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南山区\"/>
    </mc:Choice>
  </mc:AlternateContent>
  <xr:revisionPtr revIDLastSave="0" documentId="13_ncr:1_{79B622F4-5E2D-4A3B-8161-C98D6CC1D6A1}" xr6:coauthVersionLast="47" xr6:coauthVersionMax="47" xr10:uidLastSave="{00000000-0000-0000-0000-000000000000}"/>
  <bookViews>
    <workbookView xWindow="-108" yWindow="-108" windowWidth="23256" windowHeight="12576" activeTab="1" xr2:uid="{1D7F45E5-AF49-4E82-9063-B4C4A6CFE039}"/>
  </bookViews>
  <sheets>
    <sheet name="Sheet1" sheetId="1" r:id="rId1"/>
    <sheet name="ww20" sheetId="2" r:id="rId2"/>
    <sheet name="ww25" sheetId="3" r:id="rId3"/>
    <sheet name="w20" sheetId="4" r:id="rId4"/>
    <sheet name="w2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5475" i="2" l="1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1" i="2"/>
  <c r="A15308" i="4"/>
  <c r="A15307" i="4"/>
  <c r="A15306" i="4"/>
  <c r="A15305" i="4"/>
  <c r="A15304" i="4"/>
  <c r="A15303" i="4"/>
  <c r="A15302" i="4"/>
  <c r="A15301" i="4"/>
  <c r="A15300" i="4"/>
  <c r="A15299" i="4"/>
  <c r="A15298" i="4"/>
  <c r="A15297" i="4"/>
  <c r="A15296" i="4"/>
  <c r="A15295" i="4"/>
  <c r="A15294" i="4"/>
  <c r="A15293" i="4"/>
  <c r="A15292" i="4"/>
  <c r="A15291" i="4"/>
  <c r="A15290" i="4"/>
  <c r="A15289" i="4"/>
  <c r="A15288" i="4"/>
  <c r="A15287" i="4"/>
  <c r="A15286" i="4"/>
  <c r="A15285" i="4"/>
  <c r="A15284" i="4"/>
  <c r="A15283" i="4"/>
  <c r="A15282" i="4"/>
  <c r="A15281" i="4"/>
  <c r="A15280" i="4"/>
  <c r="A15279" i="4"/>
  <c r="A15278" i="4"/>
  <c r="A15277" i="4"/>
  <c r="A15276" i="4"/>
  <c r="A15275" i="4"/>
  <c r="A15274" i="4"/>
  <c r="A15273" i="4"/>
  <c r="A15272" i="4"/>
  <c r="A15271" i="4"/>
  <c r="A15270" i="4"/>
  <c r="A15269" i="4"/>
  <c r="A15268" i="4"/>
  <c r="A15267" i="4"/>
  <c r="A15266" i="4"/>
  <c r="A15265" i="4"/>
  <c r="A15264" i="4"/>
  <c r="A15263" i="4"/>
  <c r="A15262" i="4"/>
  <c r="A15261" i="4"/>
  <c r="A15260" i="4"/>
  <c r="A15259" i="4"/>
  <c r="A15258" i="4"/>
  <c r="A15257" i="4"/>
  <c r="A15256" i="4"/>
  <c r="A15255" i="4"/>
  <c r="A15254" i="4"/>
  <c r="A15253" i="4"/>
  <c r="A15252" i="4"/>
  <c r="A15251" i="4"/>
  <c r="A15250" i="4"/>
  <c r="A15249" i="4"/>
  <c r="A15248" i="4"/>
  <c r="A15247" i="4"/>
  <c r="A15246" i="4"/>
  <c r="A15245" i="4"/>
  <c r="A15244" i="4"/>
  <c r="A15243" i="4"/>
  <c r="A15242" i="4"/>
  <c r="A15241" i="4"/>
  <c r="A15240" i="4"/>
  <c r="A15239" i="4"/>
  <c r="A15238" i="4"/>
  <c r="A15237" i="4"/>
  <c r="A15236" i="4"/>
  <c r="A15235" i="4"/>
  <c r="A15234" i="4"/>
  <c r="A15233" i="4"/>
  <c r="A15232" i="4"/>
  <c r="A15231" i="4"/>
  <c r="A15230" i="4"/>
  <c r="A15229" i="4"/>
  <c r="A15228" i="4"/>
  <c r="A15227" i="4"/>
  <c r="A15226" i="4"/>
  <c r="A15225" i="4"/>
  <c r="A15224" i="4"/>
  <c r="A15223" i="4"/>
  <c r="A15222" i="4"/>
  <c r="A15221" i="4"/>
  <c r="A15220" i="4"/>
  <c r="A15219" i="4"/>
  <c r="A15218" i="4"/>
  <c r="A15217" i="4"/>
  <c r="A15216" i="4"/>
  <c r="A15215" i="4"/>
  <c r="A15214" i="4"/>
  <c r="A15213" i="4"/>
  <c r="A15212" i="4"/>
  <c r="A15211" i="4"/>
  <c r="A15210" i="4"/>
  <c r="A15209" i="4"/>
  <c r="A15208" i="4"/>
  <c r="A15207" i="4"/>
  <c r="A15206" i="4"/>
  <c r="A15205" i="4"/>
  <c r="A15204" i="4"/>
  <c r="A15203" i="4"/>
  <c r="A15202" i="4"/>
  <c r="A15201" i="4"/>
  <c r="A15200" i="4"/>
  <c r="A15199" i="4"/>
  <c r="A15198" i="4"/>
  <c r="A15197" i="4"/>
  <c r="A15196" i="4"/>
  <c r="A15195" i="4"/>
  <c r="A15194" i="4"/>
  <c r="A15193" i="4"/>
  <c r="A15192" i="4"/>
  <c r="A15191" i="4"/>
  <c r="A15190" i="4"/>
  <c r="A15189" i="4"/>
  <c r="A15188" i="4"/>
  <c r="A15187" i="4"/>
  <c r="A15186" i="4"/>
  <c r="A15185" i="4"/>
  <c r="A15184" i="4"/>
  <c r="A15183" i="4"/>
  <c r="A15182" i="4"/>
  <c r="A15181" i="4"/>
  <c r="A15180" i="4"/>
  <c r="A15179" i="4"/>
  <c r="A15178" i="4"/>
  <c r="A15177" i="4"/>
  <c r="A15176" i="4"/>
  <c r="A15175" i="4"/>
  <c r="A15174" i="4"/>
  <c r="A15173" i="4"/>
  <c r="A15172" i="4"/>
  <c r="A15171" i="4"/>
  <c r="A15170" i="4"/>
  <c r="A15169" i="4"/>
  <c r="A15168" i="4"/>
  <c r="A15167" i="4"/>
  <c r="A15166" i="4"/>
  <c r="A15165" i="4"/>
  <c r="A15164" i="4"/>
  <c r="A15163" i="4"/>
  <c r="A15162" i="4"/>
  <c r="A15161" i="4"/>
  <c r="A15160" i="4"/>
  <c r="A15159" i="4"/>
  <c r="A15158" i="4"/>
  <c r="A15157" i="4"/>
  <c r="A15156" i="4"/>
  <c r="A15155" i="4"/>
  <c r="A15154" i="4"/>
  <c r="A15153" i="4"/>
  <c r="A15152" i="4"/>
  <c r="A15151" i="4"/>
  <c r="A15150" i="4"/>
  <c r="A15149" i="4"/>
  <c r="A15148" i="4"/>
  <c r="A15147" i="4"/>
  <c r="A15146" i="4"/>
  <c r="A15145" i="4"/>
  <c r="A15144" i="4"/>
  <c r="A15143" i="4"/>
  <c r="A15142" i="4"/>
  <c r="A15141" i="4"/>
  <c r="A15140" i="4"/>
  <c r="A15139" i="4"/>
  <c r="A15138" i="4"/>
  <c r="A15137" i="4"/>
  <c r="A15136" i="4"/>
  <c r="A15135" i="4"/>
  <c r="A15134" i="4"/>
  <c r="A15133" i="4"/>
  <c r="A15132" i="4"/>
  <c r="A15131" i="4"/>
  <c r="A15130" i="4"/>
  <c r="A15129" i="4"/>
  <c r="A15128" i="4"/>
  <c r="A15127" i="4"/>
  <c r="A15126" i="4"/>
  <c r="A15125" i="4"/>
  <c r="A15124" i="4"/>
  <c r="A15123" i="4"/>
  <c r="A15122" i="4"/>
  <c r="A15121" i="4"/>
  <c r="A15120" i="4"/>
  <c r="A15119" i="4"/>
  <c r="A15118" i="4"/>
  <c r="A15117" i="4"/>
  <c r="A15116" i="4"/>
  <c r="A15115" i="4"/>
  <c r="A15114" i="4"/>
  <c r="A15113" i="4"/>
  <c r="A15112" i="4"/>
  <c r="A15111" i="4"/>
  <c r="A15110" i="4"/>
  <c r="A15109" i="4"/>
  <c r="A15108" i="4"/>
  <c r="A15107" i="4"/>
  <c r="A15106" i="4"/>
  <c r="A15105" i="4"/>
  <c r="A15104" i="4"/>
  <c r="A15103" i="4"/>
  <c r="A15102" i="4"/>
  <c r="A15101" i="4"/>
  <c r="A15100" i="4"/>
  <c r="A15099" i="4"/>
  <c r="A15098" i="4"/>
  <c r="A15097" i="4"/>
  <c r="A15096" i="4"/>
  <c r="A15095" i="4"/>
  <c r="A15094" i="4"/>
  <c r="A15093" i="4"/>
  <c r="A15092" i="4"/>
  <c r="A15091" i="4"/>
  <c r="A15090" i="4"/>
  <c r="A15089" i="4"/>
  <c r="A15088" i="4"/>
  <c r="A15087" i="4"/>
  <c r="A15086" i="4"/>
  <c r="A15085" i="4"/>
  <c r="A15084" i="4"/>
  <c r="A15083" i="4"/>
  <c r="A15082" i="4"/>
  <c r="A15081" i="4"/>
  <c r="A15080" i="4"/>
  <c r="A15079" i="4"/>
  <c r="A15078" i="4"/>
  <c r="A15077" i="4"/>
  <c r="A15076" i="4"/>
  <c r="A15075" i="4"/>
  <c r="A15074" i="4"/>
  <c r="A15073" i="4"/>
  <c r="A15072" i="4"/>
  <c r="A15071" i="4"/>
  <c r="A15070" i="4"/>
  <c r="A15069" i="4"/>
  <c r="A15068" i="4"/>
  <c r="A15067" i="4"/>
  <c r="A15066" i="4"/>
  <c r="A15065" i="4"/>
  <c r="A15064" i="4"/>
  <c r="A15063" i="4"/>
  <c r="A15062" i="4"/>
  <c r="A15061" i="4"/>
  <c r="A15060" i="4"/>
  <c r="A15059" i="4"/>
  <c r="A15058" i="4"/>
  <c r="A15057" i="4"/>
  <c r="A15056" i="4"/>
  <c r="A15055" i="4"/>
  <c r="A15054" i="4"/>
  <c r="A15053" i="4"/>
  <c r="A15052" i="4"/>
  <c r="A15051" i="4"/>
  <c r="A15050" i="4"/>
  <c r="A15049" i="4"/>
  <c r="A15048" i="4"/>
  <c r="A15047" i="4"/>
  <c r="A15046" i="4"/>
  <c r="A15045" i="4"/>
  <c r="A15044" i="4"/>
  <c r="A15043" i="4"/>
  <c r="A15042" i="4"/>
  <c r="A15041" i="4"/>
  <c r="A15040" i="4"/>
  <c r="A15039" i="4"/>
  <c r="A15038" i="4"/>
  <c r="A15037" i="4"/>
  <c r="A15036" i="4"/>
  <c r="A15035" i="4"/>
  <c r="A15034" i="4"/>
  <c r="A15033" i="4"/>
  <c r="A15032" i="4"/>
  <c r="A15031" i="4"/>
  <c r="A15030" i="4"/>
  <c r="A15029" i="4"/>
  <c r="A15028" i="4"/>
  <c r="A15027" i="4"/>
  <c r="A15026" i="4"/>
  <c r="A15025" i="4"/>
  <c r="A15024" i="4"/>
  <c r="A15023" i="4"/>
  <c r="A15022" i="4"/>
  <c r="A15021" i="4"/>
  <c r="A15020" i="4"/>
  <c r="A15019" i="4"/>
  <c r="A15018" i="4"/>
  <c r="A15017" i="4"/>
  <c r="A15016" i="4"/>
  <c r="A15015" i="4"/>
  <c r="A15014" i="4"/>
  <c r="A15013" i="4"/>
  <c r="A15012" i="4"/>
  <c r="A15011" i="4"/>
  <c r="A15010" i="4"/>
  <c r="A15009" i="4"/>
  <c r="A15008" i="4"/>
  <c r="A15007" i="4"/>
  <c r="A15006" i="4"/>
  <c r="A15005" i="4"/>
  <c r="A15004" i="4"/>
  <c r="A15003" i="4"/>
  <c r="A15002" i="4"/>
  <c r="A15001" i="4"/>
  <c r="A15000" i="4"/>
  <c r="A14999" i="4"/>
  <c r="A14998" i="4"/>
  <c r="A14997" i="4"/>
  <c r="A14996" i="4"/>
  <c r="A14995" i="4"/>
  <c r="A14994" i="4"/>
  <c r="A14993" i="4"/>
  <c r="A14992" i="4"/>
  <c r="A14991" i="4"/>
  <c r="A14990" i="4"/>
  <c r="A14989" i="4"/>
  <c r="A14988" i="4"/>
  <c r="A14987" i="4"/>
  <c r="A14986" i="4"/>
  <c r="A14985" i="4"/>
  <c r="A14984" i="4"/>
  <c r="A14983" i="4"/>
  <c r="A14982" i="4"/>
  <c r="A14981" i="4"/>
  <c r="A14980" i="4"/>
  <c r="A14979" i="4"/>
  <c r="A14978" i="4"/>
  <c r="A14977" i="4"/>
  <c r="A14976" i="4"/>
  <c r="A14975" i="4"/>
  <c r="A14974" i="4"/>
  <c r="A14973" i="4"/>
  <c r="A14972" i="4"/>
  <c r="A14971" i="4"/>
  <c r="A14970" i="4"/>
  <c r="A14969" i="4"/>
  <c r="A14968" i="4"/>
  <c r="A14967" i="4"/>
  <c r="A14966" i="4"/>
  <c r="A14965" i="4"/>
  <c r="A14964" i="4"/>
  <c r="A14963" i="4"/>
  <c r="A14962" i="4"/>
  <c r="A14961" i="4"/>
  <c r="A14960" i="4"/>
  <c r="A14959" i="4"/>
  <c r="A14958" i="4"/>
  <c r="A14957" i="4"/>
  <c r="A14956" i="4"/>
  <c r="A14955" i="4"/>
  <c r="A14954" i="4"/>
  <c r="A14953" i="4"/>
  <c r="A14952" i="4"/>
  <c r="A14951" i="4"/>
  <c r="A14950" i="4"/>
  <c r="A14949" i="4"/>
  <c r="A14948" i="4"/>
  <c r="A14947" i="4"/>
  <c r="A14946" i="4"/>
  <c r="A14945" i="4"/>
  <c r="A14944" i="4"/>
  <c r="A14943" i="4"/>
  <c r="A14942" i="4"/>
  <c r="A14941" i="4"/>
  <c r="A14940" i="4"/>
  <c r="A14939" i="4"/>
  <c r="A14938" i="4"/>
  <c r="A14937" i="4"/>
  <c r="A14936" i="4"/>
  <c r="A14935" i="4"/>
  <c r="A14934" i="4"/>
  <c r="A14933" i="4"/>
  <c r="A14932" i="4"/>
  <c r="A14931" i="4"/>
  <c r="A14930" i="4"/>
  <c r="A14929" i="4"/>
  <c r="A14928" i="4"/>
  <c r="A14927" i="4"/>
  <c r="A14926" i="4"/>
  <c r="A14925" i="4"/>
  <c r="A14924" i="4"/>
  <c r="A14923" i="4"/>
  <c r="A14922" i="4"/>
  <c r="A14921" i="4"/>
  <c r="A14920" i="4"/>
  <c r="A14919" i="4"/>
  <c r="A14918" i="4"/>
  <c r="A14917" i="4"/>
  <c r="A14916" i="4"/>
  <c r="A14915" i="4"/>
  <c r="A14914" i="4"/>
  <c r="A14913" i="4"/>
  <c r="A14912" i="4"/>
  <c r="A14911" i="4"/>
  <c r="A14910" i="4"/>
  <c r="A14909" i="4"/>
  <c r="A14908" i="4"/>
  <c r="A14907" i="4"/>
  <c r="A14906" i="4"/>
  <c r="A14905" i="4"/>
  <c r="A14904" i="4"/>
  <c r="A14903" i="4"/>
  <c r="A14902" i="4"/>
  <c r="A14901" i="4"/>
  <c r="A14900" i="4"/>
  <c r="A14899" i="4"/>
  <c r="A14898" i="4"/>
  <c r="A14897" i="4"/>
  <c r="A14896" i="4"/>
  <c r="A14895" i="4"/>
  <c r="A14894" i="4"/>
  <c r="A14893" i="4"/>
  <c r="A14892" i="4"/>
  <c r="A14891" i="4"/>
  <c r="A14890" i="4"/>
  <c r="A14889" i="4"/>
  <c r="A14888" i="4"/>
  <c r="A14887" i="4"/>
  <c r="A14886" i="4"/>
  <c r="A14885" i="4"/>
  <c r="A14884" i="4"/>
  <c r="A14883" i="4"/>
  <c r="A14882" i="4"/>
  <c r="A14881" i="4"/>
  <c r="A14880" i="4"/>
  <c r="A14879" i="4"/>
  <c r="A14878" i="4"/>
  <c r="A14877" i="4"/>
  <c r="A14876" i="4"/>
  <c r="A14875" i="4"/>
  <c r="A14874" i="4"/>
  <c r="A14873" i="4"/>
  <c r="A14872" i="4"/>
  <c r="A14871" i="4"/>
  <c r="A14870" i="4"/>
  <c r="A14869" i="4"/>
  <c r="A14868" i="4"/>
  <c r="A14867" i="4"/>
  <c r="A14866" i="4"/>
  <c r="A14865" i="4"/>
  <c r="A14864" i="4"/>
  <c r="A14863" i="4"/>
  <c r="A14862" i="4"/>
  <c r="A14861" i="4"/>
  <c r="A14860" i="4"/>
  <c r="A14859" i="4"/>
  <c r="A14858" i="4"/>
  <c r="A14857" i="4"/>
  <c r="A14856" i="4"/>
  <c r="A14855" i="4"/>
  <c r="A14854" i="4"/>
  <c r="A14853" i="4"/>
  <c r="A14852" i="4"/>
  <c r="A14851" i="4"/>
  <c r="A14850" i="4"/>
  <c r="A14849" i="4"/>
  <c r="A14848" i="4"/>
  <c r="A14847" i="4"/>
  <c r="A14846" i="4"/>
  <c r="A14845" i="4"/>
  <c r="A14844" i="4"/>
  <c r="A14843" i="4"/>
  <c r="A14842" i="4"/>
  <c r="A14841" i="4"/>
  <c r="A14840" i="4"/>
  <c r="A14839" i="4"/>
  <c r="A14838" i="4"/>
  <c r="A14837" i="4"/>
  <c r="A14836" i="4"/>
  <c r="A14835" i="4"/>
  <c r="A14834" i="4"/>
  <c r="A14833" i="4"/>
  <c r="A14832" i="4"/>
  <c r="A14831" i="4"/>
  <c r="A14830" i="4"/>
  <c r="A14829" i="4"/>
  <c r="A14828" i="4"/>
  <c r="A14827" i="4"/>
  <c r="A14826" i="4"/>
  <c r="A14825" i="4"/>
  <c r="A14824" i="4"/>
  <c r="A14823" i="4"/>
  <c r="A14822" i="4"/>
  <c r="A14821" i="4"/>
  <c r="A14820" i="4"/>
  <c r="A14819" i="4"/>
  <c r="A14818" i="4"/>
  <c r="A14817" i="4"/>
  <c r="A14816" i="4"/>
  <c r="A14815" i="4"/>
  <c r="A14814" i="4"/>
  <c r="A14813" i="4"/>
  <c r="A14812" i="4"/>
  <c r="A14811" i="4"/>
  <c r="A14810" i="4"/>
  <c r="A14809" i="4"/>
  <c r="A14808" i="4"/>
  <c r="A14807" i="4"/>
  <c r="A14806" i="4"/>
  <c r="A14805" i="4"/>
  <c r="A14804" i="4"/>
  <c r="A14803" i="4"/>
  <c r="A14802" i="4"/>
  <c r="A14801" i="4"/>
  <c r="A14800" i="4"/>
  <c r="A14799" i="4"/>
  <c r="A14798" i="4"/>
  <c r="A14797" i="4"/>
  <c r="A14796" i="4"/>
  <c r="A14795" i="4"/>
  <c r="A14794" i="4"/>
  <c r="A14793" i="4"/>
  <c r="A14792" i="4"/>
  <c r="A14791" i="4"/>
  <c r="A14790" i="4"/>
  <c r="A14789" i="4"/>
  <c r="A14788" i="4"/>
  <c r="A14787" i="4"/>
  <c r="A14786" i="4"/>
  <c r="A14785" i="4"/>
  <c r="A14784" i="4"/>
  <c r="A14783" i="4"/>
  <c r="A14782" i="4"/>
  <c r="A14781" i="4"/>
  <c r="A14780" i="4"/>
  <c r="A14779" i="4"/>
  <c r="A14778" i="4"/>
  <c r="A14777" i="4"/>
  <c r="A14776" i="4"/>
  <c r="A14775" i="4"/>
  <c r="A14774" i="4"/>
  <c r="A14773" i="4"/>
  <c r="A14772" i="4"/>
  <c r="A14771" i="4"/>
  <c r="A14770" i="4"/>
  <c r="A14769" i="4"/>
  <c r="A14768" i="4"/>
  <c r="A14767" i="4"/>
  <c r="A14766" i="4"/>
  <c r="A14765" i="4"/>
  <c r="A14764" i="4"/>
  <c r="A14763" i="4"/>
  <c r="A14762" i="4"/>
  <c r="A14761" i="4"/>
  <c r="A14760" i="4"/>
  <c r="A14759" i="4"/>
  <c r="A14758" i="4"/>
  <c r="A14757" i="4"/>
  <c r="A14756" i="4"/>
  <c r="A14755" i="4"/>
  <c r="A14754" i="4"/>
  <c r="A14753" i="4"/>
  <c r="A14752" i="4"/>
  <c r="A14751" i="4"/>
  <c r="A14750" i="4"/>
  <c r="A14749" i="4"/>
  <c r="A14748" i="4"/>
  <c r="A14747" i="4"/>
  <c r="A14746" i="4"/>
  <c r="A14745" i="4"/>
  <c r="A14744" i="4"/>
  <c r="A14743" i="4"/>
  <c r="A14742" i="4"/>
  <c r="A14741" i="4"/>
  <c r="A14740" i="4"/>
  <c r="A14739" i="4"/>
  <c r="A14738" i="4"/>
  <c r="A14737" i="4"/>
  <c r="A14736" i="4"/>
  <c r="A14735" i="4"/>
  <c r="A14734" i="4"/>
  <c r="A14733" i="4"/>
  <c r="A14732" i="4"/>
  <c r="A14731" i="4"/>
  <c r="A14730" i="4"/>
  <c r="A14729" i="4"/>
  <c r="A14728" i="4"/>
  <c r="A14727" i="4"/>
  <c r="A14726" i="4"/>
  <c r="A14725" i="4"/>
  <c r="A14724" i="4"/>
  <c r="A14723" i="4"/>
  <c r="A14722" i="4"/>
  <c r="A14721" i="4"/>
  <c r="A14720" i="4"/>
  <c r="A14719" i="4"/>
  <c r="A14718" i="4"/>
  <c r="A14717" i="4"/>
  <c r="A14716" i="4"/>
  <c r="A14715" i="4"/>
  <c r="A14714" i="4"/>
  <c r="A14713" i="4"/>
  <c r="A14712" i="4"/>
  <c r="A14711" i="4"/>
  <c r="A14710" i="4"/>
  <c r="A14709" i="4"/>
  <c r="A14708" i="4"/>
  <c r="A14707" i="4"/>
  <c r="A14706" i="4"/>
  <c r="A14705" i="4"/>
  <c r="A14704" i="4"/>
  <c r="A14703" i="4"/>
  <c r="A14702" i="4"/>
  <c r="A14701" i="4"/>
  <c r="A14700" i="4"/>
  <c r="A14699" i="4"/>
  <c r="A14698" i="4"/>
  <c r="A14697" i="4"/>
  <c r="A14696" i="4"/>
  <c r="A14695" i="4"/>
  <c r="A14694" i="4"/>
  <c r="A14693" i="4"/>
  <c r="A14692" i="4"/>
  <c r="A14691" i="4"/>
  <c r="A14690" i="4"/>
  <c r="A14689" i="4"/>
  <c r="A14688" i="4"/>
  <c r="A14687" i="4"/>
  <c r="A14686" i="4"/>
  <c r="A14685" i="4"/>
  <c r="A14684" i="4"/>
  <c r="A14683" i="4"/>
  <c r="A14682" i="4"/>
  <c r="A14681" i="4"/>
  <c r="A14680" i="4"/>
  <c r="A14679" i="4"/>
  <c r="A14678" i="4"/>
  <c r="A14677" i="4"/>
  <c r="A14676" i="4"/>
  <c r="A14675" i="4"/>
  <c r="A14674" i="4"/>
  <c r="A14673" i="4"/>
  <c r="A14672" i="4"/>
  <c r="A14671" i="4"/>
  <c r="A14670" i="4"/>
  <c r="A14669" i="4"/>
  <c r="A14668" i="4"/>
  <c r="A14667" i="4"/>
  <c r="A14666" i="4"/>
  <c r="A14665" i="4"/>
  <c r="A14664" i="4"/>
  <c r="A14663" i="4"/>
  <c r="A14662" i="4"/>
  <c r="A14661" i="4"/>
  <c r="A14660" i="4"/>
  <c r="A14659" i="4"/>
  <c r="A14658" i="4"/>
  <c r="A14657" i="4"/>
  <c r="A14656" i="4"/>
  <c r="A14655" i="4"/>
  <c r="A14654" i="4"/>
  <c r="A14653" i="4"/>
  <c r="A14652" i="4"/>
  <c r="A14651" i="4"/>
  <c r="A14650" i="4"/>
  <c r="A14649" i="4"/>
  <c r="A14648" i="4"/>
  <c r="A14647" i="4"/>
  <c r="A14646" i="4"/>
  <c r="A14645" i="4"/>
  <c r="A14644" i="4"/>
  <c r="A14643" i="4"/>
  <c r="A14642" i="4"/>
  <c r="A14641" i="4"/>
  <c r="A14640" i="4"/>
  <c r="A14639" i="4"/>
  <c r="A14638" i="4"/>
  <c r="A14637" i="4"/>
  <c r="A14636" i="4"/>
  <c r="A14635" i="4"/>
  <c r="A14634" i="4"/>
  <c r="A14633" i="4"/>
  <c r="A14632" i="4"/>
  <c r="A14631" i="4"/>
  <c r="A14630" i="4"/>
  <c r="A14629" i="4"/>
  <c r="A14628" i="4"/>
  <c r="A14627" i="4"/>
  <c r="A14626" i="4"/>
  <c r="A14625" i="4"/>
  <c r="A14624" i="4"/>
  <c r="A14623" i="4"/>
  <c r="A14622" i="4"/>
  <c r="A14621" i="4"/>
  <c r="A14620" i="4"/>
  <c r="A14619" i="4"/>
  <c r="A14618" i="4"/>
  <c r="A14617" i="4"/>
  <c r="A14616" i="4"/>
  <c r="A14615" i="4"/>
  <c r="A14614" i="4"/>
  <c r="A14613" i="4"/>
  <c r="A14612" i="4"/>
  <c r="A14611" i="4"/>
  <c r="A14610" i="4"/>
  <c r="A14609" i="4"/>
  <c r="A14608" i="4"/>
  <c r="A14607" i="4"/>
  <c r="A14606" i="4"/>
  <c r="A14605" i="4"/>
  <c r="A14604" i="4"/>
  <c r="A14603" i="4"/>
  <c r="A14602" i="4"/>
  <c r="A14601" i="4"/>
  <c r="A14600" i="4"/>
  <c r="A14599" i="4"/>
  <c r="A14598" i="4"/>
  <c r="A14597" i="4"/>
  <c r="A14596" i="4"/>
  <c r="A14595" i="4"/>
  <c r="A14594" i="4"/>
  <c r="A14593" i="4"/>
  <c r="A14592" i="4"/>
  <c r="A14591" i="4"/>
  <c r="A14590" i="4"/>
  <c r="A14589" i="4"/>
  <c r="A14588" i="4"/>
  <c r="A14587" i="4"/>
  <c r="A14586" i="4"/>
  <c r="A14585" i="4"/>
  <c r="A14584" i="4"/>
  <c r="A14583" i="4"/>
  <c r="A14582" i="4"/>
  <c r="A14581" i="4"/>
  <c r="A14580" i="4"/>
  <c r="A14579" i="4"/>
  <c r="A14578" i="4"/>
  <c r="A14577" i="4"/>
  <c r="A14576" i="4"/>
  <c r="A14575" i="4"/>
  <c r="A14574" i="4"/>
  <c r="A14573" i="4"/>
  <c r="A14572" i="4"/>
  <c r="A14571" i="4"/>
  <c r="A14570" i="4"/>
  <c r="A14569" i="4"/>
  <c r="A14568" i="4"/>
  <c r="A14567" i="4"/>
  <c r="A14566" i="4"/>
  <c r="A14565" i="4"/>
  <c r="A14564" i="4"/>
  <c r="A14563" i="4"/>
  <c r="A14562" i="4"/>
  <c r="A14561" i="4"/>
  <c r="A14560" i="4"/>
  <c r="A14559" i="4"/>
  <c r="A14558" i="4"/>
  <c r="A14557" i="4"/>
  <c r="A14556" i="4"/>
  <c r="A14555" i="4"/>
  <c r="A14554" i="4"/>
  <c r="A14553" i="4"/>
  <c r="A14552" i="4"/>
  <c r="A14551" i="4"/>
  <c r="A14550" i="4"/>
  <c r="A14549" i="4"/>
  <c r="A14548" i="4"/>
  <c r="A14547" i="4"/>
  <c r="A14546" i="4"/>
  <c r="A14545" i="4"/>
  <c r="A14544" i="4"/>
  <c r="A14543" i="4"/>
  <c r="A14542" i="4"/>
  <c r="A14541" i="4"/>
  <c r="A14540" i="4"/>
  <c r="A14539" i="4"/>
  <c r="A14538" i="4"/>
  <c r="A14537" i="4"/>
  <c r="A14536" i="4"/>
  <c r="A14535" i="4"/>
  <c r="A14534" i="4"/>
  <c r="A14533" i="4"/>
  <c r="A14532" i="4"/>
  <c r="A14531" i="4"/>
  <c r="A14530" i="4"/>
  <c r="A14529" i="4"/>
  <c r="A14528" i="4"/>
  <c r="A14527" i="4"/>
  <c r="A14526" i="4"/>
  <c r="A14525" i="4"/>
  <c r="A14524" i="4"/>
  <c r="A14523" i="4"/>
  <c r="A14522" i="4"/>
  <c r="A14521" i="4"/>
  <c r="A14520" i="4"/>
  <c r="A14519" i="4"/>
  <c r="A14518" i="4"/>
  <c r="A14517" i="4"/>
  <c r="A14516" i="4"/>
  <c r="A14515" i="4"/>
  <c r="A14514" i="4"/>
  <c r="A14513" i="4"/>
  <c r="A14512" i="4"/>
  <c r="A14511" i="4"/>
  <c r="A14510" i="4"/>
  <c r="A14509" i="4"/>
  <c r="A14508" i="4"/>
  <c r="A14507" i="4"/>
  <c r="A14506" i="4"/>
  <c r="A14505" i="4"/>
  <c r="A14504" i="4"/>
  <c r="A14503" i="4"/>
  <c r="A14502" i="4"/>
  <c r="A14501" i="4"/>
  <c r="A14500" i="4"/>
  <c r="A14499" i="4"/>
  <c r="A14498" i="4"/>
  <c r="A14497" i="4"/>
  <c r="A14496" i="4"/>
  <c r="A14495" i="4"/>
  <c r="A14494" i="4"/>
  <c r="A14493" i="4"/>
  <c r="A14492" i="4"/>
  <c r="A14491" i="4"/>
  <c r="A14490" i="4"/>
  <c r="A14489" i="4"/>
  <c r="A14488" i="4"/>
  <c r="A14487" i="4"/>
  <c r="A14486" i="4"/>
  <c r="A14485" i="4"/>
  <c r="A14484" i="4"/>
  <c r="A14483" i="4"/>
  <c r="A14482" i="4"/>
  <c r="A14481" i="4"/>
  <c r="A14480" i="4"/>
  <c r="A14479" i="4"/>
  <c r="A14478" i="4"/>
  <c r="A14477" i="4"/>
  <c r="A14476" i="4"/>
  <c r="A14475" i="4"/>
  <c r="A14474" i="4"/>
  <c r="A14473" i="4"/>
  <c r="A14472" i="4"/>
  <c r="A14471" i="4"/>
  <c r="A14470" i="4"/>
  <c r="A14469" i="4"/>
  <c r="A14468" i="4"/>
  <c r="A14467" i="4"/>
  <c r="A14466" i="4"/>
  <c r="A14465" i="4"/>
  <c r="A14464" i="4"/>
  <c r="A14463" i="4"/>
  <c r="A14462" i="4"/>
  <c r="A14461" i="4"/>
  <c r="A14460" i="4"/>
  <c r="A14459" i="4"/>
  <c r="A14458" i="4"/>
  <c r="A14457" i="4"/>
  <c r="A14456" i="4"/>
  <c r="A14455" i="4"/>
  <c r="A14454" i="4"/>
  <c r="A14453" i="4"/>
  <c r="A14452" i="4"/>
  <c r="A14451" i="4"/>
  <c r="A14450" i="4"/>
  <c r="A14449" i="4"/>
  <c r="A14448" i="4"/>
  <c r="A14447" i="4"/>
  <c r="A14446" i="4"/>
  <c r="A14445" i="4"/>
  <c r="A14444" i="4"/>
  <c r="A14443" i="4"/>
  <c r="A14442" i="4"/>
  <c r="A14441" i="4"/>
  <c r="A14440" i="4"/>
  <c r="A14439" i="4"/>
  <c r="A14438" i="4"/>
  <c r="A14437" i="4"/>
  <c r="A14436" i="4"/>
  <c r="A14435" i="4"/>
  <c r="A14434" i="4"/>
  <c r="A14433" i="4"/>
  <c r="A14432" i="4"/>
  <c r="A14431" i="4"/>
  <c r="A14430" i="4"/>
  <c r="A14429" i="4"/>
  <c r="A14428" i="4"/>
  <c r="A14427" i="4"/>
  <c r="A14426" i="4"/>
  <c r="A14425" i="4"/>
  <c r="A14424" i="4"/>
  <c r="A14423" i="4"/>
  <c r="A14422" i="4"/>
  <c r="A14421" i="4"/>
  <c r="A14420" i="4"/>
  <c r="A14419" i="4"/>
  <c r="A14418" i="4"/>
  <c r="A14417" i="4"/>
  <c r="A14416" i="4"/>
  <c r="A14415" i="4"/>
  <c r="A14414" i="4"/>
  <c r="A14413" i="4"/>
  <c r="A14412" i="4"/>
  <c r="A14411" i="4"/>
  <c r="A14410" i="4"/>
  <c r="A14409" i="4"/>
  <c r="A14408" i="4"/>
  <c r="A14407" i="4"/>
  <c r="A14406" i="4"/>
  <c r="A14405" i="4"/>
  <c r="A14404" i="4"/>
  <c r="A14403" i="4"/>
  <c r="A14402" i="4"/>
  <c r="A14401" i="4"/>
  <c r="A14400" i="4"/>
  <c r="A14399" i="4"/>
  <c r="A14398" i="4"/>
  <c r="A14397" i="4"/>
  <c r="A14396" i="4"/>
  <c r="A14395" i="4"/>
  <c r="A14394" i="4"/>
  <c r="A14393" i="4"/>
  <c r="A14392" i="4"/>
  <c r="A14391" i="4"/>
  <c r="A14390" i="4"/>
  <c r="A14389" i="4"/>
  <c r="A14388" i="4"/>
  <c r="A14387" i="4"/>
  <c r="A14386" i="4"/>
  <c r="A14385" i="4"/>
  <c r="A14384" i="4"/>
  <c r="A14383" i="4"/>
  <c r="A14382" i="4"/>
  <c r="A14381" i="4"/>
  <c r="A14380" i="4"/>
  <c r="A14379" i="4"/>
  <c r="A14378" i="4"/>
  <c r="A14377" i="4"/>
  <c r="A14376" i="4"/>
  <c r="A14375" i="4"/>
  <c r="A14374" i="4"/>
  <c r="A14373" i="4"/>
  <c r="A14372" i="4"/>
  <c r="A14371" i="4"/>
  <c r="A14370" i="4"/>
  <c r="A14369" i="4"/>
  <c r="A14368" i="4"/>
  <c r="A14367" i="4"/>
  <c r="A14366" i="4"/>
  <c r="A14365" i="4"/>
  <c r="A14364" i="4"/>
  <c r="A14363" i="4"/>
  <c r="A14362" i="4"/>
  <c r="A14361" i="4"/>
  <c r="A14360" i="4"/>
  <c r="A14359" i="4"/>
  <c r="A14358" i="4"/>
  <c r="A14357" i="4"/>
  <c r="A14356" i="4"/>
  <c r="A14355" i="4"/>
  <c r="A14354" i="4"/>
  <c r="A14353" i="4"/>
  <c r="A14352" i="4"/>
  <c r="A14351" i="4"/>
  <c r="A14350" i="4"/>
  <c r="A14349" i="4"/>
  <c r="A14348" i="4"/>
  <c r="A14347" i="4"/>
  <c r="A14346" i="4"/>
  <c r="A14345" i="4"/>
  <c r="A14344" i="4"/>
  <c r="A14343" i="4"/>
  <c r="A14342" i="4"/>
  <c r="A14341" i="4"/>
  <c r="A14340" i="4"/>
  <c r="A14339" i="4"/>
  <c r="A14338" i="4"/>
  <c r="A14337" i="4"/>
  <c r="A14336" i="4"/>
  <c r="A14335" i="4"/>
  <c r="A14334" i="4"/>
  <c r="A14333" i="4"/>
  <c r="A14332" i="4"/>
  <c r="A14331" i="4"/>
  <c r="A14330" i="4"/>
  <c r="A14329" i="4"/>
  <c r="A14328" i="4"/>
  <c r="A14327" i="4"/>
  <c r="A14326" i="4"/>
  <c r="A14325" i="4"/>
  <c r="A14324" i="4"/>
  <c r="A14323" i="4"/>
  <c r="A14322" i="4"/>
  <c r="A14321" i="4"/>
  <c r="A14320" i="4"/>
  <c r="A14319" i="4"/>
  <c r="A14318" i="4"/>
  <c r="A14317" i="4"/>
  <c r="A14316" i="4"/>
  <c r="A14315" i="4"/>
  <c r="A14314" i="4"/>
  <c r="A14313" i="4"/>
  <c r="A14312" i="4"/>
  <c r="A14311" i="4"/>
  <c r="A14310" i="4"/>
  <c r="A14309" i="4"/>
  <c r="A14308" i="4"/>
  <c r="A14307" i="4"/>
  <c r="A14306" i="4"/>
  <c r="A14305" i="4"/>
  <c r="A14304" i="4"/>
  <c r="A14303" i="4"/>
  <c r="A14302" i="4"/>
  <c r="A14301" i="4"/>
  <c r="A14300" i="4"/>
  <c r="A14299" i="4"/>
  <c r="A14298" i="4"/>
  <c r="A14297" i="4"/>
  <c r="A14296" i="4"/>
  <c r="A14295" i="4"/>
  <c r="A14294" i="4"/>
  <c r="A14293" i="4"/>
  <c r="A14292" i="4"/>
  <c r="A14291" i="4"/>
  <c r="A14290" i="4"/>
  <c r="A14289" i="4"/>
  <c r="A14288" i="4"/>
  <c r="A14287" i="4"/>
  <c r="A14286" i="4"/>
  <c r="A14285" i="4"/>
  <c r="A14284" i="4"/>
  <c r="A14283" i="4"/>
  <c r="A14282" i="4"/>
  <c r="A14281" i="4"/>
  <c r="A14280" i="4"/>
  <c r="A14279" i="4"/>
  <c r="A14278" i="4"/>
  <c r="A14277" i="4"/>
  <c r="A14276" i="4"/>
  <c r="A14275" i="4"/>
  <c r="A14274" i="4"/>
  <c r="A14273" i="4"/>
  <c r="A14272" i="4"/>
  <c r="A14271" i="4"/>
  <c r="A14270" i="4"/>
  <c r="A14269" i="4"/>
  <c r="A14268" i="4"/>
  <c r="A14267" i="4"/>
  <c r="A14266" i="4"/>
  <c r="A14265" i="4"/>
  <c r="A14264" i="4"/>
  <c r="A14263" i="4"/>
  <c r="A14262" i="4"/>
  <c r="A14261" i="4"/>
  <c r="A14260" i="4"/>
  <c r="A14259" i="4"/>
  <c r="A14258" i="4"/>
  <c r="A14257" i="4"/>
  <c r="A14256" i="4"/>
  <c r="A14255" i="4"/>
  <c r="A14254" i="4"/>
  <c r="A14253" i="4"/>
  <c r="A14252" i="4"/>
  <c r="A14251" i="4"/>
  <c r="A14250" i="4"/>
  <c r="A14249" i="4"/>
  <c r="A14248" i="4"/>
  <c r="A14247" i="4"/>
  <c r="A14246" i="4"/>
  <c r="A14245" i="4"/>
  <c r="A14244" i="4"/>
  <c r="A14243" i="4"/>
  <c r="A14242" i="4"/>
  <c r="A14241" i="4"/>
  <c r="A14240" i="4"/>
  <c r="A14239" i="4"/>
  <c r="A14238" i="4"/>
  <c r="A14237" i="4"/>
  <c r="A14236" i="4"/>
  <c r="A14235" i="4"/>
  <c r="A14234" i="4"/>
  <c r="A14233" i="4"/>
  <c r="A14232" i="4"/>
  <c r="A14231" i="4"/>
  <c r="A14230" i="4"/>
  <c r="A14229" i="4"/>
  <c r="A14228" i="4"/>
  <c r="A14227" i="4"/>
  <c r="A14226" i="4"/>
  <c r="A14225" i="4"/>
  <c r="A14224" i="4"/>
  <c r="A14223" i="4"/>
  <c r="A14222" i="4"/>
  <c r="A14221" i="4"/>
  <c r="A14220" i="4"/>
  <c r="A14219" i="4"/>
  <c r="A14218" i="4"/>
  <c r="A14217" i="4"/>
  <c r="A14216" i="4"/>
  <c r="A14215" i="4"/>
  <c r="A14214" i="4"/>
  <c r="A14213" i="4"/>
  <c r="A14212" i="4"/>
  <c r="A14211" i="4"/>
  <c r="A14210" i="4"/>
  <c r="A14209" i="4"/>
  <c r="A14208" i="4"/>
  <c r="A14207" i="4"/>
  <c r="A14206" i="4"/>
  <c r="A14205" i="4"/>
  <c r="A14204" i="4"/>
  <c r="A14203" i="4"/>
  <c r="A14202" i="4"/>
  <c r="A14201" i="4"/>
  <c r="A14200" i="4"/>
  <c r="A14199" i="4"/>
  <c r="A14198" i="4"/>
  <c r="A14197" i="4"/>
  <c r="A14196" i="4"/>
  <c r="A14195" i="4"/>
  <c r="A14194" i="4"/>
  <c r="A14193" i="4"/>
  <c r="A14192" i="4"/>
  <c r="A14191" i="4"/>
  <c r="A14190" i="4"/>
  <c r="A14189" i="4"/>
  <c r="A14188" i="4"/>
  <c r="A14187" i="4"/>
  <c r="A14186" i="4"/>
  <c r="A14185" i="4"/>
  <c r="A14184" i="4"/>
  <c r="A14183" i="4"/>
  <c r="A14182" i="4"/>
  <c r="A14181" i="4"/>
  <c r="A14180" i="4"/>
  <c r="A14179" i="4"/>
  <c r="A14178" i="4"/>
  <c r="A14177" i="4"/>
  <c r="A14176" i="4"/>
  <c r="A14175" i="4"/>
  <c r="A14174" i="4"/>
  <c r="A14173" i="4"/>
  <c r="A14172" i="4"/>
  <c r="A14171" i="4"/>
  <c r="A14170" i="4"/>
  <c r="A14169" i="4"/>
  <c r="A14168" i="4"/>
  <c r="A14167" i="4"/>
  <c r="A14166" i="4"/>
  <c r="A14165" i="4"/>
  <c r="A14164" i="4"/>
  <c r="A14163" i="4"/>
  <c r="A14162" i="4"/>
  <c r="A14161" i="4"/>
  <c r="A14160" i="4"/>
  <c r="A14159" i="4"/>
  <c r="A14158" i="4"/>
  <c r="A14157" i="4"/>
  <c r="A14156" i="4"/>
  <c r="A14155" i="4"/>
  <c r="A14154" i="4"/>
  <c r="A14153" i="4"/>
  <c r="A14152" i="4"/>
  <c r="A14151" i="4"/>
  <c r="A14150" i="4"/>
  <c r="A14149" i="4"/>
  <c r="A14148" i="4"/>
  <c r="A14147" i="4"/>
  <c r="A14146" i="4"/>
  <c r="A14145" i="4"/>
  <c r="A14144" i="4"/>
  <c r="A14143" i="4"/>
  <c r="A14142" i="4"/>
  <c r="A14141" i="4"/>
  <c r="A14140" i="4"/>
  <c r="A14139" i="4"/>
  <c r="A14138" i="4"/>
  <c r="A14137" i="4"/>
  <c r="A14136" i="4"/>
  <c r="A14135" i="4"/>
  <c r="A14134" i="4"/>
  <c r="A14133" i="4"/>
  <c r="A14132" i="4"/>
  <c r="A14131" i="4"/>
  <c r="A14130" i="4"/>
  <c r="A14129" i="4"/>
  <c r="A14128" i="4"/>
  <c r="A14127" i="4"/>
  <c r="A14126" i="4"/>
  <c r="A14125" i="4"/>
  <c r="A14124" i="4"/>
  <c r="A14123" i="4"/>
  <c r="A14122" i="4"/>
  <c r="A14121" i="4"/>
  <c r="A14120" i="4"/>
  <c r="A14119" i="4"/>
  <c r="A14118" i="4"/>
  <c r="A14117" i="4"/>
  <c r="A14116" i="4"/>
  <c r="A14115" i="4"/>
  <c r="A14114" i="4"/>
  <c r="A14113" i="4"/>
  <c r="A14112" i="4"/>
  <c r="A14111" i="4"/>
  <c r="A14110" i="4"/>
  <c r="A14109" i="4"/>
  <c r="A14108" i="4"/>
  <c r="A14107" i="4"/>
  <c r="A14106" i="4"/>
  <c r="A14105" i="4"/>
  <c r="A14104" i="4"/>
  <c r="A14103" i="4"/>
  <c r="A14102" i="4"/>
  <c r="A14101" i="4"/>
  <c r="A14100" i="4"/>
  <c r="A14099" i="4"/>
  <c r="A14098" i="4"/>
  <c r="A14097" i="4"/>
  <c r="A14096" i="4"/>
  <c r="A14095" i="4"/>
  <c r="A14094" i="4"/>
  <c r="A14093" i="4"/>
  <c r="A14092" i="4"/>
  <c r="A14091" i="4"/>
  <c r="A14090" i="4"/>
  <c r="A14089" i="4"/>
  <c r="A14088" i="4"/>
  <c r="A14087" i="4"/>
  <c r="A14086" i="4"/>
  <c r="A14085" i="4"/>
  <c r="A14084" i="4"/>
  <c r="A14083" i="4"/>
  <c r="A14082" i="4"/>
  <c r="A14081" i="4"/>
  <c r="A14080" i="4"/>
  <c r="A14079" i="4"/>
  <c r="A14078" i="4"/>
  <c r="A14077" i="4"/>
  <c r="A14076" i="4"/>
  <c r="A14075" i="4"/>
  <c r="A14074" i="4"/>
  <c r="A14073" i="4"/>
  <c r="A14072" i="4"/>
  <c r="A14071" i="4"/>
  <c r="A14070" i="4"/>
  <c r="A14069" i="4"/>
  <c r="A14068" i="4"/>
  <c r="A14067" i="4"/>
  <c r="A14066" i="4"/>
  <c r="A14065" i="4"/>
  <c r="A14064" i="4"/>
  <c r="A14063" i="4"/>
  <c r="A14062" i="4"/>
  <c r="A14061" i="4"/>
  <c r="A14060" i="4"/>
  <c r="A14059" i="4"/>
  <c r="A14058" i="4"/>
  <c r="A14057" i="4"/>
  <c r="A14056" i="4"/>
  <c r="A14055" i="4"/>
  <c r="A14054" i="4"/>
  <c r="A14053" i="4"/>
  <c r="A14052" i="4"/>
  <c r="A14051" i="4"/>
  <c r="A14050" i="4"/>
  <c r="A14049" i="4"/>
  <c r="A14048" i="4"/>
  <c r="A14047" i="4"/>
  <c r="A14046" i="4"/>
  <c r="A14045" i="4"/>
  <c r="A14044" i="4"/>
  <c r="A14043" i="4"/>
  <c r="A14042" i="4"/>
  <c r="A14041" i="4"/>
  <c r="A14040" i="4"/>
  <c r="A14039" i="4"/>
  <c r="A14038" i="4"/>
  <c r="A14037" i="4"/>
  <c r="A14036" i="4"/>
  <c r="A14035" i="4"/>
  <c r="A14034" i="4"/>
  <c r="A14033" i="4"/>
  <c r="A14032" i="4"/>
  <c r="A14031" i="4"/>
  <c r="A14030" i="4"/>
  <c r="A14029" i="4"/>
  <c r="A14028" i="4"/>
  <c r="A14027" i="4"/>
  <c r="A14026" i="4"/>
  <c r="A14025" i="4"/>
  <c r="A14024" i="4"/>
  <c r="A14023" i="4"/>
  <c r="A14022" i="4"/>
  <c r="A14021" i="4"/>
  <c r="A14020" i="4"/>
  <c r="A14019" i="4"/>
  <c r="A14018" i="4"/>
  <c r="A14017" i="4"/>
  <c r="A14016" i="4"/>
  <c r="A14015" i="4"/>
  <c r="A14014" i="4"/>
  <c r="A14013" i="4"/>
  <c r="A14012" i="4"/>
  <c r="A14011" i="4"/>
  <c r="A14010" i="4"/>
  <c r="A14009" i="4"/>
  <c r="A14008" i="4"/>
  <c r="A14007" i="4"/>
  <c r="A14006" i="4"/>
  <c r="A14005" i="4"/>
  <c r="A14004" i="4"/>
  <c r="A14003" i="4"/>
  <c r="A14002" i="4"/>
  <c r="A14001" i="4"/>
  <c r="A14000" i="4"/>
  <c r="A13999" i="4"/>
  <c r="A13998" i="4"/>
  <c r="A13997" i="4"/>
  <c r="A13996" i="4"/>
  <c r="A13995" i="4"/>
  <c r="A13994" i="4"/>
  <c r="A13993" i="4"/>
  <c r="A13992" i="4"/>
  <c r="A13991" i="4"/>
  <c r="A13990" i="4"/>
  <c r="A13989" i="4"/>
  <c r="A13988" i="4"/>
  <c r="A13987" i="4"/>
  <c r="A13986" i="4"/>
  <c r="A13985" i="4"/>
  <c r="A13984" i="4"/>
  <c r="A13983" i="4"/>
  <c r="A13982" i="4"/>
  <c r="A13981" i="4"/>
  <c r="A13980" i="4"/>
  <c r="A13979" i="4"/>
  <c r="A13978" i="4"/>
  <c r="A13977" i="4"/>
  <c r="A13976" i="4"/>
  <c r="A13975" i="4"/>
  <c r="A13974" i="4"/>
  <c r="A13973" i="4"/>
  <c r="A13972" i="4"/>
  <c r="A13971" i="4"/>
  <c r="A13970" i="4"/>
  <c r="A13969" i="4"/>
  <c r="A13968" i="4"/>
  <c r="A13967" i="4"/>
  <c r="A13966" i="4"/>
  <c r="A13965" i="4"/>
  <c r="A13964" i="4"/>
  <c r="A13963" i="4"/>
  <c r="A13962" i="4"/>
  <c r="A13961" i="4"/>
  <c r="A13960" i="4"/>
  <c r="A13959" i="4"/>
  <c r="A13958" i="4"/>
  <c r="A13957" i="4"/>
  <c r="A13956" i="4"/>
  <c r="A13955" i="4"/>
  <c r="A13954" i="4"/>
  <c r="A13953" i="4"/>
  <c r="A13952" i="4"/>
  <c r="A13951" i="4"/>
  <c r="A13950" i="4"/>
  <c r="A13949" i="4"/>
  <c r="A13948" i="4"/>
  <c r="A13947" i="4"/>
  <c r="A13946" i="4"/>
  <c r="A13945" i="4"/>
  <c r="A13944" i="4"/>
  <c r="A13943" i="4"/>
  <c r="A13942" i="4"/>
  <c r="A13941" i="4"/>
  <c r="A13940" i="4"/>
  <c r="A13939" i="4"/>
  <c r="A13938" i="4"/>
  <c r="A13937" i="4"/>
  <c r="A13936" i="4"/>
  <c r="A13935" i="4"/>
  <c r="A13934" i="4"/>
  <c r="A13933" i="4"/>
  <c r="A13932" i="4"/>
  <c r="A13931" i="4"/>
  <c r="A13930" i="4"/>
  <c r="A13929" i="4"/>
  <c r="A13928" i="4"/>
  <c r="A13927" i="4"/>
  <c r="A13926" i="4"/>
  <c r="A13925" i="4"/>
  <c r="A13924" i="4"/>
  <c r="A13923" i="4"/>
  <c r="A13922" i="4"/>
  <c r="A13921" i="4"/>
  <c r="A13920" i="4"/>
  <c r="A13919" i="4"/>
  <c r="A13918" i="4"/>
  <c r="A13917" i="4"/>
  <c r="A13916" i="4"/>
  <c r="A13915" i="4"/>
  <c r="A13914" i="4"/>
  <c r="A13913" i="4"/>
  <c r="A13912" i="4"/>
  <c r="A13911" i="4"/>
  <c r="A13910" i="4"/>
  <c r="A13909" i="4"/>
  <c r="A13908" i="4"/>
  <c r="A13907" i="4"/>
  <c r="A13906" i="4"/>
  <c r="A13905" i="4"/>
  <c r="A13904" i="4"/>
  <c r="A13903" i="4"/>
  <c r="A13902" i="4"/>
  <c r="A13901" i="4"/>
  <c r="A13900" i="4"/>
  <c r="A13899" i="4"/>
  <c r="A13898" i="4"/>
  <c r="A13897" i="4"/>
  <c r="A13896" i="4"/>
  <c r="A13895" i="4"/>
  <c r="A13894" i="4"/>
  <c r="A13893" i="4"/>
  <c r="A13892" i="4"/>
  <c r="A13891" i="4"/>
  <c r="A13890" i="4"/>
  <c r="A13889" i="4"/>
  <c r="A13888" i="4"/>
  <c r="A13887" i="4"/>
  <c r="A13886" i="4"/>
  <c r="A13885" i="4"/>
  <c r="A13884" i="4"/>
  <c r="A13883" i="4"/>
  <c r="A13882" i="4"/>
  <c r="A13881" i="4"/>
  <c r="A13880" i="4"/>
  <c r="A13879" i="4"/>
  <c r="A13878" i="4"/>
  <c r="A13877" i="4"/>
  <c r="A13876" i="4"/>
  <c r="A13875" i="4"/>
  <c r="A13874" i="4"/>
  <c r="A13873" i="4"/>
  <c r="A13872" i="4"/>
  <c r="A13871" i="4"/>
  <c r="A13870" i="4"/>
  <c r="A13869" i="4"/>
  <c r="A13868" i="4"/>
  <c r="A13867" i="4"/>
  <c r="A13866" i="4"/>
  <c r="A13865" i="4"/>
  <c r="A13864" i="4"/>
  <c r="A13863" i="4"/>
  <c r="A13862" i="4"/>
  <c r="A13861" i="4"/>
  <c r="A13860" i="4"/>
  <c r="A13859" i="4"/>
  <c r="A13858" i="4"/>
  <c r="A13857" i="4"/>
  <c r="A13856" i="4"/>
  <c r="A13855" i="4"/>
  <c r="A13854" i="4"/>
  <c r="A13853" i="4"/>
  <c r="A13852" i="4"/>
  <c r="A13851" i="4"/>
  <c r="A13850" i="4"/>
  <c r="A13849" i="4"/>
  <c r="A13848" i="4"/>
  <c r="A13847" i="4"/>
  <c r="A13846" i="4"/>
  <c r="A13845" i="4"/>
  <c r="A13844" i="4"/>
  <c r="A13843" i="4"/>
  <c r="A13842" i="4"/>
  <c r="A13841" i="4"/>
  <c r="A13840" i="4"/>
  <c r="A13839" i="4"/>
  <c r="A13838" i="4"/>
  <c r="A13837" i="4"/>
  <c r="A13836" i="4"/>
  <c r="A13835" i="4"/>
  <c r="A13834" i="4"/>
  <c r="A13833" i="4"/>
  <c r="A13832" i="4"/>
  <c r="A13831" i="4"/>
  <c r="A13830" i="4"/>
  <c r="A13829" i="4"/>
  <c r="A13828" i="4"/>
  <c r="A13827" i="4"/>
  <c r="A13826" i="4"/>
  <c r="A13825" i="4"/>
  <c r="A13824" i="4"/>
  <c r="A13823" i="4"/>
  <c r="A13822" i="4"/>
  <c r="A13821" i="4"/>
  <c r="A13820" i="4"/>
  <c r="A13819" i="4"/>
  <c r="A13818" i="4"/>
  <c r="A13817" i="4"/>
  <c r="A13816" i="4"/>
  <c r="A13815" i="4"/>
  <c r="A13814" i="4"/>
  <c r="A13813" i="4"/>
  <c r="A13812" i="4"/>
  <c r="A13811" i="4"/>
  <c r="A13810" i="4"/>
  <c r="A13809" i="4"/>
  <c r="A13808" i="4"/>
  <c r="A13807" i="4"/>
  <c r="A13806" i="4"/>
  <c r="A13805" i="4"/>
  <c r="A13804" i="4"/>
  <c r="A13803" i="4"/>
  <c r="A13802" i="4"/>
  <c r="A13801" i="4"/>
  <c r="A13800" i="4"/>
  <c r="A13799" i="4"/>
  <c r="A13798" i="4"/>
  <c r="A13797" i="4"/>
  <c r="A13796" i="4"/>
  <c r="A13795" i="4"/>
  <c r="A13794" i="4"/>
  <c r="A13793" i="4"/>
  <c r="A13792" i="4"/>
  <c r="A13791" i="4"/>
  <c r="A13790" i="4"/>
  <c r="A13789" i="4"/>
  <c r="A13788" i="4"/>
  <c r="A13787" i="4"/>
  <c r="A13786" i="4"/>
  <c r="A13785" i="4"/>
  <c r="A13784" i="4"/>
  <c r="A13783" i="4"/>
  <c r="A13782" i="4"/>
  <c r="A13781" i="4"/>
  <c r="A13780" i="4"/>
  <c r="A13779" i="4"/>
  <c r="A13778" i="4"/>
  <c r="A13777" i="4"/>
  <c r="A13776" i="4"/>
  <c r="A13775" i="4"/>
  <c r="A13774" i="4"/>
  <c r="A13773" i="4"/>
  <c r="A13772" i="4"/>
  <c r="A13771" i="4"/>
  <c r="A13770" i="4"/>
  <c r="A13769" i="4"/>
  <c r="A13768" i="4"/>
  <c r="A13767" i="4"/>
  <c r="A13766" i="4"/>
  <c r="A13765" i="4"/>
  <c r="A13764" i="4"/>
  <c r="A13763" i="4"/>
  <c r="A13762" i="4"/>
  <c r="A13761" i="4"/>
  <c r="A13760" i="4"/>
  <c r="A13759" i="4"/>
  <c r="A13758" i="4"/>
  <c r="A13757" i="4"/>
  <c r="A13756" i="4"/>
  <c r="A13755" i="4"/>
  <c r="A13754" i="4"/>
  <c r="A13753" i="4"/>
  <c r="A13752" i="4"/>
  <c r="A13751" i="4"/>
  <c r="A13750" i="4"/>
  <c r="A13749" i="4"/>
  <c r="A13748" i="4"/>
  <c r="A13747" i="4"/>
  <c r="A13746" i="4"/>
  <c r="A13745" i="4"/>
  <c r="A13744" i="4"/>
  <c r="A13743" i="4"/>
  <c r="A13742" i="4"/>
  <c r="A13741" i="4"/>
  <c r="A13740" i="4"/>
  <c r="A13739" i="4"/>
  <c r="A13738" i="4"/>
  <c r="A13737" i="4"/>
  <c r="A13736" i="4"/>
  <c r="A13735" i="4"/>
  <c r="A13734" i="4"/>
  <c r="A13733" i="4"/>
  <c r="A13732" i="4"/>
  <c r="A13731" i="4"/>
  <c r="A13730" i="4"/>
  <c r="A13729" i="4"/>
  <c r="A13728" i="4"/>
  <c r="A13727" i="4"/>
  <c r="A13726" i="4"/>
  <c r="A13725" i="4"/>
  <c r="A13724" i="4"/>
  <c r="A13723" i="4"/>
  <c r="A13722" i="4"/>
  <c r="A13721" i="4"/>
  <c r="A13720" i="4"/>
  <c r="A13719" i="4"/>
  <c r="A13718" i="4"/>
  <c r="A13717" i="4"/>
  <c r="A13716" i="4"/>
  <c r="A13715" i="4"/>
  <c r="A13714" i="4"/>
  <c r="A13713" i="4"/>
  <c r="A13712" i="4"/>
  <c r="A13711" i="4"/>
  <c r="A13710" i="4"/>
  <c r="A13709" i="4"/>
  <c r="A13708" i="4"/>
  <c r="A13707" i="4"/>
  <c r="A13706" i="4"/>
  <c r="A13705" i="4"/>
  <c r="A13704" i="4"/>
  <c r="A13703" i="4"/>
  <c r="A13702" i="4"/>
  <c r="A13701" i="4"/>
  <c r="A13700" i="4"/>
  <c r="A13699" i="4"/>
  <c r="A13698" i="4"/>
  <c r="A13697" i="4"/>
  <c r="A13696" i="4"/>
  <c r="A13695" i="4"/>
  <c r="A13694" i="4"/>
  <c r="A13693" i="4"/>
  <c r="A13692" i="4"/>
  <c r="A13691" i="4"/>
  <c r="A13690" i="4"/>
  <c r="A13689" i="4"/>
  <c r="A13688" i="4"/>
  <c r="A13687" i="4"/>
  <c r="A13686" i="4"/>
  <c r="A13685" i="4"/>
  <c r="A13684" i="4"/>
  <c r="A13683" i="4"/>
  <c r="A13682" i="4"/>
  <c r="A13681" i="4"/>
  <c r="A13680" i="4"/>
  <c r="A13679" i="4"/>
  <c r="A13678" i="4"/>
  <c r="A13677" i="4"/>
  <c r="A13676" i="4"/>
  <c r="A13675" i="4"/>
  <c r="A13674" i="4"/>
  <c r="A13673" i="4"/>
  <c r="A13672" i="4"/>
  <c r="A13671" i="4"/>
  <c r="A13670" i="4"/>
  <c r="A13669" i="4"/>
  <c r="A13668" i="4"/>
  <c r="A13667" i="4"/>
  <c r="A13666" i="4"/>
  <c r="A13665" i="4"/>
  <c r="A13664" i="4"/>
  <c r="A13663" i="4"/>
  <c r="A13662" i="4"/>
  <c r="A13661" i="4"/>
  <c r="A13660" i="4"/>
  <c r="A13659" i="4"/>
  <c r="A13658" i="4"/>
  <c r="A13657" i="4"/>
  <c r="A13656" i="4"/>
  <c r="A13655" i="4"/>
  <c r="A13654" i="4"/>
  <c r="A13653" i="4"/>
  <c r="A13652" i="4"/>
  <c r="A13651" i="4"/>
  <c r="A13650" i="4"/>
  <c r="A13649" i="4"/>
  <c r="A13648" i="4"/>
  <c r="A13647" i="4"/>
  <c r="A13646" i="4"/>
  <c r="A13645" i="4"/>
  <c r="A13644" i="4"/>
  <c r="A13643" i="4"/>
  <c r="A13642" i="4"/>
  <c r="A13641" i="4"/>
  <c r="A13640" i="4"/>
  <c r="A13639" i="4"/>
  <c r="A13638" i="4"/>
  <c r="A13637" i="4"/>
  <c r="A13636" i="4"/>
  <c r="A13635" i="4"/>
  <c r="A13634" i="4"/>
  <c r="A13633" i="4"/>
  <c r="A13632" i="4"/>
  <c r="A13631" i="4"/>
  <c r="A13630" i="4"/>
  <c r="A13629" i="4"/>
  <c r="A13628" i="4"/>
  <c r="A13627" i="4"/>
  <c r="A13626" i="4"/>
  <c r="A13625" i="4"/>
  <c r="A13624" i="4"/>
  <c r="A13623" i="4"/>
  <c r="A13622" i="4"/>
  <c r="A13621" i="4"/>
  <c r="A13620" i="4"/>
  <c r="A13619" i="4"/>
  <c r="A13618" i="4"/>
  <c r="A13617" i="4"/>
  <c r="A13616" i="4"/>
  <c r="A13615" i="4"/>
  <c r="A13614" i="4"/>
  <c r="A13613" i="4"/>
  <c r="A13612" i="4"/>
  <c r="A13611" i="4"/>
  <c r="A13610" i="4"/>
  <c r="A13609" i="4"/>
  <c r="A13608" i="4"/>
  <c r="A13607" i="4"/>
  <c r="A13606" i="4"/>
  <c r="A13605" i="4"/>
  <c r="A13604" i="4"/>
  <c r="A13603" i="4"/>
  <c r="A13602" i="4"/>
  <c r="A13601" i="4"/>
  <c r="A13600" i="4"/>
  <c r="A13599" i="4"/>
  <c r="A13598" i="4"/>
  <c r="A13597" i="4"/>
  <c r="A13596" i="4"/>
  <c r="A13595" i="4"/>
  <c r="A13594" i="4"/>
  <c r="A13593" i="4"/>
  <c r="A13592" i="4"/>
  <c r="A13591" i="4"/>
  <c r="A13590" i="4"/>
  <c r="A13589" i="4"/>
  <c r="A13588" i="4"/>
  <c r="A13587" i="4"/>
  <c r="A13586" i="4"/>
  <c r="A13585" i="4"/>
  <c r="A13584" i="4"/>
  <c r="A13583" i="4"/>
  <c r="A13582" i="4"/>
  <c r="A13581" i="4"/>
  <c r="A13580" i="4"/>
  <c r="A13579" i="4"/>
  <c r="A13578" i="4"/>
  <c r="A13577" i="4"/>
  <c r="A13576" i="4"/>
  <c r="A13575" i="4"/>
  <c r="A13574" i="4"/>
  <c r="A13573" i="4"/>
  <c r="A13572" i="4"/>
  <c r="A13571" i="4"/>
  <c r="A13570" i="4"/>
  <c r="A13569" i="4"/>
  <c r="A13568" i="4"/>
  <c r="A13567" i="4"/>
  <c r="A13566" i="4"/>
  <c r="A13565" i="4"/>
  <c r="A13564" i="4"/>
  <c r="A13563" i="4"/>
  <c r="A13562" i="4"/>
  <c r="A13561" i="4"/>
  <c r="A13560" i="4"/>
  <c r="A13559" i="4"/>
  <c r="A13558" i="4"/>
  <c r="A13557" i="4"/>
  <c r="A13556" i="4"/>
  <c r="A13555" i="4"/>
  <c r="A13554" i="4"/>
  <c r="A13553" i="4"/>
  <c r="A13552" i="4"/>
  <c r="A13551" i="4"/>
  <c r="A13550" i="4"/>
  <c r="A13549" i="4"/>
  <c r="A13548" i="4"/>
  <c r="A13547" i="4"/>
  <c r="A13546" i="4"/>
  <c r="A13545" i="4"/>
  <c r="A13544" i="4"/>
  <c r="A13543" i="4"/>
  <c r="A13542" i="4"/>
  <c r="A13541" i="4"/>
  <c r="A13540" i="4"/>
  <c r="A13539" i="4"/>
  <c r="A13538" i="4"/>
  <c r="A13537" i="4"/>
  <c r="A13536" i="4"/>
  <c r="A13535" i="4"/>
  <c r="A13534" i="4"/>
  <c r="A13533" i="4"/>
  <c r="A13532" i="4"/>
  <c r="A13531" i="4"/>
  <c r="A13530" i="4"/>
  <c r="A13529" i="4"/>
  <c r="A13528" i="4"/>
  <c r="A13527" i="4"/>
  <c r="A13526" i="4"/>
  <c r="A13525" i="4"/>
  <c r="A13524" i="4"/>
  <c r="A13523" i="4"/>
  <c r="A13522" i="4"/>
  <c r="A13521" i="4"/>
  <c r="A13520" i="4"/>
  <c r="A13519" i="4"/>
  <c r="A13518" i="4"/>
  <c r="A13517" i="4"/>
  <c r="A13516" i="4"/>
  <c r="A13515" i="4"/>
  <c r="A13514" i="4"/>
  <c r="A13513" i="4"/>
  <c r="A13512" i="4"/>
  <c r="A13511" i="4"/>
  <c r="A13510" i="4"/>
  <c r="A13509" i="4"/>
  <c r="A13508" i="4"/>
  <c r="A13507" i="4"/>
  <c r="A13506" i="4"/>
  <c r="A13505" i="4"/>
  <c r="A13504" i="4"/>
  <c r="A13503" i="4"/>
  <c r="A13502" i="4"/>
  <c r="A13501" i="4"/>
  <c r="A13500" i="4"/>
  <c r="A13499" i="4"/>
  <c r="A13498" i="4"/>
  <c r="A13497" i="4"/>
  <c r="A13496" i="4"/>
  <c r="A13495" i="4"/>
  <c r="A13494" i="4"/>
  <c r="A13493" i="4"/>
  <c r="A13492" i="4"/>
  <c r="A13491" i="4"/>
  <c r="A13490" i="4"/>
  <c r="A13489" i="4"/>
  <c r="A13488" i="4"/>
  <c r="A13487" i="4"/>
  <c r="A13486" i="4"/>
  <c r="A13485" i="4"/>
  <c r="A13484" i="4"/>
  <c r="A13483" i="4"/>
  <c r="A13482" i="4"/>
  <c r="A13481" i="4"/>
  <c r="A13480" i="4"/>
  <c r="A13479" i="4"/>
  <c r="A13478" i="4"/>
  <c r="A13477" i="4"/>
  <c r="A13476" i="4"/>
  <c r="A13475" i="4"/>
  <c r="A13474" i="4"/>
  <c r="A13473" i="4"/>
  <c r="A13472" i="4"/>
  <c r="A13471" i="4"/>
  <c r="A13470" i="4"/>
  <c r="A13469" i="4"/>
  <c r="A13468" i="4"/>
  <c r="A13467" i="4"/>
  <c r="A13466" i="4"/>
  <c r="A13465" i="4"/>
  <c r="A13464" i="4"/>
  <c r="A13463" i="4"/>
  <c r="A13462" i="4"/>
  <c r="A13461" i="4"/>
  <c r="A13460" i="4"/>
  <c r="A13459" i="4"/>
  <c r="A13458" i="4"/>
  <c r="A13457" i="4"/>
  <c r="A13456" i="4"/>
  <c r="A13455" i="4"/>
  <c r="A13454" i="4"/>
  <c r="A13453" i="4"/>
  <c r="A13452" i="4"/>
  <c r="A13451" i="4"/>
  <c r="A13450" i="4"/>
  <c r="A13449" i="4"/>
  <c r="A13448" i="4"/>
  <c r="A13447" i="4"/>
  <c r="A13446" i="4"/>
  <c r="A13445" i="4"/>
  <c r="A13444" i="4"/>
  <c r="A13443" i="4"/>
  <c r="A13442" i="4"/>
  <c r="A13441" i="4"/>
  <c r="A13440" i="4"/>
  <c r="A13439" i="4"/>
  <c r="A13438" i="4"/>
  <c r="A13437" i="4"/>
  <c r="A13436" i="4"/>
  <c r="A13435" i="4"/>
  <c r="A13434" i="4"/>
  <c r="A13433" i="4"/>
  <c r="A13432" i="4"/>
  <c r="A13431" i="4"/>
  <c r="A13430" i="4"/>
  <c r="A13429" i="4"/>
  <c r="A13428" i="4"/>
  <c r="A13427" i="4"/>
  <c r="A13426" i="4"/>
  <c r="A13425" i="4"/>
  <c r="A13424" i="4"/>
  <c r="A13423" i="4"/>
  <c r="A13422" i="4"/>
  <c r="A13421" i="4"/>
  <c r="A13420" i="4"/>
  <c r="A13419" i="4"/>
  <c r="A13418" i="4"/>
  <c r="A13417" i="4"/>
  <c r="A13416" i="4"/>
  <c r="A13415" i="4"/>
  <c r="A13414" i="4"/>
  <c r="A13413" i="4"/>
  <c r="A13412" i="4"/>
  <c r="A13411" i="4"/>
  <c r="A13410" i="4"/>
  <c r="A13409" i="4"/>
  <c r="A13408" i="4"/>
  <c r="A13407" i="4"/>
  <c r="A13406" i="4"/>
  <c r="A13405" i="4"/>
  <c r="A13404" i="4"/>
  <c r="A13403" i="4"/>
  <c r="A13402" i="4"/>
  <c r="A13401" i="4"/>
  <c r="A13400" i="4"/>
  <c r="A13399" i="4"/>
  <c r="A13398" i="4"/>
  <c r="A13397" i="4"/>
  <c r="A13396" i="4"/>
  <c r="A13395" i="4"/>
  <c r="A13394" i="4"/>
  <c r="A13393" i="4"/>
  <c r="A13392" i="4"/>
  <c r="A13391" i="4"/>
  <c r="A13390" i="4"/>
  <c r="A13389" i="4"/>
  <c r="A13388" i="4"/>
  <c r="A13387" i="4"/>
  <c r="A13386" i="4"/>
  <c r="A13385" i="4"/>
  <c r="A13384" i="4"/>
  <c r="A13383" i="4"/>
  <c r="A13382" i="4"/>
  <c r="A13381" i="4"/>
  <c r="A13380" i="4"/>
  <c r="A13379" i="4"/>
  <c r="A13378" i="4"/>
  <c r="A13377" i="4"/>
  <c r="A13376" i="4"/>
  <c r="A13375" i="4"/>
  <c r="A13374" i="4"/>
  <c r="A13373" i="4"/>
  <c r="A13372" i="4"/>
  <c r="A13371" i="4"/>
  <c r="A13370" i="4"/>
  <c r="A13369" i="4"/>
  <c r="A13368" i="4"/>
  <c r="A13367" i="4"/>
  <c r="A13366" i="4"/>
  <c r="A13365" i="4"/>
  <c r="A13364" i="4"/>
  <c r="A13363" i="4"/>
  <c r="A13362" i="4"/>
  <c r="A13361" i="4"/>
  <c r="A13360" i="4"/>
  <c r="A13359" i="4"/>
  <c r="A13358" i="4"/>
  <c r="A13357" i="4"/>
  <c r="A13356" i="4"/>
  <c r="A13355" i="4"/>
  <c r="A13354" i="4"/>
  <c r="A13353" i="4"/>
  <c r="A13352" i="4"/>
  <c r="A13351" i="4"/>
  <c r="A13350" i="4"/>
  <c r="A13349" i="4"/>
  <c r="A13348" i="4"/>
  <c r="A13347" i="4"/>
  <c r="A13346" i="4"/>
  <c r="A13345" i="4"/>
  <c r="A13344" i="4"/>
  <c r="A13343" i="4"/>
  <c r="A13342" i="4"/>
  <c r="A13341" i="4"/>
  <c r="A13340" i="4"/>
  <c r="A13339" i="4"/>
  <c r="A13338" i="4"/>
  <c r="A13337" i="4"/>
  <c r="A13336" i="4"/>
  <c r="A13335" i="4"/>
  <c r="A13334" i="4"/>
  <c r="A13333" i="4"/>
  <c r="A13332" i="4"/>
  <c r="A13331" i="4"/>
  <c r="A13330" i="4"/>
  <c r="A13329" i="4"/>
  <c r="A13328" i="4"/>
  <c r="A13327" i="4"/>
  <c r="A13326" i="4"/>
  <c r="A13325" i="4"/>
  <c r="A13324" i="4"/>
  <c r="A13323" i="4"/>
  <c r="A13322" i="4"/>
  <c r="A13321" i="4"/>
  <c r="A13320" i="4"/>
  <c r="A13319" i="4"/>
  <c r="A13318" i="4"/>
  <c r="A13317" i="4"/>
  <c r="A13316" i="4"/>
  <c r="A13315" i="4"/>
  <c r="A13314" i="4"/>
  <c r="A13313" i="4"/>
  <c r="A13312" i="4"/>
  <c r="A13311" i="4"/>
  <c r="A13310" i="4"/>
  <c r="A13309" i="4"/>
  <c r="A13308" i="4"/>
  <c r="A13307" i="4"/>
  <c r="A13306" i="4"/>
  <c r="A13305" i="4"/>
  <c r="A13304" i="4"/>
  <c r="A13303" i="4"/>
  <c r="A13302" i="4"/>
  <c r="A13301" i="4"/>
  <c r="A13300" i="4"/>
  <c r="A13299" i="4"/>
  <c r="A13298" i="4"/>
  <c r="A13297" i="4"/>
  <c r="A13296" i="4"/>
  <c r="A13295" i="4"/>
  <c r="A13294" i="4"/>
  <c r="A13293" i="4"/>
  <c r="A13292" i="4"/>
  <c r="A13291" i="4"/>
  <c r="A13290" i="4"/>
  <c r="A13289" i="4"/>
  <c r="A13288" i="4"/>
  <c r="A13287" i="4"/>
  <c r="A13286" i="4"/>
  <c r="A13285" i="4"/>
  <c r="A13284" i="4"/>
  <c r="A13283" i="4"/>
  <c r="A13282" i="4"/>
  <c r="A13281" i="4"/>
  <c r="A13280" i="4"/>
  <c r="A13279" i="4"/>
  <c r="A13278" i="4"/>
  <c r="A13277" i="4"/>
  <c r="A13276" i="4"/>
  <c r="A13275" i="4"/>
  <c r="A13274" i="4"/>
  <c r="A13273" i="4"/>
  <c r="A13272" i="4"/>
  <c r="A13271" i="4"/>
  <c r="A13270" i="4"/>
  <c r="A13269" i="4"/>
  <c r="A13268" i="4"/>
  <c r="A13267" i="4"/>
  <c r="A13266" i="4"/>
  <c r="A13265" i="4"/>
  <c r="A13264" i="4"/>
  <c r="A13263" i="4"/>
  <c r="A13262" i="4"/>
  <c r="A13261" i="4"/>
  <c r="A13260" i="4"/>
  <c r="A13259" i="4"/>
  <c r="A13258" i="4"/>
  <c r="A13257" i="4"/>
  <c r="A13256" i="4"/>
  <c r="A13255" i="4"/>
  <c r="A13254" i="4"/>
  <c r="A13253" i="4"/>
  <c r="A13252" i="4"/>
  <c r="A13251" i="4"/>
  <c r="A13250" i="4"/>
  <c r="A13249" i="4"/>
  <c r="A13248" i="4"/>
  <c r="A13247" i="4"/>
  <c r="A13246" i="4"/>
  <c r="A13245" i="4"/>
  <c r="A13244" i="4"/>
  <c r="A13243" i="4"/>
  <c r="A13242" i="4"/>
  <c r="A13241" i="4"/>
  <c r="A13240" i="4"/>
  <c r="A13239" i="4"/>
  <c r="A13238" i="4"/>
  <c r="A13237" i="4"/>
  <c r="A13236" i="4"/>
  <c r="A13235" i="4"/>
  <c r="A13234" i="4"/>
  <c r="A13233" i="4"/>
  <c r="A13232" i="4"/>
  <c r="A13231" i="4"/>
  <c r="A13230" i="4"/>
  <c r="A13229" i="4"/>
  <c r="A13228" i="4"/>
  <c r="A13227" i="4"/>
  <c r="A13226" i="4"/>
  <c r="A13225" i="4"/>
  <c r="A13224" i="4"/>
  <c r="A13223" i="4"/>
  <c r="A13222" i="4"/>
  <c r="A13221" i="4"/>
  <c r="A13220" i="4"/>
  <c r="A13219" i="4"/>
  <c r="A13218" i="4"/>
  <c r="A13217" i="4"/>
  <c r="A13216" i="4"/>
  <c r="A13215" i="4"/>
  <c r="A13214" i="4"/>
  <c r="A13213" i="4"/>
  <c r="A13212" i="4"/>
  <c r="A13211" i="4"/>
  <c r="A13210" i="4"/>
  <c r="A13209" i="4"/>
  <c r="A13208" i="4"/>
  <c r="A13207" i="4"/>
  <c r="A13206" i="4"/>
  <c r="A13205" i="4"/>
  <c r="A13204" i="4"/>
  <c r="A13203" i="4"/>
  <c r="A13202" i="4"/>
  <c r="A13201" i="4"/>
  <c r="A13200" i="4"/>
  <c r="A13199" i="4"/>
  <c r="A13198" i="4"/>
  <c r="A13197" i="4"/>
  <c r="A13196" i="4"/>
  <c r="A13195" i="4"/>
  <c r="A13194" i="4"/>
  <c r="A13193" i="4"/>
  <c r="A13192" i="4"/>
  <c r="A13191" i="4"/>
  <c r="A13190" i="4"/>
  <c r="A13189" i="4"/>
  <c r="A13188" i="4"/>
  <c r="A13187" i="4"/>
  <c r="A13186" i="4"/>
  <c r="A13185" i="4"/>
  <c r="A13184" i="4"/>
  <c r="A13183" i="4"/>
  <c r="A13182" i="4"/>
  <c r="A13181" i="4"/>
  <c r="A13180" i="4"/>
  <c r="A13179" i="4"/>
  <c r="A13178" i="4"/>
  <c r="A13177" i="4"/>
  <c r="A13176" i="4"/>
  <c r="A13175" i="4"/>
  <c r="A13174" i="4"/>
  <c r="A13173" i="4"/>
  <c r="A13172" i="4"/>
  <c r="A13171" i="4"/>
  <c r="A13170" i="4"/>
  <c r="A13169" i="4"/>
  <c r="A13168" i="4"/>
  <c r="A13167" i="4"/>
  <c r="A13166" i="4"/>
  <c r="A13165" i="4"/>
  <c r="A13164" i="4"/>
  <c r="A13163" i="4"/>
  <c r="A13162" i="4"/>
  <c r="A13161" i="4"/>
  <c r="A13160" i="4"/>
  <c r="A13159" i="4"/>
  <c r="A13158" i="4"/>
  <c r="A13157" i="4"/>
  <c r="A13156" i="4"/>
  <c r="A13155" i="4"/>
  <c r="A13154" i="4"/>
  <c r="A13153" i="4"/>
  <c r="A13152" i="4"/>
  <c r="A13151" i="4"/>
  <c r="A13150" i="4"/>
  <c r="A13149" i="4"/>
  <c r="A13148" i="4"/>
  <c r="A13147" i="4"/>
  <c r="A13146" i="4"/>
  <c r="A13145" i="4"/>
  <c r="A13144" i="4"/>
  <c r="A13143" i="4"/>
  <c r="A13142" i="4"/>
  <c r="A13141" i="4"/>
  <c r="A13140" i="4"/>
  <c r="A13139" i="4"/>
  <c r="A13138" i="4"/>
  <c r="A13137" i="4"/>
  <c r="A13136" i="4"/>
  <c r="A13135" i="4"/>
  <c r="A13134" i="4"/>
  <c r="A13133" i="4"/>
  <c r="A13132" i="4"/>
  <c r="A13131" i="4"/>
  <c r="A13130" i="4"/>
  <c r="A13129" i="4"/>
  <c r="A13128" i="4"/>
  <c r="A13127" i="4"/>
  <c r="A13126" i="4"/>
  <c r="A13125" i="4"/>
  <c r="A13124" i="4"/>
  <c r="A13123" i="4"/>
  <c r="A13122" i="4"/>
  <c r="A13121" i="4"/>
  <c r="A13120" i="4"/>
  <c r="A13119" i="4"/>
  <c r="A13118" i="4"/>
  <c r="A13117" i="4"/>
  <c r="A13116" i="4"/>
  <c r="A13115" i="4"/>
  <c r="A13114" i="4"/>
  <c r="A13113" i="4"/>
  <c r="A13112" i="4"/>
  <c r="A13111" i="4"/>
  <c r="A13110" i="4"/>
  <c r="A13109" i="4"/>
  <c r="A13108" i="4"/>
  <c r="A13107" i="4"/>
  <c r="A13106" i="4"/>
  <c r="A13105" i="4"/>
  <c r="A13104" i="4"/>
  <c r="A13103" i="4"/>
  <c r="A13102" i="4"/>
  <c r="A13101" i="4"/>
  <c r="A13100" i="4"/>
  <c r="A13099" i="4"/>
  <c r="A13098" i="4"/>
  <c r="A13097" i="4"/>
  <c r="A13096" i="4"/>
  <c r="A13095" i="4"/>
  <c r="A13094" i="4"/>
  <c r="A13093" i="4"/>
  <c r="A13092" i="4"/>
  <c r="A13091" i="4"/>
  <c r="A13090" i="4"/>
  <c r="A13089" i="4"/>
  <c r="A13088" i="4"/>
  <c r="A13087" i="4"/>
  <c r="A13086" i="4"/>
  <c r="A13085" i="4"/>
  <c r="A13084" i="4"/>
  <c r="A13083" i="4"/>
  <c r="A13082" i="4"/>
  <c r="A13081" i="4"/>
  <c r="A13080" i="4"/>
  <c r="A13079" i="4"/>
  <c r="A13078" i="4"/>
  <c r="A13077" i="4"/>
  <c r="A13076" i="4"/>
  <c r="A13075" i="4"/>
  <c r="A13074" i="4"/>
  <c r="A13073" i="4"/>
  <c r="A13072" i="4"/>
  <c r="A13071" i="4"/>
  <c r="A13070" i="4"/>
  <c r="A13069" i="4"/>
  <c r="A13068" i="4"/>
  <c r="A13067" i="4"/>
  <c r="A13066" i="4"/>
  <c r="A13065" i="4"/>
  <c r="A13064" i="4"/>
  <c r="A13063" i="4"/>
  <c r="A13062" i="4"/>
  <c r="A13061" i="4"/>
  <c r="A13060" i="4"/>
  <c r="A13059" i="4"/>
  <c r="A13058" i="4"/>
  <c r="A13057" i="4"/>
  <c r="A13056" i="4"/>
  <c r="A13055" i="4"/>
  <c r="A13054" i="4"/>
  <c r="A13053" i="4"/>
  <c r="A13052" i="4"/>
  <c r="A13051" i="4"/>
  <c r="A13050" i="4"/>
  <c r="A13049" i="4"/>
  <c r="A13048" i="4"/>
  <c r="A13047" i="4"/>
  <c r="A13046" i="4"/>
  <c r="A13045" i="4"/>
  <c r="A13044" i="4"/>
  <c r="A13043" i="4"/>
  <c r="A13042" i="4"/>
  <c r="A13041" i="4"/>
  <c r="A13040" i="4"/>
  <c r="A13039" i="4"/>
  <c r="A13038" i="4"/>
  <c r="A13037" i="4"/>
  <c r="A13036" i="4"/>
  <c r="A13035" i="4"/>
  <c r="A13034" i="4"/>
  <c r="A13033" i="4"/>
  <c r="A13032" i="4"/>
  <c r="A13031" i="4"/>
  <c r="A13030" i="4"/>
  <c r="A13029" i="4"/>
  <c r="A13028" i="4"/>
  <c r="A13027" i="4"/>
  <c r="A13026" i="4"/>
  <c r="A13025" i="4"/>
  <c r="A13024" i="4"/>
  <c r="A13023" i="4"/>
  <c r="A13022" i="4"/>
  <c r="A13021" i="4"/>
  <c r="A13020" i="4"/>
  <c r="A13019" i="4"/>
  <c r="A13018" i="4"/>
  <c r="A13017" i="4"/>
  <c r="A13016" i="4"/>
  <c r="A13015" i="4"/>
  <c r="A13014" i="4"/>
  <c r="A13013" i="4"/>
  <c r="A13012" i="4"/>
  <c r="A13011" i="4"/>
  <c r="A13010" i="4"/>
  <c r="A13009" i="4"/>
  <c r="A13008" i="4"/>
  <c r="A13007" i="4"/>
  <c r="A13006" i="4"/>
  <c r="A13005" i="4"/>
  <c r="A13004" i="4"/>
  <c r="A13003" i="4"/>
  <c r="A13002" i="4"/>
  <c r="A13001" i="4"/>
  <c r="A13000" i="4"/>
  <c r="A12999" i="4"/>
  <c r="A12998" i="4"/>
  <c r="A12997" i="4"/>
  <c r="A12996" i="4"/>
  <c r="A12995" i="4"/>
  <c r="A12994" i="4"/>
  <c r="A12993" i="4"/>
  <c r="A12992" i="4"/>
  <c r="A12991" i="4"/>
  <c r="A12990" i="4"/>
  <c r="A12989" i="4"/>
  <c r="A12988" i="4"/>
  <c r="A12987" i="4"/>
  <c r="A12986" i="4"/>
  <c r="A12985" i="4"/>
  <c r="A12984" i="4"/>
  <c r="A12983" i="4"/>
  <c r="A12982" i="4"/>
  <c r="A12981" i="4"/>
  <c r="A12980" i="4"/>
  <c r="A12979" i="4"/>
  <c r="A12978" i="4"/>
  <c r="A12977" i="4"/>
  <c r="A12976" i="4"/>
  <c r="A12975" i="4"/>
  <c r="A12974" i="4"/>
  <c r="A12973" i="4"/>
  <c r="A12972" i="4"/>
  <c r="A12971" i="4"/>
  <c r="A12970" i="4"/>
  <c r="A12969" i="4"/>
  <c r="A12968" i="4"/>
  <c r="A12967" i="4"/>
  <c r="A12966" i="4"/>
  <c r="A12965" i="4"/>
  <c r="A12964" i="4"/>
  <c r="A12963" i="4"/>
  <c r="A12962" i="4"/>
  <c r="A12961" i="4"/>
  <c r="A12960" i="4"/>
  <c r="A12959" i="4"/>
  <c r="A12958" i="4"/>
  <c r="A12957" i="4"/>
  <c r="A12956" i="4"/>
  <c r="A12955" i="4"/>
  <c r="A12954" i="4"/>
  <c r="A12953" i="4"/>
  <c r="A12952" i="4"/>
  <c r="A12951" i="4"/>
  <c r="A12950" i="4"/>
  <c r="A12949" i="4"/>
  <c r="A12948" i="4"/>
  <c r="A12947" i="4"/>
  <c r="A12946" i="4"/>
  <c r="A12945" i="4"/>
  <c r="A12944" i="4"/>
  <c r="A12943" i="4"/>
  <c r="A12942" i="4"/>
  <c r="A12941" i="4"/>
  <c r="A12940" i="4"/>
  <c r="A12939" i="4"/>
  <c r="A12938" i="4"/>
  <c r="A12937" i="4"/>
  <c r="A12936" i="4"/>
  <c r="A12935" i="4"/>
  <c r="A12934" i="4"/>
  <c r="A12933" i="4"/>
  <c r="A12932" i="4"/>
  <c r="A12931" i="4"/>
  <c r="A12930" i="4"/>
  <c r="A12929" i="4"/>
  <c r="A12928" i="4"/>
  <c r="A12927" i="4"/>
  <c r="A12926" i="4"/>
  <c r="A12925" i="4"/>
  <c r="A12924" i="4"/>
  <c r="A12923" i="4"/>
  <c r="A12922" i="4"/>
  <c r="A12921" i="4"/>
  <c r="A12920" i="4"/>
  <c r="A12919" i="4"/>
  <c r="A12918" i="4"/>
  <c r="A12917" i="4"/>
  <c r="A12916" i="4"/>
  <c r="A12915" i="4"/>
  <c r="A12914" i="4"/>
  <c r="A12913" i="4"/>
  <c r="A12912" i="4"/>
  <c r="A12911" i="4"/>
  <c r="A12910" i="4"/>
  <c r="A12909" i="4"/>
  <c r="A12908" i="4"/>
  <c r="A12907" i="4"/>
  <c r="A12906" i="4"/>
  <c r="A12905" i="4"/>
  <c r="A12904" i="4"/>
  <c r="A12903" i="4"/>
  <c r="A12902" i="4"/>
  <c r="A12901" i="4"/>
  <c r="A12900" i="4"/>
  <c r="A12899" i="4"/>
  <c r="A12898" i="4"/>
  <c r="A12897" i="4"/>
  <c r="A12896" i="4"/>
  <c r="A12895" i="4"/>
  <c r="A12894" i="4"/>
  <c r="A12893" i="4"/>
  <c r="A12892" i="4"/>
  <c r="A12891" i="4"/>
  <c r="A12890" i="4"/>
  <c r="A12889" i="4"/>
  <c r="A12888" i="4"/>
  <c r="A12887" i="4"/>
  <c r="A12886" i="4"/>
  <c r="A12885" i="4"/>
  <c r="A12884" i="4"/>
  <c r="A12883" i="4"/>
  <c r="A12882" i="4"/>
  <c r="A12881" i="4"/>
  <c r="A12880" i="4"/>
  <c r="A12879" i="4"/>
  <c r="A12878" i="4"/>
  <c r="A12877" i="4"/>
  <c r="A12876" i="4"/>
  <c r="A12875" i="4"/>
  <c r="A12874" i="4"/>
  <c r="A12873" i="4"/>
  <c r="A12872" i="4"/>
  <c r="A12871" i="4"/>
  <c r="A12870" i="4"/>
  <c r="A12869" i="4"/>
  <c r="A12868" i="4"/>
  <c r="A12867" i="4"/>
  <c r="A12866" i="4"/>
  <c r="A12865" i="4"/>
  <c r="A12864" i="4"/>
  <c r="A12863" i="4"/>
  <c r="A12862" i="4"/>
  <c r="A12861" i="4"/>
  <c r="A12860" i="4"/>
  <c r="A12859" i="4"/>
  <c r="A12858" i="4"/>
  <c r="A12857" i="4"/>
  <c r="A12856" i="4"/>
  <c r="A12855" i="4"/>
  <c r="A12854" i="4"/>
  <c r="A12853" i="4"/>
  <c r="A12852" i="4"/>
  <c r="A12851" i="4"/>
  <c r="A12850" i="4"/>
  <c r="A12849" i="4"/>
  <c r="A12848" i="4"/>
  <c r="A12847" i="4"/>
  <c r="A12846" i="4"/>
  <c r="A12845" i="4"/>
  <c r="A12844" i="4"/>
  <c r="A12843" i="4"/>
  <c r="A12842" i="4"/>
  <c r="A12841" i="4"/>
  <c r="A12840" i="4"/>
  <c r="A12839" i="4"/>
  <c r="A12838" i="4"/>
  <c r="A12837" i="4"/>
  <c r="A12836" i="4"/>
  <c r="A12835" i="4"/>
  <c r="A12834" i="4"/>
  <c r="A12833" i="4"/>
  <c r="A12832" i="4"/>
  <c r="A12831" i="4"/>
  <c r="A12830" i="4"/>
  <c r="A12829" i="4"/>
  <c r="A12828" i="4"/>
  <c r="A12827" i="4"/>
  <c r="A12826" i="4"/>
  <c r="A12825" i="4"/>
  <c r="A12824" i="4"/>
  <c r="A12823" i="4"/>
  <c r="A12822" i="4"/>
  <c r="A12821" i="4"/>
  <c r="A12820" i="4"/>
  <c r="A12819" i="4"/>
  <c r="A12818" i="4"/>
  <c r="A12817" i="4"/>
  <c r="A12816" i="4"/>
  <c r="A12815" i="4"/>
  <c r="A12814" i="4"/>
  <c r="A12813" i="4"/>
  <c r="A12812" i="4"/>
  <c r="A12811" i="4"/>
  <c r="A12810" i="4"/>
  <c r="A12809" i="4"/>
  <c r="A12808" i="4"/>
  <c r="A12807" i="4"/>
  <c r="A12806" i="4"/>
  <c r="A12805" i="4"/>
  <c r="A12804" i="4"/>
  <c r="A12803" i="4"/>
  <c r="A12802" i="4"/>
  <c r="A12801" i="4"/>
  <c r="A12800" i="4"/>
  <c r="A12799" i="4"/>
  <c r="A12798" i="4"/>
  <c r="A12797" i="4"/>
  <c r="A12796" i="4"/>
  <c r="A12795" i="4"/>
  <c r="A12794" i="4"/>
  <c r="A12793" i="4"/>
  <c r="A12792" i="4"/>
  <c r="A12791" i="4"/>
  <c r="A12790" i="4"/>
  <c r="A12789" i="4"/>
  <c r="A12788" i="4"/>
  <c r="A12787" i="4"/>
  <c r="A12786" i="4"/>
  <c r="A12785" i="4"/>
  <c r="A12784" i="4"/>
  <c r="A12783" i="4"/>
  <c r="A12782" i="4"/>
  <c r="A12781" i="4"/>
  <c r="A12780" i="4"/>
  <c r="A12779" i="4"/>
  <c r="A12778" i="4"/>
  <c r="A12777" i="4"/>
  <c r="A12776" i="4"/>
  <c r="A12775" i="4"/>
  <c r="A12774" i="4"/>
  <c r="A12773" i="4"/>
  <c r="A12772" i="4"/>
  <c r="A12771" i="4"/>
  <c r="A12770" i="4"/>
  <c r="A12769" i="4"/>
  <c r="A12768" i="4"/>
  <c r="A12767" i="4"/>
  <c r="A12766" i="4"/>
  <c r="A12765" i="4"/>
  <c r="A12764" i="4"/>
  <c r="A12763" i="4"/>
  <c r="A12762" i="4"/>
  <c r="A12761" i="4"/>
  <c r="A12760" i="4"/>
  <c r="A12759" i="4"/>
  <c r="A12758" i="4"/>
  <c r="A12757" i="4"/>
  <c r="A12756" i="4"/>
  <c r="A12755" i="4"/>
  <c r="A12754" i="4"/>
  <c r="A12753" i="4"/>
  <c r="A12752" i="4"/>
  <c r="A12751" i="4"/>
  <c r="A12750" i="4"/>
  <c r="A12749" i="4"/>
  <c r="A12748" i="4"/>
  <c r="A12747" i="4"/>
  <c r="A12746" i="4"/>
  <c r="A12745" i="4"/>
  <c r="A12744" i="4"/>
  <c r="A12743" i="4"/>
  <c r="A12742" i="4"/>
  <c r="A12741" i="4"/>
  <c r="A12740" i="4"/>
  <c r="A12739" i="4"/>
  <c r="A12738" i="4"/>
  <c r="A12737" i="4"/>
  <c r="A12736" i="4"/>
  <c r="A12735" i="4"/>
  <c r="A12734" i="4"/>
  <c r="A12733" i="4"/>
  <c r="A12732" i="4"/>
  <c r="A12731" i="4"/>
  <c r="A12730" i="4"/>
  <c r="A12729" i="4"/>
  <c r="A12728" i="4"/>
  <c r="A12727" i="4"/>
  <c r="A12726" i="4"/>
  <c r="A12725" i="4"/>
  <c r="A12724" i="4"/>
  <c r="A12723" i="4"/>
  <c r="A12722" i="4"/>
  <c r="A12721" i="4"/>
  <c r="A12720" i="4"/>
  <c r="A12719" i="4"/>
  <c r="A12718" i="4"/>
  <c r="A12717" i="4"/>
  <c r="A12716" i="4"/>
  <c r="A12715" i="4"/>
  <c r="A12714" i="4"/>
  <c r="A12713" i="4"/>
  <c r="A12712" i="4"/>
  <c r="A12711" i="4"/>
  <c r="A12710" i="4"/>
  <c r="A12709" i="4"/>
  <c r="A12708" i="4"/>
  <c r="A12707" i="4"/>
  <c r="A12706" i="4"/>
  <c r="A12705" i="4"/>
  <c r="A12704" i="4"/>
  <c r="A12703" i="4"/>
  <c r="A12702" i="4"/>
  <c r="A12701" i="4"/>
  <c r="A12700" i="4"/>
  <c r="A12699" i="4"/>
  <c r="A12698" i="4"/>
  <c r="A12697" i="4"/>
  <c r="A12696" i="4"/>
  <c r="A12695" i="4"/>
  <c r="A12694" i="4"/>
  <c r="A12693" i="4"/>
  <c r="A12692" i="4"/>
  <c r="A12691" i="4"/>
  <c r="A12690" i="4"/>
  <c r="A12689" i="4"/>
  <c r="A12688" i="4"/>
  <c r="A12687" i="4"/>
  <c r="A12686" i="4"/>
  <c r="A12685" i="4"/>
  <c r="A12684" i="4"/>
  <c r="A12683" i="4"/>
  <c r="A12682" i="4"/>
  <c r="A12681" i="4"/>
  <c r="A12680" i="4"/>
  <c r="A12679" i="4"/>
  <c r="A12678" i="4"/>
  <c r="A12677" i="4"/>
  <c r="A12676" i="4"/>
  <c r="A12675" i="4"/>
  <c r="A12674" i="4"/>
  <c r="A12673" i="4"/>
  <c r="A12672" i="4"/>
  <c r="A12671" i="4"/>
  <c r="A12670" i="4"/>
  <c r="A12669" i="4"/>
  <c r="A12668" i="4"/>
  <c r="A12667" i="4"/>
  <c r="A12666" i="4"/>
  <c r="A12665" i="4"/>
  <c r="A12664" i="4"/>
  <c r="A12663" i="4"/>
  <c r="A12662" i="4"/>
  <c r="A12661" i="4"/>
  <c r="A12660" i="4"/>
  <c r="A12659" i="4"/>
  <c r="A12658" i="4"/>
  <c r="A12657" i="4"/>
  <c r="A12656" i="4"/>
  <c r="A12655" i="4"/>
  <c r="A12654" i="4"/>
  <c r="A12653" i="4"/>
  <c r="A12652" i="4"/>
  <c r="A12651" i="4"/>
  <c r="A12650" i="4"/>
  <c r="A12649" i="4"/>
  <c r="A12648" i="4"/>
  <c r="A12647" i="4"/>
  <c r="A12646" i="4"/>
  <c r="A12645" i="4"/>
  <c r="A12644" i="4"/>
  <c r="A12643" i="4"/>
  <c r="A12642" i="4"/>
  <c r="A12641" i="4"/>
  <c r="A12640" i="4"/>
  <c r="A12639" i="4"/>
  <c r="A12638" i="4"/>
  <c r="A12637" i="4"/>
  <c r="A12636" i="4"/>
  <c r="A12635" i="4"/>
  <c r="A12634" i="4"/>
  <c r="A12633" i="4"/>
  <c r="A12632" i="4"/>
  <c r="A12631" i="4"/>
  <c r="A12630" i="4"/>
  <c r="A12629" i="4"/>
  <c r="A12628" i="4"/>
  <c r="A12627" i="4"/>
  <c r="A12626" i="4"/>
  <c r="A12625" i="4"/>
  <c r="A12624" i="4"/>
  <c r="A12623" i="4"/>
  <c r="A12622" i="4"/>
  <c r="A12621" i="4"/>
  <c r="A12620" i="4"/>
  <c r="A12619" i="4"/>
  <c r="A12618" i="4"/>
  <c r="A12617" i="4"/>
  <c r="A12616" i="4"/>
  <c r="A12615" i="4"/>
  <c r="A12614" i="4"/>
  <c r="A12613" i="4"/>
  <c r="A12612" i="4"/>
  <c r="A12611" i="4"/>
  <c r="A12610" i="4"/>
  <c r="A12609" i="4"/>
  <c r="A12608" i="4"/>
  <c r="A12607" i="4"/>
  <c r="A12606" i="4"/>
  <c r="A12605" i="4"/>
  <c r="A12604" i="4"/>
  <c r="A12603" i="4"/>
  <c r="A12602" i="4"/>
  <c r="A12601" i="4"/>
  <c r="A12600" i="4"/>
  <c r="A12599" i="4"/>
  <c r="A12598" i="4"/>
  <c r="A12597" i="4"/>
  <c r="A12596" i="4"/>
  <c r="A12595" i="4"/>
  <c r="A12594" i="4"/>
  <c r="A12593" i="4"/>
  <c r="A12592" i="4"/>
  <c r="A12591" i="4"/>
  <c r="A12590" i="4"/>
  <c r="A12589" i="4"/>
  <c r="A12588" i="4"/>
  <c r="A12587" i="4"/>
  <c r="A12586" i="4"/>
  <c r="A12585" i="4"/>
  <c r="A12584" i="4"/>
  <c r="A12583" i="4"/>
  <c r="A12582" i="4"/>
  <c r="A12581" i="4"/>
  <c r="A12580" i="4"/>
  <c r="A12579" i="4"/>
  <c r="A12578" i="4"/>
  <c r="A12577" i="4"/>
  <c r="A12576" i="4"/>
  <c r="A12575" i="4"/>
  <c r="A12574" i="4"/>
  <c r="A12573" i="4"/>
  <c r="A12572" i="4"/>
  <c r="A12571" i="4"/>
  <c r="A12570" i="4"/>
  <c r="A12569" i="4"/>
  <c r="A12568" i="4"/>
  <c r="A12567" i="4"/>
  <c r="A12566" i="4"/>
  <c r="A12565" i="4"/>
  <c r="A12564" i="4"/>
  <c r="A12563" i="4"/>
  <c r="A12562" i="4"/>
  <c r="A12561" i="4"/>
  <c r="A12560" i="4"/>
  <c r="A12559" i="4"/>
  <c r="A12558" i="4"/>
  <c r="A12557" i="4"/>
  <c r="A12556" i="4"/>
  <c r="A12555" i="4"/>
  <c r="A12554" i="4"/>
  <c r="A12553" i="4"/>
  <c r="A12552" i="4"/>
  <c r="A12551" i="4"/>
  <c r="A12550" i="4"/>
  <c r="A12549" i="4"/>
  <c r="A12548" i="4"/>
  <c r="A12547" i="4"/>
  <c r="A12546" i="4"/>
  <c r="A12545" i="4"/>
  <c r="A12544" i="4"/>
  <c r="A12543" i="4"/>
  <c r="A12542" i="4"/>
  <c r="A12541" i="4"/>
  <c r="A12540" i="4"/>
  <c r="A12539" i="4"/>
  <c r="A12538" i="4"/>
  <c r="A12537" i="4"/>
  <c r="A12536" i="4"/>
  <c r="A12535" i="4"/>
  <c r="A12534" i="4"/>
  <c r="A12533" i="4"/>
  <c r="A12532" i="4"/>
  <c r="A12531" i="4"/>
  <c r="A12530" i="4"/>
  <c r="A12529" i="4"/>
  <c r="A12528" i="4"/>
  <c r="A12527" i="4"/>
  <c r="A12526" i="4"/>
  <c r="A12525" i="4"/>
  <c r="A12524" i="4"/>
  <c r="A12523" i="4"/>
  <c r="A12522" i="4"/>
  <c r="A12521" i="4"/>
  <c r="A12520" i="4"/>
  <c r="A12519" i="4"/>
  <c r="A12518" i="4"/>
  <c r="A12517" i="4"/>
  <c r="A12516" i="4"/>
  <c r="A12515" i="4"/>
  <c r="A12514" i="4"/>
  <c r="A12513" i="4"/>
  <c r="A12512" i="4"/>
  <c r="A12511" i="4"/>
  <c r="A12510" i="4"/>
  <c r="A12509" i="4"/>
  <c r="A12508" i="4"/>
  <c r="A12507" i="4"/>
  <c r="A12506" i="4"/>
  <c r="A12505" i="4"/>
  <c r="A12504" i="4"/>
  <c r="A12503" i="4"/>
  <c r="A12502" i="4"/>
  <c r="A12501" i="4"/>
  <c r="A12500" i="4"/>
  <c r="A12499" i="4"/>
  <c r="A12498" i="4"/>
  <c r="A12497" i="4"/>
  <c r="A12496" i="4"/>
  <c r="A12495" i="4"/>
  <c r="A12494" i="4"/>
  <c r="A12493" i="4"/>
  <c r="A12492" i="4"/>
  <c r="A12491" i="4"/>
  <c r="A12490" i="4"/>
  <c r="A12489" i="4"/>
  <c r="A12488" i="4"/>
  <c r="A12487" i="4"/>
  <c r="A12486" i="4"/>
  <c r="A12485" i="4"/>
  <c r="A12484" i="4"/>
  <c r="A12483" i="4"/>
  <c r="A12482" i="4"/>
  <c r="A12481" i="4"/>
  <c r="A12480" i="4"/>
  <c r="A12479" i="4"/>
  <c r="A12478" i="4"/>
  <c r="A12477" i="4"/>
  <c r="A12476" i="4"/>
  <c r="A12475" i="4"/>
  <c r="A12474" i="4"/>
  <c r="A12473" i="4"/>
  <c r="A12472" i="4"/>
  <c r="A12471" i="4"/>
  <c r="A12470" i="4"/>
  <c r="A12469" i="4"/>
  <c r="A12468" i="4"/>
  <c r="A12467" i="4"/>
  <c r="A12466" i="4"/>
  <c r="A12465" i="4"/>
  <c r="A12464" i="4"/>
  <c r="A12463" i="4"/>
  <c r="A12462" i="4"/>
  <c r="A12461" i="4"/>
  <c r="A12460" i="4"/>
  <c r="A12459" i="4"/>
  <c r="A12458" i="4"/>
  <c r="A12457" i="4"/>
  <c r="A12456" i="4"/>
  <c r="A12455" i="4"/>
  <c r="A12454" i="4"/>
  <c r="A12453" i="4"/>
  <c r="A12452" i="4"/>
  <c r="A12451" i="4"/>
  <c r="A12450" i="4"/>
  <c r="A12449" i="4"/>
  <c r="A12448" i="4"/>
  <c r="A12447" i="4"/>
  <c r="A12446" i="4"/>
  <c r="A12445" i="4"/>
  <c r="A12444" i="4"/>
  <c r="A12443" i="4"/>
  <c r="A12442" i="4"/>
  <c r="A12441" i="4"/>
  <c r="A12440" i="4"/>
  <c r="A12439" i="4"/>
  <c r="A12438" i="4"/>
  <c r="A12437" i="4"/>
  <c r="A12436" i="4"/>
  <c r="A12435" i="4"/>
  <c r="A12434" i="4"/>
  <c r="A12433" i="4"/>
  <c r="A12432" i="4"/>
  <c r="A12431" i="4"/>
  <c r="A12430" i="4"/>
  <c r="A12429" i="4"/>
  <c r="A12428" i="4"/>
  <c r="A12427" i="4"/>
  <c r="A12426" i="4"/>
  <c r="A12425" i="4"/>
  <c r="A12424" i="4"/>
  <c r="A12423" i="4"/>
  <c r="A12422" i="4"/>
  <c r="A12421" i="4"/>
  <c r="A12420" i="4"/>
  <c r="A12419" i="4"/>
  <c r="A12418" i="4"/>
  <c r="A12417" i="4"/>
  <c r="A12416" i="4"/>
  <c r="A12415" i="4"/>
  <c r="A12414" i="4"/>
  <c r="A12413" i="4"/>
  <c r="A12412" i="4"/>
  <c r="A12411" i="4"/>
  <c r="A12410" i="4"/>
  <c r="A12409" i="4"/>
  <c r="A12408" i="4"/>
  <c r="A12407" i="4"/>
  <c r="A12406" i="4"/>
  <c r="A12405" i="4"/>
  <c r="A12404" i="4"/>
  <c r="A12403" i="4"/>
  <c r="A12402" i="4"/>
  <c r="A12401" i="4"/>
  <c r="A12400" i="4"/>
  <c r="A12399" i="4"/>
  <c r="A12398" i="4"/>
  <c r="A12397" i="4"/>
  <c r="A12396" i="4"/>
  <c r="A12395" i="4"/>
  <c r="A12394" i="4"/>
  <c r="A12393" i="4"/>
  <c r="A12392" i="4"/>
  <c r="A12391" i="4"/>
  <c r="A12390" i="4"/>
  <c r="A12389" i="4"/>
  <c r="A12388" i="4"/>
  <c r="A12387" i="4"/>
  <c r="A12386" i="4"/>
  <c r="A12385" i="4"/>
  <c r="A12384" i="4"/>
  <c r="A12383" i="4"/>
  <c r="A12382" i="4"/>
  <c r="A12381" i="4"/>
  <c r="A12380" i="4"/>
  <c r="A12379" i="4"/>
  <c r="A12378" i="4"/>
  <c r="A12377" i="4"/>
  <c r="A12376" i="4"/>
  <c r="A12375" i="4"/>
  <c r="A12374" i="4"/>
  <c r="A12373" i="4"/>
  <c r="A12372" i="4"/>
  <c r="A12371" i="4"/>
  <c r="A12370" i="4"/>
  <c r="A12369" i="4"/>
  <c r="A12368" i="4"/>
  <c r="A12367" i="4"/>
  <c r="A12366" i="4"/>
  <c r="A12365" i="4"/>
  <c r="A12364" i="4"/>
  <c r="A12363" i="4"/>
  <c r="A12362" i="4"/>
  <c r="A12361" i="4"/>
  <c r="A12360" i="4"/>
  <c r="A12359" i="4"/>
  <c r="A12358" i="4"/>
  <c r="A12357" i="4"/>
  <c r="A12356" i="4"/>
  <c r="A12355" i="4"/>
  <c r="A12354" i="4"/>
  <c r="A12353" i="4"/>
  <c r="A12352" i="4"/>
  <c r="A12351" i="4"/>
  <c r="A12350" i="4"/>
  <c r="A12349" i="4"/>
  <c r="A12348" i="4"/>
  <c r="A12347" i="4"/>
  <c r="A12346" i="4"/>
  <c r="A12345" i="4"/>
  <c r="A12344" i="4"/>
  <c r="A12343" i="4"/>
  <c r="A12342" i="4"/>
  <c r="A12341" i="4"/>
  <c r="A12340" i="4"/>
  <c r="A12339" i="4"/>
  <c r="A12338" i="4"/>
  <c r="A12337" i="4"/>
  <c r="A12336" i="4"/>
  <c r="A12335" i="4"/>
  <c r="A12334" i="4"/>
  <c r="A12333" i="4"/>
  <c r="A12332" i="4"/>
  <c r="A12331" i="4"/>
  <c r="A12330" i="4"/>
  <c r="A12329" i="4"/>
  <c r="A12328" i="4"/>
  <c r="A12327" i="4"/>
  <c r="A12326" i="4"/>
  <c r="A12325" i="4"/>
  <c r="A12324" i="4"/>
  <c r="A12323" i="4"/>
  <c r="A12322" i="4"/>
  <c r="A12321" i="4"/>
  <c r="A12320" i="4"/>
  <c r="A12319" i="4"/>
  <c r="A12318" i="4"/>
  <c r="A12317" i="4"/>
  <c r="A12316" i="4"/>
  <c r="A12315" i="4"/>
  <c r="A12314" i="4"/>
  <c r="A12313" i="4"/>
  <c r="A12312" i="4"/>
  <c r="A12311" i="4"/>
  <c r="A12310" i="4"/>
  <c r="A12309" i="4"/>
  <c r="A12308" i="4"/>
  <c r="A12307" i="4"/>
  <c r="A12306" i="4"/>
  <c r="A12305" i="4"/>
  <c r="A12304" i="4"/>
  <c r="A12303" i="4"/>
  <c r="A12302" i="4"/>
  <c r="A12301" i="4"/>
  <c r="A12300" i="4"/>
  <c r="A12299" i="4"/>
  <c r="A12298" i="4"/>
  <c r="A12297" i="4"/>
  <c r="A12296" i="4"/>
  <c r="A12295" i="4"/>
  <c r="A12294" i="4"/>
  <c r="A12293" i="4"/>
  <c r="A12292" i="4"/>
  <c r="A12291" i="4"/>
  <c r="A12290" i="4"/>
  <c r="A12289" i="4"/>
  <c r="A12288" i="4"/>
  <c r="A12287" i="4"/>
  <c r="A12286" i="4"/>
  <c r="A12285" i="4"/>
  <c r="A12284" i="4"/>
  <c r="A12283" i="4"/>
  <c r="A12282" i="4"/>
  <c r="A12281" i="4"/>
  <c r="A12280" i="4"/>
  <c r="A12279" i="4"/>
  <c r="A12278" i="4"/>
  <c r="A12277" i="4"/>
  <c r="A12276" i="4"/>
  <c r="A12275" i="4"/>
  <c r="A12274" i="4"/>
  <c r="A12273" i="4"/>
  <c r="A12272" i="4"/>
  <c r="A12271" i="4"/>
  <c r="A12270" i="4"/>
  <c r="A12269" i="4"/>
  <c r="A12268" i="4"/>
  <c r="A12267" i="4"/>
  <c r="A12266" i="4"/>
  <c r="A12265" i="4"/>
  <c r="A12264" i="4"/>
  <c r="A12263" i="4"/>
  <c r="A12262" i="4"/>
  <c r="A12261" i="4"/>
  <c r="A12260" i="4"/>
  <c r="A12259" i="4"/>
  <c r="A12258" i="4"/>
  <c r="A12257" i="4"/>
  <c r="A12256" i="4"/>
  <c r="A12255" i="4"/>
  <c r="A12254" i="4"/>
  <c r="A12253" i="4"/>
  <c r="A12252" i="4"/>
  <c r="A12251" i="4"/>
  <c r="A12250" i="4"/>
  <c r="A12249" i="4"/>
  <c r="A12248" i="4"/>
  <c r="A12247" i="4"/>
  <c r="A12246" i="4"/>
  <c r="A12245" i="4"/>
  <c r="A12244" i="4"/>
  <c r="A12243" i="4"/>
  <c r="A12242" i="4"/>
  <c r="A12241" i="4"/>
  <c r="A12240" i="4"/>
  <c r="A12239" i="4"/>
  <c r="A12238" i="4"/>
  <c r="A12237" i="4"/>
  <c r="A12236" i="4"/>
  <c r="A12235" i="4"/>
  <c r="A12234" i="4"/>
  <c r="A12233" i="4"/>
  <c r="A12232" i="4"/>
  <c r="A12231" i="4"/>
  <c r="A12230" i="4"/>
  <c r="A12229" i="4"/>
  <c r="A12228" i="4"/>
  <c r="A12227" i="4"/>
  <c r="A12226" i="4"/>
  <c r="A12225" i="4"/>
  <c r="A12224" i="4"/>
  <c r="A12223" i="4"/>
  <c r="A12222" i="4"/>
  <c r="A12221" i="4"/>
  <c r="A12220" i="4"/>
  <c r="A12219" i="4"/>
  <c r="A12218" i="4"/>
  <c r="A12217" i="4"/>
  <c r="A12216" i="4"/>
  <c r="A12215" i="4"/>
  <c r="A12214" i="4"/>
  <c r="A12213" i="4"/>
  <c r="A12212" i="4"/>
  <c r="A12211" i="4"/>
  <c r="A12210" i="4"/>
  <c r="A12209" i="4"/>
  <c r="A12208" i="4"/>
  <c r="A12207" i="4"/>
  <c r="A12206" i="4"/>
  <c r="A12205" i="4"/>
  <c r="A12204" i="4"/>
  <c r="A12203" i="4"/>
  <c r="A12202" i="4"/>
  <c r="A12201" i="4"/>
  <c r="A12200" i="4"/>
  <c r="A12199" i="4"/>
  <c r="A12198" i="4"/>
  <c r="A12197" i="4"/>
  <c r="A12196" i="4"/>
  <c r="A12195" i="4"/>
  <c r="A12194" i="4"/>
  <c r="A12193" i="4"/>
  <c r="A12192" i="4"/>
  <c r="A12191" i="4"/>
  <c r="A12190" i="4"/>
  <c r="A12189" i="4"/>
  <c r="A12188" i="4"/>
  <c r="A12187" i="4"/>
  <c r="A12186" i="4"/>
  <c r="A12185" i="4"/>
  <c r="A12184" i="4"/>
  <c r="A12183" i="4"/>
  <c r="A12182" i="4"/>
  <c r="A12181" i="4"/>
  <c r="A12180" i="4"/>
  <c r="A12179" i="4"/>
  <c r="A12178" i="4"/>
  <c r="A12177" i="4"/>
  <c r="A12176" i="4"/>
  <c r="A12175" i="4"/>
  <c r="A12174" i="4"/>
  <c r="A12173" i="4"/>
  <c r="A12172" i="4"/>
  <c r="A12171" i="4"/>
  <c r="A12170" i="4"/>
  <c r="A12169" i="4"/>
  <c r="A12168" i="4"/>
  <c r="A12167" i="4"/>
  <c r="A12166" i="4"/>
  <c r="A12165" i="4"/>
  <c r="A12164" i="4"/>
  <c r="A12163" i="4"/>
  <c r="A12162" i="4"/>
  <c r="A12161" i="4"/>
  <c r="A12160" i="4"/>
  <c r="A12159" i="4"/>
  <c r="A12158" i="4"/>
  <c r="A12157" i="4"/>
  <c r="A12156" i="4"/>
  <c r="A12155" i="4"/>
  <c r="A12154" i="4"/>
  <c r="A12153" i="4"/>
  <c r="A12152" i="4"/>
  <c r="A12151" i="4"/>
  <c r="A12150" i="4"/>
  <c r="A12149" i="4"/>
  <c r="A12148" i="4"/>
  <c r="A12147" i="4"/>
  <c r="A12146" i="4"/>
  <c r="A12145" i="4"/>
  <c r="A12144" i="4"/>
  <c r="A12143" i="4"/>
  <c r="A12142" i="4"/>
  <c r="A12141" i="4"/>
  <c r="A12140" i="4"/>
  <c r="A12139" i="4"/>
  <c r="A12138" i="4"/>
  <c r="A12137" i="4"/>
  <c r="A12136" i="4"/>
  <c r="A12135" i="4"/>
  <c r="A12134" i="4"/>
  <c r="A12133" i="4"/>
  <c r="A12132" i="4"/>
  <c r="A12131" i="4"/>
  <c r="A12130" i="4"/>
  <c r="A12129" i="4"/>
  <c r="A12128" i="4"/>
  <c r="A12127" i="4"/>
  <c r="A12126" i="4"/>
  <c r="A12125" i="4"/>
  <c r="A12124" i="4"/>
  <c r="A12123" i="4"/>
  <c r="A12122" i="4"/>
  <c r="A12121" i="4"/>
  <c r="A12120" i="4"/>
  <c r="A12119" i="4"/>
  <c r="A12118" i="4"/>
  <c r="A12117" i="4"/>
  <c r="A12116" i="4"/>
  <c r="A12115" i="4"/>
  <c r="A12114" i="4"/>
  <c r="A12113" i="4"/>
  <c r="A12112" i="4"/>
  <c r="A12111" i="4"/>
  <c r="A12110" i="4"/>
  <c r="A12109" i="4"/>
  <c r="A12108" i="4"/>
  <c r="A12107" i="4"/>
  <c r="A12106" i="4"/>
  <c r="A12105" i="4"/>
  <c r="A12104" i="4"/>
  <c r="A12103" i="4"/>
  <c r="A12102" i="4"/>
  <c r="A12101" i="4"/>
  <c r="A12100" i="4"/>
  <c r="A12099" i="4"/>
  <c r="A12098" i="4"/>
  <c r="A12097" i="4"/>
  <c r="A12096" i="4"/>
  <c r="A12095" i="4"/>
  <c r="A12094" i="4"/>
  <c r="A12093" i="4"/>
  <c r="A12092" i="4"/>
  <c r="A12091" i="4"/>
  <c r="A12090" i="4"/>
  <c r="A12089" i="4"/>
  <c r="A12088" i="4"/>
  <c r="A12087" i="4"/>
  <c r="A12086" i="4"/>
  <c r="A12085" i="4"/>
  <c r="A12084" i="4"/>
  <c r="A12083" i="4"/>
  <c r="A12082" i="4"/>
  <c r="A12081" i="4"/>
  <c r="A12080" i="4"/>
  <c r="A12079" i="4"/>
  <c r="A12078" i="4"/>
  <c r="A12077" i="4"/>
  <c r="A12076" i="4"/>
  <c r="A12075" i="4"/>
  <c r="A12074" i="4"/>
  <c r="A12073" i="4"/>
  <c r="A12072" i="4"/>
  <c r="A12071" i="4"/>
  <c r="A12070" i="4"/>
  <c r="A12069" i="4"/>
  <c r="A12068" i="4"/>
  <c r="A12067" i="4"/>
  <c r="A12066" i="4"/>
  <c r="A12065" i="4"/>
  <c r="A12064" i="4"/>
  <c r="A12063" i="4"/>
  <c r="A12062" i="4"/>
  <c r="A12061" i="4"/>
  <c r="A12060" i="4"/>
  <c r="A12059" i="4"/>
  <c r="A12058" i="4"/>
  <c r="A12057" i="4"/>
  <c r="A12056" i="4"/>
  <c r="A12055" i="4"/>
  <c r="A12054" i="4"/>
  <c r="A12053" i="4"/>
  <c r="A12052" i="4"/>
  <c r="A12051" i="4"/>
  <c r="A12050" i="4"/>
  <c r="A12049" i="4"/>
  <c r="A12048" i="4"/>
  <c r="A12047" i="4"/>
  <c r="A12046" i="4"/>
  <c r="A12045" i="4"/>
  <c r="A12044" i="4"/>
  <c r="A12043" i="4"/>
  <c r="A12042" i="4"/>
  <c r="A12041" i="4"/>
  <c r="A12040" i="4"/>
  <c r="A12039" i="4"/>
  <c r="A12038" i="4"/>
  <c r="A12037" i="4"/>
  <c r="A12036" i="4"/>
  <c r="A12035" i="4"/>
  <c r="A12034" i="4"/>
  <c r="A12033" i="4"/>
  <c r="A12032" i="4"/>
  <c r="A12031" i="4"/>
  <c r="A12030" i="4"/>
  <c r="A12029" i="4"/>
  <c r="A12028" i="4"/>
  <c r="A12027" i="4"/>
  <c r="A12026" i="4"/>
  <c r="A12025" i="4"/>
  <c r="A12024" i="4"/>
  <c r="A12023" i="4"/>
  <c r="A12022" i="4"/>
  <c r="A12021" i="4"/>
  <c r="A12020" i="4"/>
  <c r="A12019" i="4"/>
  <c r="A12018" i="4"/>
  <c r="A12017" i="4"/>
  <c r="A12016" i="4"/>
  <c r="A12015" i="4"/>
  <c r="A12014" i="4"/>
  <c r="A12013" i="4"/>
  <c r="A12012" i="4"/>
  <c r="A12011" i="4"/>
  <c r="A12010" i="4"/>
  <c r="A12009" i="4"/>
  <c r="A12008" i="4"/>
  <c r="A12007" i="4"/>
  <c r="A12006" i="4"/>
  <c r="A12005" i="4"/>
  <c r="A12004" i="4"/>
  <c r="A12003" i="4"/>
  <c r="A12002" i="4"/>
  <c r="A12001" i="4"/>
  <c r="A12000" i="4"/>
  <c r="A11999" i="4"/>
  <c r="A11998" i="4"/>
  <c r="A11997" i="4"/>
  <c r="A11996" i="4"/>
  <c r="A11995" i="4"/>
  <c r="A11994" i="4"/>
  <c r="A11993" i="4"/>
  <c r="A11992" i="4"/>
  <c r="A11991" i="4"/>
  <c r="A11990" i="4"/>
  <c r="A11989" i="4"/>
  <c r="A11988" i="4"/>
  <c r="A11987" i="4"/>
  <c r="A11986" i="4"/>
  <c r="A11985" i="4"/>
  <c r="A11984" i="4"/>
  <c r="A11983" i="4"/>
  <c r="A11982" i="4"/>
  <c r="A11981" i="4"/>
  <c r="A11980" i="4"/>
  <c r="A11979" i="4"/>
  <c r="A11978" i="4"/>
  <c r="A11977" i="4"/>
  <c r="A11976" i="4"/>
  <c r="A11975" i="4"/>
  <c r="A11974" i="4"/>
  <c r="A11973" i="4"/>
  <c r="A11972" i="4"/>
  <c r="A11971" i="4"/>
  <c r="A11970" i="4"/>
  <c r="A11969" i="4"/>
  <c r="A11968" i="4"/>
  <c r="A11967" i="4"/>
  <c r="A11966" i="4"/>
  <c r="A11965" i="4"/>
  <c r="A11964" i="4"/>
  <c r="A11963" i="4"/>
  <c r="A11962" i="4"/>
  <c r="A11961" i="4"/>
  <c r="A11960" i="4"/>
  <c r="A11959" i="4"/>
  <c r="A11958" i="4"/>
  <c r="A11957" i="4"/>
  <c r="A11956" i="4"/>
  <c r="A11955" i="4"/>
  <c r="A11954" i="4"/>
  <c r="A11953" i="4"/>
  <c r="A11952" i="4"/>
  <c r="A11951" i="4"/>
  <c r="A11950" i="4"/>
  <c r="A11949" i="4"/>
  <c r="A11948" i="4"/>
  <c r="A11947" i="4"/>
  <c r="A11946" i="4"/>
  <c r="A11945" i="4"/>
  <c r="A11944" i="4"/>
  <c r="A11943" i="4"/>
  <c r="A11942" i="4"/>
  <c r="A11941" i="4"/>
  <c r="A11940" i="4"/>
  <c r="A11939" i="4"/>
  <c r="A11938" i="4"/>
  <c r="A11937" i="4"/>
  <c r="A11936" i="4"/>
  <c r="A11935" i="4"/>
  <c r="A11934" i="4"/>
  <c r="A11933" i="4"/>
  <c r="A11932" i="4"/>
  <c r="A11931" i="4"/>
  <c r="A11930" i="4"/>
  <c r="A11929" i="4"/>
  <c r="A11928" i="4"/>
  <c r="A11927" i="4"/>
  <c r="A11926" i="4"/>
  <c r="A11925" i="4"/>
  <c r="A11924" i="4"/>
  <c r="A11923" i="4"/>
  <c r="A11922" i="4"/>
  <c r="A11921" i="4"/>
  <c r="A11920" i="4"/>
  <c r="A11919" i="4"/>
  <c r="A11918" i="4"/>
  <c r="A11917" i="4"/>
  <c r="A11916" i="4"/>
  <c r="A11915" i="4"/>
  <c r="A11914" i="4"/>
  <c r="A11913" i="4"/>
  <c r="A11912" i="4"/>
  <c r="A11911" i="4"/>
  <c r="A11910" i="4"/>
  <c r="A11909" i="4"/>
  <c r="A11908" i="4"/>
  <c r="A11907" i="4"/>
  <c r="A11906" i="4"/>
  <c r="A11905" i="4"/>
  <c r="A11904" i="4"/>
  <c r="A11903" i="4"/>
  <c r="A11902" i="4"/>
  <c r="A11901" i="4"/>
  <c r="A11900" i="4"/>
  <c r="A11899" i="4"/>
  <c r="A11898" i="4"/>
  <c r="A11897" i="4"/>
  <c r="A11896" i="4"/>
  <c r="A11895" i="4"/>
  <c r="A11894" i="4"/>
  <c r="A11893" i="4"/>
  <c r="A11892" i="4"/>
  <c r="A11891" i="4"/>
  <c r="A11890" i="4"/>
  <c r="A11889" i="4"/>
  <c r="A11888" i="4"/>
  <c r="A11887" i="4"/>
  <c r="A11886" i="4"/>
  <c r="A11885" i="4"/>
  <c r="A11884" i="4"/>
  <c r="A11883" i="4"/>
  <c r="A11882" i="4"/>
  <c r="A11881" i="4"/>
  <c r="A11880" i="4"/>
  <c r="A11879" i="4"/>
  <c r="A11878" i="4"/>
  <c r="A11877" i="4"/>
  <c r="A11876" i="4"/>
  <c r="A11875" i="4"/>
  <c r="A11874" i="4"/>
  <c r="A11873" i="4"/>
  <c r="A11872" i="4"/>
  <c r="A11871" i="4"/>
  <c r="A11870" i="4"/>
  <c r="A11869" i="4"/>
  <c r="A11868" i="4"/>
  <c r="A11867" i="4"/>
  <c r="A11866" i="4"/>
  <c r="A11865" i="4"/>
  <c r="A11864" i="4"/>
  <c r="A11863" i="4"/>
  <c r="A11862" i="4"/>
  <c r="A11861" i="4"/>
  <c r="A11860" i="4"/>
  <c r="A11859" i="4"/>
  <c r="A11858" i="4"/>
  <c r="A11857" i="4"/>
  <c r="A11856" i="4"/>
  <c r="A11855" i="4"/>
  <c r="A11854" i="4"/>
  <c r="A11853" i="4"/>
  <c r="A11852" i="4"/>
  <c r="A11851" i="4"/>
  <c r="A11850" i="4"/>
  <c r="A11849" i="4"/>
  <c r="A11848" i="4"/>
  <c r="A11847" i="4"/>
  <c r="A11846" i="4"/>
  <c r="A11845" i="4"/>
  <c r="A11844" i="4"/>
  <c r="A11843" i="4"/>
  <c r="A11842" i="4"/>
  <c r="A11841" i="4"/>
  <c r="A11840" i="4"/>
  <c r="A11839" i="4"/>
  <c r="A11838" i="4"/>
  <c r="A11837" i="4"/>
  <c r="A11836" i="4"/>
  <c r="A11835" i="4"/>
  <c r="A11834" i="4"/>
  <c r="A11833" i="4"/>
  <c r="A11832" i="4"/>
  <c r="A11831" i="4"/>
  <c r="A11830" i="4"/>
  <c r="A11829" i="4"/>
  <c r="A11828" i="4"/>
  <c r="A11827" i="4"/>
  <c r="A11826" i="4"/>
  <c r="A11825" i="4"/>
  <c r="A11824" i="4"/>
  <c r="A11823" i="4"/>
  <c r="A11822" i="4"/>
  <c r="A11821" i="4"/>
  <c r="A11820" i="4"/>
  <c r="A11819" i="4"/>
  <c r="A11818" i="4"/>
  <c r="A11817" i="4"/>
  <c r="A11816" i="4"/>
  <c r="A11815" i="4"/>
  <c r="A11814" i="4"/>
  <c r="A11813" i="4"/>
  <c r="A11812" i="4"/>
  <c r="A11811" i="4"/>
  <c r="A11810" i="4"/>
  <c r="A11809" i="4"/>
  <c r="A11808" i="4"/>
  <c r="A11807" i="4"/>
  <c r="A11806" i="4"/>
  <c r="A11805" i="4"/>
  <c r="A11804" i="4"/>
  <c r="A11803" i="4"/>
  <c r="A11802" i="4"/>
  <c r="A11801" i="4"/>
  <c r="A11800" i="4"/>
  <c r="A11799" i="4"/>
  <c r="A11798" i="4"/>
  <c r="A11797" i="4"/>
  <c r="A11796" i="4"/>
  <c r="A11795" i="4"/>
  <c r="A11794" i="4"/>
  <c r="A11793" i="4"/>
  <c r="A11792" i="4"/>
  <c r="A11791" i="4"/>
  <c r="A11790" i="4"/>
  <c r="A11789" i="4"/>
  <c r="A11788" i="4"/>
  <c r="A11787" i="4"/>
  <c r="A11786" i="4"/>
  <c r="A11785" i="4"/>
  <c r="A11784" i="4"/>
  <c r="A11783" i="4"/>
  <c r="A11782" i="4"/>
  <c r="A11781" i="4"/>
  <c r="A11780" i="4"/>
  <c r="A11779" i="4"/>
  <c r="A11778" i="4"/>
  <c r="A11777" i="4"/>
  <c r="A11776" i="4"/>
  <c r="A11775" i="4"/>
  <c r="A11774" i="4"/>
  <c r="A11773" i="4"/>
  <c r="A11772" i="4"/>
  <c r="A11771" i="4"/>
  <c r="A11770" i="4"/>
  <c r="A11769" i="4"/>
  <c r="A11768" i="4"/>
  <c r="A11767" i="4"/>
  <c r="A11766" i="4"/>
  <c r="A11765" i="4"/>
  <c r="A11764" i="4"/>
  <c r="A11763" i="4"/>
  <c r="A11762" i="4"/>
  <c r="A11761" i="4"/>
  <c r="A11760" i="4"/>
  <c r="A11759" i="4"/>
  <c r="A11758" i="4"/>
  <c r="A11757" i="4"/>
  <c r="A11756" i="4"/>
  <c r="A11755" i="4"/>
  <c r="A11754" i="4"/>
  <c r="A11753" i="4"/>
  <c r="A11752" i="4"/>
  <c r="A11751" i="4"/>
  <c r="A11750" i="4"/>
  <c r="A11749" i="4"/>
  <c r="A11748" i="4"/>
  <c r="A11747" i="4"/>
  <c r="A11746" i="4"/>
  <c r="A11745" i="4"/>
  <c r="A11744" i="4"/>
  <c r="A11743" i="4"/>
  <c r="A11742" i="4"/>
  <c r="A11741" i="4"/>
  <c r="A11740" i="4"/>
  <c r="A11739" i="4"/>
  <c r="A11738" i="4"/>
  <c r="A11737" i="4"/>
  <c r="A11736" i="4"/>
  <c r="A11735" i="4"/>
  <c r="A11734" i="4"/>
  <c r="A11733" i="4"/>
  <c r="A11732" i="4"/>
  <c r="A11731" i="4"/>
  <c r="A11730" i="4"/>
  <c r="A11729" i="4"/>
  <c r="A11728" i="4"/>
  <c r="A11727" i="4"/>
  <c r="A11726" i="4"/>
  <c r="A11725" i="4"/>
  <c r="A11724" i="4"/>
  <c r="A11723" i="4"/>
  <c r="A11722" i="4"/>
  <c r="A11721" i="4"/>
  <c r="A11720" i="4"/>
  <c r="A11719" i="4"/>
  <c r="A11718" i="4"/>
  <c r="A11717" i="4"/>
  <c r="A11716" i="4"/>
  <c r="A11715" i="4"/>
  <c r="A11714" i="4"/>
  <c r="A11713" i="4"/>
  <c r="A11712" i="4"/>
  <c r="A11711" i="4"/>
  <c r="A11710" i="4"/>
  <c r="A11709" i="4"/>
  <c r="A11708" i="4"/>
  <c r="A11707" i="4"/>
  <c r="A11706" i="4"/>
  <c r="A11705" i="4"/>
  <c r="A11704" i="4"/>
  <c r="A11703" i="4"/>
  <c r="A11702" i="4"/>
  <c r="A11701" i="4"/>
  <c r="A11700" i="4"/>
  <c r="A11699" i="4"/>
  <c r="A11698" i="4"/>
  <c r="A11697" i="4"/>
  <c r="A11696" i="4"/>
  <c r="A11695" i="4"/>
  <c r="A11694" i="4"/>
  <c r="A11693" i="4"/>
  <c r="A11692" i="4"/>
  <c r="A11691" i="4"/>
  <c r="A11690" i="4"/>
  <c r="A11689" i="4"/>
  <c r="A11688" i="4"/>
  <c r="A11687" i="4"/>
  <c r="A11686" i="4"/>
  <c r="A11685" i="4"/>
  <c r="A11684" i="4"/>
  <c r="A11683" i="4"/>
  <c r="A11682" i="4"/>
  <c r="A11681" i="4"/>
  <c r="A11680" i="4"/>
  <c r="A11679" i="4"/>
  <c r="A11678" i="4"/>
  <c r="A11677" i="4"/>
  <c r="A11676" i="4"/>
  <c r="A11675" i="4"/>
  <c r="A11674" i="4"/>
  <c r="A11673" i="4"/>
  <c r="A11672" i="4"/>
  <c r="A11671" i="4"/>
  <c r="A11670" i="4"/>
  <c r="A11669" i="4"/>
  <c r="A11668" i="4"/>
  <c r="A11667" i="4"/>
  <c r="A11666" i="4"/>
  <c r="A11665" i="4"/>
  <c r="A11664" i="4"/>
  <c r="A11663" i="4"/>
  <c r="A11662" i="4"/>
  <c r="A11661" i="4"/>
  <c r="A11660" i="4"/>
  <c r="A11659" i="4"/>
  <c r="A11658" i="4"/>
  <c r="A11657" i="4"/>
  <c r="A11656" i="4"/>
  <c r="A11655" i="4"/>
  <c r="A11654" i="4"/>
  <c r="A11653" i="4"/>
  <c r="A11652" i="4"/>
  <c r="A11651" i="4"/>
  <c r="A11650" i="4"/>
  <c r="A11649" i="4"/>
  <c r="A11648" i="4"/>
  <c r="A11647" i="4"/>
  <c r="A11646" i="4"/>
  <c r="A11645" i="4"/>
  <c r="A11644" i="4"/>
  <c r="A11643" i="4"/>
  <c r="A11642" i="4"/>
  <c r="A11641" i="4"/>
  <c r="A11640" i="4"/>
  <c r="A11639" i="4"/>
  <c r="A11638" i="4"/>
  <c r="A11637" i="4"/>
  <c r="A11636" i="4"/>
  <c r="A11635" i="4"/>
  <c r="A11634" i="4"/>
  <c r="A11633" i="4"/>
  <c r="A11632" i="4"/>
  <c r="A11631" i="4"/>
  <c r="A11630" i="4"/>
  <c r="A11629" i="4"/>
  <c r="A11628" i="4"/>
  <c r="A11627" i="4"/>
  <c r="A11626" i="4"/>
  <c r="A11625" i="4"/>
  <c r="A11624" i="4"/>
  <c r="A11623" i="4"/>
  <c r="A11622" i="4"/>
  <c r="A11621" i="4"/>
  <c r="A11620" i="4"/>
  <c r="A11619" i="4"/>
  <c r="A11618" i="4"/>
  <c r="A11617" i="4"/>
  <c r="A11616" i="4"/>
  <c r="A11615" i="4"/>
  <c r="A11614" i="4"/>
  <c r="A11613" i="4"/>
  <c r="A11612" i="4"/>
  <c r="A11611" i="4"/>
  <c r="A11610" i="4"/>
  <c r="A11609" i="4"/>
  <c r="A11608" i="4"/>
  <c r="A11607" i="4"/>
  <c r="A11606" i="4"/>
  <c r="A11605" i="4"/>
  <c r="A11604" i="4"/>
  <c r="A11603" i="4"/>
  <c r="A11602" i="4"/>
  <c r="A11601" i="4"/>
  <c r="A11600" i="4"/>
  <c r="A11599" i="4"/>
  <c r="A11598" i="4"/>
  <c r="A11597" i="4"/>
  <c r="A11596" i="4"/>
  <c r="A11595" i="4"/>
  <c r="A11594" i="4"/>
  <c r="A11593" i="4"/>
  <c r="A11592" i="4"/>
  <c r="A11591" i="4"/>
  <c r="A11590" i="4"/>
  <c r="A11589" i="4"/>
  <c r="A11588" i="4"/>
  <c r="A11587" i="4"/>
  <c r="A11586" i="4"/>
  <c r="A11585" i="4"/>
  <c r="A11584" i="4"/>
  <c r="A11583" i="4"/>
  <c r="A11582" i="4"/>
  <c r="A11581" i="4"/>
  <c r="A11580" i="4"/>
  <c r="A11579" i="4"/>
  <c r="A11578" i="4"/>
  <c r="A11577" i="4"/>
  <c r="A11576" i="4"/>
  <c r="A11575" i="4"/>
  <c r="A11574" i="4"/>
  <c r="A11573" i="4"/>
  <c r="A11572" i="4"/>
  <c r="A11571" i="4"/>
  <c r="A11570" i="4"/>
  <c r="A11569" i="4"/>
  <c r="A11568" i="4"/>
  <c r="A11567" i="4"/>
  <c r="A11566" i="4"/>
  <c r="A11565" i="4"/>
  <c r="A11564" i="4"/>
  <c r="A11563" i="4"/>
  <c r="A11562" i="4"/>
  <c r="A11561" i="4"/>
  <c r="A11560" i="4"/>
  <c r="A11559" i="4"/>
  <c r="A11558" i="4"/>
  <c r="A11557" i="4"/>
  <c r="A11556" i="4"/>
  <c r="A11555" i="4"/>
  <c r="A11554" i="4"/>
  <c r="A11553" i="4"/>
  <c r="A11552" i="4"/>
  <c r="A11551" i="4"/>
  <c r="A11550" i="4"/>
  <c r="A11549" i="4"/>
  <c r="A11548" i="4"/>
  <c r="A11547" i="4"/>
  <c r="A11546" i="4"/>
  <c r="A11545" i="4"/>
  <c r="A11544" i="4"/>
  <c r="A11543" i="4"/>
  <c r="A11542" i="4"/>
  <c r="A11541" i="4"/>
  <c r="A11540" i="4"/>
  <c r="A11539" i="4"/>
  <c r="A11538" i="4"/>
  <c r="A11537" i="4"/>
  <c r="A11536" i="4"/>
  <c r="A11535" i="4"/>
  <c r="A11534" i="4"/>
  <c r="A11533" i="4"/>
  <c r="A11532" i="4"/>
  <c r="A11531" i="4"/>
  <c r="A11530" i="4"/>
  <c r="A11529" i="4"/>
  <c r="A11528" i="4"/>
  <c r="A11527" i="4"/>
  <c r="A11526" i="4"/>
  <c r="A11525" i="4"/>
  <c r="A11524" i="4"/>
  <c r="A11523" i="4"/>
  <c r="A11522" i="4"/>
  <c r="A11521" i="4"/>
  <c r="A11520" i="4"/>
  <c r="A11519" i="4"/>
  <c r="A11518" i="4"/>
  <c r="A11517" i="4"/>
  <c r="A11516" i="4"/>
  <c r="A11515" i="4"/>
  <c r="A11514" i="4"/>
  <c r="A11513" i="4"/>
  <c r="A11512" i="4"/>
  <c r="A11511" i="4"/>
  <c r="A11510" i="4"/>
  <c r="A11509" i="4"/>
  <c r="A11508" i="4"/>
  <c r="A11507" i="4"/>
  <c r="A11506" i="4"/>
  <c r="A11505" i="4"/>
  <c r="A11504" i="4"/>
  <c r="A11503" i="4"/>
  <c r="A11502" i="4"/>
  <c r="A11501" i="4"/>
  <c r="A11500" i="4"/>
  <c r="A11499" i="4"/>
  <c r="A11498" i="4"/>
  <c r="A11497" i="4"/>
  <c r="A11496" i="4"/>
  <c r="A11495" i="4"/>
  <c r="A11494" i="4"/>
  <c r="A11493" i="4"/>
  <c r="A11492" i="4"/>
  <c r="A11491" i="4"/>
  <c r="A11490" i="4"/>
  <c r="A11489" i="4"/>
  <c r="A11488" i="4"/>
  <c r="A11487" i="4"/>
  <c r="A11486" i="4"/>
  <c r="A11485" i="4"/>
  <c r="A11484" i="4"/>
  <c r="A11483" i="4"/>
  <c r="A11482" i="4"/>
  <c r="A11481" i="4"/>
  <c r="A11480" i="4"/>
  <c r="A11479" i="4"/>
  <c r="A11478" i="4"/>
  <c r="A11477" i="4"/>
  <c r="A11476" i="4"/>
  <c r="A11475" i="4"/>
  <c r="A11474" i="4"/>
  <c r="A11473" i="4"/>
  <c r="A11472" i="4"/>
  <c r="A11471" i="4"/>
  <c r="A11470" i="4"/>
  <c r="A11469" i="4"/>
  <c r="A11468" i="4"/>
  <c r="A11467" i="4"/>
  <c r="A11466" i="4"/>
  <c r="A11465" i="4"/>
  <c r="A11464" i="4"/>
  <c r="A11463" i="4"/>
  <c r="A11462" i="4"/>
  <c r="A11461" i="4"/>
  <c r="A11460" i="4"/>
  <c r="A11459" i="4"/>
  <c r="A11458" i="4"/>
  <c r="A11457" i="4"/>
  <c r="A11456" i="4"/>
  <c r="A11455" i="4"/>
  <c r="A11454" i="4"/>
  <c r="A11453" i="4"/>
  <c r="A11452" i="4"/>
  <c r="A11451" i="4"/>
  <c r="A11450" i="4"/>
  <c r="A11449" i="4"/>
  <c r="A11448" i="4"/>
  <c r="A11447" i="4"/>
  <c r="A11446" i="4"/>
  <c r="A11445" i="4"/>
  <c r="A11444" i="4"/>
  <c r="A11443" i="4"/>
  <c r="A11442" i="4"/>
  <c r="A11441" i="4"/>
  <c r="A11440" i="4"/>
  <c r="A11439" i="4"/>
  <c r="A11438" i="4"/>
  <c r="A11437" i="4"/>
  <c r="A11436" i="4"/>
  <c r="A11435" i="4"/>
  <c r="A11434" i="4"/>
  <c r="A11433" i="4"/>
  <c r="A11432" i="4"/>
  <c r="A11431" i="4"/>
  <c r="A11430" i="4"/>
  <c r="A11429" i="4"/>
  <c r="A11428" i="4"/>
  <c r="A11427" i="4"/>
  <c r="A11426" i="4"/>
  <c r="A11425" i="4"/>
  <c r="A11424" i="4"/>
  <c r="A11423" i="4"/>
  <c r="A11422" i="4"/>
  <c r="A11421" i="4"/>
  <c r="A11420" i="4"/>
  <c r="A11419" i="4"/>
  <c r="A11418" i="4"/>
  <c r="A11417" i="4"/>
  <c r="A11416" i="4"/>
  <c r="A11415" i="4"/>
  <c r="A11414" i="4"/>
  <c r="A11413" i="4"/>
  <c r="A11412" i="4"/>
  <c r="A11411" i="4"/>
  <c r="A11410" i="4"/>
  <c r="A11409" i="4"/>
  <c r="A11408" i="4"/>
  <c r="A11407" i="4"/>
  <c r="A11406" i="4"/>
  <c r="A11405" i="4"/>
  <c r="A11404" i="4"/>
  <c r="A11403" i="4"/>
  <c r="A11402" i="4"/>
  <c r="A11401" i="4"/>
  <c r="A11400" i="4"/>
  <c r="A11399" i="4"/>
  <c r="A11398" i="4"/>
  <c r="A11397" i="4"/>
  <c r="A11396" i="4"/>
  <c r="A11395" i="4"/>
  <c r="A11394" i="4"/>
  <c r="A11393" i="4"/>
  <c r="A11392" i="4"/>
  <c r="A11391" i="4"/>
  <c r="A11390" i="4"/>
  <c r="A11389" i="4"/>
  <c r="A11388" i="4"/>
  <c r="A11387" i="4"/>
  <c r="A11386" i="4"/>
  <c r="A11385" i="4"/>
  <c r="A11384" i="4"/>
  <c r="A11383" i="4"/>
  <c r="A11382" i="4"/>
  <c r="A11381" i="4"/>
  <c r="A11380" i="4"/>
  <c r="A11379" i="4"/>
  <c r="A11378" i="4"/>
  <c r="A11377" i="4"/>
  <c r="A11376" i="4"/>
  <c r="A11375" i="4"/>
  <c r="A11374" i="4"/>
  <c r="A11373" i="4"/>
  <c r="A11372" i="4"/>
  <c r="A11371" i="4"/>
  <c r="A11370" i="4"/>
  <c r="A11369" i="4"/>
  <c r="A11368" i="4"/>
  <c r="A11367" i="4"/>
  <c r="A11366" i="4"/>
  <c r="A11365" i="4"/>
  <c r="A11364" i="4"/>
  <c r="A11363" i="4"/>
  <c r="A11362" i="4"/>
  <c r="A11361" i="4"/>
  <c r="A11360" i="4"/>
  <c r="A11359" i="4"/>
  <c r="A11358" i="4"/>
  <c r="A11357" i="4"/>
  <c r="A11356" i="4"/>
  <c r="A11355" i="4"/>
  <c r="A11354" i="4"/>
  <c r="A11353" i="4"/>
  <c r="A11352" i="4"/>
  <c r="A11351" i="4"/>
  <c r="A11350" i="4"/>
  <c r="A11349" i="4"/>
  <c r="A11348" i="4"/>
  <c r="A11347" i="4"/>
  <c r="A11346" i="4"/>
  <c r="A11345" i="4"/>
  <c r="A11344" i="4"/>
  <c r="A11343" i="4"/>
  <c r="A11342" i="4"/>
  <c r="A11341" i="4"/>
  <c r="A11340" i="4"/>
  <c r="A11339" i="4"/>
  <c r="A11338" i="4"/>
  <c r="A11337" i="4"/>
  <c r="A11336" i="4"/>
  <c r="A11335" i="4"/>
  <c r="A11334" i="4"/>
  <c r="A11333" i="4"/>
  <c r="A11332" i="4"/>
  <c r="A11331" i="4"/>
  <c r="A11330" i="4"/>
  <c r="A11329" i="4"/>
  <c r="A11328" i="4"/>
  <c r="A11327" i="4"/>
  <c r="A11326" i="4"/>
  <c r="A11325" i="4"/>
  <c r="A11324" i="4"/>
  <c r="A11323" i="4"/>
  <c r="A11322" i="4"/>
  <c r="A11321" i="4"/>
  <c r="A11320" i="4"/>
  <c r="A11319" i="4"/>
  <c r="A11318" i="4"/>
  <c r="A11317" i="4"/>
  <c r="A11316" i="4"/>
  <c r="A11315" i="4"/>
  <c r="A11314" i="4"/>
  <c r="A11313" i="4"/>
  <c r="A11312" i="4"/>
  <c r="A11311" i="4"/>
  <c r="A11310" i="4"/>
  <c r="A11309" i="4"/>
  <c r="A11308" i="4"/>
  <c r="A11307" i="4"/>
  <c r="A11306" i="4"/>
  <c r="A11305" i="4"/>
  <c r="A11304" i="4"/>
  <c r="A11303" i="4"/>
  <c r="A11302" i="4"/>
  <c r="A11301" i="4"/>
  <c r="A11300" i="4"/>
  <c r="A11299" i="4"/>
  <c r="A11298" i="4"/>
  <c r="A11297" i="4"/>
  <c r="A11296" i="4"/>
  <c r="A11295" i="4"/>
  <c r="A11294" i="4"/>
  <c r="A11293" i="4"/>
  <c r="A11292" i="4"/>
  <c r="A11291" i="4"/>
  <c r="A11290" i="4"/>
  <c r="A11289" i="4"/>
  <c r="A11288" i="4"/>
  <c r="A11287" i="4"/>
  <c r="A11286" i="4"/>
  <c r="A11285" i="4"/>
  <c r="A11284" i="4"/>
  <c r="A11283" i="4"/>
  <c r="A11282" i="4"/>
  <c r="A11281" i="4"/>
  <c r="A11280" i="4"/>
  <c r="A11279" i="4"/>
  <c r="A11278" i="4"/>
  <c r="A11277" i="4"/>
  <c r="A11276" i="4"/>
  <c r="A11275" i="4"/>
  <c r="A11274" i="4"/>
  <c r="A11273" i="4"/>
  <c r="A11272" i="4"/>
  <c r="A11271" i="4"/>
  <c r="A11270" i="4"/>
  <c r="A11269" i="4"/>
  <c r="A11268" i="4"/>
  <c r="A11267" i="4"/>
  <c r="A11266" i="4"/>
  <c r="A11265" i="4"/>
  <c r="A11264" i="4"/>
  <c r="A11263" i="4"/>
  <c r="A11262" i="4"/>
  <c r="A11261" i="4"/>
  <c r="A11260" i="4"/>
  <c r="A11259" i="4"/>
  <c r="A11258" i="4"/>
  <c r="A11257" i="4"/>
  <c r="A11256" i="4"/>
  <c r="A11255" i="4"/>
  <c r="A11254" i="4"/>
  <c r="A11253" i="4"/>
  <c r="A11252" i="4"/>
  <c r="A11251" i="4"/>
  <c r="A11250" i="4"/>
  <c r="A11249" i="4"/>
  <c r="A11248" i="4"/>
  <c r="A11247" i="4"/>
  <c r="A11246" i="4"/>
  <c r="A11245" i="4"/>
  <c r="A11244" i="4"/>
  <c r="A11243" i="4"/>
  <c r="A11242" i="4"/>
  <c r="A11241" i="4"/>
  <c r="A11240" i="4"/>
  <c r="A11239" i="4"/>
  <c r="A11238" i="4"/>
  <c r="A11237" i="4"/>
  <c r="A11236" i="4"/>
  <c r="A11235" i="4"/>
  <c r="A11234" i="4"/>
  <c r="A11233" i="4"/>
  <c r="A11232" i="4"/>
  <c r="A11231" i="4"/>
  <c r="A11230" i="4"/>
  <c r="A11229" i="4"/>
  <c r="A11228" i="4"/>
  <c r="A11227" i="4"/>
  <c r="A11226" i="4"/>
  <c r="A11225" i="4"/>
  <c r="A11224" i="4"/>
  <c r="A11223" i="4"/>
  <c r="A11222" i="4"/>
  <c r="A11221" i="4"/>
  <c r="A11220" i="4"/>
  <c r="A11219" i="4"/>
  <c r="A11218" i="4"/>
  <c r="A11217" i="4"/>
  <c r="A11216" i="4"/>
  <c r="A11215" i="4"/>
  <c r="A11214" i="4"/>
  <c r="A11213" i="4"/>
  <c r="A11212" i="4"/>
  <c r="A11211" i="4"/>
  <c r="A11210" i="4"/>
  <c r="A11209" i="4"/>
  <c r="A11208" i="4"/>
  <c r="A11207" i="4"/>
  <c r="A11206" i="4"/>
  <c r="A11205" i="4"/>
  <c r="A11204" i="4"/>
  <c r="A11203" i="4"/>
  <c r="A11202" i="4"/>
  <c r="A11201" i="4"/>
  <c r="A11200" i="4"/>
  <c r="A11199" i="4"/>
  <c r="A11198" i="4"/>
  <c r="A11197" i="4"/>
  <c r="A11196" i="4"/>
  <c r="A11195" i="4"/>
  <c r="A11194" i="4"/>
  <c r="A11193" i="4"/>
  <c r="A11192" i="4"/>
  <c r="A11191" i="4"/>
  <c r="A11190" i="4"/>
  <c r="A11189" i="4"/>
  <c r="A11188" i="4"/>
  <c r="A11187" i="4"/>
  <c r="A11186" i="4"/>
  <c r="A11185" i="4"/>
  <c r="A11184" i="4"/>
  <c r="A11183" i="4"/>
  <c r="A11182" i="4"/>
  <c r="A11181" i="4"/>
  <c r="A11180" i="4"/>
  <c r="A11179" i="4"/>
  <c r="A11178" i="4"/>
  <c r="A11177" i="4"/>
  <c r="A11176" i="4"/>
  <c r="A11175" i="4"/>
  <c r="A11174" i="4"/>
  <c r="A11173" i="4"/>
  <c r="A11172" i="4"/>
  <c r="A11171" i="4"/>
  <c r="A11170" i="4"/>
  <c r="A11169" i="4"/>
  <c r="A11168" i="4"/>
  <c r="A11167" i="4"/>
  <c r="A11166" i="4"/>
  <c r="A11165" i="4"/>
  <c r="A11164" i="4"/>
  <c r="A11163" i="4"/>
  <c r="A11162" i="4"/>
  <c r="A11161" i="4"/>
  <c r="A11160" i="4"/>
  <c r="A11159" i="4"/>
  <c r="A11158" i="4"/>
  <c r="A11157" i="4"/>
  <c r="A11156" i="4"/>
  <c r="A11155" i="4"/>
  <c r="A11154" i="4"/>
  <c r="A11153" i="4"/>
  <c r="A11152" i="4"/>
  <c r="A11151" i="4"/>
  <c r="A11150" i="4"/>
  <c r="A11149" i="4"/>
  <c r="A11148" i="4"/>
  <c r="A11147" i="4"/>
  <c r="A11146" i="4"/>
  <c r="A11145" i="4"/>
  <c r="A11144" i="4"/>
  <c r="A11143" i="4"/>
  <c r="A11142" i="4"/>
  <c r="A11141" i="4"/>
  <c r="A11140" i="4"/>
  <c r="A11139" i="4"/>
  <c r="A11138" i="4"/>
  <c r="A11137" i="4"/>
  <c r="A11136" i="4"/>
  <c r="A11135" i="4"/>
  <c r="A11134" i="4"/>
  <c r="A11133" i="4"/>
  <c r="A11132" i="4"/>
  <c r="A11131" i="4"/>
  <c r="A11130" i="4"/>
  <c r="A11129" i="4"/>
  <c r="A11128" i="4"/>
  <c r="A11127" i="4"/>
  <c r="A11126" i="4"/>
  <c r="A11125" i="4"/>
  <c r="A11124" i="4"/>
  <c r="A11123" i="4"/>
  <c r="A11122" i="4"/>
  <c r="A11121" i="4"/>
  <c r="A11120" i="4"/>
  <c r="A11119" i="4"/>
  <c r="A11118" i="4"/>
  <c r="A11117" i="4"/>
  <c r="A11116" i="4"/>
  <c r="A11115" i="4"/>
  <c r="A11114" i="4"/>
  <c r="A11113" i="4"/>
  <c r="A11112" i="4"/>
  <c r="A11111" i="4"/>
  <c r="A11110" i="4"/>
  <c r="A11109" i="4"/>
  <c r="A11108" i="4"/>
  <c r="A11107" i="4"/>
  <c r="A11106" i="4"/>
  <c r="A11105" i="4"/>
  <c r="A11104" i="4"/>
  <c r="A11103" i="4"/>
  <c r="A11102" i="4"/>
  <c r="A11101" i="4"/>
  <c r="A11100" i="4"/>
  <c r="A11099" i="4"/>
  <c r="A11098" i="4"/>
  <c r="A11097" i="4"/>
  <c r="A11096" i="4"/>
  <c r="A11095" i="4"/>
  <c r="A11094" i="4"/>
  <c r="A11093" i="4"/>
  <c r="A11092" i="4"/>
  <c r="A11091" i="4"/>
  <c r="A11090" i="4"/>
  <c r="A11089" i="4"/>
  <c r="A11088" i="4"/>
  <c r="A11087" i="4"/>
  <c r="A11086" i="4"/>
  <c r="A11085" i="4"/>
  <c r="A11084" i="4"/>
  <c r="A11083" i="4"/>
  <c r="A11082" i="4"/>
  <c r="A11081" i="4"/>
  <c r="A11080" i="4"/>
  <c r="A11079" i="4"/>
  <c r="A11078" i="4"/>
  <c r="A11077" i="4"/>
  <c r="A11076" i="4"/>
  <c r="A11075" i="4"/>
  <c r="A11074" i="4"/>
  <c r="A11073" i="4"/>
  <c r="A11072" i="4"/>
  <c r="A11071" i="4"/>
  <c r="A11070" i="4"/>
  <c r="A11069" i="4"/>
  <c r="A11068" i="4"/>
  <c r="A11067" i="4"/>
  <c r="A11066" i="4"/>
  <c r="A11065" i="4"/>
  <c r="A11064" i="4"/>
  <c r="A11063" i="4"/>
  <c r="A11062" i="4"/>
  <c r="A11061" i="4"/>
  <c r="A11060" i="4"/>
  <c r="A11059" i="4"/>
  <c r="A11058" i="4"/>
  <c r="A11057" i="4"/>
  <c r="A11056" i="4"/>
  <c r="A11055" i="4"/>
  <c r="A11054" i="4"/>
  <c r="A11053" i="4"/>
  <c r="A11052" i="4"/>
  <c r="A11051" i="4"/>
  <c r="A11050" i="4"/>
  <c r="A11049" i="4"/>
  <c r="A11048" i="4"/>
  <c r="A11047" i="4"/>
  <c r="A11046" i="4"/>
  <c r="A11045" i="4"/>
  <c r="A11044" i="4"/>
  <c r="A11043" i="4"/>
  <c r="A11042" i="4"/>
  <c r="A11041" i="4"/>
  <c r="A11040" i="4"/>
  <c r="A11039" i="4"/>
  <c r="A11038" i="4"/>
  <c r="A11037" i="4"/>
  <c r="A11036" i="4"/>
  <c r="A11035" i="4"/>
  <c r="A11034" i="4"/>
  <c r="A11033" i="4"/>
  <c r="A11032" i="4"/>
  <c r="A11031" i="4"/>
  <c r="A11030" i="4"/>
  <c r="A11029" i="4"/>
  <c r="A11028" i="4"/>
  <c r="A11027" i="4"/>
  <c r="A11026" i="4"/>
  <c r="A11025" i="4"/>
  <c r="A11024" i="4"/>
  <c r="A11023" i="4"/>
  <c r="A11022" i="4"/>
  <c r="A11021" i="4"/>
  <c r="A11020" i="4"/>
  <c r="A11019" i="4"/>
  <c r="A11018" i="4"/>
  <c r="A11017" i="4"/>
  <c r="A11016" i="4"/>
  <c r="A11015" i="4"/>
  <c r="A11014" i="4"/>
  <c r="A11013" i="4"/>
  <c r="A11012" i="4"/>
  <c r="A11011" i="4"/>
  <c r="A11010" i="4"/>
  <c r="A11009" i="4"/>
  <c r="A11008" i="4"/>
  <c r="A11007" i="4"/>
  <c r="A11006" i="4"/>
  <c r="A11005" i="4"/>
  <c r="A11004" i="4"/>
  <c r="A11003" i="4"/>
  <c r="A11002" i="4"/>
  <c r="A11001" i="4"/>
  <c r="A11000" i="4"/>
  <c r="A10999" i="4"/>
  <c r="A10998" i="4"/>
  <c r="A10997" i="4"/>
  <c r="A10996" i="4"/>
  <c r="A10995" i="4"/>
  <c r="A10994" i="4"/>
  <c r="A10993" i="4"/>
  <c r="A10992" i="4"/>
  <c r="A10991" i="4"/>
  <c r="A10990" i="4"/>
  <c r="A10989" i="4"/>
  <c r="A10988" i="4"/>
  <c r="A10987" i="4"/>
  <c r="A10986" i="4"/>
  <c r="A10985" i="4"/>
  <c r="A10984" i="4"/>
  <c r="A10983" i="4"/>
  <c r="A10982" i="4"/>
  <c r="A10981" i="4"/>
  <c r="A10980" i="4"/>
  <c r="A10979" i="4"/>
  <c r="A10978" i="4"/>
  <c r="A10977" i="4"/>
  <c r="A10976" i="4"/>
  <c r="A10975" i="4"/>
  <c r="A10974" i="4"/>
  <c r="A10973" i="4"/>
  <c r="A10972" i="4"/>
  <c r="A10971" i="4"/>
  <c r="A10970" i="4"/>
  <c r="A10969" i="4"/>
  <c r="A10968" i="4"/>
  <c r="A10967" i="4"/>
  <c r="A10966" i="4"/>
  <c r="A10965" i="4"/>
  <c r="A10964" i="4"/>
  <c r="A10963" i="4"/>
  <c r="A10962" i="4"/>
  <c r="A10961" i="4"/>
  <c r="A10960" i="4"/>
  <c r="A10959" i="4"/>
  <c r="A10958" i="4"/>
  <c r="A10957" i="4"/>
  <c r="A10956" i="4"/>
  <c r="A10955" i="4"/>
  <c r="A10954" i="4"/>
  <c r="A10953" i="4"/>
  <c r="A10952" i="4"/>
  <c r="A10951" i="4"/>
  <c r="A10950" i="4"/>
  <c r="A10949" i="4"/>
  <c r="A10948" i="4"/>
  <c r="A10947" i="4"/>
  <c r="A10946" i="4"/>
  <c r="A10945" i="4"/>
  <c r="A10944" i="4"/>
  <c r="A10943" i="4"/>
  <c r="A10942" i="4"/>
  <c r="A10941" i="4"/>
  <c r="A10940" i="4"/>
  <c r="A10939" i="4"/>
  <c r="A10938" i="4"/>
  <c r="A10937" i="4"/>
  <c r="A10936" i="4"/>
  <c r="A10935" i="4"/>
  <c r="A10934" i="4"/>
  <c r="A10933" i="4"/>
  <c r="A10932" i="4"/>
  <c r="A10931" i="4"/>
  <c r="A10930" i="4"/>
  <c r="A10929" i="4"/>
  <c r="A10928" i="4"/>
  <c r="A10927" i="4"/>
  <c r="A10926" i="4"/>
  <c r="A10925" i="4"/>
  <c r="A10924" i="4"/>
  <c r="A10923" i="4"/>
  <c r="A10922" i="4"/>
  <c r="A10921" i="4"/>
  <c r="A10920" i="4"/>
  <c r="A10919" i="4"/>
  <c r="A10918" i="4"/>
  <c r="A10917" i="4"/>
  <c r="A10916" i="4"/>
  <c r="A10915" i="4"/>
  <c r="A10914" i="4"/>
  <c r="A10913" i="4"/>
  <c r="A10912" i="4"/>
  <c r="A10911" i="4"/>
  <c r="A10910" i="4"/>
  <c r="A10909" i="4"/>
  <c r="A10908" i="4"/>
  <c r="A10907" i="4"/>
  <c r="A10906" i="4"/>
  <c r="A10905" i="4"/>
  <c r="A10904" i="4"/>
  <c r="A10903" i="4"/>
  <c r="A10902" i="4"/>
  <c r="A10901" i="4"/>
  <c r="A10900" i="4"/>
  <c r="A10899" i="4"/>
  <c r="A10898" i="4"/>
  <c r="A10897" i="4"/>
  <c r="A10896" i="4"/>
  <c r="A10895" i="4"/>
  <c r="A10894" i="4"/>
  <c r="A10893" i="4"/>
  <c r="A10892" i="4"/>
  <c r="A10891" i="4"/>
  <c r="A10890" i="4"/>
  <c r="A10889" i="4"/>
  <c r="A10888" i="4"/>
  <c r="A10887" i="4"/>
  <c r="A10886" i="4"/>
  <c r="A10885" i="4"/>
  <c r="A10884" i="4"/>
  <c r="A10883" i="4"/>
  <c r="A10882" i="4"/>
  <c r="A10881" i="4"/>
  <c r="A10880" i="4"/>
  <c r="A10879" i="4"/>
  <c r="A10878" i="4"/>
  <c r="A10877" i="4"/>
  <c r="A10876" i="4"/>
  <c r="A10875" i="4"/>
  <c r="A10874" i="4"/>
  <c r="A10873" i="4"/>
  <c r="A10872" i="4"/>
  <c r="A10871" i="4"/>
  <c r="A10870" i="4"/>
  <c r="A10869" i="4"/>
  <c r="A10868" i="4"/>
  <c r="A10867" i="4"/>
  <c r="A10866" i="4"/>
  <c r="A10865" i="4"/>
  <c r="A10864" i="4"/>
  <c r="A10863" i="4"/>
  <c r="A10862" i="4"/>
  <c r="A10861" i="4"/>
  <c r="A10860" i="4"/>
  <c r="A10859" i="4"/>
  <c r="A10858" i="4"/>
  <c r="A10857" i="4"/>
  <c r="A10856" i="4"/>
  <c r="A10855" i="4"/>
  <c r="A10854" i="4"/>
  <c r="A10853" i="4"/>
  <c r="A10852" i="4"/>
  <c r="A10851" i="4"/>
  <c r="A10850" i="4"/>
  <c r="A10849" i="4"/>
  <c r="A10848" i="4"/>
  <c r="A10847" i="4"/>
  <c r="A10846" i="4"/>
  <c r="A10845" i="4"/>
  <c r="A10844" i="4"/>
  <c r="A10843" i="4"/>
  <c r="A10842" i="4"/>
  <c r="A10841" i="4"/>
  <c r="A10840" i="4"/>
  <c r="A10839" i="4"/>
  <c r="A10838" i="4"/>
  <c r="A10837" i="4"/>
  <c r="A10836" i="4"/>
  <c r="A10835" i="4"/>
  <c r="A10834" i="4"/>
  <c r="A10833" i="4"/>
  <c r="A10832" i="4"/>
  <c r="A10831" i="4"/>
  <c r="A10830" i="4"/>
  <c r="A10829" i="4"/>
  <c r="A10828" i="4"/>
  <c r="A10827" i="4"/>
  <c r="A10826" i="4"/>
  <c r="A10825" i="4"/>
  <c r="A10824" i="4"/>
  <c r="A10823" i="4"/>
  <c r="A10822" i="4"/>
  <c r="A10821" i="4"/>
  <c r="A10820" i="4"/>
  <c r="A10819" i="4"/>
  <c r="A10818" i="4"/>
  <c r="A10817" i="4"/>
  <c r="A10816" i="4"/>
  <c r="A10815" i="4"/>
  <c r="A10814" i="4"/>
  <c r="A10813" i="4"/>
  <c r="A10812" i="4"/>
  <c r="A10811" i="4"/>
  <c r="A10810" i="4"/>
  <c r="A10809" i="4"/>
  <c r="A10808" i="4"/>
  <c r="A10807" i="4"/>
  <c r="A10806" i="4"/>
  <c r="A10805" i="4"/>
  <c r="A10804" i="4"/>
  <c r="A10803" i="4"/>
  <c r="A10802" i="4"/>
  <c r="A10801" i="4"/>
  <c r="A10800" i="4"/>
  <c r="A10799" i="4"/>
  <c r="A10798" i="4"/>
  <c r="A10797" i="4"/>
  <c r="A10796" i="4"/>
  <c r="A10795" i="4"/>
  <c r="A10794" i="4"/>
  <c r="A10793" i="4"/>
  <c r="A10792" i="4"/>
  <c r="A10791" i="4"/>
  <c r="A10790" i="4"/>
  <c r="A10789" i="4"/>
  <c r="A10788" i="4"/>
  <c r="A10787" i="4"/>
  <c r="A10786" i="4"/>
  <c r="A10785" i="4"/>
  <c r="A10784" i="4"/>
  <c r="A10783" i="4"/>
  <c r="A10782" i="4"/>
  <c r="A10781" i="4"/>
  <c r="A10780" i="4"/>
  <c r="A10779" i="4"/>
  <c r="A10778" i="4"/>
  <c r="A10777" i="4"/>
  <c r="A10776" i="4"/>
  <c r="A10775" i="4"/>
  <c r="A10774" i="4"/>
  <c r="A10773" i="4"/>
  <c r="A10772" i="4"/>
  <c r="A10771" i="4"/>
  <c r="A10770" i="4"/>
  <c r="A10769" i="4"/>
  <c r="A10768" i="4"/>
  <c r="A10767" i="4"/>
  <c r="A10766" i="4"/>
  <c r="A10765" i="4"/>
  <c r="A10764" i="4"/>
  <c r="A10763" i="4"/>
  <c r="A10762" i="4"/>
  <c r="A10761" i="4"/>
  <c r="A10760" i="4"/>
  <c r="A10759" i="4"/>
  <c r="A10758" i="4"/>
  <c r="A10757" i="4"/>
  <c r="A10756" i="4"/>
  <c r="A10755" i="4"/>
  <c r="A10754" i="4"/>
  <c r="A10753" i="4"/>
  <c r="A10752" i="4"/>
  <c r="A10751" i="4"/>
  <c r="A10750" i="4"/>
  <c r="A10749" i="4"/>
  <c r="A10748" i="4"/>
  <c r="A10747" i="4"/>
  <c r="A10746" i="4"/>
  <c r="A10745" i="4"/>
  <c r="A10744" i="4"/>
  <c r="A10743" i="4"/>
  <c r="A10742" i="4"/>
  <c r="A10741" i="4"/>
  <c r="A10740" i="4"/>
  <c r="A10739" i="4"/>
  <c r="A10738" i="4"/>
  <c r="A10737" i="4"/>
  <c r="A10736" i="4"/>
  <c r="A10735" i="4"/>
  <c r="A10734" i="4"/>
  <c r="A10733" i="4"/>
  <c r="A10732" i="4"/>
  <c r="A10731" i="4"/>
  <c r="A10730" i="4"/>
  <c r="A10729" i="4"/>
  <c r="A10728" i="4"/>
  <c r="A10727" i="4"/>
  <c r="A10726" i="4"/>
  <c r="A10725" i="4"/>
  <c r="A10724" i="4"/>
  <c r="A10723" i="4"/>
  <c r="A10722" i="4"/>
  <c r="A10721" i="4"/>
  <c r="A10720" i="4"/>
  <c r="A10719" i="4"/>
  <c r="A10718" i="4"/>
  <c r="A10717" i="4"/>
  <c r="A10716" i="4"/>
  <c r="A10715" i="4"/>
  <c r="A10714" i="4"/>
  <c r="A10713" i="4"/>
  <c r="A10712" i="4"/>
  <c r="A10711" i="4"/>
  <c r="A10710" i="4"/>
  <c r="A10709" i="4"/>
  <c r="A10708" i="4"/>
  <c r="A10707" i="4"/>
  <c r="A10706" i="4"/>
  <c r="A10705" i="4"/>
  <c r="A10704" i="4"/>
  <c r="A10703" i="4"/>
  <c r="A10702" i="4"/>
  <c r="A10701" i="4"/>
  <c r="A10700" i="4"/>
  <c r="A10699" i="4"/>
  <c r="A10698" i="4"/>
  <c r="A10697" i="4"/>
  <c r="A10696" i="4"/>
  <c r="A10695" i="4"/>
  <c r="A10694" i="4"/>
  <c r="A10693" i="4"/>
  <c r="A10692" i="4"/>
  <c r="A10691" i="4"/>
  <c r="A10690" i="4"/>
  <c r="A10689" i="4"/>
  <c r="A10688" i="4"/>
  <c r="A10687" i="4"/>
  <c r="A10686" i="4"/>
  <c r="A10685" i="4"/>
  <c r="A10684" i="4"/>
  <c r="A10683" i="4"/>
  <c r="A10682" i="4"/>
  <c r="A10681" i="4"/>
  <c r="A10680" i="4"/>
  <c r="A10679" i="4"/>
  <c r="A10678" i="4"/>
  <c r="A10677" i="4"/>
  <c r="A10676" i="4"/>
  <c r="A10675" i="4"/>
  <c r="A10674" i="4"/>
  <c r="A10673" i="4"/>
  <c r="A10672" i="4"/>
  <c r="A10671" i="4"/>
  <c r="A10670" i="4"/>
  <c r="A10669" i="4"/>
  <c r="A10668" i="4"/>
  <c r="A10667" i="4"/>
  <c r="A10666" i="4"/>
  <c r="A10665" i="4"/>
  <c r="A10664" i="4"/>
  <c r="A10663" i="4"/>
  <c r="A10662" i="4"/>
  <c r="A10661" i="4"/>
  <c r="A10660" i="4"/>
  <c r="A10659" i="4"/>
  <c r="A10658" i="4"/>
  <c r="A10657" i="4"/>
  <c r="A10656" i="4"/>
  <c r="A10655" i="4"/>
  <c r="A10654" i="4"/>
  <c r="A10653" i="4"/>
  <c r="A10652" i="4"/>
  <c r="A10651" i="4"/>
  <c r="A10650" i="4"/>
  <c r="A10649" i="4"/>
  <c r="A10648" i="4"/>
  <c r="A10647" i="4"/>
  <c r="A10646" i="4"/>
  <c r="A10645" i="4"/>
  <c r="A10644" i="4"/>
  <c r="A10643" i="4"/>
  <c r="A10642" i="4"/>
  <c r="A10641" i="4"/>
  <c r="A10640" i="4"/>
  <c r="A10639" i="4"/>
  <c r="A10638" i="4"/>
  <c r="A10637" i="4"/>
  <c r="A10636" i="4"/>
  <c r="A10635" i="4"/>
  <c r="A10634" i="4"/>
  <c r="A10633" i="4"/>
  <c r="A10632" i="4"/>
  <c r="A10631" i="4"/>
  <c r="A10630" i="4"/>
  <c r="A10629" i="4"/>
  <c r="A10628" i="4"/>
  <c r="A10627" i="4"/>
  <c r="A10626" i="4"/>
  <c r="A10625" i="4"/>
  <c r="A10624" i="4"/>
  <c r="A10623" i="4"/>
  <c r="A10622" i="4"/>
  <c r="A10621" i="4"/>
  <c r="A10620" i="4"/>
  <c r="A10619" i="4"/>
  <c r="A10618" i="4"/>
  <c r="A10617" i="4"/>
  <c r="A10616" i="4"/>
  <c r="A10615" i="4"/>
  <c r="A10614" i="4"/>
  <c r="A10613" i="4"/>
  <c r="A10612" i="4"/>
  <c r="A10611" i="4"/>
  <c r="A10610" i="4"/>
  <c r="A10609" i="4"/>
  <c r="A10608" i="4"/>
  <c r="A10607" i="4"/>
  <c r="A10606" i="4"/>
  <c r="A10605" i="4"/>
  <c r="A10604" i="4"/>
  <c r="A10603" i="4"/>
  <c r="A10602" i="4"/>
  <c r="A10601" i="4"/>
  <c r="A10600" i="4"/>
  <c r="A10599" i="4"/>
  <c r="A10598" i="4"/>
  <c r="A10597" i="4"/>
  <c r="A10596" i="4"/>
  <c r="A10595" i="4"/>
  <c r="A10594" i="4"/>
  <c r="A10593" i="4"/>
  <c r="A10592" i="4"/>
  <c r="A10591" i="4"/>
  <c r="A10590" i="4"/>
  <c r="A10589" i="4"/>
  <c r="A10588" i="4"/>
  <c r="A10587" i="4"/>
  <c r="A10586" i="4"/>
  <c r="A10585" i="4"/>
  <c r="A10584" i="4"/>
  <c r="A10583" i="4"/>
  <c r="A10582" i="4"/>
  <c r="A10581" i="4"/>
  <c r="A10580" i="4"/>
  <c r="A10579" i="4"/>
  <c r="A10578" i="4"/>
  <c r="A10577" i="4"/>
  <c r="A10576" i="4"/>
  <c r="A10575" i="4"/>
  <c r="A10574" i="4"/>
  <c r="A10573" i="4"/>
  <c r="A10572" i="4"/>
  <c r="A10571" i="4"/>
  <c r="A10570" i="4"/>
  <c r="A10569" i="4"/>
  <c r="A10568" i="4"/>
  <c r="A10567" i="4"/>
  <c r="A10566" i="4"/>
  <c r="A10565" i="4"/>
  <c r="A10564" i="4"/>
  <c r="A10563" i="4"/>
  <c r="A10562" i="4"/>
  <c r="A10561" i="4"/>
  <c r="A10560" i="4"/>
  <c r="A10559" i="4"/>
  <c r="A10558" i="4"/>
  <c r="A10557" i="4"/>
  <c r="A10556" i="4"/>
  <c r="A10555" i="4"/>
  <c r="A10554" i="4"/>
  <c r="A10553" i="4"/>
  <c r="A10552" i="4"/>
  <c r="A10551" i="4"/>
  <c r="A10550" i="4"/>
  <c r="A10549" i="4"/>
  <c r="A10548" i="4"/>
  <c r="A10547" i="4"/>
  <c r="A10546" i="4"/>
  <c r="A10545" i="4"/>
  <c r="A10544" i="4"/>
  <c r="A10543" i="4"/>
  <c r="A10542" i="4"/>
  <c r="A10541" i="4"/>
  <c r="A10540" i="4"/>
  <c r="A10539" i="4"/>
  <c r="A10538" i="4"/>
  <c r="A10537" i="4"/>
  <c r="A10536" i="4"/>
  <c r="A10535" i="4"/>
  <c r="A10534" i="4"/>
  <c r="A10533" i="4"/>
  <c r="A10532" i="4"/>
  <c r="A10531" i="4"/>
  <c r="A10530" i="4"/>
  <c r="A10529" i="4"/>
  <c r="A10528" i="4"/>
  <c r="A10527" i="4"/>
  <c r="A10526" i="4"/>
  <c r="A10525" i="4"/>
  <c r="A10524" i="4"/>
  <c r="A10523" i="4"/>
  <c r="A10522" i="4"/>
  <c r="A10521" i="4"/>
  <c r="A10520" i="4"/>
  <c r="A10519" i="4"/>
  <c r="A10518" i="4"/>
  <c r="A10517" i="4"/>
  <c r="A10516" i="4"/>
  <c r="A10515" i="4"/>
  <c r="A10514" i="4"/>
  <c r="A10513" i="4"/>
  <c r="A10512" i="4"/>
  <c r="A10511" i="4"/>
  <c r="A10510" i="4"/>
  <c r="A10509" i="4"/>
  <c r="A10508" i="4"/>
  <c r="A10507" i="4"/>
  <c r="A10506" i="4"/>
  <c r="A10505" i="4"/>
  <c r="A10504" i="4"/>
  <c r="A10503" i="4"/>
  <c r="A10502" i="4"/>
  <c r="A10501" i="4"/>
  <c r="A10500" i="4"/>
  <c r="A10499" i="4"/>
  <c r="A10498" i="4"/>
  <c r="A10497" i="4"/>
  <c r="A10496" i="4"/>
  <c r="A10495" i="4"/>
  <c r="A10494" i="4"/>
  <c r="A10493" i="4"/>
  <c r="A10492" i="4"/>
  <c r="A10491" i="4"/>
  <c r="A10490" i="4"/>
  <c r="A10489" i="4"/>
  <c r="A10488" i="4"/>
  <c r="A10487" i="4"/>
  <c r="A10486" i="4"/>
  <c r="A10485" i="4"/>
  <c r="A10484" i="4"/>
  <c r="A10483" i="4"/>
  <c r="A10482" i="4"/>
  <c r="A10481" i="4"/>
  <c r="A10480" i="4"/>
  <c r="A10479" i="4"/>
  <c r="A10478" i="4"/>
  <c r="A10477" i="4"/>
  <c r="A10476" i="4"/>
  <c r="A10475" i="4"/>
  <c r="A10474" i="4"/>
  <c r="A10473" i="4"/>
  <c r="A10472" i="4"/>
  <c r="A10471" i="4"/>
  <c r="A10470" i="4"/>
  <c r="A10469" i="4"/>
  <c r="A10468" i="4"/>
  <c r="A10467" i="4"/>
  <c r="A10466" i="4"/>
  <c r="A10465" i="4"/>
  <c r="A10464" i="4"/>
  <c r="A10463" i="4"/>
  <c r="A10462" i="4"/>
  <c r="A10461" i="4"/>
  <c r="A10460" i="4"/>
  <c r="A10459" i="4"/>
  <c r="A10458" i="4"/>
  <c r="A10457" i="4"/>
  <c r="A10456" i="4"/>
  <c r="A10455" i="4"/>
  <c r="A10454" i="4"/>
  <c r="A10453" i="4"/>
  <c r="A10452" i="4"/>
  <c r="A10451" i="4"/>
  <c r="A10450" i="4"/>
  <c r="A10449" i="4"/>
  <c r="A10448" i="4"/>
  <c r="A10447" i="4"/>
  <c r="A10446" i="4"/>
  <c r="A10445" i="4"/>
  <c r="A10444" i="4"/>
  <c r="A10443" i="4"/>
  <c r="A10442" i="4"/>
  <c r="A10441" i="4"/>
  <c r="A10440" i="4"/>
  <c r="A10439" i="4"/>
  <c r="A10438" i="4"/>
  <c r="A10437" i="4"/>
  <c r="A10436" i="4"/>
  <c r="A10435" i="4"/>
  <c r="A10434" i="4"/>
  <c r="A10433" i="4"/>
  <c r="A10432" i="4"/>
  <c r="A10431" i="4"/>
  <c r="A10430" i="4"/>
  <c r="A10429" i="4"/>
  <c r="A10428" i="4"/>
  <c r="A10427" i="4"/>
  <c r="A10426" i="4"/>
  <c r="A10425" i="4"/>
  <c r="A10424" i="4"/>
  <c r="A10423" i="4"/>
  <c r="A10422" i="4"/>
  <c r="A10421" i="4"/>
  <c r="A10420" i="4"/>
  <c r="A10419" i="4"/>
  <c r="A10418" i="4"/>
  <c r="A10417" i="4"/>
  <c r="A10416" i="4"/>
  <c r="A10415" i="4"/>
  <c r="A10414" i="4"/>
  <c r="A10413" i="4"/>
  <c r="A10412" i="4"/>
  <c r="A10411" i="4"/>
  <c r="A10410" i="4"/>
  <c r="A10409" i="4"/>
  <c r="A10408" i="4"/>
  <c r="A10407" i="4"/>
  <c r="A10406" i="4"/>
  <c r="A10405" i="4"/>
  <c r="A10404" i="4"/>
  <c r="A10403" i="4"/>
  <c r="A10402" i="4"/>
  <c r="A10401" i="4"/>
  <c r="A10400" i="4"/>
  <c r="A10399" i="4"/>
  <c r="A10398" i="4"/>
  <c r="A10397" i="4"/>
  <c r="A10396" i="4"/>
  <c r="A10395" i="4"/>
  <c r="A10394" i="4"/>
  <c r="A10393" i="4"/>
  <c r="A10392" i="4"/>
  <c r="A10391" i="4"/>
  <c r="A10390" i="4"/>
  <c r="A10389" i="4"/>
  <c r="A10388" i="4"/>
  <c r="A10387" i="4"/>
  <c r="A10386" i="4"/>
  <c r="A10385" i="4"/>
  <c r="A10384" i="4"/>
  <c r="A10383" i="4"/>
  <c r="A10382" i="4"/>
  <c r="A10381" i="4"/>
  <c r="A10380" i="4"/>
  <c r="A10379" i="4"/>
  <c r="A10378" i="4"/>
  <c r="A10377" i="4"/>
  <c r="A10376" i="4"/>
  <c r="A10375" i="4"/>
  <c r="A10374" i="4"/>
  <c r="A10373" i="4"/>
  <c r="A10372" i="4"/>
  <c r="A10371" i="4"/>
  <c r="A10370" i="4"/>
  <c r="A10369" i="4"/>
  <c r="A10368" i="4"/>
  <c r="A10367" i="4"/>
  <c r="A10366" i="4"/>
  <c r="A10365" i="4"/>
  <c r="A10364" i="4"/>
  <c r="A10363" i="4"/>
  <c r="A10362" i="4"/>
  <c r="A10361" i="4"/>
  <c r="A10360" i="4"/>
  <c r="A10359" i="4"/>
  <c r="A10358" i="4"/>
  <c r="A10357" i="4"/>
  <c r="A10356" i="4"/>
  <c r="A10355" i="4"/>
  <c r="A10354" i="4"/>
  <c r="A10353" i="4"/>
  <c r="A10352" i="4"/>
  <c r="A10351" i="4"/>
  <c r="A10350" i="4"/>
  <c r="A10349" i="4"/>
  <c r="A10348" i="4"/>
  <c r="A10347" i="4"/>
  <c r="A10346" i="4"/>
  <c r="A10345" i="4"/>
  <c r="A10344" i="4"/>
  <c r="A10343" i="4"/>
  <c r="A10342" i="4"/>
  <c r="A10341" i="4"/>
  <c r="A10340" i="4"/>
  <c r="A10339" i="4"/>
  <c r="A10338" i="4"/>
  <c r="A10337" i="4"/>
  <c r="A10336" i="4"/>
  <c r="A10335" i="4"/>
  <c r="A10334" i="4"/>
  <c r="A10333" i="4"/>
  <c r="A10332" i="4"/>
  <c r="A10331" i="4"/>
  <c r="A10330" i="4"/>
  <c r="A10329" i="4"/>
  <c r="A10328" i="4"/>
  <c r="A10327" i="4"/>
  <c r="A10326" i="4"/>
  <c r="A10325" i="4"/>
  <c r="A10324" i="4"/>
  <c r="A10323" i="4"/>
  <c r="A10322" i="4"/>
  <c r="A10321" i="4"/>
  <c r="A10320" i="4"/>
  <c r="A10319" i="4"/>
  <c r="A10318" i="4"/>
  <c r="A10317" i="4"/>
  <c r="A10316" i="4"/>
  <c r="A10315" i="4"/>
  <c r="A10314" i="4"/>
  <c r="A10313" i="4"/>
  <c r="A10312" i="4"/>
  <c r="A10311" i="4"/>
  <c r="A10310" i="4"/>
  <c r="A10309" i="4"/>
  <c r="A10308" i="4"/>
  <c r="A10307" i="4"/>
  <c r="A10306" i="4"/>
  <c r="A10305" i="4"/>
  <c r="A10304" i="4"/>
  <c r="A10303" i="4"/>
  <c r="A10302" i="4"/>
  <c r="A10301" i="4"/>
  <c r="A10300" i="4"/>
  <c r="A10299" i="4"/>
  <c r="A10298" i="4"/>
  <c r="A10297" i="4"/>
  <c r="A10296" i="4"/>
  <c r="A10295" i="4"/>
  <c r="A10294" i="4"/>
  <c r="A10293" i="4"/>
  <c r="A10292" i="4"/>
  <c r="A10291" i="4"/>
  <c r="A10290" i="4"/>
  <c r="A10289" i="4"/>
  <c r="A10288" i="4"/>
  <c r="A10287" i="4"/>
  <c r="A10286" i="4"/>
  <c r="A10285" i="4"/>
  <c r="A10284" i="4"/>
  <c r="A10283" i="4"/>
  <c r="A10282" i="4"/>
  <c r="A10281" i="4"/>
  <c r="A10280" i="4"/>
  <c r="A10279" i="4"/>
  <c r="A10278" i="4"/>
  <c r="A10277" i="4"/>
  <c r="A10276" i="4"/>
  <c r="A10275" i="4"/>
  <c r="A10274" i="4"/>
  <c r="A10273" i="4"/>
  <c r="A10272" i="4"/>
  <c r="A10271" i="4"/>
  <c r="A10270" i="4"/>
  <c r="A10269" i="4"/>
  <c r="A10268" i="4"/>
  <c r="A10267" i="4"/>
  <c r="A10266" i="4"/>
  <c r="A10265" i="4"/>
  <c r="A10264" i="4"/>
  <c r="A10263" i="4"/>
  <c r="A10262" i="4"/>
  <c r="A10261" i="4"/>
  <c r="A10260" i="4"/>
  <c r="A10259" i="4"/>
  <c r="A10258" i="4"/>
  <c r="A10257" i="4"/>
  <c r="A10256" i="4"/>
  <c r="A10255" i="4"/>
  <c r="A10254" i="4"/>
  <c r="A10253" i="4"/>
  <c r="A10252" i="4"/>
  <c r="A10251" i="4"/>
  <c r="A10250" i="4"/>
  <c r="A10249" i="4"/>
  <c r="A10248" i="4"/>
  <c r="A10247" i="4"/>
  <c r="A10246" i="4"/>
  <c r="A10245" i="4"/>
  <c r="A10244" i="4"/>
  <c r="A10243" i="4"/>
  <c r="A10242" i="4"/>
  <c r="A10241" i="4"/>
  <c r="A10240" i="4"/>
  <c r="A10239" i="4"/>
  <c r="A10238" i="4"/>
  <c r="A10237" i="4"/>
  <c r="A10236" i="4"/>
  <c r="A10235" i="4"/>
  <c r="A10234" i="4"/>
  <c r="A10233" i="4"/>
  <c r="A10232" i="4"/>
  <c r="A10231" i="4"/>
  <c r="A10230" i="4"/>
  <c r="A10229" i="4"/>
  <c r="A10228" i="4"/>
  <c r="A10227" i="4"/>
  <c r="A10226" i="4"/>
  <c r="A10225" i="4"/>
  <c r="A10224" i="4"/>
  <c r="A10223" i="4"/>
  <c r="A10222" i="4"/>
  <c r="A10221" i="4"/>
  <c r="A10220" i="4"/>
  <c r="A10219" i="4"/>
  <c r="A10218" i="4"/>
  <c r="A10217" i="4"/>
  <c r="A10216" i="4"/>
  <c r="A10215" i="4"/>
  <c r="A10214" i="4"/>
  <c r="A10213" i="4"/>
  <c r="A10212" i="4"/>
  <c r="A10211" i="4"/>
  <c r="A10210" i="4"/>
  <c r="A10209" i="4"/>
  <c r="A10208" i="4"/>
  <c r="A10207" i="4"/>
  <c r="A10206" i="4"/>
  <c r="A10205" i="4"/>
  <c r="A10204" i="4"/>
  <c r="A10203" i="4"/>
  <c r="A10202" i="4"/>
  <c r="A10201" i="4"/>
  <c r="A10200" i="4"/>
  <c r="A10199" i="4"/>
  <c r="A10198" i="4"/>
  <c r="A10197" i="4"/>
  <c r="A10196" i="4"/>
  <c r="A10195" i="4"/>
  <c r="A10194" i="4"/>
  <c r="A10193" i="4"/>
  <c r="A10192" i="4"/>
  <c r="A10191" i="4"/>
  <c r="A10190" i="4"/>
  <c r="A10189" i="4"/>
  <c r="A10188" i="4"/>
  <c r="A10187" i="4"/>
  <c r="A10186" i="4"/>
  <c r="A10185" i="4"/>
  <c r="A10184" i="4"/>
  <c r="A10183" i="4"/>
  <c r="A10182" i="4"/>
  <c r="A10181" i="4"/>
  <c r="A10180" i="4"/>
  <c r="A10179" i="4"/>
  <c r="A10178" i="4"/>
  <c r="A10177" i="4"/>
  <c r="A10176" i="4"/>
  <c r="A10175" i="4"/>
  <c r="A10174" i="4"/>
  <c r="A10173" i="4"/>
  <c r="A10172" i="4"/>
  <c r="A10171" i="4"/>
  <c r="A10170" i="4"/>
  <c r="A10169" i="4"/>
  <c r="A10168" i="4"/>
  <c r="A10167" i="4"/>
  <c r="A10166" i="4"/>
  <c r="A10165" i="4"/>
  <c r="A10164" i="4"/>
  <c r="A10163" i="4"/>
  <c r="A10162" i="4"/>
  <c r="A10161" i="4"/>
  <c r="A10160" i="4"/>
  <c r="A10159" i="4"/>
  <c r="A10158" i="4"/>
  <c r="A10157" i="4"/>
  <c r="A10156" i="4"/>
  <c r="A10155" i="4"/>
  <c r="A10154" i="4"/>
  <c r="A10153" i="4"/>
  <c r="A10152" i="4"/>
  <c r="A10151" i="4"/>
  <c r="A10150" i="4"/>
  <c r="A10149" i="4"/>
  <c r="A10148" i="4"/>
  <c r="A10147" i="4"/>
  <c r="A10146" i="4"/>
  <c r="A10145" i="4"/>
  <c r="A10144" i="4"/>
  <c r="A10143" i="4"/>
  <c r="A10142" i="4"/>
  <c r="A10141" i="4"/>
  <c r="A10140" i="4"/>
  <c r="A10139" i="4"/>
  <c r="A10138" i="4"/>
  <c r="A10137" i="4"/>
  <c r="A10136" i="4"/>
  <c r="A10135" i="4"/>
  <c r="A10134" i="4"/>
  <c r="A10133" i="4"/>
  <c r="A10132" i="4"/>
  <c r="A10131" i="4"/>
  <c r="A10130" i="4"/>
  <c r="A10129" i="4"/>
  <c r="A10128" i="4"/>
  <c r="A10127" i="4"/>
  <c r="A10126" i="4"/>
  <c r="A10125" i="4"/>
  <c r="A10124" i="4"/>
  <c r="A10123" i="4"/>
  <c r="A10122" i="4"/>
  <c r="A10121" i="4"/>
  <c r="A10120" i="4"/>
  <c r="A10119" i="4"/>
  <c r="A10118" i="4"/>
  <c r="A10117" i="4"/>
  <c r="A10116" i="4"/>
  <c r="A10115" i="4"/>
  <c r="A10114" i="4"/>
  <c r="A10113" i="4"/>
  <c r="A10112" i="4"/>
  <c r="A10111" i="4"/>
  <c r="A10110" i="4"/>
  <c r="A10109" i="4"/>
  <c r="A10108" i="4"/>
  <c r="A10107" i="4"/>
  <c r="A10106" i="4"/>
  <c r="A10105" i="4"/>
  <c r="A10104" i="4"/>
  <c r="A10103" i="4"/>
  <c r="A10102" i="4"/>
  <c r="A10101" i="4"/>
  <c r="A10100" i="4"/>
  <c r="A10099" i="4"/>
  <c r="A10098" i="4"/>
  <c r="A10097" i="4"/>
  <c r="A10096" i="4"/>
  <c r="A10095" i="4"/>
  <c r="A10094" i="4"/>
  <c r="A10093" i="4"/>
  <c r="A10092" i="4"/>
  <c r="A10091" i="4"/>
  <c r="A10090" i="4"/>
  <c r="A10089" i="4"/>
  <c r="A10088" i="4"/>
  <c r="A10087" i="4"/>
  <c r="A10086" i="4"/>
  <c r="A10085" i="4"/>
  <c r="A10084" i="4"/>
  <c r="A10083" i="4"/>
  <c r="A10082" i="4"/>
  <c r="A10081" i="4"/>
  <c r="A10080" i="4"/>
  <c r="A10079" i="4"/>
  <c r="A10078" i="4"/>
  <c r="A10077" i="4"/>
  <c r="A10076" i="4"/>
  <c r="A10075" i="4"/>
  <c r="A10074" i="4"/>
  <c r="A10073" i="4"/>
  <c r="A10072" i="4"/>
  <c r="A10071" i="4"/>
  <c r="A10070" i="4"/>
  <c r="A10069" i="4"/>
  <c r="A10068" i="4"/>
  <c r="A10067" i="4"/>
  <c r="A10066" i="4"/>
  <c r="A10065" i="4"/>
  <c r="A10064" i="4"/>
  <c r="A10063" i="4"/>
  <c r="A10062" i="4"/>
  <c r="A10061" i="4"/>
  <c r="A10060" i="4"/>
  <c r="A10059" i="4"/>
  <c r="A10058" i="4"/>
  <c r="A10057" i="4"/>
  <c r="A10056" i="4"/>
  <c r="A10055" i="4"/>
  <c r="A10054" i="4"/>
  <c r="A10053" i="4"/>
  <c r="A10052" i="4"/>
  <c r="A10051" i="4"/>
  <c r="A10050" i="4"/>
  <c r="A10049" i="4"/>
  <c r="A10048" i="4"/>
  <c r="A10047" i="4"/>
  <c r="A10046" i="4"/>
  <c r="A10045" i="4"/>
  <c r="A10044" i="4"/>
  <c r="A10043" i="4"/>
  <c r="A10042" i="4"/>
  <c r="A10041" i="4"/>
  <c r="A10040" i="4"/>
  <c r="A10039" i="4"/>
  <c r="A10038" i="4"/>
  <c r="A10037" i="4"/>
  <c r="A10036" i="4"/>
  <c r="A10035" i="4"/>
  <c r="A10034" i="4"/>
  <c r="A10033" i="4"/>
  <c r="A10032" i="4"/>
  <c r="A10031" i="4"/>
  <c r="A10030" i="4"/>
  <c r="A10029" i="4"/>
  <c r="A10028" i="4"/>
  <c r="A10027" i="4"/>
  <c r="A10026" i="4"/>
  <c r="A10025" i="4"/>
  <c r="A10024" i="4"/>
  <c r="A10023" i="4"/>
  <c r="A10022" i="4"/>
  <c r="A10021" i="4"/>
  <c r="A10020" i="4"/>
  <c r="A10019" i="4"/>
  <c r="A10018" i="4"/>
  <c r="A10017" i="4"/>
  <c r="A10016" i="4"/>
  <c r="A10015" i="4"/>
  <c r="A10014" i="4"/>
  <c r="A10013" i="4"/>
  <c r="A10012" i="4"/>
  <c r="A10011" i="4"/>
  <c r="A10010" i="4"/>
  <c r="A10009" i="4"/>
  <c r="A10008" i="4"/>
  <c r="A10007" i="4"/>
  <c r="A10006" i="4"/>
  <c r="A10005" i="4"/>
  <c r="A10004" i="4"/>
  <c r="A10003" i="4"/>
  <c r="A10002" i="4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1" i="4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1" i="3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1" i="5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FDFDA-61D2-4CE0-ACC1-2718E848975D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D9722-0E35-4221-9042-C3D3FF95C19C}">
  <dimension ref="A1:B15475"/>
  <sheetViews>
    <sheetView tabSelected="1" topLeftCell="A15460" workbookViewId="0">
      <selection activeCell="G15480" sqref="G15480"/>
    </sheetView>
  </sheetViews>
  <sheetFormatPr defaultRowHeight="13.8" x14ac:dyDescent="0.25"/>
  <sheetData>
    <row r="1" spans="1:2" x14ac:dyDescent="0.25">
      <c r="A1">
        <f ca="1">28826.2300246263*(((RANDBETWEEN(3800,4910))))</f>
        <v>121877300.54411982</v>
      </c>
      <c r="B1">
        <v>159171143.87989873</v>
      </c>
    </row>
    <row r="2" spans="1:2" x14ac:dyDescent="0.25">
      <c r="A2">
        <f ca="1">26382.7023642698*(((RANDBETWEEN(3800,4910))))</f>
        <v>125317836.2302817</v>
      </c>
      <c r="B2">
        <v>151983303.14195901</v>
      </c>
    </row>
    <row r="3" spans="1:2" x14ac:dyDescent="0.25">
      <c r="A3">
        <f ca="1">32371.743637663*(((RANDBETWEEN(3800,4910))))</f>
        <v>132594661.93986771</v>
      </c>
      <c r="B3">
        <v>195579831.99067193</v>
      </c>
    </row>
    <row r="4" spans="1:2" x14ac:dyDescent="0.25">
      <c r="A4">
        <f ca="1">29065.7765699345*(((RANDBETWEEN(3800,4910))))</f>
        <v>139341332.876266</v>
      </c>
      <c r="B4">
        <v>182532680.5027681</v>
      </c>
    </row>
    <row r="5" spans="1:2" x14ac:dyDescent="0.25">
      <c r="A5">
        <f ca="1">27834.3663238158*(((RANDBETWEEN(3800,4910))))</f>
        <v>124057770.70524684</v>
      </c>
      <c r="B5">
        <v>148988138.49408233</v>
      </c>
    </row>
    <row r="6" spans="1:2" x14ac:dyDescent="0.25">
      <c r="A6">
        <f ca="1">27430.4315534276*(((RANDBETWEEN(3800,4910))))</f>
        <v>106622087.44817322</v>
      </c>
      <c r="B6">
        <v>158273949.63377935</v>
      </c>
    </row>
    <row r="7" spans="1:2" x14ac:dyDescent="0.25">
      <c r="A7">
        <f ca="1">27736.6130211361*(((RANDBETWEEN(3800,4910))))</f>
        <v>129419036.35662097</v>
      </c>
      <c r="B7">
        <v>148712868.17594975</v>
      </c>
    </row>
    <row r="8" spans="1:2" x14ac:dyDescent="0.25">
      <c r="A8">
        <f ca="1">29504.2807308738*(((RANDBETWEEN(3800,4910))))</f>
        <v>115833806.14941056</v>
      </c>
      <c r="B8">
        <v>184183390.48408759</v>
      </c>
    </row>
    <row r="9" spans="1:2" x14ac:dyDescent="0.25">
      <c r="A9">
        <f ca="1">26805.3307378619*(((RANDBETWEEN(3800,4910))))</f>
        <v>129282110.14870788</v>
      </c>
      <c r="B9">
        <v>165144508.00345504</v>
      </c>
    </row>
    <row r="10" spans="1:2" x14ac:dyDescent="0.25">
      <c r="A10">
        <f ca="1">31875.2981911162*(((RANDBETWEEN(3800,4910))))</f>
        <v>137223158.71275526</v>
      </c>
      <c r="B10">
        <v>149343242.02009121</v>
      </c>
    </row>
    <row r="11" spans="1:2" x14ac:dyDescent="0.25">
      <c r="A11">
        <f ca="1">31826.2175237075*(((RANDBETWEEN(3800,4910))))</f>
        <v>147419039.56981313</v>
      </c>
      <c r="B11">
        <v>185020863.41107589</v>
      </c>
    </row>
    <row r="12" spans="1:2" x14ac:dyDescent="0.25">
      <c r="A12">
        <f ca="1">26038.762696176*(((RANDBETWEEN(3800,4910))))</f>
        <v>103894663.15774225</v>
      </c>
      <c r="B12">
        <v>151199935.1508956</v>
      </c>
    </row>
    <row r="13" spans="1:2" x14ac:dyDescent="0.25">
      <c r="A13">
        <f ca="1">26517.7804718433*(((RANDBETWEEN(3800,4910))))</f>
        <v>119038316.53810456</v>
      </c>
      <c r="B13">
        <v>148993283.41250977</v>
      </c>
    </row>
    <row r="14" spans="1:2" x14ac:dyDescent="0.25">
      <c r="A14">
        <f ca="1">31148.6772341557*(((RANDBETWEEN(3800,4910))))</f>
        <v>135154110.51900166</v>
      </c>
      <c r="B14">
        <v>191532929.21050861</v>
      </c>
    </row>
    <row r="15" spans="1:2" x14ac:dyDescent="0.25">
      <c r="A15">
        <f ca="1">26752.4015159751*(((RANDBETWEEN(3800,4910))))</f>
        <v>109765103.42004588</v>
      </c>
      <c r="B15">
        <v>144743379.99699223</v>
      </c>
    </row>
    <row r="16" spans="1:2" x14ac:dyDescent="0.25">
      <c r="A16">
        <f ca="1">25713.1286819025*(((RANDBETWEEN(3800,4910))))</f>
        <v>112932061.17091581</v>
      </c>
      <c r="B16">
        <v>149113283.96570048</v>
      </c>
    </row>
    <row r="17" spans="1:2" x14ac:dyDescent="0.25">
      <c r="A17">
        <f ca="1">27645.9832941801*(((RANDBETWEEN(3800,4910))))</f>
        <v>105939407.98329815</v>
      </c>
      <c r="B17">
        <v>150308007.29705003</v>
      </c>
    </row>
    <row r="18" spans="1:2" x14ac:dyDescent="0.25">
      <c r="A18">
        <f ca="1">26843.9546893298*(((RANDBETWEEN(3800,4910))))</f>
        <v>123696943.20843184</v>
      </c>
      <c r="B18">
        <v>160879852.56831887</v>
      </c>
    </row>
    <row r="19" spans="1:2" x14ac:dyDescent="0.25">
      <c r="A19">
        <f ca="1">27275.8834641591*(((RANDBETWEEN(3800,4910))))</f>
        <v>113140364.60933191</v>
      </c>
      <c r="B19">
        <v>177511065.86487564</v>
      </c>
    </row>
    <row r="20" spans="1:2" x14ac:dyDescent="0.25">
      <c r="A20">
        <f ca="1">30257.4220262209*(((RANDBETWEEN(3800,4910))))</f>
        <v>144358160.48709977</v>
      </c>
      <c r="B20">
        <v>163135931.72458631</v>
      </c>
    </row>
    <row r="21" spans="1:2" x14ac:dyDescent="0.25">
      <c r="A21">
        <f ca="1">30070.4917291854*(((RANDBETWEEN(3800,4910))))</f>
        <v>133723476.71968764</v>
      </c>
      <c r="B21">
        <v>167492469.08232579</v>
      </c>
    </row>
    <row r="22" spans="1:2" x14ac:dyDescent="0.25">
      <c r="A22">
        <f ca="1">29177.6284222027*(((RANDBETWEEN(3800,4910))))</f>
        <v>137134853.58435249</v>
      </c>
      <c r="B22">
        <v>160871915.31381062</v>
      </c>
    </row>
    <row r="23" spans="1:2" x14ac:dyDescent="0.25">
      <c r="A23">
        <f ca="1">26102.1637966968*(((RANDBETWEEN(3800,4910))))</f>
        <v>109107044.67019266</v>
      </c>
      <c r="B23">
        <v>142928178.26160616</v>
      </c>
    </row>
    <row r="24" spans="1:2" x14ac:dyDescent="0.25">
      <c r="A24">
        <f ca="1">26096.2770530248*(((RANDBETWEEN(3800,4910))))</f>
        <v>117067898.85986903</v>
      </c>
      <c r="B24">
        <v>146016126.81236535</v>
      </c>
    </row>
    <row r="25" spans="1:2" x14ac:dyDescent="0.25">
      <c r="A25">
        <f ca="1">31340.9476371379*(((RANDBETWEEN(3800,4910))))</f>
        <v>119220964.81167255</v>
      </c>
      <c r="B25">
        <v>169101093.33585781</v>
      </c>
    </row>
    <row r="26" spans="1:2" x14ac:dyDescent="0.25">
      <c r="A26">
        <f ca="1">29656.9004665194*(((RANDBETWEEN(3800,4910))))</f>
        <v>120021476.18800382</v>
      </c>
      <c r="B26">
        <v>166981939.4828009</v>
      </c>
    </row>
    <row r="27" spans="1:2" x14ac:dyDescent="0.25">
      <c r="A27">
        <f ca="1">26018.7224986455*(((RANDBETWEEN(3800,4910))))</f>
        <v>122912445.08360134</v>
      </c>
      <c r="B27">
        <v>166873742.12284487</v>
      </c>
    </row>
    <row r="28" spans="1:2" x14ac:dyDescent="0.25">
      <c r="A28">
        <f ca="1">29736.7144433402*(((RANDBETWEEN(3800,4910))))</f>
        <v>130692859.97848032</v>
      </c>
      <c r="B28">
        <v>201819824.651526</v>
      </c>
    </row>
    <row r="29" spans="1:2" x14ac:dyDescent="0.25">
      <c r="A29">
        <f ca="1">30531.4304168833*(((RANDBETWEEN(3800,4910))))</f>
        <v>118461950.01750714</v>
      </c>
      <c r="B29">
        <v>160995172.12066823</v>
      </c>
    </row>
    <row r="30" spans="1:2" x14ac:dyDescent="0.25">
      <c r="A30">
        <f ca="1">27004.7698620126*(((RANDBETWEEN(3800,4910))))</f>
        <v>127165461.28021728</v>
      </c>
      <c r="B30">
        <v>172742682.96615767</v>
      </c>
    </row>
    <row r="31" spans="1:2" x14ac:dyDescent="0.25">
      <c r="A31">
        <f ca="1">27786.0777604233*(((RANDBETWEEN(3800,4910))))</f>
        <v>117701825.39315301</v>
      </c>
      <c r="B31">
        <v>172939305.23732379</v>
      </c>
    </row>
    <row r="32" spans="1:2" x14ac:dyDescent="0.25">
      <c r="A32">
        <f ca="1">29251.9587148968*(((RANDBETWEEN(3800,4910))))</f>
        <v>114141142.90552744</v>
      </c>
      <c r="B32">
        <v>174731228.1276623</v>
      </c>
    </row>
    <row r="33" spans="1:2" x14ac:dyDescent="0.25">
      <c r="A33">
        <f ca="1">30087.677062926*(((RANDBETWEEN(3800,4910))))</f>
        <v>119568428.6480678</v>
      </c>
      <c r="B33">
        <v>145656807.98628834</v>
      </c>
    </row>
    <row r="34" spans="1:2" x14ac:dyDescent="0.25">
      <c r="A34">
        <f ca="1">26312.1249656364*(((RANDBETWEEN(3800,4910))))</f>
        <v>121904074.96579325</v>
      </c>
      <c r="B34">
        <v>154105054.37900415</v>
      </c>
    </row>
    <row r="35" spans="1:2" x14ac:dyDescent="0.25">
      <c r="A35">
        <f ca="1">30244.9591696515*(((RANDBETWEEN(3800,4910))))</f>
        <v>145327028.81017533</v>
      </c>
      <c r="B35">
        <v>183616659.15902561</v>
      </c>
    </row>
    <row r="36" spans="1:2" x14ac:dyDescent="0.25">
      <c r="A36">
        <f ca="1">26331.0303235066*(((RANDBETWEEN(3800,4910))))</f>
        <v>116462147.12086971</v>
      </c>
      <c r="B36">
        <v>185176263.85121432</v>
      </c>
    </row>
    <row r="37" spans="1:2" x14ac:dyDescent="0.25">
      <c r="A37">
        <f ca="1">26774.4947009373*(((RANDBETWEEN(3800,4910))))</f>
        <v>126107870.04141465</v>
      </c>
      <c r="B37">
        <v>152193573.94061819</v>
      </c>
    </row>
    <row r="38" spans="1:2" x14ac:dyDescent="0.25">
      <c r="A38">
        <f ca="1">30327.3462153916*(((RANDBETWEEN(3800,4910))))</f>
        <v>130923153.61184572</v>
      </c>
      <c r="B38">
        <v>193718941.23043114</v>
      </c>
    </row>
    <row r="39" spans="1:2" x14ac:dyDescent="0.25">
      <c r="A39">
        <f ca="1">29706.8836383428*(((RANDBETWEEN(3800,4910))))</f>
        <v>140632387.14391461</v>
      </c>
      <c r="B39">
        <v>185488183.91891649</v>
      </c>
    </row>
    <row r="40" spans="1:2" x14ac:dyDescent="0.25">
      <c r="A40">
        <f ca="1">30162.6523108628*(((RANDBETWEEN(3800,4910))))</f>
        <v>144237803.35054573</v>
      </c>
      <c r="B40">
        <v>199179685.77599725</v>
      </c>
    </row>
    <row r="41" spans="1:2" x14ac:dyDescent="0.25">
      <c r="A41">
        <f ca="1">25977.5993827774*(((RANDBETWEEN(3800,4910))))</f>
        <v>107469328.64654996</v>
      </c>
      <c r="B41">
        <v>149285423.30306107</v>
      </c>
    </row>
    <row r="42" spans="1:2" x14ac:dyDescent="0.25">
      <c r="A42">
        <f ca="1">26051.9472932963*(((RANDBETWEEN(3800,4910))))</f>
        <v>110486308.47086944</v>
      </c>
      <c r="B42">
        <v>164834425.14446783</v>
      </c>
    </row>
    <row r="43" spans="1:2" x14ac:dyDescent="0.25">
      <c r="A43">
        <f ca="1">29294.3682434952*(((RANDBETWEEN(3800,4910))))</f>
        <v>135252098.18021756</v>
      </c>
      <c r="B43">
        <v>148431115.72535068</v>
      </c>
    </row>
    <row r="44" spans="1:2" x14ac:dyDescent="0.25">
      <c r="A44">
        <f ca="1">26908.9188466148*(((RANDBETWEEN(3800,4910))))</f>
        <v>121520677.51131286</v>
      </c>
      <c r="B44">
        <v>195346745.47379661</v>
      </c>
    </row>
    <row r="45" spans="1:2" x14ac:dyDescent="0.25">
      <c r="A45">
        <f ca="1">27916.831824081*(((RANDBETWEEN(3800,4910))))</f>
        <v>136987893.76076546</v>
      </c>
      <c r="B45">
        <v>164044785.14014536</v>
      </c>
    </row>
    <row r="46" spans="1:2" x14ac:dyDescent="0.25">
      <c r="A46">
        <f ca="1">27046.7551428566*(((RANDBETWEEN(3800,4910))))</f>
        <v>115138036.64314064</v>
      </c>
      <c r="B46">
        <v>152062483.95918196</v>
      </c>
    </row>
    <row r="47" spans="1:2" x14ac:dyDescent="0.25">
      <c r="A47">
        <f ca="1">26724.0630352983*(((RANDBETWEEN(3800,4910))))</f>
        <v>115848813.25801831</v>
      </c>
      <c r="B47">
        <v>189943887.15001076</v>
      </c>
    </row>
    <row r="48" spans="1:2" x14ac:dyDescent="0.25">
      <c r="A48">
        <f ca="1">25515.1698656331*(((RANDBETWEEN(3800,4910))))</f>
        <v>119079297.7629098</v>
      </c>
      <c r="B48">
        <v>154492404.21712944</v>
      </c>
    </row>
    <row r="49" spans="1:2" x14ac:dyDescent="0.25">
      <c r="A49">
        <f ca="1">29802.9000678258*(((RANDBETWEEN(3800,4910))))</f>
        <v>135185954.70765787</v>
      </c>
      <c r="B49">
        <v>181281330.4760415</v>
      </c>
    </row>
    <row r="50" spans="1:2" x14ac:dyDescent="0.25">
      <c r="A50">
        <f ca="1">26084.9836197711*(((RANDBETWEEN(3800,4910))))</f>
        <v>112791469.17189029</v>
      </c>
      <c r="B50">
        <v>147310633.3844977</v>
      </c>
    </row>
    <row r="51" spans="1:2" x14ac:dyDescent="0.25">
      <c r="A51">
        <f ca="1">29745.9937583046*(((RANDBETWEEN(3800,4910))))</f>
        <v>130079230.70506595</v>
      </c>
      <c r="B51">
        <v>156064616.48908392</v>
      </c>
    </row>
    <row r="52" spans="1:2" x14ac:dyDescent="0.25">
      <c r="A52">
        <f ca="1">27498.513642278*(((RANDBETWEEN(3800,4910))))</f>
        <v>116731190.41147019</v>
      </c>
      <c r="B52">
        <v>185307097.16771945</v>
      </c>
    </row>
    <row r="53" spans="1:2" x14ac:dyDescent="0.25">
      <c r="A53">
        <f ca="1">27250.1347875189*(((RANDBETWEEN(3800,4910))))</f>
        <v>104068264.7535347</v>
      </c>
      <c r="B53">
        <v>156640853.7764875</v>
      </c>
    </row>
    <row r="54" spans="1:2" x14ac:dyDescent="0.25">
      <c r="A54">
        <f ca="1">28007.5973589088*(((RANDBETWEEN(3800,4910))))</f>
        <v>121861056.10861222</v>
      </c>
      <c r="B54">
        <v>179459875.55948573</v>
      </c>
    </row>
    <row r="55" spans="1:2" x14ac:dyDescent="0.25">
      <c r="A55">
        <f ca="1">30829.137112253*(((RANDBETWEEN(3800,4910))))</f>
        <v>127293507.13649271</v>
      </c>
      <c r="B55">
        <v>182410324.77524203</v>
      </c>
    </row>
    <row r="56" spans="1:2" x14ac:dyDescent="0.25">
      <c r="A56">
        <f ca="1">26952.1676749226*(((RANDBETWEEN(3800,4910))))</f>
        <v>106919249.16641785</v>
      </c>
      <c r="B56">
        <v>172182931.35789472</v>
      </c>
    </row>
    <row r="57" spans="1:2" x14ac:dyDescent="0.25">
      <c r="A57">
        <f ca="1">28383.0348134642*(((RANDBETWEEN(3800,4910))))</f>
        <v>110580303.63325669</v>
      </c>
      <c r="B57">
        <v>193324396.0202029</v>
      </c>
    </row>
    <row r="58" spans="1:2" x14ac:dyDescent="0.25">
      <c r="A58">
        <f ca="1">29703.2699670359*(((RANDBETWEEN(3800,4910))))</f>
        <v>123179460.55329779</v>
      </c>
      <c r="B58">
        <v>181599224.8808623</v>
      </c>
    </row>
    <row r="59" spans="1:2" x14ac:dyDescent="0.25">
      <c r="A59">
        <f ca="1">27805.2590318619*(((RANDBETWEEN(3800,4910))))</f>
        <v>135077948.37678498</v>
      </c>
      <c r="B59">
        <v>194626457.00058359</v>
      </c>
    </row>
    <row r="60" spans="1:2" x14ac:dyDescent="0.25">
      <c r="A60">
        <f ca="1">26794.76056622*(((RANDBETWEEN(3800,4910))))</f>
        <v>117977330.77306658</v>
      </c>
      <c r="B60">
        <v>182216146.8721545</v>
      </c>
    </row>
    <row r="61" spans="1:2" x14ac:dyDescent="0.25">
      <c r="A61">
        <f ca="1">31491.7900729362*(((RANDBETWEEN(3800,4910))))</f>
        <v>145712512.66747594</v>
      </c>
      <c r="B61">
        <v>164355270.50379932</v>
      </c>
    </row>
    <row r="62" spans="1:2" x14ac:dyDescent="0.25">
      <c r="A62">
        <f ca="1">29974.9409069135*(((RANDBETWEEN(3800,4910))))</f>
        <v>144898864.34402001</v>
      </c>
      <c r="B62">
        <v>147236019.61592546</v>
      </c>
    </row>
    <row r="63" spans="1:2" x14ac:dyDescent="0.25">
      <c r="A63">
        <f ca="1">27856.2749477353*(((RANDBETWEEN(3800,4910))))</f>
        <v>109698010.74418162</v>
      </c>
      <c r="B63">
        <v>197920868.37000906</v>
      </c>
    </row>
    <row r="64" spans="1:2" x14ac:dyDescent="0.25">
      <c r="A64">
        <f ca="1">32243.7856825866*(((RANDBETWEEN(3800,4910))))</f>
        <v>151029892.1372357</v>
      </c>
      <c r="B64">
        <v>185280297.46040726</v>
      </c>
    </row>
    <row r="65" spans="1:2" x14ac:dyDescent="0.25">
      <c r="A65">
        <f ca="1">27613.8488713856*(((RANDBETWEEN(3800,4910))))</f>
        <v>120009787.19504192</v>
      </c>
      <c r="B65">
        <v>167470167.60999429</v>
      </c>
    </row>
    <row r="66" spans="1:2" x14ac:dyDescent="0.25">
      <c r="A66">
        <f ca="1">30420.8542993122*(((RANDBETWEEN(3800,4910))))</f>
        <v>139722983.79674071</v>
      </c>
      <c r="B66">
        <v>198153737.70028242</v>
      </c>
    </row>
    <row r="67" spans="1:2" x14ac:dyDescent="0.25">
      <c r="A67">
        <f ca="1">27554.2151566296*(((RANDBETWEEN(3800,4910))))</f>
        <v>134822774.76138884</v>
      </c>
      <c r="B67">
        <v>146588769.04328448</v>
      </c>
    </row>
    <row r="68" spans="1:2" x14ac:dyDescent="0.25">
      <c r="A68">
        <f ca="1">29161.0749289073*(((RANDBETWEEN(3800,4910))))</f>
        <v>129650139.13392179</v>
      </c>
      <c r="B68">
        <v>175125862.75181833</v>
      </c>
    </row>
    <row r="69" spans="1:2" x14ac:dyDescent="0.25">
      <c r="A69">
        <f ca="1">31107.373436314*(((RANDBETWEEN(3800,4910))))</f>
        <v>129468888.24193905</v>
      </c>
      <c r="B69">
        <v>199778032.7435388</v>
      </c>
    </row>
    <row r="70" spans="1:2" x14ac:dyDescent="0.25">
      <c r="A70">
        <f ca="1">29520.8003268188*(((RANDBETWEEN(3800,4910))))</f>
        <v>125138672.58538499</v>
      </c>
      <c r="B70">
        <v>178125097.28236744</v>
      </c>
    </row>
    <row r="71" spans="1:2" x14ac:dyDescent="0.25">
      <c r="A71">
        <f ca="1">26357.7924883418*(((RANDBETWEEN(3800,4910))))</f>
        <v>111203526.50831392</v>
      </c>
      <c r="B71">
        <v>165863515.97785258</v>
      </c>
    </row>
    <row r="72" spans="1:2" x14ac:dyDescent="0.25">
      <c r="A72">
        <f ca="1">26878.4821611331*(((RANDBETWEEN(3800,4910))))</f>
        <v>113588465.61294852</v>
      </c>
      <c r="B72">
        <v>181852478.00408092</v>
      </c>
    </row>
    <row r="73" spans="1:2" x14ac:dyDescent="0.25">
      <c r="A73">
        <f ca="1">25282.4645954838*(((RANDBETWEEN(3800,4910))))</f>
        <v>116653291.64356223</v>
      </c>
      <c r="B73">
        <v>173405705.88201848</v>
      </c>
    </row>
    <row r="74" spans="1:2" x14ac:dyDescent="0.25">
      <c r="A74">
        <f ca="1">29219.6412903716*(((RANDBETWEEN(3800,4910))))</f>
        <v>121845904.18084957</v>
      </c>
      <c r="B74">
        <v>147365345.64305592</v>
      </c>
    </row>
    <row r="75" spans="1:2" x14ac:dyDescent="0.25">
      <c r="A75">
        <f ca="1">28545.2315909249*(((RANDBETWEEN(3800,4910))))</f>
        <v>109784960.69869712</v>
      </c>
      <c r="B75">
        <v>164242598.20695069</v>
      </c>
    </row>
    <row r="76" spans="1:2" x14ac:dyDescent="0.25">
      <c r="A76">
        <f ca="1">25967.7086076625*(((RANDBETWEEN(3800,4910))))</f>
        <v>118308880.41651018</v>
      </c>
      <c r="B76">
        <v>187248365.54233548</v>
      </c>
    </row>
    <row r="77" spans="1:2" x14ac:dyDescent="0.25">
      <c r="A77">
        <f ca="1">27999.8712525542*(((RANDBETWEEN(3800,4910))))</f>
        <v>112111484.49522717</v>
      </c>
      <c r="B77">
        <v>176621944.53377461</v>
      </c>
    </row>
    <row r="78" spans="1:2" x14ac:dyDescent="0.25">
      <c r="A78">
        <f ca="1">27042.1731676291*(((RANDBETWEEN(3800,4910))))</f>
        <v>129153419.04859677</v>
      </c>
      <c r="B78">
        <v>154789771.97824901</v>
      </c>
    </row>
    <row r="79" spans="1:2" x14ac:dyDescent="0.25">
      <c r="A79">
        <f ca="1">26539.9210254372*(((RANDBETWEEN(3800,4910))))</f>
        <v>123012533.95290163</v>
      </c>
      <c r="B79">
        <v>147902747.74210799</v>
      </c>
    </row>
    <row r="80" spans="1:2" x14ac:dyDescent="0.25">
      <c r="A80">
        <f ca="1">27867.5952869935*(((RANDBETWEEN(3800,4910))))</f>
        <v>114507949.0342564</v>
      </c>
      <c r="B80">
        <v>167460697.10194629</v>
      </c>
    </row>
    <row r="81" spans="1:2" x14ac:dyDescent="0.25">
      <c r="A81">
        <f ca="1">27389.684939429*(((RANDBETWEEN(3800,4910))))</f>
        <v>126759461.89967741</v>
      </c>
      <c r="B81">
        <v>185324670.43070427</v>
      </c>
    </row>
    <row r="82" spans="1:2" x14ac:dyDescent="0.25">
      <c r="A82">
        <f ca="1">26440.4373305646*(((RANDBETWEEN(3800,4910))))</f>
        <v>117686386.55834284</v>
      </c>
      <c r="B82">
        <v>149486122.5290736</v>
      </c>
    </row>
    <row r="83" spans="1:2" x14ac:dyDescent="0.25">
      <c r="A83">
        <f ca="1">31419.8689965859*(((RANDBETWEEN(3800,4910))))</f>
        <v>152606303.71641785</v>
      </c>
      <c r="B83">
        <v>144786042.48753583</v>
      </c>
    </row>
    <row r="84" spans="1:2" x14ac:dyDescent="0.25">
      <c r="A84">
        <f ca="1">31015.8860011268*(((RANDBETWEEN(3800,4910))))</f>
        <v>148348982.74338955</v>
      </c>
      <c r="B84">
        <v>168685501.20795882</v>
      </c>
    </row>
    <row r="85" spans="1:2" x14ac:dyDescent="0.25">
      <c r="A85">
        <f ca="1">26472.9640087963*(((RANDBETWEEN(3800,4910))))</f>
        <v>111159975.87293553</v>
      </c>
      <c r="B85">
        <v>169573451.74168628</v>
      </c>
    </row>
    <row r="86" spans="1:2" x14ac:dyDescent="0.25">
      <c r="A86">
        <f ca="1">25838.4725788877*(((RANDBETWEEN(3800,4910))))</f>
        <v>109270900.53611602</v>
      </c>
      <c r="B86">
        <v>143775809.16203836</v>
      </c>
    </row>
    <row r="87" spans="1:2" x14ac:dyDescent="0.25">
      <c r="A87">
        <f ca="1">29337.9677898693*(((RANDBETWEEN(3800,4910))))</f>
        <v>119376190.93697803</v>
      </c>
      <c r="B87">
        <v>160191428.33593345</v>
      </c>
    </row>
    <row r="88" spans="1:2" x14ac:dyDescent="0.25">
      <c r="A88">
        <f ca="1">26051.5405693567*(((RANDBETWEEN(3800,4910))))</f>
        <v>112490552.17848225</v>
      </c>
      <c r="B88">
        <v>158107437.59236023</v>
      </c>
    </row>
    <row r="89" spans="1:2" x14ac:dyDescent="0.25">
      <c r="A89">
        <f ca="1">26162.6806613919*(((RANDBETWEEN(3800,4910))))</f>
        <v>100987947.35297273</v>
      </c>
      <c r="B89">
        <v>149903464.09691939</v>
      </c>
    </row>
    <row r="90" spans="1:2" x14ac:dyDescent="0.25">
      <c r="A90">
        <f ca="1">30234.1550547687*(((RANDBETWEEN(3800,4910))))</f>
        <v>120573810.35841751</v>
      </c>
      <c r="B90">
        <v>166547193.09378392</v>
      </c>
    </row>
    <row r="91" spans="1:2" x14ac:dyDescent="0.25">
      <c r="A91">
        <f ca="1">26540.7292282518*(((RANDBETWEEN(3800,4910))))</f>
        <v>107277627.54059364</v>
      </c>
      <c r="B91">
        <v>195828781.88680732</v>
      </c>
    </row>
    <row r="92" spans="1:2" x14ac:dyDescent="0.25">
      <c r="A92">
        <f ca="1">28598.6607520646*(((RANDBETWEEN(3800,4910))))</f>
        <v>127950408.20473723</v>
      </c>
      <c r="B92">
        <v>184333947.72774369</v>
      </c>
    </row>
    <row r="93" spans="1:2" x14ac:dyDescent="0.25">
      <c r="A93">
        <f ca="1">26252.3119347106*(((RANDBETWEEN(3800,4910))))</f>
        <v>111467316.47478123</v>
      </c>
      <c r="B93">
        <v>170343735.83959121</v>
      </c>
    </row>
    <row r="94" spans="1:2" x14ac:dyDescent="0.25">
      <c r="A94">
        <f ca="1">33697.330246015*(((RANDBETWEEN(3800,4910))))</f>
        <v>132228323.88536268</v>
      </c>
      <c r="B94">
        <v>146853031.30111635</v>
      </c>
    </row>
    <row r="95" spans="1:2" x14ac:dyDescent="0.25">
      <c r="A95">
        <f ca="1">27380.3462801787*(((RANDBETWEEN(3800,4910))))</f>
        <v>108754735.42486989</v>
      </c>
      <c r="B95">
        <v>148621220.56479165</v>
      </c>
    </row>
    <row r="96" spans="1:2" x14ac:dyDescent="0.25">
      <c r="A96">
        <f ca="1">27511.3588269366*(((RANDBETWEEN(3800,4910))))</f>
        <v>119784456.3324818</v>
      </c>
      <c r="B96">
        <v>170713718.50856397</v>
      </c>
    </row>
    <row r="97" spans="1:2" x14ac:dyDescent="0.25">
      <c r="A97">
        <f ca="1">30985.3358034119*(((RANDBETWEEN(3800,4910))))</f>
        <v>133391870.63368806</v>
      </c>
      <c r="B97">
        <v>186431445.3482796</v>
      </c>
    </row>
    <row r="98" spans="1:2" x14ac:dyDescent="0.25">
      <c r="A98">
        <f ca="1">29782.4019552001*(((RANDBETWEEN(3800,4910))))</f>
        <v>114275076.30210285</v>
      </c>
      <c r="B98">
        <v>192628736.9568696</v>
      </c>
    </row>
    <row r="99" spans="1:2" x14ac:dyDescent="0.25">
      <c r="A99">
        <f ca="1">27954.7254640551*(((RANDBETWEEN(3800,4910))))</f>
        <v>130604477.36806554</v>
      </c>
      <c r="B99">
        <v>189300584.71533656</v>
      </c>
    </row>
    <row r="100" spans="1:2" x14ac:dyDescent="0.25">
      <c r="A100">
        <f ca="1">28490.4529674701*(((RANDBETWEEN(3800,4910))))</f>
        <v>131882306.78641926</v>
      </c>
      <c r="B100">
        <v>203067834.18513149</v>
      </c>
    </row>
    <row r="101" spans="1:2" x14ac:dyDescent="0.25">
      <c r="A101">
        <f ca="1">31311.745695299*(((RANDBETWEEN(3800,4910))))</f>
        <v>119767427.28451881</v>
      </c>
      <c r="B101">
        <v>162082278.34195495</v>
      </c>
    </row>
    <row r="102" spans="1:2" x14ac:dyDescent="0.25">
      <c r="A102">
        <f ca="1">27108.6662449743*(((RANDBETWEEN(3800,4910))))</f>
        <v>120416695.46017569</v>
      </c>
      <c r="B102">
        <v>176261350.36178917</v>
      </c>
    </row>
    <row r="103" spans="1:2" x14ac:dyDescent="0.25">
      <c r="A103">
        <f ca="1">27068.0036489733*(((RANDBETWEEN(3800,4910))))</f>
        <v>117556339.84749088</v>
      </c>
      <c r="B103">
        <v>186995791.05642623</v>
      </c>
    </row>
    <row r="104" spans="1:2" x14ac:dyDescent="0.25">
      <c r="A104">
        <f ca="1">28368.161180187*(((RANDBETWEEN(3800,4910))))</f>
        <v>115344943.35864033</v>
      </c>
      <c r="B104">
        <v>178070181.99338093</v>
      </c>
    </row>
    <row r="105" spans="1:2" x14ac:dyDescent="0.25">
      <c r="A105">
        <f ca="1">29690.6359618467*(((RANDBETWEEN(3800,4910))))</f>
        <v>123602117.509168</v>
      </c>
      <c r="B105">
        <v>176899022.41387525</v>
      </c>
    </row>
    <row r="106" spans="1:2" x14ac:dyDescent="0.25">
      <c r="A106">
        <f ca="1">26319.9953370389*(((RANDBETWEEN(3800,4910))))</f>
        <v>100279182.23411828</v>
      </c>
      <c r="B106">
        <v>186898231.99412349</v>
      </c>
    </row>
    <row r="107" spans="1:2" x14ac:dyDescent="0.25">
      <c r="A107">
        <f ca="1">28313.2066185311*(((RANDBETWEEN(3800,4910))))</f>
        <v>130014244.79229493</v>
      </c>
      <c r="B107">
        <v>161939717.91062355</v>
      </c>
    </row>
    <row r="108" spans="1:2" x14ac:dyDescent="0.25">
      <c r="A108">
        <f ca="1">34597.6049042997*(((RANDBETWEEN(3800,4910))))</f>
        <v>168870909.53788668</v>
      </c>
      <c r="B108">
        <v>162284658.86077332</v>
      </c>
    </row>
    <row r="109" spans="1:2" x14ac:dyDescent="0.25">
      <c r="A109">
        <f ca="1">27921.1702980387*(((RANDBETWEEN(3800,4910))))</f>
        <v>131369106.25227191</v>
      </c>
      <c r="B109">
        <v>152296994.65536714</v>
      </c>
    </row>
    <row r="110" spans="1:2" x14ac:dyDescent="0.25">
      <c r="A110">
        <f ca="1">26335.6777095466*(((RANDBETWEEN(3800,4910))))</f>
        <v>117852157.75022106</v>
      </c>
      <c r="B110">
        <v>148633538.32510957</v>
      </c>
    </row>
    <row r="111" spans="1:2" x14ac:dyDescent="0.25">
      <c r="A111">
        <f ca="1">26256.4452801059*(((RANDBETWEEN(3800,4910))))</f>
        <v>109174299.47468051</v>
      </c>
      <c r="B111">
        <v>151327210.48801473</v>
      </c>
    </row>
    <row r="112" spans="1:2" x14ac:dyDescent="0.25">
      <c r="A112">
        <f ca="1">27385.5952410359*(((RANDBETWEEN(3800,4910))))</f>
        <v>117894987.51265964</v>
      </c>
      <c r="B112">
        <v>146067702.53290036</v>
      </c>
    </row>
    <row r="113" spans="1:2" x14ac:dyDescent="0.25">
      <c r="A113">
        <f ca="1">27590.0734456403*(((RANDBETWEEN(3800,4910))))</f>
        <v>112098468.40963669</v>
      </c>
      <c r="B113">
        <v>153669116.69505119</v>
      </c>
    </row>
    <row r="114" spans="1:2" x14ac:dyDescent="0.25">
      <c r="A114">
        <f ca="1">25964.6684807132*(((RANDBETWEEN(3800,4910))))</f>
        <v>125435313.43032551</v>
      </c>
      <c r="B114">
        <v>144273498.58585292</v>
      </c>
    </row>
    <row r="115" spans="1:2" x14ac:dyDescent="0.25">
      <c r="A115">
        <f ca="1">25543.5552920699*(((RANDBETWEEN(3800,4910))))</f>
        <v>120386776.09152548</v>
      </c>
      <c r="B115">
        <v>188630864.50863263</v>
      </c>
    </row>
    <row r="116" spans="1:2" x14ac:dyDescent="0.25">
      <c r="A116">
        <f ca="1">28842.7826434185*(((RANDBETWEEN(3800,4910))))</f>
        <v>133974725.37867905</v>
      </c>
      <c r="B116">
        <v>188646281.43207875</v>
      </c>
    </row>
    <row r="117" spans="1:2" x14ac:dyDescent="0.25">
      <c r="A117">
        <f ca="1">26398.4349346174*(((RANDBETWEEN(3800,4910))))</f>
        <v>103745849.29304633</v>
      </c>
      <c r="B117">
        <v>147659370.5241473</v>
      </c>
    </row>
    <row r="118" spans="1:2" x14ac:dyDescent="0.25">
      <c r="A118">
        <f ca="1">25153.8359058105*(((RANDBETWEEN(3800,4910))))</f>
        <v>103684111.60375108</v>
      </c>
      <c r="B118">
        <v>147005891.37237555</v>
      </c>
    </row>
    <row r="119" spans="1:2" x14ac:dyDescent="0.25">
      <c r="A119">
        <f ca="1">30200.9033989821*(((RANDBETWEEN(3800,4910))))</f>
        <v>140645607.12905961</v>
      </c>
      <c r="B119">
        <v>193205464.5179601</v>
      </c>
    </row>
    <row r="120" spans="1:2" x14ac:dyDescent="0.25">
      <c r="A120">
        <f ca="1">31898.8632379615*(((RANDBETWEEN(3800,4910))))</f>
        <v>122364039.38082026</v>
      </c>
      <c r="B120">
        <v>202010226.49939156</v>
      </c>
    </row>
    <row r="121" spans="1:2" x14ac:dyDescent="0.25">
      <c r="A121">
        <f ca="1">30195.4333806622*(((RANDBETWEEN(3800,4910))))</f>
        <v>137751567.08258092</v>
      </c>
      <c r="B121">
        <v>164182255.06883672</v>
      </c>
    </row>
    <row r="122" spans="1:2" x14ac:dyDescent="0.25">
      <c r="A122">
        <f ca="1">26619.864708688*(((RANDBETWEEN(3800,4910))))</f>
        <v>128148028.70762427</v>
      </c>
      <c r="B122">
        <v>150656090.8063913</v>
      </c>
    </row>
    <row r="123" spans="1:2" x14ac:dyDescent="0.25">
      <c r="A123">
        <f ca="1">29220.021250333*(((RANDBETWEEN(3800,4910))))</f>
        <v>128159013.20396058</v>
      </c>
      <c r="B123">
        <v>194930744.54823583</v>
      </c>
    </row>
    <row r="124" spans="1:2" x14ac:dyDescent="0.25">
      <c r="A124">
        <f ca="1">29691.0217178985*(((RANDBETWEEN(3800,4910))))</f>
        <v>132243810.73152012</v>
      </c>
      <c r="B124">
        <v>147914431.88560089</v>
      </c>
    </row>
    <row r="125" spans="1:2" x14ac:dyDescent="0.25">
      <c r="A125">
        <f ca="1">29071.1246756297*(((RANDBETWEEN(3800,4910))))</f>
        <v>140878670.17810172</v>
      </c>
      <c r="B125">
        <v>153309058.44018912</v>
      </c>
    </row>
    <row r="126" spans="1:2" x14ac:dyDescent="0.25">
      <c r="A126">
        <f ca="1">24960.7741425036*(((RANDBETWEEN(3800,4910))))</f>
        <v>114470110.21752164</v>
      </c>
      <c r="B126">
        <v>169078462.18013778</v>
      </c>
    </row>
    <row r="127" spans="1:2" x14ac:dyDescent="0.25">
      <c r="A127">
        <f ca="1">26816.6597514205*(((RANDBETWEEN(3800,4910))))</f>
        <v>109653321.7235585</v>
      </c>
      <c r="B127">
        <v>148827729.96709153</v>
      </c>
    </row>
    <row r="128" spans="1:2" x14ac:dyDescent="0.25">
      <c r="A128">
        <f ca="1">28777.2633473268*(((RANDBETWEEN(3800,4910))))</f>
        <v>125670309.03777598</v>
      </c>
      <c r="B128">
        <v>179146787.56380361</v>
      </c>
    </row>
    <row r="129" spans="1:2" x14ac:dyDescent="0.25">
      <c r="A129">
        <f ca="1">28513.3282936716*(((RANDBETWEEN(3800,4910))))</f>
        <v>134240749.60660592</v>
      </c>
      <c r="B129">
        <v>200613901.65990967</v>
      </c>
    </row>
    <row r="130" spans="1:2" x14ac:dyDescent="0.25">
      <c r="A130">
        <f ca="1">26633.4761664178*(((RANDBETWEEN(3800,4910))))</f>
        <v>122114488.22302563</v>
      </c>
      <c r="B130">
        <v>197854871.66706008</v>
      </c>
    </row>
    <row r="131" spans="1:2" x14ac:dyDescent="0.25">
      <c r="A131">
        <f ca="1">27031.846803882*(((RANDBETWEEN(3800,4910))))</f>
        <v>108532864.91758609</v>
      </c>
      <c r="B131">
        <v>171702237.78756294</v>
      </c>
    </row>
    <row r="132" spans="1:2" x14ac:dyDescent="0.25">
      <c r="A132">
        <f ca="1">26884.5545901571*(((RANDBETWEEN(3800,4910))))</f>
        <v>108479177.771284</v>
      </c>
      <c r="B132">
        <v>184837316.79927015</v>
      </c>
    </row>
    <row r="133" spans="1:2" x14ac:dyDescent="0.25">
      <c r="A133">
        <f ca="1">32350.6390358645*(((RANDBETWEEN(3800,4910))))</f>
        <v>152500912.41506517</v>
      </c>
      <c r="B133">
        <v>186506255.6467042</v>
      </c>
    </row>
    <row r="134" spans="1:2" x14ac:dyDescent="0.25">
      <c r="A134">
        <f ca="1">30974.1126428213*(((RANDBETWEEN(3800,4910))))</f>
        <v>143874753.22590491</v>
      </c>
      <c r="B134">
        <v>194598776.13985914</v>
      </c>
    </row>
    <row r="135" spans="1:2" x14ac:dyDescent="0.25">
      <c r="A135">
        <f ca="1">26765.7649822291*(((RANDBETWEEN(3800,4910))))</f>
        <v>123176050.4482182</v>
      </c>
      <c r="B135">
        <v>154105766.36270085</v>
      </c>
    </row>
    <row r="136" spans="1:2" x14ac:dyDescent="0.25">
      <c r="A136">
        <f ca="1">27506.9113346683*(((RANDBETWEEN(3800,4910))))</f>
        <v>119435009.01512983</v>
      </c>
      <c r="B136">
        <v>169280929.6729843</v>
      </c>
    </row>
    <row r="137" spans="1:2" x14ac:dyDescent="0.25">
      <c r="A137">
        <f ca="1">31318.5480796549*(((RANDBETWEEN(3800,4910))))</f>
        <v>126307704.40524809</v>
      </c>
      <c r="B137">
        <v>164859025.44710606</v>
      </c>
    </row>
    <row r="138" spans="1:2" x14ac:dyDescent="0.25">
      <c r="A138">
        <f ca="1">28716.0095083355*(((RANDBETWEEN(3800,4910))))</f>
        <v>112193449.14906678</v>
      </c>
      <c r="B138">
        <v>169058999.64245671</v>
      </c>
    </row>
    <row r="139" spans="1:2" x14ac:dyDescent="0.25">
      <c r="A139">
        <f ca="1">27484.8332839777*(((RANDBETWEEN(3800,4910))))</f>
        <v>126320293.77316141</v>
      </c>
      <c r="B139">
        <v>183251630.60267007</v>
      </c>
    </row>
    <row r="140" spans="1:2" x14ac:dyDescent="0.25">
      <c r="A140">
        <f ca="1">31820.1466306743*(((RANDBETWEEN(3800,4910))))</f>
        <v>145768091.71511927</v>
      </c>
      <c r="B140">
        <v>154040676.75929284</v>
      </c>
    </row>
    <row r="141" spans="1:2" x14ac:dyDescent="0.25">
      <c r="A141">
        <f ca="1">25668.9664297966*(((RANDBETWEEN(3800,4910))))</f>
        <v>112763769.52609663</v>
      </c>
      <c r="B141">
        <v>147962072.5077379</v>
      </c>
    </row>
    <row r="142" spans="1:2" x14ac:dyDescent="0.25">
      <c r="A142">
        <f ca="1">25865.6761106802*(((RANDBETWEEN(3800,4910))))</f>
        <v>110136048.87927632</v>
      </c>
      <c r="B142">
        <v>144063969.7628451</v>
      </c>
    </row>
    <row r="143" spans="1:2" x14ac:dyDescent="0.25">
      <c r="A143">
        <f ca="1">26864.944874414*(((RANDBETWEEN(3800,4910))))</f>
        <v>105552368.41157271</v>
      </c>
      <c r="B143">
        <v>196762526.82527778</v>
      </c>
    </row>
    <row r="144" spans="1:2" x14ac:dyDescent="0.25">
      <c r="A144">
        <f ca="1">27974.2560175404*(((RANDBETWEEN(3800,4910))))</f>
        <v>114778372.43996811</v>
      </c>
      <c r="B144">
        <v>161116278.08310556</v>
      </c>
    </row>
    <row r="145" spans="1:2" x14ac:dyDescent="0.25">
      <c r="A145">
        <f ca="1">26228.3935128365*(((RANDBETWEEN(3800,4910))))</f>
        <v>101084228.59847187</v>
      </c>
      <c r="B145">
        <v>187588457.3905049</v>
      </c>
    </row>
    <row r="146" spans="1:2" x14ac:dyDescent="0.25">
      <c r="A146">
        <f ca="1">29111.564368295*(((RANDBETWEEN(3800,4910))))</f>
        <v>110944171.80757232</v>
      </c>
      <c r="B146">
        <v>169080061.15530357</v>
      </c>
    </row>
    <row r="147" spans="1:2" x14ac:dyDescent="0.25">
      <c r="A147">
        <f ca="1">27870.7803661012*(((RANDBETWEEN(3800,4910))))</f>
        <v>129097454.65578067</v>
      </c>
      <c r="B147">
        <v>179752212.1096231</v>
      </c>
    </row>
    <row r="148" spans="1:2" x14ac:dyDescent="0.25">
      <c r="A148">
        <f ca="1">27019.0210629392*(((RANDBETWEEN(3800,4910))))</f>
        <v>106563019.07223208</v>
      </c>
      <c r="B148">
        <v>189523141.4068332</v>
      </c>
    </row>
    <row r="149" spans="1:2" x14ac:dyDescent="0.25">
      <c r="A149">
        <f ca="1">26974.1134818321*(((RANDBETWEEN(3800,4910))))</f>
        <v>106385903.57234579</v>
      </c>
      <c r="B149">
        <v>143365103.14125872</v>
      </c>
    </row>
    <row r="150" spans="1:2" x14ac:dyDescent="0.25">
      <c r="A150">
        <f ca="1">28450.7677691793*(((RANDBETWEEN(3800,4910))))</f>
        <v>124301404.38354415</v>
      </c>
      <c r="B150">
        <v>159478673.90842763</v>
      </c>
    </row>
    <row r="151" spans="1:2" x14ac:dyDescent="0.25">
      <c r="A151">
        <f ca="1">29802.426320386*(((RANDBETWEEN(3800,4910))))</f>
        <v>126719916.7142812</v>
      </c>
      <c r="B151">
        <v>202101176.87295884</v>
      </c>
    </row>
    <row r="152" spans="1:2" x14ac:dyDescent="0.25">
      <c r="A152">
        <f ca="1">27325.1965951465*(((RANDBETWEEN(3800,4910))))</f>
        <v>123154661.05432527</v>
      </c>
      <c r="B152">
        <v>146387474.55048645</v>
      </c>
    </row>
    <row r="153" spans="1:2" x14ac:dyDescent="0.25">
      <c r="A153">
        <f ca="1">26232.8276047037*(((RANDBETWEEN(3800,4910))))</f>
        <v>106636444.21312062</v>
      </c>
      <c r="B153">
        <v>174666444.55885607</v>
      </c>
    </row>
    <row r="154" spans="1:2" x14ac:dyDescent="0.25">
      <c r="A154">
        <f ca="1">26374.4719248767*(((RANDBETWEEN(3800,4910))))</f>
        <v>108952943.52166572</v>
      </c>
      <c r="B154">
        <v>148501181.39007694</v>
      </c>
    </row>
    <row r="155" spans="1:2" x14ac:dyDescent="0.25">
      <c r="A155">
        <f ca="1">28499.9383515692*(((RANDBETWEEN(3800,4910))))</f>
        <v>131983214.50611699</v>
      </c>
      <c r="B155">
        <v>144230358.40174115</v>
      </c>
    </row>
    <row r="156" spans="1:2" x14ac:dyDescent="0.25">
      <c r="A156">
        <f ca="1">29812.1470285581*(((RANDBETWEEN(3800,4910))))</f>
        <v>115611506.17674839</v>
      </c>
      <c r="B156">
        <v>169070039.48409864</v>
      </c>
    </row>
    <row r="157" spans="1:2" x14ac:dyDescent="0.25">
      <c r="A157">
        <f ca="1">27612.8324928861*(((RANDBETWEEN(3800,4910))))</f>
        <v>117161248.26731566</v>
      </c>
      <c r="B157">
        <v>190604237.02933675</v>
      </c>
    </row>
    <row r="158" spans="1:2" x14ac:dyDescent="0.25">
      <c r="A158">
        <f ca="1">26086.9863831677*(((RANDBETWEEN(3800,4910))))</f>
        <v>119895789.41703866</v>
      </c>
      <c r="B158">
        <v>172698197.62553126</v>
      </c>
    </row>
    <row r="159" spans="1:2" x14ac:dyDescent="0.25">
      <c r="A159">
        <f ca="1">26862.1092908551*(((RANDBETWEEN(3800,4910))))</f>
        <v>112982031.67733635</v>
      </c>
      <c r="B159">
        <v>184590144.58208099</v>
      </c>
    </row>
    <row r="160" spans="1:2" x14ac:dyDescent="0.25">
      <c r="A160">
        <f ca="1">32055.5292664936*(((RANDBETWEEN(3800,4910))))</f>
        <v>144538381.46261948</v>
      </c>
      <c r="B160">
        <v>170139865.92157841</v>
      </c>
    </row>
    <row r="161" spans="1:2" x14ac:dyDescent="0.25">
      <c r="A161">
        <f ca="1">29641.0950641376*(((RANDBETWEEN(3800,4910))))</f>
        <v>122477004.80501656</v>
      </c>
      <c r="B161">
        <v>193851827.9101274</v>
      </c>
    </row>
    <row r="162" spans="1:2" x14ac:dyDescent="0.25">
      <c r="A162">
        <f ca="1">26856.365901872*(((RANDBETWEEN(3800,4910))))</f>
        <v>115643511.5734607</v>
      </c>
      <c r="B162">
        <v>157970259.07730472</v>
      </c>
    </row>
    <row r="163" spans="1:2" x14ac:dyDescent="0.25">
      <c r="A163">
        <f ca="1">28499.6610460111*(((RANDBETWEEN(3800,4910))))</f>
        <v>137425365.56386533</v>
      </c>
      <c r="B163">
        <v>192040945.96086198</v>
      </c>
    </row>
    <row r="164" spans="1:2" x14ac:dyDescent="0.25">
      <c r="A164">
        <f ca="1">28409.9278352583*(((RANDBETWEEN(3800,4910))))</f>
        <v>136282423.82573405</v>
      </c>
      <c r="B164">
        <v>179322128.3303211</v>
      </c>
    </row>
    <row r="165" spans="1:2" x14ac:dyDescent="0.25">
      <c r="A165">
        <f ca="1">25526.6204868768*(((RANDBETWEEN(3800,4910))))</f>
        <v>109687888.23210946</v>
      </c>
      <c r="B165">
        <v>156461711.91332015</v>
      </c>
    </row>
    <row r="166" spans="1:2" x14ac:dyDescent="0.25">
      <c r="A166">
        <f ca="1">28130.422543907*(((RANDBETWEEN(3800,4910))))</f>
        <v>127796509.61696932</v>
      </c>
      <c r="B166">
        <v>183900403.53431901</v>
      </c>
    </row>
    <row r="167" spans="1:2" x14ac:dyDescent="0.25">
      <c r="A167">
        <f ca="1">27682.1046487043*(((RANDBETWEEN(3800,4910))))</f>
        <v>114133317.466608</v>
      </c>
      <c r="B167">
        <v>159294876.73699719</v>
      </c>
    </row>
    <row r="168" spans="1:2" x14ac:dyDescent="0.25">
      <c r="A168">
        <f ca="1">25819.3418269774*(((RANDBETWEEN(3800,4910))))</f>
        <v>112907981.80937216</v>
      </c>
      <c r="B168">
        <v>149650901.40620494</v>
      </c>
    </row>
    <row r="169" spans="1:2" x14ac:dyDescent="0.25">
      <c r="A169">
        <f ca="1">27568.6966240419*(((RANDBETWEEN(3800,4910))))</f>
        <v>124803489.61703762</v>
      </c>
      <c r="B169">
        <v>144222324.53432167</v>
      </c>
    </row>
    <row r="170" spans="1:2" x14ac:dyDescent="0.25">
      <c r="A170">
        <f ca="1">30819.6719374993*(((RANDBETWEEN(3800,4910))))</f>
        <v>121306228.74599713</v>
      </c>
      <c r="B170">
        <v>144801043.17856055</v>
      </c>
    </row>
    <row r="171" spans="1:2" x14ac:dyDescent="0.25">
      <c r="A171">
        <f ca="1">25195.416926714*(((RANDBETWEEN(3800,4910))))</f>
        <v>98589666.434231818</v>
      </c>
      <c r="B171">
        <v>151374792.41922259</v>
      </c>
    </row>
    <row r="172" spans="1:2" x14ac:dyDescent="0.25">
      <c r="A172">
        <f ca="1">26627.1556758858*(((RANDBETWEEN(3800,4910))))</f>
        <v>127863601.5556038</v>
      </c>
      <c r="B172">
        <v>162450564.68901953</v>
      </c>
    </row>
    <row r="173" spans="1:2" x14ac:dyDescent="0.25">
      <c r="A173">
        <f ca="1">27468.1518590906*(((RANDBETWEEN(3800,4910))))</f>
        <v>115998005.30093963</v>
      </c>
      <c r="B173">
        <v>152742376.78404421</v>
      </c>
    </row>
    <row r="174" spans="1:2" x14ac:dyDescent="0.25">
      <c r="A174">
        <f ca="1">26062.49117592*(((RANDBETWEEN(3800,4910))))</f>
        <v>124839332.73265673</v>
      </c>
      <c r="B174">
        <v>148174698.04704931</v>
      </c>
    </row>
    <row r="175" spans="1:2" x14ac:dyDescent="0.25">
      <c r="A175">
        <f ca="1">31259.0332122278*(((RANDBETWEEN(3800,4910))))</f>
        <v>146010944.1343163</v>
      </c>
      <c r="B175">
        <v>144202996.77124789</v>
      </c>
    </row>
    <row r="176" spans="1:2" x14ac:dyDescent="0.25">
      <c r="A176">
        <f ca="1">26885.0713572237*(((RANDBETWEEN(3800,4910))))</f>
        <v>124800501.24023239</v>
      </c>
      <c r="B176">
        <v>168747446.99108538</v>
      </c>
    </row>
    <row r="177" spans="1:2" x14ac:dyDescent="0.25">
      <c r="A177">
        <f ca="1">26264.792055123*(((RANDBETWEEN(3800,4910))))</f>
        <v>113595225.63840713</v>
      </c>
      <c r="B177">
        <v>152932974.99225986</v>
      </c>
    </row>
    <row r="178" spans="1:2" x14ac:dyDescent="0.25">
      <c r="A178">
        <f ca="1">27194.314913003*(((RANDBETWEEN(3800,4910))))</f>
        <v>115548644.06534992</v>
      </c>
      <c r="B178">
        <v>143571757.40294561</v>
      </c>
    </row>
    <row r="179" spans="1:2" x14ac:dyDescent="0.25">
      <c r="A179">
        <f ca="1">26536.7773435909*(((RANDBETWEEN(3800,4910))))</f>
        <v>123847139.86253878</v>
      </c>
      <c r="B179">
        <v>194617701.8399803</v>
      </c>
    </row>
    <row r="180" spans="1:2" x14ac:dyDescent="0.25">
      <c r="A180">
        <f ca="1">29215.4408538784*(((RANDBETWEEN(3800,4910))))</f>
        <v>133310056.61624701</v>
      </c>
      <c r="B180">
        <v>168034559.48116958</v>
      </c>
    </row>
    <row r="181" spans="1:2" x14ac:dyDescent="0.25">
      <c r="A181">
        <f ca="1">32501.4952518209*(((RANDBETWEEN(3800,4910))))</f>
        <v>148499331.80556968</v>
      </c>
      <c r="B181">
        <v>179008844.52567402</v>
      </c>
    </row>
    <row r="182" spans="1:2" x14ac:dyDescent="0.25">
      <c r="A182">
        <f ca="1">31044.8966272436*(((RANDBETWEEN(3800,4910))))</f>
        <v>137994565.50809774</v>
      </c>
      <c r="B182">
        <v>192791658.44006684</v>
      </c>
    </row>
    <row r="183" spans="1:2" x14ac:dyDescent="0.25">
      <c r="A183">
        <f ca="1">30352.8453195498*(((RANDBETWEEN(3800,4910))))</f>
        <v>148850353.44707218</v>
      </c>
      <c r="B183">
        <v>198789307.52234054</v>
      </c>
    </row>
    <row r="184" spans="1:2" x14ac:dyDescent="0.25">
      <c r="A184">
        <f ca="1">25939.0597109931*(((RANDBETWEEN(3800,4910))))</f>
        <v>108969989.8458821</v>
      </c>
      <c r="B184">
        <v>157333475.78106686</v>
      </c>
    </row>
    <row r="185" spans="1:2" x14ac:dyDescent="0.25">
      <c r="A185">
        <f ca="1">30408.5061369982*(((RANDBETWEEN(3800,4910))))</f>
        <v>116373352.98629223</v>
      </c>
      <c r="B185">
        <v>169264234.63468701</v>
      </c>
    </row>
    <row r="186" spans="1:2" x14ac:dyDescent="0.25">
      <c r="A186">
        <f ca="1">25629.667754868*(((RANDBETWEEN(3800,4910))))</f>
        <v>99776296.569701195</v>
      </c>
      <c r="B186">
        <v>144994376.55194196</v>
      </c>
    </row>
    <row r="187" spans="1:2" x14ac:dyDescent="0.25">
      <c r="A187">
        <f ca="1">28025.3126457694*(((RANDBETWEEN(3800,4910))))</f>
        <v>106580263.99186109</v>
      </c>
      <c r="B187">
        <v>146345359.88782048</v>
      </c>
    </row>
    <row r="188" spans="1:2" x14ac:dyDescent="0.25">
      <c r="A188">
        <f ca="1">33055.6681515981*(((RANDBETWEEN(3800,4910))))</f>
        <v>136751299.14316151</v>
      </c>
      <c r="B188">
        <v>163611767.41497016</v>
      </c>
    </row>
    <row r="189" spans="1:2" x14ac:dyDescent="0.25">
      <c r="A189">
        <f ca="1">29464.6635809993*(((RANDBETWEEN(3800,4910))))</f>
        <v>118624735.57710321</v>
      </c>
      <c r="B189">
        <v>168742631.25676048</v>
      </c>
    </row>
    <row r="190" spans="1:2" x14ac:dyDescent="0.25">
      <c r="A190">
        <f ca="1">31841.4260940524*(((RANDBETWEEN(3800,4910))))</f>
        <v>124818390.28868529</v>
      </c>
      <c r="B190">
        <v>166978721.67267907</v>
      </c>
    </row>
    <row r="191" spans="1:2" x14ac:dyDescent="0.25">
      <c r="A191">
        <f ca="1">26505.0160264546*(((RANDBETWEEN(3800,4910))))</f>
        <v>105410448.73721005</v>
      </c>
      <c r="B191">
        <v>143693087.96884137</v>
      </c>
    </row>
    <row r="192" spans="1:2" x14ac:dyDescent="0.25">
      <c r="A192">
        <f ca="1">25265.8065125959*(((RANDBETWEEN(3800,4910))))</f>
        <v>101467478.95458521</v>
      </c>
      <c r="B192">
        <v>153638696.8283464</v>
      </c>
    </row>
    <row r="193" spans="1:2" x14ac:dyDescent="0.25">
      <c r="A193">
        <f ca="1">30493.813138583*(((RANDBETWEEN(3800,4910))))</f>
        <v>116699822.88135733</v>
      </c>
      <c r="B193">
        <v>150873648.40782273</v>
      </c>
    </row>
    <row r="194" spans="1:2" x14ac:dyDescent="0.25">
      <c r="A194">
        <f ca="1">28946.1042740901*(((RANDBETWEEN(3800,4910))))</f>
        <v>112021423.54072867</v>
      </c>
      <c r="B194">
        <v>202629520.76146019</v>
      </c>
    </row>
    <row r="195" spans="1:2" x14ac:dyDescent="0.25">
      <c r="A195">
        <f ca="1">31287.4132725815*(((RANDBETWEEN(3800,4910))))</f>
        <v>149585122.85621214</v>
      </c>
      <c r="B195">
        <v>194166783.75232145</v>
      </c>
    </row>
    <row r="196" spans="1:2" x14ac:dyDescent="0.25">
      <c r="A196">
        <f ca="1">28056.112432545*(((RANDBETWEEN(3800,4910))))</f>
        <v>117302606.08047074</v>
      </c>
      <c r="B196">
        <v>149846729.33578336</v>
      </c>
    </row>
    <row r="197" spans="1:2" x14ac:dyDescent="0.25">
      <c r="A197">
        <f ca="1">24973.7588939586*(((RANDBETWEEN(3800,4910))))</f>
        <v>120922940.5645474</v>
      </c>
      <c r="B197">
        <v>143060662.61474371</v>
      </c>
    </row>
    <row r="198" spans="1:2" x14ac:dyDescent="0.25">
      <c r="A198">
        <f ca="1">27068.1193192197*(((RANDBETWEEN(3800,4910))))</f>
        <v>122320831.20355374</v>
      </c>
      <c r="B198">
        <v>192642807.51273787</v>
      </c>
    </row>
    <row r="199" spans="1:2" x14ac:dyDescent="0.25">
      <c r="A199">
        <f ca="1">29736.9249633884*(((RANDBETWEEN(3800,4910))))</f>
        <v>135838273.23275843</v>
      </c>
      <c r="B199">
        <v>168384966.94271111</v>
      </c>
    </row>
    <row r="200" spans="1:2" x14ac:dyDescent="0.25">
      <c r="A200">
        <f ca="1">30203.2717314714*(((RANDBETWEEN(3800,4910))))</f>
        <v>141713750.964064</v>
      </c>
      <c r="B200">
        <v>194636226.21774909</v>
      </c>
    </row>
    <row r="201" spans="1:2" x14ac:dyDescent="0.25">
      <c r="A201">
        <f ca="1">30949.86000398*(((RANDBETWEEN(3800,4910))))</f>
        <v>143947798.87851092</v>
      </c>
      <c r="B201">
        <v>197952068.86817479</v>
      </c>
    </row>
    <row r="202" spans="1:2" x14ac:dyDescent="0.25">
      <c r="A202">
        <f ca="1">26359.0632474763*(((RANDBETWEEN(3800,4910))))</f>
        <v>112157814.11801161</v>
      </c>
      <c r="B202">
        <v>157769248.43306017</v>
      </c>
    </row>
    <row r="203" spans="1:2" x14ac:dyDescent="0.25">
      <c r="A203">
        <f ca="1">26966.286981798*(((RANDBETWEEN(3800,4910))))</f>
        <v>124665144.71685196</v>
      </c>
      <c r="B203">
        <v>158580763.09406659</v>
      </c>
    </row>
    <row r="204" spans="1:2" x14ac:dyDescent="0.25">
      <c r="A204">
        <f ca="1">30325.3860543488*(((RANDBETWEEN(3800,4910))))</f>
        <v>128822239.95887358</v>
      </c>
      <c r="B204">
        <v>196250565.22034335</v>
      </c>
    </row>
    <row r="205" spans="1:2" x14ac:dyDescent="0.25">
      <c r="A205">
        <f ca="1">31347.0912322824*(((RANDBETWEEN(3800,4910))))</f>
        <v>151375103.56069177</v>
      </c>
      <c r="B205">
        <v>173236617.79782319</v>
      </c>
    </row>
    <row r="206" spans="1:2" x14ac:dyDescent="0.25">
      <c r="A206">
        <f ca="1">32687.361543831*(((RANDBETWEEN(3800,4910))))</f>
        <v>152911477.30204141</v>
      </c>
      <c r="B206">
        <v>202468924.12210694</v>
      </c>
    </row>
    <row r="207" spans="1:2" x14ac:dyDescent="0.25">
      <c r="A207">
        <f ca="1">28018.1932865155*(((RANDBETWEEN(3800,4910))))</f>
        <v>109719244.90999477</v>
      </c>
      <c r="B207">
        <v>192354577.16511521</v>
      </c>
    </row>
    <row r="208" spans="1:2" x14ac:dyDescent="0.25">
      <c r="A208">
        <f ca="1">34487.6112070308*(((RANDBETWEEN(3800,4910))))</f>
        <v>156539267.26871264</v>
      </c>
      <c r="B208">
        <v>163238006.54563749</v>
      </c>
    </row>
    <row r="209" spans="1:2" x14ac:dyDescent="0.25">
      <c r="A209">
        <f ca="1">27591.0758444269*(((RANDBETWEEN(3800,4910))))</f>
        <v>116655068.67023702</v>
      </c>
      <c r="B209">
        <v>180323250.18835905</v>
      </c>
    </row>
    <row r="210" spans="1:2" x14ac:dyDescent="0.25">
      <c r="A210">
        <f ca="1">26757.1576264711*(((RANDBETWEEN(3800,4910))))</f>
        <v>128755442.49857888</v>
      </c>
      <c r="B210">
        <v>160151041.95178509</v>
      </c>
    </row>
    <row r="211" spans="1:2" x14ac:dyDescent="0.25">
      <c r="A211">
        <f ca="1">27926.0037614922*(((RANDBETWEEN(3800,4910))))</f>
        <v>114356985.40331046</v>
      </c>
      <c r="B211">
        <v>184885313.80647939</v>
      </c>
    </row>
    <row r="212" spans="1:2" x14ac:dyDescent="0.25">
      <c r="A212">
        <f ca="1">32296.6365257678*(((RANDBETWEEN(3800,4910))))</f>
        <v>134612381.03940034</v>
      </c>
      <c r="B212">
        <v>145266225.9968918</v>
      </c>
    </row>
    <row r="213" spans="1:2" x14ac:dyDescent="0.25">
      <c r="A213">
        <f ca="1">28143.38234064*(((RANDBETWEEN(3800,4910))))</f>
        <v>116907610.24301876</v>
      </c>
      <c r="B213">
        <v>188491786.26111338</v>
      </c>
    </row>
    <row r="214" spans="1:2" x14ac:dyDescent="0.25">
      <c r="A214">
        <f ca="1">31232.9604715861*(((RANDBETWEEN(3800,4910))))</f>
        <v>143577919.28788123</v>
      </c>
      <c r="B214">
        <v>183007719.05197254</v>
      </c>
    </row>
    <row r="215" spans="1:2" x14ac:dyDescent="0.25">
      <c r="A215">
        <f ca="1">26513.821439989*(((RANDBETWEEN(3800,4910))))</f>
        <v>113744293.9775528</v>
      </c>
      <c r="B215">
        <v>183083885.97457966</v>
      </c>
    </row>
    <row r="216" spans="1:2" x14ac:dyDescent="0.25">
      <c r="A216">
        <f ca="1">26922.5724135158*(((RANDBETWEEN(3800,4910))))</f>
        <v>124166903.97113466</v>
      </c>
      <c r="B216">
        <v>162211753.0218493</v>
      </c>
    </row>
    <row r="217" spans="1:2" x14ac:dyDescent="0.25">
      <c r="A217">
        <f ca="1">27480.7831506243*(((RANDBETWEEN(3800,4910))))</f>
        <v>117645232.66782244</v>
      </c>
      <c r="B217">
        <v>159054323.45665187</v>
      </c>
    </row>
    <row r="218" spans="1:2" x14ac:dyDescent="0.25">
      <c r="A218">
        <f ca="1">25906.4517295892*(((RANDBETWEEN(3800,4910))))</f>
        <v>122952019.90863043</v>
      </c>
      <c r="B218">
        <v>198425022.74141181</v>
      </c>
    </row>
    <row r="219" spans="1:2" x14ac:dyDescent="0.25">
      <c r="A219">
        <f ca="1">31087.916015326*(((RANDBETWEEN(3800,4910))))</f>
        <v>142289391.60214698</v>
      </c>
      <c r="B219">
        <v>187750017.59853709</v>
      </c>
    </row>
    <row r="220" spans="1:2" x14ac:dyDescent="0.25">
      <c r="A220">
        <f ca="1">32759.2068797004*(((RANDBETWEEN(3800,4910))))</f>
        <v>143452566.92620817</v>
      </c>
      <c r="B220">
        <v>203508183.70393887</v>
      </c>
    </row>
    <row r="221" spans="1:2" x14ac:dyDescent="0.25">
      <c r="A221">
        <f ca="1">26722.9229792876*(((RANDBETWEEN(3800,4910))))</f>
        <v>128430367.83845614</v>
      </c>
      <c r="B221">
        <v>149976304.82851326</v>
      </c>
    </row>
    <row r="222" spans="1:2" x14ac:dyDescent="0.25">
      <c r="A222">
        <f ca="1">25912.7725151798*(((RANDBETWEEN(3800,4910))))</f>
        <v>102847794.11274847</v>
      </c>
      <c r="B222">
        <v>156282562.45671082</v>
      </c>
    </row>
    <row r="223" spans="1:2" x14ac:dyDescent="0.25">
      <c r="A223">
        <f ca="1">28055.10615434*(((RANDBETWEEN(3800,4910))))</f>
        <v>132335935.73002219</v>
      </c>
      <c r="B223">
        <v>147563616.11036259</v>
      </c>
    </row>
    <row r="224" spans="1:2" x14ac:dyDescent="0.25">
      <c r="A224">
        <f ca="1">27477.7452117507*(((RANDBETWEEN(3800,4910))))</f>
        <v>108839348.78374439</v>
      </c>
      <c r="B224">
        <v>171155706.56561726</v>
      </c>
    </row>
    <row r="225" spans="1:2" x14ac:dyDescent="0.25">
      <c r="A225">
        <f ca="1">26327.6596080387*(((RANDBETWEEN(3800,4910))))</f>
        <v>107732783.11609438</v>
      </c>
      <c r="B225">
        <v>176992794.82324743</v>
      </c>
    </row>
    <row r="226" spans="1:2" x14ac:dyDescent="0.25">
      <c r="A226">
        <f ca="1">27831.3258428205*(((RANDBETWEEN(3800,4910))))</f>
        <v>114108435.95556398</v>
      </c>
      <c r="B226">
        <v>180790491.8872253</v>
      </c>
    </row>
    <row r="227" spans="1:2" x14ac:dyDescent="0.25">
      <c r="A227">
        <f ca="1">31934.2268861085*(((RANDBETWEEN(3800,4910))))</f>
        <v>153859105.13727075</v>
      </c>
      <c r="B227">
        <v>184761160.45696157</v>
      </c>
    </row>
    <row r="228" spans="1:2" x14ac:dyDescent="0.25">
      <c r="A228">
        <f ca="1">29547.9535605085*(((RANDBETWEEN(3800,4910))))</f>
        <v>130779242.45881054</v>
      </c>
      <c r="B228">
        <v>178276292.90584689</v>
      </c>
    </row>
    <row r="229" spans="1:2" x14ac:dyDescent="0.25">
      <c r="A229">
        <f ca="1">26332.9879707688*(((RANDBETWEEN(3800,4910))))</f>
        <v>100592014.04833673</v>
      </c>
      <c r="B229">
        <v>172110715.1885775</v>
      </c>
    </row>
    <row r="230" spans="1:2" x14ac:dyDescent="0.25">
      <c r="A230">
        <f ca="1">28102.7272179364*(((RANDBETWEEN(3800,4910))))</f>
        <v>132729180.65031357</v>
      </c>
      <c r="B230">
        <v>147629687.6985957</v>
      </c>
    </row>
    <row r="231" spans="1:2" x14ac:dyDescent="0.25">
      <c r="A231">
        <f ca="1">30986.0701484044*(((RANDBETWEEN(3800,4910))))</f>
        <v>136307722.58283076</v>
      </c>
      <c r="B231">
        <v>202878739.02312541</v>
      </c>
    </row>
    <row r="232" spans="1:2" x14ac:dyDescent="0.25">
      <c r="A232">
        <f ca="1">29067.0712392933*(((RANDBETWEEN(3800,4910))))</f>
        <v>120570211.50058843</v>
      </c>
      <c r="B232">
        <v>150525115.43225443</v>
      </c>
    </row>
    <row r="233" spans="1:2" x14ac:dyDescent="0.25">
      <c r="A233">
        <f ca="1">27823.6303536096*(((RANDBETWEEN(3800,4910))))</f>
        <v>124816805.76629262</v>
      </c>
      <c r="B233">
        <v>142982369.16980752</v>
      </c>
    </row>
    <row r="234" spans="1:2" x14ac:dyDescent="0.25">
      <c r="A234">
        <f ca="1">32474.0031542605*(((RANDBETWEEN(3800,4910))))</f>
        <v>140417589.63902229</v>
      </c>
      <c r="B234">
        <v>193498270.55923212</v>
      </c>
    </row>
    <row r="235" spans="1:2" x14ac:dyDescent="0.25">
      <c r="A235">
        <f ca="1">26085.0022623305*(((RANDBETWEEN(3800,4910))))</f>
        <v>104522604.06515819</v>
      </c>
      <c r="B235">
        <v>145002911.15455812</v>
      </c>
    </row>
    <row r="236" spans="1:2" x14ac:dyDescent="0.25">
      <c r="A236">
        <f ca="1">27564.0826527752*(((RANDBETWEEN(3800,4910))))</f>
        <v>127539010.43439075</v>
      </c>
      <c r="B236">
        <v>157424202.5509375</v>
      </c>
    </row>
    <row r="237" spans="1:2" x14ac:dyDescent="0.25">
      <c r="A237">
        <f ca="1">28693.370362577*(((RANDBETWEEN(3800,4910))))</f>
        <v>110498169.26628418</v>
      </c>
      <c r="B237">
        <v>187074503.46541741</v>
      </c>
    </row>
    <row r="238" spans="1:2" x14ac:dyDescent="0.25">
      <c r="A238">
        <f ca="1">29907.1980207891*(((RANDBETWEEN(3800,4910))))</f>
        <v>123367191.83575515</v>
      </c>
      <c r="B238">
        <v>169598531.45852333</v>
      </c>
    </row>
    <row r="239" spans="1:2" x14ac:dyDescent="0.25">
      <c r="A239">
        <f ca="1">25113.8395941192*(((RANDBETWEEN(3800,4910))))</f>
        <v>96763623.956141323</v>
      </c>
      <c r="B239">
        <v>201283889.32851964</v>
      </c>
    </row>
    <row r="240" spans="1:2" x14ac:dyDescent="0.25">
      <c r="A240">
        <f ca="1">32903.2079984238*(((RANDBETWEEN(3800,4910))))</f>
        <v>138522505.67336437</v>
      </c>
      <c r="B240">
        <v>186217489.83534634</v>
      </c>
    </row>
    <row r="241" spans="1:2" x14ac:dyDescent="0.25">
      <c r="A241">
        <f ca="1">28565.3940515806*(((RANDBETWEEN(3800,4910))))</f>
        <v>109919636.31048198</v>
      </c>
      <c r="B241">
        <v>182868677.95539805</v>
      </c>
    </row>
    <row r="242" spans="1:2" x14ac:dyDescent="0.25">
      <c r="A242">
        <f ca="1">32072.9596561334*(((RANDBETWEEN(3800,4910))))</f>
        <v>135315816.78922671</v>
      </c>
      <c r="B242">
        <v>170504857.63550892</v>
      </c>
    </row>
    <row r="243" spans="1:2" x14ac:dyDescent="0.25">
      <c r="A243">
        <f ca="1">26093.4530713309*(((RANDBETWEEN(3800,4910))))</f>
        <v>102990859.27254306</v>
      </c>
      <c r="B243">
        <v>189622159.48415291</v>
      </c>
    </row>
    <row r="244" spans="1:2" x14ac:dyDescent="0.25">
      <c r="A244">
        <f ca="1">28985.6551535482*(((RANDBETWEEN(3800,4910))))</f>
        <v>131739802.67287639</v>
      </c>
      <c r="B244">
        <v>173094499.0658848</v>
      </c>
    </row>
    <row r="245" spans="1:2" x14ac:dyDescent="0.25">
      <c r="A245">
        <f ca="1">29001.6983415327*(((RANDBETWEEN(3800,4910))))</f>
        <v>116702834.12632765</v>
      </c>
      <c r="B245">
        <v>143506270.91062757</v>
      </c>
    </row>
    <row r="246" spans="1:2" x14ac:dyDescent="0.25">
      <c r="A246">
        <f ca="1">32715.9066929965*(((RANDBETWEEN(3800,4910))))</f>
        <v>151605511.6153456</v>
      </c>
      <c r="B246">
        <v>168678937.11812678</v>
      </c>
    </row>
    <row r="247" spans="1:2" x14ac:dyDescent="0.25">
      <c r="A247">
        <f ca="1">26989.0717470847*(((RANDBETWEEN(3800,4910))))</f>
        <v>123070167.1667061</v>
      </c>
      <c r="B247">
        <v>155032218.35981086</v>
      </c>
    </row>
    <row r="248" spans="1:2" x14ac:dyDescent="0.25">
      <c r="A248">
        <f ca="1">28056.002801873*(((RANDBETWEEN(3800,4910))))</f>
        <v>123895308.37307124</v>
      </c>
      <c r="B248">
        <v>160945958.56967431</v>
      </c>
    </row>
    <row r="249" spans="1:2" x14ac:dyDescent="0.25">
      <c r="A249">
        <f ca="1">26908.3386916911*(((RANDBETWEEN(3800,4910))))</f>
        <v>115974939.76118864</v>
      </c>
      <c r="B249">
        <v>151697976.76890737</v>
      </c>
    </row>
    <row r="250" spans="1:2" x14ac:dyDescent="0.25">
      <c r="A250">
        <f ca="1">25780.8533722347*(((RANDBETWEEN(3800,4910))))</f>
        <v>115188852.86714447</v>
      </c>
      <c r="B250">
        <v>195213637.91101962</v>
      </c>
    </row>
    <row r="251" spans="1:2" x14ac:dyDescent="0.25">
      <c r="A251">
        <f ca="1">26388.7613220556*(((RANDBETWEEN(3800,4910))))</f>
        <v>123710513.07779685</v>
      </c>
      <c r="B251">
        <v>168683472.26421696</v>
      </c>
    </row>
    <row r="252" spans="1:2" x14ac:dyDescent="0.25">
      <c r="A252">
        <f ca="1">27118.3684299304*(((RANDBETWEEN(3800,4910))))</f>
        <v>127347858.14695333</v>
      </c>
      <c r="B252">
        <v>143436578.54355538</v>
      </c>
    </row>
    <row r="253" spans="1:2" x14ac:dyDescent="0.25">
      <c r="A253">
        <f ca="1">26992.3671454384*(((RANDBETWEEN(3800,4910))))</f>
        <v>129401408.09523191</v>
      </c>
      <c r="B253">
        <v>190984298.18689719</v>
      </c>
    </row>
    <row r="254" spans="1:2" x14ac:dyDescent="0.25">
      <c r="A254">
        <f ca="1">26112.0245592909*(((RANDBETWEEN(3800,4910))))</f>
        <v>104970338.72834937</v>
      </c>
      <c r="B254">
        <v>151574248.29435599</v>
      </c>
    </row>
    <row r="255" spans="1:2" x14ac:dyDescent="0.25">
      <c r="A255">
        <f ca="1">26623.5306172376*(((RANDBETWEEN(3800,4910))))</f>
        <v>116797428.81782138</v>
      </c>
      <c r="B255">
        <v>167460244.56005847</v>
      </c>
    </row>
    <row r="256" spans="1:2" x14ac:dyDescent="0.25">
      <c r="A256">
        <f ca="1">26422.2766750092*(((RANDBETWEEN(3800,4910))))</f>
        <v>125426547.37626889</v>
      </c>
      <c r="B256">
        <v>192562941.11613697</v>
      </c>
    </row>
    <row r="257" spans="1:2" x14ac:dyDescent="0.25">
      <c r="A257">
        <f ca="1">27957.2080364626*(((RANDBETWEEN(3800,4910))))</f>
        <v>110570757.78420971</v>
      </c>
      <c r="B257">
        <v>175741917.66821033</v>
      </c>
    </row>
    <row r="258" spans="1:2" x14ac:dyDescent="0.25">
      <c r="A258">
        <f ca="1">26779.4783132739*(((RANDBETWEEN(3800,4910))))</f>
        <v>106207410.99044415</v>
      </c>
      <c r="B258">
        <v>146211958.27951834</v>
      </c>
    </row>
    <row r="259" spans="1:2" x14ac:dyDescent="0.25">
      <c r="A259">
        <f ca="1">26168.664445076*(((RANDBETWEEN(3800,4910))))</f>
        <v>112499088.4493818</v>
      </c>
      <c r="B259">
        <v>147363258.32890451</v>
      </c>
    </row>
    <row r="260" spans="1:2" x14ac:dyDescent="0.25">
      <c r="A260">
        <f ca="1">29995.5964278359*(((RANDBETWEEN(3800,4910))))</f>
        <v>143948867.25718439</v>
      </c>
      <c r="B260">
        <v>146894209.23298648</v>
      </c>
    </row>
    <row r="261" spans="1:2" x14ac:dyDescent="0.25">
      <c r="A261">
        <f ca="1">32777.0826329872*(((RANDBETWEEN(3800,4910))))</f>
        <v>130583897.20982115</v>
      </c>
      <c r="B261">
        <v>160030818.08544645</v>
      </c>
    </row>
    <row r="262" spans="1:2" x14ac:dyDescent="0.25">
      <c r="A262">
        <f ca="1">30193.7519336714*(((RANDBETWEEN(3800,4910))))</f>
        <v>141427534.05731666</v>
      </c>
      <c r="B262">
        <v>180122699.116474</v>
      </c>
    </row>
    <row r="263" spans="1:2" x14ac:dyDescent="0.25">
      <c r="A263">
        <f ca="1">26555.2834166194*(((RANDBETWEEN(3800,4910))))</f>
        <v>112381959.4191331</v>
      </c>
      <c r="B263">
        <v>159382009.00530034</v>
      </c>
    </row>
    <row r="264" spans="1:2" x14ac:dyDescent="0.25">
      <c r="A264">
        <f ca="1">28380.4611200401*(((RANDBETWEEN(3800,4910))))</f>
        <v>123540147.2555344</v>
      </c>
      <c r="B264">
        <v>143389782.90873745</v>
      </c>
    </row>
    <row r="265" spans="1:2" x14ac:dyDescent="0.25">
      <c r="A265">
        <f ca="1">29975.4167159415*(((RANDBETWEEN(3800,4910))))</f>
        <v>119392084.77959506</v>
      </c>
      <c r="B265">
        <v>164232105.43510216</v>
      </c>
    </row>
    <row r="266" spans="1:2" x14ac:dyDescent="0.25">
      <c r="A266">
        <f ca="1">27098.8442120523*(((RANDBETWEEN(3800,4910))))</f>
        <v>108693464.13454171</v>
      </c>
      <c r="B266">
        <v>155722366.80726326</v>
      </c>
    </row>
    <row r="267" spans="1:2" x14ac:dyDescent="0.25">
      <c r="A267">
        <f ca="1">26377.08637069*(((RANDBETWEEN(3800,4910))))</f>
        <v>102395849.29101872</v>
      </c>
      <c r="B267">
        <v>153239591.48804712</v>
      </c>
    </row>
    <row r="268" spans="1:2" x14ac:dyDescent="0.25">
      <c r="A268">
        <f ca="1">28463.5733617713*(((RANDBETWEEN(3800,4910))))</f>
        <v>121311749.66786915</v>
      </c>
      <c r="B268">
        <v>161675486.15283352</v>
      </c>
    </row>
    <row r="269" spans="1:2" x14ac:dyDescent="0.25">
      <c r="A269">
        <f ca="1">29780.9297853873*(((RANDBETWEEN(3800,4910))))</f>
        <v>122935678.15407895</v>
      </c>
      <c r="B269">
        <v>155131571.27911532</v>
      </c>
    </row>
    <row r="270" spans="1:2" x14ac:dyDescent="0.25">
      <c r="A270">
        <f ca="1">26947.2843373681*(((RANDBETWEEN(3800,4910))))</f>
        <v>107627453.64344834</v>
      </c>
      <c r="B270">
        <v>143216101.25120756</v>
      </c>
    </row>
    <row r="271" spans="1:2" x14ac:dyDescent="0.25">
      <c r="A271">
        <f ca="1">28906.6863793542*(((RANDBETWEEN(3800,4910))))</f>
        <v>134271558.2321004</v>
      </c>
      <c r="B271">
        <v>143093735.36566925</v>
      </c>
    </row>
    <row r="272" spans="1:2" x14ac:dyDescent="0.25">
      <c r="A272">
        <f ca="1">30226.7427378755*(((RANDBETWEEN(3800,4910))))</f>
        <v>125743249.78956211</v>
      </c>
      <c r="B272">
        <v>153862161.15218529</v>
      </c>
    </row>
    <row r="273" spans="1:2" x14ac:dyDescent="0.25">
      <c r="A273">
        <f ca="1">25976.6468700488*(((RANDBETWEEN(3800,4910))))</f>
        <v>101776502.43685102</v>
      </c>
      <c r="B273">
        <v>160732309.35313165</v>
      </c>
    </row>
    <row r="274" spans="1:2" x14ac:dyDescent="0.25">
      <c r="A274">
        <f ca="1">30508.3447900899*(((RANDBETWEEN(3800,4910))))</f>
        <v>140429911.06878382</v>
      </c>
      <c r="B274">
        <v>183584795.07193869</v>
      </c>
    </row>
    <row r="275" spans="1:2" x14ac:dyDescent="0.25">
      <c r="A275">
        <f ca="1">26654.7650733362*(((RANDBETWEEN(3800,4910))))</f>
        <v>108298310.492965</v>
      </c>
      <c r="B275">
        <v>158303817.7053206</v>
      </c>
    </row>
    <row r="276" spans="1:2" x14ac:dyDescent="0.25">
      <c r="A276">
        <f ca="1">29767.8905833058*(((RANDBETWEEN(3800,4910))))</f>
        <v>114487307.18339413</v>
      </c>
      <c r="B276">
        <v>167255426.5465357</v>
      </c>
    </row>
    <row r="277" spans="1:2" x14ac:dyDescent="0.25">
      <c r="A277">
        <f ca="1">27913.2435589425*(((RANDBETWEEN(3800,4910))))</f>
        <v>128149701.17910512</v>
      </c>
      <c r="B277">
        <v>168508492.82115573</v>
      </c>
    </row>
    <row r="278" spans="1:2" x14ac:dyDescent="0.25">
      <c r="A278">
        <f ca="1">26453.6340284159*(((RANDBETWEEN(3800,4910))))</f>
        <v>104835751.65461227</v>
      </c>
      <c r="B278">
        <v>164853526.20674455</v>
      </c>
    </row>
    <row r="279" spans="1:2" x14ac:dyDescent="0.25">
      <c r="A279">
        <f ca="1">27172.7343301154*(((RANDBETWEEN(3800,4910))))</f>
        <v>130619333.9248648</v>
      </c>
      <c r="B279">
        <v>192915603.10807821</v>
      </c>
    </row>
    <row r="280" spans="1:2" x14ac:dyDescent="0.25">
      <c r="A280">
        <f ca="1">28096.65571713*(((RANDBETWEEN(3800,4910))))</f>
        <v>109520763.98537286</v>
      </c>
      <c r="B280">
        <v>165430570.0958235</v>
      </c>
    </row>
    <row r="281" spans="1:2" x14ac:dyDescent="0.25">
      <c r="A281">
        <f ca="1">26957.8239601447*(((RANDBETWEEN(3800,4910))))</f>
        <v>116808251.21930714</v>
      </c>
      <c r="B281">
        <v>159724545.03492606</v>
      </c>
    </row>
    <row r="282" spans="1:2" x14ac:dyDescent="0.25">
      <c r="A282">
        <f ca="1">29133.119913769*(((RANDBETWEEN(3800,4910))))</f>
        <v>125884211.14739583</v>
      </c>
      <c r="B282">
        <v>185108656.59672472</v>
      </c>
    </row>
    <row r="283" spans="1:2" x14ac:dyDescent="0.25">
      <c r="A283">
        <f ca="1">26644.6792428728*(((RANDBETWEEN(3800,4910))))</f>
        <v>107910950.9336351</v>
      </c>
      <c r="B283">
        <v>148932198.92327511</v>
      </c>
    </row>
    <row r="284" spans="1:2" x14ac:dyDescent="0.25">
      <c r="A284">
        <f ca="1">29979.9028666596*(((RANDBETWEEN(3800,4910))))</f>
        <v>129753019.60690266</v>
      </c>
      <c r="B284">
        <v>173832885.6140275</v>
      </c>
    </row>
    <row r="285" spans="1:2" x14ac:dyDescent="0.25">
      <c r="A285">
        <f ca="1">27816.2926729895*(((RANDBETWEEN(3800,4910))))</f>
        <v>124533542.29697382</v>
      </c>
      <c r="B285">
        <v>169252636.93925497</v>
      </c>
    </row>
    <row r="286" spans="1:2" x14ac:dyDescent="0.25">
      <c r="A286">
        <f ca="1">27231.5591449839*(((RANDBETWEEN(3800,4910))))</f>
        <v>124230372.8194167</v>
      </c>
      <c r="B286">
        <v>148332634.51231164</v>
      </c>
    </row>
    <row r="287" spans="1:2" x14ac:dyDescent="0.25">
      <c r="A287">
        <f ca="1">32850.2634783754*(((RANDBETWEEN(3800,4910))))</f>
        <v>132025208.9195907</v>
      </c>
      <c r="B287">
        <v>176355848.30591536</v>
      </c>
    </row>
    <row r="288" spans="1:2" x14ac:dyDescent="0.25">
      <c r="A288">
        <f ca="1">29099.0715975991*(((RANDBETWEEN(3800,4910))))</f>
        <v>136707438.36552051</v>
      </c>
      <c r="B288">
        <v>161617372.52830857</v>
      </c>
    </row>
    <row r="289" spans="1:2" x14ac:dyDescent="0.25">
      <c r="A289">
        <f ca="1">26648.1877852262*(((RANDBETWEEN(3800,4910))))</f>
        <v>113148205.33607034</v>
      </c>
      <c r="B289">
        <v>201837003.98037672</v>
      </c>
    </row>
    <row r="290" spans="1:2" x14ac:dyDescent="0.25">
      <c r="A290">
        <f ca="1">26512.5980355679*(((RANDBETWEEN(3800,4910))))</f>
        <v>117132658.12113909</v>
      </c>
      <c r="B290">
        <v>154583573.59099516</v>
      </c>
    </row>
    <row r="291" spans="1:2" x14ac:dyDescent="0.25">
      <c r="A291">
        <f ca="1">25906.0372226593*(((RANDBETWEEN(3800,4910))))</f>
        <v>100722672.72169939</v>
      </c>
      <c r="B291">
        <v>152685781.35977757</v>
      </c>
    </row>
    <row r="292" spans="1:2" x14ac:dyDescent="0.25">
      <c r="A292">
        <f ca="1">27090.699846442*(((RANDBETWEEN(3800,4910))))</f>
        <v>125890482.18641613</v>
      </c>
      <c r="B292">
        <v>164617277.32928175</v>
      </c>
    </row>
    <row r="293" spans="1:2" x14ac:dyDescent="0.25">
      <c r="A293">
        <f ca="1">31835.7001006192*(((RANDBETWEEN(3800,4910))))</f>
        <v>132595690.91907881</v>
      </c>
      <c r="B293">
        <v>164782688.68392652</v>
      </c>
    </row>
    <row r="294" spans="1:2" x14ac:dyDescent="0.25">
      <c r="A294">
        <f ca="1">27289.5578208855*(((RANDBETWEEN(3800,4910))))</f>
        <v>121902454.78589551</v>
      </c>
      <c r="B294">
        <v>165416699.89554223</v>
      </c>
    </row>
    <row r="295" spans="1:2" x14ac:dyDescent="0.25">
      <c r="A295">
        <f ca="1">26691.2890416532*(((RANDBETWEEN(3800,4910))))</f>
        <v>121738969.31898044</v>
      </c>
      <c r="B295">
        <v>150607785.48268533</v>
      </c>
    </row>
    <row r="296" spans="1:2" x14ac:dyDescent="0.25">
      <c r="A296">
        <f ca="1">27903.4144743552*(((RANDBETWEEN(3800,4910))))</f>
        <v>107735083.28548542</v>
      </c>
      <c r="B296">
        <v>161058475.54722995</v>
      </c>
    </row>
    <row r="297" spans="1:2" x14ac:dyDescent="0.25">
      <c r="A297">
        <f ca="1">28053.4670140802*(((RANDBETWEEN(3800,4910))))</f>
        <v>126296708.49738896</v>
      </c>
      <c r="B297">
        <v>186612896.56243595</v>
      </c>
    </row>
    <row r="298" spans="1:2" x14ac:dyDescent="0.25">
      <c r="A298">
        <f ca="1">25831.5764181131*(((RANDBETWEEN(3800,4910))))</f>
        <v>101879737.393038</v>
      </c>
      <c r="B298">
        <v>193991181.12525818</v>
      </c>
    </row>
    <row r="299" spans="1:2" x14ac:dyDescent="0.25">
      <c r="A299">
        <f ca="1">30360.016112785*(((RANDBETWEEN(3800,4910))))</f>
        <v>120104223.74217741</v>
      </c>
      <c r="B299">
        <v>165755962.04133284</v>
      </c>
    </row>
    <row r="300" spans="1:2" x14ac:dyDescent="0.25">
      <c r="A300">
        <f ca="1">27447.1264260812*(((RANDBETWEEN(3800,4910))))</f>
        <v>104738234.44192584</v>
      </c>
      <c r="B300">
        <v>184895290.95552403</v>
      </c>
    </row>
    <row r="301" spans="1:2" x14ac:dyDescent="0.25">
      <c r="A301">
        <f ca="1">33856.4830136964*(((RANDBETWEEN(3800,4910))))</f>
        <v>159667173.89259204</v>
      </c>
      <c r="B301">
        <v>188595028.21379793</v>
      </c>
    </row>
    <row r="302" spans="1:2" x14ac:dyDescent="0.25">
      <c r="A302">
        <f ca="1">29046.8592984255*(((RANDBETWEEN(3800,4910))))</f>
        <v>141487251.64263073</v>
      </c>
      <c r="B302">
        <v>144963645.78254575</v>
      </c>
    </row>
    <row r="303" spans="1:2" x14ac:dyDescent="0.25">
      <c r="A303">
        <f ca="1">26524.7091402824*(((RANDBETWEEN(3800,4910))))</f>
        <v>116204750.74357712</v>
      </c>
      <c r="B303">
        <v>164865074.78551322</v>
      </c>
    </row>
    <row r="304" spans="1:2" x14ac:dyDescent="0.25">
      <c r="A304">
        <f ca="1">32318.906293336*(((RANDBETWEEN(3800,4910))))</f>
        <v>147858996.29201227</v>
      </c>
      <c r="B304">
        <v>197095611.80396199</v>
      </c>
    </row>
    <row r="305" spans="1:2" x14ac:dyDescent="0.25">
      <c r="A305">
        <f ca="1">27164.7460383329*(((RANDBETWEEN(3800,4910))))</f>
        <v>123463770.74422303</v>
      </c>
      <c r="B305">
        <v>181597935.04886365</v>
      </c>
    </row>
    <row r="306" spans="1:2" x14ac:dyDescent="0.25">
      <c r="A306">
        <f ca="1">27262.2457003664*(((RANDBETWEEN(3800,4910))))</f>
        <v>130313534.44775119</v>
      </c>
      <c r="B306">
        <v>144592345.94438362</v>
      </c>
    </row>
    <row r="307" spans="1:2" x14ac:dyDescent="0.25">
      <c r="A307">
        <f ca="1">26137.1455616512*(((RANDBETWEEN(3800,4910))))</f>
        <v>125013967.22137749</v>
      </c>
      <c r="B307">
        <v>154063430.62299135</v>
      </c>
    </row>
    <row r="308" spans="1:2" x14ac:dyDescent="0.25">
      <c r="A308">
        <f ca="1">26022.5257360576*(((RANDBETWEEN(3800,4910))))</f>
        <v>108539954.8450961</v>
      </c>
      <c r="B308">
        <v>150381637.65583861</v>
      </c>
    </row>
    <row r="309" spans="1:2" x14ac:dyDescent="0.25">
      <c r="A309">
        <f ca="1">30304.0320104648*(((RANDBETWEEN(3800,4910))))</f>
        <v>137337873.0714263</v>
      </c>
      <c r="B309">
        <v>160215719.32135546</v>
      </c>
    </row>
    <row r="310" spans="1:2" x14ac:dyDescent="0.25">
      <c r="A310">
        <f ca="1">26103.573719562*(((RANDBETWEEN(3800,4910))))</f>
        <v>105615059.26934788</v>
      </c>
      <c r="B310">
        <v>161397954.51378539</v>
      </c>
    </row>
    <row r="311" spans="1:2" x14ac:dyDescent="0.25">
      <c r="A311">
        <f ca="1">27812.2141898034*(((RANDBETWEEN(3800,4910))))</f>
        <v>110776049.11798689</v>
      </c>
      <c r="B311">
        <v>165785480.89731401</v>
      </c>
    </row>
    <row r="312" spans="1:2" x14ac:dyDescent="0.25">
      <c r="A312">
        <f ca="1">27027.2946098671*(((RANDBETWEEN(3800,4910))))</f>
        <v>115055193.15420438</v>
      </c>
      <c r="B312">
        <v>157127125.94657561</v>
      </c>
    </row>
    <row r="313" spans="1:2" x14ac:dyDescent="0.25">
      <c r="A313">
        <f ca="1">28952.3588273273*(((RANDBETWEEN(3800,4910))))</f>
        <v>127158759.9696213</v>
      </c>
      <c r="B313">
        <v>149518732.25614136</v>
      </c>
    </row>
    <row r="314" spans="1:2" x14ac:dyDescent="0.25">
      <c r="A314">
        <f ca="1">27691.3408106346*(((RANDBETWEEN(3800,4910))))</f>
        <v>130232375.83241464</v>
      </c>
      <c r="B314">
        <v>176703848.44022495</v>
      </c>
    </row>
    <row r="315" spans="1:2" x14ac:dyDescent="0.25">
      <c r="A315">
        <f ca="1">29986.4448005637*(((RANDBETWEEN(3800,4910))))</f>
        <v>134459218.48572755</v>
      </c>
      <c r="B315">
        <v>203289196.35742095</v>
      </c>
    </row>
    <row r="316" spans="1:2" x14ac:dyDescent="0.25">
      <c r="A316">
        <f ca="1">27212.3207426115*(((RANDBETWEEN(3800,4910))))</f>
        <v>127897907.49027413</v>
      </c>
      <c r="B316">
        <v>168017988.43504849</v>
      </c>
    </row>
    <row r="317" spans="1:2" x14ac:dyDescent="0.25">
      <c r="A317">
        <f ca="1">28017.5283317572*(((RANDBETWEEN(3800,4910))))</f>
        <v>115572304.36849864</v>
      </c>
      <c r="B317">
        <v>159263043.46026638</v>
      </c>
    </row>
    <row r="318" spans="1:2" x14ac:dyDescent="0.25">
      <c r="A318">
        <f ca="1">26832.4122286863*(((RANDBETWEEN(3800,4910))))</f>
        <v>109046923.29738109</v>
      </c>
      <c r="B318">
        <v>151401002.69473618</v>
      </c>
    </row>
    <row r="319" spans="1:2" x14ac:dyDescent="0.25">
      <c r="A319">
        <f ca="1">26308.3564873722*(((RANDBETWEEN(3800,4910))))</f>
        <v>126043335.93100007</v>
      </c>
      <c r="B319">
        <v>181144864.5902054</v>
      </c>
    </row>
    <row r="320" spans="1:2" x14ac:dyDescent="0.25">
      <c r="A320">
        <f ca="1">25204.8338971175*(((RANDBETWEEN(3800,4910))))</f>
        <v>96937791.168313965</v>
      </c>
      <c r="B320">
        <v>186629748.72570974</v>
      </c>
    </row>
    <row r="321" spans="1:2" x14ac:dyDescent="0.25">
      <c r="A321">
        <f ca="1">33354.761500399*(((RANDBETWEEN(3800,4910))))</f>
        <v>132385048.39508352</v>
      </c>
      <c r="B321">
        <v>153524212.10838673</v>
      </c>
    </row>
    <row r="322" spans="1:2" x14ac:dyDescent="0.25">
      <c r="A322">
        <f ca="1">27674.5594952858*(((RANDBETWEEN(3800,4910))))</f>
        <v>107211243.48473699</v>
      </c>
      <c r="B322">
        <v>154727903.09765318</v>
      </c>
    </row>
    <row r="323" spans="1:2" x14ac:dyDescent="0.25">
      <c r="A323">
        <f ca="1">33087.032934818*(((RANDBETWEEN(3800,4910))))</f>
        <v>160108152.37158427</v>
      </c>
      <c r="B323">
        <v>155705994.02201787</v>
      </c>
    </row>
    <row r="324" spans="1:2" x14ac:dyDescent="0.25">
      <c r="A324">
        <f ca="1">27091.9990858535*(((RANDBETWEEN(3800,4910))))</f>
        <v>122564203.86440112</v>
      </c>
      <c r="B324">
        <v>165456674.74379554</v>
      </c>
    </row>
    <row r="325" spans="1:2" x14ac:dyDescent="0.25">
      <c r="A325">
        <f ca="1">26264.3805930062*(((RANDBETWEEN(3800,4910))))</f>
        <v>118084655.14615592</v>
      </c>
      <c r="B325">
        <v>187717379.14391214</v>
      </c>
    </row>
    <row r="326" spans="1:2" x14ac:dyDescent="0.25">
      <c r="A326">
        <f ca="1">30929.7269398951*(((RANDBETWEEN(3800,4910))))</f>
        <v>120656864.79253092</v>
      </c>
      <c r="B326">
        <v>149670937.94785118</v>
      </c>
    </row>
    <row r="327" spans="1:2" x14ac:dyDescent="0.25">
      <c r="A327">
        <f ca="1">30458.9514400545*(((RANDBETWEEN(3800,4910))))</f>
        <v>134567647.462161</v>
      </c>
      <c r="B327">
        <v>195773916.1059013</v>
      </c>
    </row>
    <row r="328" spans="1:2" x14ac:dyDescent="0.25">
      <c r="A328">
        <f ca="1">28548.1793991658*(((RANDBETWEEN(3800,4910))))</f>
        <v>137773513.78037429</v>
      </c>
      <c r="B328">
        <v>169670880.49608237</v>
      </c>
    </row>
    <row r="329" spans="1:2" x14ac:dyDescent="0.25">
      <c r="A329">
        <f ca="1">25807.5422364221*(((RANDBETWEEN(3800,4910))))</f>
        <v>121992252.15156743</v>
      </c>
      <c r="B329">
        <v>156069790.22002971</v>
      </c>
    </row>
    <row r="330" spans="1:2" x14ac:dyDescent="0.25">
      <c r="A330">
        <f ca="1">26763.5435941259*(((RANDBETWEEN(3800,4910))))</f>
        <v>124370187.081903</v>
      </c>
      <c r="B330">
        <v>190318106.90184331</v>
      </c>
    </row>
    <row r="331" spans="1:2" x14ac:dyDescent="0.25">
      <c r="A331">
        <f ca="1">27575.7642679494*(((RANDBETWEEN(3800,4910))))</f>
        <v>126186697.29013625</v>
      </c>
      <c r="B331">
        <v>154633244.03532767</v>
      </c>
    </row>
    <row r="332" spans="1:2" x14ac:dyDescent="0.25">
      <c r="A332">
        <f ca="1">26986.0709037786*(((RANDBETWEEN(3800,4910))))</f>
        <v>104894857.60298745</v>
      </c>
      <c r="B332">
        <v>145501884.70243621</v>
      </c>
    </row>
    <row r="333" spans="1:2" x14ac:dyDescent="0.25">
      <c r="A333">
        <f ca="1">27465.7777503167*(((RANDBETWEEN(3800,4910))))</f>
        <v>104479818.56220469</v>
      </c>
      <c r="B333">
        <v>156047797.12019616</v>
      </c>
    </row>
    <row r="334" spans="1:2" x14ac:dyDescent="0.25">
      <c r="A334">
        <f ca="1">31706.1608888655*(((RANDBETWEEN(3800,4910))))</f>
        <v>147719003.58122423</v>
      </c>
      <c r="B334">
        <v>189043066.74573758</v>
      </c>
    </row>
    <row r="335" spans="1:2" x14ac:dyDescent="0.25">
      <c r="A335">
        <f ca="1">28866.5467378547*(((RANDBETWEEN(3800,4910))))</f>
        <v>113763060.69388533</v>
      </c>
      <c r="B335">
        <v>182574957.87004805</v>
      </c>
    </row>
    <row r="336" spans="1:2" x14ac:dyDescent="0.25">
      <c r="A336">
        <f ca="1">27831.4948393987*(((RANDBETWEEN(3800,4910))))</f>
        <v>118840482.96423231</v>
      </c>
      <c r="B336">
        <v>158324342.26546517</v>
      </c>
    </row>
    <row r="337" spans="1:2" x14ac:dyDescent="0.25">
      <c r="A337">
        <f ca="1">26607.2366751986*(((RANDBETWEEN(3800,4910))))</f>
        <v>103848044.74330029</v>
      </c>
      <c r="B337">
        <v>186192303.81443304</v>
      </c>
    </row>
    <row r="338" spans="1:2" x14ac:dyDescent="0.25">
      <c r="A338">
        <f ca="1">28553.2850496039*(((RANDBETWEEN(3800,4910))))</f>
        <v>114527226.3339612</v>
      </c>
      <c r="B338">
        <v>172103410.83593249</v>
      </c>
    </row>
    <row r="339" spans="1:2" x14ac:dyDescent="0.25">
      <c r="A339">
        <f ca="1">27688.3920442817*(((RANDBETWEEN(3800,4910))))</f>
        <v>130384638.13652247</v>
      </c>
      <c r="B339">
        <v>197160705.45423141</v>
      </c>
    </row>
    <row r="340" spans="1:2" x14ac:dyDescent="0.25">
      <c r="A340">
        <f ca="1">29353.625378268*(((RANDBETWEEN(3800,4910))))</f>
        <v>132649033.08439325</v>
      </c>
      <c r="B340">
        <v>183937335.15269518</v>
      </c>
    </row>
    <row r="341" spans="1:2" x14ac:dyDescent="0.25">
      <c r="A341">
        <f ca="1">26669.2460086898*(((RANDBETWEEN(3800,4910))))</f>
        <v>102729935.62547304</v>
      </c>
      <c r="B341">
        <v>151798545.9443213</v>
      </c>
    </row>
    <row r="342" spans="1:2" x14ac:dyDescent="0.25">
      <c r="A342">
        <f ca="1">26659.23954844*(((RANDBETWEEN(3800,4910))))</f>
        <v>114421456.14190455</v>
      </c>
      <c r="B342">
        <v>151253901.15861437</v>
      </c>
    </row>
    <row r="343" spans="1:2" x14ac:dyDescent="0.25">
      <c r="A343">
        <f ca="1">26914.9831238258*(((RANDBETWEEN(3800,4910))))</f>
        <v>122651578.09527396</v>
      </c>
      <c r="B343">
        <v>177708531.54835269</v>
      </c>
    </row>
    <row r="344" spans="1:2" x14ac:dyDescent="0.25">
      <c r="A344">
        <f ca="1">25781.7337287887*(((RANDBETWEEN(3800,4910))))</f>
        <v>100445634.60736071</v>
      </c>
      <c r="B344">
        <v>144385378.29121894</v>
      </c>
    </row>
    <row r="345" spans="1:2" x14ac:dyDescent="0.25">
      <c r="A345">
        <f ca="1">26140.2287045174*(((RANDBETWEEN(3800,4910))))</f>
        <v>120271192.26948439</v>
      </c>
      <c r="B345">
        <v>164530696.73496741</v>
      </c>
    </row>
    <row r="346" spans="1:2" x14ac:dyDescent="0.25">
      <c r="A346">
        <f ca="1">27232.0602118768*(((RANDBETWEEN(3800,4910))))</f>
        <v>108683152.30560037</v>
      </c>
      <c r="B346">
        <v>167150130.5073258</v>
      </c>
    </row>
    <row r="347" spans="1:2" x14ac:dyDescent="0.25">
      <c r="A347">
        <f ca="1">26490.0343888023*(((RANDBETWEEN(3800,4910))))</f>
        <v>101774712.12177829</v>
      </c>
      <c r="B347">
        <v>160353439.27207923</v>
      </c>
    </row>
    <row r="348" spans="1:2" x14ac:dyDescent="0.25">
      <c r="A348">
        <f ca="1">25857.4507461294*(((RANDBETWEEN(3800,4910))))</f>
        <v>100714770.65617391</v>
      </c>
      <c r="B348">
        <v>167085845.68147948</v>
      </c>
    </row>
    <row r="349" spans="1:2" x14ac:dyDescent="0.25">
      <c r="A349">
        <f ca="1">27088.0847600414*(((RANDBETWEEN(3800,4910))))</f>
        <v>127937024.3216756</v>
      </c>
      <c r="B349">
        <v>152114108.18166244</v>
      </c>
    </row>
    <row r="350" spans="1:2" x14ac:dyDescent="0.25">
      <c r="A350">
        <f ca="1">28673.5482675518*(((RANDBETWEEN(3800,4910))))</f>
        <v>133102611.05797547</v>
      </c>
      <c r="B350">
        <v>185337484.67721504</v>
      </c>
    </row>
    <row r="351" spans="1:2" x14ac:dyDescent="0.25">
      <c r="A351">
        <f ca="1">28723.8039929215*(((RANDBETWEEN(3800,4910))))</f>
        <v>114292016.08783467</v>
      </c>
      <c r="B351">
        <v>168704422.29567191</v>
      </c>
    </row>
    <row r="352" spans="1:2" x14ac:dyDescent="0.25">
      <c r="A352">
        <f ca="1">32032.1537820779*(((RANDBETWEEN(3800,4910))))</f>
        <v>129057547.5879917</v>
      </c>
      <c r="B352">
        <v>170741906.37967512</v>
      </c>
    </row>
    <row r="353" spans="1:2" x14ac:dyDescent="0.25">
      <c r="A353">
        <f ca="1">27916.1882178205*(((RANDBETWEEN(3800,4910))))</f>
        <v>137012651.77306288</v>
      </c>
      <c r="B353">
        <v>142917708.80617768</v>
      </c>
    </row>
    <row r="354" spans="1:2" x14ac:dyDescent="0.25">
      <c r="A354">
        <f ca="1">27691.7777723557*(((RANDBETWEEN(3800,4910))))</f>
        <v>133114375.75171368</v>
      </c>
      <c r="B354">
        <v>178171405.48029536</v>
      </c>
    </row>
    <row r="355" spans="1:2" x14ac:dyDescent="0.25">
      <c r="A355">
        <f ca="1">27785.126427515*(((RANDBETWEEN(3800,4910))))</f>
        <v>123866093.61386171</v>
      </c>
      <c r="B355">
        <v>157919882.35289925</v>
      </c>
    </row>
    <row r="356" spans="1:2" x14ac:dyDescent="0.25">
      <c r="A356">
        <f ca="1">29249.4919216749*(((RANDBETWEEN(3800,4910))))</f>
        <v>116412977.84826598</v>
      </c>
      <c r="B356">
        <v>171363043.42573288</v>
      </c>
    </row>
    <row r="357" spans="1:2" x14ac:dyDescent="0.25">
      <c r="A357">
        <f ca="1">32070.4395421326*(((RANDBETWEEN(3800,4910))))</f>
        <v>144188696.18142828</v>
      </c>
      <c r="B357">
        <v>170400916.41691509</v>
      </c>
    </row>
    <row r="358" spans="1:2" x14ac:dyDescent="0.25">
      <c r="A358">
        <f ca="1">25934.1488719258*(((RANDBETWEEN(3800,4910))))</f>
        <v>105214841.97340283</v>
      </c>
      <c r="B358">
        <v>155566033.22685805</v>
      </c>
    </row>
    <row r="359" spans="1:2" x14ac:dyDescent="0.25">
      <c r="A359">
        <f ca="1">28360.7053442194*(((RANDBETWEEN(3800,4910))))</f>
        <v>132444493.95750466</v>
      </c>
      <c r="B359">
        <v>154882362.01717195</v>
      </c>
    </row>
    <row r="360" spans="1:2" x14ac:dyDescent="0.25">
      <c r="A360">
        <f ca="1">31799.5323922147*(((RANDBETWEEN(3800,4910))))</f>
        <v>143384091.55649629</v>
      </c>
      <c r="B360">
        <v>169164522.996948</v>
      </c>
    </row>
    <row r="361" spans="1:2" x14ac:dyDescent="0.25">
      <c r="A361">
        <f ca="1">28665.3294080222*(((RANDBETWEEN(3800,4910))))</f>
        <v>132290495.21802263</v>
      </c>
      <c r="B361">
        <v>153581062.04545051</v>
      </c>
    </row>
    <row r="362" spans="1:2" x14ac:dyDescent="0.25">
      <c r="A362">
        <f ca="1">26764.8493821049*(((RANDBETWEEN(3800,4910))))</f>
        <v>124295960.53049536</v>
      </c>
      <c r="B362">
        <v>194853348.63045466</v>
      </c>
    </row>
    <row r="363" spans="1:2" x14ac:dyDescent="0.25">
      <c r="A363">
        <f ca="1">28822.5342856949*(((RANDBETWEEN(3800,4910))))</f>
        <v>134745347.78562358</v>
      </c>
      <c r="B363">
        <v>195749984.20538116</v>
      </c>
    </row>
    <row r="364" spans="1:2" x14ac:dyDescent="0.25">
      <c r="A364">
        <f ca="1">27240.01144976*(((RANDBETWEEN(3800,4910))))</f>
        <v>112991567.49360463</v>
      </c>
      <c r="B364">
        <v>159900305.60632074</v>
      </c>
    </row>
    <row r="365" spans="1:2" x14ac:dyDescent="0.25">
      <c r="A365">
        <f ca="1">28051.2169046833*(((RANDBETWEEN(3800,4910))))</f>
        <v>135291019.13128775</v>
      </c>
      <c r="B365">
        <v>150024407.91649634</v>
      </c>
    </row>
    <row r="366" spans="1:2" x14ac:dyDescent="0.25">
      <c r="A366">
        <f ca="1">29748.1709611842*(((RANDBETWEEN(3800,4910))))</f>
        <v>139459425.46603146</v>
      </c>
      <c r="B366">
        <v>168641524.81429929</v>
      </c>
    </row>
    <row r="367" spans="1:2" x14ac:dyDescent="0.25">
      <c r="A367">
        <f ca="1">25930.1997187255*(((RANDBETWEEN(3800,4910))))</f>
        <v>112926019.77504969</v>
      </c>
      <c r="B367">
        <v>156865737.01932856</v>
      </c>
    </row>
    <row r="368" spans="1:2" x14ac:dyDescent="0.25">
      <c r="A368">
        <f ca="1">30507.8510496103*(((RANDBETWEEN(3800,4910))))</f>
        <v>132098995.04481265</v>
      </c>
      <c r="B368">
        <v>184038284.40696439</v>
      </c>
    </row>
    <row r="369" spans="1:2" x14ac:dyDescent="0.25">
      <c r="A369">
        <f ca="1">26318.2326746386*(((RANDBETWEEN(3800,4910))))</f>
        <v>110826077.79290326</v>
      </c>
      <c r="B369">
        <v>167846646.7764582</v>
      </c>
    </row>
    <row r="370" spans="1:2" x14ac:dyDescent="0.25">
      <c r="A370">
        <f ca="1">27349.4258774316*(((RANDBETWEEN(3800,4910))))</f>
        <v>124385188.89055887</v>
      </c>
      <c r="B370">
        <v>150459655.62677008</v>
      </c>
    </row>
    <row r="371" spans="1:2" x14ac:dyDescent="0.25">
      <c r="A371">
        <f ca="1">26377.008829662*(((RANDBETWEEN(3800,4910))))</f>
        <v>112181418.55255231</v>
      </c>
      <c r="B371">
        <v>167810202.92187977</v>
      </c>
    </row>
    <row r="372" spans="1:2" x14ac:dyDescent="0.25">
      <c r="A372">
        <f ca="1">32659.8640869627*(((RANDBETWEEN(3800,4910))))</f>
        <v>141090612.85567892</v>
      </c>
      <c r="B372">
        <v>186737544.78349596</v>
      </c>
    </row>
    <row r="373" spans="1:2" x14ac:dyDescent="0.25">
      <c r="A373">
        <f ca="1">29583.5339502218*(((RANDBETWEEN(3800,4910))))</f>
        <v>125434183.94894037</v>
      </c>
      <c r="B373">
        <v>183104801.42188978</v>
      </c>
    </row>
    <row r="374" spans="1:2" x14ac:dyDescent="0.25">
      <c r="A374">
        <f ca="1">27365.8423176014*(((RANDBETWEEN(3800,4910))))</f>
        <v>115182830.31478423</v>
      </c>
      <c r="B374">
        <v>152920978.72843403</v>
      </c>
    </row>
    <row r="375" spans="1:2" x14ac:dyDescent="0.25">
      <c r="A375">
        <f ca="1">28036.6030036158*(((RANDBETWEEN(3800,4910))))</f>
        <v>111249240.71834759</v>
      </c>
      <c r="B375">
        <v>152506445.69440007</v>
      </c>
    </row>
    <row r="376" spans="1:2" x14ac:dyDescent="0.25">
      <c r="A376">
        <f ca="1">27376.6748350285*(((RANDBETWEEN(3800,4910))))</f>
        <v>114023850.68789387</v>
      </c>
      <c r="B376">
        <v>149636871.50904462</v>
      </c>
    </row>
    <row r="377" spans="1:2" x14ac:dyDescent="0.25">
      <c r="A377">
        <f ca="1">28004.1083075045*(((RANDBETWEEN(3800,4910))))</f>
        <v>117421226.13336617</v>
      </c>
      <c r="B377">
        <v>175981255.14843017</v>
      </c>
    </row>
    <row r="378" spans="1:2" x14ac:dyDescent="0.25">
      <c r="A378">
        <f ca="1">26725.9416127322*(((RANDBETWEEN(3800,4910))))</f>
        <v>112569666.07282808</v>
      </c>
      <c r="B378">
        <v>152288875.40899509</v>
      </c>
    </row>
    <row r="379" spans="1:2" x14ac:dyDescent="0.25">
      <c r="A379">
        <f ca="1">24757.1955902611*(((RANDBETWEEN(3800,4910))))</f>
        <v>105440896.01892219</v>
      </c>
      <c r="B379">
        <v>149637830.77270848</v>
      </c>
    </row>
    <row r="380" spans="1:2" x14ac:dyDescent="0.25">
      <c r="A380">
        <f ca="1">27082.7377067363*(((RANDBETWEEN(3800,4910))))</f>
        <v>108141371.66299792</v>
      </c>
      <c r="B380">
        <v>144383678.54691076</v>
      </c>
    </row>
    <row r="381" spans="1:2" x14ac:dyDescent="0.25">
      <c r="A381">
        <f ca="1">31225.1949392984*(((RANDBETWEEN(3800,4910))))</f>
        <v>139358045.01408857</v>
      </c>
      <c r="B381">
        <v>172202525.09954429</v>
      </c>
    </row>
    <row r="382" spans="1:2" x14ac:dyDescent="0.25">
      <c r="A382">
        <f ca="1">27089.1424817381*(((RANDBETWEEN(3800,4910))))</f>
        <v>128131643.93862104</v>
      </c>
      <c r="B382">
        <v>167280594.52717006</v>
      </c>
    </row>
    <row r="383" spans="1:2" x14ac:dyDescent="0.25">
      <c r="A383">
        <f ca="1">26946.8592094903*(((RANDBETWEEN(3800,4910))))</f>
        <v>113095968.10223059</v>
      </c>
      <c r="B383">
        <v>149557880.4221215</v>
      </c>
    </row>
    <row r="384" spans="1:2" x14ac:dyDescent="0.25">
      <c r="A384">
        <f ca="1">27153.4760559052*(((RANDBETWEEN(3800,4910))))</f>
        <v>112985613.86862141</v>
      </c>
      <c r="B384">
        <v>151893399.08825165</v>
      </c>
    </row>
    <row r="385" spans="1:2" x14ac:dyDescent="0.25">
      <c r="A385">
        <f ca="1">28177.7736838937*(((RANDBETWEEN(3800,4910))))</f>
        <v>137423002.2563495</v>
      </c>
      <c r="B385">
        <v>147718474.83273634</v>
      </c>
    </row>
    <row r="386" spans="1:2" x14ac:dyDescent="0.25">
      <c r="A386">
        <f ca="1">26480.1710924088*(((RANDBETWEEN(3800,4910))))</f>
        <v>114394339.11920594</v>
      </c>
      <c r="B386">
        <v>190413925.77509227</v>
      </c>
    </row>
    <row r="387" spans="1:2" x14ac:dyDescent="0.25">
      <c r="A387">
        <f ca="1">28082.2203699164*(((RANDBETWEEN(3800,4910))))</f>
        <v>120135738.74250256</v>
      </c>
      <c r="B387">
        <v>156814243.34158057</v>
      </c>
    </row>
    <row r="388" spans="1:2" x14ac:dyDescent="0.25">
      <c r="A388">
        <f ca="1">26738.2116926316*(((RANDBETWEEN(3800,4910))))</f>
        <v>112514394.80259386</v>
      </c>
      <c r="B388">
        <v>149002107.93504089</v>
      </c>
    </row>
    <row r="389" spans="1:2" x14ac:dyDescent="0.25">
      <c r="A389">
        <f ca="1">25518.7946128433*(((RANDBETWEEN(3800,4910))))</f>
        <v>115013207.32008488</v>
      </c>
      <c r="B389">
        <v>198595787.88783598</v>
      </c>
    </row>
    <row r="390" spans="1:2" x14ac:dyDescent="0.25">
      <c r="A390">
        <f ca="1">27818.6061025301*(((RANDBETWEEN(3800,4910))))</f>
        <v>128827964.860817</v>
      </c>
      <c r="B390">
        <v>162110889.42460772</v>
      </c>
    </row>
    <row r="391" spans="1:2" x14ac:dyDescent="0.25">
      <c r="A391">
        <f ca="1">28679.8949035908*(((RANDBETWEEN(3800,4910))))</f>
        <v>113428984.34370157</v>
      </c>
      <c r="B391">
        <v>173958078.7813229</v>
      </c>
    </row>
    <row r="392" spans="1:2" x14ac:dyDescent="0.25">
      <c r="A392">
        <f ca="1">29342.0526184007*(((RANDBETWEEN(3800,4910))))</f>
        <v>140431063.83166572</v>
      </c>
      <c r="B392">
        <v>178887953.76896605</v>
      </c>
    </row>
    <row r="393" spans="1:2" x14ac:dyDescent="0.25">
      <c r="A393">
        <f ca="1">28484.8253198172*(((RANDBETWEEN(3800,4910))))</f>
        <v>126700503.02254704</v>
      </c>
      <c r="B393">
        <v>166880172.91238639</v>
      </c>
    </row>
    <row r="394" spans="1:2" x14ac:dyDescent="0.25">
      <c r="A394">
        <f ca="1">28245.4882855373*(((RANDBETWEEN(3800,4910))))</f>
        <v>127189433.74977452</v>
      </c>
      <c r="B394">
        <v>156937440.51693219</v>
      </c>
    </row>
    <row r="395" spans="1:2" x14ac:dyDescent="0.25">
      <c r="A395">
        <f ca="1">30268.4234914271*(((RANDBETWEEN(3800,4910))))</f>
        <v>123434630.99803965</v>
      </c>
      <c r="B395">
        <v>174984728.71219474</v>
      </c>
    </row>
    <row r="396" spans="1:2" x14ac:dyDescent="0.25">
      <c r="A396">
        <f ca="1">23378.9434571888*(((RANDBETWEEN(3800,4910))))</f>
        <v>114252896.67528172</v>
      </c>
      <c r="B396">
        <v>145335993.50870228</v>
      </c>
    </row>
    <row r="397" spans="1:2" x14ac:dyDescent="0.25">
      <c r="A397">
        <f ca="1">27323.4601538376*(((RANDBETWEEN(3800,4910))))</f>
        <v>114977120.32734852</v>
      </c>
      <c r="B397">
        <v>153938123.44494092</v>
      </c>
    </row>
    <row r="398" spans="1:2" x14ac:dyDescent="0.25">
      <c r="A398">
        <f ca="1">28681.0521019535*(((RANDBETWEEN(3800,4910))))</f>
        <v>109102722.19583106</v>
      </c>
      <c r="B398">
        <v>182160484.82016268</v>
      </c>
    </row>
    <row r="399" spans="1:2" x14ac:dyDescent="0.25">
      <c r="A399">
        <f ca="1">25615.4122466772*(((RANDBETWEEN(3800,4910))))</f>
        <v>123286979.1432575</v>
      </c>
      <c r="B399">
        <v>147074363.49043784</v>
      </c>
    </row>
    <row r="400" spans="1:2" x14ac:dyDescent="0.25">
      <c r="A400">
        <f ca="1">26416.4990867053*(((RANDBETWEEN(3800,4910))))</f>
        <v>123417883.73308735</v>
      </c>
      <c r="B400">
        <v>172087321.16825294</v>
      </c>
    </row>
    <row r="401" spans="1:2" x14ac:dyDescent="0.25">
      <c r="A401">
        <f ca="1">28795.7690784171*(((RANDBETWEEN(3800,4910))))</f>
        <v>112793027.48015961</v>
      </c>
      <c r="B401">
        <v>178995967.22860903</v>
      </c>
    </row>
    <row r="402" spans="1:2" x14ac:dyDescent="0.25">
      <c r="A402">
        <f ca="1">25360.5111140052*(((RANDBETWEEN(3800,4910))))</f>
        <v>115770733.23543353</v>
      </c>
      <c r="B402">
        <v>151840667.29964155</v>
      </c>
    </row>
    <row r="403" spans="1:2" x14ac:dyDescent="0.25">
      <c r="A403">
        <f ca="1">27629.1523896682*(((RANDBETWEEN(3800,4910))))</f>
        <v>133946130.78511138</v>
      </c>
      <c r="B403">
        <v>155970254.36969811</v>
      </c>
    </row>
    <row r="404" spans="1:2" x14ac:dyDescent="0.25">
      <c r="A404">
        <f ca="1">28154.3488571157*(((RANDBETWEEN(3800,4910))))</f>
        <v>127173193.78759143</v>
      </c>
      <c r="B404">
        <v>200885606.58471304</v>
      </c>
    </row>
    <row r="405" spans="1:2" x14ac:dyDescent="0.25">
      <c r="A405">
        <f ca="1">28768.0518989638*(((RANDBETWEEN(3800,4910))))</f>
        <v>140992222.35682163</v>
      </c>
      <c r="B405">
        <v>164625970.98090947</v>
      </c>
    </row>
    <row r="406" spans="1:2" x14ac:dyDescent="0.25">
      <c r="A406">
        <f ca="1">26917.6183173475*(((RANDBETWEEN(3800,4910))))</f>
        <v>114507548.32199642</v>
      </c>
      <c r="B406">
        <v>146864792.79374605</v>
      </c>
    </row>
    <row r="407" spans="1:2" x14ac:dyDescent="0.25">
      <c r="A407">
        <f ca="1">29961.9186455509*(((RANDBETWEEN(3800,4910))))</f>
        <v>120806455.97886118</v>
      </c>
      <c r="B407">
        <v>197673047.87036178</v>
      </c>
    </row>
    <row r="408" spans="1:2" x14ac:dyDescent="0.25">
      <c r="A408">
        <f ca="1">27245.4228344326*(((RANDBETWEEN(3800,4910))))</f>
        <v>121160395.34472187</v>
      </c>
      <c r="B408">
        <v>152130557.75240833</v>
      </c>
    </row>
    <row r="409" spans="1:2" x14ac:dyDescent="0.25">
      <c r="A409">
        <f ca="1">31178.1077095609*(((RANDBETWEEN(3800,4910))))</f>
        <v>130480380.76451226</v>
      </c>
      <c r="B409">
        <v>188066660.68034214</v>
      </c>
    </row>
    <row r="410" spans="1:2" x14ac:dyDescent="0.25">
      <c r="A410">
        <f ca="1">28588.9584943453*(((RANDBETWEEN(3800,4910))))</f>
        <v>112040128.33933906</v>
      </c>
      <c r="B410">
        <v>145380755.46240154</v>
      </c>
    </row>
    <row r="411" spans="1:2" x14ac:dyDescent="0.25">
      <c r="A411">
        <f ca="1">25632.0989481033*(((RANDBETWEEN(3800,4910))))</f>
        <v>101656904.42817755</v>
      </c>
      <c r="B411">
        <v>147184957.73489916</v>
      </c>
    </row>
    <row r="412" spans="1:2" x14ac:dyDescent="0.25">
      <c r="A412">
        <f ca="1">26179.6563824462*(((RANDBETWEEN(3800,4910))))</f>
        <v>108671753.64353429</v>
      </c>
      <c r="B412">
        <v>146240252.15075442</v>
      </c>
    </row>
    <row r="413" spans="1:2" x14ac:dyDescent="0.25">
      <c r="A413">
        <f ca="1">26910.2088594962*(((RANDBETWEEN(3800,4910))))</f>
        <v>116305922.6907426</v>
      </c>
      <c r="B413">
        <v>144614327.5321826</v>
      </c>
    </row>
    <row r="414" spans="1:2" x14ac:dyDescent="0.25">
      <c r="A414">
        <f ca="1">27228.5383961267*(((RANDBETWEEN(3800,4910))))</f>
        <v>115122260.3388235</v>
      </c>
      <c r="B414">
        <v>153301250.49098566</v>
      </c>
    </row>
    <row r="415" spans="1:2" x14ac:dyDescent="0.25">
      <c r="A415">
        <f ca="1">29455.1536805473*(((RANDBETWEEN(3800,4910))))</f>
        <v>117378787.41698086</v>
      </c>
      <c r="B415">
        <v>184418046.22629967</v>
      </c>
    </row>
    <row r="416" spans="1:2" x14ac:dyDescent="0.25">
      <c r="A416">
        <f ca="1">26570.7491330833*(((RANDBETWEEN(3800,4910))))</f>
        <v>128894704.04458691</v>
      </c>
      <c r="B416">
        <v>168983098.39476377</v>
      </c>
    </row>
    <row r="417" spans="1:2" x14ac:dyDescent="0.25">
      <c r="A417">
        <f ca="1">31062.9120340175*(((RANDBETWEEN(3800,4910))))</f>
        <v>133694773.39441137</v>
      </c>
      <c r="B417">
        <v>178511603.53347412</v>
      </c>
    </row>
    <row r="418" spans="1:2" x14ac:dyDescent="0.25">
      <c r="A418">
        <f ca="1">26649.1087633009*(((RANDBETWEEN(3800,4910))))</f>
        <v>114591167.68219377</v>
      </c>
      <c r="B418">
        <v>155501708.6392338</v>
      </c>
    </row>
    <row r="419" spans="1:2" x14ac:dyDescent="0.25">
      <c r="A419">
        <f ca="1">26937.5304171216*(((RANDBETWEEN(3800,4910))))</f>
        <v>113056815.16065922</v>
      </c>
      <c r="B419">
        <v>146130523.40056396</v>
      </c>
    </row>
    <row r="420" spans="1:2" x14ac:dyDescent="0.25">
      <c r="A420">
        <f ca="1">28170.8288756333*(((RANDBETWEEN(3800,4910))))</f>
        <v>129275933.71028127</v>
      </c>
      <c r="B420">
        <v>178606956.62584051</v>
      </c>
    </row>
    <row r="421" spans="1:2" x14ac:dyDescent="0.25">
      <c r="A421">
        <f ca="1">33132.0645973075*(((RANDBETWEEN(3800,4910))))</f>
        <v>148497913.52513224</v>
      </c>
      <c r="B421">
        <v>155606838.82022598</v>
      </c>
    </row>
    <row r="422" spans="1:2" x14ac:dyDescent="0.25">
      <c r="A422">
        <f ca="1">26673.5966271572*(((RANDBETWEEN(3800,4910))))</f>
        <v>112375862.59021325</v>
      </c>
      <c r="B422">
        <v>152182395.17763066</v>
      </c>
    </row>
    <row r="423" spans="1:2" x14ac:dyDescent="0.25">
      <c r="A423">
        <f ca="1">27850.8352323989*(((RANDBETWEEN(3800,4910))))</f>
        <v>112935136.86737734</v>
      </c>
      <c r="B423">
        <v>152401803.21190366</v>
      </c>
    </row>
    <row r="424" spans="1:2" x14ac:dyDescent="0.25">
      <c r="A424">
        <f ca="1">31819.4158594365*(((RANDBETWEEN(3800,4910))))</f>
        <v>131095993.34087858</v>
      </c>
      <c r="B424">
        <v>194667519.36752015</v>
      </c>
    </row>
    <row r="425" spans="1:2" x14ac:dyDescent="0.25">
      <c r="A425">
        <f ca="1">26655.0946105813*(((RANDBETWEEN(3800,4910))))</f>
        <v>124106120.50686637</v>
      </c>
      <c r="B425">
        <v>182015130.24758428</v>
      </c>
    </row>
    <row r="426" spans="1:2" x14ac:dyDescent="0.25">
      <c r="A426">
        <f ca="1">26858.6142288064*(((RANDBETWEEN(3800,4910))))</f>
        <v>109744297.73890287</v>
      </c>
      <c r="B426">
        <v>163554996.96356416</v>
      </c>
    </row>
    <row r="427" spans="1:2" x14ac:dyDescent="0.25">
      <c r="A427">
        <f ca="1">29803.6020864361*(((RANDBETWEEN(3800,4910))))</f>
        <v>121568892.91057287</v>
      </c>
      <c r="B427">
        <v>150219484.08736229</v>
      </c>
    </row>
    <row r="428" spans="1:2" x14ac:dyDescent="0.25">
      <c r="A428">
        <f ca="1">32134.3366591023*(((RANDBETWEEN(3800,4910))))</f>
        <v>128408809.28977293</v>
      </c>
      <c r="B428">
        <v>201638536.36969537</v>
      </c>
    </row>
    <row r="429" spans="1:2" x14ac:dyDescent="0.25">
      <c r="A429">
        <f ca="1">26752.7798215131*(((RANDBETWEEN(3800,4910))))</f>
        <v>103131966.21193303</v>
      </c>
      <c r="B429">
        <v>172836354.39204326</v>
      </c>
    </row>
    <row r="430" spans="1:2" x14ac:dyDescent="0.25">
      <c r="A430">
        <f ca="1">26279.5450103527*(((RANDBETWEEN(3800,4910))))</f>
        <v>117469566.19627668</v>
      </c>
      <c r="B430">
        <v>151536688.07788944</v>
      </c>
    </row>
    <row r="431" spans="1:2" x14ac:dyDescent="0.25">
      <c r="A431">
        <f ca="1">27179.9890743293*(((RANDBETWEEN(3800,4910))))</f>
        <v>104561417.96894489</v>
      </c>
      <c r="B431">
        <v>171617267.25876543</v>
      </c>
    </row>
    <row r="432" spans="1:2" x14ac:dyDescent="0.25">
      <c r="A432">
        <f ca="1">27852.5905320587*(((RANDBETWEEN(3800,4910))))</f>
        <v>121186621.40498754</v>
      </c>
      <c r="B432">
        <v>162389508.24843422</v>
      </c>
    </row>
    <row r="433" spans="1:2" x14ac:dyDescent="0.25">
      <c r="A433">
        <f ca="1">29955.0101366716*(((RANDBETWEEN(3800,4910))))</f>
        <v>124642797.17869036</v>
      </c>
      <c r="B433">
        <v>166874602.62892002</v>
      </c>
    </row>
    <row r="434" spans="1:2" x14ac:dyDescent="0.25">
      <c r="A434">
        <f ca="1">27452.2096429923*(((RANDBETWEEN(3800,4910))))</f>
        <v>117303291.80450621</v>
      </c>
      <c r="B434">
        <v>155335540.82269204</v>
      </c>
    </row>
    <row r="435" spans="1:2" x14ac:dyDescent="0.25">
      <c r="A435">
        <f ca="1">27522.07113609*(((RANDBETWEEN(3800,4910))))</f>
        <v>120574193.64721051</v>
      </c>
      <c r="B435">
        <v>145980252.29549274</v>
      </c>
    </row>
    <row r="436" spans="1:2" x14ac:dyDescent="0.25">
      <c r="A436">
        <f ca="1">26247.6913754972*(((RANDBETWEEN(3800,4910))))</f>
        <v>105699453.16912705</v>
      </c>
      <c r="B436">
        <v>202529866.48968446</v>
      </c>
    </row>
    <row r="437" spans="1:2" x14ac:dyDescent="0.25">
      <c r="A437">
        <f ca="1">27641.0590491905*(((RANDBETWEEN(3800,4910))))</f>
        <v>127563487.51201433</v>
      </c>
      <c r="B437">
        <v>183122558.56645125</v>
      </c>
    </row>
    <row r="438" spans="1:2" x14ac:dyDescent="0.25">
      <c r="A438">
        <f ca="1">28424.6417309094*(((RANDBETWEEN(3800,4910))))</f>
        <v>114693429.38421954</v>
      </c>
      <c r="B438">
        <v>142960230.68386865</v>
      </c>
    </row>
    <row r="439" spans="1:2" x14ac:dyDescent="0.25">
      <c r="A439">
        <f ca="1">27695.4866669048*(((RANDBETWEEN(3800,4910))))</f>
        <v>125709813.98108084</v>
      </c>
      <c r="B439">
        <v>148082845.70274115</v>
      </c>
    </row>
    <row r="440" spans="1:2" x14ac:dyDescent="0.25">
      <c r="A440">
        <f ca="1">27982.6201044356*(((RANDBETWEEN(3800,4910))))</f>
        <v>128692069.86029953</v>
      </c>
      <c r="B440">
        <v>149368011.87273753</v>
      </c>
    </row>
    <row r="441" spans="1:2" x14ac:dyDescent="0.25">
      <c r="A441">
        <f ca="1">33896.5666568345*(((RANDBETWEEN(3800,4910))))</f>
        <v>136704853.32701367</v>
      </c>
      <c r="B441">
        <v>192423287.6461409</v>
      </c>
    </row>
    <row r="442" spans="1:2" x14ac:dyDescent="0.25">
      <c r="A442">
        <f ca="1">35209.3714193959*(((RANDBETWEEN(3800,4910))))</f>
        <v>151435506.47482184</v>
      </c>
      <c r="B442">
        <v>153542339.29857349</v>
      </c>
    </row>
    <row r="443" spans="1:2" x14ac:dyDescent="0.25">
      <c r="A443">
        <f ca="1">25460.3155755315*(((RANDBETWEEN(3800,4910))))</f>
        <v>99778976.74050808</v>
      </c>
      <c r="B443">
        <v>165257919.62178379</v>
      </c>
    </row>
    <row r="444" spans="1:2" x14ac:dyDescent="0.25">
      <c r="A444">
        <f ca="1">27283.2933669055*(((RANDBETWEEN(3800,4910))))</f>
        <v>120619439.97508901</v>
      </c>
      <c r="B444">
        <v>144561016.63153696</v>
      </c>
    </row>
    <row r="445" spans="1:2" x14ac:dyDescent="0.25">
      <c r="A445">
        <f ca="1">28518.8028583094*(((RANDBETWEEN(3800,4910))))</f>
        <v>108941826.918742</v>
      </c>
      <c r="B445">
        <v>163136656.21231335</v>
      </c>
    </row>
    <row r="446" spans="1:2" x14ac:dyDescent="0.25">
      <c r="A446">
        <f ca="1">27905.6483538569*(((RANDBETWEEN(3800,4910))))</f>
        <v>110534273.12962736</v>
      </c>
      <c r="B446">
        <v>181704035.78604332</v>
      </c>
    </row>
    <row r="447" spans="1:2" x14ac:dyDescent="0.25">
      <c r="A447">
        <f ca="1">26751.3009707233*(((RANDBETWEEN(3800,4910))))</f>
        <v>116020392.31002679</v>
      </c>
      <c r="B447">
        <v>201596639.76093578</v>
      </c>
    </row>
    <row r="448" spans="1:2" x14ac:dyDescent="0.25">
      <c r="A448">
        <f ca="1">27733.6526878922*(((RANDBETWEEN(3800,4910))))</f>
        <v>110657274.22468977</v>
      </c>
      <c r="B448">
        <v>167331757.76105335</v>
      </c>
    </row>
    <row r="449" spans="1:2" x14ac:dyDescent="0.25">
      <c r="A449">
        <f ca="1">27390.0522337343*(((RANDBETWEEN(3800,4910))))</f>
        <v>107862025.69644582</v>
      </c>
      <c r="B449">
        <v>203609870.4077197</v>
      </c>
    </row>
    <row r="450" spans="1:2" x14ac:dyDescent="0.25">
      <c r="A450">
        <f ca="1">26609.9796695827*(((RANDBETWEEN(3800,4910))))</f>
        <v>124933854.54869075</v>
      </c>
      <c r="B450">
        <v>143475609.61746916</v>
      </c>
    </row>
    <row r="451" spans="1:2" x14ac:dyDescent="0.25">
      <c r="A451">
        <f ca="1">29065.2582622391*(((RANDBETWEEN(3800,4910))))</f>
        <v>126259481.89116655</v>
      </c>
      <c r="B451">
        <v>201336071.48304138</v>
      </c>
    </row>
    <row r="452" spans="1:2" x14ac:dyDescent="0.25">
      <c r="A452">
        <f ca="1">28696.0008512943*(((RANDBETWEEN(3800,4910))))</f>
        <v>125286739.7167509</v>
      </c>
      <c r="B452">
        <v>173334874.24157923</v>
      </c>
    </row>
    <row r="453" spans="1:2" x14ac:dyDescent="0.25">
      <c r="A453">
        <f ca="1">25936.9400211544*(((RANDBETWEEN(3800,4910))))</f>
        <v>115652815.55432743</v>
      </c>
      <c r="B453">
        <v>143709666.85779259</v>
      </c>
    </row>
    <row r="454" spans="1:2" x14ac:dyDescent="0.25">
      <c r="A454">
        <f ca="1">31305.7246054583*(((RANDBETWEEN(3800,4910))))</f>
        <v>126036847.26157531</v>
      </c>
      <c r="B454">
        <v>173755181.20278633</v>
      </c>
    </row>
    <row r="455" spans="1:2" x14ac:dyDescent="0.25">
      <c r="A455">
        <f ca="1">25992.9891718883*(((RANDBETWEEN(3800,4910))))</f>
        <v>119879666.06074868</v>
      </c>
      <c r="B455">
        <v>162665730.62754363</v>
      </c>
    </row>
    <row r="456" spans="1:2" x14ac:dyDescent="0.25">
      <c r="A456">
        <f ca="1">30259.9725526109*(((RANDBETWEEN(3800,4910))))</f>
        <v>145489948.03295311</v>
      </c>
      <c r="B456">
        <v>190602228.12789419</v>
      </c>
    </row>
    <row r="457" spans="1:2" x14ac:dyDescent="0.25">
      <c r="A457">
        <f ca="1">26007.1052689706*(((RANDBETWEEN(3800,4910))))</f>
        <v>121895302.39566526</v>
      </c>
      <c r="B457">
        <v>149141463.54326528</v>
      </c>
    </row>
    <row r="458" spans="1:2" x14ac:dyDescent="0.25">
      <c r="A458">
        <f ca="1">27361.9732448387*(((RANDBETWEEN(3800,4910))))</f>
        <v>124387530.37103665</v>
      </c>
      <c r="B458">
        <v>198989522.15840557</v>
      </c>
    </row>
    <row r="459" spans="1:2" x14ac:dyDescent="0.25">
      <c r="A459">
        <f ca="1">26674.2009185518*(((RANDBETWEEN(3800,4910))))</f>
        <v>125742183.13005319</v>
      </c>
      <c r="B459">
        <v>148459054.01485911</v>
      </c>
    </row>
    <row r="460" spans="1:2" x14ac:dyDescent="0.25">
      <c r="A460">
        <f ca="1">33261.849976456*(((RANDBETWEEN(3800,4910))))</f>
        <v>142660074.54901969</v>
      </c>
      <c r="B460">
        <v>168945057.96333146</v>
      </c>
    </row>
    <row r="461" spans="1:2" x14ac:dyDescent="0.25">
      <c r="A461">
        <f ca="1">26639.938545774*(((RANDBETWEEN(3800,4910))))</f>
        <v>120971960.93635951</v>
      </c>
      <c r="B461">
        <v>176575332.06420904</v>
      </c>
    </row>
    <row r="462" spans="1:2" x14ac:dyDescent="0.25">
      <c r="A462">
        <f ca="1">26407.3306587459*(((RANDBETWEEN(3800,4910))))</f>
        <v>116245069.55979939</v>
      </c>
      <c r="B462">
        <v>161828277.15030256</v>
      </c>
    </row>
    <row r="463" spans="1:2" x14ac:dyDescent="0.25">
      <c r="A463">
        <f ca="1">25010.5614495592*(((RANDBETWEEN(3800,4910))))</f>
        <v>117149469.8297351</v>
      </c>
      <c r="B463">
        <v>152111445.07915884</v>
      </c>
    </row>
    <row r="464" spans="1:2" x14ac:dyDescent="0.25">
      <c r="A464">
        <f ca="1">27442.7478908369*(((RANDBETWEEN(3800,4910))))</f>
        <v>112021296.89039615</v>
      </c>
      <c r="B464">
        <v>203040026.24195689</v>
      </c>
    </row>
    <row r="465" spans="1:2" x14ac:dyDescent="0.25">
      <c r="A465">
        <f ca="1">26194.318077736*(((RANDBETWEEN(3800,4910))))</f>
        <v>120991555.20106256</v>
      </c>
      <c r="B465">
        <v>156542407.78788224</v>
      </c>
    </row>
    <row r="466" spans="1:2" x14ac:dyDescent="0.25">
      <c r="A466">
        <f ca="1">32472.173665313*(((RANDBETWEEN(3800,4910))))</f>
        <v>136188296.35232264</v>
      </c>
      <c r="B466">
        <v>158274228.76171297</v>
      </c>
    </row>
    <row r="467" spans="1:2" x14ac:dyDescent="0.25">
      <c r="A467">
        <f ca="1">28579.3561166501*(((RANDBETWEEN(3800,4910))))</f>
        <v>118918700.80138123</v>
      </c>
      <c r="B467">
        <v>169448135.85657108</v>
      </c>
    </row>
    <row r="468" spans="1:2" x14ac:dyDescent="0.25">
      <c r="A468">
        <f ca="1">31809.5768045329*(((RANDBETWEEN(3800,4910))))</f>
        <v>132009743.73881137</v>
      </c>
      <c r="B468">
        <v>169548307.00149477</v>
      </c>
    </row>
    <row r="469" spans="1:2" x14ac:dyDescent="0.25">
      <c r="A469">
        <f ca="1">27185.9688389607*(((RANDBETWEEN(3800,4910))))</f>
        <v>117987104.76108925</v>
      </c>
      <c r="B469">
        <v>203486128.6294052</v>
      </c>
    </row>
    <row r="470" spans="1:2" x14ac:dyDescent="0.25">
      <c r="A470">
        <f ca="1">31458.9752751542*(((RANDBETWEEN(3800,4910))))</f>
        <v>139426178.41948342</v>
      </c>
      <c r="B470">
        <v>160356658.87971815</v>
      </c>
    </row>
    <row r="471" spans="1:2" x14ac:dyDescent="0.25">
      <c r="A471">
        <f ca="1">27197.7885524566*(((RANDBETWEEN(3800,4910))))</f>
        <v>120839774.53856452</v>
      </c>
      <c r="B471">
        <v>173465486.79873633</v>
      </c>
    </row>
    <row r="472" spans="1:2" x14ac:dyDescent="0.25">
      <c r="A472">
        <f ca="1">27181.4910950277*(((RANDBETWEEN(3800,4910))))</f>
        <v>109024960.78215629</v>
      </c>
      <c r="B472">
        <v>178704308.24382299</v>
      </c>
    </row>
    <row r="473" spans="1:2" x14ac:dyDescent="0.25">
      <c r="A473">
        <f ca="1">28054.2924126998*(((RANDBETWEEN(3800,4910))))</f>
        <v>110085043.42743395</v>
      </c>
      <c r="B473">
        <v>142979805.22479111</v>
      </c>
    </row>
    <row r="474" spans="1:2" x14ac:dyDescent="0.25">
      <c r="A474">
        <f ca="1">31477.0309570991*(((RANDBETWEEN(3800,4910))))</f>
        <v>148508632.0555934</v>
      </c>
      <c r="B474">
        <v>202771695.52005625</v>
      </c>
    </row>
    <row r="475" spans="1:2" x14ac:dyDescent="0.25">
      <c r="A475">
        <f ca="1">30178.7774854085*(((RANDBETWEEN(3800,4910))))</f>
        <v>130734464.06678961</v>
      </c>
      <c r="B475">
        <v>193138868.47879636</v>
      </c>
    </row>
    <row r="476" spans="1:2" x14ac:dyDescent="0.25">
      <c r="A476">
        <f ca="1">26830.2117200237*(((RANDBETWEEN(3800,4910))))</f>
        <v>104128051.68541215</v>
      </c>
      <c r="B476">
        <v>160226889.58488369</v>
      </c>
    </row>
    <row r="477" spans="1:2" x14ac:dyDescent="0.25">
      <c r="A477">
        <f ca="1">27160.9320645029*(((RANDBETWEEN(3800,4910))))</f>
        <v>132518187.54270945</v>
      </c>
      <c r="B477">
        <v>151767285.95760661</v>
      </c>
    </row>
    <row r="478" spans="1:2" x14ac:dyDescent="0.25">
      <c r="A478">
        <f ca="1">28267.0410023475*(((RANDBETWEEN(3800,4910))))</f>
        <v>137745290.80443928</v>
      </c>
      <c r="B478">
        <v>159995614.43983468</v>
      </c>
    </row>
    <row r="479" spans="1:2" x14ac:dyDescent="0.25">
      <c r="A479">
        <f ca="1">30860.2555269346*(((RANDBETWEEN(3800,4910))))</f>
        <v>140012979.32570231</v>
      </c>
      <c r="B479">
        <v>202037594.04413411</v>
      </c>
    </row>
    <row r="480" spans="1:2" x14ac:dyDescent="0.25">
      <c r="A480">
        <f ca="1">26213.3563201638*(((RANDBETWEEN(3800,4910))))</f>
        <v>103228197.18880512</v>
      </c>
      <c r="B480">
        <v>144458839.17972106</v>
      </c>
    </row>
    <row r="481" spans="1:2" x14ac:dyDescent="0.25">
      <c r="A481">
        <f ca="1">25695.2611716739*(((RANDBETWEEN(3800,4910))))</f>
        <v>105761694.9826099</v>
      </c>
      <c r="B481">
        <v>187073577.12453324</v>
      </c>
    </row>
    <row r="482" spans="1:2" x14ac:dyDescent="0.25">
      <c r="A482">
        <f ca="1">26945.9947068671*(((RANDBETWEEN(3800,4910))))</f>
        <v>103418727.68495581</v>
      </c>
      <c r="B482">
        <v>150131669.76223806</v>
      </c>
    </row>
    <row r="483" spans="1:2" x14ac:dyDescent="0.25">
      <c r="A483">
        <f ca="1">30235.3458893731*(((RANDBETWEEN(3800,4910))))</f>
        <v>133216933.9885778</v>
      </c>
      <c r="B483">
        <v>196111677.05769017</v>
      </c>
    </row>
    <row r="484" spans="1:2" x14ac:dyDescent="0.25">
      <c r="A484">
        <f ca="1">25603.6545955563*(((RANDBETWEEN(3800,4910))))</f>
        <v>106383184.84453653</v>
      </c>
      <c r="B484">
        <v>149164921.0020144</v>
      </c>
    </row>
    <row r="485" spans="1:2" x14ac:dyDescent="0.25">
      <c r="A485">
        <f ca="1">28233.270357782*(((RANDBETWEEN(3800,4910))))</f>
        <v>133148103.00730008</v>
      </c>
      <c r="B485">
        <v>145273019.43311369</v>
      </c>
    </row>
    <row r="486" spans="1:2" x14ac:dyDescent="0.25">
      <c r="A486">
        <f ca="1">28158.2360067377*(((RANDBETWEEN(3800,4910))))</f>
        <v>124881776.68988179</v>
      </c>
      <c r="B486">
        <v>166275372.69655085</v>
      </c>
    </row>
    <row r="487" spans="1:2" x14ac:dyDescent="0.25">
      <c r="A487">
        <f ca="1">31594.6627958787*(((RANDBETWEEN(3800,4910))))</f>
        <v>139680004.22057986</v>
      </c>
      <c r="B487">
        <v>182708846.59962842</v>
      </c>
    </row>
    <row r="488" spans="1:2" x14ac:dyDescent="0.25">
      <c r="A488">
        <f ca="1">27281.9761159708*(((RANDBETWEEN(3800,4910))))</f>
        <v>112865535.19177113</v>
      </c>
      <c r="B488">
        <v>151480120.43968076</v>
      </c>
    </row>
    <row r="489" spans="1:2" x14ac:dyDescent="0.25">
      <c r="A489">
        <f ca="1">26251.586269303*(((RANDBETWEEN(3800,4910))))</f>
        <v>108865328.25879942</v>
      </c>
      <c r="B489">
        <v>170359145.93864542</v>
      </c>
    </row>
    <row r="490" spans="1:2" x14ac:dyDescent="0.25">
      <c r="A490">
        <f ca="1">26266.8873653731*(((RANDBETWEEN(3800,4910))))</f>
        <v>128077342.79355943</v>
      </c>
      <c r="B490">
        <v>180307640.01066113</v>
      </c>
    </row>
    <row r="491" spans="1:2" x14ac:dyDescent="0.25">
      <c r="A491">
        <f ca="1">26141.976513486*(((RANDBETWEEN(3800,4910))))</f>
        <v>117717320.24022765</v>
      </c>
      <c r="B491">
        <v>165823863.46794254</v>
      </c>
    </row>
    <row r="492" spans="1:2" x14ac:dyDescent="0.25">
      <c r="A492">
        <f ca="1">26885.9669517357*(((RANDBETWEEN(3800,4910))))</f>
        <v>108753736.31977071</v>
      </c>
      <c r="B492">
        <v>179468492.78420255</v>
      </c>
    </row>
    <row r="493" spans="1:2" x14ac:dyDescent="0.25">
      <c r="A493">
        <f ca="1">28678.5080479464*(((RANDBETWEEN(3800,4910))))</f>
        <v>115889851.02175124</v>
      </c>
      <c r="B493">
        <v>175870143.74915797</v>
      </c>
    </row>
    <row r="494" spans="1:2" x14ac:dyDescent="0.25">
      <c r="A494">
        <f ca="1">26752.4439397174*(((RANDBETWEEN(3800,4910))))</f>
        <v>119717186.63023557</v>
      </c>
      <c r="B494">
        <v>199735285.45649111</v>
      </c>
    </row>
    <row r="495" spans="1:2" x14ac:dyDescent="0.25">
      <c r="A495">
        <f ca="1">27252.3074724698*(((RANDBETWEEN(3800,4910))))</f>
        <v>109418014.50196613</v>
      </c>
      <c r="B495">
        <v>180472229.11073455</v>
      </c>
    </row>
    <row r="496" spans="1:2" x14ac:dyDescent="0.25">
      <c r="A496">
        <f ca="1">33171.8157291509*(((RANDBETWEEN(3800,4910))))</f>
        <v>151429338.80357373</v>
      </c>
      <c r="B496">
        <v>160387749.22970086</v>
      </c>
    </row>
    <row r="497" spans="1:2" x14ac:dyDescent="0.25">
      <c r="A497">
        <f ca="1">26863.7796691242*(((RANDBETWEEN(3800,4910))))</f>
        <v>128973006.19146518</v>
      </c>
      <c r="B497">
        <v>166376962.55941135</v>
      </c>
    </row>
    <row r="498" spans="1:2" x14ac:dyDescent="0.25">
      <c r="A498">
        <f ca="1">31111.7987769724*(((RANDBETWEEN(3800,4910))))</f>
        <v>133780734.74098131</v>
      </c>
      <c r="B498">
        <v>201949114.98572999</v>
      </c>
    </row>
    <row r="499" spans="1:2" x14ac:dyDescent="0.25">
      <c r="A499">
        <f ca="1">26420.7546622559*(((RANDBETWEEN(3800,4910))))</f>
        <v>128352026.14923899</v>
      </c>
      <c r="B499">
        <v>147925530.47789252</v>
      </c>
    </row>
    <row r="500" spans="1:2" x14ac:dyDescent="0.25">
      <c r="A500">
        <f ca="1">30820.378541627*(((RANDBETWEEN(3800,4910))))</f>
        <v>117918768.30026509</v>
      </c>
      <c r="B500">
        <v>156556862.67490134</v>
      </c>
    </row>
    <row r="501" spans="1:2" x14ac:dyDescent="0.25">
      <c r="A501">
        <f ca="1">25933.4417921972*(((RANDBETWEEN(3800,4910))))</f>
        <v>120434903.68296394</v>
      </c>
      <c r="B501">
        <v>166264985.35477835</v>
      </c>
    </row>
    <row r="502" spans="1:2" x14ac:dyDescent="0.25">
      <c r="A502">
        <f ca="1">28910.2516257544*(((RANDBETWEEN(3800,4910))))</f>
        <v>136398567.17030922</v>
      </c>
      <c r="B502">
        <v>172376724.67419517</v>
      </c>
    </row>
    <row r="503" spans="1:2" x14ac:dyDescent="0.25">
      <c r="A503">
        <f ca="1">28402.3701247127*(((RANDBETWEEN(3800,4910))))</f>
        <v>138489956.7280992</v>
      </c>
      <c r="B503">
        <v>147565342.7478905</v>
      </c>
    </row>
    <row r="504" spans="1:2" x14ac:dyDescent="0.25">
      <c r="A504">
        <f ca="1">27478.9151802392*(((RANDBETWEEN(3800,4910))))</f>
        <v>107497516.18509588</v>
      </c>
      <c r="B504">
        <v>150515467.18829274</v>
      </c>
    </row>
    <row r="505" spans="1:2" x14ac:dyDescent="0.25">
      <c r="A505">
        <f ca="1">25351.4209806715*(((RANDBETWEEN(3800,4910))))</f>
        <v>104701368.65017323</v>
      </c>
      <c r="B505">
        <v>152960355.4399913</v>
      </c>
    </row>
    <row r="506" spans="1:2" x14ac:dyDescent="0.25">
      <c r="A506">
        <f ca="1">31303.9799435744*(((RANDBETWEEN(3800,4910))))</f>
        <v>153389501.7235148</v>
      </c>
      <c r="B506">
        <v>154572837.01617652</v>
      </c>
    </row>
    <row r="507" spans="1:2" x14ac:dyDescent="0.25">
      <c r="A507">
        <f ca="1">29176.4195010092*(((RANDBETWEEN(3800,4910))))</f>
        <v>114925916.41447511</v>
      </c>
      <c r="B507">
        <v>198138503.09428334</v>
      </c>
    </row>
    <row r="508" spans="1:2" x14ac:dyDescent="0.25">
      <c r="A508">
        <f ca="1">27084.2675571418*(((RANDBETWEEN(3800,4910))))</f>
        <v>125914759.87315224</v>
      </c>
      <c r="B508">
        <v>199478234.96110547</v>
      </c>
    </row>
    <row r="509" spans="1:2" x14ac:dyDescent="0.25">
      <c r="A509">
        <f ca="1">26005.2195157266*(((RANDBETWEEN(3800,4910))))</f>
        <v>112576595.28358051</v>
      </c>
      <c r="B509">
        <v>147972617.46656182</v>
      </c>
    </row>
    <row r="510" spans="1:2" x14ac:dyDescent="0.25">
      <c r="A510">
        <f ca="1">31428.8403383292*(((RANDBETWEEN(3800,4910))))</f>
        <v>134578294.32872546</v>
      </c>
      <c r="B510">
        <v>194585691.23290136</v>
      </c>
    </row>
    <row r="511" spans="1:2" x14ac:dyDescent="0.25">
      <c r="A511">
        <f ca="1">26625.7669920867*(((RANDBETWEEN(3800,4910))))</f>
        <v>113984908.49312298</v>
      </c>
      <c r="B511">
        <v>147483767.29363564</v>
      </c>
    </row>
    <row r="512" spans="1:2" x14ac:dyDescent="0.25">
      <c r="A512">
        <f ca="1">27334.9046701982*(((RANDBETWEEN(3800,4910))))</f>
        <v>119617542.83678739</v>
      </c>
      <c r="B512">
        <v>153889252.65520081</v>
      </c>
    </row>
    <row r="513" spans="1:2" x14ac:dyDescent="0.25">
      <c r="A513">
        <f ca="1">29790.4211268564*(((RANDBETWEEN(3800,4910))))</f>
        <v>124315427.36237168</v>
      </c>
      <c r="B513">
        <v>168325553.59624645</v>
      </c>
    </row>
    <row r="514" spans="1:2" x14ac:dyDescent="0.25">
      <c r="A514">
        <f ca="1">24701.4728472925*(((RANDBETWEEN(3800,4910))))</f>
        <v>101424247.5109832</v>
      </c>
      <c r="B514">
        <v>150416272.21498302</v>
      </c>
    </row>
    <row r="515" spans="1:2" x14ac:dyDescent="0.25">
      <c r="A515">
        <f ca="1">28058.4670129259*(((RANDBETWEEN(3800,4910))))</f>
        <v>121044226.6937623</v>
      </c>
      <c r="B515">
        <v>196225958.85302383</v>
      </c>
    </row>
    <row r="516" spans="1:2" x14ac:dyDescent="0.25">
      <c r="A516">
        <f ca="1">27188.7329260278*(((RANDBETWEEN(3800,4910))))</f>
        <v>132001298.35586503</v>
      </c>
      <c r="B516">
        <v>147431073.33787268</v>
      </c>
    </row>
    <row r="517" spans="1:2" x14ac:dyDescent="0.25">
      <c r="A517">
        <f ca="1">28025.4718778976*(((RANDBETWEEN(3800,4910))))</f>
        <v>110196155.42389326</v>
      </c>
      <c r="B517">
        <v>144376061.61799255</v>
      </c>
    </row>
    <row r="518" spans="1:2" x14ac:dyDescent="0.25">
      <c r="A518">
        <f ca="1">31521.4178172732*(((RANDBETWEEN(3800,4910))))</f>
        <v>127724784.99559084</v>
      </c>
      <c r="B518">
        <v>194135050.1917026</v>
      </c>
    </row>
    <row r="519" spans="1:2" x14ac:dyDescent="0.25">
      <c r="A519">
        <f ca="1">26800.3733910013*(((RANDBETWEEN(3800,4910))))</f>
        <v>126229758.67161612</v>
      </c>
      <c r="B519">
        <v>151045364.25057763</v>
      </c>
    </row>
    <row r="520" spans="1:2" x14ac:dyDescent="0.25">
      <c r="A520">
        <f ca="1">30607.3440608179*(((RANDBETWEEN(3800,4910))))</f>
        <v>141834432.37783021</v>
      </c>
      <c r="B520">
        <v>180979315.79387161</v>
      </c>
    </row>
    <row r="521" spans="1:2" x14ac:dyDescent="0.25">
      <c r="A521">
        <f ca="1">29121.0036753586*(((RANDBETWEEN(3800,4910))))</f>
        <v>112960373.25671619</v>
      </c>
      <c r="B521">
        <v>166171477.92733577</v>
      </c>
    </row>
    <row r="522" spans="1:2" x14ac:dyDescent="0.25">
      <c r="A522">
        <f ca="1">27002.1869453602*(((RANDBETWEEN(3800,4910))))</f>
        <v>128260387.99046119</v>
      </c>
      <c r="B522">
        <v>161146918.50271967</v>
      </c>
    </row>
    <row r="523" spans="1:2" x14ac:dyDescent="0.25">
      <c r="A523">
        <f ca="1">32212.9550470895*(((RANDBETWEEN(3800,4910))))</f>
        <v>133554911.62523286</v>
      </c>
      <c r="B523">
        <v>198460162.43160382</v>
      </c>
    </row>
    <row r="524" spans="1:2" x14ac:dyDescent="0.25">
      <c r="A524">
        <f ca="1">27038.8030211871*(((RANDBETWEEN(3800,4910))))</f>
        <v>105802836.22190522</v>
      </c>
      <c r="B524">
        <v>143167753.40357649</v>
      </c>
    </row>
    <row r="525" spans="1:2" x14ac:dyDescent="0.25">
      <c r="A525">
        <f ca="1">28346.4142976672*(((RANDBETWEEN(3800,4910))))</f>
        <v>123051784.4661732</v>
      </c>
      <c r="B525">
        <v>152727828.1619685</v>
      </c>
    </row>
    <row r="526" spans="1:2" x14ac:dyDescent="0.25">
      <c r="A526">
        <f ca="1">31809.5172142898*(((RANDBETWEEN(3800,4910))))</f>
        <v>139071209.26087481</v>
      </c>
      <c r="B526">
        <v>177625916.34848261</v>
      </c>
    </row>
    <row r="527" spans="1:2" x14ac:dyDescent="0.25">
      <c r="A527">
        <f ca="1">29194.7714172259*(((RANDBETWEEN(3800,4910))))</f>
        <v>115961632.06922126</v>
      </c>
      <c r="B527">
        <v>167865625.29698119</v>
      </c>
    </row>
    <row r="528" spans="1:2" x14ac:dyDescent="0.25">
      <c r="A528">
        <f ca="1">28313.2571062406*(((RANDBETWEEN(3800,4910))))</f>
        <v>116877125.33456114</v>
      </c>
      <c r="B528">
        <v>202052941.4591862</v>
      </c>
    </row>
    <row r="529" spans="1:2" x14ac:dyDescent="0.25">
      <c r="A529">
        <f ca="1">29082.9812318953*(((RANDBETWEEN(3800,4910))))</f>
        <v>115459435.49062438</v>
      </c>
      <c r="B529">
        <v>157137266.9662213</v>
      </c>
    </row>
    <row r="530" spans="1:2" x14ac:dyDescent="0.25">
      <c r="A530">
        <f ca="1">26369.405128009*(((RANDBETWEEN(3800,4910))))</f>
        <v>117185636.38887182</v>
      </c>
      <c r="B530">
        <v>183611824.05135947</v>
      </c>
    </row>
    <row r="531" spans="1:2" x14ac:dyDescent="0.25">
      <c r="A531">
        <f ca="1">27495.1135071254*(((RANDBETWEEN(3800,4910))))</f>
        <v>106296108.81854676</v>
      </c>
      <c r="B531">
        <v>144140876.67475823</v>
      </c>
    </row>
    <row r="532" spans="1:2" x14ac:dyDescent="0.25">
      <c r="A532">
        <f ca="1">27284.8244620542*(((RANDBETWEEN(3800,4910))))</f>
        <v>112113343.71458085</v>
      </c>
      <c r="B532">
        <v>150817063.34661365</v>
      </c>
    </row>
    <row r="533" spans="1:2" x14ac:dyDescent="0.25">
      <c r="A533">
        <f ca="1">30829.4430165599*(((RANDBETWEEN(3800,4910))))</f>
        <v>128620436.26508789</v>
      </c>
      <c r="B533">
        <v>197519654.32998937</v>
      </c>
    </row>
    <row r="534" spans="1:2" x14ac:dyDescent="0.25">
      <c r="A534">
        <f ca="1">30193.2201474939*(((RANDBETWEEN(3800,4910))))</f>
        <v>147584460.08095017</v>
      </c>
      <c r="B534">
        <v>192807633.91880572</v>
      </c>
    </row>
    <row r="535" spans="1:2" x14ac:dyDescent="0.25">
      <c r="A535">
        <f ca="1">31675.6360820078*(((RANDBETWEEN(3800,4910))))</f>
        <v>123756710.17240457</v>
      </c>
      <c r="B535">
        <v>164300639.29632175</v>
      </c>
    </row>
    <row r="536" spans="1:2" x14ac:dyDescent="0.25">
      <c r="A536">
        <f ca="1">28469.7623607369*(((RANDBETWEEN(3800,4910))))</f>
        <v>114847021.36321251</v>
      </c>
      <c r="B536">
        <v>179345177.0407882</v>
      </c>
    </row>
    <row r="537" spans="1:2" x14ac:dyDescent="0.25">
      <c r="A537">
        <f ca="1">27032.185039998*(((RANDBETWEEN(3800,4910))))</f>
        <v>118590195.77047114</v>
      </c>
      <c r="B537">
        <v>143843603.21824521</v>
      </c>
    </row>
    <row r="538" spans="1:2" x14ac:dyDescent="0.25">
      <c r="A538">
        <f ca="1">26785.022180888*(((RANDBETWEEN(3800,4910))))</f>
        <v>112577448.22627218</v>
      </c>
      <c r="B538">
        <v>166866975.92137936</v>
      </c>
    </row>
    <row r="539" spans="1:2" x14ac:dyDescent="0.25">
      <c r="A539">
        <f ca="1">27342.9114801174*(((RANDBETWEEN(3800,4910))))</f>
        <v>128621055.60247235</v>
      </c>
      <c r="B539">
        <v>200902417.62203264</v>
      </c>
    </row>
    <row r="540" spans="1:2" x14ac:dyDescent="0.25">
      <c r="A540">
        <f ca="1">27413.8510880827*(((RANDBETWEEN(3800,4910))))</f>
        <v>104501600.34777108</v>
      </c>
      <c r="B540">
        <v>154052989.408012</v>
      </c>
    </row>
    <row r="541" spans="1:2" x14ac:dyDescent="0.25">
      <c r="A541">
        <f ca="1">28155.4133156941*(((RANDBETWEEN(3800,4910))))</f>
        <v>132780929.1968133</v>
      </c>
      <c r="B541">
        <v>165251998.99686977</v>
      </c>
    </row>
    <row r="542" spans="1:2" x14ac:dyDescent="0.25">
      <c r="A542">
        <f ca="1">29419.6654007108*(((RANDBETWEEN(3800,4910))))</f>
        <v>113412810.11974016</v>
      </c>
      <c r="B542">
        <v>177970190.21534243</v>
      </c>
    </row>
    <row r="543" spans="1:2" x14ac:dyDescent="0.25">
      <c r="A543">
        <f ca="1">26173.2564945629*(((RANDBETWEEN(3800,4910))))</f>
        <v>125788670.71286935</v>
      </c>
      <c r="B543">
        <v>164439486.48540112</v>
      </c>
    </row>
    <row r="544" spans="1:2" x14ac:dyDescent="0.25">
      <c r="A544">
        <f ca="1">28585.9987443896*(((RANDBETWEEN(3800,4910))))</f>
        <v>116802390.86957599</v>
      </c>
      <c r="B544">
        <v>160532055.98543</v>
      </c>
    </row>
    <row r="545" spans="1:2" x14ac:dyDescent="0.25">
      <c r="A545">
        <f ca="1">30158.179939246*(((RANDBETWEEN(3800,4910))))</f>
        <v>121959679.67431067</v>
      </c>
      <c r="B545">
        <v>195549544.53895506</v>
      </c>
    </row>
    <row r="546" spans="1:2" x14ac:dyDescent="0.25">
      <c r="A546">
        <f ca="1">28118.3442120546*(((RANDBETWEEN(3800,4910))))</f>
        <v>121611838.71713632</v>
      </c>
      <c r="B546">
        <v>156333278.19438511</v>
      </c>
    </row>
    <row r="547" spans="1:2" x14ac:dyDescent="0.25">
      <c r="A547">
        <f ca="1">28076.5746836156*(((RANDBETWEEN(3800,4910))))</f>
        <v>116040483.16738328</v>
      </c>
      <c r="B547">
        <v>174049470.3863261</v>
      </c>
    </row>
    <row r="548" spans="1:2" x14ac:dyDescent="0.25">
      <c r="A548">
        <f ca="1">28118.1298750554*(((RANDBETWEEN(3800,4910))))</f>
        <v>132267682.93226051</v>
      </c>
      <c r="B548">
        <v>201301529.21353471</v>
      </c>
    </row>
    <row r="549" spans="1:2" x14ac:dyDescent="0.25">
      <c r="A549">
        <f ca="1">31428.0624347306*(((RANDBETWEEN(3800,4910))))</f>
        <v>126623663.54952978</v>
      </c>
      <c r="B549">
        <v>190331554.7782304</v>
      </c>
    </row>
    <row r="550" spans="1:2" x14ac:dyDescent="0.25">
      <c r="A550">
        <f ca="1">28702.957507107*(((RANDBETWEEN(3800,4910))))</f>
        <v>114065553.13324335</v>
      </c>
      <c r="B550">
        <v>156323395.66561446</v>
      </c>
    </row>
    <row r="551" spans="1:2" x14ac:dyDescent="0.25">
      <c r="A551">
        <f ca="1">25895.1977284253*(((RANDBETWEEN(3800,4910))))</f>
        <v>118962538.36438598</v>
      </c>
      <c r="B551">
        <v>148663952.28175709</v>
      </c>
    </row>
    <row r="552" spans="1:2" x14ac:dyDescent="0.25">
      <c r="A552">
        <f ca="1">28574.7810762197*(((RANDBETWEEN(3800,4910))))</f>
        <v>116156485.07483305</v>
      </c>
      <c r="B552">
        <v>178135364.07170603</v>
      </c>
    </row>
    <row r="553" spans="1:2" x14ac:dyDescent="0.25">
      <c r="A553">
        <f ca="1">27862.1974714554*(((RANDBETWEEN(3800,4910))))</f>
        <v>109136227.49569085</v>
      </c>
      <c r="B553">
        <v>180794763.91418564</v>
      </c>
    </row>
    <row r="554" spans="1:2" x14ac:dyDescent="0.25">
      <c r="A554">
        <f ca="1">31476.1258405871*(((RANDBETWEEN(3800,4910))))</f>
        <v>140477949.62654027</v>
      </c>
      <c r="B554">
        <v>159705824.7338683</v>
      </c>
    </row>
    <row r="555" spans="1:2" x14ac:dyDescent="0.25">
      <c r="A555">
        <f ca="1">25244.1360000465*(((RANDBETWEEN(3800,4910))))</f>
        <v>97669562.184180066</v>
      </c>
      <c r="B555">
        <v>155781395.78230321</v>
      </c>
    </row>
    <row r="556" spans="1:2" x14ac:dyDescent="0.25">
      <c r="A556">
        <f ca="1">29210.1178931884*(((RANDBETWEEN(3800,4910))))</f>
        <v>118242557.23162702</v>
      </c>
      <c r="B556">
        <v>181115394.52329975</v>
      </c>
    </row>
    <row r="557" spans="1:2" x14ac:dyDescent="0.25">
      <c r="A557">
        <f ca="1">28600.285299711*(((RANDBETWEEN(3800,4910))))</f>
        <v>139712393.68908837</v>
      </c>
      <c r="B557">
        <v>182553070.25207824</v>
      </c>
    </row>
    <row r="558" spans="1:2" x14ac:dyDescent="0.25">
      <c r="A558">
        <f ca="1">28226.5318983973*(((RANDBETWEEN(3800,4910))))</f>
        <v>119087738.07933819</v>
      </c>
      <c r="B558">
        <v>184873035.13364694</v>
      </c>
    </row>
    <row r="559" spans="1:2" x14ac:dyDescent="0.25">
      <c r="A559">
        <f ca="1">29837.6134034344*(((RANDBETWEEN(3800,4910))))</f>
        <v>131583875.10914566</v>
      </c>
      <c r="B559">
        <v>163303413.08933121</v>
      </c>
    </row>
    <row r="560" spans="1:2" x14ac:dyDescent="0.25">
      <c r="A560">
        <f ca="1">31200.1455869761*(((RANDBETWEEN(3800,4910))))</f>
        <v>129231003.02125505</v>
      </c>
      <c r="B560">
        <v>179432272.73088568</v>
      </c>
    </row>
    <row r="561" spans="1:2" x14ac:dyDescent="0.25">
      <c r="A561">
        <f ca="1">25785.5475273584*(((RANDBETWEEN(3800,4910))))</f>
        <v>125008334.41263375</v>
      </c>
      <c r="B561">
        <v>169154189.81981289</v>
      </c>
    </row>
    <row r="562" spans="1:2" x14ac:dyDescent="0.25">
      <c r="A562">
        <f ca="1">25667.2801911994*(((RANDBETWEEN(3800,4910))))</f>
        <v>98716359.61535275</v>
      </c>
      <c r="B562">
        <v>150683372.35630146</v>
      </c>
    </row>
    <row r="563" spans="1:2" x14ac:dyDescent="0.25">
      <c r="A563">
        <f ca="1">33508.1567007447*(((RANDBETWEEN(3800,4910))))</f>
        <v>137953081.13696599</v>
      </c>
      <c r="B563">
        <v>199843100.16954905</v>
      </c>
    </row>
    <row r="564" spans="1:2" x14ac:dyDescent="0.25">
      <c r="A564">
        <f ca="1">29181.2825809137*(((RANDBETWEEN(3800,4910))))</f>
        <v>117775656.4965675</v>
      </c>
      <c r="B564">
        <v>167587116.02882883</v>
      </c>
    </row>
    <row r="565" spans="1:2" x14ac:dyDescent="0.25">
      <c r="A565">
        <f ca="1">34023.2747855997*(((RANDBETWEEN(3800,4910))))</f>
        <v>160998136.285458</v>
      </c>
      <c r="B565">
        <v>179462781.54926285</v>
      </c>
    </row>
    <row r="566" spans="1:2" x14ac:dyDescent="0.25">
      <c r="A566">
        <f ca="1">27932.7655005075*(((RANDBETWEEN(3800,4910))))</f>
        <v>114105347.06957322</v>
      </c>
      <c r="B566">
        <v>170449952.28909829</v>
      </c>
    </row>
    <row r="567" spans="1:2" x14ac:dyDescent="0.25">
      <c r="A567">
        <f ca="1">26797.4487977511*(((RANDBETWEEN(3800,4910))))</f>
        <v>128145400.15084574</v>
      </c>
      <c r="B567">
        <v>174471248.42012703</v>
      </c>
    </row>
    <row r="568" spans="1:2" x14ac:dyDescent="0.25">
      <c r="A568">
        <f ca="1">26680.1067493523*(((RANDBETWEEN(3800,4910))))</f>
        <v>123368813.60900499</v>
      </c>
      <c r="B568">
        <v>169354199.67635792</v>
      </c>
    </row>
    <row r="569" spans="1:2" x14ac:dyDescent="0.25">
      <c r="A569">
        <f ca="1">28760.7772370818*(((RANDBETWEEN(3800,4910))))</f>
        <v>112655964.43764922</v>
      </c>
      <c r="B569">
        <v>180566564.61084038</v>
      </c>
    </row>
    <row r="570" spans="1:2" x14ac:dyDescent="0.25">
      <c r="A570">
        <f ca="1">26631.2522475272*(((RANDBETWEEN(3800,4910))))</f>
        <v>102663477.41421744</v>
      </c>
      <c r="B570">
        <v>184350067.99919105</v>
      </c>
    </row>
    <row r="571" spans="1:2" x14ac:dyDescent="0.25">
      <c r="A571">
        <f ca="1">29675.9869988197*(((RANDBETWEEN(3800,4910))))</f>
        <v>143839508.98327905</v>
      </c>
      <c r="B571">
        <v>144274215.24420145</v>
      </c>
    </row>
    <row r="572" spans="1:2" x14ac:dyDescent="0.25">
      <c r="A572">
        <f ca="1">26823.1539513406*(((RANDBETWEEN(3800,4910))))</f>
        <v>106461098.03287069</v>
      </c>
      <c r="B572">
        <v>145175399.00056672</v>
      </c>
    </row>
    <row r="573" spans="1:2" x14ac:dyDescent="0.25">
      <c r="A573">
        <f ca="1">27798.9860321692*(((RANDBETWEEN(3800,4910))))</f>
        <v>110695562.38009758</v>
      </c>
      <c r="B573">
        <v>145328967.73164815</v>
      </c>
    </row>
    <row r="574" spans="1:2" x14ac:dyDescent="0.25">
      <c r="A574">
        <f ca="1">26910.2624863438*(((RANDBETWEEN(3800,4910))))</f>
        <v>108717460.44482878</v>
      </c>
      <c r="B574">
        <v>164080629.40425959</v>
      </c>
    </row>
    <row r="575" spans="1:2" x14ac:dyDescent="0.25">
      <c r="A575">
        <f ca="1">27043.7920416338*(((RANDBETWEEN(3800,4910))))</f>
        <v>122886991.03718401</v>
      </c>
      <c r="B575">
        <v>144639260.82786402</v>
      </c>
    </row>
    <row r="576" spans="1:2" x14ac:dyDescent="0.25">
      <c r="A576">
        <f ca="1">29012.3752106503*(((RANDBETWEEN(3800,4910))))</f>
        <v>137083472.87032279</v>
      </c>
      <c r="B576">
        <v>164401335.81613427</v>
      </c>
    </row>
    <row r="577" spans="1:2" x14ac:dyDescent="0.25">
      <c r="A577">
        <f ca="1">27671.0765163212*(((RANDBETWEEN(3800,4910))))</f>
        <v>122638211.1203357</v>
      </c>
      <c r="B577">
        <v>157898501.81252232</v>
      </c>
    </row>
    <row r="578" spans="1:2" x14ac:dyDescent="0.25">
      <c r="A578">
        <f ca="1">26635.4381252355*(((RANDBETWEEN(3800,4910))))</f>
        <v>105929137.42406152</v>
      </c>
      <c r="B578">
        <v>172762631.10599789</v>
      </c>
    </row>
    <row r="579" spans="1:2" x14ac:dyDescent="0.25">
      <c r="A579">
        <f ca="1">25088.8891685103*(((RANDBETWEEN(3800,4910))))</f>
        <v>100405734.45237809</v>
      </c>
      <c r="B579">
        <v>146861203.32435864</v>
      </c>
    </row>
    <row r="580" spans="1:2" x14ac:dyDescent="0.25">
      <c r="A580">
        <f ca="1">26780.393296194*(((RANDBETWEEN(3800,4910))))</f>
        <v>107603620.26410747</v>
      </c>
      <c r="B580">
        <v>145070093.76721752</v>
      </c>
    </row>
    <row r="581" spans="1:2" x14ac:dyDescent="0.25">
      <c r="A581">
        <f ca="1">26421.9449670043*(((RANDBETWEEN(3800,4910))))</f>
        <v>103230538.98608582</v>
      </c>
      <c r="B581">
        <v>196797787.04935589</v>
      </c>
    </row>
    <row r="582" spans="1:2" x14ac:dyDescent="0.25">
      <c r="A582">
        <f ca="1">27758.6862248834*(((RANDBETWEEN(3800,4910))))</f>
        <v>130632377.37430142</v>
      </c>
      <c r="B582">
        <v>170438749.32792813</v>
      </c>
    </row>
    <row r="583" spans="1:2" x14ac:dyDescent="0.25">
      <c r="A583">
        <f ca="1">30643.1939816143*(((RANDBETWEEN(3800,4910))))</f>
        <v>147424406.24554649</v>
      </c>
      <c r="B583">
        <v>154347466.26891312</v>
      </c>
    </row>
    <row r="584" spans="1:2" x14ac:dyDescent="0.25">
      <c r="A584">
        <f ca="1">25663.3275344411*(((RANDBETWEEN(3800,4910))))</f>
        <v>112892977.82400651</v>
      </c>
      <c r="B584">
        <v>161614086.35953239</v>
      </c>
    </row>
    <row r="585" spans="1:2" x14ac:dyDescent="0.25">
      <c r="A585">
        <f ca="1">27578.3442528784*(((RANDBETWEEN(3800,4910))))</f>
        <v>105404431.73450138</v>
      </c>
      <c r="B585">
        <v>177620791.51197228</v>
      </c>
    </row>
    <row r="586" spans="1:2" x14ac:dyDescent="0.25">
      <c r="A586">
        <f ca="1">27703.255160717*(((RANDBETWEEN(3800,4910))))</f>
        <v>106241983.5413498</v>
      </c>
      <c r="B586">
        <v>158831300.01878187</v>
      </c>
    </row>
    <row r="587" spans="1:2" x14ac:dyDescent="0.25">
      <c r="A587">
        <f ca="1">29188.4340511142*(((RANDBETWEEN(3800,4910))))</f>
        <v>116111590.65533225</v>
      </c>
      <c r="B587">
        <v>171789371.02252203</v>
      </c>
    </row>
    <row r="588" spans="1:2" x14ac:dyDescent="0.25">
      <c r="A588">
        <f ca="1">27780.9859508791*(((RANDBETWEEN(3800,4910))))</f>
        <v>108679217.03983891</v>
      </c>
      <c r="B588">
        <v>192435175.48307043</v>
      </c>
    </row>
    <row r="589" spans="1:2" x14ac:dyDescent="0.25">
      <c r="A589">
        <f ca="1">26931.8659022828*(((RANDBETWEEN(3800,4910))))</f>
        <v>116938161.74771209</v>
      </c>
      <c r="B589">
        <v>148675078.84629351</v>
      </c>
    </row>
    <row r="590" spans="1:2" x14ac:dyDescent="0.25">
      <c r="A590">
        <f ca="1">27350.3210469994*(((RANDBETWEEN(3800,4910))))</f>
        <v>127178992.86854708</v>
      </c>
      <c r="B590">
        <v>186319764.16324562</v>
      </c>
    </row>
    <row r="591" spans="1:2" x14ac:dyDescent="0.25">
      <c r="A591">
        <f ca="1">27852.5151751209*(((RANDBETWEEN(3800,4910))))</f>
        <v>126088336.19777218</v>
      </c>
      <c r="B591">
        <v>167732537.83654222</v>
      </c>
    </row>
    <row r="592" spans="1:2" x14ac:dyDescent="0.25">
      <c r="A592">
        <f ca="1">27920.066275215*(((RANDBETWEEN(3800,4910))))</f>
        <v>132257353.94569346</v>
      </c>
      <c r="B592">
        <v>186112537.43948275</v>
      </c>
    </row>
    <row r="593" spans="1:2" x14ac:dyDescent="0.25">
      <c r="A593">
        <f ca="1">27672.8317706194*(((RANDBETWEEN(3800,4910))))</f>
        <v>115893819.45535414</v>
      </c>
      <c r="B593">
        <v>150314798.90552396</v>
      </c>
    </row>
    <row r="594" spans="1:2" x14ac:dyDescent="0.25">
      <c r="A594">
        <f ca="1">26390.4649176988*(((RANDBETWEEN(3800,4910))))</f>
        <v>109889895.91729771</v>
      </c>
      <c r="B594">
        <v>185413605.45105827</v>
      </c>
    </row>
    <row r="595" spans="1:2" x14ac:dyDescent="0.25">
      <c r="A595">
        <f ca="1">33241.0587167688*(((RANDBETWEEN(3800,4910))))</f>
        <v>161651268.53964698</v>
      </c>
      <c r="B595">
        <v>191881260.4105587</v>
      </c>
    </row>
    <row r="596" spans="1:2" x14ac:dyDescent="0.25">
      <c r="A596">
        <f ca="1">27842.0137876792*(((RANDBETWEEN(3800,4910))))</f>
        <v>116741563.81173904</v>
      </c>
      <c r="B596">
        <v>188641005.42171043</v>
      </c>
    </row>
    <row r="597" spans="1:2" x14ac:dyDescent="0.25">
      <c r="A597">
        <f ca="1">30843.875083446*(((RANDBETWEEN(3800,4910))))</f>
        <v>134571826.98907486</v>
      </c>
      <c r="B597">
        <v>158911330.09132287</v>
      </c>
    </row>
    <row r="598" spans="1:2" x14ac:dyDescent="0.25">
      <c r="A598">
        <f ca="1">28422.9081137221*(((RANDBETWEEN(3800,4910))))</f>
        <v>129750575.53914136</v>
      </c>
      <c r="B598">
        <v>153876828.99813309</v>
      </c>
    </row>
    <row r="599" spans="1:2" x14ac:dyDescent="0.25">
      <c r="A599">
        <f ca="1">27547.4051492398*(((RANDBETWEEN(3800,4910))))</f>
        <v>125258051.2135932</v>
      </c>
      <c r="B599">
        <v>200251592.12571231</v>
      </c>
    </row>
    <row r="600" spans="1:2" x14ac:dyDescent="0.25">
      <c r="A600">
        <f ca="1">28933.4370868837*(((RANDBETWEEN(3800,4910))))</f>
        <v>121317901.70530342</v>
      </c>
      <c r="B600">
        <v>192782572.72720838</v>
      </c>
    </row>
    <row r="601" spans="1:2" x14ac:dyDescent="0.25">
      <c r="A601">
        <f ca="1">27614.0722361734*(((RANDBETWEEN(3800,4910))))</f>
        <v>113383380.60172798</v>
      </c>
      <c r="B601">
        <v>148520780.28555745</v>
      </c>
    </row>
    <row r="602" spans="1:2" x14ac:dyDescent="0.25">
      <c r="A602">
        <f ca="1">27453.2544415972*(((RANDBETWEEN(3800,4910))))</f>
        <v>124500508.89264314</v>
      </c>
      <c r="B602">
        <v>197328106.40995669</v>
      </c>
    </row>
    <row r="603" spans="1:2" x14ac:dyDescent="0.25">
      <c r="A603">
        <f ca="1">29014.1568835787*(((RANDBETWEEN(3800,4910))))</f>
        <v>127720318.60151336</v>
      </c>
      <c r="B603">
        <v>194381862.13331226</v>
      </c>
    </row>
    <row r="604" spans="1:2" x14ac:dyDescent="0.25">
      <c r="A604">
        <f ca="1">33878.7483177845*(((RANDBETWEEN(3800,4910))))</f>
        <v>145576981.52152002</v>
      </c>
      <c r="B604">
        <v>194218829.38154864</v>
      </c>
    </row>
    <row r="605" spans="1:2" x14ac:dyDescent="0.25">
      <c r="A605">
        <f ca="1">31446.7759613656*(((RANDBETWEEN(3800,4910))))</f>
        <v>132045012.26177426</v>
      </c>
      <c r="B605">
        <v>166478951.81364191</v>
      </c>
    </row>
    <row r="606" spans="1:2" x14ac:dyDescent="0.25">
      <c r="A606">
        <f ca="1">28787.607286861*(((RANDBETWEEN(3800,4910))))</f>
        <v>122260968.14729847</v>
      </c>
      <c r="B606">
        <v>181593798.51185507</v>
      </c>
    </row>
    <row r="607" spans="1:2" x14ac:dyDescent="0.25">
      <c r="A607">
        <f ca="1">28136.7749359713*(((RANDBETWEEN(3800,4910))))</f>
        <v>132327252.52387282</v>
      </c>
      <c r="B607">
        <v>202989488.2575542</v>
      </c>
    </row>
    <row r="608" spans="1:2" x14ac:dyDescent="0.25">
      <c r="A608">
        <f ca="1">29930.8734853018*(((RANDBETWEEN(3800,4910))))</f>
        <v>139597593.93544781</v>
      </c>
      <c r="B608">
        <v>188971853.69368008</v>
      </c>
    </row>
    <row r="609" spans="1:2" x14ac:dyDescent="0.25">
      <c r="A609">
        <f ca="1">27216.0477608491*(((RANDBETWEEN(3800,4910))))</f>
        <v>115749851.1268912</v>
      </c>
      <c r="B609">
        <v>145327700.98411518</v>
      </c>
    </row>
    <row r="610" spans="1:2" x14ac:dyDescent="0.25">
      <c r="A610">
        <f ca="1">29877.8347295895*(((RANDBETWEEN(3800,4910))))</f>
        <v>134450256.28315273</v>
      </c>
      <c r="B610">
        <v>171530200.55221468</v>
      </c>
    </row>
    <row r="611" spans="1:2" x14ac:dyDescent="0.25">
      <c r="A611">
        <f ca="1">26763.4736516311*(((RANDBETWEEN(3800,4910))))</f>
        <v>125092475.84772399</v>
      </c>
      <c r="B611">
        <v>159588007.55168468</v>
      </c>
    </row>
    <row r="612" spans="1:2" x14ac:dyDescent="0.25">
      <c r="A612">
        <f ca="1">29307.195903357*(((RANDBETWEEN(3800,4910))))</f>
        <v>119426823.30617981</v>
      </c>
      <c r="B612">
        <v>154370871.6127359</v>
      </c>
    </row>
    <row r="613" spans="1:2" x14ac:dyDescent="0.25">
      <c r="A613">
        <f ca="1">28787.8333299947*(((RANDBETWEEN(3800,4910))))</f>
        <v>130984641.65147594</v>
      </c>
      <c r="B613">
        <v>163833167.98009995</v>
      </c>
    </row>
    <row r="614" spans="1:2" x14ac:dyDescent="0.25">
      <c r="A614">
        <f ca="1">30911.8575770255*(((RANDBETWEEN(3800,4910))))</f>
        <v>137372295.07230154</v>
      </c>
      <c r="B614">
        <v>185135820.83344561</v>
      </c>
    </row>
    <row r="615" spans="1:2" x14ac:dyDescent="0.25">
      <c r="A615">
        <f ca="1">32900.9701132317*(((RANDBETWEEN(3800,4910))))</f>
        <v>131241969.78168111</v>
      </c>
      <c r="B615">
        <v>196887465.32205898</v>
      </c>
    </row>
    <row r="616" spans="1:2" x14ac:dyDescent="0.25">
      <c r="A616">
        <f ca="1">27767.8251008047*(((RANDBETWEEN(3800,4910))))</f>
        <v>136006807.34374133</v>
      </c>
      <c r="B616">
        <v>171500880.40475866</v>
      </c>
    </row>
    <row r="617" spans="1:2" x14ac:dyDescent="0.25">
      <c r="A617">
        <f ca="1">27110.5172377408*(((RANDBETWEEN(3800,4910))))</f>
        <v>122187101.19049765</v>
      </c>
      <c r="B617">
        <v>158441512.94693473</v>
      </c>
    </row>
    <row r="618" spans="1:2" x14ac:dyDescent="0.25">
      <c r="A618">
        <f ca="1">28951.4485391238*(((RANDBETWEEN(3800,4910))))</f>
        <v>130976353.19099608</v>
      </c>
      <c r="B618">
        <v>178642304.82944328</v>
      </c>
    </row>
    <row r="619" spans="1:2" x14ac:dyDescent="0.25">
      <c r="A619">
        <f ca="1">26254.6369202549*(((RANDBETWEEN(3800,4910))))</f>
        <v>114076397.4185075</v>
      </c>
      <c r="B619">
        <v>144736409.99325144</v>
      </c>
    </row>
    <row r="620" spans="1:2" x14ac:dyDescent="0.25">
      <c r="A620">
        <f ca="1">25378.1456068422*(((RANDBETWEEN(3800,4910))))</f>
        <v>114353924.10443082</v>
      </c>
      <c r="B620">
        <v>147600905.47936976</v>
      </c>
    </row>
    <row r="621" spans="1:2" x14ac:dyDescent="0.25">
      <c r="A621">
        <f ca="1">26143.8782016176*(((RANDBETWEEN(3800,4910))))</f>
        <v>102274851.52472802</v>
      </c>
      <c r="B621">
        <v>203574499.04952979</v>
      </c>
    </row>
    <row r="622" spans="1:2" x14ac:dyDescent="0.25">
      <c r="A622">
        <f ca="1">27675.6689834776*(((RANDBETWEEN(3800,4910))))</f>
        <v>120029376.38134243</v>
      </c>
      <c r="B622">
        <v>171099225.64609954</v>
      </c>
    </row>
    <row r="623" spans="1:2" x14ac:dyDescent="0.25">
      <c r="A623">
        <f ca="1">25504.2286619413*(((RANDBETWEEN(3800,4910))))</f>
        <v>104924396.7152265</v>
      </c>
      <c r="B623">
        <v>144978196.01957032</v>
      </c>
    </row>
    <row r="624" spans="1:2" x14ac:dyDescent="0.25">
      <c r="A624">
        <f ca="1">26332.5451697761*(((RANDBETWEEN(3800,4910))))</f>
        <v>112176642.42324615</v>
      </c>
      <c r="B624">
        <v>174925004.6787377</v>
      </c>
    </row>
    <row r="625" spans="1:2" x14ac:dyDescent="0.25">
      <c r="A625">
        <f ca="1">27198.2277733106*(((RANDBETWEEN(3800,4910))))</f>
        <v>114694926.52005081</v>
      </c>
      <c r="B625">
        <v>157636914.22419453</v>
      </c>
    </row>
    <row r="626" spans="1:2" x14ac:dyDescent="0.25">
      <c r="A626">
        <f ca="1">28019.7766506636*(((RANDBETWEEN(3800,4910))))</f>
        <v>132253345.79113266</v>
      </c>
      <c r="B626">
        <v>172060275.15952712</v>
      </c>
    </row>
    <row r="627" spans="1:2" x14ac:dyDescent="0.25">
      <c r="A627">
        <f ca="1">26322.6376189183*(((RANDBETWEEN(3800,4910))))</f>
        <v>111529015.59135678</v>
      </c>
      <c r="B627">
        <v>155068919.70464998</v>
      </c>
    </row>
    <row r="628" spans="1:2" x14ac:dyDescent="0.25">
      <c r="A628">
        <f ca="1">25965.8947014007*(((RANDBETWEEN(3800,4910))))</f>
        <v>126324077.72231442</v>
      </c>
      <c r="B628">
        <v>148550060.19388098</v>
      </c>
    </row>
    <row r="629" spans="1:2" x14ac:dyDescent="0.25">
      <c r="A629">
        <f ca="1">27410.9630984999*(((RANDBETWEEN(3800,4910))))</f>
        <v>119155456.58917911</v>
      </c>
      <c r="B629">
        <v>149966675.12200192</v>
      </c>
    </row>
    <row r="630" spans="1:2" x14ac:dyDescent="0.25">
      <c r="A630">
        <f ca="1">28697.3411162384*(((RANDBETWEEN(3800,4910))))</f>
        <v>127875352.01395844</v>
      </c>
      <c r="B630">
        <v>178638190.47150695</v>
      </c>
    </row>
    <row r="631" spans="1:2" x14ac:dyDescent="0.25">
      <c r="A631">
        <f ca="1">30751.059082756*(((RANDBETWEEN(3800,4910))))</f>
        <v>131768288.16960953</v>
      </c>
      <c r="B631">
        <v>202949228.86021006</v>
      </c>
    </row>
    <row r="632" spans="1:2" x14ac:dyDescent="0.25">
      <c r="A632">
        <f ca="1">29134.3412514513*(((RANDBETWEEN(3800,4910))))</f>
        <v>118838977.96467</v>
      </c>
      <c r="B632">
        <v>176890193.46847427</v>
      </c>
    </row>
    <row r="633" spans="1:2" x14ac:dyDescent="0.25">
      <c r="A633">
        <f ca="1">25669.3698744514*(((RANDBETWEEN(3800,4910))))</f>
        <v>99186445.194880083</v>
      </c>
      <c r="B633">
        <v>183704774.63706371</v>
      </c>
    </row>
    <row r="634" spans="1:2" x14ac:dyDescent="0.25">
      <c r="A634">
        <f ca="1">27671.7392677086*(((RANDBETWEEN(3800,4910))))</f>
        <v>114173596.21856578</v>
      </c>
      <c r="B634">
        <v>165483730.65343735</v>
      </c>
    </row>
    <row r="635" spans="1:2" x14ac:dyDescent="0.25">
      <c r="A635">
        <f ca="1">28266.9280790341*(((RANDBETWEEN(3800,4910))))</f>
        <v>108318868.39885885</v>
      </c>
      <c r="B635">
        <v>150662818.17496255</v>
      </c>
    </row>
    <row r="636" spans="1:2" x14ac:dyDescent="0.25">
      <c r="A636">
        <f ca="1">28229.4348632588*(((RANDBETWEEN(3800,4910))))</f>
        <v>137957248.17674559</v>
      </c>
      <c r="B636">
        <v>147946195.04835117</v>
      </c>
    </row>
    <row r="637" spans="1:2" x14ac:dyDescent="0.25">
      <c r="A637">
        <f ca="1">26785.1892869182*(((RANDBETWEEN(3800,4910))))</f>
        <v>129345679.06652805</v>
      </c>
      <c r="B637">
        <v>147371945.32447457</v>
      </c>
    </row>
    <row r="638" spans="1:2" x14ac:dyDescent="0.25">
      <c r="A638">
        <f ca="1">26842.2349924478*(((RANDBETWEEN(3800,4910))))</f>
        <v>127769038.56405175</v>
      </c>
      <c r="B638">
        <v>152650247.61402422</v>
      </c>
    </row>
    <row r="639" spans="1:2" x14ac:dyDescent="0.25">
      <c r="A639">
        <f ca="1">31063.8505881509*(((RANDBETWEEN(3800,4910))))</f>
        <v>134817111.55257496</v>
      </c>
      <c r="B639">
        <v>194991517.53023019</v>
      </c>
    </row>
    <row r="640" spans="1:2" x14ac:dyDescent="0.25">
      <c r="A640">
        <f ca="1">25492.7206429792*(((RANDBETWEEN(3800,4910))))</f>
        <v>106559572.28765297</v>
      </c>
      <c r="B640">
        <v>168035868.96700096</v>
      </c>
    </row>
    <row r="641" spans="1:2" x14ac:dyDescent="0.25">
      <c r="A641">
        <f ca="1">26388.2703607345*(((RANDBETWEEN(3800,4910))))</f>
        <v>110039087.40426269</v>
      </c>
      <c r="B641">
        <v>156746506.25638402</v>
      </c>
    </row>
    <row r="642" spans="1:2" x14ac:dyDescent="0.25">
      <c r="A642">
        <f ca="1">25371.9259760178*(((RANDBETWEEN(3800,4910))))</f>
        <v>104456219.24326529</v>
      </c>
      <c r="B642">
        <v>184943708.89849156</v>
      </c>
    </row>
    <row r="643" spans="1:2" x14ac:dyDescent="0.25">
      <c r="A643">
        <f ca="1">25926.531884901*(((RANDBETWEEN(3800,4910))))</f>
        <v>119365752.79808427</v>
      </c>
      <c r="B643">
        <v>157377993.36083135</v>
      </c>
    </row>
    <row r="644" spans="1:2" x14ac:dyDescent="0.25">
      <c r="A644">
        <f ca="1">25799.6238465998*(((RANDBETWEEN(3800,4910))))</f>
        <v>117775282.85972822</v>
      </c>
      <c r="B644">
        <v>150300555.42657849</v>
      </c>
    </row>
    <row r="645" spans="1:2" x14ac:dyDescent="0.25">
      <c r="A645">
        <f ca="1">27511.3701606534*(((RANDBETWEEN(3800,4910))))</f>
        <v>114804947.68040672</v>
      </c>
      <c r="B645">
        <v>160709044.29460409</v>
      </c>
    </row>
    <row r="646" spans="1:2" x14ac:dyDescent="0.25">
      <c r="A646">
        <f ca="1">32430.4643275249*(((RANDBETWEEN(3800,4910))))</f>
        <v>140748215.18145797</v>
      </c>
      <c r="B646">
        <v>174745251.46892276</v>
      </c>
    </row>
    <row r="647" spans="1:2" x14ac:dyDescent="0.25">
      <c r="A647">
        <f ca="1">27466.3476473954*(((RANDBETWEEN(3800,4910))))</f>
        <v>133486449.56634149</v>
      </c>
      <c r="B647">
        <v>148804873.68151829</v>
      </c>
    </row>
    <row r="648" spans="1:2" x14ac:dyDescent="0.25">
      <c r="A648">
        <f ca="1">29541.2167669074*(((RANDBETWEEN(3800,4910))))</f>
        <v>116983218.39695312</v>
      </c>
      <c r="B648">
        <v>187997182.10124326</v>
      </c>
    </row>
    <row r="649" spans="1:2" x14ac:dyDescent="0.25">
      <c r="A649">
        <f ca="1">26835.1398616727*(((RANDBETWEEN(3800,4910))))</f>
        <v>114773893.18837397</v>
      </c>
      <c r="B649">
        <v>146413453.66099453</v>
      </c>
    </row>
    <row r="650" spans="1:2" x14ac:dyDescent="0.25">
      <c r="A650">
        <f ca="1">29625.9128958137*(((RANDBETWEEN(3800,4910))))</f>
        <v>138116005.92028335</v>
      </c>
      <c r="B650">
        <v>193907730.3407014</v>
      </c>
    </row>
    <row r="651" spans="1:2" x14ac:dyDescent="0.25">
      <c r="A651">
        <f ca="1">27919.1419931858*(((RANDBETWEEN(3800,4910))))</f>
        <v>115557328.70979616</v>
      </c>
      <c r="B651">
        <v>203368437.85742623</v>
      </c>
    </row>
    <row r="652" spans="1:2" x14ac:dyDescent="0.25">
      <c r="A652">
        <f ca="1">26565.5228471841*(((RANDBETWEEN(3800,4910))))</f>
        <v>128497434.0118293</v>
      </c>
      <c r="B652">
        <v>154885904.40041825</v>
      </c>
    </row>
    <row r="653" spans="1:2" x14ac:dyDescent="0.25">
      <c r="A653">
        <f ca="1">29617.2117149381*(((RANDBETWEEN(3800,4910))))</f>
        <v>130138028.27543806</v>
      </c>
      <c r="B653">
        <v>149903608.50134766</v>
      </c>
    </row>
    <row r="654" spans="1:2" x14ac:dyDescent="0.25">
      <c r="A654">
        <f ca="1">27017.702119214*(((RANDBETWEEN(3800,4910))))</f>
        <v>121930889.66401297</v>
      </c>
      <c r="B654">
        <v>166918456.36405104</v>
      </c>
    </row>
    <row r="655" spans="1:2" x14ac:dyDescent="0.25">
      <c r="A655">
        <f ca="1">25411.3343849153*(((RANDBETWEEN(3800,4910))))</f>
        <v>112038573.30309168</v>
      </c>
      <c r="B655">
        <v>147293392.31801164</v>
      </c>
    </row>
    <row r="656" spans="1:2" x14ac:dyDescent="0.25">
      <c r="A656">
        <f ca="1">31508.1060151013*(((RANDBETWEEN(3800,4910))))</f>
        <v>120613029.82580779</v>
      </c>
      <c r="B656">
        <v>176761720.22185037</v>
      </c>
    </row>
    <row r="657" spans="1:2" x14ac:dyDescent="0.25">
      <c r="A657">
        <f ca="1">29665.7121238417*(((RANDBETWEEN(3800,4910))))</f>
        <v>141861435.37621078</v>
      </c>
      <c r="B657">
        <v>191825705.76349151</v>
      </c>
    </row>
    <row r="658" spans="1:2" x14ac:dyDescent="0.25">
      <c r="A658">
        <f ca="1">28564.3172823964*(((RANDBETWEEN(3800,4910))))</f>
        <v>124883195.15863706</v>
      </c>
      <c r="B658">
        <v>143478567.34717041</v>
      </c>
    </row>
    <row r="659" spans="1:2" x14ac:dyDescent="0.25">
      <c r="A659">
        <f ca="1">26554.7382033938*(((RANDBETWEEN(3800,4910))))</f>
        <v>109007200.32493173</v>
      </c>
      <c r="B659">
        <v>157229594.38677448</v>
      </c>
    </row>
    <row r="660" spans="1:2" x14ac:dyDescent="0.25">
      <c r="A660">
        <f ca="1">29635.0968377211*(((RANDBETWEEN(3800,4910))))</f>
        <v>142870801.85465333</v>
      </c>
      <c r="B660">
        <v>178960163.40475968</v>
      </c>
    </row>
    <row r="661" spans="1:2" x14ac:dyDescent="0.25">
      <c r="A661">
        <f ca="1">26715.7092998289*(((RANDBETWEEN(3800,4910))))</f>
        <v>130265798.54596558</v>
      </c>
      <c r="B661">
        <v>163643944.41260082</v>
      </c>
    </row>
    <row r="662" spans="1:2" x14ac:dyDescent="0.25">
      <c r="A662">
        <f ca="1">27212.7401490136*(((RANDBETWEEN(3800,4910))))</f>
        <v>113966955.74406882</v>
      </c>
      <c r="B662">
        <v>146456434.03297514</v>
      </c>
    </row>
    <row r="663" spans="1:2" x14ac:dyDescent="0.25">
      <c r="A663">
        <f ca="1">29679.9028514432*(((RANDBETWEEN(3800,4910))))</f>
        <v>144422407.27512273</v>
      </c>
      <c r="B663">
        <v>181628844.68114254</v>
      </c>
    </row>
    <row r="664" spans="1:2" x14ac:dyDescent="0.25">
      <c r="A664">
        <f ca="1">27058.226367582*(((RANDBETWEEN(3800,4910))))</f>
        <v>132206494.0320057</v>
      </c>
      <c r="B664">
        <v>171769343.00017524</v>
      </c>
    </row>
    <row r="665" spans="1:2" x14ac:dyDescent="0.25">
      <c r="A665">
        <f ca="1">26663.4356023782*(((RANDBETWEEN(3800,4910))))</f>
        <v>112333054.19281952</v>
      </c>
      <c r="B665">
        <v>154150305.45588264</v>
      </c>
    </row>
    <row r="666" spans="1:2" x14ac:dyDescent="0.25">
      <c r="A666">
        <f ca="1">27382.1025203535*(((RANDBETWEEN(3800,4910))))</f>
        <v>132447229.89094988</v>
      </c>
      <c r="B666">
        <v>151234169.47270596</v>
      </c>
    </row>
    <row r="667" spans="1:2" x14ac:dyDescent="0.25">
      <c r="A667">
        <f ca="1">26670.328284041*(((RANDBETWEEN(3800,4910))))</f>
        <v>116389312.6315549</v>
      </c>
      <c r="B667">
        <v>150446619.11466685</v>
      </c>
    </row>
    <row r="668" spans="1:2" x14ac:dyDescent="0.25">
      <c r="A668">
        <f ca="1">26030.7841330691*(((RANDBETWEEN(3800,4910))))</f>
        <v>111854279.41979773</v>
      </c>
      <c r="B668">
        <v>144509777.01545328</v>
      </c>
    </row>
    <row r="669" spans="1:2" x14ac:dyDescent="0.25">
      <c r="A669">
        <f ca="1">26279.9617171019*(((RANDBETWEEN(3800,4910))))</f>
        <v>112084036.72343951</v>
      </c>
      <c r="B669">
        <v>167377469.33940676</v>
      </c>
    </row>
    <row r="670" spans="1:2" x14ac:dyDescent="0.25">
      <c r="A670">
        <f ca="1">27826.3341613883*(((RANDBETWEEN(3800,4910))))</f>
        <v>116286250.46044181</v>
      </c>
      <c r="B670">
        <v>171559741.12157515</v>
      </c>
    </row>
    <row r="671" spans="1:2" x14ac:dyDescent="0.25">
      <c r="A671">
        <f ca="1">26655.7715421475*(((RANDBETWEEN(3800,4910))))</f>
        <v>113127094.42487395</v>
      </c>
      <c r="B671">
        <v>176803157.82826602</v>
      </c>
    </row>
    <row r="672" spans="1:2" x14ac:dyDescent="0.25">
      <c r="A672">
        <f ca="1">27098.4974090559*(((RANDBETWEEN(3800,4910))))</f>
        <v>113000734.19576328</v>
      </c>
      <c r="B672">
        <v>168265649.47172955</v>
      </c>
    </row>
    <row r="673" spans="1:2" x14ac:dyDescent="0.25">
      <c r="A673">
        <f ca="1">27516.196674825*(((RANDBETWEEN(3800,4910))))</f>
        <v>114467378.16727212</v>
      </c>
      <c r="B673">
        <v>148825327.06692371</v>
      </c>
    </row>
    <row r="674" spans="1:2" x14ac:dyDescent="0.25">
      <c r="A674">
        <f ca="1">27403.9390139583*(((RANDBETWEEN(3800,4910))))</f>
        <v>116055681.72411332</v>
      </c>
      <c r="B674">
        <v>188452394.00205868</v>
      </c>
    </row>
    <row r="675" spans="1:2" x14ac:dyDescent="0.25">
      <c r="A675">
        <f ca="1">26154.068578565*(((RANDBETWEEN(3800,4910))))</f>
        <v>127448776.18334746</v>
      </c>
      <c r="B675">
        <v>185953226.40395057</v>
      </c>
    </row>
    <row r="676" spans="1:2" x14ac:dyDescent="0.25">
      <c r="A676">
        <f ca="1">29657.7803912594*(((RANDBETWEEN(3800,4910))))</f>
        <v>114953556.79652162</v>
      </c>
      <c r="B676">
        <v>152841741.51239741</v>
      </c>
    </row>
    <row r="677" spans="1:2" x14ac:dyDescent="0.25">
      <c r="A677">
        <f ca="1">27054.0189333657*(((RANDBETWEEN(3800,4910))))</f>
        <v>105591835.89692624</v>
      </c>
      <c r="B677">
        <v>193679776.58270335</v>
      </c>
    </row>
    <row r="678" spans="1:2" x14ac:dyDescent="0.25">
      <c r="A678">
        <f ca="1">32027.1877106396*(((RANDBETWEEN(3800,4910))))</f>
        <v>144506670.95040581</v>
      </c>
      <c r="B678">
        <v>199212174.66802603</v>
      </c>
    </row>
    <row r="679" spans="1:2" x14ac:dyDescent="0.25">
      <c r="A679">
        <f ca="1">26453.6162860616*(((RANDBETWEEN(3800,4910))))</f>
        <v>105576382.59767169</v>
      </c>
      <c r="B679">
        <v>178004320.05807662</v>
      </c>
    </row>
    <row r="680" spans="1:2" x14ac:dyDescent="0.25">
      <c r="A680">
        <f ca="1">26651.6271667556*(((RANDBETWEEN(3800,4910))))</f>
        <v>120305445.03073467</v>
      </c>
      <c r="B680">
        <v>155711097.87578148</v>
      </c>
    </row>
    <row r="681" spans="1:2" x14ac:dyDescent="0.25">
      <c r="A681">
        <f ca="1">30061.9862181267*(((RANDBETWEEN(3800,4910))))</f>
        <v>135789991.74727833</v>
      </c>
      <c r="B681">
        <v>198484701.20906448</v>
      </c>
    </row>
    <row r="682" spans="1:2" x14ac:dyDescent="0.25">
      <c r="A682">
        <f ca="1">26105.1811978213*(((RANDBETWEEN(3800,4910))))</f>
        <v>115332690.53197467</v>
      </c>
      <c r="B682">
        <v>156037548.40734595</v>
      </c>
    </row>
    <row r="683" spans="1:2" x14ac:dyDescent="0.25">
      <c r="A683">
        <f ca="1">32588.2513890633*(((RANDBETWEEN(3800,4910))))</f>
        <v>134980537.2535001</v>
      </c>
      <c r="B683">
        <v>201650378.95538226</v>
      </c>
    </row>
    <row r="684" spans="1:2" x14ac:dyDescent="0.25">
      <c r="A684">
        <f ca="1">27930.3076548759*(((RANDBETWEEN(3800,4910))))</f>
        <v>123256447.68096718</v>
      </c>
      <c r="B684">
        <v>145876760.29308084</v>
      </c>
    </row>
    <row r="685" spans="1:2" x14ac:dyDescent="0.25">
      <c r="A685">
        <f ca="1">27533.4029424838*(((RANDBETWEEN(3800,4910))))</f>
        <v>118944300.71152991</v>
      </c>
      <c r="B685">
        <v>184118709.99871868</v>
      </c>
    </row>
    <row r="686" spans="1:2" x14ac:dyDescent="0.25">
      <c r="A686">
        <f ca="1">28125.0487589784*(((RANDBETWEEN(3800,4910))))</f>
        <v>129487724.48633665</v>
      </c>
      <c r="B686">
        <v>161490048.3654063</v>
      </c>
    </row>
    <row r="687" spans="1:2" x14ac:dyDescent="0.25">
      <c r="A687">
        <f ca="1">32753.7013761002*(((RANDBETWEEN(3800,4910))))</f>
        <v>144804113.78373876</v>
      </c>
      <c r="B687">
        <v>199141598.16534603</v>
      </c>
    </row>
    <row r="688" spans="1:2" x14ac:dyDescent="0.25">
      <c r="A688">
        <f ca="1">28206.6515267321*(((RANDBETWEEN(3800,4910))))</f>
        <v>107664788.87753652</v>
      </c>
      <c r="B688">
        <v>153968171.65491179</v>
      </c>
    </row>
    <row r="689" spans="1:2" x14ac:dyDescent="0.25">
      <c r="A689">
        <f ca="1">25550.8952313076*(((RANDBETWEEN(3800,4910))))</f>
        <v>123461925.75767827</v>
      </c>
      <c r="B689">
        <v>162765636.71116519</v>
      </c>
    </row>
    <row r="690" spans="1:2" x14ac:dyDescent="0.25">
      <c r="A690">
        <f ca="1">27797.5207779295*(((RANDBETWEEN(3800,4910))))</f>
        <v>112524364.10905842</v>
      </c>
      <c r="B690">
        <v>144932544.03876382</v>
      </c>
    </row>
    <row r="691" spans="1:2" x14ac:dyDescent="0.25">
      <c r="A691">
        <f ca="1">27765.2993712547*(((RANDBETWEEN(3800,4910))))</f>
        <v>114726217.00202426</v>
      </c>
      <c r="B691">
        <v>148248100.40451053</v>
      </c>
    </row>
    <row r="692" spans="1:2" x14ac:dyDescent="0.25">
      <c r="A692">
        <f ca="1">29380.5691921753*(((RANDBETWEEN(3800,4910))))</f>
        <v>136472743.89765421</v>
      </c>
      <c r="B692">
        <v>161825302.03990865</v>
      </c>
    </row>
    <row r="693" spans="1:2" x14ac:dyDescent="0.25">
      <c r="A693">
        <f ca="1">28465.9468429816*(((RANDBETWEEN(3800,4910))))</f>
        <v>108853780.72756165</v>
      </c>
      <c r="B693">
        <v>151394316.08274108</v>
      </c>
    </row>
    <row r="694" spans="1:2" x14ac:dyDescent="0.25">
      <c r="A694">
        <f ca="1">26838.6065339131*(((RANDBETWEEN(3800,4910))))</f>
        <v>122115659.72930478</v>
      </c>
      <c r="B694">
        <v>151468660.48057055</v>
      </c>
    </row>
    <row r="695" spans="1:2" x14ac:dyDescent="0.25">
      <c r="A695">
        <f ca="1">30414.3633513042*(((RANDBETWEEN(3800,4910))))</f>
        <v>126310850.99796619</v>
      </c>
      <c r="B695">
        <v>163666298.54860047</v>
      </c>
    </row>
    <row r="696" spans="1:2" x14ac:dyDescent="0.25">
      <c r="A696">
        <f ca="1">29549.585993468*(((RANDBETWEEN(3800,4910))))</f>
        <v>141749364.01066589</v>
      </c>
      <c r="B696">
        <v>167388760.87808907</v>
      </c>
    </row>
    <row r="697" spans="1:2" x14ac:dyDescent="0.25">
      <c r="A697">
        <f ca="1">32757.5230096166*(((RANDBETWEEN(3800,4910))))</f>
        <v>124576860.00557178</v>
      </c>
      <c r="B697">
        <v>175123171.17688939</v>
      </c>
    </row>
    <row r="698" spans="1:2" x14ac:dyDescent="0.25">
      <c r="A698">
        <f ca="1">30804.9935564176*(((RANDBETWEEN(3800,4910))))</f>
        <v>126762548.48465823</v>
      </c>
      <c r="B698">
        <v>203156953.39534181</v>
      </c>
    </row>
    <row r="699" spans="1:2" x14ac:dyDescent="0.25">
      <c r="A699">
        <f ca="1">26168.4476563534*(((RANDBETWEEN(3800,4910))))</f>
        <v>104569116.83478811</v>
      </c>
      <c r="B699">
        <v>170918427.89516652</v>
      </c>
    </row>
    <row r="700" spans="1:2" x14ac:dyDescent="0.25">
      <c r="A700">
        <f ca="1">26135.4464158446*(((RANDBETWEEN(3800,4910))))</f>
        <v>104463379.32413074</v>
      </c>
      <c r="B700">
        <v>146099497.18693337</v>
      </c>
    </row>
    <row r="701" spans="1:2" x14ac:dyDescent="0.25">
      <c r="A701">
        <f ca="1">28651.4413113804*(((RANDBETWEEN(3800,4910))))</f>
        <v>133429762.18709868</v>
      </c>
      <c r="B701">
        <v>188084275.57565004</v>
      </c>
    </row>
    <row r="702" spans="1:2" x14ac:dyDescent="0.25">
      <c r="A702">
        <f ca="1">27335.8023166935*(((RANDBETWEEN(3800,4910))))</f>
        <v>119512127.72858377</v>
      </c>
      <c r="B702">
        <v>145543325.69684881</v>
      </c>
    </row>
    <row r="703" spans="1:2" x14ac:dyDescent="0.25">
      <c r="A703">
        <f ca="1">25190.8155974212*(((RANDBETWEEN(3800,4910))))</f>
        <v>99705248.13459295</v>
      </c>
      <c r="B703">
        <v>173265899.5971306</v>
      </c>
    </row>
    <row r="704" spans="1:2" x14ac:dyDescent="0.25">
      <c r="A704">
        <f ca="1">27664.3291772781*(((RANDBETWEEN(3800,4910))))</f>
        <v>118071356.92862301</v>
      </c>
      <c r="B704">
        <v>152330280.78448334</v>
      </c>
    </row>
    <row r="705" spans="1:2" x14ac:dyDescent="0.25">
      <c r="A705">
        <f ca="1">26172.6086266508*(((RANDBETWEEN(3800,4910))))</f>
        <v>123691748.36955149</v>
      </c>
      <c r="B705">
        <v>190338227.76663443</v>
      </c>
    </row>
    <row r="706" spans="1:2" x14ac:dyDescent="0.25">
      <c r="A706">
        <f ca="1">30086.7915047462*(((RANDBETWEEN(3800,4910))))</f>
        <v>118331350.98816694</v>
      </c>
      <c r="B706">
        <v>184153740.33570778</v>
      </c>
    </row>
    <row r="707" spans="1:2" x14ac:dyDescent="0.25">
      <c r="A707">
        <f ca="1">26854.6708617197*(((RANDBETWEEN(3800,4910))))</f>
        <v>129869188.28727652</v>
      </c>
      <c r="B707">
        <v>149673436.85968423</v>
      </c>
    </row>
    <row r="708" spans="1:2" x14ac:dyDescent="0.25">
      <c r="A708">
        <f ca="1">26695.5715022645*(((RANDBETWEEN(3800,4910))))</f>
        <v>117246950.03794555</v>
      </c>
      <c r="B708">
        <v>156244572.18981066</v>
      </c>
    </row>
    <row r="709" spans="1:2" x14ac:dyDescent="0.25">
      <c r="A709">
        <f ca="1">27829.8719977508*(((RANDBETWEEN(3800,4910))))</f>
        <v>118555254.71041846</v>
      </c>
      <c r="B709">
        <v>176640174.55473891</v>
      </c>
    </row>
    <row r="710" spans="1:2" x14ac:dyDescent="0.25">
      <c r="A710">
        <f ca="1">29010.008467708*(((RANDBETWEEN(3800,4910))))</f>
        <v>116997364.15026638</v>
      </c>
      <c r="B710">
        <v>157277286.92269185</v>
      </c>
    </row>
    <row r="711" spans="1:2" x14ac:dyDescent="0.25">
      <c r="A711">
        <f ca="1">24797.6799160554*(((RANDBETWEEN(3800,4910))))</f>
        <v>112978229.69754836</v>
      </c>
      <c r="B711">
        <v>146561057.70189431</v>
      </c>
    </row>
    <row r="712" spans="1:2" x14ac:dyDescent="0.25">
      <c r="A712">
        <f ca="1">33544.990352913*(((RANDBETWEEN(3800,4910))))</f>
        <v>139714884.81988284</v>
      </c>
      <c r="B712">
        <v>192518150.12876981</v>
      </c>
    </row>
    <row r="713" spans="1:2" x14ac:dyDescent="0.25">
      <c r="A713">
        <f ca="1">26620.7320031513*(((RANDBETWEEN(3800,4910))))</f>
        <v>109304725.60493922</v>
      </c>
      <c r="B713">
        <v>186832884.41541958</v>
      </c>
    </row>
    <row r="714" spans="1:2" x14ac:dyDescent="0.25">
      <c r="A714">
        <f ca="1">26182.8580568972*(((RANDBETWEEN(3800,4910))))</f>
        <v>123687821.46078245</v>
      </c>
      <c r="B714">
        <v>149039514.35801533</v>
      </c>
    </row>
    <row r="715" spans="1:2" x14ac:dyDescent="0.25">
      <c r="A715">
        <f ca="1">27532.6055950982*(((RANDBETWEEN(3800,4910))))</f>
        <v>106193259.78029373</v>
      </c>
      <c r="B715">
        <v>160601781.96583968</v>
      </c>
    </row>
    <row r="716" spans="1:2" x14ac:dyDescent="0.25">
      <c r="A716">
        <f ca="1">28439.2783992675*(((RANDBETWEEN(3800,4910))))</f>
        <v>110884746.478744</v>
      </c>
      <c r="B716">
        <v>181622709.79379407</v>
      </c>
    </row>
    <row r="717" spans="1:2" x14ac:dyDescent="0.25">
      <c r="A717">
        <f ca="1">28982.4448024997*(((RANDBETWEEN(3800,4910))))</f>
        <v>131029632.95210128</v>
      </c>
      <c r="B717">
        <v>158384980.0879721</v>
      </c>
    </row>
    <row r="718" spans="1:2" x14ac:dyDescent="0.25">
      <c r="A718">
        <f ca="1">28845.6230571743*(((RANDBETWEEN(3800,4910))))</f>
        <v>133180241.65497366</v>
      </c>
      <c r="B718">
        <v>159269028.56085393</v>
      </c>
    </row>
    <row r="719" spans="1:2" x14ac:dyDescent="0.25">
      <c r="A719">
        <f ca="1">26131.0203826641*(((RANDBETWEEN(3800,4910))))</f>
        <v>125402766.81640489</v>
      </c>
      <c r="B719">
        <v>174445325.91609737</v>
      </c>
    </row>
    <row r="720" spans="1:2" x14ac:dyDescent="0.25">
      <c r="A720">
        <f ca="1">25249.8820656052*(((RANDBETWEEN(3800,4910))))</f>
        <v>112488224.60227099</v>
      </c>
      <c r="B720">
        <v>149458872.42512494</v>
      </c>
    </row>
    <row r="721" spans="1:2" x14ac:dyDescent="0.25">
      <c r="A721">
        <f ca="1">29729.614523247*(((RANDBETWEEN(3800,4910))))</f>
        <v>144575115.42655015</v>
      </c>
      <c r="B721">
        <v>166109613.28389749</v>
      </c>
    </row>
    <row r="722" spans="1:2" x14ac:dyDescent="0.25">
      <c r="A722">
        <f ca="1">29349.3578361408*(((RANDBETWEEN(3800,4910))))</f>
        <v>137824584.39851716</v>
      </c>
      <c r="B722">
        <v>201016014.19667262</v>
      </c>
    </row>
    <row r="723" spans="1:2" x14ac:dyDescent="0.25">
      <c r="A723">
        <f ca="1">33613.4450584384*(((RANDBETWEEN(3800,4910))))</f>
        <v>159966385.0331085</v>
      </c>
      <c r="B723">
        <v>159559854.68135953</v>
      </c>
    </row>
    <row r="724" spans="1:2" x14ac:dyDescent="0.25">
      <c r="A724">
        <f ca="1">26859.5400681654*(((RANDBETWEEN(3800,4910))))</f>
        <v>128066287.04501255</v>
      </c>
      <c r="B724">
        <v>202841470.50515842</v>
      </c>
    </row>
    <row r="725" spans="1:2" x14ac:dyDescent="0.25">
      <c r="A725">
        <f ca="1">26478.5841974548*(((RANDBETWEEN(3800,4910))))</f>
        <v>119074193.13595445</v>
      </c>
      <c r="B725">
        <v>143247035.56478727</v>
      </c>
    </row>
    <row r="726" spans="1:2" x14ac:dyDescent="0.25">
      <c r="A726">
        <f ca="1">28878.4454104467*(((RANDBETWEEN(3800,4910))))</f>
        <v>125476845.30839089</v>
      </c>
      <c r="B726">
        <v>183193363.67613482</v>
      </c>
    </row>
    <row r="727" spans="1:2" x14ac:dyDescent="0.25">
      <c r="A727">
        <f ca="1">28454.3069216403*(((RANDBETWEEN(3800,4910))))</f>
        <v>127446840.70202689</v>
      </c>
      <c r="B727">
        <v>172718367.71450669</v>
      </c>
    </row>
    <row r="728" spans="1:2" x14ac:dyDescent="0.25">
      <c r="A728">
        <f ca="1">26840.028496968*(((RANDBETWEEN(3800,4910))))</f>
        <v>121129048.60681677</v>
      </c>
      <c r="B728">
        <v>163996485.08581942</v>
      </c>
    </row>
    <row r="729" spans="1:2" x14ac:dyDescent="0.25">
      <c r="A729">
        <f ca="1">27996.9606258929*(((RANDBETWEEN(3800,4910))))</f>
        <v>126154304.58027318</v>
      </c>
      <c r="B729">
        <v>166303730.63185909</v>
      </c>
    </row>
    <row r="730" spans="1:2" x14ac:dyDescent="0.25">
      <c r="A730">
        <f ca="1">27765.2041679011*(((RANDBETWEEN(3800,4910))))</f>
        <v>123555158.54715987</v>
      </c>
      <c r="B730">
        <v>176747912.51756677</v>
      </c>
    </row>
    <row r="731" spans="1:2" x14ac:dyDescent="0.25">
      <c r="A731">
        <f ca="1">28751.8010075644*(((RANDBETWEEN(3800,4910))))</f>
        <v>112448293.74058445</v>
      </c>
      <c r="B731">
        <v>183241356.33780068</v>
      </c>
    </row>
    <row r="732" spans="1:2" x14ac:dyDescent="0.25">
      <c r="A732">
        <f ca="1">32241.3140807749*(((RANDBETWEEN(3800,4910))))</f>
        <v>143828502.1143367</v>
      </c>
      <c r="B732">
        <v>202418707.91368479</v>
      </c>
    </row>
    <row r="733" spans="1:2" x14ac:dyDescent="0.25">
      <c r="A733">
        <f ca="1">26410.5085706961*(((RANDBETWEEN(3800,4910))))</f>
        <v>117711636.69959231</v>
      </c>
      <c r="B733">
        <v>165026901.50825331</v>
      </c>
    </row>
    <row r="734" spans="1:2" x14ac:dyDescent="0.25">
      <c r="A734">
        <f ca="1">26191.2313004345*(((RANDBETWEEN(3800,4910))))</f>
        <v>108876948.51590608</v>
      </c>
      <c r="B734">
        <v>161929072.33584747</v>
      </c>
    </row>
    <row r="735" spans="1:2" x14ac:dyDescent="0.25">
      <c r="A735">
        <f ca="1">26486.3887060001*(((RANDBETWEEN(3800,4910))))</f>
        <v>122684952.48619236</v>
      </c>
      <c r="B735">
        <v>200386241.56335753</v>
      </c>
    </row>
    <row r="736" spans="1:2" x14ac:dyDescent="0.25">
      <c r="A736">
        <f ca="1">24794.4129368045*(((RANDBETWEEN(3800,4910))))</f>
        <v>114674159.83272088</v>
      </c>
      <c r="B736">
        <v>161836755.90988255</v>
      </c>
    </row>
    <row r="737" spans="1:2" x14ac:dyDescent="0.25">
      <c r="A737">
        <f ca="1">27091.7246809122*(((RANDBETWEEN(3800,4910))))</f>
        <v>130988488.83221062</v>
      </c>
      <c r="B737">
        <v>147515338.26710203</v>
      </c>
    </row>
    <row r="738" spans="1:2" x14ac:dyDescent="0.25">
      <c r="A738">
        <f ca="1">32005.0026656476*(((RANDBETWEEN(3800,4910))))</f>
        <v>123347280.27340582</v>
      </c>
      <c r="B738">
        <v>187359072.25784335</v>
      </c>
    </row>
    <row r="739" spans="1:2" x14ac:dyDescent="0.25">
      <c r="A739">
        <f ca="1">31388.3404022614*(((RANDBETWEEN(3800,4910))))</f>
        <v>133588776.75202441</v>
      </c>
      <c r="B739">
        <v>150309566.25003499</v>
      </c>
    </row>
    <row r="740" spans="1:2" x14ac:dyDescent="0.25">
      <c r="A740">
        <f ca="1">26512.6998589994*(((RANDBETWEEN(3800,4910))))</f>
        <v>103929783.4472778</v>
      </c>
      <c r="B740">
        <v>145894224.4691397</v>
      </c>
    </row>
    <row r="741" spans="1:2" x14ac:dyDescent="0.25">
      <c r="A741">
        <f ca="1">25457.9242389754*(((RANDBETWEEN(3800,4910))))</f>
        <v>100915211.68329866</v>
      </c>
      <c r="B741">
        <v>143195715.71145004</v>
      </c>
    </row>
    <row r="742" spans="1:2" x14ac:dyDescent="0.25">
      <c r="A742">
        <f ca="1">26024.5496908701*(((RANDBETWEEN(3800,4910))))</f>
        <v>122523579.94461654</v>
      </c>
      <c r="B742">
        <v>147743929.5290097</v>
      </c>
    </row>
    <row r="743" spans="1:2" x14ac:dyDescent="0.25">
      <c r="A743">
        <f ca="1">26970.9370355498*(((RANDBETWEEN(3800,4910))))</f>
        <v>108477108.75698133</v>
      </c>
      <c r="B743">
        <v>169970417.02793473</v>
      </c>
    </row>
    <row r="744" spans="1:2" x14ac:dyDescent="0.25">
      <c r="A744">
        <f ca="1">26642.5607782264*(((RANDBETWEEN(3800,4910))))</f>
        <v>122795562.62684529</v>
      </c>
      <c r="B744">
        <v>181267361.41980651</v>
      </c>
    </row>
    <row r="745" spans="1:2" x14ac:dyDescent="0.25">
      <c r="A745">
        <f ca="1">25870.3398091594*(((RANDBETWEEN(3800,4910))))</f>
        <v>99419715.886599511</v>
      </c>
      <c r="B745">
        <v>193498345.51906317</v>
      </c>
    </row>
    <row r="746" spans="1:2" x14ac:dyDescent="0.25">
      <c r="A746">
        <f ca="1">31710.3930450118*(((RANDBETWEEN(3800,4910))))</f>
        <v>148753453.77415025</v>
      </c>
      <c r="B746">
        <v>178166250.92205101</v>
      </c>
    </row>
    <row r="747" spans="1:2" x14ac:dyDescent="0.25">
      <c r="A747">
        <f ca="1">27750.6654447505*(((RANDBETWEEN(3800,4910))))</f>
        <v>107866836.58374546</v>
      </c>
      <c r="B747">
        <v>193247147.00883332</v>
      </c>
    </row>
    <row r="748" spans="1:2" x14ac:dyDescent="0.25">
      <c r="A748">
        <f ca="1">27828.2855768771*(((RANDBETWEEN(3800,4910))))</f>
        <v>131210366.4949754</v>
      </c>
      <c r="B748">
        <v>167293094.76015824</v>
      </c>
    </row>
    <row r="749" spans="1:2" x14ac:dyDescent="0.25">
      <c r="A749">
        <f ca="1">27350.4894926957*(((RANDBETWEEN(3800,4910))))</f>
        <v>107104516.85339651</v>
      </c>
      <c r="B749">
        <v>173734245.51133895</v>
      </c>
    </row>
    <row r="750" spans="1:2" x14ac:dyDescent="0.25">
      <c r="A750">
        <f ca="1">28019.064886009*(((RANDBETWEEN(3800,4910))))</f>
        <v>134463492.38795707</v>
      </c>
      <c r="B750">
        <v>191307607.64635664</v>
      </c>
    </row>
    <row r="751" spans="1:2" x14ac:dyDescent="0.25">
      <c r="A751">
        <f ca="1">32234.8066361413*(((RANDBETWEEN(3800,4910))))</f>
        <v>135321718.25852114</v>
      </c>
      <c r="B751">
        <v>184016592.95140326</v>
      </c>
    </row>
    <row r="752" spans="1:2" x14ac:dyDescent="0.25">
      <c r="A752">
        <f ca="1">27705.6922411276*(((RANDBETWEEN(3800,4910))))</f>
        <v>133763082.14016426</v>
      </c>
      <c r="B752">
        <v>187193302.87860811</v>
      </c>
    </row>
    <row r="753" spans="1:2" x14ac:dyDescent="0.25">
      <c r="A753">
        <f ca="1">27092.4632076213*(((RANDBETWEEN(3800,4910))))</f>
        <v>120913663.29561402</v>
      </c>
      <c r="B753">
        <v>174254838.17910999</v>
      </c>
    </row>
    <row r="754" spans="1:2" x14ac:dyDescent="0.25">
      <c r="A754">
        <f ca="1">29292.5651226476*(((RANDBETWEEN(3800,4910))))</f>
        <v>136649816.29715127</v>
      </c>
      <c r="B754">
        <v>163390667.51205525</v>
      </c>
    </row>
    <row r="755" spans="1:2" x14ac:dyDescent="0.25">
      <c r="A755">
        <f ca="1">27792.6133721965*(((RANDBETWEEN(3800,4910))))</f>
        <v>118174192.05857973</v>
      </c>
      <c r="B755">
        <v>171532827.91116834</v>
      </c>
    </row>
    <row r="756" spans="1:2" x14ac:dyDescent="0.25">
      <c r="A756">
        <f ca="1">26291.1482922506*(((RANDBETWEEN(3800,4910))))</f>
        <v>124830372.09160632</v>
      </c>
      <c r="B756">
        <v>176878694.36736393</v>
      </c>
    </row>
    <row r="757" spans="1:2" x14ac:dyDescent="0.25">
      <c r="A757">
        <f ca="1">25473.5645710172*(((RANDBETWEEN(3800,4910))))</f>
        <v>106963497.63370118</v>
      </c>
      <c r="B757">
        <v>143173932.54824519</v>
      </c>
    </row>
    <row r="758" spans="1:2" x14ac:dyDescent="0.25">
      <c r="A758">
        <f ca="1">28167.1682980328*(((RANDBETWEEN(3800,4910))))</f>
        <v>126752257.34114747</v>
      </c>
      <c r="B758">
        <v>154157601.75136364</v>
      </c>
    </row>
    <row r="759" spans="1:2" x14ac:dyDescent="0.25">
      <c r="A759">
        <f ca="1">27633.5451893696*(((RANDBETWEEN(3800,4910))))</f>
        <v>123217977.99939921</v>
      </c>
      <c r="B759">
        <v>176695522.25313875</v>
      </c>
    </row>
    <row r="760" spans="1:2" x14ac:dyDescent="0.25">
      <c r="A760">
        <f ca="1">27490.5976294262*(((RANDBETWEEN(3800,4910))))</f>
        <v>107955576.89075685</v>
      </c>
      <c r="B760">
        <v>177533610.80540016</v>
      </c>
    </row>
    <row r="761" spans="1:2" x14ac:dyDescent="0.25">
      <c r="A761">
        <f ca="1">33592.638592381*(((RANDBETWEEN(3800,4910))))</f>
        <v>137360299.20424584</v>
      </c>
      <c r="B761">
        <v>173147240.12667745</v>
      </c>
    </row>
    <row r="762" spans="1:2" x14ac:dyDescent="0.25">
      <c r="A762">
        <f ca="1">26705.644162558*(((RANDBETWEEN(3800,4910))))</f>
        <v>118492943.14927001</v>
      </c>
      <c r="B762">
        <v>199170469.93543988</v>
      </c>
    </row>
    <row r="763" spans="1:2" x14ac:dyDescent="0.25">
      <c r="A763">
        <f ca="1">28127.3198113658*(((RANDBETWEEN(3800,4910))))</f>
        <v>129188779.89360324</v>
      </c>
      <c r="B763">
        <v>154926791.25106442</v>
      </c>
    </row>
    <row r="764" spans="1:2" x14ac:dyDescent="0.25">
      <c r="A764">
        <f ca="1">26733.8561242968*(((RANDBETWEEN(3800,4910))))</f>
        <v>111212841.47707471</v>
      </c>
      <c r="B764">
        <v>154107182.08232814</v>
      </c>
    </row>
    <row r="765" spans="1:2" x14ac:dyDescent="0.25">
      <c r="A765">
        <f ca="1">25344.0557566246*(((RANDBETWEEN(3800,4910))))</f>
        <v>124084496.98443398</v>
      </c>
      <c r="B765">
        <v>147067407.13428307</v>
      </c>
    </row>
    <row r="766" spans="1:2" x14ac:dyDescent="0.25">
      <c r="A766">
        <f ca="1">27394.1699319471*(((RANDBETWEEN(3800,4910))))</f>
        <v>117603171.5178488</v>
      </c>
      <c r="B766">
        <v>163966629.41599989</v>
      </c>
    </row>
    <row r="767" spans="1:2" x14ac:dyDescent="0.25">
      <c r="A767">
        <f ca="1">27284.7773995059*(((RANDBETWEEN(3800,4910))))</f>
        <v>120898848.65721042</v>
      </c>
      <c r="B767">
        <v>151990438.54090384</v>
      </c>
    </row>
    <row r="768" spans="1:2" x14ac:dyDescent="0.25">
      <c r="A768">
        <f ca="1">29759.4318475876*(((RANDBETWEEN(3800,4910))))</f>
        <v>124602741.14584942</v>
      </c>
      <c r="B768">
        <v>178736404.25300324</v>
      </c>
    </row>
    <row r="769" spans="1:2" x14ac:dyDescent="0.25">
      <c r="A769">
        <f ca="1">27132.207744188*(((RANDBETWEEN(3800,4910))))</f>
        <v>133164875.60847493</v>
      </c>
      <c r="B769">
        <v>145591792.13551828</v>
      </c>
    </row>
    <row r="770" spans="1:2" x14ac:dyDescent="0.25">
      <c r="A770">
        <f ca="1">28210.7282614491*(((RANDBETWEEN(3800,4910))))</f>
        <v>132900740.83968684</v>
      </c>
      <c r="B770">
        <v>170458461.11063439</v>
      </c>
    </row>
    <row r="771" spans="1:2" x14ac:dyDescent="0.25">
      <c r="A771">
        <f ca="1">26329.8551781735*(((RANDBETWEEN(3800,4910))))</f>
        <v>116114661.33574501</v>
      </c>
      <c r="B771">
        <v>143838078.26428655</v>
      </c>
    </row>
    <row r="772" spans="1:2" x14ac:dyDescent="0.25">
      <c r="A772">
        <f ca="1">25784.9469783061*(((RANDBETWEEN(3800,4910))))</f>
        <v>125211702.52665427</v>
      </c>
      <c r="B772">
        <v>147634148.00320202</v>
      </c>
    </row>
    <row r="773" spans="1:2" x14ac:dyDescent="0.25">
      <c r="A773">
        <f ca="1">28127.5068483432*(((RANDBETWEEN(3800,4910))))</f>
        <v>135012032.87204725</v>
      </c>
      <c r="B773">
        <v>143155180.27548078</v>
      </c>
    </row>
    <row r="774" spans="1:2" x14ac:dyDescent="0.25">
      <c r="A774">
        <f ca="1">30884.3258724621*(((RANDBETWEEN(3800,4910))))</f>
        <v>137774977.71705365</v>
      </c>
      <c r="B774">
        <v>194354118.91625881</v>
      </c>
    </row>
    <row r="775" spans="1:2" x14ac:dyDescent="0.25">
      <c r="A775">
        <f ca="1">28950.5360700543*(((RANDBETWEEN(3800,4910))))</f>
        <v>140091644.04299274</v>
      </c>
      <c r="B775">
        <v>169085009.24907213</v>
      </c>
    </row>
    <row r="776" spans="1:2" x14ac:dyDescent="0.25">
      <c r="A776">
        <f ca="1">26219.4052493087*(((RANDBETWEEN(3800,4910))))</f>
        <v>122575719.54051821</v>
      </c>
      <c r="B776">
        <v>144669423.76705095</v>
      </c>
    </row>
    <row r="777" spans="1:2" x14ac:dyDescent="0.25">
      <c r="A777">
        <f ca="1">31184.3172011174*(((RANDBETWEEN(3800,4910))))</f>
        <v>128822414.35781614</v>
      </c>
      <c r="B777">
        <v>198585025.15622681</v>
      </c>
    </row>
    <row r="778" spans="1:2" x14ac:dyDescent="0.25">
      <c r="A778">
        <f ca="1">27404.5502690868*(((RANDBETWEEN(3800,4910))))</f>
        <v>107425837.05482019</v>
      </c>
      <c r="B778">
        <v>143282033.22356862</v>
      </c>
    </row>
    <row r="779" spans="1:2" x14ac:dyDescent="0.25">
      <c r="A779">
        <f ca="1">26824.9378347144*(((RANDBETWEEN(3800,4910))))</f>
        <v>116742129.45667714</v>
      </c>
      <c r="B779">
        <v>152141517.28240597</v>
      </c>
    </row>
    <row r="780" spans="1:2" x14ac:dyDescent="0.25">
      <c r="A780">
        <f ca="1">27635.3175699798*(((RANDBETWEEN(3800,4910))))</f>
        <v>107086855.5836716</v>
      </c>
      <c r="B780">
        <v>200859619.99574241</v>
      </c>
    </row>
    <row r="781" spans="1:2" x14ac:dyDescent="0.25">
      <c r="A781">
        <f ca="1">26880.2415364119*(((RANDBETWEEN(3800,4910))))</f>
        <v>129374602.5147507</v>
      </c>
      <c r="B781">
        <v>172773199.63654906</v>
      </c>
    </row>
    <row r="782" spans="1:2" x14ac:dyDescent="0.25">
      <c r="A782">
        <f ca="1">29846.4944885437*(((RANDBETWEEN(3800,4910))))</f>
        <v>127593763.93852447</v>
      </c>
      <c r="B782">
        <v>195505691.64496803</v>
      </c>
    </row>
    <row r="783" spans="1:2" x14ac:dyDescent="0.25">
      <c r="A783">
        <f ca="1">28075.8496392433*(((RANDBETWEEN(3800,4910))))</f>
        <v>137375132.28481764</v>
      </c>
      <c r="B783">
        <v>164035706.25844416</v>
      </c>
    </row>
    <row r="784" spans="1:2" x14ac:dyDescent="0.25">
      <c r="A784">
        <f ca="1">26671.2125216019*(((RANDBETWEEN(3800,4910))))</f>
        <v>117540033.58269958</v>
      </c>
      <c r="B784">
        <v>143193389.81953984</v>
      </c>
    </row>
    <row r="785" spans="1:2" x14ac:dyDescent="0.25">
      <c r="A785">
        <f ca="1">32434.8423825219*(((RANDBETWEEN(3800,4910))))</f>
        <v>141026694.67920515</v>
      </c>
      <c r="B785">
        <v>157066686.9173736</v>
      </c>
    </row>
    <row r="786" spans="1:2" x14ac:dyDescent="0.25">
      <c r="A786">
        <f ca="1">26422.9445137764*(((RANDBETWEEN(3800,4910))))</f>
        <v>108016997.17231777</v>
      </c>
      <c r="B786">
        <v>170509341.61076102</v>
      </c>
    </row>
    <row r="787" spans="1:2" x14ac:dyDescent="0.25">
      <c r="A787">
        <f ca="1">25145.3977144225*(((RANDBETWEEN(3800,4910))))</f>
        <v>98720831.426822633</v>
      </c>
      <c r="B787">
        <v>154849639.49424446</v>
      </c>
    </row>
    <row r="788" spans="1:2" x14ac:dyDescent="0.25">
      <c r="A788">
        <f ca="1">25467.3929733456*(((RANDBETWEEN(3800,4910))))</f>
        <v>123185779.8120729</v>
      </c>
      <c r="B788">
        <v>144460872.03805116</v>
      </c>
    </row>
    <row r="789" spans="1:2" x14ac:dyDescent="0.25">
      <c r="A789">
        <f ca="1">26804.1571211984*(((RANDBETWEEN(3800,4910))))</f>
        <v>105769204.00024885</v>
      </c>
      <c r="B789">
        <v>156327819.88199529</v>
      </c>
    </row>
    <row r="790" spans="1:2" x14ac:dyDescent="0.25">
      <c r="A790">
        <f ca="1">32015.2188674298*(((RANDBETWEEN(3800,4910))))</f>
        <v>121753877.3528357</v>
      </c>
      <c r="B790">
        <v>188869565.74001521</v>
      </c>
    </row>
    <row r="791" spans="1:2" x14ac:dyDescent="0.25">
      <c r="A791">
        <f ca="1">26797.864687325*(((RANDBETWEEN(3800,4910))))</f>
        <v>108531351.98366643</v>
      </c>
      <c r="B791">
        <v>156304720.96289596</v>
      </c>
    </row>
    <row r="792" spans="1:2" x14ac:dyDescent="0.25">
      <c r="A792">
        <f ca="1">27720.4108996378*(((RANDBETWEEN(3800,4910))))</f>
        <v>116037640.025884</v>
      </c>
      <c r="B792">
        <v>202025443.88401562</v>
      </c>
    </row>
    <row r="793" spans="1:2" x14ac:dyDescent="0.25">
      <c r="A793">
        <f ca="1">25836.1449665508*(((RANDBETWEEN(3800,4910))))</f>
        <v>100838473.8044479</v>
      </c>
      <c r="B793">
        <v>174315237.57922918</v>
      </c>
    </row>
    <row r="794" spans="1:2" x14ac:dyDescent="0.25">
      <c r="A794">
        <f ca="1">30928.0169485974*(((RANDBETWEEN(3800,4910))))</f>
        <v>140877117.20086125</v>
      </c>
      <c r="B794">
        <v>198649255.33249655</v>
      </c>
    </row>
    <row r="795" spans="1:2" x14ac:dyDescent="0.25">
      <c r="A795">
        <f ca="1">29214.4880270408*(((RANDBETWEEN(3800,4910))))</f>
        <v>137980026.95171368</v>
      </c>
      <c r="B795">
        <v>169489181.90419725</v>
      </c>
    </row>
    <row r="796" spans="1:2" x14ac:dyDescent="0.25">
      <c r="A796">
        <f ca="1">27258.9694083104*(((RANDBETWEEN(3800,4910))))</f>
        <v>127817307.55556738</v>
      </c>
      <c r="B796">
        <v>158734971.24808821</v>
      </c>
    </row>
    <row r="797" spans="1:2" x14ac:dyDescent="0.25">
      <c r="A797">
        <f ca="1">26426.2597689665*(((RANDBETWEEN(3800,4910))))</f>
        <v>120080924.39018388</v>
      </c>
      <c r="B797">
        <v>182204754.61373407</v>
      </c>
    </row>
    <row r="798" spans="1:2" x14ac:dyDescent="0.25">
      <c r="A798">
        <f ca="1">25638.3084184201*(((RANDBETWEEN(3800,4910))))</f>
        <v>123192071.95050845</v>
      </c>
      <c r="B798">
        <v>181114257.83464888</v>
      </c>
    </row>
    <row r="799" spans="1:2" x14ac:dyDescent="0.25">
      <c r="A799">
        <f ca="1">28474.4722815535*(((RANDBETWEEN(3800,4910))))</f>
        <v>126426656.93009759</v>
      </c>
      <c r="B799">
        <v>174556691.13103712</v>
      </c>
    </row>
    <row r="800" spans="1:2" x14ac:dyDescent="0.25">
      <c r="A800">
        <f ca="1">28167.3367997232*(((RANDBETWEEN(3800,4910))))</f>
        <v>118781659.28443293</v>
      </c>
      <c r="B800">
        <v>186757207.71719015</v>
      </c>
    </row>
    <row r="801" spans="1:2" x14ac:dyDescent="0.25">
      <c r="A801">
        <f ca="1">28921.3554047097*(((RANDBETWEEN(3800,4910))))</f>
        <v>141859248.26010096</v>
      </c>
      <c r="B801">
        <v>183784263.12801278</v>
      </c>
    </row>
    <row r="802" spans="1:2" x14ac:dyDescent="0.25">
      <c r="A802">
        <f ca="1">31361.3659416683*(((RANDBETWEEN(3800,4910))))</f>
        <v>149123295.05263257</v>
      </c>
      <c r="B802">
        <v>149401463.03454345</v>
      </c>
    </row>
    <row r="803" spans="1:2" x14ac:dyDescent="0.25">
      <c r="A803">
        <f ca="1">26844.4577517574*(((RANDBETWEEN(3800,4910))))</f>
        <v>109149565.21864566</v>
      </c>
      <c r="B803">
        <v>172675116.75065824</v>
      </c>
    </row>
    <row r="804" spans="1:2" x14ac:dyDescent="0.25">
      <c r="A804">
        <f ca="1">26470.9167957596*(((RANDBETWEEN(3800,4910))))</f>
        <v>120627967.83827692</v>
      </c>
      <c r="B804">
        <v>144504820.49720049</v>
      </c>
    </row>
    <row r="805" spans="1:2" x14ac:dyDescent="0.25">
      <c r="A805">
        <f ca="1">27056.2613728656*(((RANDBETWEEN(3800,4910))))</f>
        <v>118749931.16550706</v>
      </c>
      <c r="B805">
        <v>187660167.40158939</v>
      </c>
    </row>
    <row r="806" spans="1:2" x14ac:dyDescent="0.25">
      <c r="A806">
        <f ca="1">25220.1739095012*(((RANDBETWEEN(3800,4910))))</f>
        <v>119921926.93967831</v>
      </c>
      <c r="B806">
        <v>149416966.04931819</v>
      </c>
    </row>
    <row r="807" spans="1:2" x14ac:dyDescent="0.25">
      <c r="A807">
        <f ca="1">26557.3600904369*(((RANDBETWEEN(3800,4910))))</f>
        <v>128139262.43635808</v>
      </c>
      <c r="B807">
        <v>179681083.49906978</v>
      </c>
    </row>
    <row r="808" spans="1:2" x14ac:dyDescent="0.25">
      <c r="A808">
        <f ca="1">30698.3576263686*(((RANDBETWEEN(3800,4910))))</f>
        <v>135594645.63567024</v>
      </c>
      <c r="B808">
        <v>166562087.06533372</v>
      </c>
    </row>
    <row r="809" spans="1:2" x14ac:dyDescent="0.25">
      <c r="A809">
        <f ca="1">28703.4634502565*(((RANDBETWEEN(3800,4910))))</f>
        <v>127271156.93843751</v>
      </c>
      <c r="B809">
        <v>173099535.91389441</v>
      </c>
    </row>
    <row r="810" spans="1:2" x14ac:dyDescent="0.25">
      <c r="A810">
        <f ca="1">29848.653951423*(((RANDBETWEEN(3800,4910))))</f>
        <v>133662272.39447199</v>
      </c>
      <c r="B810">
        <v>156301376.37291628</v>
      </c>
    </row>
    <row r="811" spans="1:2" x14ac:dyDescent="0.25">
      <c r="A811">
        <f ca="1">29082.0302299799*(((RANDBETWEEN(3800,4910))))</f>
        <v>124034858.93086426</v>
      </c>
      <c r="B811">
        <v>149375160.71933198</v>
      </c>
    </row>
    <row r="812" spans="1:2" x14ac:dyDescent="0.25">
      <c r="A812">
        <f ca="1">26707.2633908712*(((RANDBETWEEN(3800,4910))))</f>
        <v>108084294.94285591</v>
      </c>
      <c r="B812">
        <v>159392450.49963078</v>
      </c>
    </row>
    <row r="813" spans="1:2" x14ac:dyDescent="0.25">
      <c r="A813">
        <f ca="1">27371.7295350685*(((RANDBETWEEN(3800,4910))))</f>
        <v>129002961.298778</v>
      </c>
      <c r="B813">
        <v>150442683.75253028</v>
      </c>
    </row>
    <row r="814" spans="1:2" x14ac:dyDescent="0.25">
      <c r="A814">
        <f ca="1">30710.8253873484*(((RANDBETWEEN(3800,4910))))</f>
        <v>143143157.13043097</v>
      </c>
      <c r="B814">
        <v>170239684.53315642</v>
      </c>
    </row>
    <row r="815" spans="1:2" x14ac:dyDescent="0.25">
      <c r="A815">
        <f ca="1">27193.9646522955*(((RANDBETWEEN(3800,4910))))</f>
        <v>105213449.23973124</v>
      </c>
      <c r="B815">
        <v>145961998.41751856</v>
      </c>
    </row>
    <row r="816" spans="1:2" x14ac:dyDescent="0.25">
      <c r="A816">
        <f ca="1">29906.2363425086*(((RANDBETWEEN(3800,4910))))</f>
        <v>145553652.27898914</v>
      </c>
      <c r="B816">
        <v>183506826.10867891</v>
      </c>
    </row>
    <row r="817" spans="1:2" x14ac:dyDescent="0.25">
      <c r="A817">
        <f ca="1">29327.6723802431*(((RANDBETWEEN(3800,4910))))</f>
        <v>143793577.68033195</v>
      </c>
      <c r="B817">
        <v>171739044.26881203</v>
      </c>
    </row>
    <row r="818" spans="1:2" x14ac:dyDescent="0.25">
      <c r="A818">
        <f ca="1">31541.1094560861*(((RANDBETWEEN(3800,4910))))</f>
        <v>133702762.98434882</v>
      </c>
      <c r="B818">
        <v>197960036.96633583</v>
      </c>
    </row>
    <row r="819" spans="1:2" x14ac:dyDescent="0.25">
      <c r="A819">
        <f ca="1">28714.0673494277*(((RANDBETWEEN(3800,4910))))</f>
        <v>109429310.66866894</v>
      </c>
      <c r="B819">
        <v>155162573.74895033</v>
      </c>
    </row>
    <row r="820" spans="1:2" x14ac:dyDescent="0.25">
      <c r="A820">
        <f ca="1">30350.5278100466*(((RANDBETWEEN(3800,4910))))</f>
        <v>136971932.00674048</v>
      </c>
      <c r="B820">
        <v>183232719.38976151</v>
      </c>
    </row>
    <row r="821" spans="1:2" x14ac:dyDescent="0.25">
      <c r="A821">
        <f ca="1">27651.7212829331*(((RANDBETWEEN(3800,4910))))</f>
        <v>127833907.49099979</v>
      </c>
      <c r="B821">
        <v>143712633.08292437</v>
      </c>
    </row>
    <row r="822" spans="1:2" x14ac:dyDescent="0.25">
      <c r="A822">
        <f ca="1">30015.862379285*(((RANDBETWEEN(3800,4910))))</f>
        <v>147197789.10801387</v>
      </c>
      <c r="B822">
        <v>194160201.37237912</v>
      </c>
    </row>
    <row r="823" spans="1:2" x14ac:dyDescent="0.25">
      <c r="A823">
        <f ca="1">29864.2972470578*(((RANDBETWEEN(3800,4910))))</f>
        <v>146245463.61884189</v>
      </c>
      <c r="B823">
        <v>193821546.46754494</v>
      </c>
    </row>
    <row r="824" spans="1:2" x14ac:dyDescent="0.25">
      <c r="A824">
        <f ca="1">27055.2177950577*(((RANDBETWEEN(3800,4910))))</f>
        <v>109005472.49628754</v>
      </c>
      <c r="B824">
        <v>149449719.45959759</v>
      </c>
    </row>
    <row r="825" spans="1:2" x14ac:dyDescent="0.25">
      <c r="A825">
        <f ca="1">26507.6287233128*(((RANDBETWEEN(3800,4910))))</f>
        <v>102770076.56028371</v>
      </c>
      <c r="B825">
        <v>177223764.63670209</v>
      </c>
    </row>
    <row r="826" spans="1:2" x14ac:dyDescent="0.25">
      <c r="A826">
        <f ca="1">27734.6227020845*(((RANDBETWEEN(3800,4910))))</f>
        <v>114266645.53258826</v>
      </c>
      <c r="B826">
        <v>149512093.39549744</v>
      </c>
    </row>
    <row r="827" spans="1:2" x14ac:dyDescent="0.25">
      <c r="A827">
        <f ca="1">29686.249944332*(((RANDBETWEEN(3800,4910))))</f>
        <v>137803572.24158916</v>
      </c>
      <c r="B827">
        <v>151108392.36669502</v>
      </c>
    </row>
    <row r="828" spans="1:2" x14ac:dyDescent="0.25">
      <c r="A828">
        <f ca="1">33723.609012753*(((RANDBETWEEN(3800,4910))))</f>
        <v>141537987.02652431</v>
      </c>
      <c r="B828">
        <v>154032567.35207784</v>
      </c>
    </row>
    <row r="829" spans="1:2" x14ac:dyDescent="0.25">
      <c r="A829">
        <f ca="1">26385.1889390617*(((RANDBETWEEN(3800,4910))))</f>
        <v>103746562.90839054</v>
      </c>
      <c r="B829">
        <v>155609454.5953871</v>
      </c>
    </row>
    <row r="830" spans="1:2" x14ac:dyDescent="0.25">
      <c r="A830">
        <f ca="1">28561.9745706976*(((RANDBETWEEN(3800,4910))))</f>
        <v>125444192.31450379</v>
      </c>
      <c r="B830">
        <v>179442819.73727265</v>
      </c>
    </row>
    <row r="831" spans="1:2" x14ac:dyDescent="0.25">
      <c r="A831">
        <f ca="1">28655.2842964753*(((RANDBETWEEN(3800,4910))))</f>
        <v>139637200.37672409</v>
      </c>
      <c r="B831">
        <v>143463122.5844059</v>
      </c>
    </row>
    <row r="832" spans="1:2" x14ac:dyDescent="0.25">
      <c r="A832">
        <f ca="1">31748.3531372254*(((RANDBETWEEN(3800,4910))))</f>
        <v>150772929.0486832</v>
      </c>
      <c r="B832">
        <v>175912778.39610046</v>
      </c>
    </row>
    <row r="833" spans="1:2" x14ac:dyDescent="0.25">
      <c r="A833">
        <f ca="1">30153.896350392*(((RANDBETWEEN(3800,4910))))</f>
        <v>136838381.63807902</v>
      </c>
      <c r="B833">
        <v>172537871.69308424</v>
      </c>
    </row>
    <row r="834" spans="1:2" x14ac:dyDescent="0.25">
      <c r="A834">
        <f ca="1">26133.4282664459*(((RANDBETWEEN(3800,4910))))</f>
        <v>105265449.0572442</v>
      </c>
      <c r="B834">
        <v>151012410.05021483</v>
      </c>
    </row>
    <row r="835" spans="1:2" x14ac:dyDescent="0.25">
      <c r="A835">
        <f ca="1">27787.4639824166*(((RANDBETWEEN(3800,4910))))</f>
        <v>112733741.3766641</v>
      </c>
      <c r="B835">
        <v>152323984.63950062</v>
      </c>
    </row>
    <row r="836" spans="1:2" x14ac:dyDescent="0.25">
      <c r="A836">
        <f ca="1">26480.4793363773*(((RANDBETWEEN(3800,4910))))</f>
        <v>102029286.88306184</v>
      </c>
      <c r="B836">
        <v>174422059.2418322</v>
      </c>
    </row>
    <row r="837" spans="1:2" x14ac:dyDescent="0.25">
      <c r="A837">
        <f ca="1">30078.6310296047*(((RANDBETWEEN(3800,4910))))</f>
        <v>119712951.49782668</v>
      </c>
      <c r="B837">
        <v>161508914.97796428</v>
      </c>
    </row>
    <row r="838" spans="1:2" x14ac:dyDescent="0.25">
      <c r="A838">
        <f ca="1">26844.9238227888*(((RANDBETWEEN(3800,4910))))</f>
        <v>109473599.34933262</v>
      </c>
      <c r="B838">
        <v>194271886.0327203</v>
      </c>
    </row>
    <row r="839" spans="1:2" x14ac:dyDescent="0.25">
      <c r="A839">
        <f ca="1">29804.8344027001*(((RANDBETWEEN(3800,4910))))</f>
        <v>115255294.6352413</v>
      </c>
      <c r="B839">
        <v>166641223.00419217</v>
      </c>
    </row>
    <row r="840" spans="1:2" x14ac:dyDescent="0.25">
      <c r="A840">
        <f ca="1">25748.2415880808*(((RANDBETWEEN(3800,4910))))</f>
        <v>125934649.60730298</v>
      </c>
      <c r="B840">
        <v>145127469.53797823</v>
      </c>
    </row>
    <row r="841" spans="1:2" x14ac:dyDescent="0.25">
      <c r="A841">
        <f ca="1">28825.8390655985*(((RANDBETWEEN(3800,4910))))</f>
        <v>117926507.61736366</v>
      </c>
      <c r="B841">
        <v>150460157.15606785</v>
      </c>
    </row>
    <row r="842" spans="1:2" x14ac:dyDescent="0.25">
      <c r="A842">
        <f ca="1">29090.34051821*(((RANDBETWEEN(3800,4910))))</f>
        <v>116157729.68921247</v>
      </c>
      <c r="B842">
        <v>168272470.36560646</v>
      </c>
    </row>
    <row r="843" spans="1:2" x14ac:dyDescent="0.25">
      <c r="A843">
        <f ca="1">28328.8668246142*(((RANDBETWEEN(3800,4910))))</f>
        <v>119349515.93209974</v>
      </c>
      <c r="B843">
        <v>170110020.38514426</v>
      </c>
    </row>
    <row r="844" spans="1:2" x14ac:dyDescent="0.25">
      <c r="A844">
        <f ca="1">31819.7400161138*(((RANDBETWEEN(3800,4910))))</f>
        <v>138893165.1703366</v>
      </c>
      <c r="B844">
        <v>195825436.60380277</v>
      </c>
    </row>
    <row r="845" spans="1:2" x14ac:dyDescent="0.25">
      <c r="A845">
        <f ca="1">29955.7331444353*(((RANDBETWEEN(3800,4910))))</f>
        <v>133093322.36072595</v>
      </c>
      <c r="B845">
        <v>189721357.9012531</v>
      </c>
    </row>
    <row r="846" spans="1:2" x14ac:dyDescent="0.25">
      <c r="A846">
        <f ca="1">26407.5520750925*(((RANDBETWEEN(3800,4910))))</f>
        <v>104917204.39434256</v>
      </c>
      <c r="B846">
        <v>144597011.86909387</v>
      </c>
    </row>
    <row r="847" spans="1:2" x14ac:dyDescent="0.25">
      <c r="A847">
        <f ca="1">28723.8728675028*(((RANDBETWEEN(3800,4910))))</f>
        <v>117940221.99396645</v>
      </c>
      <c r="B847">
        <v>195252089.83735093</v>
      </c>
    </row>
    <row r="848" spans="1:2" x14ac:dyDescent="0.25">
      <c r="A848">
        <f ca="1">29147.9939919278*(((RANDBETWEEN(3800,4910))))</f>
        <v>136878979.78609276</v>
      </c>
      <c r="B848">
        <v>167223997.69651476</v>
      </c>
    </row>
    <row r="849" spans="1:2" x14ac:dyDescent="0.25">
      <c r="A849">
        <f ca="1">27573.4565480356*(((RANDBETWEEN(3800,4910))))</f>
        <v>127554809.99121274</v>
      </c>
      <c r="B849">
        <v>143161219.55062422</v>
      </c>
    </row>
    <row r="850" spans="1:2" x14ac:dyDescent="0.25">
      <c r="A850">
        <f ca="1">27913.9556528243*(((RANDBETWEEN(3800,4910))))</f>
        <v>117964376.58883564</v>
      </c>
      <c r="B850">
        <v>190095081.44493139</v>
      </c>
    </row>
    <row r="851" spans="1:2" x14ac:dyDescent="0.25">
      <c r="A851">
        <f ca="1">29142.0867423116*(((RANDBETWEEN(3800,4910))))</f>
        <v>117559177.91848487</v>
      </c>
      <c r="B851">
        <v>157647336.21771163</v>
      </c>
    </row>
    <row r="852" spans="1:2" x14ac:dyDescent="0.25">
      <c r="A852">
        <f ca="1">26908.4335157639*(((RANDBETWEEN(3800,4910))))</f>
        <v>107257015.99383491</v>
      </c>
      <c r="B852">
        <v>143545681.23057643</v>
      </c>
    </row>
    <row r="853" spans="1:2" x14ac:dyDescent="0.25">
      <c r="A853">
        <f ca="1">27667.1981795106*(((RANDBETWEEN(3800,4910))))</f>
        <v>116783243.51571411</v>
      </c>
      <c r="B853">
        <v>169986592.71798807</v>
      </c>
    </row>
    <row r="854" spans="1:2" x14ac:dyDescent="0.25">
      <c r="A854">
        <f ca="1">28463.0576967635*(((RANDBETWEEN(3800,4910))))</f>
        <v>110152033.28647481</v>
      </c>
      <c r="B854">
        <v>177867189.55809534</v>
      </c>
    </row>
    <row r="855" spans="1:2" x14ac:dyDescent="0.25">
      <c r="A855">
        <f ca="1">31218.7494332823*(((RANDBETWEEN(3800,4910))))</f>
        <v>137518591.25360867</v>
      </c>
      <c r="B855">
        <v>165912245.30315253</v>
      </c>
    </row>
    <row r="856" spans="1:2" x14ac:dyDescent="0.25">
      <c r="A856">
        <f ca="1">28196.4095050358*(((RANDBETWEEN(3800,4910))))</f>
        <v>130944125.74138644</v>
      </c>
      <c r="B856">
        <v>175801696.96338668</v>
      </c>
    </row>
    <row r="857" spans="1:2" x14ac:dyDescent="0.25">
      <c r="A857">
        <f ca="1">26997.1184663478*(((RANDBETWEEN(3800,4910))))</f>
        <v>120461142.59684388</v>
      </c>
      <c r="B857">
        <v>150187427.78093329</v>
      </c>
    </row>
    <row r="858" spans="1:2" x14ac:dyDescent="0.25">
      <c r="A858">
        <f ca="1">32592.6305056409*(((RANDBETWEEN(3800,4910))))</f>
        <v>147481653.0380249</v>
      </c>
      <c r="B858">
        <v>203392274.69841018</v>
      </c>
    </row>
    <row r="859" spans="1:2" x14ac:dyDescent="0.25">
      <c r="A859">
        <f ca="1">29081.8757224997*(((RANDBETWEEN(3800,4910))))</f>
        <v>142617518.54313868</v>
      </c>
      <c r="B859">
        <v>187175734.31639093</v>
      </c>
    </row>
    <row r="860" spans="1:2" x14ac:dyDescent="0.25">
      <c r="A860">
        <f ca="1">26252.6186208692*(((RANDBETWEEN(3800,4910))))</f>
        <v>111494871.28283142</v>
      </c>
      <c r="B860">
        <v>145561613.23128152</v>
      </c>
    </row>
    <row r="861" spans="1:2" x14ac:dyDescent="0.25">
      <c r="A861">
        <f ca="1">26501.8840116725*(((RANDBETWEEN(3800,4910))))</f>
        <v>129620714.70109002</v>
      </c>
      <c r="B861">
        <v>153339351.06768948</v>
      </c>
    </row>
    <row r="862" spans="1:2" x14ac:dyDescent="0.25">
      <c r="A862">
        <f ca="1">30616.7006704425*(((RANDBETWEEN(3800,4910))))</f>
        <v>146623379.51074907</v>
      </c>
      <c r="B862">
        <v>155161203.43882152</v>
      </c>
    </row>
    <row r="863" spans="1:2" x14ac:dyDescent="0.25">
      <c r="A863">
        <f ca="1">26877.9057969307*(((RANDBETWEEN(3800,4910))))</f>
        <v>123450221.32530288</v>
      </c>
      <c r="B863">
        <v>175130222.70080686</v>
      </c>
    </row>
    <row r="864" spans="1:2" x14ac:dyDescent="0.25">
      <c r="A864">
        <f ca="1">27169.5906670865*(((RANDBETWEEN(3800,4910))))</f>
        <v>129843473.79800627</v>
      </c>
      <c r="B864">
        <v>190892622.98843378</v>
      </c>
    </row>
    <row r="865" spans="1:2" x14ac:dyDescent="0.25">
      <c r="A865">
        <f ca="1">27632.8618465454*(((RANDBETWEEN(3800,4910))))</f>
        <v>106690479.58951198</v>
      </c>
      <c r="B865">
        <v>196904825.03770384</v>
      </c>
    </row>
    <row r="866" spans="1:2" x14ac:dyDescent="0.25">
      <c r="A866">
        <f ca="1">31004.9491240284*(((RANDBETWEEN(3800,4910))))</f>
        <v>118128856.16254833</v>
      </c>
      <c r="B866">
        <v>160321156.15229419</v>
      </c>
    </row>
    <row r="867" spans="1:2" x14ac:dyDescent="0.25">
      <c r="A867">
        <f ca="1">28548.3896530076*(((RANDBETWEEN(3800,4910))))</f>
        <v>122501140.00105543</v>
      </c>
      <c r="B867">
        <v>174414315.32603157</v>
      </c>
    </row>
    <row r="868" spans="1:2" x14ac:dyDescent="0.25">
      <c r="A868">
        <f ca="1">26162.8162543315*(((RANDBETWEEN(3800,4910))))</f>
        <v>112081504.83355594</v>
      </c>
      <c r="B868">
        <v>201625577.56676066</v>
      </c>
    </row>
    <row r="869" spans="1:2" x14ac:dyDescent="0.25">
      <c r="A869">
        <f ca="1">32555.243197042*(((RANDBETWEEN(3800,4910))))</f>
        <v>151577212.32542762</v>
      </c>
      <c r="B869">
        <v>169704039.61227736</v>
      </c>
    </row>
    <row r="870" spans="1:2" x14ac:dyDescent="0.25">
      <c r="A870">
        <f ca="1">27750.2959314174*(((RANDBETWEEN(3800,4910))))</f>
        <v>110834681.95008121</v>
      </c>
      <c r="B870">
        <v>182963527.69659328</v>
      </c>
    </row>
    <row r="871" spans="1:2" x14ac:dyDescent="0.25">
      <c r="A871">
        <f ca="1">30601.3908656021*(((RANDBETWEEN(3800,4910))))</f>
        <v>130331323.69659935</v>
      </c>
      <c r="B871">
        <v>181106386.3664546</v>
      </c>
    </row>
    <row r="872" spans="1:2" x14ac:dyDescent="0.25">
      <c r="A872">
        <f ca="1">28723.082440193*(((RANDBETWEEN(3800,4910))))</f>
        <v>135745287.61235228</v>
      </c>
      <c r="B872">
        <v>164336356.22241956</v>
      </c>
    </row>
    <row r="873" spans="1:2" x14ac:dyDescent="0.25">
      <c r="A873">
        <f ca="1">29414.1941491337*(((RANDBETWEEN(3800,4910))))</f>
        <v>133658098.21366343</v>
      </c>
      <c r="B873">
        <v>185356666.43321288</v>
      </c>
    </row>
    <row r="874" spans="1:2" x14ac:dyDescent="0.25">
      <c r="A874">
        <f ca="1">27144.6152642257*(((RANDBETWEEN(3800,4910))))</f>
        <v>104452479.53674053</v>
      </c>
      <c r="B874">
        <v>145032035.29204768</v>
      </c>
    </row>
    <row r="875" spans="1:2" x14ac:dyDescent="0.25">
      <c r="A875">
        <f ca="1">25190.8395766217*(((RANDBETWEEN(3800,4910))))</f>
        <v>99806106.402575269</v>
      </c>
      <c r="B875">
        <v>144037150.70931417</v>
      </c>
    </row>
    <row r="876" spans="1:2" x14ac:dyDescent="0.25">
      <c r="A876">
        <f ca="1">30093.4141151966*(((RANDBETWEEN(3800,4910))))</f>
        <v>121125991.81366624</v>
      </c>
      <c r="B876">
        <v>155802570.49894035</v>
      </c>
    </row>
    <row r="877" spans="1:2" x14ac:dyDescent="0.25">
      <c r="A877">
        <f ca="1">30072.3526740386*(((RANDBETWEEN(3800,4910))))</f>
        <v>133250594.69866504</v>
      </c>
      <c r="B877">
        <v>174286530.83186066</v>
      </c>
    </row>
    <row r="878" spans="1:2" x14ac:dyDescent="0.25">
      <c r="A878">
        <f ca="1">29873.311420922*(((RANDBETWEEN(3800,4910))))</f>
        <v>145303786.75136465</v>
      </c>
      <c r="B878">
        <v>165872834.68686956</v>
      </c>
    </row>
    <row r="879" spans="1:2" x14ac:dyDescent="0.25">
      <c r="A879">
        <f ca="1">26550.8515276759*(((RANDBETWEEN(3800,4910))))</f>
        <v>104982066.9404304</v>
      </c>
      <c r="B879">
        <v>173849916.4093233</v>
      </c>
    </row>
    <row r="880" spans="1:2" x14ac:dyDescent="0.25">
      <c r="A880">
        <f ca="1">27555.7476893901*(((RANDBETWEEN(3800,4910))))</f>
        <v>106806078.04407586</v>
      </c>
      <c r="B880">
        <v>147024981.78808957</v>
      </c>
    </row>
    <row r="881" spans="1:2" x14ac:dyDescent="0.25">
      <c r="A881">
        <f ca="1">27346.3963028135*(((RANDBETWEEN(3800,4910))))</f>
        <v>106049324.86231062</v>
      </c>
      <c r="B881">
        <v>180802074.39032027</v>
      </c>
    </row>
    <row r="882" spans="1:2" x14ac:dyDescent="0.25">
      <c r="A882">
        <f ca="1">26635.619199536*(((RANDBETWEEN(3800,4910))))</f>
        <v>104518169.73897931</v>
      </c>
      <c r="B882">
        <v>144004991.65466493</v>
      </c>
    </row>
    <row r="883" spans="1:2" x14ac:dyDescent="0.25">
      <c r="A883">
        <f ca="1">27432.7100461082*(((RANDBETWEEN(3800,4910))))</f>
        <v>110389225.22553958</v>
      </c>
      <c r="B883">
        <v>182145656.82371902</v>
      </c>
    </row>
    <row r="884" spans="1:2" x14ac:dyDescent="0.25">
      <c r="A884">
        <f ca="1">29450.3148861486*(((RANDBETWEEN(3800,4910))))</f>
        <v>116387644.43005942</v>
      </c>
      <c r="B884">
        <v>165400346.19135529</v>
      </c>
    </row>
    <row r="885" spans="1:2" x14ac:dyDescent="0.25">
      <c r="A885">
        <f ca="1">27157.6265051172*(((RANDBETWEEN(3800,4910))))</f>
        <v>105561694.22539067</v>
      </c>
      <c r="B885">
        <v>158940671.78608048</v>
      </c>
    </row>
    <row r="886" spans="1:2" x14ac:dyDescent="0.25">
      <c r="A886">
        <f ca="1">27472.9868172315*(((RANDBETWEEN(3800,4910))))</f>
        <v>121815223.54760443</v>
      </c>
      <c r="B886">
        <v>170833149.07252744</v>
      </c>
    </row>
    <row r="887" spans="1:2" x14ac:dyDescent="0.25">
      <c r="A887">
        <f ca="1">26799.1356704891*(((RANDBETWEEN(3800,4910))))</f>
        <v>127456689.24884595</v>
      </c>
      <c r="B887">
        <v>160531316.00617072</v>
      </c>
    </row>
    <row r="888" spans="1:2" x14ac:dyDescent="0.25">
      <c r="A888">
        <f ca="1">26279.8819674884*(((RANDBETWEEN(3800,4910))))</f>
        <v>128298383.76527856</v>
      </c>
      <c r="B888">
        <v>184135497.06404465</v>
      </c>
    </row>
    <row r="889" spans="1:2" x14ac:dyDescent="0.25">
      <c r="A889">
        <f ca="1">25681.7480229972*(((RANDBETWEEN(3800,4910))))</f>
        <v>113872870.73396979</v>
      </c>
      <c r="B889">
        <v>202326077.88069087</v>
      </c>
    </row>
    <row r="890" spans="1:2" x14ac:dyDescent="0.25">
      <c r="A890">
        <f ca="1">26960.0451883951*(((RANDBETWEEN(3800,4910))))</f>
        <v>120268761.58543053</v>
      </c>
      <c r="B890">
        <v>144521915.13305759</v>
      </c>
    </row>
    <row r="891" spans="1:2" x14ac:dyDescent="0.25">
      <c r="A891">
        <f ca="1">29186.8373502944*(((RANDBETWEEN(3800,4910))))</f>
        <v>132712549.43178841</v>
      </c>
      <c r="B891">
        <v>188611926.92326495</v>
      </c>
    </row>
    <row r="892" spans="1:2" x14ac:dyDescent="0.25">
      <c r="A892">
        <f ca="1">25781.5103737077*(((RANDBETWEEN(3800,4910))))</f>
        <v>114805065.69412051</v>
      </c>
      <c r="B892">
        <v>168000904.45571154</v>
      </c>
    </row>
    <row r="893" spans="1:2" x14ac:dyDescent="0.25">
      <c r="A893">
        <f ca="1">27941.4526428128*(((RANDBETWEEN(3800,4910))))</f>
        <v>118779115.18459721</v>
      </c>
      <c r="B893">
        <v>161795524.86510417</v>
      </c>
    </row>
    <row r="894" spans="1:2" x14ac:dyDescent="0.25">
      <c r="A894">
        <f ca="1">29519.4665121891*(((RANDBETWEEN(3800,4910))))</f>
        <v>139774673.93521556</v>
      </c>
      <c r="B894">
        <v>178778073.86283138</v>
      </c>
    </row>
    <row r="895" spans="1:2" x14ac:dyDescent="0.25">
      <c r="A895">
        <f ca="1">26662.517133015*(((RANDBETWEEN(3800,4910))))</f>
        <v>101584190.27678727</v>
      </c>
      <c r="B895">
        <v>145719487.66314337</v>
      </c>
    </row>
    <row r="896" spans="1:2" x14ac:dyDescent="0.25">
      <c r="A896">
        <f ca="1">26473.9800143215*(((RANDBETWEEN(3800,4910))))</f>
        <v>113546900.28142475</v>
      </c>
      <c r="B896">
        <v>164353926.3220824</v>
      </c>
    </row>
    <row r="897" spans="1:2" x14ac:dyDescent="0.25">
      <c r="A897">
        <f ca="1">26798.386229913*(((RANDBETWEEN(3800,4910))))</f>
        <v>117671713.93554808</v>
      </c>
      <c r="B897">
        <v>145505002.75839913</v>
      </c>
    </row>
    <row r="898" spans="1:2" x14ac:dyDescent="0.25">
      <c r="A898">
        <f ca="1">27798.9956602587*(((RANDBETWEEN(3800,4910))))</f>
        <v>118673912.47364445</v>
      </c>
      <c r="B898">
        <v>166709588.78507769</v>
      </c>
    </row>
    <row r="899" spans="1:2" x14ac:dyDescent="0.25">
      <c r="A899">
        <f ca="1">25585.587036876*(((RANDBETWEEN(3800,4910))))</f>
        <v>114239646.11965117</v>
      </c>
      <c r="B899">
        <v>151525127.64986652</v>
      </c>
    </row>
    <row r="900" spans="1:2" x14ac:dyDescent="0.25">
      <c r="A900">
        <f ca="1">28706.7580496771*(((RANDBETWEEN(3800,4910))))</f>
        <v>118271843.16466971</v>
      </c>
      <c r="B900">
        <v>190159054.19965294</v>
      </c>
    </row>
    <row r="901" spans="1:2" x14ac:dyDescent="0.25">
      <c r="A901">
        <f ca="1">25407.445270017*(((RANDBETWEEN(3800,4910))))</f>
        <v>121193513.93798123</v>
      </c>
      <c r="B901">
        <v>144607150.16084734</v>
      </c>
    </row>
    <row r="902" spans="1:2" x14ac:dyDescent="0.25">
      <c r="A902">
        <f ca="1">27851.6458052177*(((RANDBETWEEN(3800,4910))))</f>
        <v>116921209.09030399</v>
      </c>
      <c r="B902">
        <v>154015548.09082186</v>
      </c>
    </row>
    <row r="903" spans="1:2" x14ac:dyDescent="0.25">
      <c r="A903">
        <f ca="1">26440.5230843997*(((RANDBETWEEN(3800,4910))))</f>
        <v>112107817.8778546</v>
      </c>
      <c r="B903">
        <v>182134050.97626853</v>
      </c>
    </row>
    <row r="904" spans="1:2" x14ac:dyDescent="0.25">
      <c r="A904">
        <f ca="1">30288.4064205224*(((RANDBETWEEN(3800,4910))))</f>
        <v>117791612.56941178</v>
      </c>
      <c r="B904">
        <v>193958339.10447255</v>
      </c>
    </row>
    <row r="905" spans="1:2" x14ac:dyDescent="0.25">
      <c r="A905">
        <f ca="1">27374.5454526905*(((RANDBETWEEN(3800,4910))))</f>
        <v>133204538.17279181</v>
      </c>
      <c r="B905">
        <v>180454451.11368704</v>
      </c>
    </row>
    <row r="906" spans="1:2" x14ac:dyDescent="0.25">
      <c r="A906">
        <f ca="1">27728.4198665253*(((RANDBETWEEN(3800,4910))))</f>
        <v>128077571.3634803</v>
      </c>
      <c r="B906">
        <v>159950587.84669498</v>
      </c>
    </row>
    <row r="907" spans="1:2" x14ac:dyDescent="0.25">
      <c r="A907">
        <f ca="1">26423.1964653678*(((RANDBETWEEN(3800,4910))))</f>
        <v>101729306.39166605</v>
      </c>
      <c r="B907">
        <v>158135611.37574449</v>
      </c>
    </row>
    <row r="908" spans="1:2" x14ac:dyDescent="0.25">
      <c r="A908">
        <f ca="1">27296.9222524793*(((RANDBETWEEN(3800,4910))))</f>
        <v>114592479.61590812</v>
      </c>
      <c r="B908">
        <v>144036374.99012128</v>
      </c>
    </row>
    <row r="909" spans="1:2" x14ac:dyDescent="0.25">
      <c r="A909">
        <f ca="1">26867.270873265*(((RANDBETWEEN(3800,4910))))</f>
        <v>128103147.52372754</v>
      </c>
      <c r="B909">
        <v>157444772.78633329</v>
      </c>
    </row>
    <row r="910" spans="1:2" x14ac:dyDescent="0.25">
      <c r="A910">
        <f ca="1">27898.7094728295*(((RANDBETWEEN(3800,4910))))</f>
        <v>122893815.22781383</v>
      </c>
      <c r="B910">
        <v>150362124.15669999</v>
      </c>
    </row>
    <row r="911" spans="1:2" x14ac:dyDescent="0.25">
      <c r="A911">
        <f ca="1">30005.1177087793*(((RANDBETWEEN(3800,4910))))</f>
        <v>141834191.40939993</v>
      </c>
      <c r="B911">
        <v>164004385.48457226</v>
      </c>
    </row>
    <row r="912" spans="1:2" x14ac:dyDescent="0.25">
      <c r="A912">
        <f ca="1">25617.0315273215*(((RANDBETWEEN(3800,4910))))</f>
        <v>115174173.74683738</v>
      </c>
      <c r="B912">
        <v>154204350.02079242</v>
      </c>
    </row>
    <row r="913" spans="1:2" x14ac:dyDescent="0.25">
      <c r="A913">
        <f ca="1">26682.9209780057*(((RANDBETWEEN(3800,4910))))</f>
        <v>127384264.74899928</v>
      </c>
      <c r="B913">
        <v>159457633.25263539</v>
      </c>
    </row>
    <row r="914" spans="1:2" x14ac:dyDescent="0.25">
      <c r="A914">
        <f ca="1">26734.2579596414*(((RANDBETWEEN(3800,4910))))</f>
        <v>107418248.48183925</v>
      </c>
      <c r="B914">
        <v>165714110.64821279</v>
      </c>
    </row>
    <row r="915" spans="1:2" x14ac:dyDescent="0.25">
      <c r="A915">
        <f ca="1">29532.8628810428*(((RANDBETWEEN(3800,4910))))</f>
        <v>131746101.31233208</v>
      </c>
      <c r="B915">
        <v>146189853.31455365</v>
      </c>
    </row>
    <row r="916" spans="1:2" x14ac:dyDescent="0.25">
      <c r="A916">
        <f ca="1">30747.8126682658*(((RANDBETWEEN(3800,4910))))</f>
        <v>126373510.06657232</v>
      </c>
      <c r="B916">
        <v>154498839.74967176</v>
      </c>
    </row>
    <row r="917" spans="1:2" x14ac:dyDescent="0.25">
      <c r="A917">
        <f ca="1">24798.0517892646*(((RANDBETWEEN(3800,4910))))</f>
        <v>95844470.165507659</v>
      </c>
      <c r="B917">
        <v>154878412.11925519</v>
      </c>
    </row>
    <row r="918" spans="1:2" x14ac:dyDescent="0.25">
      <c r="A918">
        <f ca="1">28475.8226132211*(((RANDBETWEEN(3800,4910))))</f>
        <v>135203205.76757401</v>
      </c>
      <c r="B918">
        <v>178962397.51877117</v>
      </c>
    </row>
    <row r="919" spans="1:2" x14ac:dyDescent="0.25">
      <c r="A919">
        <f ca="1">26990.3838218696*(((RANDBETWEEN(3800,4910))))</f>
        <v>122131486.79395993</v>
      </c>
      <c r="B919">
        <v>152583619.96882254</v>
      </c>
    </row>
    <row r="920" spans="1:2" x14ac:dyDescent="0.25">
      <c r="A920">
        <f ca="1">26641.4009213212*(((RANDBETWEEN(3800,4910))))</f>
        <v>127372537.80483669</v>
      </c>
      <c r="B920">
        <v>176977968.64046097</v>
      </c>
    </row>
    <row r="921" spans="1:2" x14ac:dyDescent="0.25">
      <c r="A921">
        <f ca="1">28597.6026445266*(((RANDBETWEEN(3800,4910))))</f>
        <v>122998288.97410893</v>
      </c>
      <c r="B921">
        <v>148607219.79899219</v>
      </c>
    </row>
    <row r="922" spans="1:2" x14ac:dyDescent="0.25">
      <c r="A922">
        <f ca="1">30508.0248678533*(((RANDBETWEEN(3800,4910))))</f>
        <v>147811380.48474935</v>
      </c>
      <c r="B922">
        <v>162758239.94833893</v>
      </c>
    </row>
    <row r="923" spans="1:2" x14ac:dyDescent="0.25">
      <c r="A923">
        <f ca="1">28079.2257204786*(((RANDBETWEEN(3800,4910))))</f>
        <v>112878487.39632408</v>
      </c>
      <c r="B923">
        <v>189999987.41288584</v>
      </c>
    </row>
    <row r="924" spans="1:2" x14ac:dyDescent="0.25">
      <c r="A924">
        <f ca="1">27397.5338430953*(((RANDBETWEEN(3800,4910))))</f>
        <v>127754700.31035331</v>
      </c>
      <c r="B924">
        <v>143850781.8636345</v>
      </c>
    </row>
    <row r="925" spans="1:2" x14ac:dyDescent="0.25">
      <c r="A925">
        <f ca="1">25358.0854928377*(((RANDBETWEEN(3800,4910))))</f>
        <v>120603054.60393611</v>
      </c>
      <c r="B925">
        <v>146807206.10617605</v>
      </c>
    </row>
    <row r="926" spans="1:2" x14ac:dyDescent="0.25">
      <c r="A926">
        <f ca="1">27898.9157844261*(((RANDBETWEEN(3800,4910))))</f>
        <v>129311474.66081496</v>
      </c>
      <c r="B926">
        <v>191654136.80268043</v>
      </c>
    </row>
    <row r="927" spans="1:2" x14ac:dyDescent="0.25">
      <c r="A927">
        <f ca="1">27617.6964242716*(((RANDBETWEEN(3800,4910))))</f>
        <v>127096638.94449803</v>
      </c>
      <c r="B927">
        <v>162543060.24859121</v>
      </c>
    </row>
    <row r="928" spans="1:2" x14ac:dyDescent="0.25">
      <c r="A928">
        <f ca="1">27845.9827276977*(((RANDBETWEEN(3800,4910))))</f>
        <v>111328238.94533555</v>
      </c>
      <c r="B928">
        <v>166052928.43848109</v>
      </c>
    </row>
    <row r="929" spans="1:2" x14ac:dyDescent="0.25">
      <c r="A929">
        <f ca="1">30658.0150945132*(((RANDBETWEEN(3800,4910))))</f>
        <v>123827722.9667387</v>
      </c>
      <c r="B929">
        <v>163223133.03957751</v>
      </c>
    </row>
    <row r="930" spans="1:2" x14ac:dyDescent="0.25">
      <c r="A930">
        <f ca="1">27997.3256216127*(((RANDBETWEEN(3800,4910))))</f>
        <v>120276510.87044798</v>
      </c>
      <c r="B930">
        <v>154818716.6844393</v>
      </c>
    </row>
    <row r="931" spans="1:2" x14ac:dyDescent="0.25">
      <c r="A931">
        <f ca="1">26837.8967194323*(((RANDBETWEEN(3800,4910))))</f>
        <v>117415798.14751638</v>
      </c>
      <c r="B931">
        <v>189904422.99156988</v>
      </c>
    </row>
    <row r="932" spans="1:2" x14ac:dyDescent="0.25">
      <c r="A932">
        <f ca="1">27327.3603968599*(((RANDBETWEEN(3800,4910))))</f>
        <v>107451181.08045293</v>
      </c>
      <c r="B932">
        <v>162286768.099733</v>
      </c>
    </row>
    <row r="933" spans="1:2" x14ac:dyDescent="0.25">
      <c r="A933">
        <f ca="1">31227.4971656679*(((RANDBETWEEN(3800,4910))))</f>
        <v>131093033.1014737</v>
      </c>
      <c r="B933">
        <v>189673277.6371094</v>
      </c>
    </row>
    <row r="934" spans="1:2" x14ac:dyDescent="0.25">
      <c r="A934">
        <f ca="1">26314.8691975128*(((RANDBETWEEN(3800,4910))))</f>
        <v>122785179.67559482</v>
      </c>
      <c r="B934">
        <v>167373819.45206025</v>
      </c>
    </row>
    <row r="935" spans="1:2" x14ac:dyDescent="0.25">
      <c r="A935">
        <f ca="1">29412.5280909165*(((RANDBETWEEN(3800,4910))))</f>
        <v>128738635.45394157</v>
      </c>
      <c r="B935">
        <v>191424357.10547978</v>
      </c>
    </row>
    <row r="936" spans="1:2" x14ac:dyDescent="0.25">
      <c r="A936">
        <f ca="1">27253.3503757252*(((RANDBETWEEN(3800,4910))))</f>
        <v>116480819.5058496</v>
      </c>
      <c r="B936">
        <v>162754878.90943921</v>
      </c>
    </row>
    <row r="937" spans="1:2" x14ac:dyDescent="0.25">
      <c r="A937">
        <f ca="1">26107.030779622*(((RANDBETWEEN(3800,4910))))</f>
        <v>126070851.63479452</v>
      </c>
      <c r="B937">
        <v>178121146.20265809</v>
      </c>
    </row>
    <row r="938" spans="1:2" x14ac:dyDescent="0.25">
      <c r="A938">
        <f ca="1">25276.9581226752*(((RANDBETWEEN(3800,4910))))</f>
        <v>98529582.762188032</v>
      </c>
      <c r="B938">
        <v>160222844.28389862</v>
      </c>
    </row>
    <row r="939" spans="1:2" x14ac:dyDescent="0.25">
      <c r="A939">
        <f ca="1">27114.0308689053*(((RANDBETWEEN(3800,4910))))</f>
        <v>110462561.75992027</v>
      </c>
      <c r="B939">
        <v>163680008.52181712</v>
      </c>
    </row>
    <row r="940" spans="1:2" x14ac:dyDescent="0.25">
      <c r="A940">
        <f ca="1">25575.0789059389*(((RANDBETWEEN(3800,4910))))</f>
        <v>110612216.26818568</v>
      </c>
      <c r="B940">
        <v>143191587.74057776</v>
      </c>
    </row>
    <row r="941" spans="1:2" x14ac:dyDescent="0.25">
      <c r="A941">
        <f ca="1">26183.2403472003*(((RANDBETWEEN(3800,4910))))</f>
        <v>116777251.94851357</v>
      </c>
      <c r="B941">
        <v>152728839.47523421</v>
      </c>
    </row>
    <row r="942" spans="1:2" x14ac:dyDescent="0.25">
      <c r="A942">
        <f ca="1">26461.3159242245*(((RANDBETWEEN(3800,4910))))</f>
        <v>118493772.70867749</v>
      </c>
      <c r="B942">
        <v>144182499.29643396</v>
      </c>
    </row>
    <row r="943" spans="1:2" x14ac:dyDescent="0.25">
      <c r="A943">
        <f ca="1">28232.9712990641*(((RANDBETWEEN(3800,4910))))</f>
        <v>118352615.68567681</v>
      </c>
      <c r="B943">
        <v>183583578.70114195</v>
      </c>
    </row>
    <row r="944" spans="1:2" x14ac:dyDescent="0.25">
      <c r="A944">
        <f ca="1">26357.7175768677*(((RANDBETWEEN(3800,4910))))</f>
        <v>117660851.26313755</v>
      </c>
      <c r="B944">
        <v>150197337.26365826</v>
      </c>
    </row>
    <row r="945" spans="1:2" x14ac:dyDescent="0.25">
      <c r="A945">
        <f ca="1">26115.2462113218*(((RANDBETWEEN(3800,4910))))</f>
        <v>122480504.73109917</v>
      </c>
      <c r="B945">
        <v>167387946.19893423</v>
      </c>
    </row>
    <row r="946" spans="1:2" x14ac:dyDescent="0.25">
      <c r="A946">
        <f ca="1">26508.0273121739*(((RANDBETWEEN(3800,4910))))</f>
        <v>106535761.76762693</v>
      </c>
      <c r="B946">
        <v>150007173.36961997</v>
      </c>
    </row>
    <row r="947" spans="1:2" x14ac:dyDescent="0.25">
      <c r="A947">
        <f ca="1">26417.117197748*(((RANDBETWEEN(3800,4910))))</f>
        <v>117978845.40514238</v>
      </c>
      <c r="B947">
        <v>168247502.06438783</v>
      </c>
    </row>
    <row r="948" spans="1:2" x14ac:dyDescent="0.25">
      <c r="A948">
        <f ca="1">27152.385289053*(((RANDBETWEEN(3800,4910))))</f>
        <v>127480448.93210383</v>
      </c>
      <c r="B948">
        <v>180562472.91383013</v>
      </c>
    </row>
    <row r="949" spans="1:2" x14ac:dyDescent="0.25">
      <c r="A949">
        <f ca="1">26442.085004708*(((RANDBETWEEN(3800,4910))))</f>
        <v>116080753.17066793</v>
      </c>
      <c r="B949">
        <v>143724519.50132501</v>
      </c>
    </row>
    <row r="950" spans="1:2" x14ac:dyDescent="0.25">
      <c r="A950">
        <f ca="1">28063.400406829*(((RANDBETWEEN(3800,4910))))</f>
        <v>126986886.84090108</v>
      </c>
      <c r="B950">
        <v>150630224.2278291</v>
      </c>
    </row>
    <row r="951" spans="1:2" x14ac:dyDescent="0.25">
      <c r="A951">
        <f ca="1">30276.7236989976*(((RANDBETWEEN(3800,4910))))</f>
        <v>132945093.76229845</v>
      </c>
      <c r="B951">
        <v>151503280.41468358</v>
      </c>
    </row>
    <row r="952" spans="1:2" x14ac:dyDescent="0.25">
      <c r="A952">
        <f ca="1">31224.9525421591*(((RANDBETWEEN(3800,4910))))</f>
        <v>121933439.67713131</v>
      </c>
      <c r="B952">
        <v>163565910.89819092</v>
      </c>
    </row>
    <row r="953" spans="1:2" x14ac:dyDescent="0.25">
      <c r="A953">
        <f ca="1">30414.1253124795*(((RANDBETWEEN(3800,4910))))</f>
        <v>125671165.7911652</v>
      </c>
      <c r="B953">
        <v>148469594.54399431</v>
      </c>
    </row>
    <row r="954" spans="1:2" x14ac:dyDescent="0.25">
      <c r="A954">
        <f ca="1">27454.475090052*(((RANDBETWEEN(3800,4910))))</f>
        <v>125549314.58680777</v>
      </c>
      <c r="B954">
        <v>169407532.4876613</v>
      </c>
    </row>
    <row r="955" spans="1:2" x14ac:dyDescent="0.25">
      <c r="A955">
        <f ca="1">25192.6279650805*(((RANDBETWEEN(3800,4910))))</f>
        <v>110973526.18617971</v>
      </c>
      <c r="B955">
        <v>187524576.78102776</v>
      </c>
    </row>
    <row r="956" spans="1:2" x14ac:dyDescent="0.25">
      <c r="A956">
        <f ca="1">26205.9626201723*(((RANDBETWEEN(3800,4910))))</f>
        <v>126469975.60495137</v>
      </c>
      <c r="B956">
        <v>163289915.70538628</v>
      </c>
    </row>
    <row r="957" spans="1:2" x14ac:dyDescent="0.25">
      <c r="A957">
        <f ca="1">26243.4674443637*(((RANDBETWEEN(3800,4910))))</f>
        <v>118489255.51130223</v>
      </c>
      <c r="B957">
        <v>183976089.96727678</v>
      </c>
    </row>
    <row r="958" spans="1:2" x14ac:dyDescent="0.25">
      <c r="A958">
        <f ca="1">31292.6630472974*(((RANDBETWEEN(3800,4910))))</f>
        <v>121697166.59093946</v>
      </c>
      <c r="B958">
        <v>158859404.9519389</v>
      </c>
    </row>
    <row r="959" spans="1:2" x14ac:dyDescent="0.25">
      <c r="A959">
        <f ca="1">26715.4825700705*(((RANDBETWEEN(3800,4910))))</f>
        <v>129489944.01713179</v>
      </c>
      <c r="B959">
        <v>200954671.76072696</v>
      </c>
    </row>
    <row r="960" spans="1:2" x14ac:dyDescent="0.25">
      <c r="A960">
        <f ca="1">26230.2162512683*(((RANDBETWEEN(3800,4910))))</f>
        <v>123701699.84098114</v>
      </c>
      <c r="B960">
        <v>147666647.50660053</v>
      </c>
    </row>
    <row r="961" spans="1:2" x14ac:dyDescent="0.25">
      <c r="A961">
        <f ca="1">30282.9398546145*(((RANDBETWEEN(3800,4910))))</f>
        <v>141754441.4594503</v>
      </c>
      <c r="B961">
        <v>181700346.02369142</v>
      </c>
    </row>
    <row r="962" spans="1:2" x14ac:dyDescent="0.25">
      <c r="A962">
        <f ca="1">27470.5038781402*(((RANDBETWEEN(3800,4910))))</f>
        <v>110376484.58236751</v>
      </c>
      <c r="B962">
        <v>193318921.188905</v>
      </c>
    </row>
    <row r="963" spans="1:2" x14ac:dyDescent="0.25">
      <c r="A963">
        <f ca="1">27782.2281619849*(((RANDBETWEEN(3800,4910))))</f>
        <v>122714101.79148737</v>
      </c>
      <c r="B963">
        <v>148308973.36003202</v>
      </c>
    </row>
    <row r="964" spans="1:2" x14ac:dyDescent="0.25">
      <c r="A964">
        <f ca="1">25658.2802057778*(((RANDBETWEEN(3800,4910))))</f>
        <v>119387977.79748395</v>
      </c>
      <c r="B964">
        <v>147646881.12168086</v>
      </c>
    </row>
    <row r="965" spans="1:2" x14ac:dyDescent="0.25">
      <c r="A965">
        <f ca="1">27780.1305936386*(((RANDBETWEEN(3800,4910))))</f>
        <v>111870585.90058258</v>
      </c>
      <c r="B965">
        <v>197369856.35433859</v>
      </c>
    </row>
    <row r="966" spans="1:2" x14ac:dyDescent="0.25">
      <c r="A966">
        <f ca="1">28863.0189406844*(((RANDBETWEEN(3800,4910))))</f>
        <v>120070158.7932473</v>
      </c>
      <c r="B966">
        <v>160808464.00638741</v>
      </c>
    </row>
    <row r="967" spans="1:2" x14ac:dyDescent="0.25">
      <c r="A967">
        <f ca="1">26108.6179460118*(((RANDBETWEEN(3800,4910))))</f>
        <v>117462672.13910712</v>
      </c>
      <c r="B967">
        <v>162810951.44722736</v>
      </c>
    </row>
    <row r="968" spans="1:2" x14ac:dyDescent="0.25">
      <c r="A968">
        <f ca="1">30246.7725231003*(((RANDBETWEEN(3800,4910))))</f>
        <v>121592025.54286319</v>
      </c>
      <c r="B968">
        <v>200421635.04166976</v>
      </c>
    </row>
    <row r="969" spans="1:2" x14ac:dyDescent="0.25">
      <c r="A969">
        <f ca="1">26121.0510921644*(((RANDBETWEEN(3800,4910))))</f>
        <v>113365361.73999359</v>
      </c>
      <c r="B969">
        <v>160593077.16884232</v>
      </c>
    </row>
    <row r="970" spans="1:2" x14ac:dyDescent="0.25">
      <c r="A970">
        <f ca="1">30158.6542682941*(((RANDBETWEEN(3800,4910))))</f>
        <v>145907569.35000703</v>
      </c>
      <c r="B970">
        <v>179312175.83209518</v>
      </c>
    </row>
    <row r="971" spans="1:2" x14ac:dyDescent="0.25">
      <c r="A971">
        <f ca="1">28090.0271471789*(((RANDBETWEEN(3800,4910))))</f>
        <v>132500658.05324267</v>
      </c>
      <c r="B971">
        <v>153156148.7068601</v>
      </c>
    </row>
    <row r="972" spans="1:2" x14ac:dyDescent="0.25">
      <c r="A972">
        <f ca="1">31290.1426690412*(((RANDBETWEEN(3800,4910))))</f>
        <v>150255265.09673592</v>
      </c>
      <c r="B972">
        <v>159486701.7268824</v>
      </c>
    </row>
    <row r="973" spans="1:2" x14ac:dyDescent="0.25">
      <c r="A973">
        <f ca="1">30872.1003921961*(((RANDBETWEEN(3800,4910))))</f>
        <v>140745905.6880219</v>
      </c>
      <c r="B973">
        <v>149921640.56201628</v>
      </c>
    </row>
    <row r="974" spans="1:2" x14ac:dyDescent="0.25">
      <c r="A974">
        <f ca="1">27017.218345387*(((RANDBETWEEN(3800,4910))))</f>
        <v>108825355.49521868</v>
      </c>
      <c r="B974">
        <v>163015711.6207372</v>
      </c>
    </row>
    <row r="975" spans="1:2" x14ac:dyDescent="0.25">
      <c r="A975">
        <f ca="1">27152.8380747963*(((RANDBETWEEN(3800,4910))))</f>
        <v>114069072.75221908</v>
      </c>
      <c r="B975">
        <v>164339110.93870017</v>
      </c>
    </row>
    <row r="976" spans="1:2" x14ac:dyDescent="0.25">
      <c r="A976">
        <f ca="1">28260.4311285219*(((RANDBETWEEN(3800,4910))))</f>
        <v>109057003.72496608</v>
      </c>
      <c r="B976">
        <v>187750017.33292234</v>
      </c>
    </row>
    <row r="977" spans="1:2" x14ac:dyDescent="0.25">
      <c r="A977">
        <f ca="1">26974.661925633*(((RANDBETWEEN(3800,4910))))</f>
        <v>130827110.33932012</v>
      </c>
      <c r="B977">
        <v>181073569.2223447</v>
      </c>
    </row>
    <row r="978" spans="1:2" x14ac:dyDescent="0.25">
      <c r="A978">
        <f ca="1">28813.7252441379*(((RANDBETWEEN(3800,4910))))</f>
        <v>135482136.09793627</v>
      </c>
      <c r="B978">
        <v>170863057.74984723</v>
      </c>
    </row>
    <row r="979" spans="1:2" x14ac:dyDescent="0.25">
      <c r="A979">
        <f ca="1">26353.8509369268*(((RANDBETWEEN(3800,4910))))</f>
        <v>121438545.1173586</v>
      </c>
      <c r="B979">
        <v>195779239.95421356</v>
      </c>
    </row>
    <row r="980" spans="1:2" x14ac:dyDescent="0.25">
      <c r="A980">
        <f ca="1">33461.0265008953*(((RANDBETWEEN(3800,4910))))</f>
        <v>131200684.91001058</v>
      </c>
      <c r="B980">
        <v>179085667.10329574</v>
      </c>
    </row>
    <row r="981" spans="1:2" x14ac:dyDescent="0.25">
      <c r="A981">
        <f ca="1">27682.8066117947*(((RANDBETWEEN(3800,4910))))</f>
        <v>129555534.94319929</v>
      </c>
      <c r="B981">
        <v>197148837.19019306</v>
      </c>
    </row>
    <row r="982" spans="1:2" x14ac:dyDescent="0.25">
      <c r="A982">
        <f ca="1">28316.2893676813*(((RANDBETWEEN(3800,4910))))</f>
        <v>113944748.41554967</v>
      </c>
      <c r="B982">
        <v>144502479.02664486</v>
      </c>
    </row>
    <row r="983" spans="1:2" x14ac:dyDescent="0.25">
      <c r="A983">
        <f ca="1">27169.1701568613*(((RANDBETWEEN(3800,4910))))</f>
        <v>119843209.56191498</v>
      </c>
      <c r="B983">
        <v>153028871.00997126</v>
      </c>
    </row>
    <row r="984" spans="1:2" x14ac:dyDescent="0.25">
      <c r="A984">
        <f ca="1">27528.0073664934*(((RANDBETWEEN(3800,4910))))</f>
        <v>132574883.47703238</v>
      </c>
      <c r="B984">
        <v>158947518.80581516</v>
      </c>
    </row>
    <row r="985" spans="1:2" x14ac:dyDescent="0.25">
      <c r="A985">
        <f ca="1">26126.699643307*(((RANDBETWEEN(3800,4910))))</f>
        <v>125460411.6871601</v>
      </c>
      <c r="B985">
        <v>175231090.44673941</v>
      </c>
    </row>
    <row r="986" spans="1:2" x14ac:dyDescent="0.25">
      <c r="A986">
        <f ca="1">28434.856105069*(((RANDBETWEEN(3800,4910))))</f>
        <v>112658899.88828355</v>
      </c>
      <c r="B986">
        <v>185541997.26942447</v>
      </c>
    </row>
    <row r="987" spans="1:2" x14ac:dyDescent="0.25">
      <c r="A987">
        <f ca="1">30236.8337977379*(((RANDBETWEEN(3800,4910))))</f>
        <v>144532065.55318707</v>
      </c>
      <c r="B987">
        <v>161771655.4245199</v>
      </c>
    </row>
    <row r="988" spans="1:2" x14ac:dyDescent="0.25">
      <c r="A988">
        <f ca="1">30784.5191903044*(((RANDBETWEEN(3800,4910))))</f>
        <v>128586936.65790148</v>
      </c>
      <c r="B988">
        <v>150575201.26260665</v>
      </c>
    </row>
    <row r="989" spans="1:2" x14ac:dyDescent="0.25">
      <c r="A989">
        <f ca="1">25646.2222692793*(((RANDBETWEEN(3800,4910))))</f>
        <v>118536839.3286088</v>
      </c>
      <c r="B989">
        <v>174949128.03707868</v>
      </c>
    </row>
    <row r="990" spans="1:2" x14ac:dyDescent="0.25">
      <c r="A990">
        <f ca="1">27832.2647627379*(((RANDBETWEEN(3800,4910))))</f>
        <v>106402748.18794714</v>
      </c>
      <c r="B990">
        <v>175289944.75952363</v>
      </c>
    </row>
    <row r="991" spans="1:2" x14ac:dyDescent="0.25">
      <c r="A991">
        <f ca="1">30517.9823934829*(((RANDBETWEEN(3800,4910))))</f>
        <v>139955467.25651264</v>
      </c>
      <c r="B991">
        <v>195742067.94621506</v>
      </c>
    </row>
    <row r="992" spans="1:2" x14ac:dyDescent="0.25">
      <c r="A992">
        <f ca="1">27135.3674319027*(((RANDBETWEEN(3800,4910))))</f>
        <v>107971627.01154067</v>
      </c>
      <c r="B992">
        <v>148917287.26542813</v>
      </c>
    </row>
    <row r="993" spans="1:2" x14ac:dyDescent="0.25">
      <c r="A993">
        <f ca="1">26253.5809084804*(((RANDBETWEEN(3800,4910))))</f>
        <v>116670913.55728708</v>
      </c>
      <c r="B993">
        <v>194712108.57921553</v>
      </c>
    </row>
    <row r="994" spans="1:2" x14ac:dyDescent="0.25">
      <c r="A994">
        <f ca="1">29428.8396435455*(((RANDBETWEEN(3800,4910))))</f>
        <v>123542268.82360417</v>
      </c>
      <c r="B994">
        <v>198042625.25430465</v>
      </c>
    </row>
    <row r="995" spans="1:2" x14ac:dyDescent="0.25">
      <c r="A995">
        <f ca="1">27603.3010431773*(((RANDBETWEEN(3800,4910))))</f>
        <v>115381798.36048102</v>
      </c>
      <c r="B995">
        <v>152315589.04835048</v>
      </c>
    </row>
    <row r="996" spans="1:2" x14ac:dyDescent="0.25">
      <c r="A996">
        <f ca="1">28326.0437764258*(((RANDBETWEEN(3800,4910))))</f>
        <v>129421694.01448962</v>
      </c>
      <c r="B996">
        <v>163479458.88366026</v>
      </c>
    </row>
    <row r="997" spans="1:2" x14ac:dyDescent="0.25">
      <c r="A997">
        <f ca="1">28465.2640491183*(((RANDBETWEEN(3800,4910))))</f>
        <v>122913010.1640927</v>
      </c>
      <c r="B997">
        <v>189242233.65822217</v>
      </c>
    </row>
    <row r="998" spans="1:2" x14ac:dyDescent="0.25">
      <c r="A998">
        <f ca="1">31366.0684924751*(((RANDBETWEEN(3800,4910))))</f>
        <v>141523701.03804758</v>
      </c>
      <c r="B998">
        <v>144053894.92401403</v>
      </c>
    </row>
    <row r="999" spans="1:2" x14ac:dyDescent="0.25">
      <c r="A999">
        <f ca="1">28432.0816333169*(((RANDBETWEEN(3800,4910))))</f>
        <v>125271751.67639448</v>
      </c>
      <c r="B999">
        <v>168622267.85492259</v>
      </c>
    </row>
    <row r="1000" spans="1:2" x14ac:dyDescent="0.25">
      <c r="A1000">
        <f ca="1">25809.731232372*(((RANDBETWEEN(3800,4910))))</f>
        <v>101535482.66815153</v>
      </c>
      <c r="B1000">
        <v>149495082.09577861</v>
      </c>
    </row>
    <row r="1001" spans="1:2" x14ac:dyDescent="0.25">
      <c r="A1001">
        <f ca="1">31016.6892450852*(((RANDBETWEEN(3800,4910))))</f>
        <v>137559016.80195278</v>
      </c>
      <c r="B1001">
        <v>195941283.85699129</v>
      </c>
    </row>
    <row r="1002" spans="1:2" x14ac:dyDescent="0.25">
      <c r="A1002">
        <f ca="1">26788.4868211308*(((RANDBETWEEN(3800,4910))))</f>
        <v>114413627.21304961</v>
      </c>
      <c r="B1002">
        <v>190339222.27528608</v>
      </c>
    </row>
    <row r="1003" spans="1:2" x14ac:dyDescent="0.25">
      <c r="A1003">
        <f ca="1">27085.5723404248*(((RANDBETWEEN(3800,4910))))</f>
        <v>125649970.08723098</v>
      </c>
      <c r="B1003">
        <v>167586431.11698335</v>
      </c>
    </row>
    <row r="1004" spans="1:2" x14ac:dyDescent="0.25">
      <c r="A1004">
        <f ca="1">27937.927266053*(((RANDBETWEEN(3800,4910))))</f>
        <v>126055927.82443133</v>
      </c>
      <c r="B1004">
        <v>143620696.8274467</v>
      </c>
    </row>
    <row r="1005" spans="1:2" x14ac:dyDescent="0.25">
      <c r="A1005">
        <f ca="1">26653.7165889147*(((RANDBETWEEN(3800,4910))))</f>
        <v>120688028.71460585</v>
      </c>
      <c r="B1005">
        <v>165019713.36299706</v>
      </c>
    </row>
    <row r="1006" spans="1:2" x14ac:dyDescent="0.25">
      <c r="A1006">
        <f ca="1">26312.0932974815*(((RANDBETWEEN(3800,4910))))</f>
        <v>120167330.08959784</v>
      </c>
      <c r="B1006">
        <v>146307452.43548805</v>
      </c>
    </row>
    <row r="1007" spans="1:2" x14ac:dyDescent="0.25">
      <c r="A1007">
        <f ca="1">28097.8252586216*(((RANDBETWEEN(3800,4910))))</f>
        <v>107446083.78896914</v>
      </c>
      <c r="B1007">
        <v>153924718.87498084</v>
      </c>
    </row>
    <row r="1008" spans="1:2" x14ac:dyDescent="0.25">
      <c r="A1008">
        <f ca="1">28037.831383241*(((RANDBETWEEN(3800,4910))))</f>
        <v>114029860.23564099</v>
      </c>
      <c r="B1008">
        <v>173921749.00444365</v>
      </c>
    </row>
    <row r="1009" spans="1:2" x14ac:dyDescent="0.25">
      <c r="A1009">
        <f ca="1">26864.1637402221*(((RANDBETWEEN(3800,4910))))</f>
        <v>122903549.11151618</v>
      </c>
      <c r="B1009">
        <v>194762452.47270855</v>
      </c>
    </row>
    <row r="1010" spans="1:2" x14ac:dyDescent="0.25">
      <c r="A1010">
        <f ca="1">26998.0506789098*(((RANDBETWEEN(3800,4910))))</f>
        <v>132047465.87054792</v>
      </c>
      <c r="B1010">
        <v>148002213.68819869</v>
      </c>
    </row>
    <row r="1011" spans="1:2" x14ac:dyDescent="0.25">
      <c r="A1011">
        <f ca="1">29348.3304230669*(((RANDBETWEEN(3800,4910))))</f>
        <v>123057549.46391964</v>
      </c>
      <c r="B1011">
        <v>181713530.53955698</v>
      </c>
    </row>
    <row r="1012" spans="1:2" x14ac:dyDescent="0.25">
      <c r="A1012">
        <f ca="1">26666.1529741772*(((RANDBETWEEN(3800,4910))))</f>
        <v>122424308.30444761</v>
      </c>
      <c r="B1012">
        <v>176729703.0938639</v>
      </c>
    </row>
    <row r="1013" spans="1:2" x14ac:dyDescent="0.25">
      <c r="A1013">
        <f ca="1">27172.1442447546*(((RANDBETWEEN(3800,4910))))</f>
        <v>103308492.41855714</v>
      </c>
      <c r="B1013">
        <v>146014801.38919014</v>
      </c>
    </row>
    <row r="1014" spans="1:2" x14ac:dyDescent="0.25">
      <c r="A1014">
        <f ca="1">26649.9744379404*(((RANDBETWEEN(3800,4910))))</f>
        <v>127466827.73666902</v>
      </c>
      <c r="B1014">
        <v>161570981.82866526</v>
      </c>
    </row>
    <row r="1015" spans="1:2" x14ac:dyDescent="0.25">
      <c r="A1015">
        <f ca="1">27077.8876152932*(((RANDBETWEEN(3800,4910))))</f>
        <v>132140091.56263092</v>
      </c>
      <c r="B1015">
        <v>187101019.64639211</v>
      </c>
    </row>
    <row r="1016" spans="1:2" x14ac:dyDescent="0.25">
      <c r="A1016">
        <f ca="1">27899.2408023749*(((RANDBETWEEN(3800,4910))))</f>
        <v>106602999.10587455</v>
      </c>
      <c r="B1016">
        <v>157275235.90433463</v>
      </c>
    </row>
    <row r="1017" spans="1:2" x14ac:dyDescent="0.25">
      <c r="A1017">
        <f ca="1">27004.2879940486*(((RANDBETWEEN(3800,4910))))</f>
        <v>128459397.98768932</v>
      </c>
      <c r="B1017">
        <v>190319550.94144562</v>
      </c>
    </row>
    <row r="1018" spans="1:2" x14ac:dyDescent="0.25">
      <c r="A1018">
        <f ca="1">30907.2366514046*(((RANDBETWEEN(3800,4910))))</f>
        <v>141091535.31366217</v>
      </c>
      <c r="B1018">
        <v>154906427.38554582</v>
      </c>
    </row>
    <row r="1019" spans="1:2" x14ac:dyDescent="0.25">
      <c r="A1019">
        <f ca="1">31210.7625888702*(((RANDBETWEEN(3800,4910))))</f>
        <v>131490942.78690998</v>
      </c>
      <c r="B1019">
        <v>198692090.71868303</v>
      </c>
    </row>
    <row r="1020" spans="1:2" x14ac:dyDescent="0.25">
      <c r="A1020">
        <f ca="1">25667.3523961423*(((RANDBETWEEN(3800,4910))))</f>
        <v>117582141.32672784</v>
      </c>
      <c r="B1020">
        <v>144877047.14055264</v>
      </c>
    </row>
    <row r="1021" spans="1:2" x14ac:dyDescent="0.25">
      <c r="A1021">
        <f ca="1">26377.3204195148*(((RANDBETWEEN(3800,4910))))</f>
        <v>109887916.86769858</v>
      </c>
      <c r="B1021">
        <v>147531711.14226446</v>
      </c>
    </row>
    <row r="1022" spans="1:2" x14ac:dyDescent="0.25">
      <c r="A1022">
        <f ca="1">30572.804318802*(((RANDBETWEEN(3800,4910))))</f>
        <v>137363609.80437729</v>
      </c>
      <c r="B1022">
        <v>167644464.17862016</v>
      </c>
    </row>
    <row r="1023" spans="1:2" x14ac:dyDescent="0.25">
      <c r="A1023">
        <f ca="1">30336.6756336798*(((RANDBETWEEN(3800,4910))))</f>
        <v>123166903.07273985</v>
      </c>
      <c r="B1023">
        <v>161571226.89695078</v>
      </c>
    </row>
    <row r="1024" spans="1:2" x14ac:dyDescent="0.25">
      <c r="A1024">
        <f ca="1">27889.7713473741*(((RANDBETWEEN(3800,4910))))</f>
        <v>122017749.6447615</v>
      </c>
      <c r="B1024">
        <v>192914837.72403818</v>
      </c>
    </row>
    <row r="1025" spans="1:2" x14ac:dyDescent="0.25">
      <c r="A1025">
        <f ca="1">25806.3731362962*(((RANDBETWEEN(3800,4910))))</f>
        <v>105548066.12745143</v>
      </c>
      <c r="B1025">
        <v>167335288.87280464</v>
      </c>
    </row>
    <row r="1026" spans="1:2" x14ac:dyDescent="0.25">
      <c r="A1026">
        <f ca="1">29931.9467819175*(((RANDBETWEEN(3800,4910))))</f>
        <v>136310085.64485219</v>
      </c>
      <c r="B1026">
        <v>180146901.42238623</v>
      </c>
    </row>
    <row r="1027" spans="1:2" x14ac:dyDescent="0.25">
      <c r="A1027">
        <f ca="1">31518.8201581844*(((RANDBETWEEN(3800,4910))))</f>
        <v>136476491.28493863</v>
      </c>
      <c r="B1027">
        <v>146124198.00144717</v>
      </c>
    </row>
    <row r="1028" spans="1:2" x14ac:dyDescent="0.25">
      <c r="A1028">
        <f ca="1">27520.3652713917*(((RANDBETWEEN(3800,4910))))</f>
        <v>125437824.90700351</v>
      </c>
      <c r="B1028">
        <v>188818702.50718528</v>
      </c>
    </row>
    <row r="1029" spans="1:2" x14ac:dyDescent="0.25">
      <c r="A1029">
        <f ca="1">26783.5464933401*(((RANDBETWEEN(3800,4910))))</f>
        <v>113589020.67825536</v>
      </c>
      <c r="B1029">
        <v>149702601.52372986</v>
      </c>
    </row>
    <row r="1030" spans="1:2" x14ac:dyDescent="0.25">
      <c r="A1030">
        <f ca="1">28457.427627531*(((RANDBETWEEN(3800,4910))))</f>
        <v>128086881.75151692</v>
      </c>
      <c r="B1030">
        <v>190137376.92976156</v>
      </c>
    </row>
    <row r="1031" spans="1:2" x14ac:dyDescent="0.25">
      <c r="A1031">
        <f ca="1">27260.0905134554*(((RANDBETWEEN(3800,4910))))</f>
        <v>108849541.42022727</v>
      </c>
      <c r="B1031">
        <v>155117191.74923187</v>
      </c>
    </row>
    <row r="1032" spans="1:2" x14ac:dyDescent="0.25">
      <c r="A1032">
        <f ca="1">26435.763255582*(((RANDBETWEEN(3800,4910))))</f>
        <v>102835119.06421407</v>
      </c>
      <c r="B1032">
        <v>159862108.95569479</v>
      </c>
    </row>
    <row r="1033" spans="1:2" x14ac:dyDescent="0.25">
      <c r="A1033">
        <f ca="1">26782.4698350331*(((RANDBETWEEN(3800,4910))))</f>
        <v>116691221.07123938</v>
      </c>
      <c r="B1033">
        <v>152034418.80462572</v>
      </c>
    </row>
    <row r="1034" spans="1:2" x14ac:dyDescent="0.25">
      <c r="A1034">
        <f ca="1">28456.2475228714*(((RANDBETWEEN(3800,4910))))</f>
        <v>129532838.7241106</v>
      </c>
      <c r="B1034">
        <v>146925228.60064292</v>
      </c>
    </row>
    <row r="1035" spans="1:2" x14ac:dyDescent="0.25">
      <c r="A1035">
        <f ca="1">27932.9618973454*(((RANDBETWEEN(3800,4910))))</f>
        <v>121340786.48206834</v>
      </c>
      <c r="B1035">
        <v>152388151.25579864</v>
      </c>
    </row>
    <row r="1036" spans="1:2" x14ac:dyDescent="0.25">
      <c r="A1036">
        <f ca="1">27358.5883521875*(((RANDBETWEEN(3800,4910))))</f>
        <v>105111696.44910429</v>
      </c>
      <c r="B1036">
        <v>152363453.01644316</v>
      </c>
    </row>
    <row r="1037" spans="1:2" x14ac:dyDescent="0.25">
      <c r="A1037">
        <f ca="1">31610.7123634599*(((RANDBETWEEN(3800,4910))))</f>
        <v>126379628.02911271</v>
      </c>
      <c r="B1037">
        <v>184755478.71251959</v>
      </c>
    </row>
    <row r="1038" spans="1:2" x14ac:dyDescent="0.25">
      <c r="A1038">
        <f ca="1">31693.2431311507*(((RANDBETWEEN(3800,4910))))</f>
        <v>142619594.09017828</v>
      </c>
      <c r="B1038">
        <v>161736153.03526476</v>
      </c>
    </row>
    <row r="1039" spans="1:2" x14ac:dyDescent="0.25">
      <c r="A1039">
        <f ca="1">28896.0716089293*(((RANDBETWEEN(3800,4910))))</f>
        <v>111307667.83759554</v>
      </c>
      <c r="B1039">
        <v>161555668.37699848</v>
      </c>
    </row>
    <row r="1040" spans="1:2" x14ac:dyDescent="0.25">
      <c r="A1040">
        <f ca="1">28598.074177027*(((RANDBETWEEN(3800,4910))))</f>
        <v>113562952.55697429</v>
      </c>
      <c r="B1040">
        <v>203250574.91048953</v>
      </c>
    </row>
    <row r="1041" spans="1:2" x14ac:dyDescent="0.25">
      <c r="A1041">
        <f ca="1">28123.2701471867*(((RANDBETWEEN(3800,4910))))</f>
        <v>117639639.02568191</v>
      </c>
      <c r="B1041">
        <v>172418941.1524238</v>
      </c>
    </row>
    <row r="1042" spans="1:2" x14ac:dyDescent="0.25">
      <c r="A1042">
        <f ca="1">30600.8528975928*(((RANDBETWEEN(3800,4910))))</f>
        <v>132777100.72265515</v>
      </c>
      <c r="B1042">
        <v>183653275.98847944</v>
      </c>
    </row>
    <row r="1043" spans="1:2" x14ac:dyDescent="0.25">
      <c r="A1043">
        <f ca="1">27269.5147955848*(((RANDBETWEEN(3800,4910))))</f>
        <v>130348280.72289553</v>
      </c>
      <c r="B1043">
        <v>165153933.72296715</v>
      </c>
    </row>
    <row r="1044" spans="1:2" x14ac:dyDescent="0.25">
      <c r="A1044">
        <f ca="1">31751.402091312*(((RANDBETWEEN(3800,4910))))</f>
        <v>121639621.41181628</v>
      </c>
      <c r="B1044">
        <v>165313083.59971452</v>
      </c>
    </row>
    <row r="1045" spans="1:2" x14ac:dyDescent="0.25">
      <c r="A1045">
        <f ca="1">27709.3491382453*(((RANDBETWEEN(3800,4910))))</f>
        <v>132118176.69115345</v>
      </c>
      <c r="B1045">
        <v>170403180.88703173</v>
      </c>
    </row>
    <row r="1046" spans="1:2" x14ac:dyDescent="0.25">
      <c r="A1046">
        <f ca="1">27306.7662308405*(((RANDBETWEEN(3800,4910))))</f>
        <v>133939688.36227255</v>
      </c>
      <c r="B1046">
        <v>161281755.09740666</v>
      </c>
    </row>
    <row r="1047" spans="1:2" x14ac:dyDescent="0.25">
      <c r="A1047">
        <f ca="1">31238.1898421594*(((RANDBETWEEN(3800,4910))))</f>
        <v>131793922.94407068</v>
      </c>
      <c r="B1047">
        <v>143560189.04796872</v>
      </c>
    </row>
    <row r="1048" spans="1:2" x14ac:dyDescent="0.25">
      <c r="A1048">
        <f ca="1">30054.1930114823*(((RANDBETWEEN(3800,4910))))</f>
        <v>143448663.24380514</v>
      </c>
      <c r="B1048">
        <v>184333050.95454356</v>
      </c>
    </row>
    <row r="1049" spans="1:2" x14ac:dyDescent="0.25">
      <c r="A1049">
        <f ca="1">26475.3600686148*(((RANDBETWEEN(3800,4910))))</f>
        <v>112652657.09195605</v>
      </c>
      <c r="B1049">
        <v>156700427.67940849</v>
      </c>
    </row>
    <row r="1050" spans="1:2" x14ac:dyDescent="0.25">
      <c r="A1050">
        <f ca="1">26921.8543734758*(((RANDBETWEEN(3800,4910))))</f>
        <v>129386432.1189249</v>
      </c>
      <c r="B1050">
        <v>164963522.59525418</v>
      </c>
    </row>
    <row r="1051" spans="1:2" x14ac:dyDescent="0.25">
      <c r="A1051">
        <f ca="1">24367.8411511434*(((RANDBETWEEN(3800,4910))))</f>
        <v>95643776.518237665</v>
      </c>
      <c r="B1051">
        <v>163581119.6073322</v>
      </c>
    </row>
    <row r="1052" spans="1:2" x14ac:dyDescent="0.25">
      <c r="A1052">
        <f ca="1">26347.1849387317*(((RANDBETWEEN(3800,4910))))</f>
        <v>116454557.42919393</v>
      </c>
      <c r="B1052">
        <v>145837442.72231126</v>
      </c>
    </row>
    <row r="1053" spans="1:2" x14ac:dyDescent="0.25">
      <c r="A1053">
        <f ca="1">26374.9606646759*(((RANDBETWEEN(3800,4910))))</f>
        <v>125149188.3538872</v>
      </c>
      <c r="B1053">
        <v>145555768.37185273</v>
      </c>
    </row>
    <row r="1054" spans="1:2" x14ac:dyDescent="0.25">
      <c r="A1054">
        <f ca="1">29626.1091843312*(((RANDBETWEEN(3800,4910))))</f>
        <v>122029943.73026033</v>
      </c>
      <c r="B1054">
        <v>158160647.92457753</v>
      </c>
    </row>
    <row r="1055" spans="1:2" x14ac:dyDescent="0.25">
      <c r="A1055">
        <f ca="1">27401.6842013746*(((RANDBETWEEN(3800,4910))))</f>
        <v>132076117.85062559</v>
      </c>
      <c r="B1055">
        <v>183412456.92887738</v>
      </c>
    </row>
    <row r="1056" spans="1:2" x14ac:dyDescent="0.25">
      <c r="A1056">
        <f ca="1">27239.9887168983*(((RANDBETWEEN(3800,4910))))</f>
        <v>107298315.55586256</v>
      </c>
      <c r="B1056">
        <v>166596788.07921836</v>
      </c>
    </row>
    <row r="1057" spans="1:2" x14ac:dyDescent="0.25">
      <c r="A1057">
        <f ca="1">28176.5965214479*(((RANDBETWEEN(3800,4910))))</f>
        <v>110508611.55711873</v>
      </c>
      <c r="B1057">
        <v>147012313.57274622</v>
      </c>
    </row>
    <row r="1058" spans="1:2" x14ac:dyDescent="0.25">
      <c r="A1058">
        <f ca="1">28537.3975199564*(((RANDBETWEEN(3800,4910))))</f>
        <v>132299374.90251803</v>
      </c>
      <c r="B1058">
        <v>191408147.20358303</v>
      </c>
    </row>
    <row r="1059" spans="1:2" x14ac:dyDescent="0.25">
      <c r="A1059">
        <f ca="1">31545.7150956051*(((RANDBETWEEN(3800,4910))))</f>
        <v>120630814.52559383</v>
      </c>
      <c r="B1059">
        <v>158955482.21435139</v>
      </c>
    </row>
    <row r="1060" spans="1:2" x14ac:dyDescent="0.25">
      <c r="A1060">
        <f ca="1">32356.1252077376*(((RANDBETWEEN(3800,4910))))</f>
        <v>136801697.3783147</v>
      </c>
      <c r="B1060">
        <v>178209373.43810576</v>
      </c>
    </row>
    <row r="1061" spans="1:2" x14ac:dyDescent="0.25">
      <c r="A1061">
        <f ca="1">28059.6525564045*(((RANDBETWEEN(3800,4910))))</f>
        <v>117513824.90622205</v>
      </c>
      <c r="B1061">
        <v>149371675.17711413</v>
      </c>
    </row>
    <row r="1062" spans="1:2" x14ac:dyDescent="0.25">
      <c r="A1062">
        <f ca="1">27143.9958047163*(((RANDBETWEEN(3800,4910))))</f>
        <v>121170797.27225371</v>
      </c>
      <c r="B1062">
        <v>160734693.33524817</v>
      </c>
    </row>
    <row r="1063" spans="1:2" x14ac:dyDescent="0.25">
      <c r="A1063">
        <f ca="1">26438.6895229283*(((RANDBETWEEN(3800,4910))))</f>
        <v>118656838.57890229</v>
      </c>
      <c r="B1063">
        <v>146858997.87035885</v>
      </c>
    </row>
    <row r="1064" spans="1:2" x14ac:dyDescent="0.25">
      <c r="A1064">
        <f ca="1">34483.0771299278*(((RANDBETWEEN(3800,4910))))</f>
        <v>158587671.72053817</v>
      </c>
      <c r="B1064">
        <v>181324487.46011132</v>
      </c>
    </row>
    <row r="1065" spans="1:2" x14ac:dyDescent="0.25">
      <c r="A1065">
        <f ca="1">29704.7725186051*(((RANDBETWEEN(3800,4910))))</f>
        <v>141721469.68626511</v>
      </c>
      <c r="B1065">
        <v>190823777.60422456</v>
      </c>
    </row>
    <row r="1066" spans="1:2" x14ac:dyDescent="0.25">
      <c r="A1066">
        <f ca="1">32152.6994713662*(((RANDBETWEEN(3800,4910))))</f>
        <v>130572112.55321811</v>
      </c>
      <c r="B1066">
        <v>167684753.1477612</v>
      </c>
    </row>
    <row r="1067" spans="1:2" x14ac:dyDescent="0.25">
      <c r="A1067">
        <f ca="1">29025.7287644124*(((RANDBETWEEN(3800,4910))))</f>
        <v>134011789.70529215</v>
      </c>
      <c r="B1067">
        <v>158800436.33009481</v>
      </c>
    </row>
    <row r="1068" spans="1:2" x14ac:dyDescent="0.25">
      <c r="A1068">
        <f ca="1">28340.3965868314*(((RANDBETWEEN(3800,4910))))</f>
        <v>138357816.13691068</v>
      </c>
      <c r="B1068">
        <v>151986278.79465476</v>
      </c>
    </row>
    <row r="1069" spans="1:2" x14ac:dyDescent="0.25">
      <c r="A1069">
        <f ca="1">28823.672897486*(((RANDBETWEEN(3800,4910))))</f>
        <v>133684194.89854018</v>
      </c>
      <c r="B1069">
        <v>146603733.81333259</v>
      </c>
    </row>
    <row r="1070" spans="1:2" x14ac:dyDescent="0.25">
      <c r="A1070">
        <f ca="1">27426.7111130471*(((RANDBETWEEN(3800,4910))))</f>
        <v>125586910.18664265</v>
      </c>
      <c r="B1070">
        <v>167015181.57443818</v>
      </c>
    </row>
    <row r="1071" spans="1:2" x14ac:dyDescent="0.25">
      <c r="A1071">
        <f ca="1">31947.804575349*(((RANDBETWEEN(3800,4910))))</f>
        <v>150154681.50414053</v>
      </c>
      <c r="B1071">
        <v>176163682.45575199</v>
      </c>
    </row>
    <row r="1072" spans="1:2" x14ac:dyDescent="0.25">
      <c r="A1072">
        <f ca="1">28289.8482660865*(((RANDBETWEEN(3800,4910))))</f>
        <v>119666058.16554584</v>
      </c>
      <c r="B1072">
        <v>152968935.68470171</v>
      </c>
    </row>
    <row r="1073" spans="1:2" x14ac:dyDescent="0.25">
      <c r="A1073">
        <f ca="1">27914.2763406996*(((RANDBETWEEN(3800,4910))))</f>
        <v>114448532.99686839</v>
      </c>
      <c r="B1073">
        <v>168804078.64890093</v>
      </c>
    </row>
    <row r="1074" spans="1:2" x14ac:dyDescent="0.25">
      <c r="A1074">
        <f ca="1">32911.9909073553*(((RANDBETWEEN(3800,4910))))</f>
        <v>150144502.51935485</v>
      </c>
      <c r="B1074">
        <v>203236013.19884479</v>
      </c>
    </row>
    <row r="1075" spans="1:2" x14ac:dyDescent="0.25">
      <c r="A1075">
        <f ca="1">29304.8061672104*(((RANDBETWEEN(3800,4910))))</f>
        <v>116662433.35166448</v>
      </c>
      <c r="B1075">
        <v>180435972.5724774</v>
      </c>
    </row>
    <row r="1076" spans="1:2" x14ac:dyDescent="0.25">
      <c r="A1076">
        <f ca="1">31247.9783973381*(((RANDBETWEEN(3800,4910))))</f>
        <v>144459404.1308938</v>
      </c>
      <c r="B1076">
        <v>180956513.88753557</v>
      </c>
    </row>
    <row r="1077" spans="1:2" x14ac:dyDescent="0.25">
      <c r="A1077">
        <f ca="1">26911.1230018626*(((RANDBETWEEN(3800,4910))))</f>
        <v>116713540.45907825</v>
      </c>
      <c r="B1077">
        <v>169861563.84869814</v>
      </c>
    </row>
    <row r="1078" spans="1:2" x14ac:dyDescent="0.25">
      <c r="A1078">
        <f ca="1">25396.6639078813*(((RANDBETWEEN(3800,4910))))</f>
        <v>118678610.4415293</v>
      </c>
      <c r="B1078">
        <v>167208638.64254671</v>
      </c>
    </row>
    <row r="1079" spans="1:2" x14ac:dyDescent="0.25">
      <c r="A1079">
        <f ca="1">29764.6877403043*(((RANDBETWEEN(3800,4910))))</f>
        <v>116171576.25040764</v>
      </c>
      <c r="B1079">
        <v>173834564.25548914</v>
      </c>
    </row>
    <row r="1080" spans="1:2" x14ac:dyDescent="0.25">
      <c r="A1080">
        <f ca="1">26428.1525457368*(((RANDBETWEEN(3800,4910))))</f>
        <v>112081794.94646977</v>
      </c>
      <c r="B1080">
        <v>149647796.01278076</v>
      </c>
    </row>
    <row r="1081" spans="1:2" x14ac:dyDescent="0.25">
      <c r="A1081">
        <f ca="1">26592.1772399589*(((RANDBETWEEN(3800,4910))))</f>
        <v>107591949.11287354</v>
      </c>
      <c r="B1081">
        <v>143760052.38412124</v>
      </c>
    </row>
    <row r="1082" spans="1:2" x14ac:dyDescent="0.25">
      <c r="A1082">
        <f ca="1">26827.3149538462*(((RANDBETWEEN(3800,4910))))</f>
        <v>119703479.32406165</v>
      </c>
      <c r="B1082">
        <v>146443307.8076947</v>
      </c>
    </row>
    <row r="1083" spans="1:2" x14ac:dyDescent="0.25">
      <c r="A1083">
        <f ca="1">27189.1384542708*(((RANDBETWEEN(3800,4910))))</f>
        <v>111638602.49323605</v>
      </c>
      <c r="B1083">
        <v>147518084.44523746</v>
      </c>
    </row>
    <row r="1084" spans="1:2" x14ac:dyDescent="0.25">
      <c r="A1084">
        <f ca="1">29795.6014879213*(((RANDBETWEEN(3800,4910))))</f>
        <v>135003870.3417716</v>
      </c>
      <c r="B1084">
        <v>199603120.5870319</v>
      </c>
    </row>
    <row r="1085" spans="1:2" x14ac:dyDescent="0.25">
      <c r="A1085">
        <f ca="1">27943.2959611913*(((RANDBETWEEN(3800,4910))))</f>
        <v>119485533.53005397</v>
      </c>
      <c r="B1085">
        <v>172271138.5505484</v>
      </c>
    </row>
    <row r="1086" spans="1:2" x14ac:dyDescent="0.25">
      <c r="A1086">
        <f ca="1">33432.4584839772*(((RANDBETWEEN(3800,4910))))</f>
        <v>146200140.95043221</v>
      </c>
      <c r="B1086">
        <v>167295827.74808842</v>
      </c>
    </row>
    <row r="1087" spans="1:2" x14ac:dyDescent="0.25">
      <c r="A1087">
        <f ca="1">30422.581029509*(((RANDBETWEEN(3800,4910))))</f>
        <v>128748362.91688214</v>
      </c>
      <c r="B1087">
        <v>170566958.5434081</v>
      </c>
    </row>
    <row r="1088" spans="1:2" x14ac:dyDescent="0.25">
      <c r="A1088">
        <f ca="1">27920.2009510253*(((RANDBETWEEN(3800,4910))))</f>
        <v>136948585.66477913</v>
      </c>
      <c r="B1088">
        <v>146994694.77327374</v>
      </c>
    </row>
    <row r="1089" spans="1:2" x14ac:dyDescent="0.25">
      <c r="A1089">
        <f ca="1">33514.4259063589*(((RANDBETWEEN(3800,4910))))</f>
        <v>154333931.29878286</v>
      </c>
      <c r="B1089">
        <v>188971044.2187013</v>
      </c>
    </row>
    <row r="1090" spans="1:2" x14ac:dyDescent="0.25">
      <c r="A1090">
        <f ca="1">26798.5061720061*(((RANDBETWEEN(3800,4910))))</f>
        <v>129436784.81078926</v>
      </c>
      <c r="B1090">
        <v>187082391.22511292</v>
      </c>
    </row>
    <row r="1091" spans="1:2" x14ac:dyDescent="0.25">
      <c r="A1091">
        <f ca="1">30520.6007256502*(((RANDBETWEEN(3800,4910))))</f>
        <v>142317561.18370673</v>
      </c>
      <c r="B1091">
        <v>201405621.46333796</v>
      </c>
    </row>
    <row r="1092" spans="1:2" x14ac:dyDescent="0.25">
      <c r="A1092">
        <f ca="1">27195.9774451503*(((RANDBETWEEN(3800,4910))))</f>
        <v>116480371.39757864</v>
      </c>
      <c r="B1092">
        <v>172355101.80099723</v>
      </c>
    </row>
    <row r="1093" spans="1:2" x14ac:dyDescent="0.25">
      <c r="A1093">
        <f ca="1">29677.3788012141*(((RANDBETWEEN(3800,4910))))</f>
        <v>136842393.65239835</v>
      </c>
      <c r="B1093">
        <v>152793317.49393985</v>
      </c>
    </row>
    <row r="1094" spans="1:2" x14ac:dyDescent="0.25">
      <c r="A1094">
        <f ca="1">28184.6791656696*(((RANDBETWEEN(3800,4910))))</f>
        <v>129198569.29542935</v>
      </c>
      <c r="B1094">
        <v>188023747.24424773</v>
      </c>
    </row>
    <row r="1095" spans="1:2" x14ac:dyDescent="0.25">
      <c r="A1095">
        <f ca="1">29788.4151310169*(((RANDBETWEEN(3800,4910))))</f>
        <v>120494139.20496325</v>
      </c>
      <c r="B1095">
        <v>172170989.29797977</v>
      </c>
    </row>
    <row r="1096" spans="1:2" x14ac:dyDescent="0.25">
      <c r="A1096">
        <f ca="1">33298.9311615886*(((RANDBETWEEN(3800,4910))))</f>
        <v>134294589.37468687</v>
      </c>
      <c r="B1096">
        <v>173128709.6513283</v>
      </c>
    </row>
    <row r="1097" spans="1:2" x14ac:dyDescent="0.25">
      <c r="A1097">
        <f ca="1">28081.1270121349*(((RANDBETWEEN(3800,4910))))</f>
        <v>126449314.93564339</v>
      </c>
      <c r="B1097">
        <v>193547534.71745852</v>
      </c>
    </row>
    <row r="1098" spans="1:2" x14ac:dyDescent="0.25">
      <c r="A1098">
        <f ca="1">26406.9480908613*(((RANDBETWEEN(3800,4910))))</f>
        <v>105548571.51917277</v>
      </c>
      <c r="B1098">
        <v>147359547.59664947</v>
      </c>
    </row>
    <row r="1099" spans="1:2" x14ac:dyDescent="0.25">
      <c r="A1099">
        <f ca="1">27586.6917681317*(((RANDBETWEEN(3800,4910))))</f>
        <v>119726242.27369176</v>
      </c>
      <c r="B1099">
        <v>170530768.88734719</v>
      </c>
    </row>
    <row r="1100" spans="1:2" x14ac:dyDescent="0.25">
      <c r="A1100">
        <f ca="1">29462.3175667788*(((RANDBETWEEN(3800,4910))))</f>
        <v>130400217.55056281</v>
      </c>
      <c r="B1100">
        <v>166254806.13485014</v>
      </c>
    </row>
    <row r="1101" spans="1:2" x14ac:dyDescent="0.25">
      <c r="A1101">
        <f ca="1">25952.1963885086*(((RANDBETWEEN(3800,4910))))</f>
        <v>111127304.93559369</v>
      </c>
      <c r="B1101">
        <v>166379749.49063307</v>
      </c>
    </row>
    <row r="1102" spans="1:2" x14ac:dyDescent="0.25">
      <c r="A1102">
        <f ca="1">32947.1030198672*(((RANDBETWEEN(3800,4910))))</f>
        <v>142430326.35488576</v>
      </c>
      <c r="B1102">
        <v>193963177.74751717</v>
      </c>
    </row>
    <row r="1103" spans="1:2" x14ac:dyDescent="0.25">
      <c r="A1103">
        <f ca="1">27101.9442091219*(((RANDBETWEEN(3800,4910))))</f>
        <v>122311074.21576704</v>
      </c>
      <c r="B1103">
        <v>151831021.93386322</v>
      </c>
    </row>
    <row r="1104" spans="1:2" x14ac:dyDescent="0.25">
      <c r="A1104">
        <f ca="1">31232.9290653336*(((RANDBETWEEN(3800,4910))))</f>
        <v>137987080.61064389</v>
      </c>
      <c r="B1104">
        <v>193302676.04417992</v>
      </c>
    </row>
    <row r="1105" spans="1:2" x14ac:dyDescent="0.25">
      <c r="A1105">
        <f ca="1">30069.0889994787*(((RANDBETWEEN(3800,4910))))</f>
        <v>127252384.64579375</v>
      </c>
      <c r="B1105">
        <v>170685467.30068353</v>
      </c>
    </row>
    <row r="1106" spans="1:2" x14ac:dyDescent="0.25">
      <c r="A1106">
        <f ca="1">25729.0189675553*(((RANDBETWEEN(3800,4910))))</f>
        <v>100780567.29591411</v>
      </c>
      <c r="B1106">
        <v>158185195.14344829</v>
      </c>
    </row>
    <row r="1107" spans="1:2" x14ac:dyDescent="0.25">
      <c r="A1107">
        <f ca="1">29189.8228263979*(((RANDBETWEEN(3800,4910))))</f>
        <v>111388363.90553454</v>
      </c>
      <c r="B1107">
        <v>145751254.50765666</v>
      </c>
    </row>
    <row r="1108" spans="1:2" x14ac:dyDescent="0.25">
      <c r="A1108">
        <f ca="1">27550.2618687373*(((RANDBETWEEN(3800,4910))))</f>
        <v>129017876.33129664</v>
      </c>
      <c r="B1108">
        <v>181317712.11264956</v>
      </c>
    </row>
    <row r="1109" spans="1:2" x14ac:dyDescent="0.25">
      <c r="A1109">
        <f ca="1">30324.2168767857*(((RANDBETWEEN(3800,4910))))</f>
        <v>134518226.06542143</v>
      </c>
      <c r="B1109">
        <v>160602337.48859641</v>
      </c>
    </row>
    <row r="1110" spans="1:2" x14ac:dyDescent="0.25">
      <c r="A1110">
        <f ca="1">27294.188286796*(((RANDBETWEEN(3800,4910))))</f>
        <v>127955154.68849981</v>
      </c>
      <c r="B1110">
        <v>169147314.58683294</v>
      </c>
    </row>
    <row r="1111" spans="1:2" x14ac:dyDescent="0.25">
      <c r="A1111">
        <f ca="1">26485.1791471631*(((RANDBETWEEN(3800,4910))))</f>
        <v>112482555.83800183</v>
      </c>
      <c r="B1111">
        <v>154663435.69148448</v>
      </c>
    </row>
    <row r="1112" spans="1:2" x14ac:dyDescent="0.25">
      <c r="A1112">
        <f ca="1">28433.5679761173*(((RANDBETWEEN(3800,4910))))</f>
        <v>123742887.83206238</v>
      </c>
      <c r="B1112">
        <v>174107901.94393173</v>
      </c>
    </row>
    <row r="1113" spans="1:2" x14ac:dyDescent="0.25">
      <c r="A1113">
        <f ca="1">27970.613536184*(((RANDBETWEEN(3800,4910))))</f>
        <v>107071508.61651252</v>
      </c>
      <c r="B1113">
        <v>157687548.91498619</v>
      </c>
    </row>
    <row r="1114" spans="1:2" x14ac:dyDescent="0.25">
      <c r="A1114">
        <f ca="1">27991.1290437452*(((RANDBETWEEN(3800,4910))))</f>
        <v>137268496.83052629</v>
      </c>
      <c r="B1114">
        <v>170170918.88950533</v>
      </c>
    </row>
    <row r="1115" spans="1:2" x14ac:dyDescent="0.25">
      <c r="A1115">
        <f ca="1">30085.823261074*(((RANDBETWEEN(3800,4910))))</f>
        <v>136740066.72158131</v>
      </c>
      <c r="B1115">
        <v>194384835.51727578</v>
      </c>
    </row>
    <row r="1116" spans="1:2" x14ac:dyDescent="0.25">
      <c r="A1116">
        <f ca="1">27915.0962222011*(((RANDBETWEEN(3800,4910))))</f>
        <v>109901733.8268057</v>
      </c>
      <c r="B1116">
        <v>152224777.78921571</v>
      </c>
    </row>
    <row r="1117" spans="1:2" x14ac:dyDescent="0.25">
      <c r="A1117">
        <f ca="1">26200.8283251889*(((RANDBETWEEN(3800,4910))))</f>
        <v>126156988.38578458</v>
      </c>
      <c r="B1117">
        <v>152058950.75958389</v>
      </c>
    </row>
    <row r="1118" spans="1:2" x14ac:dyDescent="0.25">
      <c r="A1118">
        <f ca="1">30058.0075689424*(((RANDBETWEEN(3800,4910))))</f>
        <v>142985942.00545913</v>
      </c>
      <c r="B1118">
        <v>202811994.87225139</v>
      </c>
    </row>
    <row r="1119" spans="1:2" x14ac:dyDescent="0.25">
      <c r="A1119">
        <f ca="1">27006.4531272932*(((RANDBETWEEN(3800,4910))))</f>
        <v>122744329.46354757</v>
      </c>
      <c r="B1119">
        <v>163428474.5008277</v>
      </c>
    </row>
    <row r="1120" spans="1:2" x14ac:dyDescent="0.25">
      <c r="A1120">
        <f ca="1">28183.3893426504*(((RANDBETWEEN(3800,4910))))</f>
        <v>129840874.70159048</v>
      </c>
      <c r="B1120">
        <v>166080121.55444214</v>
      </c>
    </row>
    <row r="1121" spans="1:2" x14ac:dyDescent="0.25">
      <c r="A1121">
        <f ca="1">29627.7019194061*(((RANDBETWEEN(3800,4910))))</f>
        <v>134006095.78147386</v>
      </c>
      <c r="B1121">
        <v>201176289.90569592</v>
      </c>
    </row>
    <row r="1122" spans="1:2" x14ac:dyDescent="0.25">
      <c r="A1122">
        <f ca="1">27653.0386582709*(((RANDBETWEEN(3800,4910))))</f>
        <v>111690623.14075606</v>
      </c>
      <c r="B1122">
        <v>165362429.03665829</v>
      </c>
    </row>
    <row r="1123" spans="1:2" x14ac:dyDescent="0.25">
      <c r="A1123">
        <f ca="1">30005.8136199637*(((RANDBETWEEN(3800,4910))))</f>
        <v>144207940.25754577</v>
      </c>
      <c r="B1123">
        <v>175268804.05830035</v>
      </c>
    </row>
    <row r="1124" spans="1:2" x14ac:dyDescent="0.25">
      <c r="A1124">
        <f ca="1">26615.5497567523*(((RANDBETWEEN(3800,4910))))</f>
        <v>116789032.33262928</v>
      </c>
      <c r="B1124">
        <v>153287219.5816887</v>
      </c>
    </row>
    <row r="1125" spans="1:2" x14ac:dyDescent="0.25">
      <c r="A1125">
        <f ca="1">31932.5753260893*(((RANDBETWEEN(3800,4910))))</f>
        <v>141333578.39327127</v>
      </c>
      <c r="B1125">
        <v>150650961.82707971</v>
      </c>
    </row>
    <row r="1126" spans="1:2" x14ac:dyDescent="0.25">
      <c r="A1126">
        <f ca="1">25971.8409112888*(((RANDBETWEEN(3800,4910))))</f>
        <v>117288833.55538009</v>
      </c>
      <c r="B1126">
        <v>149244121.15409905</v>
      </c>
    </row>
    <row r="1127" spans="1:2" x14ac:dyDescent="0.25">
      <c r="A1127">
        <f ca="1">27340.5141581771*(((RANDBETWEEN(3800,4910))))</f>
        <v>129457334.53896873</v>
      </c>
      <c r="B1127">
        <v>187573104.70829237</v>
      </c>
    </row>
    <row r="1128" spans="1:2" x14ac:dyDescent="0.25">
      <c r="A1128">
        <f ca="1">28999.3922183959*(((RANDBETWEEN(3800,4910))))</f>
        <v>126234354.32667726</v>
      </c>
      <c r="B1128">
        <v>142905100.92075926</v>
      </c>
    </row>
    <row r="1129" spans="1:2" x14ac:dyDescent="0.25">
      <c r="A1129">
        <f ca="1">25734.8830593112*(((RANDBETWEEN(3800,4910))))</f>
        <v>105976248.43824343</v>
      </c>
      <c r="B1129">
        <v>155850249.05089229</v>
      </c>
    </row>
    <row r="1130" spans="1:2" x14ac:dyDescent="0.25">
      <c r="A1130">
        <f ca="1">29329.0781642235*(((RANDBETWEEN(3800,4910))))</f>
        <v>134737785.08644295</v>
      </c>
      <c r="B1130">
        <v>170731804.18190861</v>
      </c>
    </row>
    <row r="1131" spans="1:2" x14ac:dyDescent="0.25">
      <c r="A1131">
        <f ca="1">30561.9924373141*(((RANDBETWEEN(3800,4910))))</f>
        <v>143610802.46293902</v>
      </c>
      <c r="B1131">
        <v>176320737.12969592</v>
      </c>
    </row>
    <row r="1132" spans="1:2" x14ac:dyDescent="0.25">
      <c r="A1132">
        <f ca="1">28116.6880846616*(((RANDBETWEEN(3800,4910))))</f>
        <v>111370201.50334454</v>
      </c>
      <c r="B1132">
        <v>160818479.50481731</v>
      </c>
    </row>
    <row r="1133" spans="1:2" x14ac:dyDescent="0.25">
      <c r="A1133">
        <f ca="1">25686.604296381*(((RANDBETWEEN(3800,4910))))</f>
        <v>110812010.93458757</v>
      </c>
      <c r="B1133">
        <v>157214541.43271971</v>
      </c>
    </row>
    <row r="1134" spans="1:2" x14ac:dyDescent="0.25">
      <c r="A1134">
        <f ca="1">27282.3445372832*(((RANDBETWEEN(3800,4910))))</f>
        <v>106646684.79623996</v>
      </c>
      <c r="B1134">
        <v>149977384.17349929</v>
      </c>
    </row>
    <row r="1135" spans="1:2" x14ac:dyDescent="0.25">
      <c r="A1135">
        <f ca="1">30271.6516353336*(((RANDBETWEEN(3800,4910))))</f>
        <v>146212077.39866123</v>
      </c>
      <c r="B1135">
        <v>159538984.20118028</v>
      </c>
    </row>
    <row r="1136" spans="1:2" x14ac:dyDescent="0.25">
      <c r="A1136">
        <f ca="1">28028.442928856*(((RANDBETWEEN(3800,4910))))</f>
        <v>130248174.29039361</v>
      </c>
      <c r="B1136">
        <v>149635557.8687219</v>
      </c>
    </row>
    <row r="1137" spans="1:2" x14ac:dyDescent="0.25">
      <c r="A1137">
        <f ca="1">31645.6512741847*(((RANDBETWEEN(3800,4910))))</f>
        <v>141614289.45197648</v>
      </c>
      <c r="B1137">
        <v>167599700.15150902</v>
      </c>
    </row>
    <row r="1138" spans="1:2" x14ac:dyDescent="0.25">
      <c r="A1138">
        <f ca="1">27302.6442528254*(((RANDBETWEEN(3800,4910))))</f>
        <v>119394463.31760526</v>
      </c>
      <c r="B1138">
        <v>153506601.06773394</v>
      </c>
    </row>
    <row r="1139" spans="1:2" x14ac:dyDescent="0.25">
      <c r="A1139">
        <f ca="1">27697.6105013734*(((RANDBETWEEN(3800,4910))))</f>
        <v>120927767.44899626</v>
      </c>
      <c r="B1139">
        <v>158501159.63466448</v>
      </c>
    </row>
    <row r="1140" spans="1:2" x14ac:dyDescent="0.25">
      <c r="A1140">
        <f ca="1">30393.3912850658*(((RANDBETWEEN(3800,4910))))</f>
        <v>134551543.21898624</v>
      </c>
      <c r="B1140">
        <v>184211944.79716</v>
      </c>
    </row>
    <row r="1141" spans="1:2" x14ac:dyDescent="0.25">
      <c r="A1141">
        <f ca="1">26488.9780980874*(((RANDBETWEEN(3800,4910))))</f>
        <v>120154004.65292449</v>
      </c>
      <c r="B1141">
        <v>170798814.6892322</v>
      </c>
    </row>
    <row r="1142" spans="1:2" x14ac:dyDescent="0.25">
      <c r="A1142">
        <f ca="1">26978.6033550934*(((RANDBETWEEN(3800,4910))))</f>
        <v>123723874.98645835</v>
      </c>
      <c r="B1142">
        <v>202528231.05026323</v>
      </c>
    </row>
    <row r="1143" spans="1:2" x14ac:dyDescent="0.25">
      <c r="A1143">
        <f ca="1">28429.5548784562*(((RANDBETWEEN(3800,4910))))</f>
        <v>125374337.01399168</v>
      </c>
      <c r="B1143">
        <v>163504969.66096494</v>
      </c>
    </row>
    <row r="1144" spans="1:2" x14ac:dyDescent="0.25">
      <c r="A1144">
        <f ca="1">27287.7133899102*(((RANDBETWEEN(3800,4910))))</f>
        <v>112670968.58693904</v>
      </c>
      <c r="B1144">
        <v>164775119.07064065</v>
      </c>
    </row>
    <row r="1145" spans="1:2" x14ac:dyDescent="0.25">
      <c r="A1145">
        <f ca="1">27620.4021301739*(((RANDBETWEEN(3800,4910))))</f>
        <v>116861921.41276564</v>
      </c>
      <c r="B1145">
        <v>162666651.09802169</v>
      </c>
    </row>
    <row r="1146" spans="1:2" x14ac:dyDescent="0.25">
      <c r="A1146">
        <f ca="1">31484.2398729162*(((RANDBETWEEN(3800,4910))))</f>
        <v>133304271.62192726</v>
      </c>
      <c r="B1146">
        <v>185617576.27551508</v>
      </c>
    </row>
    <row r="1147" spans="1:2" x14ac:dyDescent="0.25">
      <c r="A1147">
        <f ca="1">25998.0085459481*(((RANDBETWEEN(3800,4910))))</f>
        <v>116809052.39694485</v>
      </c>
      <c r="B1147">
        <v>156124725.83139598</v>
      </c>
    </row>
    <row r="1148" spans="1:2" x14ac:dyDescent="0.25">
      <c r="A1148">
        <f ca="1">27270.5406824034*(((RANDBETWEEN(3800,4910))))</f>
        <v>108754916.24142478</v>
      </c>
      <c r="B1148">
        <v>189402070.09023827</v>
      </c>
    </row>
    <row r="1149" spans="1:2" x14ac:dyDescent="0.25">
      <c r="A1149">
        <f ca="1">28294.3392318661*(((RANDBETWEEN(3800,4910))))</f>
        <v>116346322.92143352</v>
      </c>
      <c r="B1149">
        <v>151620229.54763639</v>
      </c>
    </row>
    <row r="1150" spans="1:2" x14ac:dyDescent="0.25">
      <c r="A1150">
        <f ca="1">26231.3090499317*(((RANDBETWEEN(3800,4910))))</f>
        <v>113240561.16855513</v>
      </c>
      <c r="B1150">
        <v>146555665.1047985</v>
      </c>
    </row>
    <row r="1151" spans="1:2" x14ac:dyDescent="0.25">
      <c r="A1151">
        <f ca="1">27909.984478185*(((RANDBETWEEN(3800,4910))))</f>
        <v>111360838.0679581</v>
      </c>
      <c r="B1151">
        <v>142930655.25142646</v>
      </c>
    </row>
    <row r="1152" spans="1:2" x14ac:dyDescent="0.25">
      <c r="A1152">
        <f ca="1">26319.6438618577*(((RANDBETWEEN(3800,4910))))</f>
        <v>106568237.99666175</v>
      </c>
      <c r="B1152">
        <v>184507848.03477782</v>
      </c>
    </row>
    <row r="1153" spans="1:2" x14ac:dyDescent="0.25">
      <c r="A1153">
        <f ca="1">31164.9968668844*(((RANDBETWEEN(3800,4910))))</f>
        <v>133323856.59653127</v>
      </c>
      <c r="B1153">
        <v>155722656.66784883</v>
      </c>
    </row>
    <row r="1154" spans="1:2" x14ac:dyDescent="0.25">
      <c r="A1154">
        <f ca="1">27101.9196419394*(((RANDBETWEEN(3800,4910))))</f>
        <v>122310963.34407263</v>
      </c>
      <c r="B1154">
        <v>168933049.88476151</v>
      </c>
    </row>
    <row r="1155" spans="1:2" x14ac:dyDescent="0.25">
      <c r="A1155">
        <f ca="1">27811.8211172319*(((RANDBETWEEN(3800,4910))))</f>
        <v>113583477.44277517</v>
      </c>
      <c r="B1155">
        <v>174998246.45742255</v>
      </c>
    </row>
    <row r="1156" spans="1:2" x14ac:dyDescent="0.25">
      <c r="A1156">
        <f ca="1">27174.6457147779*(((RANDBETWEEN(3800,4910))))</f>
        <v>112448683.96775103</v>
      </c>
      <c r="B1156">
        <v>144004566.05604962</v>
      </c>
    </row>
    <row r="1157" spans="1:2" x14ac:dyDescent="0.25">
      <c r="A1157">
        <f ca="1">27947.0019488811*(((RANDBETWEEN(3800,4910))))</f>
        <v>117600984.20089173</v>
      </c>
      <c r="B1157">
        <v>172774005.57546228</v>
      </c>
    </row>
    <row r="1158" spans="1:2" x14ac:dyDescent="0.25">
      <c r="A1158">
        <f ca="1">29738.1737463561*(((RANDBETWEEN(3800,4910))))</f>
        <v>134773403.41848567</v>
      </c>
      <c r="B1158">
        <v>162723909.75145918</v>
      </c>
    </row>
    <row r="1159" spans="1:2" x14ac:dyDescent="0.25">
      <c r="A1159">
        <f ca="1">27295.4551969164*(((RANDBETWEEN(3800,4910))))</f>
        <v>113276139.06720291</v>
      </c>
      <c r="B1159">
        <v>144486664.65463823</v>
      </c>
    </row>
    <row r="1160" spans="1:2" x14ac:dyDescent="0.25">
      <c r="A1160">
        <f ca="1">28913.982690617*(((RANDBETWEEN(3800,4910))))</f>
        <v>116812490.07009278</v>
      </c>
      <c r="B1160">
        <v>164264852.60344595</v>
      </c>
    </row>
    <row r="1161" spans="1:2" x14ac:dyDescent="0.25">
      <c r="A1161">
        <f ca="1">27421.4563955228*(((RANDBETWEEN(3800,4910))))</f>
        <v>111605327.52977769</v>
      </c>
      <c r="B1161">
        <v>194785714.35466081</v>
      </c>
    </row>
    <row r="1162" spans="1:2" x14ac:dyDescent="0.25">
      <c r="A1162">
        <f ca="1">27865.8428587714*(((RANDBETWEEN(3800,4910))))</f>
        <v>113720504.70664611</v>
      </c>
      <c r="B1162">
        <v>163416108.91343746</v>
      </c>
    </row>
    <row r="1163" spans="1:2" x14ac:dyDescent="0.25">
      <c r="A1163">
        <f ca="1">31811.4764934679*(((RANDBETWEEN(3800,4910))))</f>
        <v>151677119.92085496</v>
      </c>
      <c r="B1163">
        <v>190899100.10016581</v>
      </c>
    </row>
    <row r="1164" spans="1:2" x14ac:dyDescent="0.25">
      <c r="A1164">
        <f ca="1">27180.4298865174*(((RANDBETWEEN(3800,4910))))</f>
        <v>119838515.36965533</v>
      </c>
      <c r="B1164">
        <v>160856600.17055842</v>
      </c>
    </row>
    <row r="1165" spans="1:2" x14ac:dyDescent="0.25">
      <c r="A1165">
        <f ca="1">27393.1464814926*(((RANDBETWEEN(3800,4910))))</f>
        <v>106066263.17633945</v>
      </c>
      <c r="B1165">
        <v>149590018.50877601</v>
      </c>
    </row>
    <row r="1166" spans="1:2" x14ac:dyDescent="0.25">
      <c r="A1166">
        <f ca="1">25915.6941959589*(((RANDBETWEEN(3800,4910))))</f>
        <v>113303415.02473225</v>
      </c>
      <c r="B1166">
        <v>149822925.59785709</v>
      </c>
    </row>
    <row r="1167" spans="1:2" x14ac:dyDescent="0.25">
      <c r="A1167">
        <f ca="1">32580.3015670072*(((RANDBETWEEN(3800,4910))))</f>
        <v>137488872.61277029</v>
      </c>
      <c r="B1167">
        <v>144899640.79358461</v>
      </c>
    </row>
    <row r="1168" spans="1:2" x14ac:dyDescent="0.25">
      <c r="A1168">
        <f ca="1">30462.9920066089*(((RANDBETWEEN(3800,4910))))</f>
        <v>125355212.10719563</v>
      </c>
      <c r="B1168">
        <v>149394096.41884536</v>
      </c>
    </row>
    <row r="1169" spans="1:2" x14ac:dyDescent="0.25">
      <c r="A1169">
        <f ca="1">31999.7600725569*(((RANDBETWEEN(3800,4910))))</f>
        <v>152478856.74573386</v>
      </c>
      <c r="B1169">
        <v>161630764.93355581</v>
      </c>
    </row>
    <row r="1170" spans="1:2" x14ac:dyDescent="0.25">
      <c r="A1170">
        <f ca="1">26744.7223852747*(((RANDBETWEEN(3800,4910))))</f>
        <v>120645442.67997421</v>
      </c>
      <c r="B1170">
        <v>190499249.17277461</v>
      </c>
    </row>
    <row r="1171" spans="1:2" x14ac:dyDescent="0.25">
      <c r="A1171">
        <f ca="1">25540.0881075417*(((RANDBETWEEN(3800,4910))))</f>
        <v>97997318.068637505</v>
      </c>
      <c r="B1171">
        <v>150376555.82226115</v>
      </c>
    </row>
    <row r="1172" spans="1:2" x14ac:dyDescent="0.25">
      <c r="A1172">
        <f ca="1">27117.701521012*(((RANDBETWEEN(3800,4910))))</f>
        <v>126612548.40160485</v>
      </c>
      <c r="B1172">
        <v>147705371.99764156</v>
      </c>
    </row>
    <row r="1173" spans="1:2" x14ac:dyDescent="0.25">
      <c r="A1173">
        <f ca="1">28679.6673506648*(((RANDBETWEEN(3800,4910))))</f>
        <v>119995728.19518153</v>
      </c>
      <c r="B1173">
        <v>159388816.70042223</v>
      </c>
    </row>
    <row r="1174" spans="1:2" x14ac:dyDescent="0.25">
      <c r="A1174">
        <f ca="1">26042.8704301888*(((RANDBETWEEN(3800,4910))))</f>
        <v>106176782.74387981</v>
      </c>
      <c r="B1174">
        <v>188278022.97598782</v>
      </c>
    </row>
    <row r="1175" spans="1:2" x14ac:dyDescent="0.25">
      <c r="A1175">
        <f ca="1">26998.0206138773*(((RANDBETWEEN(3800,4910))))</f>
        <v>123488946.28787459</v>
      </c>
      <c r="B1175">
        <v>167855483.4887186</v>
      </c>
    </row>
    <row r="1176" spans="1:2" x14ac:dyDescent="0.25">
      <c r="A1176">
        <f ca="1">27048.5857695654*(((RANDBETWEEN(3800,4910))))</f>
        <v>123990717.16768776</v>
      </c>
      <c r="B1176">
        <v>187318002.24377957</v>
      </c>
    </row>
    <row r="1177" spans="1:2" x14ac:dyDescent="0.25">
      <c r="A1177">
        <f ca="1">28359.1806755661*(((RANDBETWEEN(3800,4910))))</f>
        <v>109409719.04633388</v>
      </c>
      <c r="B1177">
        <v>197386926.1212863</v>
      </c>
    </row>
    <row r="1178" spans="1:2" x14ac:dyDescent="0.25">
      <c r="A1178">
        <f ca="1">32800.7942007406*(((RANDBETWEEN(3800,4910))))</f>
        <v>154557342.27388993</v>
      </c>
      <c r="B1178">
        <v>177799887.69132701</v>
      </c>
    </row>
    <row r="1179" spans="1:2" x14ac:dyDescent="0.25">
      <c r="A1179">
        <f ca="1">25853.1194597197*(((RANDBETWEEN(3800,4910))))</f>
        <v>110289407.61516409</v>
      </c>
      <c r="B1179">
        <v>194204679.37072936</v>
      </c>
    </row>
    <row r="1180" spans="1:2" x14ac:dyDescent="0.25">
      <c r="A1180">
        <f ca="1">31882.6701197721*(((RANDBETWEEN(3800,4910))))</f>
        <v>134672398.58591738</v>
      </c>
      <c r="B1180">
        <v>169669772.78413016</v>
      </c>
    </row>
    <row r="1181" spans="1:2" x14ac:dyDescent="0.25">
      <c r="A1181">
        <f ca="1">31449.7786969642*(((RANDBETWEEN(3800,4910))))</f>
        <v>124855621.42694776</v>
      </c>
      <c r="B1181">
        <v>194496851.6979337</v>
      </c>
    </row>
    <row r="1182" spans="1:2" x14ac:dyDescent="0.25">
      <c r="A1182">
        <f ca="1">28975.8691655279*(((RANDBETWEEN(3800,4910))))</f>
        <v>133433877.50725587</v>
      </c>
      <c r="B1182">
        <v>152466236.86931059</v>
      </c>
    </row>
    <row r="1183" spans="1:2" x14ac:dyDescent="0.25">
      <c r="A1183">
        <f ca="1">24677.2722444777*(((RANDBETWEEN(3800,4910))))</f>
        <v>120943311.27018498</v>
      </c>
      <c r="B1183">
        <v>144361031.40142483</v>
      </c>
    </row>
    <row r="1184" spans="1:2" x14ac:dyDescent="0.25">
      <c r="A1184">
        <f ca="1">27859.1558339214*(((RANDBETWEEN(3800,4910))))</f>
        <v>135089046.63868496</v>
      </c>
      <c r="B1184">
        <v>175899681.17225385</v>
      </c>
    </row>
    <row r="1185" spans="1:2" x14ac:dyDescent="0.25">
      <c r="A1185">
        <f ca="1">27892.487416892*(((RANDBETWEEN(3800,4910))))</f>
        <v>116395349.99069038</v>
      </c>
      <c r="B1185">
        <v>194512765.8708109</v>
      </c>
    </row>
    <row r="1186" spans="1:2" x14ac:dyDescent="0.25">
      <c r="A1186">
        <f ca="1">28312.2248006359*(((RANDBETWEEN(3800,4910))))</f>
        <v>132840958.76458369</v>
      </c>
      <c r="B1186">
        <v>191444774.66280615</v>
      </c>
    </row>
    <row r="1187" spans="1:2" x14ac:dyDescent="0.25">
      <c r="A1187">
        <f ca="1">26868.4770756225*(((RANDBETWEEN(3800,4910))))</f>
        <v>111154889.6618503</v>
      </c>
      <c r="B1187">
        <v>186937991.00173211</v>
      </c>
    </row>
    <row r="1188" spans="1:2" x14ac:dyDescent="0.25">
      <c r="A1188">
        <f ca="1">26371.1791198659*(((RANDBETWEEN(3800,4910))))</f>
        <v>118011026.56139994</v>
      </c>
      <c r="B1188">
        <v>144920586.74241138</v>
      </c>
    </row>
    <row r="1189" spans="1:2" x14ac:dyDescent="0.25">
      <c r="A1189">
        <f ca="1">28943.5746799651*(((RANDBETWEEN(3800,4910))))</f>
        <v>113516699.89482304</v>
      </c>
      <c r="B1189">
        <v>186828043.34549445</v>
      </c>
    </row>
    <row r="1190" spans="1:2" x14ac:dyDescent="0.25">
      <c r="A1190">
        <f ca="1">26951.6218922738*(((RANDBETWEEN(3800,4910))))</f>
        <v>126726526.13747126</v>
      </c>
      <c r="B1190">
        <v>153531990.89267203</v>
      </c>
    </row>
    <row r="1191" spans="1:2" x14ac:dyDescent="0.25">
      <c r="A1191">
        <f ca="1">28956.4505175939*(((RANDBETWEEN(3800,4910))))</f>
        <v>140873131.76809439</v>
      </c>
      <c r="B1191">
        <v>194960293.17721507</v>
      </c>
    </row>
    <row r="1192" spans="1:2" x14ac:dyDescent="0.25">
      <c r="A1192">
        <f ca="1">33257.5874639498*(((RANDBETWEEN(3800,4910))))</f>
        <v>138850427.66199058</v>
      </c>
      <c r="B1192">
        <v>185537846.63067472</v>
      </c>
    </row>
    <row r="1193" spans="1:2" x14ac:dyDescent="0.25">
      <c r="A1193">
        <f ca="1">25811.8852107518*(((RANDBETWEEN(3800,4910))))</f>
        <v>125084395.73130319</v>
      </c>
      <c r="B1193">
        <v>145375355.09873509</v>
      </c>
    </row>
    <row r="1194" spans="1:2" x14ac:dyDescent="0.25">
      <c r="A1194">
        <f ca="1">25693.2798490529*(((RANDBETWEEN(3800,4910))))</f>
        <v>124201314.79032166</v>
      </c>
      <c r="B1194">
        <v>144498465.53096947</v>
      </c>
    </row>
    <row r="1195" spans="1:2" x14ac:dyDescent="0.25">
      <c r="A1195">
        <f ca="1">27969.2868674685*(((RANDBETWEEN(3800,4910))))</f>
        <v>112072932.47794636</v>
      </c>
      <c r="B1195">
        <v>156629863.0500643</v>
      </c>
    </row>
    <row r="1196" spans="1:2" x14ac:dyDescent="0.25">
      <c r="A1196">
        <f ca="1">26559.5149547364*(((RANDBETWEEN(3800,4910))))</f>
        <v>116065080.35219824</v>
      </c>
      <c r="B1196">
        <v>159159790.52205727</v>
      </c>
    </row>
    <row r="1197" spans="1:2" x14ac:dyDescent="0.25">
      <c r="A1197">
        <f ca="1">27216.3813571075*(((RANDBETWEEN(3800,4910))))</f>
        <v>126855553.50547802</v>
      </c>
      <c r="B1197">
        <v>160905731.21015725</v>
      </c>
    </row>
    <row r="1198" spans="1:2" x14ac:dyDescent="0.25">
      <c r="A1198">
        <f ca="1">28551.9175877596*(((RANDBETWEEN(3800,4910))))</f>
        <v>113665183.9168708</v>
      </c>
      <c r="B1198">
        <v>183616787.05210793</v>
      </c>
    </row>
    <row r="1199" spans="1:2" x14ac:dyDescent="0.25">
      <c r="A1199">
        <f ca="1">29744.5884716135*(((RANDBETWEEN(3800,4910))))</f>
        <v>141257050.65169251</v>
      </c>
      <c r="B1199">
        <v>190773506.79176319</v>
      </c>
    </row>
    <row r="1200" spans="1:2" x14ac:dyDescent="0.25">
      <c r="A1200">
        <f ca="1">28500.5440092416*(((RANDBETWEEN(3800,4910))))</f>
        <v>115085196.70931773</v>
      </c>
      <c r="B1200">
        <v>152615949.74815622</v>
      </c>
    </row>
    <row r="1201" spans="1:2" x14ac:dyDescent="0.25">
      <c r="A1201">
        <f ca="1">29476.221655725*(((RANDBETWEEN(3800,4910))))</f>
        <v>139363575.98826766</v>
      </c>
      <c r="B1201">
        <v>180978500.81135115</v>
      </c>
    </row>
    <row r="1202" spans="1:2" x14ac:dyDescent="0.25">
      <c r="A1202">
        <f ca="1">26458.9735269315*(((RANDBETWEEN(3800,4910))))</f>
        <v>117080957.85667175</v>
      </c>
      <c r="B1202">
        <v>151532451.90550506</v>
      </c>
    </row>
    <row r="1203" spans="1:2" x14ac:dyDescent="0.25">
      <c r="A1203">
        <f ca="1">26341.6823167137*(((RANDBETWEEN(3800,4910))))</f>
        <v>127493742.41289444</v>
      </c>
      <c r="B1203">
        <v>166856949.45701703</v>
      </c>
    </row>
    <row r="1204" spans="1:2" x14ac:dyDescent="0.25">
      <c r="A1204">
        <f ca="1">27760.4030692007*(((RANDBETWEEN(3800,4910))))</f>
        <v>114650464.67579903</v>
      </c>
      <c r="B1204">
        <v>152164266.59488201</v>
      </c>
    </row>
    <row r="1205" spans="1:2" x14ac:dyDescent="0.25">
      <c r="A1205">
        <f ca="1">29832.3907337124*(((RANDBETWEEN(3800,4910))))</f>
        <v>118434591.21283832</v>
      </c>
      <c r="B1205">
        <v>183916772.65967605</v>
      </c>
    </row>
    <row r="1206" spans="1:2" x14ac:dyDescent="0.25">
      <c r="A1206">
        <f ca="1">30880.8852115547*(((RANDBETWEEN(3800,4910))))</f>
        <v>119323740.45744736</v>
      </c>
      <c r="B1206">
        <v>152679095.40275645</v>
      </c>
    </row>
    <row r="1207" spans="1:2" x14ac:dyDescent="0.25">
      <c r="A1207">
        <f ca="1">32496.3749438773*(((RANDBETWEEN(3800,4910))))</f>
        <v>139506937.63406542</v>
      </c>
      <c r="B1207">
        <v>170999836.90994686</v>
      </c>
    </row>
    <row r="1208" spans="1:2" x14ac:dyDescent="0.25">
      <c r="A1208">
        <f ca="1">26118.4822577762*(((RANDBETWEEN(3800,4910))))</f>
        <v>121320350.08737065</v>
      </c>
      <c r="B1208">
        <v>175083130.90225083</v>
      </c>
    </row>
    <row r="1209" spans="1:2" x14ac:dyDescent="0.25">
      <c r="A1209">
        <f ca="1">26415.0253582234*(((RANDBETWEEN(3800,4910))))</f>
        <v>111682727.21456844</v>
      </c>
      <c r="B1209">
        <v>201542285.57232881</v>
      </c>
    </row>
    <row r="1210" spans="1:2" x14ac:dyDescent="0.25">
      <c r="A1210">
        <f ca="1">27402.4653312322*(((RANDBETWEEN(3800,4910))))</f>
        <v>116378270.26174319</v>
      </c>
      <c r="B1210">
        <v>144736022.3031522</v>
      </c>
    </row>
    <row r="1211" spans="1:2" x14ac:dyDescent="0.25">
      <c r="A1211">
        <f ca="1">28261.6562360515*(((RANDBETWEEN(3800,4910))))</f>
        <v>110220459.32060097</v>
      </c>
      <c r="B1211">
        <v>162048423.00367573</v>
      </c>
    </row>
    <row r="1212" spans="1:2" x14ac:dyDescent="0.25">
      <c r="A1212">
        <f ca="1">27545.3095698085*(((RANDBETWEEN(3800,4910))))</f>
        <v>111696230.30557343</v>
      </c>
      <c r="B1212">
        <v>164312664.0812549</v>
      </c>
    </row>
    <row r="1213" spans="1:2" x14ac:dyDescent="0.25">
      <c r="A1213">
        <f ca="1">30972.1326409882*(((RANDBETWEEN(3800,4910))))</f>
        <v>148232626.81976971</v>
      </c>
      <c r="B1213">
        <v>196130155.40762013</v>
      </c>
    </row>
    <row r="1214" spans="1:2" x14ac:dyDescent="0.25">
      <c r="A1214">
        <f ca="1">29118.0914994144*(((RANDBETWEEN(3800,4910))))</f>
        <v>111522290.44275732</v>
      </c>
      <c r="B1214">
        <v>198666878.66721749</v>
      </c>
    </row>
    <row r="1215" spans="1:2" x14ac:dyDescent="0.25">
      <c r="A1215">
        <f ca="1">28072.6655313658*(((RANDBETWEEN(3800,4910))))</f>
        <v>119786063.82233788</v>
      </c>
      <c r="B1215">
        <v>179537815.46466979</v>
      </c>
    </row>
    <row r="1216" spans="1:2" x14ac:dyDescent="0.25">
      <c r="A1216">
        <f ca="1">30048.8317602848*(((RANDBETWEEN(3800,4910))))</f>
        <v>122929770.73132528</v>
      </c>
      <c r="B1216">
        <v>187474502.97827551</v>
      </c>
    </row>
    <row r="1217" spans="1:2" x14ac:dyDescent="0.25">
      <c r="A1217">
        <f ca="1">29810.4422991132*(((RANDBETWEEN(3800,4910))))</f>
        <v>135488460.24946931</v>
      </c>
      <c r="B1217">
        <v>159804294.40282178</v>
      </c>
    </row>
    <row r="1218" spans="1:2" x14ac:dyDescent="0.25">
      <c r="A1218">
        <f ca="1">27559.8100298981*(((RANDBETWEEN(3800,4910))))</f>
        <v>125562494.49621591</v>
      </c>
      <c r="B1218">
        <v>154070609.99728858</v>
      </c>
    </row>
    <row r="1219" spans="1:2" x14ac:dyDescent="0.25">
      <c r="A1219">
        <f ca="1">27531.4805857074*(((RANDBETWEEN(3800,4910))))</f>
        <v>126397027.36898281</v>
      </c>
      <c r="B1219">
        <v>197823060.31872377</v>
      </c>
    </row>
    <row r="1220" spans="1:2" x14ac:dyDescent="0.25">
      <c r="A1220">
        <f ca="1">31802.8908211861*(((RANDBETWEEN(3800,4910))))</f>
        <v>133190506.7591272</v>
      </c>
      <c r="B1220">
        <v>186446838.61150706</v>
      </c>
    </row>
    <row r="1221" spans="1:2" x14ac:dyDescent="0.25">
      <c r="A1221">
        <f ca="1">31117.9141980907*(((RANDBETWEEN(3800,4910))))</f>
        <v>144418239.79333895</v>
      </c>
      <c r="B1221">
        <v>187668345.83106303</v>
      </c>
    </row>
    <row r="1222" spans="1:2" x14ac:dyDescent="0.25">
      <c r="A1222">
        <f ca="1">26373.8593424471*(((RANDBETWEEN(3800,4910))))</f>
        <v>124906597.84582964</v>
      </c>
      <c r="B1222">
        <v>146810644.08096606</v>
      </c>
    </row>
    <row r="1223" spans="1:2" x14ac:dyDescent="0.25">
      <c r="A1223">
        <f ca="1">30476.7515496678*(((RANDBETWEEN(3800,4910))))</f>
        <v>131537659.68836613</v>
      </c>
      <c r="B1223">
        <v>175929041.02093515</v>
      </c>
    </row>
    <row r="1224" spans="1:2" x14ac:dyDescent="0.25">
      <c r="A1224">
        <f ca="1">32262.6529754037*(((RANDBETWEEN(3800,4910))))</f>
        <v>152699136.53258577</v>
      </c>
      <c r="B1224">
        <v>149932558.22027019</v>
      </c>
    </row>
    <row r="1225" spans="1:2" x14ac:dyDescent="0.25">
      <c r="A1225">
        <f ca="1">28808.1146823258*(((RANDBETWEEN(3800,4910))))</f>
        <v>124105358.05145949</v>
      </c>
      <c r="B1225">
        <v>166558690.97321022</v>
      </c>
    </row>
    <row r="1226" spans="1:2" x14ac:dyDescent="0.25">
      <c r="A1226">
        <f ca="1">28581.2785533433*(((RANDBETWEEN(3800,4910))))</f>
        <v>124471468.09981017</v>
      </c>
      <c r="B1226">
        <v>171754141.65419713</v>
      </c>
    </row>
    <row r="1227" spans="1:2" x14ac:dyDescent="0.25">
      <c r="A1227">
        <f ca="1">29143.0890060299*(((RANDBETWEEN(3800,4910))))</f>
        <v>139041677.64776862</v>
      </c>
      <c r="B1227">
        <v>148834954.2100507</v>
      </c>
    </row>
    <row r="1228" spans="1:2" x14ac:dyDescent="0.25">
      <c r="A1228">
        <f ca="1">26269.9912715111*(((RANDBETWEEN(3800,4910))))</f>
        <v>112015242.78172323</v>
      </c>
      <c r="B1228">
        <v>197637871.06011993</v>
      </c>
    </row>
    <row r="1229" spans="1:2" x14ac:dyDescent="0.25">
      <c r="A1229">
        <f ca="1">25606.6032635432*(((RANDBETWEEN(3800,4910))))</f>
        <v>122143497.56710109</v>
      </c>
      <c r="B1229">
        <v>147836546.66611326</v>
      </c>
    </row>
    <row r="1230" spans="1:2" x14ac:dyDescent="0.25">
      <c r="A1230">
        <f ca="1">28923.4651543494*(((RANDBETWEEN(3800,4910))))</f>
        <v>120032380.39055021</v>
      </c>
      <c r="B1230">
        <v>186369416.22387633</v>
      </c>
    </row>
    <row r="1231" spans="1:2" x14ac:dyDescent="0.25">
      <c r="A1231">
        <f ca="1">28429.4501127663*(((RANDBETWEEN(3800,4910))))</f>
        <v>111073861.59057784</v>
      </c>
      <c r="B1231">
        <v>149512106.83779246</v>
      </c>
    </row>
    <row r="1232" spans="1:2" x14ac:dyDescent="0.25">
      <c r="A1232">
        <f ca="1">26565.0159535055*(((RANDBETWEEN(3800,4910))))</f>
        <v>124616489.83789441</v>
      </c>
      <c r="B1232">
        <v>155057000.93951464</v>
      </c>
    </row>
    <row r="1233" spans="1:2" x14ac:dyDescent="0.25">
      <c r="A1233">
        <f ca="1">26370.0664118848*(((RANDBETWEEN(3800,4910))))</f>
        <v>115764591.54817443</v>
      </c>
      <c r="B1233">
        <v>146687977.94542843</v>
      </c>
    </row>
    <row r="1234" spans="1:2" x14ac:dyDescent="0.25">
      <c r="A1234">
        <f ca="1">27842.3383224429*(((RANDBETWEEN(3800,4910))))</f>
        <v>124594463.99293207</v>
      </c>
      <c r="B1234">
        <v>182079435.72224045</v>
      </c>
    </row>
    <row r="1235" spans="1:2" x14ac:dyDescent="0.25">
      <c r="A1235">
        <f ca="1">26325.2157563518*(((RANDBETWEEN(3800,4910))))</f>
        <v>127045491.24015397</v>
      </c>
      <c r="B1235">
        <v>159754592.83087283</v>
      </c>
    </row>
    <row r="1236" spans="1:2" x14ac:dyDescent="0.25">
      <c r="A1236">
        <f ca="1">26037.0841395809*(((RANDBETWEEN(3800,4910))))</f>
        <v>104018151.1376255</v>
      </c>
      <c r="B1236">
        <v>173141261.90592432</v>
      </c>
    </row>
    <row r="1237" spans="1:2" x14ac:dyDescent="0.25">
      <c r="A1237">
        <f ca="1">27457.5707526664*(((RANDBETWEEN(3800,4910))))</f>
        <v>133333963.57494825</v>
      </c>
      <c r="B1237">
        <v>184913014.88118774</v>
      </c>
    </row>
    <row r="1238" spans="1:2" x14ac:dyDescent="0.25">
      <c r="A1238">
        <f ca="1">26813.778826597*(((RANDBETWEEN(3800,4910))))</f>
        <v>107791390.88291988</v>
      </c>
      <c r="B1238">
        <v>194949702.55893439</v>
      </c>
    </row>
    <row r="1239" spans="1:2" x14ac:dyDescent="0.25">
      <c r="A1239">
        <f ca="1">31737.2066243853*(((RANDBETWEEN(3800,4910))))</f>
        <v>134724442.12051544</v>
      </c>
      <c r="B1239">
        <v>176428523.76211166</v>
      </c>
    </row>
    <row r="1240" spans="1:2" x14ac:dyDescent="0.25">
      <c r="A1240">
        <f ca="1">27319.7158159927*(((RANDBETWEEN(3800,4910))))</f>
        <v>112557229.16188996</v>
      </c>
      <c r="B1240">
        <v>203337803.01926062</v>
      </c>
    </row>
    <row r="1241" spans="1:2" x14ac:dyDescent="0.25">
      <c r="A1241">
        <f ca="1">30349.5732484919*(((RANDBETWEEN(3800,4910))))</f>
        <v>118241937.37612462</v>
      </c>
      <c r="B1241">
        <v>162559196.31339142</v>
      </c>
    </row>
    <row r="1242" spans="1:2" x14ac:dyDescent="0.25">
      <c r="A1242">
        <f ca="1">25804.4319554418*(((RANDBETWEEN(3800,4910))))</f>
        <v>107398045.79854871</v>
      </c>
      <c r="B1242">
        <v>173234174.0944908</v>
      </c>
    </row>
    <row r="1243" spans="1:2" x14ac:dyDescent="0.25">
      <c r="A1243">
        <f ca="1">27456.5832149816*(((RANDBETWEEN(3800,4910))))</f>
        <v>126849414.45321485</v>
      </c>
      <c r="B1243">
        <v>182117439.05246812</v>
      </c>
    </row>
    <row r="1244" spans="1:2" x14ac:dyDescent="0.25">
      <c r="A1244">
        <f ca="1">26544.3662709757*(((RANDBETWEEN(3800,4910))))</f>
        <v>114884017.22078303</v>
      </c>
      <c r="B1244">
        <v>158828768.45689702</v>
      </c>
    </row>
    <row r="1245" spans="1:2" x14ac:dyDescent="0.25">
      <c r="A1245">
        <f ca="1">26171.3666110232*(((RANDBETWEEN(3800,4910))))</f>
        <v>117640292.91654915</v>
      </c>
      <c r="B1245">
        <v>152318228.50711724</v>
      </c>
    </row>
    <row r="1246" spans="1:2" x14ac:dyDescent="0.25">
      <c r="A1246">
        <f ca="1">29585.926807608*(((RANDBETWEEN(3800,4910))))</f>
        <v>127722446.02844353</v>
      </c>
      <c r="B1246">
        <v>157000954.01272252</v>
      </c>
    </row>
    <row r="1247" spans="1:2" x14ac:dyDescent="0.25">
      <c r="A1247">
        <f ca="1">27608.2315736901*(((RANDBETWEEN(3800,4910))))</f>
        <v>124264650.31317925</v>
      </c>
      <c r="B1247">
        <v>174234220.48530641</v>
      </c>
    </row>
    <row r="1248" spans="1:2" x14ac:dyDescent="0.25">
      <c r="A1248">
        <f ca="1">26147.3582131859*(((RANDBETWEEN(3800,4910))))</f>
        <v>115858944.24262692</v>
      </c>
      <c r="B1248">
        <v>147097147.99571896</v>
      </c>
    </row>
    <row r="1249" spans="1:2" x14ac:dyDescent="0.25">
      <c r="A1249">
        <f ca="1">27964.9665867876*(((RANDBETWEEN(3800,4910))))</f>
        <v>127352457.83623075</v>
      </c>
      <c r="B1249">
        <v>178336025.77070051</v>
      </c>
    </row>
    <row r="1250" spans="1:2" x14ac:dyDescent="0.25">
      <c r="A1250">
        <f ca="1">30677.726234054*(((RANDBETWEEN(3800,4910))))</f>
        <v>127189852.96638784</v>
      </c>
      <c r="B1250">
        <v>165026879.64102477</v>
      </c>
    </row>
    <row r="1251" spans="1:2" x14ac:dyDescent="0.25">
      <c r="A1251">
        <f ca="1">27084.2914895711*(((RANDBETWEEN(3800,4910))))</f>
        <v>118656281.01581094</v>
      </c>
      <c r="B1251">
        <v>196501611.58721286</v>
      </c>
    </row>
    <row r="1252" spans="1:2" x14ac:dyDescent="0.25">
      <c r="A1252">
        <f ca="1">24826.8178500073*(((RANDBETWEEN(3800,4910))))</f>
        <v>120112144.75833534</v>
      </c>
      <c r="B1252">
        <v>145477038.24396694</v>
      </c>
    </row>
    <row r="1253" spans="1:2" x14ac:dyDescent="0.25">
      <c r="A1253">
        <f ca="1">28540.08234957*(((RANDBETWEEN(3800,4910))))</f>
        <v>126175704.06744884</v>
      </c>
      <c r="B1253">
        <v>182453798.25801563</v>
      </c>
    </row>
    <row r="1254" spans="1:2" x14ac:dyDescent="0.25">
      <c r="A1254">
        <f ca="1">26331.171057395*(((RANDBETWEEN(3800,4910))))</f>
        <v>103744813.96613625</v>
      </c>
      <c r="B1254">
        <v>173144152.60318586</v>
      </c>
    </row>
    <row r="1255" spans="1:2" x14ac:dyDescent="0.25">
      <c r="A1255">
        <f ca="1">25512.0107297467*(((RANDBETWEEN(3800,4910))))</f>
        <v>107813757.34390967</v>
      </c>
      <c r="B1255">
        <v>150402644.75090873</v>
      </c>
    </row>
    <row r="1256" spans="1:2" x14ac:dyDescent="0.25">
      <c r="A1256">
        <f ca="1">29755.1339990219*(((RANDBETWEEN(3800,4910))))</f>
        <v>142973418.86530033</v>
      </c>
      <c r="B1256">
        <v>153731036.04541966</v>
      </c>
    </row>
    <row r="1257" spans="1:2" x14ac:dyDescent="0.25">
      <c r="A1257">
        <f ca="1">27002.5641070099*(((RANDBETWEEN(3800,4910))))</f>
        <v>118838284.63495071</v>
      </c>
      <c r="B1257">
        <v>146391023.67976928</v>
      </c>
    </row>
    <row r="1258" spans="1:2" x14ac:dyDescent="0.25">
      <c r="A1258">
        <f ca="1">25807.1772792655*(((RANDBETWEEN(3800,4910))))</f>
        <v>117938800.16624378</v>
      </c>
      <c r="B1258">
        <v>182694892.73064178</v>
      </c>
    </row>
    <row r="1259" spans="1:2" x14ac:dyDescent="0.25">
      <c r="A1259">
        <f ca="1">26158.7331291223*(((RANDBETWEEN(3800,4910))))</f>
        <v>119414616.7344435</v>
      </c>
      <c r="B1259">
        <v>180841141.42643878</v>
      </c>
    </row>
    <row r="1260" spans="1:2" x14ac:dyDescent="0.25">
      <c r="A1260">
        <f ca="1">26721.3543077341*(((RANDBETWEEN(3800,4910))))</f>
        <v>126872990.2531217</v>
      </c>
      <c r="B1260">
        <v>199606152.43753111</v>
      </c>
    </row>
    <row r="1261" spans="1:2" x14ac:dyDescent="0.25">
      <c r="A1261">
        <f ca="1">25174.2264906629*(((RANDBETWEEN(3800,4910))))</f>
        <v>103365373.97066183</v>
      </c>
      <c r="B1261">
        <v>158406913.65230748</v>
      </c>
    </row>
    <row r="1262" spans="1:2" x14ac:dyDescent="0.25">
      <c r="A1262">
        <f ca="1">25710.6991416697*(((RANDBETWEEN(3800,4910))))</f>
        <v>99474694.97912021</v>
      </c>
      <c r="B1262">
        <v>148153998.75676966</v>
      </c>
    </row>
    <row r="1263" spans="1:2" x14ac:dyDescent="0.25">
      <c r="A1263">
        <f ca="1">26596.1107374853*(((RANDBETWEEN(3800,4910))))</f>
        <v>109469591.79548945</v>
      </c>
      <c r="B1263">
        <v>178692445.65005696</v>
      </c>
    </row>
    <row r="1264" spans="1:2" x14ac:dyDescent="0.25">
      <c r="A1264">
        <f ca="1">30328.4810007854*(((RANDBETWEEN(3800,4910))))</f>
        <v>142331561.33668572</v>
      </c>
      <c r="B1264">
        <v>164955983.32829943</v>
      </c>
    </row>
    <row r="1265" spans="1:2" x14ac:dyDescent="0.25">
      <c r="A1265">
        <f ca="1">28899.6729739116*(((RANDBETWEEN(3800,4910))))</f>
        <v>114818400.72535093</v>
      </c>
      <c r="B1265">
        <v>162074198.5274981</v>
      </c>
    </row>
    <row r="1266" spans="1:2" x14ac:dyDescent="0.25">
      <c r="A1266">
        <f ca="1">26374.206897198*(((RANDBETWEEN(3800,4910))))</f>
        <v>118288317.93393305</v>
      </c>
      <c r="B1266">
        <v>157252673.44956452</v>
      </c>
    </row>
    <row r="1267" spans="1:2" x14ac:dyDescent="0.25">
      <c r="A1267">
        <f ca="1">25433.9184158501*(((RANDBETWEEN(3800,4910))))</f>
        <v>119564850.47291122</v>
      </c>
      <c r="B1267">
        <v>155915977.83160514</v>
      </c>
    </row>
    <row r="1268" spans="1:2" x14ac:dyDescent="0.25">
      <c r="A1268">
        <f ca="1">32554.9918416531*(((RANDBETWEEN(3800,4910))))</f>
        <v>147539223.02637196</v>
      </c>
      <c r="B1268">
        <v>172027134.04652044</v>
      </c>
    </row>
    <row r="1269" spans="1:2" x14ac:dyDescent="0.25">
      <c r="A1269">
        <f ca="1">25845.0020067857*(((RANDBETWEEN(3800,4910))))</f>
        <v>105550988.19571266</v>
      </c>
      <c r="B1269">
        <v>158928334.18031105</v>
      </c>
    </row>
    <row r="1270" spans="1:2" x14ac:dyDescent="0.25">
      <c r="A1270">
        <f ca="1">29009.8019376108*(((RANDBETWEEN(3800,4910))))</f>
        <v>131849549.80644098</v>
      </c>
      <c r="B1270">
        <v>173348637.7124818</v>
      </c>
    </row>
    <row r="1271" spans="1:2" x14ac:dyDescent="0.25">
      <c r="A1271">
        <f ca="1">27219.7405391886*(((RANDBETWEEN(3800,4910))))</f>
        <v>109069500.34052876</v>
      </c>
      <c r="B1271">
        <v>150958591.34461185</v>
      </c>
    </row>
    <row r="1272" spans="1:2" x14ac:dyDescent="0.25">
      <c r="A1272">
        <f ca="1">27319.9980536208*(((RANDBETWEEN(3800,4910))))</f>
        <v>117448671.6325158</v>
      </c>
      <c r="B1272">
        <v>156675659.23429635</v>
      </c>
    </row>
    <row r="1273" spans="1:2" x14ac:dyDescent="0.25">
      <c r="A1273">
        <f ca="1">26805.3635567045*(((RANDBETWEEN(3800,4910))))</f>
        <v>114566123.84135495</v>
      </c>
      <c r="B1273">
        <v>147099354.31707501</v>
      </c>
    </row>
    <row r="1274" spans="1:2" x14ac:dyDescent="0.25">
      <c r="A1274">
        <f ca="1">29406.5354982131*(((RANDBETWEEN(3800,4910))))</f>
        <v>129918073.83110563</v>
      </c>
      <c r="B1274">
        <v>189791405.84024549</v>
      </c>
    </row>
    <row r="1275" spans="1:2" x14ac:dyDescent="0.25">
      <c r="A1275">
        <f ca="1">26952.2412443855*(((RANDBETWEEN(3800,4910))))</f>
        <v>105005931.88812609</v>
      </c>
      <c r="B1275">
        <v>196690315.48347849</v>
      </c>
    </row>
    <row r="1276" spans="1:2" x14ac:dyDescent="0.25">
      <c r="A1276">
        <f ca="1">27482.4552430361*(((RANDBETWEEN(3800,4910))))</f>
        <v>105642557.9542307</v>
      </c>
      <c r="B1276">
        <v>154306168.30745348</v>
      </c>
    </row>
    <row r="1277" spans="1:2" x14ac:dyDescent="0.25">
      <c r="A1277">
        <f ca="1">26420.7980963273*(((RANDBETWEEN(3800,4910))))</f>
        <v>101376602.29560794</v>
      </c>
      <c r="B1277">
        <v>160773878.95646179</v>
      </c>
    </row>
    <row r="1278" spans="1:2" x14ac:dyDescent="0.25">
      <c r="A1278">
        <f ca="1">29894.3075822499*(((RANDBETWEEN(3800,4910))))</f>
        <v>145196651.92698759</v>
      </c>
      <c r="B1278">
        <v>163934032.3096357</v>
      </c>
    </row>
    <row r="1279" spans="1:2" x14ac:dyDescent="0.25">
      <c r="A1279">
        <f ca="1">26594.6563907924*(((RANDBETWEEN(3800,4910))))</f>
        <v>107548790.44436441</v>
      </c>
      <c r="B1279">
        <v>192555700.04074961</v>
      </c>
    </row>
    <row r="1280" spans="1:2" x14ac:dyDescent="0.25">
      <c r="A1280">
        <f ca="1">26002.0266756079*(((RANDBETWEEN(3800,4910))))</f>
        <v>102291972.94184142</v>
      </c>
      <c r="B1280">
        <v>144309169.6478889</v>
      </c>
    </row>
    <row r="1281" spans="1:2" x14ac:dyDescent="0.25">
      <c r="A1281">
        <f ca="1">25504.6377576552*(((RANDBETWEEN(3800,4910))))</f>
        <v>116913259.48109163</v>
      </c>
      <c r="B1281">
        <v>145694385.81493327</v>
      </c>
    </row>
    <row r="1282" spans="1:2" x14ac:dyDescent="0.25">
      <c r="A1282">
        <f ca="1">27329.9905858862*(((RANDBETWEEN(3800,4910))))</f>
        <v>108828022.51299898</v>
      </c>
      <c r="B1282">
        <v>159097017.83746618</v>
      </c>
    </row>
    <row r="1283" spans="1:2" x14ac:dyDescent="0.25">
      <c r="A1283">
        <f ca="1">29614.2300766935*(((RANDBETWEEN(3800,4910))))</f>
        <v>130598754.63821821</v>
      </c>
      <c r="B1283">
        <v>181280757.2730391</v>
      </c>
    </row>
    <row r="1284" spans="1:2" x14ac:dyDescent="0.25">
      <c r="A1284">
        <f ca="1">25927.6595442921*(((RANDBETWEEN(3800,4910))))</f>
        <v>115870710.50344121</v>
      </c>
      <c r="B1284">
        <v>164297857.33699644</v>
      </c>
    </row>
    <row r="1285" spans="1:2" x14ac:dyDescent="0.25">
      <c r="A1285">
        <f ca="1">30566.100071049*(((RANDBETWEEN(3800,4910))))</f>
        <v>120858359.6809278</v>
      </c>
      <c r="B1285">
        <v>166765234.02331954</v>
      </c>
    </row>
    <row r="1286" spans="1:2" x14ac:dyDescent="0.25">
      <c r="A1286">
        <f ca="1">31502.2924983861*(((RANDBETWEEN(3800,4910))))</f>
        <v>131805591.81324723</v>
      </c>
      <c r="B1286">
        <v>151878812.77967906</v>
      </c>
    </row>
    <row r="1287" spans="1:2" x14ac:dyDescent="0.25">
      <c r="A1287">
        <f ca="1">26699.5429661121*(((RANDBETWEEN(3800,4910))))</f>
        <v>114647837.49648526</v>
      </c>
      <c r="B1287">
        <v>181223413.68773505</v>
      </c>
    </row>
    <row r="1288" spans="1:2" x14ac:dyDescent="0.25">
      <c r="A1288">
        <f ca="1">27357.4731750539*(((RANDBETWEEN(3800,4910))))</f>
        <v>127540539.9421012</v>
      </c>
      <c r="B1288">
        <v>145173852.19804156</v>
      </c>
    </row>
    <row r="1289" spans="1:2" x14ac:dyDescent="0.25">
      <c r="A1289">
        <f ca="1">25393.7233240646*(((RANDBETWEEN(3800,4910))))</f>
        <v>117496757.82044706</v>
      </c>
      <c r="B1289">
        <v>152707243.28847209</v>
      </c>
    </row>
    <row r="1290" spans="1:2" x14ac:dyDescent="0.25">
      <c r="A1290">
        <f ca="1">26113.4060415058*(((RANDBETWEEN(3800,4910))))</f>
        <v>100327706.0114654</v>
      </c>
      <c r="B1290">
        <v>155365192.84525862</v>
      </c>
    </row>
    <row r="1291" spans="1:2" x14ac:dyDescent="0.25">
      <c r="A1291">
        <f ca="1">25879.3709508062*(((RANDBETWEEN(3800,4910))))</f>
        <v>111747123.76558138</v>
      </c>
      <c r="B1291">
        <v>177997369.20980775</v>
      </c>
    </row>
    <row r="1292" spans="1:2" x14ac:dyDescent="0.25">
      <c r="A1292">
        <f ca="1">25874.2505121047*(((RANDBETWEEN(3800,4910))))</f>
        <v>98994882.459312424</v>
      </c>
      <c r="B1292">
        <v>147407359.36817947</v>
      </c>
    </row>
    <row r="1293" spans="1:2" x14ac:dyDescent="0.25">
      <c r="A1293">
        <f ca="1">30481.7792789254*(((RANDBETWEEN(3800,4910))))</f>
        <v>140033294.00738347</v>
      </c>
      <c r="B1293">
        <v>173941116.25246125</v>
      </c>
    </row>
    <row r="1294" spans="1:2" x14ac:dyDescent="0.25">
      <c r="A1294">
        <f ca="1">27007.5577164121*(((RANDBETWEEN(3800,4910))))</f>
        <v>119859541.14543703</v>
      </c>
      <c r="B1294">
        <v>182628841.94763699</v>
      </c>
    </row>
    <row r="1295" spans="1:2" x14ac:dyDescent="0.25">
      <c r="A1295">
        <f ca="1">27553.8974558428*(((RANDBETWEEN(3800,4910))))</f>
        <v>129641087.52974047</v>
      </c>
      <c r="B1295">
        <v>176121192.1077621</v>
      </c>
    </row>
    <row r="1296" spans="1:2" x14ac:dyDescent="0.25">
      <c r="A1296">
        <f ca="1">26676.583750479*(((RANDBETWEEN(3800,4910))))</f>
        <v>123992761.27222636</v>
      </c>
      <c r="B1296">
        <v>149617687.06411141</v>
      </c>
    </row>
    <row r="1297" spans="1:2" x14ac:dyDescent="0.25">
      <c r="A1297">
        <f ca="1">30236.9505994998*(((RANDBETWEEN(3800,4910))))</f>
        <v>118710268.05363618</v>
      </c>
      <c r="B1297">
        <v>148684841.98545608</v>
      </c>
    </row>
    <row r="1298" spans="1:2" x14ac:dyDescent="0.25">
      <c r="A1298">
        <f ca="1">27958.5239394178*(((RANDBETWEEN(3800,4910))))</f>
        <v>132159942.66162778</v>
      </c>
      <c r="B1298">
        <v>152808344.57908627</v>
      </c>
    </row>
    <row r="1299" spans="1:2" x14ac:dyDescent="0.25">
      <c r="A1299">
        <f ca="1">26065.9821372639*(((RANDBETWEEN(3800,4910))))</f>
        <v>126237551.490769</v>
      </c>
      <c r="B1299">
        <v>172741944.93435693</v>
      </c>
    </row>
    <row r="1300" spans="1:2" x14ac:dyDescent="0.25">
      <c r="A1300">
        <f ca="1">26836.6474267773*(((RANDBETWEEN(3800,4910))))</f>
        <v>126588465.9121083</v>
      </c>
      <c r="B1300">
        <v>146270610.27378342</v>
      </c>
    </row>
    <row r="1301" spans="1:2" x14ac:dyDescent="0.25">
      <c r="A1301">
        <f ca="1">26649.1241186212*(((RANDBETWEEN(3800,4910))))</f>
        <v>117309444.37017064</v>
      </c>
      <c r="B1301">
        <v>161821958.63474959</v>
      </c>
    </row>
    <row r="1302" spans="1:2" x14ac:dyDescent="0.25">
      <c r="A1302">
        <f ca="1">26879.905209458*(((RANDBETWEEN(3800,4910))))</f>
        <v>110476410.41087243</v>
      </c>
      <c r="B1302">
        <v>164623776.50123876</v>
      </c>
    </row>
    <row r="1303" spans="1:2" x14ac:dyDescent="0.25">
      <c r="A1303">
        <f ca="1">28607.1623053764*(((RANDBETWEEN(3800,4910))))</f>
        <v>132937483.23308417</v>
      </c>
      <c r="B1303">
        <v>142997179.99798489</v>
      </c>
    </row>
    <row r="1304" spans="1:2" x14ac:dyDescent="0.25">
      <c r="A1304">
        <f ca="1">32643.8299701214*(((RANDBETWEEN(3800,4910))))</f>
        <v>156755671.51652282</v>
      </c>
      <c r="B1304">
        <v>167228377.62944564</v>
      </c>
    </row>
    <row r="1305" spans="1:2" x14ac:dyDescent="0.25">
      <c r="A1305">
        <f ca="1">26587.4315830207*(((RANDBETWEEN(3800,4910))))</f>
        <v>106509250.92158084</v>
      </c>
      <c r="B1305">
        <v>189243197.2305648</v>
      </c>
    </row>
    <row r="1306" spans="1:2" x14ac:dyDescent="0.25">
      <c r="A1306">
        <f ca="1">27485.7784980753*(((RANDBETWEEN(3800,4910))))</f>
        <v>120580110.27105625</v>
      </c>
      <c r="B1306">
        <v>162865078.29963675</v>
      </c>
    </row>
    <row r="1307" spans="1:2" x14ac:dyDescent="0.25">
      <c r="A1307">
        <f ca="1">25512.2981318748*(((RANDBETWEEN(3800,4910))))</f>
        <v>115596222.83552451</v>
      </c>
      <c r="B1307">
        <v>144437765.25736645</v>
      </c>
    </row>
    <row r="1308" spans="1:2" x14ac:dyDescent="0.25">
      <c r="A1308">
        <f ca="1">26597.7860259879*(((RANDBETWEEN(3800,4910))))</f>
        <v>129105653.37014537</v>
      </c>
      <c r="B1308">
        <v>165284918.16529441</v>
      </c>
    </row>
    <row r="1309" spans="1:2" x14ac:dyDescent="0.25">
      <c r="A1309">
        <f ca="1">26591.4791355995*(((RANDBETWEEN(3800,4910))))</f>
        <v>103573811.23316015</v>
      </c>
      <c r="B1309">
        <v>146333834.27027214</v>
      </c>
    </row>
    <row r="1310" spans="1:2" x14ac:dyDescent="0.25">
      <c r="A1310">
        <f ca="1">28132.827275212*(((RANDBETWEEN(3800,4910))))</f>
        <v>115316459.00109382</v>
      </c>
      <c r="B1310">
        <v>155638504.61086604</v>
      </c>
    </row>
    <row r="1311" spans="1:2" x14ac:dyDescent="0.25">
      <c r="A1311">
        <f ca="1">25006.9302992214*(((RANDBETWEEN(3800,4910))))</f>
        <v>118707898.13040414</v>
      </c>
      <c r="B1311">
        <v>143537730.00612274</v>
      </c>
    </row>
    <row r="1312" spans="1:2" x14ac:dyDescent="0.25">
      <c r="A1312">
        <f ca="1">30088.9557064029*(((RANDBETWEEN(3800,4910))))</f>
        <v>127697528.01797399</v>
      </c>
      <c r="B1312">
        <v>162253424.46587503</v>
      </c>
    </row>
    <row r="1313" spans="1:2" x14ac:dyDescent="0.25">
      <c r="A1313">
        <f ca="1">26541.906943957*(((RANDBETWEEN(3800,4910))))</f>
        <v>127188818.07544203</v>
      </c>
      <c r="B1313">
        <v>184020884.93686694</v>
      </c>
    </row>
    <row r="1314" spans="1:2" x14ac:dyDescent="0.25">
      <c r="A1314">
        <f ca="1">27145.0156254492*(((RANDBETWEEN(3800,4910))))</f>
        <v>125708567.36145535</v>
      </c>
      <c r="B1314">
        <v>194005757.63930517</v>
      </c>
    </row>
    <row r="1315" spans="1:2" x14ac:dyDescent="0.25">
      <c r="A1315">
        <f ca="1">27730.2044565457*(((RANDBETWEEN(3800,4910))))</f>
        <v>128058084.18032809</v>
      </c>
      <c r="B1315">
        <v>182885613.1558902</v>
      </c>
    </row>
    <row r="1316" spans="1:2" x14ac:dyDescent="0.25">
      <c r="A1316">
        <f ca="1">25833.7751382616*(((RANDBETWEEN(3800,4910))))</f>
        <v>111369404.62104584</v>
      </c>
      <c r="B1316">
        <v>196037092.89239705</v>
      </c>
    </row>
    <row r="1317" spans="1:2" x14ac:dyDescent="0.25">
      <c r="A1317">
        <f ca="1">29264.6770605148*(((RANDBETWEEN(3800,4910))))</f>
        <v>136578247.8414225</v>
      </c>
      <c r="B1317">
        <v>179508184.04703405</v>
      </c>
    </row>
    <row r="1318" spans="1:2" x14ac:dyDescent="0.25">
      <c r="A1318">
        <f ca="1">25580.57101013*(((RANDBETWEEN(3800,4910))))</f>
        <v>118258979.77983105</v>
      </c>
      <c r="B1318">
        <v>146127285.1904512</v>
      </c>
    </row>
    <row r="1319" spans="1:2" x14ac:dyDescent="0.25">
      <c r="A1319">
        <f ca="1">29407.904489181*(((RANDBETWEEN(3800,4910))))</f>
        <v>121072342.78195807</v>
      </c>
      <c r="B1319">
        <v>194385508.58329266</v>
      </c>
    </row>
    <row r="1320" spans="1:2" x14ac:dyDescent="0.25">
      <c r="A1320">
        <f ca="1">28709.9918171011*(((RANDBETWEEN(3800,4910))))</f>
        <v>135109221.49127769</v>
      </c>
      <c r="B1320">
        <v>190751477.07624498</v>
      </c>
    </row>
    <row r="1321" spans="1:2" x14ac:dyDescent="0.25">
      <c r="A1321">
        <f ca="1">32845.9072395763*(((RANDBETWEEN(3800,4910))))</f>
        <v>126752356.03752485</v>
      </c>
      <c r="B1321">
        <v>172954114.18632212</v>
      </c>
    </row>
    <row r="1322" spans="1:2" x14ac:dyDescent="0.25">
      <c r="A1322">
        <f ca="1">28914.7453472183*(((RANDBETWEEN(3800,4910))))</f>
        <v>136535427.52956468</v>
      </c>
      <c r="B1322">
        <v>176122459.94764647</v>
      </c>
    </row>
    <row r="1323" spans="1:2" x14ac:dyDescent="0.25">
      <c r="A1323">
        <f ca="1">28768.9993924251*(((RANDBETWEEN(3800,4910))))</f>
        <v>109696194.68331684</v>
      </c>
      <c r="B1323">
        <v>155275049.22723734</v>
      </c>
    </row>
    <row r="1324" spans="1:2" x14ac:dyDescent="0.25">
      <c r="A1324">
        <f ca="1">26119.5108139542*(((RANDBETWEEN(3800,4910))))</f>
        <v>117224364.53302643</v>
      </c>
      <c r="B1324">
        <v>186850175.37769717</v>
      </c>
    </row>
    <row r="1325" spans="1:2" x14ac:dyDescent="0.25">
      <c r="A1325">
        <f ca="1">26190.6343330886*(((RANDBETWEEN(3800,4910))))</f>
        <v>108272082.33298819</v>
      </c>
      <c r="B1325">
        <v>146701734.61583805</v>
      </c>
    </row>
    <row r="1326" spans="1:2" x14ac:dyDescent="0.25">
      <c r="A1326">
        <f ca="1">29307.4195827572*(((RANDBETWEEN(3800,4910))))</f>
        <v>143225359.50093439</v>
      </c>
      <c r="B1326">
        <v>146863048.85483992</v>
      </c>
    </row>
    <row r="1327" spans="1:2" x14ac:dyDescent="0.25">
      <c r="A1327">
        <f ca="1">26914.2647466407*(((RANDBETWEEN(3800,4910))))</f>
        <v>114708596.35018264</v>
      </c>
      <c r="B1327">
        <v>142927511.19800171</v>
      </c>
    </row>
    <row r="1328" spans="1:2" x14ac:dyDescent="0.25">
      <c r="A1328">
        <f ca="1">29029.2206314966*(((RANDBETWEEN(3800,4910))))</f>
        <v>114346100.0674651</v>
      </c>
      <c r="B1328">
        <v>198640256.49634132</v>
      </c>
    </row>
    <row r="1329" spans="1:2" x14ac:dyDescent="0.25">
      <c r="A1329">
        <f ca="1">26878.0680954043*(((RANDBETWEEN(3800,4910))))</f>
        <v>108775541.58210129</v>
      </c>
      <c r="B1329">
        <v>146021888.3176327</v>
      </c>
    </row>
    <row r="1330" spans="1:2" x14ac:dyDescent="0.25">
      <c r="A1330">
        <f ca="1">26797.5167009589*(((RANDBETWEEN(3800,4910))))</f>
        <v>127234609.2961529</v>
      </c>
      <c r="B1330">
        <v>159880136.58825183</v>
      </c>
    </row>
    <row r="1331" spans="1:2" x14ac:dyDescent="0.25">
      <c r="A1331">
        <f ca="1">29442.6814451656*(((RANDBETWEEN(3800,4910))))</f>
        <v>132904264.04347771</v>
      </c>
      <c r="B1331">
        <v>157176068.17953703</v>
      </c>
    </row>
    <row r="1332" spans="1:2" x14ac:dyDescent="0.25">
      <c r="A1332">
        <f ca="1">27162.0462108353*(((RANDBETWEEN(3800,4910))))</f>
        <v>128802423.1317808</v>
      </c>
      <c r="B1332">
        <v>195249824.66421291</v>
      </c>
    </row>
    <row r="1333" spans="1:2" x14ac:dyDescent="0.25">
      <c r="A1333">
        <f ca="1">26682.4436661741*(((RANDBETWEEN(3800,4910))))</f>
        <v>115481616.1872016</v>
      </c>
      <c r="B1333">
        <v>145740372.3115283</v>
      </c>
    </row>
    <row r="1334" spans="1:2" x14ac:dyDescent="0.25">
      <c r="A1334">
        <f ca="1">27365.5420861709*(((RANDBETWEEN(3800,4910))))</f>
        <v>122406069.75144263</v>
      </c>
      <c r="B1334">
        <v>151854020.3466295</v>
      </c>
    </row>
    <row r="1335" spans="1:2" x14ac:dyDescent="0.25">
      <c r="A1335">
        <f ca="1">28864.5576228999*(((RANDBETWEEN(3800,4910))))</f>
        <v>125156721.85289413</v>
      </c>
      <c r="B1335">
        <v>165062915.25528467</v>
      </c>
    </row>
    <row r="1336" spans="1:2" x14ac:dyDescent="0.25">
      <c r="A1336">
        <f ca="1">27773.5470708499*(((RANDBETWEEN(3800,4910))))</f>
        <v>123675605.10649458</v>
      </c>
      <c r="B1336">
        <v>195363623.04757941</v>
      </c>
    </row>
    <row r="1337" spans="1:2" x14ac:dyDescent="0.25">
      <c r="A1337">
        <f ca="1">26028.5027719576*(((RANDBETWEEN(3800,4910))))</f>
        <v>101407046.79954693</v>
      </c>
      <c r="B1337">
        <v>153726283.21022519</v>
      </c>
    </row>
    <row r="1338" spans="1:2" x14ac:dyDescent="0.25">
      <c r="A1338">
        <f ca="1">27415.7957258956*(((RANDBETWEEN(3800,4910))))</f>
        <v>129923455.94501945</v>
      </c>
      <c r="B1338">
        <v>149985465.24373174</v>
      </c>
    </row>
    <row r="1339" spans="1:2" x14ac:dyDescent="0.25">
      <c r="A1339">
        <f ca="1">27238.7065610949*(((RANDBETWEEN(3800,4910))))</f>
        <v>126796179.0418967</v>
      </c>
      <c r="B1339">
        <v>162742151.2483803</v>
      </c>
    </row>
    <row r="1340" spans="1:2" x14ac:dyDescent="0.25">
      <c r="A1340">
        <f ca="1">26720.6469744244*(((RANDBETWEEN(3800,4910))))</f>
        <v>119868822.32726777</v>
      </c>
      <c r="B1340">
        <v>143685326.16775769</v>
      </c>
    </row>
    <row r="1341" spans="1:2" x14ac:dyDescent="0.25">
      <c r="A1341">
        <f ca="1">28579.4968045127*(((RANDBETWEEN(3800,4910))))</f>
        <v>112403160.93214841</v>
      </c>
      <c r="B1341">
        <v>195297419.99349749</v>
      </c>
    </row>
    <row r="1342" spans="1:2" x14ac:dyDescent="0.25">
      <c r="A1342">
        <f ca="1">28823.2512604421*(((RANDBETWEEN(3800,4910))))</f>
        <v>124026450.17368233</v>
      </c>
      <c r="B1342">
        <v>162883703.13037324</v>
      </c>
    </row>
    <row r="1343" spans="1:2" x14ac:dyDescent="0.25">
      <c r="A1343">
        <f ca="1">27913.1903487919*(((RANDBETWEEN(3800,4910))))</f>
        <v>130047553.8350215</v>
      </c>
      <c r="B1343">
        <v>151632435.67226389</v>
      </c>
    </row>
    <row r="1344" spans="1:2" x14ac:dyDescent="0.25">
      <c r="A1344">
        <f ca="1">27404.0335064229*(((RANDBETWEEN(3800,4910))))</f>
        <v>129100401.84875825</v>
      </c>
      <c r="B1344">
        <v>199395458.22300917</v>
      </c>
    </row>
    <row r="1345" spans="1:2" x14ac:dyDescent="0.25">
      <c r="A1345">
        <f ca="1">27251.0801648257*(((RANDBETWEEN(3800,4910))))</f>
        <v>126417760.88462651</v>
      </c>
      <c r="B1345">
        <v>182958325.12375179</v>
      </c>
    </row>
    <row r="1346" spans="1:2" x14ac:dyDescent="0.25">
      <c r="A1346">
        <f ca="1">25148.6147293173*(((RANDBETWEEN(3800,4910))))</f>
        <v>122825834.33798574</v>
      </c>
      <c r="B1346">
        <v>166803051.96434513</v>
      </c>
    </row>
    <row r="1347" spans="1:2" x14ac:dyDescent="0.25">
      <c r="A1347">
        <f ca="1">26644.6116542863*(((RANDBETWEEN(3800,4910))))</f>
        <v>125895790.06650259</v>
      </c>
      <c r="B1347">
        <v>190175816.01878524</v>
      </c>
    </row>
    <row r="1348" spans="1:2" x14ac:dyDescent="0.25">
      <c r="A1348">
        <f ca="1">26149.9782339068*(((RANDBETWEEN(3800,4910))))</f>
        <v>103135514.15452826</v>
      </c>
      <c r="B1348">
        <v>162934352.07266691</v>
      </c>
    </row>
    <row r="1349" spans="1:2" x14ac:dyDescent="0.25">
      <c r="A1349">
        <f ca="1">30485.423960289*(((RANDBETWEEN(3800,4910))))</f>
        <v>142336444.47058925</v>
      </c>
      <c r="B1349">
        <v>159225790.11491334</v>
      </c>
    </row>
    <row r="1350" spans="1:2" x14ac:dyDescent="0.25">
      <c r="A1350">
        <f ca="1">26670.9400142985*(((RANDBETWEEN(3800,4910))))</f>
        <v>123353097.5661304</v>
      </c>
      <c r="B1350">
        <v>194753442.83288115</v>
      </c>
    </row>
    <row r="1351" spans="1:2" x14ac:dyDescent="0.25">
      <c r="A1351">
        <f ca="1">27015.0171486299*(((RANDBETWEEN(3800,4910))))</f>
        <v>110140224.91496424</v>
      </c>
      <c r="B1351">
        <v>178425919.94343066</v>
      </c>
    </row>
    <row r="1352" spans="1:2" x14ac:dyDescent="0.25">
      <c r="A1352">
        <f ca="1">32812.6556227671*(((RANDBETWEEN(3800,4910))))</f>
        <v>137189713.1587891</v>
      </c>
      <c r="B1352">
        <v>183533481.90463984</v>
      </c>
    </row>
    <row r="1353" spans="1:2" x14ac:dyDescent="0.25">
      <c r="A1353">
        <f ca="1">31245.4787780108*(((RANDBETWEEN(3800,4910))))</f>
        <v>142666856.10039747</v>
      </c>
      <c r="B1353">
        <v>180084801.03009462</v>
      </c>
    </row>
    <row r="1354" spans="1:2" x14ac:dyDescent="0.25">
      <c r="A1354">
        <f ca="1">29539.2039870121*(((RANDBETWEEN(3800,4910))))</f>
        <v>117625110.27628215</v>
      </c>
      <c r="B1354">
        <v>158188551.94659525</v>
      </c>
    </row>
    <row r="1355" spans="1:2" x14ac:dyDescent="0.25">
      <c r="A1355">
        <f ca="1">28932.7051070105*(((RANDBETWEEN(3800,4910))))</f>
        <v>110146808.34238915</v>
      </c>
      <c r="B1355">
        <v>178568814.11475384</v>
      </c>
    </row>
    <row r="1356" spans="1:2" x14ac:dyDescent="0.25">
      <c r="A1356">
        <f ca="1">26927.9517195195*(((RANDBETWEEN(3800,4910))))</f>
        <v>115574768.78017782</v>
      </c>
      <c r="B1356">
        <v>161128776.0765155</v>
      </c>
    </row>
    <row r="1357" spans="1:2" x14ac:dyDescent="0.25">
      <c r="A1357">
        <f ca="1">27263.845381848*(((RANDBETWEEN(3800,4910))))</f>
        <v>128821669.42923157</v>
      </c>
      <c r="B1357">
        <v>154333448.69052958</v>
      </c>
    </row>
    <row r="1358" spans="1:2" x14ac:dyDescent="0.25">
      <c r="A1358">
        <f ca="1">26061.7379180033*(((RANDBETWEEN(3800,4910))))</f>
        <v>127441898.41903597</v>
      </c>
      <c r="B1358">
        <v>147695826.71166861</v>
      </c>
    </row>
    <row r="1359" spans="1:2" x14ac:dyDescent="0.25">
      <c r="A1359">
        <f ca="1">26493.1801295724*(((RANDBETWEEN(3800,4910))))</f>
        <v>112781467.81158963</v>
      </c>
      <c r="B1359">
        <v>196031511.71938083</v>
      </c>
    </row>
    <row r="1360" spans="1:2" x14ac:dyDescent="0.25">
      <c r="A1360">
        <f ca="1">31453.0812748482*(((RANDBETWEEN(3800,4910))))</f>
        <v>152673256.50811312</v>
      </c>
      <c r="B1360">
        <v>169929607.23081264</v>
      </c>
    </row>
    <row r="1361" spans="1:2" x14ac:dyDescent="0.25">
      <c r="A1361">
        <f ca="1">27549.4818669805*(((RANDBETWEEN(3800,4910))))</f>
        <v>116782253.63413052</v>
      </c>
      <c r="B1361">
        <v>155462079.07433578</v>
      </c>
    </row>
    <row r="1362" spans="1:2" x14ac:dyDescent="0.25">
      <c r="A1362">
        <f ca="1">28668.7280899557*(((RANDBETWEEN(3800,4910))))</f>
        <v>117943147.36207767</v>
      </c>
      <c r="B1362">
        <v>177859679.27859384</v>
      </c>
    </row>
    <row r="1363" spans="1:2" x14ac:dyDescent="0.25">
      <c r="A1363">
        <f ca="1">25297.2761232243*(((RANDBETWEEN(3800,4910))))</f>
        <v>103592345.72460352</v>
      </c>
      <c r="B1363">
        <v>174666533.70785654</v>
      </c>
    </row>
    <row r="1364" spans="1:2" x14ac:dyDescent="0.25">
      <c r="A1364">
        <f ca="1">26794.1108196823*(((RANDBETWEEN(3800,4910))))</f>
        <v>123252909.77053867</v>
      </c>
      <c r="B1364">
        <v>196098035.89638877</v>
      </c>
    </row>
    <row r="1365" spans="1:2" x14ac:dyDescent="0.25">
      <c r="A1365">
        <f ca="1">28100.0225085675*(((RANDBETWEEN(3800,4910))))</f>
        <v>111866189.60660718</v>
      </c>
      <c r="B1365">
        <v>197898897.21759692</v>
      </c>
    </row>
    <row r="1366" spans="1:2" x14ac:dyDescent="0.25">
      <c r="A1366">
        <f ca="1">32554.093322358*(((RANDBETWEEN(3800,4910))))</f>
        <v>144572728.44459203</v>
      </c>
      <c r="B1366">
        <v>162003293.09587991</v>
      </c>
    </row>
    <row r="1367" spans="1:2" x14ac:dyDescent="0.25">
      <c r="A1367">
        <f ca="1">28030.8395766973*(((RANDBETWEEN(3800,4910))))</f>
        <v>116019645.00795001</v>
      </c>
      <c r="B1367">
        <v>182902661.66113335</v>
      </c>
    </row>
    <row r="1368" spans="1:2" x14ac:dyDescent="0.25">
      <c r="A1368">
        <f ca="1">26243.8548559301*(((RANDBETWEEN(3800,4910))))</f>
        <v>99962843.146237627</v>
      </c>
      <c r="B1368">
        <v>158976769.22525012</v>
      </c>
    </row>
    <row r="1369" spans="1:2" x14ac:dyDescent="0.25">
      <c r="A1369">
        <f ca="1">25506.1244778402*(((RANDBETWEEN(3800,4910))))</f>
        <v>107839894.29230845</v>
      </c>
      <c r="B1369">
        <v>147765645.93467355</v>
      </c>
    </row>
    <row r="1370" spans="1:2" x14ac:dyDescent="0.25">
      <c r="A1370">
        <f ca="1">26969.6769488769*(((RANDBETWEEN(3800,4910))))</f>
        <v>121228697.88520163</v>
      </c>
      <c r="B1370">
        <v>143247302.95957616</v>
      </c>
    </row>
    <row r="1371" spans="1:2" x14ac:dyDescent="0.25">
      <c r="A1371">
        <f ca="1">29340.063391695*(((RANDBETWEEN(3800,4910))))</f>
        <v>116744112.23555444</v>
      </c>
      <c r="B1371">
        <v>179412717.03122061</v>
      </c>
    </row>
    <row r="1372" spans="1:2" x14ac:dyDescent="0.25">
      <c r="A1372">
        <f ca="1">27150.6399076022*(((RANDBETWEEN(3800,4910))))</f>
        <v>119272761.11409652</v>
      </c>
      <c r="B1372">
        <v>145806092.53118896</v>
      </c>
    </row>
    <row r="1373" spans="1:2" x14ac:dyDescent="0.25">
      <c r="A1373">
        <f ca="1">25905.6507120057*(((RANDBETWEEN(3800,4910))))</f>
        <v>104037093.25941476</v>
      </c>
      <c r="B1373">
        <v>162051467.54703727</v>
      </c>
    </row>
    <row r="1374" spans="1:2" x14ac:dyDescent="0.25">
      <c r="A1374">
        <f ca="1">27855.171514252*(((RANDBETWEEN(3800,4910))))</f>
        <v>135264712.87320754</v>
      </c>
      <c r="B1374">
        <v>203120794.5452154</v>
      </c>
    </row>
    <row r="1375" spans="1:2" x14ac:dyDescent="0.25">
      <c r="A1375">
        <f ca="1">29333.7652394544*(((RANDBETWEEN(3800,4910))))</f>
        <v>115076361.03437957</v>
      </c>
      <c r="B1375">
        <v>160333952.31664056</v>
      </c>
    </row>
    <row r="1376" spans="1:2" x14ac:dyDescent="0.25">
      <c r="A1376">
        <f ca="1">28111.1697549408*(((RANDBETWEEN(3800,4910))))</f>
        <v>117448467.23614264</v>
      </c>
      <c r="B1376">
        <v>151104363.86391765</v>
      </c>
    </row>
    <row r="1377" spans="1:2" x14ac:dyDescent="0.25">
      <c r="A1377">
        <f ca="1">27085.830214446*(((RANDBETWEEN(3800,4910))))</f>
        <v>115277293.39268209</v>
      </c>
      <c r="B1377">
        <v>145822242.60331851</v>
      </c>
    </row>
    <row r="1378" spans="1:2" x14ac:dyDescent="0.25">
      <c r="A1378">
        <f ca="1">26741.3760774474*(((RANDBETWEEN(3800,4910))))</f>
        <v>116993520.33883257</v>
      </c>
      <c r="B1378">
        <v>163807538.21672058</v>
      </c>
    </row>
    <row r="1379" spans="1:2" x14ac:dyDescent="0.25">
      <c r="A1379">
        <f ca="1">27153.3492197265*(((RANDBETWEEN(3800,4910))))</f>
        <v>123058978.66380042</v>
      </c>
      <c r="B1379">
        <v>190022236.95128226</v>
      </c>
    </row>
    <row r="1380" spans="1:2" x14ac:dyDescent="0.25">
      <c r="A1380">
        <f ca="1">27922.050791879*(((RANDBETWEEN(3800,4910))))</f>
        <v>113614824.67215578</v>
      </c>
      <c r="B1380">
        <v>159463072.0108031</v>
      </c>
    </row>
    <row r="1381" spans="1:2" x14ac:dyDescent="0.25">
      <c r="A1381">
        <f ca="1">26606.1982847029*(((RANDBETWEEN(3800,4910))))</f>
        <v>104588965.45716706</v>
      </c>
      <c r="B1381">
        <v>143659723.48152488</v>
      </c>
    </row>
    <row r="1382" spans="1:2" x14ac:dyDescent="0.25">
      <c r="A1382">
        <f ca="1">30624.5539182867*(((RANDBETWEEN(3800,4910))))</f>
        <v>149202826.68989274</v>
      </c>
      <c r="B1382">
        <v>177234062.07860997</v>
      </c>
    </row>
    <row r="1383" spans="1:2" x14ac:dyDescent="0.25">
      <c r="A1383">
        <f ca="1">26366.7935642402*(((RANDBETWEEN(3800,4910))))</f>
        <v>126797910.25043117</v>
      </c>
      <c r="B1383">
        <v>158850424.96324748</v>
      </c>
    </row>
    <row r="1384" spans="1:2" x14ac:dyDescent="0.25">
      <c r="A1384">
        <f ca="1">26089.2231439809*(((RANDBETWEEN(3800,4910))))</f>
        <v>117271058.032194</v>
      </c>
      <c r="B1384">
        <v>155883059.45388803</v>
      </c>
    </row>
    <row r="1385" spans="1:2" x14ac:dyDescent="0.25">
      <c r="A1385">
        <f ca="1">30231.215647803*(((RANDBETWEEN(3800,4910))))</f>
        <v>145986540.3632409</v>
      </c>
      <c r="B1385">
        <v>169202843.75744563</v>
      </c>
    </row>
    <row r="1386" spans="1:2" x14ac:dyDescent="0.25">
      <c r="A1386">
        <f ca="1">29079.6937446007*(((RANDBETWEEN(3800,4910))))</f>
        <v>117103926.70950699</v>
      </c>
      <c r="B1386">
        <v>172826538.3896125</v>
      </c>
    </row>
    <row r="1387" spans="1:2" x14ac:dyDescent="0.25">
      <c r="A1387">
        <f ca="1">31323.3417388628*(((RANDBETWEEN(3800,4910))))</f>
        <v>150571303.73871371</v>
      </c>
      <c r="B1387">
        <v>159612710.54918334</v>
      </c>
    </row>
    <row r="1388" spans="1:2" x14ac:dyDescent="0.25">
      <c r="A1388">
        <f ca="1">26672.596703935*(((RANDBETWEEN(3800,4910))))</f>
        <v>112878429.25105272</v>
      </c>
      <c r="B1388">
        <v>166991122.77591836</v>
      </c>
    </row>
    <row r="1389" spans="1:2" x14ac:dyDescent="0.25">
      <c r="A1389">
        <f ca="1">25841.9419739661*(((RANDBETWEEN(3800,4910))))</f>
        <v>123059327.68002658</v>
      </c>
      <c r="B1389">
        <v>149874022.38152471</v>
      </c>
    </row>
    <row r="1390" spans="1:2" x14ac:dyDescent="0.25">
      <c r="A1390">
        <f ca="1">28898.2107060698*(((RANDBETWEEN(3800,4910))))</f>
        <v>117991394.31288308</v>
      </c>
      <c r="B1390">
        <v>147881778.60739416</v>
      </c>
    </row>
    <row r="1391" spans="1:2" x14ac:dyDescent="0.25">
      <c r="A1391">
        <f ca="1">26244.418016723*(((RANDBETWEEN(3800,4910))))</f>
        <v>113113441.65207614</v>
      </c>
      <c r="B1391">
        <v>160276988.996131</v>
      </c>
    </row>
    <row r="1392" spans="1:2" x14ac:dyDescent="0.25">
      <c r="A1392">
        <f ca="1">26028.321269443*(((RANDBETWEEN(3800,4910))))</f>
        <v>127382604.29265417</v>
      </c>
      <c r="B1392">
        <v>203063878.31480861</v>
      </c>
    </row>
    <row r="1393" spans="1:2" x14ac:dyDescent="0.25">
      <c r="A1393">
        <f ca="1">33461.6497753819*(((RANDBETWEEN(3800,4910))))</f>
        <v>132106593.31320766</v>
      </c>
      <c r="B1393">
        <v>192301775.13678211</v>
      </c>
    </row>
    <row r="1394" spans="1:2" x14ac:dyDescent="0.25">
      <c r="A1394">
        <f ca="1">26479.9533821874*(((RANDBETWEEN(3800,4910))))</f>
        <v>123661382.29481529</v>
      </c>
      <c r="B1394">
        <v>168022145.87176657</v>
      </c>
    </row>
    <row r="1395" spans="1:2" x14ac:dyDescent="0.25">
      <c r="A1395">
        <f ca="1">26587.5794054009*(((RANDBETWEEN(3800,4910))))</f>
        <v>123738594.55273589</v>
      </c>
      <c r="B1395">
        <v>169878145.90528381</v>
      </c>
    </row>
    <row r="1396" spans="1:2" x14ac:dyDescent="0.25">
      <c r="A1396">
        <f ca="1">30978.8947048111*(((RANDBETWEEN(3800,4910))))</f>
        <v>118463293.3511977</v>
      </c>
      <c r="B1396">
        <v>202407818.18499094</v>
      </c>
    </row>
    <row r="1397" spans="1:2" x14ac:dyDescent="0.25">
      <c r="A1397">
        <f ca="1">27205.1869417439*(((RANDBETWEEN(3800,4910))))</f>
        <v>121852032.31207114</v>
      </c>
      <c r="B1397">
        <v>197950572.73572487</v>
      </c>
    </row>
    <row r="1398" spans="1:2" x14ac:dyDescent="0.25">
      <c r="A1398">
        <f ca="1">26658.777067351*(((RANDBETWEEN(3800,4910))))</f>
        <v>128362011.57929523</v>
      </c>
      <c r="B1398">
        <v>182239704.0141497</v>
      </c>
    </row>
    <row r="1399" spans="1:2" x14ac:dyDescent="0.25">
      <c r="A1399">
        <f ca="1">27220.3213815773*(((RANDBETWEEN(3800,4910))))</f>
        <v>110487284.48782228</v>
      </c>
      <c r="B1399">
        <v>165490753.55145735</v>
      </c>
    </row>
    <row r="1400" spans="1:2" x14ac:dyDescent="0.25">
      <c r="A1400">
        <f ca="1">27812.609651876*(((RANDBETWEEN(3800,4910))))</f>
        <v>111612002.53297837</v>
      </c>
      <c r="B1400">
        <v>144468167.56712484</v>
      </c>
    </row>
    <row r="1401" spans="1:2" x14ac:dyDescent="0.25">
      <c r="A1401">
        <f ca="1">25824.0670371444*(((RANDBETWEEN(3800,4910))))</f>
        <v>114064904.10306692</v>
      </c>
      <c r="B1401">
        <v>181597525.45674539</v>
      </c>
    </row>
    <row r="1402" spans="1:2" x14ac:dyDescent="0.25">
      <c r="A1402">
        <f ca="1">26536.008113005*(((RANDBETWEEN(3800,4910))))</f>
        <v>103225071.55958933</v>
      </c>
      <c r="B1402">
        <v>160615431.08542192</v>
      </c>
    </row>
    <row r="1403" spans="1:2" x14ac:dyDescent="0.25">
      <c r="A1403">
        <f ca="1">27036.9682749018*(((RANDBETWEEN(3800,4910))))</f>
        <v>124261906.19144872</v>
      </c>
      <c r="B1403">
        <v>152624397.09097704</v>
      </c>
    </row>
    <row r="1404" spans="1:2" x14ac:dyDescent="0.25">
      <c r="A1404">
        <f ca="1">28820.7478902085*(((RANDBETWEEN(3800,4910))))</f>
        <v>127099498.19581968</v>
      </c>
      <c r="B1404">
        <v>167890084.86494383</v>
      </c>
    </row>
    <row r="1405" spans="1:2" x14ac:dyDescent="0.25">
      <c r="A1405">
        <f ca="1">25977.1798259661*(((RANDBETWEEN(3800,4910))))</f>
        <v>107727364.73828125</v>
      </c>
      <c r="B1405">
        <v>143045883.78748474</v>
      </c>
    </row>
    <row r="1406" spans="1:2" x14ac:dyDescent="0.25">
      <c r="A1406">
        <f ca="1">26246.0577509731*(((RANDBETWEEN(3800,4910))))</f>
        <v>118868395.55415729</v>
      </c>
      <c r="B1406">
        <v>144025136.5024839</v>
      </c>
    </row>
    <row r="1407" spans="1:2" x14ac:dyDescent="0.25">
      <c r="A1407">
        <f ca="1">30752.7471607561*(((RANDBETWEEN(3800,4910))))</f>
        <v>135896389.703381</v>
      </c>
      <c r="B1407">
        <v>167868575.03836948</v>
      </c>
    </row>
    <row r="1408" spans="1:2" x14ac:dyDescent="0.25">
      <c r="A1408">
        <f ca="1">26826.8438702117*(((RANDBETWEEN(3800,4910))))</f>
        <v>113853125.38517851</v>
      </c>
      <c r="B1408">
        <v>178140687.64834484</v>
      </c>
    </row>
    <row r="1409" spans="1:2" x14ac:dyDescent="0.25">
      <c r="A1409">
        <f ca="1">28433.5640047248*(((RANDBETWEEN(3800,4910))))</f>
        <v>129003079.88943641</v>
      </c>
      <c r="B1409">
        <v>182419063.84650409</v>
      </c>
    </row>
    <row r="1410" spans="1:2" x14ac:dyDescent="0.25">
      <c r="A1410">
        <f ca="1">26022.142369102*(((RANDBETWEEN(3800,4910))))</f>
        <v>120378430.59946598</v>
      </c>
      <c r="B1410">
        <v>148569747.42862636</v>
      </c>
    </row>
    <row r="1411" spans="1:2" x14ac:dyDescent="0.25">
      <c r="A1411">
        <f ca="1">25823.1334291273*(((RANDBETWEEN(3800,4910))))</f>
        <v>112304807.28327465</v>
      </c>
      <c r="B1411">
        <v>148643261.03398943</v>
      </c>
    </row>
    <row r="1412" spans="1:2" x14ac:dyDescent="0.25">
      <c r="A1412">
        <f ca="1">27745.5221680407*(((RANDBETWEEN(3800,4910))))</f>
        <v>125104559.45569561</v>
      </c>
      <c r="B1412">
        <v>199097992.0012264</v>
      </c>
    </row>
    <row r="1413" spans="1:2" x14ac:dyDescent="0.25">
      <c r="A1413">
        <f ca="1">25182.6555708959*(((RANDBETWEEN(3800,4910))))</f>
        <v>97582790.337221622</v>
      </c>
      <c r="B1413">
        <v>143401578.52603826</v>
      </c>
    </row>
    <row r="1414" spans="1:2" x14ac:dyDescent="0.25">
      <c r="A1414">
        <f ca="1">27372.9936641378*(((RANDBETWEEN(3800,4910))))</f>
        <v>126216873.78533925</v>
      </c>
      <c r="B1414">
        <v>151119674.99351835</v>
      </c>
    </row>
    <row r="1415" spans="1:2" x14ac:dyDescent="0.25">
      <c r="A1415">
        <f ca="1">32297.0026141283*(((RANDBETWEEN(3800,4910))))</f>
        <v>157996936.78831574</v>
      </c>
      <c r="B1415">
        <v>172681923.61575815</v>
      </c>
    </row>
    <row r="1416" spans="1:2" x14ac:dyDescent="0.25">
      <c r="A1416">
        <f ca="1">27655.2141335388*(((RANDBETWEEN(3800,4910))))</f>
        <v>118585558.20461427</v>
      </c>
      <c r="B1416">
        <v>151559278.32357904</v>
      </c>
    </row>
    <row r="1417" spans="1:2" x14ac:dyDescent="0.25">
      <c r="A1417">
        <f ca="1">27567.3756540412*(((RANDBETWEEN(3800,4910))))</f>
        <v>128987750.68525891</v>
      </c>
      <c r="B1417">
        <v>172003703.01175538</v>
      </c>
    </row>
    <row r="1418" spans="1:2" x14ac:dyDescent="0.25">
      <c r="A1418">
        <f ca="1">28612.0106913449*(((RANDBETWEEN(3800,4910))))</f>
        <v>115535299.17165086</v>
      </c>
      <c r="B1418">
        <v>197805987.00767189</v>
      </c>
    </row>
    <row r="1419" spans="1:2" x14ac:dyDescent="0.25">
      <c r="A1419">
        <f ca="1">27604.9077091242*(((RANDBETWEEN(3800,4910))))</f>
        <v>109039385.45104054</v>
      </c>
      <c r="B1419">
        <v>184144353.77343199</v>
      </c>
    </row>
    <row r="1420" spans="1:2" x14ac:dyDescent="0.25">
      <c r="A1420">
        <f ca="1">27463.1403199096*(((RANDBETWEEN(3800,4910))))</f>
        <v>126605076.87478308</v>
      </c>
      <c r="B1420">
        <v>156156250.30015159</v>
      </c>
    </row>
    <row r="1421" spans="1:2" x14ac:dyDescent="0.25">
      <c r="A1421">
        <f ca="1">27950.606728084*(((RANDBETWEEN(3800,4910))))</f>
        <v>114765191.2255131</v>
      </c>
      <c r="B1421">
        <v>155639463.1347498</v>
      </c>
    </row>
    <row r="1422" spans="1:2" x14ac:dyDescent="0.25">
      <c r="A1422">
        <f ca="1">27098.919794518*(((RANDBETWEEN(3800,4910))))</f>
        <v>119668829.81259149</v>
      </c>
      <c r="B1422">
        <v>203426842.76437759</v>
      </c>
    </row>
    <row r="1423" spans="1:2" x14ac:dyDescent="0.25">
      <c r="A1423">
        <f ca="1">27228.0958094249*(((RANDBETWEEN(3800,4910))))</f>
        <v>121627903.98070091</v>
      </c>
      <c r="B1423">
        <v>178694231.11089101</v>
      </c>
    </row>
    <row r="1424" spans="1:2" x14ac:dyDescent="0.25">
      <c r="A1424">
        <f ca="1">27980.3645536419*(((RANDBETWEEN(3800,4910))))</f>
        <v>112928751.33849877</v>
      </c>
      <c r="B1424">
        <v>186135054.60921195</v>
      </c>
    </row>
    <row r="1425" spans="1:2" x14ac:dyDescent="0.25">
      <c r="A1425">
        <f ca="1">26959.3758514543*(((RANDBETWEEN(3800,4910))))</f>
        <v>116114031.79221383</v>
      </c>
      <c r="B1425">
        <v>150724145.06200671</v>
      </c>
    </row>
    <row r="1426" spans="1:2" x14ac:dyDescent="0.25">
      <c r="A1426">
        <f ca="1">27523.4177212028*(((RANDBETWEEN(3800,4910))))</f>
        <v>126332487.3403209</v>
      </c>
      <c r="B1426">
        <v>154850569.96592981</v>
      </c>
    </row>
    <row r="1427" spans="1:2" x14ac:dyDescent="0.25">
      <c r="A1427">
        <f ca="1">27142.97554584*(((RANDBETWEEN(3800,4910))))</f>
        <v>129336278.47592768</v>
      </c>
      <c r="B1427">
        <v>198753652.87886727</v>
      </c>
    </row>
    <row r="1428" spans="1:2" x14ac:dyDescent="0.25">
      <c r="A1428">
        <f ca="1">26134.8333489606*(((RANDBETWEEN(3800,4910))))</f>
        <v>124898368.57468252</v>
      </c>
      <c r="B1428">
        <v>153590093.32749778</v>
      </c>
    </row>
    <row r="1429" spans="1:2" x14ac:dyDescent="0.25">
      <c r="A1429">
        <f ca="1">27061.6321198026*(((RANDBETWEEN(3800,4910))))</f>
        <v>112089280.24022238</v>
      </c>
      <c r="B1429">
        <v>183617562.27548984</v>
      </c>
    </row>
    <row r="1430" spans="1:2" x14ac:dyDescent="0.25">
      <c r="A1430">
        <f ca="1">26220.9870628729*(((RANDBETWEEN(3800,4910))))</f>
        <v>117522464.01579656</v>
      </c>
      <c r="B1430">
        <v>152763041.1699878</v>
      </c>
    </row>
    <row r="1431" spans="1:2" x14ac:dyDescent="0.25">
      <c r="A1431">
        <f ca="1">26485.5858071875*(((RANDBETWEEN(3800,4910))))</f>
        <v>106816367.56038707</v>
      </c>
      <c r="B1431">
        <v>143102891.0558601</v>
      </c>
    </row>
    <row r="1432" spans="1:2" x14ac:dyDescent="0.25">
      <c r="A1432">
        <f ca="1">27392.9938371837*(((RANDBETWEEN(3800,4910))))</f>
        <v>107681858.77396922</v>
      </c>
      <c r="B1432">
        <v>161249852.42083102</v>
      </c>
    </row>
    <row r="1433" spans="1:2" x14ac:dyDescent="0.25">
      <c r="A1433">
        <f ca="1">27073.5399222661*(((RANDBETWEEN(3800,4910))))</f>
        <v>116686957.06496692</v>
      </c>
      <c r="B1433">
        <v>188869383.22407281</v>
      </c>
    </row>
    <row r="1434" spans="1:2" x14ac:dyDescent="0.25">
      <c r="A1434">
        <f ca="1">27198.8859273139*(((RANDBETWEEN(3800,4910))))</f>
        <v>104906103.02164984</v>
      </c>
      <c r="B1434">
        <v>150581322.39571017</v>
      </c>
    </row>
    <row r="1435" spans="1:2" x14ac:dyDescent="0.25">
      <c r="A1435">
        <f ca="1">34151.7895229121*(((RANDBETWEEN(3800,4910))))</f>
        <v>130323228.81943268</v>
      </c>
      <c r="B1435">
        <v>152208055.08654481</v>
      </c>
    </row>
    <row r="1436" spans="1:2" x14ac:dyDescent="0.25">
      <c r="A1436">
        <f ca="1">26317.584063924*(((RANDBETWEEN(3800,4910))))</f>
        <v>119797642.65898187</v>
      </c>
      <c r="B1436">
        <v>147526948.9076592</v>
      </c>
    </row>
    <row r="1437" spans="1:2" x14ac:dyDescent="0.25">
      <c r="A1437">
        <f ca="1">28282.4341387435*(((RANDBETWEEN(3800,4910))))</f>
        <v>127582060.39987178</v>
      </c>
      <c r="B1437">
        <v>168870357.7244257</v>
      </c>
    </row>
    <row r="1438" spans="1:2" x14ac:dyDescent="0.25">
      <c r="A1438">
        <f ca="1">29486.6703968424*(((RANDBETWEEN(3800,4910))))</f>
        <v>132837450.13777499</v>
      </c>
      <c r="B1438">
        <v>179409883.5854789</v>
      </c>
    </row>
    <row r="1439" spans="1:2" x14ac:dyDescent="0.25">
      <c r="A1439">
        <f ca="1">27557.391774609*(((RANDBETWEEN(3800,4910))))</f>
        <v>108493451.41663566</v>
      </c>
      <c r="B1439">
        <v>151766235.34152806</v>
      </c>
    </row>
    <row r="1440" spans="1:2" x14ac:dyDescent="0.25">
      <c r="A1440">
        <f ca="1">28109.5113346054*(((RANDBETWEEN(3800,4910))))</f>
        <v>115951734.25524709</v>
      </c>
      <c r="B1440">
        <v>144599328.26494241</v>
      </c>
    </row>
    <row r="1441" spans="1:2" x14ac:dyDescent="0.25">
      <c r="A1441">
        <f ca="1">26863.2638889157*(((RANDBETWEEN(3800,4910))))</f>
        <v>131764309.37513171</v>
      </c>
      <c r="B1441">
        <v>169480665.36498082</v>
      </c>
    </row>
    <row r="1442" spans="1:2" x14ac:dyDescent="0.25">
      <c r="A1442">
        <f ca="1">26490.7473081175*(((RANDBETWEEN(3800,4910))))</f>
        <v>123976697.40198967</v>
      </c>
      <c r="B1442">
        <v>156685012.7336089</v>
      </c>
    </row>
    <row r="1443" spans="1:2" x14ac:dyDescent="0.25">
      <c r="A1443">
        <f ca="1">32675.4541554157*(((RANDBETWEEN(3800,4910))))</f>
        <v>149392176.39856061</v>
      </c>
      <c r="B1443">
        <v>183807002.88130382</v>
      </c>
    </row>
    <row r="1444" spans="1:2" x14ac:dyDescent="0.25">
      <c r="A1444">
        <f ca="1">27077.394094975*(((RANDBETWEEN(3800,4910))))</f>
        <v>120331939.35806873</v>
      </c>
      <c r="B1444">
        <v>150514773.70926923</v>
      </c>
    </row>
    <row r="1445" spans="1:2" x14ac:dyDescent="0.25">
      <c r="A1445">
        <f ca="1">27321.3706136881*(((RANDBETWEEN(3800,4910))))</f>
        <v>115869932.77265117</v>
      </c>
      <c r="B1445">
        <v>179728676.89712292</v>
      </c>
    </row>
    <row r="1446" spans="1:2" x14ac:dyDescent="0.25">
      <c r="A1446">
        <f ca="1">26925.4105623019*(((RANDBETWEEN(3800,4910))))</f>
        <v>121702855.74160461</v>
      </c>
      <c r="B1446">
        <v>151451191.49451312</v>
      </c>
    </row>
    <row r="1447" spans="1:2" x14ac:dyDescent="0.25">
      <c r="A1447">
        <f ca="1">26264.1168157125*(((RANDBETWEEN(3800,4910))))</f>
        <v>120736145.00183056</v>
      </c>
      <c r="B1447">
        <v>143225666.4401978</v>
      </c>
    </row>
    <row r="1448" spans="1:2" x14ac:dyDescent="0.25">
      <c r="A1448">
        <f ca="1">27724.1096129233*(((RANDBETWEEN(3800,4910))))</f>
        <v>131606348.33254711</v>
      </c>
      <c r="B1448">
        <v>162782868.67130962</v>
      </c>
    </row>
    <row r="1449" spans="1:2" x14ac:dyDescent="0.25">
      <c r="A1449">
        <f ca="1">28148.7299418367*(((RANDBETWEEN(3800,4910))))</f>
        <v>126021863.94960301</v>
      </c>
      <c r="B1449">
        <v>165224814.75058734</v>
      </c>
    </row>
    <row r="1450" spans="1:2" x14ac:dyDescent="0.25">
      <c r="A1450">
        <f ca="1">29723.8690500162*(((RANDBETWEEN(3800,4910))))</f>
        <v>127128987.92691918</v>
      </c>
      <c r="B1450">
        <v>180906088.81593034</v>
      </c>
    </row>
    <row r="1451" spans="1:2" x14ac:dyDescent="0.25">
      <c r="A1451">
        <f ca="1">27564.9570020666*(((RANDBETWEEN(3800,4910))))</f>
        <v>130685461.14679791</v>
      </c>
      <c r="B1451">
        <v>154797573.95366323</v>
      </c>
    </row>
    <row r="1452" spans="1:2" x14ac:dyDescent="0.25">
      <c r="A1452">
        <f ca="1">29459.6405659172*(((RANDBETWEEN(3800,4910))))</f>
        <v>132804059.67115471</v>
      </c>
      <c r="B1452">
        <v>165353392.63597935</v>
      </c>
    </row>
    <row r="1453" spans="1:2" x14ac:dyDescent="0.25">
      <c r="A1453">
        <f ca="1">27565.7691793049*(((RANDBETWEEN(3800,4910))))</f>
        <v>132150297.44558784</v>
      </c>
      <c r="B1453">
        <v>200606974.44124424</v>
      </c>
    </row>
    <row r="1454" spans="1:2" x14ac:dyDescent="0.25">
      <c r="A1454">
        <f ca="1">30755.931372611*(((RANDBETWEEN(3800,4910))))</f>
        <v>126560657.59829438</v>
      </c>
      <c r="B1454">
        <v>182029472.61617821</v>
      </c>
    </row>
    <row r="1455" spans="1:2" x14ac:dyDescent="0.25">
      <c r="A1455">
        <f ca="1">26209.215897214*(((RANDBETWEEN(3800,4910))))</f>
        <v>120693439.20667045</v>
      </c>
      <c r="B1455">
        <v>165850085.8222034</v>
      </c>
    </row>
    <row r="1456" spans="1:2" x14ac:dyDescent="0.25">
      <c r="A1456">
        <f ca="1">31701.0373886053*(((RANDBETWEEN(3800,4910))))</f>
        <v>147853638.3804552</v>
      </c>
      <c r="B1456">
        <v>154881025.3066152</v>
      </c>
    </row>
    <row r="1457" spans="1:2" x14ac:dyDescent="0.25">
      <c r="A1457">
        <f ca="1">26146.7248637075*(((RANDBETWEEN(3800,4910))))</f>
        <v>103619470.63487293</v>
      </c>
      <c r="B1457">
        <v>146650810.71033129</v>
      </c>
    </row>
    <row r="1458" spans="1:2" x14ac:dyDescent="0.25">
      <c r="A1458">
        <f ca="1">29352.6854920592*(((RANDBETWEEN(3800,4910))))</f>
        <v>139249139.97432867</v>
      </c>
      <c r="B1458">
        <v>190238187.50865427</v>
      </c>
    </row>
    <row r="1459" spans="1:2" x14ac:dyDescent="0.25">
      <c r="A1459">
        <f ca="1">30255.4867167388*(((RANDBETWEEN(3800,4910))))</f>
        <v>145135569.78019604</v>
      </c>
      <c r="B1459">
        <v>183964911.64884382</v>
      </c>
    </row>
    <row r="1460" spans="1:2" x14ac:dyDescent="0.25">
      <c r="A1460">
        <f ca="1">29457.3208915425*(((RANDBETWEEN(3800,4910))))</f>
        <v>126519193.22917493</v>
      </c>
      <c r="B1460">
        <v>180478798.67371595</v>
      </c>
    </row>
    <row r="1461" spans="1:2" x14ac:dyDescent="0.25">
      <c r="A1461">
        <f ca="1">30098.6462118582*(((RANDBETWEEN(3800,4910))))</f>
        <v>147453267.79189354</v>
      </c>
      <c r="B1461">
        <v>175861352.68671578</v>
      </c>
    </row>
    <row r="1462" spans="1:2" x14ac:dyDescent="0.25">
      <c r="A1462">
        <f ca="1">29764.764309858*(((RANDBETWEEN(3800,4910))))</f>
        <v>134477205.15193856</v>
      </c>
      <c r="B1462">
        <v>166859566.52710611</v>
      </c>
    </row>
    <row r="1463" spans="1:2" x14ac:dyDescent="0.25">
      <c r="A1463">
        <f ca="1">28880.4486196836*(((RANDBETWEEN(3800,4910))))</f>
        <v>124041526.82154092</v>
      </c>
      <c r="B1463">
        <v>200872877.47012571</v>
      </c>
    </row>
    <row r="1464" spans="1:2" x14ac:dyDescent="0.25">
      <c r="A1464">
        <f ca="1">28307.9299371641*(((RANDBETWEEN(3800,4910))))</f>
        <v>130074938.06126882</v>
      </c>
      <c r="B1464">
        <v>191055327.241384</v>
      </c>
    </row>
    <row r="1465" spans="1:2" x14ac:dyDescent="0.25">
      <c r="A1465">
        <f ca="1">26922.6636146598*(((RANDBETWEEN(3800,4910))))</f>
        <v>123763484.63659112</v>
      </c>
      <c r="B1465">
        <v>173847581.17673394</v>
      </c>
    </row>
    <row r="1466" spans="1:2" x14ac:dyDescent="0.25">
      <c r="A1466">
        <f ca="1">32967.4453012894*(((RANDBETWEEN(3800,4910))))</f>
        <v>159529467.81293926</v>
      </c>
      <c r="B1466">
        <v>154411077.81261164</v>
      </c>
    </row>
    <row r="1467" spans="1:2" x14ac:dyDescent="0.25">
      <c r="A1467">
        <f ca="1">27593.4329401327*(((RANDBETWEEN(3800,4910))))</f>
        <v>134683546.18078765</v>
      </c>
      <c r="B1467">
        <v>160070297.26722357</v>
      </c>
    </row>
    <row r="1468" spans="1:2" x14ac:dyDescent="0.25">
      <c r="A1468">
        <f ca="1">30660.5435831185*(((RANDBETWEEN(3800,4910))))</f>
        <v>128007769.45951982</v>
      </c>
      <c r="B1468">
        <v>149236932.43217307</v>
      </c>
    </row>
    <row r="1469" spans="1:2" x14ac:dyDescent="0.25">
      <c r="A1469">
        <f ca="1">26624.5460336841*(((RANDBETWEEN(3800,4910))))</f>
        <v>105406577.74735554</v>
      </c>
      <c r="B1469">
        <v>169252369.1503253</v>
      </c>
    </row>
    <row r="1470" spans="1:2" x14ac:dyDescent="0.25">
      <c r="A1470">
        <f ca="1">27401.3647993347*(((RANDBETWEEN(3800,4910))))</f>
        <v>130348292.35043494</v>
      </c>
      <c r="B1470">
        <v>150738276.39776504</v>
      </c>
    </row>
    <row r="1471" spans="1:2" x14ac:dyDescent="0.25">
      <c r="A1471">
        <f ca="1">28016.832550008*(((RANDBETWEEN(3800,4910))))</f>
        <v>130642490.18068738</v>
      </c>
      <c r="B1471">
        <v>155799152.62522894</v>
      </c>
    </row>
    <row r="1472" spans="1:2" x14ac:dyDescent="0.25">
      <c r="A1472">
        <f ca="1">26390.5433211621*(((RANDBETWEEN(3800,4910))))</f>
        <v>102632822.9759994</v>
      </c>
      <c r="B1472">
        <v>170761860.60364205</v>
      </c>
    </row>
    <row r="1473" spans="1:2" x14ac:dyDescent="0.25">
      <c r="A1473">
        <f ca="1">28580.6994010566*(((RANDBETWEEN(3800,4910))))</f>
        <v>111750534.65813118</v>
      </c>
      <c r="B1473">
        <v>156052851.1437242</v>
      </c>
    </row>
    <row r="1474" spans="1:2" x14ac:dyDescent="0.25">
      <c r="A1474">
        <f ca="1">26072.2165091752*(((RANDBETWEEN(3800,4910))))</f>
        <v>103376338.45887968</v>
      </c>
      <c r="B1474">
        <v>168089542.93319696</v>
      </c>
    </row>
    <row r="1475" spans="1:2" x14ac:dyDescent="0.25">
      <c r="A1475">
        <f ca="1">25976.6634351802*(((RANDBETWEEN(3800,4910))))</f>
        <v>101257034.0703323</v>
      </c>
      <c r="B1475">
        <v>154033256.64570922</v>
      </c>
    </row>
    <row r="1476" spans="1:2" x14ac:dyDescent="0.25">
      <c r="A1476">
        <f ca="1">26932.1168948636*(((RANDBETWEEN(3800,4910))))</f>
        <v>123214434.79400119</v>
      </c>
      <c r="B1476">
        <v>143518332.62548533</v>
      </c>
    </row>
    <row r="1477" spans="1:2" x14ac:dyDescent="0.25">
      <c r="A1477">
        <f ca="1">26463.8750573484*(((RANDBETWEEN(3800,4910))))</f>
        <v>113397704.62073798</v>
      </c>
      <c r="B1477">
        <v>157484984.76267797</v>
      </c>
    </row>
    <row r="1478" spans="1:2" x14ac:dyDescent="0.25">
      <c r="A1478">
        <f ca="1">30921.1539292507*(((RANDBETWEEN(3800,4910))))</f>
        <v>123499088.79342736</v>
      </c>
      <c r="B1478">
        <v>177638040.31144106</v>
      </c>
    </row>
    <row r="1479" spans="1:2" x14ac:dyDescent="0.25">
      <c r="A1479">
        <f ca="1">25963.6880686816*(((RANDBETWEEN(3800,4910))))</f>
        <v>117252015.31816597</v>
      </c>
      <c r="B1479">
        <v>156312292.76860088</v>
      </c>
    </row>
    <row r="1480" spans="1:2" x14ac:dyDescent="0.25">
      <c r="A1480">
        <f ca="1">29588.5918131791*(((RANDBETWEEN(3800,4910))))</f>
        <v>144185207.90562168</v>
      </c>
      <c r="B1480">
        <v>164915837.91682085</v>
      </c>
    </row>
    <row r="1481" spans="1:2" x14ac:dyDescent="0.25">
      <c r="A1481">
        <f ca="1">28594.6252800975*(((RANDBETWEEN(3800,4910))))</f>
        <v>120697913.30729151</v>
      </c>
      <c r="B1481">
        <v>189474612.56940833</v>
      </c>
    </row>
    <row r="1482" spans="1:2" x14ac:dyDescent="0.25">
      <c r="A1482">
        <f ca="1">31733.7572157731*(((RANDBETWEEN(3800,4910))))</f>
        <v>122524036.61009987</v>
      </c>
      <c r="B1482">
        <v>153005067.9852224</v>
      </c>
    </row>
    <row r="1483" spans="1:2" x14ac:dyDescent="0.25">
      <c r="A1483">
        <f ca="1">28104.6254548852*(((RANDBETWEEN(3800,4910))))</f>
        <v>128578661.45609993</v>
      </c>
      <c r="B1483">
        <v>191265847.81556821</v>
      </c>
    </row>
    <row r="1484" spans="1:2" x14ac:dyDescent="0.25">
      <c r="A1484">
        <f ca="1">25764.2836570602*(((RANDBETWEEN(3800,4910))))</f>
        <v>117330547.77425219</v>
      </c>
      <c r="B1484">
        <v>158095954.40341473</v>
      </c>
    </row>
    <row r="1485" spans="1:2" x14ac:dyDescent="0.25">
      <c r="A1485">
        <f ca="1">29605.8967154148*(((RANDBETWEEN(3800,4910))))</f>
        <v>127482991.2565763</v>
      </c>
      <c r="B1485">
        <v>199750749.19452098</v>
      </c>
    </row>
    <row r="1486" spans="1:2" x14ac:dyDescent="0.25">
      <c r="A1486">
        <f ca="1">28796.3569621593*(((RANDBETWEEN(3800,4910))))</f>
        <v>118784972.46890691</v>
      </c>
      <c r="B1486">
        <v>147159090.72952223</v>
      </c>
    </row>
    <row r="1487" spans="1:2" x14ac:dyDescent="0.25">
      <c r="A1487">
        <f ca="1">27688.7641287211*(((RANDBETWEEN(3800,4910))))</f>
        <v>112914780.11692451</v>
      </c>
      <c r="B1487">
        <v>185750815.87903816</v>
      </c>
    </row>
    <row r="1488" spans="1:2" x14ac:dyDescent="0.25">
      <c r="A1488">
        <f ca="1">28411.8950862683*(((RANDBETWEEN(3800,4910))))</f>
        <v>124955514.58940811</v>
      </c>
      <c r="B1488">
        <v>164923300.02277565</v>
      </c>
    </row>
    <row r="1489" spans="1:2" x14ac:dyDescent="0.25">
      <c r="A1489">
        <f ca="1">29396.0917010206*(((RANDBETWEEN(3800,4910))))</f>
        <v>134193158.61515917</v>
      </c>
      <c r="B1489">
        <v>156371656.90316343</v>
      </c>
    </row>
    <row r="1490" spans="1:2" x14ac:dyDescent="0.25">
      <c r="A1490">
        <f ca="1">31198.1391128404*(((RANDBETWEEN(3800,4910))))</f>
        <v>124511773.19934596</v>
      </c>
      <c r="B1490">
        <v>196019096.91738242</v>
      </c>
    </row>
    <row r="1491" spans="1:2" x14ac:dyDescent="0.25">
      <c r="A1491">
        <f ca="1">27880.3622502441*(((RANDBETWEEN(3800,4910))))</f>
        <v>111883893.71022969</v>
      </c>
      <c r="B1491">
        <v>159475976.76093313</v>
      </c>
    </row>
    <row r="1492" spans="1:2" x14ac:dyDescent="0.25">
      <c r="A1492">
        <f ca="1">25621.9372701088*(((RANDBETWEEN(3800,4910))))</f>
        <v>98746946.238999203</v>
      </c>
      <c r="B1492">
        <v>198776194.51858014</v>
      </c>
    </row>
    <row r="1493" spans="1:2" x14ac:dyDescent="0.25">
      <c r="A1493">
        <f ca="1">26956.3353447041*(((RANDBETWEEN(3800,4910))))</f>
        <v>117394840.4261865</v>
      </c>
      <c r="B1493">
        <v>160237465.92256266</v>
      </c>
    </row>
    <row r="1494" spans="1:2" x14ac:dyDescent="0.25">
      <c r="A1494">
        <f ca="1">27978.059948763*(((RANDBETWEEN(3800,4910))))</f>
        <v>134714358.65329367</v>
      </c>
      <c r="B1494">
        <v>144525623.28450891</v>
      </c>
    </row>
    <row r="1495" spans="1:2" x14ac:dyDescent="0.25">
      <c r="A1495">
        <f ca="1">26366.9422586255*(((RANDBETWEEN(3800,4910))))</f>
        <v>100431683.06310435</v>
      </c>
      <c r="B1495">
        <v>194617541.31518093</v>
      </c>
    </row>
    <row r="1496" spans="1:2" x14ac:dyDescent="0.25">
      <c r="A1496">
        <f ca="1">28002.6059773341*(((RANDBETWEEN(3800,4910))))</f>
        <v>137352782.31882381</v>
      </c>
      <c r="B1496">
        <v>176249464.67664182</v>
      </c>
    </row>
    <row r="1497" spans="1:2" x14ac:dyDescent="0.25">
      <c r="A1497">
        <f ca="1">26640.1386561767*(((RANDBETWEEN(3800,4910))))</f>
        <v>113540270.9526251</v>
      </c>
      <c r="B1497">
        <v>167607886.66697842</v>
      </c>
    </row>
    <row r="1498" spans="1:2" x14ac:dyDescent="0.25">
      <c r="A1498">
        <f ca="1">26363.6540872616*(((RANDBETWEEN(3800,4910))))</f>
        <v>106456435.20436233</v>
      </c>
      <c r="B1498">
        <v>166049241.9870339</v>
      </c>
    </row>
    <row r="1499" spans="1:2" x14ac:dyDescent="0.25">
      <c r="A1499">
        <f ca="1">26035.1505987382*(((RANDBETWEEN(3800,4910))))</f>
        <v>99896872.847358465</v>
      </c>
      <c r="B1499">
        <v>173375997.3186636</v>
      </c>
    </row>
    <row r="1500" spans="1:2" x14ac:dyDescent="0.25">
      <c r="A1500">
        <f ca="1">32563.1785691722*(((RANDBETWEEN(3800,4910))))</f>
        <v>137970187.5975827</v>
      </c>
      <c r="B1500">
        <v>169860578.69001734</v>
      </c>
    </row>
    <row r="1501" spans="1:2" x14ac:dyDescent="0.25">
      <c r="A1501">
        <f ca="1">31926.4520465172*(((RANDBETWEEN(3800,4910))))</f>
        <v>127067279.14513858</v>
      </c>
      <c r="B1501">
        <v>191812204.36028942</v>
      </c>
    </row>
    <row r="1502" spans="1:2" x14ac:dyDescent="0.25">
      <c r="A1502">
        <f ca="1">30473.6370226796*(((RANDBETWEEN(3800,4910))))</f>
        <v>135638158.38794684</v>
      </c>
      <c r="B1502">
        <v>159504066.18022695</v>
      </c>
    </row>
    <row r="1503" spans="1:2" x14ac:dyDescent="0.25">
      <c r="A1503">
        <f ca="1">25534.6802603766*(((RANDBETWEEN(3800,4910))))</f>
        <v>111561018.05758518</v>
      </c>
      <c r="B1503">
        <v>166449360.13655022</v>
      </c>
    </row>
    <row r="1504" spans="1:2" x14ac:dyDescent="0.25">
      <c r="A1504">
        <f ca="1">25365.2884642144*(((RANDBETWEEN(3800,4910))))</f>
        <v>123452858.95533147</v>
      </c>
      <c r="B1504">
        <v>153197986.40365183</v>
      </c>
    </row>
    <row r="1505" spans="1:2" x14ac:dyDescent="0.25">
      <c r="A1505">
        <f ca="1">29163.2787557304*(((RANDBETWEEN(3800,4910))))</f>
        <v>115399094.03642553</v>
      </c>
      <c r="B1505">
        <v>173973046.91806173</v>
      </c>
    </row>
    <row r="1506" spans="1:2" x14ac:dyDescent="0.25">
      <c r="A1506">
        <f ca="1">28448.800384683*(((RANDBETWEEN(3800,4910))))</f>
        <v>139427570.68533131</v>
      </c>
      <c r="B1506">
        <v>163159053.97289708</v>
      </c>
    </row>
    <row r="1507" spans="1:2" x14ac:dyDescent="0.25">
      <c r="A1507">
        <f ca="1">28786.8851177095*(((RANDBETWEEN(3800,4910))))</f>
        <v>132880261.70334691</v>
      </c>
      <c r="B1507">
        <v>179759502.91036746</v>
      </c>
    </row>
    <row r="1508" spans="1:2" x14ac:dyDescent="0.25">
      <c r="A1508">
        <f ca="1">28367.8008535101*(((RANDBETWEEN(3800,4910))))</f>
        <v>120166004.41546866</v>
      </c>
      <c r="B1508">
        <v>167365428.9052085</v>
      </c>
    </row>
    <row r="1509" spans="1:2" x14ac:dyDescent="0.25">
      <c r="A1509">
        <f ca="1">25915.5628256257*(((RANDBETWEEN(3800,4910))))</f>
        <v>101796330.77905782</v>
      </c>
      <c r="B1509">
        <v>201575214.02833575</v>
      </c>
    </row>
    <row r="1510" spans="1:2" x14ac:dyDescent="0.25">
      <c r="A1510">
        <f ca="1">33584.1630855201*(((RANDBETWEEN(3800,4910))))</f>
        <v>134907583.11453414</v>
      </c>
      <c r="B1510">
        <v>179384977.98612902</v>
      </c>
    </row>
    <row r="1511" spans="1:2" x14ac:dyDescent="0.25">
      <c r="A1511">
        <f ca="1">29247.4745971912*(((RANDBETWEEN(3800,4910))))</f>
        <v>116024731.72705746</v>
      </c>
      <c r="B1511">
        <v>193857274.7069886</v>
      </c>
    </row>
    <row r="1512" spans="1:2" x14ac:dyDescent="0.25">
      <c r="A1512">
        <f ca="1">27496.0432545938*(((RANDBETWEEN(3800,4910))))</f>
        <v>127746616.96084282</v>
      </c>
      <c r="B1512">
        <v>154833093.53010046</v>
      </c>
    </row>
    <row r="1513" spans="1:2" x14ac:dyDescent="0.25">
      <c r="A1513">
        <f ca="1">28189.57197876*(((RANDBETWEEN(3800,4910))))</f>
        <v>135479082.92992055</v>
      </c>
      <c r="B1513">
        <v>150342873.90701315</v>
      </c>
    </row>
    <row r="1514" spans="1:2" x14ac:dyDescent="0.25">
      <c r="A1514">
        <f ca="1">29682.8821581903*(((RANDBETWEEN(3800,4910))))</f>
        <v>129565780.62050059</v>
      </c>
      <c r="B1514">
        <v>174302442.97075677</v>
      </c>
    </row>
    <row r="1515" spans="1:2" x14ac:dyDescent="0.25">
      <c r="A1515">
        <f ca="1">26486.7578954829*(((RANDBETWEEN(3800,4910))))</f>
        <v>108463273.58200237</v>
      </c>
      <c r="B1515">
        <v>159519160.14217693</v>
      </c>
    </row>
    <row r="1516" spans="1:2" x14ac:dyDescent="0.25">
      <c r="A1516">
        <f ca="1">27283.3662020934*(((RANDBETWEEN(3800,4910))))</f>
        <v>115572339.23206751</v>
      </c>
      <c r="B1516">
        <v>158502044.50697678</v>
      </c>
    </row>
    <row r="1517" spans="1:2" x14ac:dyDescent="0.25">
      <c r="A1517">
        <f ca="1">26826.4438105768*(((RANDBETWEEN(3800,4910))))</f>
        <v>130644781.35750905</v>
      </c>
      <c r="B1517">
        <v>164609402.01820135</v>
      </c>
    </row>
    <row r="1518" spans="1:2" x14ac:dyDescent="0.25">
      <c r="A1518">
        <f ca="1">30561.3854451659*(((RANDBETWEEN(3800,4910))))</f>
        <v>140399004.73509204</v>
      </c>
      <c r="B1518">
        <v>177723157.06120923</v>
      </c>
    </row>
    <row r="1519" spans="1:2" x14ac:dyDescent="0.25">
      <c r="A1519">
        <f ca="1">26947.164206075*(((RANDBETWEEN(3800,4910))))</f>
        <v>129696701.32383879</v>
      </c>
      <c r="B1519">
        <v>201933818.26929975</v>
      </c>
    </row>
    <row r="1520" spans="1:2" x14ac:dyDescent="0.25">
      <c r="A1520">
        <f ca="1">26792.629887894*(((RANDBETWEEN(3800,4910))))</f>
        <v>117566059.94807881</v>
      </c>
      <c r="B1520">
        <v>156459757.45513433</v>
      </c>
    </row>
    <row r="1521" spans="1:2" x14ac:dyDescent="0.25">
      <c r="A1521">
        <f ca="1">28424.6604593367*(((RANDBETWEEN(3800,4910))))</f>
        <v>130270218.88514017</v>
      </c>
      <c r="B1521">
        <v>165116276.44904742</v>
      </c>
    </row>
    <row r="1522" spans="1:2" x14ac:dyDescent="0.25">
      <c r="A1522">
        <f ca="1">27515.6692029068*(((RANDBETWEEN(3800,4910))))</f>
        <v>127039844.70982078</v>
      </c>
      <c r="B1522">
        <v>180740961.97767407</v>
      </c>
    </row>
    <row r="1523" spans="1:2" x14ac:dyDescent="0.25">
      <c r="A1523">
        <f ca="1">26813.4551470307*(((RANDBETWEEN(3800,4910))))</f>
        <v>117577000.81972946</v>
      </c>
      <c r="B1523">
        <v>190268448.69255775</v>
      </c>
    </row>
    <row r="1524" spans="1:2" x14ac:dyDescent="0.25">
      <c r="A1524">
        <f ca="1">28375.3661576909*(((RANDBETWEEN(3800,4910))))</f>
        <v>133335845.57498935</v>
      </c>
      <c r="B1524">
        <v>144456069.17538366</v>
      </c>
    </row>
    <row r="1525" spans="1:2" x14ac:dyDescent="0.25">
      <c r="A1525">
        <f ca="1">26131.0900130707*(((RANDBETWEEN(3800,4910))))</f>
        <v>117694429.41887023</v>
      </c>
      <c r="B1525">
        <v>144090241.5240728</v>
      </c>
    </row>
    <row r="1526" spans="1:2" x14ac:dyDescent="0.25">
      <c r="A1526">
        <f ca="1">26833.3576915965*(((RANDBETWEEN(3800,4910))))</f>
        <v>114954104.35079935</v>
      </c>
      <c r="B1526">
        <v>162138266.10658082</v>
      </c>
    </row>
    <row r="1527" spans="1:2" x14ac:dyDescent="0.25">
      <c r="A1527">
        <f ca="1">27934.7516059308*(((RANDBETWEEN(3800,4910))))</f>
        <v>110118790.83057907</v>
      </c>
      <c r="B1527">
        <v>193434146.17789158</v>
      </c>
    </row>
    <row r="1528" spans="1:2" x14ac:dyDescent="0.25">
      <c r="A1528">
        <f ca="1">30237.4743153026*(((RANDBETWEEN(3800,4910))))</f>
        <v>143748952.89494854</v>
      </c>
      <c r="B1528">
        <v>186718776.4743576</v>
      </c>
    </row>
    <row r="1529" spans="1:2" x14ac:dyDescent="0.25">
      <c r="A1529">
        <f ca="1">27784.3268381515*(((RANDBETWEEN(3800,4910))))</f>
        <v>126085275.19153136</v>
      </c>
      <c r="B1529">
        <v>169478465.59343582</v>
      </c>
    </row>
    <row r="1530" spans="1:2" x14ac:dyDescent="0.25">
      <c r="A1530">
        <f ca="1">28660.483118163*(((RANDBETWEEN(3800,4910))))</f>
        <v>123211416.92498274</v>
      </c>
      <c r="B1530">
        <v>153129145.45980817</v>
      </c>
    </row>
    <row r="1531" spans="1:2" x14ac:dyDescent="0.25">
      <c r="A1531">
        <f ca="1">30036.9721556379*(((RANDBETWEEN(3800,4910))))</f>
        <v>142104915.26832297</v>
      </c>
      <c r="B1531">
        <v>171762686.68172854</v>
      </c>
    </row>
    <row r="1532" spans="1:2" x14ac:dyDescent="0.25">
      <c r="A1532">
        <f ca="1">30525.5926133548*(((RANDBETWEEN(3800,4910))))</f>
        <v>149148045.50885168</v>
      </c>
      <c r="B1532">
        <v>194905763.17094475</v>
      </c>
    </row>
    <row r="1533" spans="1:2" x14ac:dyDescent="0.25">
      <c r="A1533">
        <f ca="1">30977.0252599606*(((RANDBETWEEN(3800,4910))))</f>
        <v>130661092.54651375</v>
      </c>
      <c r="B1533">
        <v>194971562.26834533</v>
      </c>
    </row>
    <row r="1534" spans="1:2" x14ac:dyDescent="0.25">
      <c r="A1534">
        <f ca="1">29208.2141516748*(((RANDBETWEEN(3800,4910))))</f>
        <v>136694442.22983801</v>
      </c>
      <c r="B1534">
        <v>190932016.05931771</v>
      </c>
    </row>
    <row r="1535" spans="1:2" x14ac:dyDescent="0.25">
      <c r="A1535">
        <f ca="1">26282.9790201548*(((RANDBETWEEN(3800,4910))))</f>
        <v>104658822.45825636</v>
      </c>
      <c r="B1535">
        <v>153614338.91342705</v>
      </c>
    </row>
    <row r="1536" spans="1:2" x14ac:dyDescent="0.25">
      <c r="A1536">
        <f ca="1">25947.3466441706*(((RANDBETWEEN(3800,4910))))</f>
        <v>124677000.62523994</v>
      </c>
      <c r="B1536">
        <v>144904622.29650134</v>
      </c>
    </row>
    <row r="1537" spans="1:2" x14ac:dyDescent="0.25">
      <c r="A1537">
        <f ca="1">27344.3304566553*(((RANDBETWEEN(3800,4910))))</f>
        <v>115475107.51845512</v>
      </c>
      <c r="B1537">
        <v>175125820.40859851</v>
      </c>
    </row>
    <row r="1538" spans="1:2" x14ac:dyDescent="0.25">
      <c r="A1538">
        <f ca="1">26499.1233424091*(((RANDBETWEEN(3800,4910))))</f>
        <v>101995125.74493262</v>
      </c>
      <c r="B1538">
        <v>149157235.59339046</v>
      </c>
    </row>
    <row r="1539" spans="1:2" x14ac:dyDescent="0.25">
      <c r="A1539">
        <f ca="1">27466.1231786172*(((RANDBETWEEN(3800,4910))))</f>
        <v>111265264.99657841</v>
      </c>
      <c r="B1539">
        <v>153762655.17179117</v>
      </c>
    </row>
    <row r="1540" spans="1:2" x14ac:dyDescent="0.25">
      <c r="A1540">
        <f ca="1">29927.4018386159*(((RANDBETWEEN(3800,4910))))</f>
        <v>134104687.63883795</v>
      </c>
      <c r="B1540">
        <v>158900097.31932396</v>
      </c>
    </row>
    <row r="1541" spans="1:2" x14ac:dyDescent="0.25">
      <c r="A1541">
        <f ca="1">29448.6285626847*(((RANDBETWEEN(3800,4910))))</f>
        <v>141647903.3865135</v>
      </c>
      <c r="B1541">
        <v>154963618.54538345</v>
      </c>
    </row>
    <row r="1542" spans="1:2" x14ac:dyDescent="0.25">
      <c r="A1542">
        <f ca="1">26944.1026538554*(((RANDBETWEEN(3800,4910))))</f>
        <v>124320089.64488874</v>
      </c>
      <c r="B1542">
        <v>150548456.8783417</v>
      </c>
    </row>
    <row r="1543" spans="1:2" x14ac:dyDescent="0.25">
      <c r="A1543">
        <f ca="1">29782.60048671*(((RANDBETWEEN(3800,4910))))</f>
        <v>128988442.70794116</v>
      </c>
      <c r="B1543">
        <v>144702217.05883121</v>
      </c>
    </row>
    <row r="1544" spans="1:2" x14ac:dyDescent="0.25">
      <c r="A1544">
        <f ca="1">28384.1185482017*(((RANDBETWEEN(3800,4910))))</f>
        <v>131418468.87817369</v>
      </c>
      <c r="B1544">
        <v>154372606.69807827</v>
      </c>
    </row>
    <row r="1545" spans="1:2" x14ac:dyDescent="0.25">
      <c r="A1545">
        <f ca="1">27045.5712809085*(((RANDBETWEEN(3800,4910))))</f>
        <v>115457543.79819818</v>
      </c>
      <c r="B1545">
        <v>151864478.21745443</v>
      </c>
    </row>
    <row r="1546" spans="1:2" x14ac:dyDescent="0.25">
      <c r="A1546">
        <f ca="1">27568.6659629745*(((RANDBETWEEN(3800,4910))))</f>
        <v>124803350.81438564</v>
      </c>
      <c r="B1546">
        <v>143150891.11331046</v>
      </c>
    </row>
    <row r="1547" spans="1:2" x14ac:dyDescent="0.25">
      <c r="A1547">
        <f ca="1">27490.3111350571*(((RANDBETWEEN(3800,4910))))</f>
        <v>124641070.68634886</v>
      </c>
      <c r="B1547">
        <v>164427503.27768025</v>
      </c>
    </row>
    <row r="1548" spans="1:2" x14ac:dyDescent="0.25">
      <c r="A1548">
        <f ca="1">25640.5773155643*(((RANDBETWEEN(3800,4910))))</f>
        <v>112869821.34311399</v>
      </c>
      <c r="B1548">
        <v>153014910.12969846</v>
      </c>
    </row>
    <row r="1549" spans="1:2" x14ac:dyDescent="0.25">
      <c r="A1549">
        <f ca="1">26596.4897870983*(((RANDBETWEEN(3800,4910))))</f>
        <v>115269186.73728397</v>
      </c>
      <c r="B1549">
        <v>156766217.59601581</v>
      </c>
    </row>
    <row r="1550" spans="1:2" x14ac:dyDescent="0.25">
      <c r="A1550">
        <f ca="1">26192.1178045617*(((RANDBETWEEN(3800,4910))))</f>
        <v>99975313.660011947</v>
      </c>
      <c r="B1550">
        <v>153789487.98296189</v>
      </c>
    </row>
    <row r="1551" spans="1:2" x14ac:dyDescent="0.25">
      <c r="A1551">
        <f ca="1">27441.8993278841*(((RANDBETWEEN(3800,4910))))</f>
        <v>110590854.29137312</v>
      </c>
      <c r="B1551">
        <v>201961295.18832254</v>
      </c>
    </row>
    <row r="1552" spans="1:2" x14ac:dyDescent="0.25">
      <c r="A1552">
        <f ca="1">29725.2572002185*(((RANDBETWEEN(3800,4910))))</f>
        <v>139946510.89862871</v>
      </c>
      <c r="B1552">
        <v>201074069.23090443</v>
      </c>
    </row>
    <row r="1553" spans="1:2" x14ac:dyDescent="0.25">
      <c r="A1553">
        <f ca="1">28643.219880564*(((RANDBETWEEN(3800,4910))))</f>
        <v>139979415.55631641</v>
      </c>
      <c r="B1553">
        <v>150231122.47756571</v>
      </c>
    </row>
    <row r="1554" spans="1:2" x14ac:dyDescent="0.25">
      <c r="A1554">
        <f ca="1">27079.1835374028*(((RANDBETWEEN(3800,4910))))</f>
        <v>124266373.25314157</v>
      </c>
      <c r="B1554">
        <v>154230952.00200057</v>
      </c>
    </row>
    <row r="1555" spans="1:2" x14ac:dyDescent="0.25">
      <c r="A1555">
        <f ca="1">27300.6721418319*(((RANDBETWEEN(3800,4910))))</f>
        <v>111823553.09294347</v>
      </c>
      <c r="B1555">
        <v>196497372.59757206</v>
      </c>
    </row>
    <row r="1556" spans="1:2" x14ac:dyDescent="0.25">
      <c r="A1556">
        <f ca="1">30287.8881967125*(((RANDBETWEEN(3800,4910))))</f>
        <v>146805394.08946565</v>
      </c>
      <c r="B1556">
        <v>167982561.18650997</v>
      </c>
    </row>
    <row r="1557" spans="1:2" x14ac:dyDescent="0.25">
      <c r="A1557">
        <f ca="1">30733.1902149236*(((RANDBETWEEN(3800,4910))))</f>
        <v>144169395.29820642</v>
      </c>
      <c r="B1557">
        <v>203355449.86224654</v>
      </c>
    </row>
    <row r="1558" spans="1:2" x14ac:dyDescent="0.25">
      <c r="A1558">
        <f ca="1">32659.543807268*(((RANDBETWEEN(3800,4910))))</f>
        <v>143310078.22629181</v>
      </c>
      <c r="B1558">
        <v>150701164.47449949</v>
      </c>
    </row>
    <row r="1559" spans="1:2" x14ac:dyDescent="0.25">
      <c r="A1559">
        <f ca="1">25679.8702267714*(((RANDBETWEEN(3800,4910))))</f>
        <v>118846439.40949804</v>
      </c>
      <c r="B1559">
        <v>160181885.51702774</v>
      </c>
    </row>
    <row r="1560" spans="1:2" x14ac:dyDescent="0.25">
      <c r="A1560">
        <f ca="1">27677.1940108936*(((RANDBETWEEN(3800,4910))))</f>
        <v>121309141.34974684</v>
      </c>
      <c r="B1560">
        <v>162126244.27807719</v>
      </c>
    </row>
    <row r="1561" spans="1:2" x14ac:dyDescent="0.25">
      <c r="A1561">
        <f ca="1">26096.008605347*(((RANDBETWEEN(3800,4910))))</f>
        <v>113152293.31278458</v>
      </c>
      <c r="B1561">
        <v>182428408.25140697</v>
      </c>
    </row>
    <row r="1562" spans="1:2" x14ac:dyDescent="0.25">
      <c r="A1562">
        <f ca="1">28706.413694238*(((RANDBETWEEN(3800,4910))))</f>
        <v>111782774.9253628</v>
      </c>
      <c r="B1562">
        <v>189110338.56257665</v>
      </c>
    </row>
    <row r="1563" spans="1:2" x14ac:dyDescent="0.25">
      <c r="A1563">
        <f ca="1">25575.7407858673*(((RANDBETWEEN(3800,4910))))</f>
        <v>114630470.20225738</v>
      </c>
      <c r="B1563">
        <v>145956687.76733685</v>
      </c>
    </row>
    <row r="1564" spans="1:2" x14ac:dyDescent="0.25">
      <c r="A1564">
        <f ca="1">27377.5260919868*(((RANDBETWEEN(3800,4910))))</f>
        <v>116683016.20404766</v>
      </c>
      <c r="B1564">
        <v>148573476.5842506</v>
      </c>
    </row>
    <row r="1565" spans="1:2" x14ac:dyDescent="0.25">
      <c r="A1565">
        <f ca="1">26169.6679556488*(((RANDBETWEEN(3800,4910))))</f>
        <v>100596203.62151414</v>
      </c>
      <c r="B1565">
        <v>147563032.15133888</v>
      </c>
    </row>
    <row r="1566" spans="1:2" x14ac:dyDescent="0.25">
      <c r="A1566">
        <f ca="1">29612.3013033492*(((RANDBETWEEN(3800,4910))))</f>
        <v>127155221.7965814</v>
      </c>
      <c r="B1566">
        <v>158121353.20371673</v>
      </c>
    </row>
    <row r="1567" spans="1:2" x14ac:dyDescent="0.25">
      <c r="A1567">
        <f ca="1">30305.8225128965*(((RANDBETWEEN(3800,4910))))</f>
        <v>117829037.93014143</v>
      </c>
      <c r="B1567">
        <v>193896622.60021842</v>
      </c>
    </row>
    <row r="1568" spans="1:2" x14ac:dyDescent="0.25">
      <c r="A1568">
        <f ca="1">27603.8916960751*(((RANDBETWEEN(3800,4910))))</f>
        <v>126039369.48427908</v>
      </c>
      <c r="B1568">
        <v>169399717.17079672</v>
      </c>
    </row>
    <row r="1569" spans="1:2" x14ac:dyDescent="0.25">
      <c r="A1569">
        <f ca="1">27449.6077981125*(((RANDBETWEEN(3800,4910))))</f>
        <v>129973892.92406246</v>
      </c>
      <c r="B1569">
        <v>148056076.75588983</v>
      </c>
    </row>
    <row r="1570" spans="1:2" x14ac:dyDescent="0.25">
      <c r="A1570">
        <f ca="1">30033.0568496761*(((RANDBETWEEN(3800,4910))))</f>
        <v>116528260.57674342</v>
      </c>
      <c r="B1570">
        <v>177352445.26842922</v>
      </c>
    </row>
    <row r="1571" spans="1:2" x14ac:dyDescent="0.25">
      <c r="A1571">
        <f ca="1">25429.4123920758*(((RANDBETWEEN(3800,4910))))</f>
        <v>101183631.90806963</v>
      </c>
      <c r="B1571">
        <v>155184322.35842955</v>
      </c>
    </row>
    <row r="1572" spans="1:2" x14ac:dyDescent="0.25">
      <c r="A1572">
        <f ca="1">28190.1028631675*(((RANDBETWEEN(3800,4910))))</f>
        <v>110448823.01789039</v>
      </c>
      <c r="B1572">
        <v>190718410.64742923</v>
      </c>
    </row>
    <row r="1573" spans="1:2" x14ac:dyDescent="0.25">
      <c r="A1573">
        <f ca="1">29057.9703544092*(((RANDBETWEEN(3800,4910))))</f>
        <v>125065504.40537703</v>
      </c>
      <c r="B1573">
        <v>192560807.13531974</v>
      </c>
    </row>
    <row r="1574" spans="1:2" x14ac:dyDescent="0.25">
      <c r="A1574">
        <f ca="1">27656.0024505292*(((RANDBETWEEN(3800,4910))))</f>
        <v>130646955.57630016</v>
      </c>
      <c r="B1574">
        <v>183979361.97741696</v>
      </c>
    </row>
    <row r="1575" spans="1:2" x14ac:dyDescent="0.25">
      <c r="A1575">
        <f ca="1">30819.2260716287*(((RANDBETWEEN(3800,4910))))</f>
        <v>145682481.64058882</v>
      </c>
      <c r="B1575">
        <v>196394794.57666308</v>
      </c>
    </row>
    <row r="1576" spans="1:2" x14ac:dyDescent="0.25">
      <c r="A1576">
        <f ca="1">31865.5655018129*(((RANDBETWEEN(3800,4910))))</f>
        <v>152986579.97420394</v>
      </c>
      <c r="B1576">
        <v>147847965.9920657</v>
      </c>
    </row>
    <row r="1577" spans="1:2" x14ac:dyDescent="0.25">
      <c r="A1577">
        <f ca="1">28115.3939436092*(((RANDBETWEEN(3800,4910))))</f>
        <v>122189502.07892564</v>
      </c>
      <c r="B1577">
        <v>167922385.66773137</v>
      </c>
    </row>
    <row r="1578" spans="1:2" x14ac:dyDescent="0.25">
      <c r="A1578">
        <f ca="1">27489.5021028796*(((RANDBETWEEN(3800,4910))))</f>
        <v>125874430.12908575</v>
      </c>
      <c r="B1578">
        <v>144458171.72760591</v>
      </c>
    </row>
    <row r="1579" spans="1:2" x14ac:dyDescent="0.25">
      <c r="A1579">
        <f ca="1">28420.8824572343*(((RANDBETWEEN(3800,4910))))</f>
        <v>114394051.89036801</v>
      </c>
      <c r="B1579">
        <v>158199204.67131543</v>
      </c>
    </row>
    <row r="1580" spans="1:2" x14ac:dyDescent="0.25">
      <c r="A1580">
        <f ca="1">27721.1302429408*(((RANDBETWEEN(3800,4910))))</f>
        <v>124689643.8327478</v>
      </c>
      <c r="B1580">
        <v>182120141.8452518</v>
      </c>
    </row>
    <row r="1581" spans="1:2" x14ac:dyDescent="0.25">
      <c r="A1581">
        <f ca="1">31733.4720301735*(((RANDBETWEEN(3800,4910))))</f>
        <v>120809328.01887041</v>
      </c>
      <c r="B1581">
        <v>159941965.44822791</v>
      </c>
    </row>
    <row r="1582" spans="1:2" x14ac:dyDescent="0.25">
      <c r="A1582">
        <f ca="1">30281.0854948105*(((RANDBETWEEN(3800,4910))))</f>
        <v>124879196.58059835</v>
      </c>
      <c r="B1582">
        <v>197189430.49108192</v>
      </c>
    </row>
    <row r="1583" spans="1:2" x14ac:dyDescent="0.25">
      <c r="A1583">
        <f ca="1">27208.6957875968*(((RANDBETWEEN(3800,4910))))</f>
        <v>128261791.94273122</v>
      </c>
      <c r="B1583">
        <v>169690204.6256876</v>
      </c>
    </row>
    <row r="1584" spans="1:2" x14ac:dyDescent="0.25">
      <c r="A1584">
        <f ca="1">27899.4443412352*(((RANDBETWEEN(3800,4910))))</f>
        <v>130820494.51605171</v>
      </c>
      <c r="B1584">
        <v>160216992.67205769</v>
      </c>
    </row>
    <row r="1585" spans="1:2" x14ac:dyDescent="0.25">
      <c r="A1585">
        <f ca="1">26165.8031637218*(((RANDBETWEEN(3800,4910))))</f>
        <v>116804145.32285425</v>
      </c>
      <c r="B1585">
        <v>193503924.9964332</v>
      </c>
    </row>
    <row r="1586" spans="1:2" x14ac:dyDescent="0.25">
      <c r="A1586">
        <f ca="1">27878.6367264039*(((RANDBETWEEN(3800,4910))))</f>
        <v>130081718.96540056</v>
      </c>
      <c r="B1586">
        <v>153637725.26530749</v>
      </c>
    </row>
    <row r="1587" spans="1:2" x14ac:dyDescent="0.25">
      <c r="A1587">
        <f ca="1">30148.8874388265*(((RANDBETWEEN(3800,4910))))</f>
        <v>133227933.59217444</v>
      </c>
      <c r="B1587">
        <v>159555978.00266463</v>
      </c>
    </row>
    <row r="1588" spans="1:2" x14ac:dyDescent="0.25">
      <c r="A1588">
        <f ca="1">32888.049670181*(((RANDBETWEEN(3800,4910))))</f>
        <v>144214097.8037439</v>
      </c>
      <c r="B1588">
        <v>157376288.79914424</v>
      </c>
    </row>
    <row r="1589" spans="1:2" x14ac:dyDescent="0.25">
      <c r="A1589">
        <f ca="1">27403.6293736932*(((RANDBETWEEN(3800,4910))))</f>
        <v>105476569.45934506</v>
      </c>
      <c r="B1589">
        <v>155232274.96858281</v>
      </c>
    </row>
    <row r="1590" spans="1:2" x14ac:dyDescent="0.25">
      <c r="A1590">
        <f ca="1">28296.8259151511*(((RANDBETWEEN(3800,4910))))</f>
        <v>128184621.3956347</v>
      </c>
      <c r="B1590">
        <v>170901015.35868421</v>
      </c>
    </row>
    <row r="1591" spans="1:2" x14ac:dyDescent="0.25">
      <c r="A1591">
        <f ca="1">26039.1726293741*(((RANDBETWEEN(3800,4910))))</f>
        <v>119649998.2319742</v>
      </c>
      <c r="B1591">
        <v>157991568.24087536</v>
      </c>
    </row>
    <row r="1592" spans="1:2" x14ac:dyDescent="0.25">
      <c r="A1592">
        <f ca="1">27912.4992967385*(((RANDBETWEEN(3800,4910))))</f>
        <v>121558934.43729638</v>
      </c>
      <c r="B1592">
        <v>191414605.454328</v>
      </c>
    </row>
    <row r="1593" spans="1:2" x14ac:dyDescent="0.25">
      <c r="A1593">
        <f ca="1">28275.0497944385*(((RANDBETWEEN(3800,4910))))</f>
        <v>125371570.78854053</v>
      </c>
      <c r="B1593">
        <v>162889157.28483126</v>
      </c>
    </row>
    <row r="1594" spans="1:2" x14ac:dyDescent="0.25">
      <c r="A1594">
        <f ca="1">25955.4935977817*(((RANDBETWEEN(3800,4910))))</f>
        <v>104107484.82070257</v>
      </c>
      <c r="B1594">
        <v>167908079.79395914</v>
      </c>
    </row>
    <row r="1595" spans="1:2" x14ac:dyDescent="0.25">
      <c r="A1595">
        <f ca="1">31676.8674307167*(((RANDBETWEEN(3800,4910))))</f>
        <v>144794961.0258061</v>
      </c>
      <c r="B1595">
        <v>179932813.53224295</v>
      </c>
    </row>
    <row r="1596" spans="1:2" x14ac:dyDescent="0.25">
      <c r="A1596">
        <f ca="1">26694.2168284432*(((RANDBETWEEN(3800,4910))))</f>
        <v>113717363.68916808</v>
      </c>
      <c r="B1596">
        <v>161216153.14795056</v>
      </c>
    </row>
    <row r="1597" spans="1:2" x14ac:dyDescent="0.25">
      <c r="A1597">
        <f ca="1">26302.3934240643*(((RANDBETWEEN(3800,4910))))</f>
        <v>109417956.64410748</v>
      </c>
      <c r="B1597">
        <v>152005091.18102121</v>
      </c>
    </row>
    <row r="1598" spans="1:2" x14ac:dyDescent="0.25">
      <c r="A1598">
        <f ca="1">27481.1238560804*(((RANDBETWEEN(3800,4910))))</f>
        <v>105225223.24493204</v>
      </c>
      <c r="B1598">
        <v>144879275.04519069</v>
      </c>
    </row>
    <row r="1599" spans="1:2" x14ac:dyDescent="0.25">
      <c r="A1599">
        <f ca="1">27881.462251483*(((RANDBETWEEN(3800,4910))))</f>
        <v>117241548.76748589</v>
      </c>
      <c r="B1599">
        <v>145659813.38615525</v>
      </c>
    </row>
    <row r="1600" spans="1:2" x14ac:dyDescent="0.25">
      <c r="A1600">
        <f ca="1">27039.404515695*(((RANDBETWEEN(3800,4910))))</f>
        <v>130438087.38371266</v>
      </c>
      <c r="B1600">
        <v>163251479.52497897</v>
      </c>
    </row>
    <row r="1601" spans="1:2" x14ac:dyDescent="0.25">
      <c r="A1601">
        <f ca="1">28634.4326470069*(((RANDBETWEEN(3800,4910))))</f>
        <v>109498070.44215439</v>
      </c>
      <c r="B1601">
        <v>144686555.89542082</v>
      </c>
    </row>
    <row r="1602" spans="1:2" x14ac:dyDescent="0.25">
      <c r="A1602">
        <f ca="1">29500.3637964289*(((RANDBETWEEN(3800,4910))))</f>
        <v>121718501.02406543</v>
      </c>
      <c r="B1602">
        <v>189385998.55341524</v>
      </c>
    </row>
    <row r="1603" spans="1:2" x14ac:dyDescent="0.25">
      <c r="A1603">
        <f ca="1">26660.8255047006*(((RANDBETWEEN(3800,4910))))</f>
        <v>112242075.37478934</v>
      </c>
      <c r="B1603">
        <v>192020656.63760257</v>
      </c>
    </row>
    <row r="1604" spans="1:2" x14ac:dyDescent="0.25">
      <c r="A1604">
        <f ca="1">28269.3276620663*(((RANDBETWEEN(3800,4910))))</f>
        <v>128597171.53473964</v>
      </c>
      <c r="B1604">
        <v>160566634.19540754</v>
      </c>
    </row>
    <row r="1605" spans="1:2" x14ac:dyDescent="0.25">
      <c r="A1605">
        <f ca="1">27241.4818009795*(((RANDBETWEEN(3800,4910))))</f>
        <v>121878389.57758236</v>
      </c>
      <c r="B1605">
        <v>160284386.31714827</v>
      </c>
    </row>
    <row r="1606" spans="1:2" x14ac:dyDescent="0.25">
      <c r="A1606">
        <f ca="1">27815.787251626*(((RANDBETWEEN(3800,4910))))</f>
        <v>132876015.70101747</v>
      </c>
      <c r="B1606">
        <v>151030319.61368537</v>
      </c>
    </row>
    <row r="1607" spans="1:2" x14ac:dyDescent="0.25">
      <c r="A1607">
        <f ca="1">26594.0228114291*(((RANDBETWEEN(3800,4910))))</f>
        <v>108902523.41280201</v>
      </c>
      <c r="B1607">
        <v>169140101.32853973</v>
      </c>
    </row>
    <row r="1608" spans="1:2" x14ac:dyDescent="0.25">
      <c r="A1608">
        <f ca="1">27601.6646884885*(((RANDBETWEEN(3800,4910))))</f>
        <v>110434260.4186426</v>
      </c>
      <c r="B1608">
        <v>159736028.28199089</v>
      </c>
    </row>
    <row r="1609" spans="1:2" x14ac:dyDescent="0.25">
      <c r="A1609">
        <f ca="1">30625.7364578746*(((RANDBETWEEN(3800,4910))))</f>
        <v>130036877.00013551</v>
      </c>
      <c r="B1609">
        <v>170680342.38411248</v>
      </c>
    </row>
    <row r="1610" spans="1:2" x14ac:dyDescent="0.25">
      <c r="A1610">
        <f ca="1">27699.0843296673*(((RANDBETWEEN(3800,4910))))</f>
        <v>133703480.05930421</v>
      </c>
      <c r="B1610">
        <v>157691482.47687989</v>
      </c>
    </row>
    <row r="1611" spans="1:2" x14ac:dyDescent="0.25">
      <c r="A1611">
        <f ca="1">29035.3316451259*(((RANDBETWEEN(3800,4910))))</f>
        <v>125229385.38542815</v>
      </c>
      <c r="B1611">
        <v>202507094.06608644</v>
      </c>
    </row>
    <row r="1612" spans="1:2" x14ac:dyDescent="0.25">
      <c r="A1612">
        <f ca="1">32243.9698747282*(((RANDBETWEEN(3800,4910))))</f>
        <v>142228151.11742601</v>
      </c>
      <c r="B1612">
        <v>149368474.23923945</v>
      </c>
    </row>
    <row r="1613" spans="1:2" x14ac:dyDescent="0.25">
      <c r="A1613">
        <f ca="1">27078.5459031166*(((RANDBETWEEN(3800,4910))))</f>
        <v>111807316.03396828</v>
      </c>
      <c r="B1613">
        <v>174623566.67287537</v>
      </c>
    </row>
    <row r="1614" spans="1:2" x14ac:dyDescent="0.25">
      <c r="A1614">
        <f ca="1">26975.4269089031*(((RANDBETWEEN(3800,4910))))</f>
        <v>127081236.1678427</v>
      </c>
      <c r="B1614">
        <v>156652990.29362723</v>
      </c>
    </row>
    <row r="1615" spans="1:2" x14ac:dyDescent="0.25">
      <c r="A1615">
        <f ca="1">30115.1020097884*(((RANDBETWEEN(3800,4910))))</f>
        <v>118743847.22459574</v>
      </c>
      <c r="B1615">
        <v>165301436.22831708</v>
      </c>
    </row>
    <row r="1616" spans="1:2" x14ac:dyDescent="0.25">
      <c r="A1616">
        <f ca="1">28604.5022540089*(((RANDBETWEEN(3800,4910))))</f>
        <v>131494896.86167902</v>
      </c>
      <c r="B1616">
        <v>186185257.30003577</v>
      </c>
    </row>
    <row r="1617" spans="1:2" x14ac:dyDescent="0.25">
      <c r="A1617">
        <f ca="1">26664.6706512286*(((RANDBETWEEN(3800,4910))))</f>
        <v>127510455.05417497</v>
      </c>
      <c r="B1617">
        <v>166208243.81868419</v>
      </c>
    </row>
    <row r="1618" spans="1:2" x14ac:dyDescent="0.25">
      <c r="A1618">
        <f ca="1">28834.1171991225*(((RANDBETWEEN(3800,4910))))</f>
        <v>119834591.07955296</v>
      </c>
      <c r="B1618">
        <v>200521725.81498587</v>
      </c>
    </row>
    <row r="1619" spans="1:2" x14ac:dyDescent="0.25">
      <c r="A1619">
        <f ca="1">27249.8864150904*(((RANDBETWEEN(3800,4910))))</f>
        <v>124613730.57620855</v>
      </c>
      <c r="B1619">
        <v>202695219.59254003</v>
      </c>
    </row>
    <row r="1620" spans="1:2" x14ac:dyDescent="0.25">
      <c r="A1620">
        <f ca="1">26830.5454765797*(((RANDBETWEEN(3800,4910))))</f>
        <v>127015802.28612821</v>
      </c>
      <c r="B1620">
        <v>182693687.67652822</v>
      </c>
    </row>
    <row r="1621" spans="1:2" x14ac:dyDescent="0.25">
      <c r="A1621">
        <f ca="1">27700.1441587574*(((RANDBETWEEN(3800,4910))))</f>
        <v>105676049.96565959</v>
      </c>
      <c r="B1621">
        <v>160715897.58238709</v>
      </c>
    </row>
    <row r="1622" spans="1:2" x14ac:dyDescent="0.25">
      <c r="A1622">
        <f ca="1">27089.3419537137*(((RANDBETWEEN(3800,4910))))</f>
        <v>106271488.48441875</v>
      </c>
      <c r="B1622">
        <v>161531459.27052486</v>
      </c>
    </row>
    <row r="1623" spans="1:2" x14ac:dyDescent="0.25">
      <c r="A1623">
        <f ca="1">29700.9184525467*(((RANDBETWEEN(3800,4910))))</f>
        <v>144554370.10854477</v>
      </c>
      <c r="B1623">
        <v>160197603.44069523</v>
      </c>
    </row>
    <row r="1624" spans="1:2" x14ac:dyDescent="0.25">
      <c r="A1624">
        <f ca="1">26907.0998549431*(((RANDBETWEEN(3800,4910))))</f>
        <v>121969883.64245714</v>
      </c>
      <c r="B1624">
        <v>150251909.45458201</v>
      </c>
    </row>
    <row r="1625" spans="1:2" x14ac:dyDescent="0.25">
      <c r="A1625">
        <f ca="1">29137.4075632388*(((RANDBETWEEN(3800,4910))))</f>
        <v>139101983.70690215</v>
      </c>
      <c r="B1625">
        <v>164269543.70236599</v>
      </c>
    </row>
    <row r="1626" spans="1:2" x14ac:dyDescent="0.25">
      <c r="A1626">
        <f ca="1">27121.7210833197*(((RANDBETWEEN(3800,4910))))</f>
        <v>115891114.18902491</v>
      </c>
      <c r="B1626">
        <v>160912940.11481705</v>
      </c>
    </row>
    <row r="1627" spans="1:2" x14ac:dyDescent="0.25">
      <c r="A1627">
        <f ca="1">26915.0143504361*(((RANDBETWEEN(3800,4910))))</f>
        <v>130645479.65701704</v>
      </c>
      <c r="B1627">
        <v>155438865.24401671</v>
      </c>
    </row>
    <row r="1628" spans="1:2" x14ac:dyDescent="0.25">
      <c r="A1628">
        <f ca="1">26165.438592303*(((RANDBETWEEN(3800,4910))))</f>
        <v>113976650.5080719</v>
      </c>
      <c r="B1628">
        <v>173176081.67837188</v>
      </c>
    </row>
    <row r="1629" spans="1:2" x14ac:dyDescent="0.25">
      <c r="A1629">
        <f ca="1">30080.6859328293*(((RANDBETWEEN(3800,4910))))</f>
        <v>138942688.32373855</v>
      </c>
      <c r="B1629">
        <v>201209188.71181813</v>
      </c>
    </row>
    <row r="1630" spans="1:2" x14ac:dyDescent="0.25">
      <c r="A1630">
        <f ca="1">30829.8734228148*(((RANDBETWEEN(3800,4910))))</f>
        <v>120976423.31112517</v>
      </c>
      <c r="B1630">
        <v>187036073.70876038</v>
      </c>
    </row>
    <row r="1631" spans="1:2" x14ac:dyDescent="0.25">
      <c r="A1631">
        <f ca="1">27747.5392901124*(((RANDBETWEEN(3800,4910))))</f>
        <v>133243683.67111972</v>
      </c>
      <c r="B1631">
        <v>158183231.29862076</v>
      </c>
    </row>
    <row r="1632" spans="1:2" x14ac:dyDescent="0.25">
      <c r="A1632">
        <f ca="1">27043.2328046304*(((RANDBETWEEN(3800,4910))))</f>
        <v>118665705.54671834</v>
      </c>
      <c r="B1632">
        <v>181792699.06627023</v>
      </c>
    </row>
    <row r="1633" spans="1:2" x14ac:dyDescent="0.25">
      <c r="A1633">
        <f ca="1">24948.3866948098*(((RANDBETWEEN(3800,4910))))</f>
        <v>116009998.13086554</v>
      </c>
      <c r="B1633">
        <v>171339020.51567137</v>
      </c>
    </row>
    <row r="1634" spans="1:2" x14ac:dyDescent="0.25">
      <c r="A1634">
        <f ca="1">27616.3068834913*(((RANDBETWEEN(3800,4910))))</f>
        <v>113226858.22231413</v>
      </c>
      <c r="B1634">
        <v>152166832.31750354</v>
      </c>
    </row>
    <row r="1635" spans="1:2" x14ac:dyDescent="0.25">
      <c r="A1635">
        <f ca="1">26648.6545657093*(((RANDBETWEEN(3800,4910))))</f>
        <v>114029592.88667013</v>
      </c>
      <c r="B1635">
        <v>149097631.55330455</v>
      </c>
    </row>
    <row r="1636" spans="1:2" x14ac:dyDescent="0.25">
      <c r="A1636">
        <f ca="1">26707.9181050443*(((RANDBETWEEN(3800,4910))))</f>
        <v>122455804.5116279</v>
      </c>
      <c r="B1636">
        <v>202731025.26660883</v>
      </c>
    </row>
    <row r="1637" spans="1:2" x14ac:dyDescent="0.25">
      <c r="A1637">
        <f ca="1">27025.1813283602*(((RANDBETWEEN(3800,4910))))</f>
        <v>130612701.35996507</v>
      </c>
      <c r="B1637">
        <v>146701445.80843556</v>
      </c>
    </row>
    <row r="1638" spans="1:2" x14ac:dyDescent="0.25">
      <c r="A1638">
        <f ca="1">29003.7669644413*(((RANDBETWEEN(3800,4910))))</f>
        <v>135940655.76233631</v>
      </c>
      <c r="B1638">
        <v>171587331.69029057</v>
      </c>
    </row>
    <row r="1639" spans="1:2" x14ac:dyDescent="0.25">
      <c r="A1639">
        <f ca="1">26691.1223156073*(((RANDBETWEEN(3800,4910))))</f>
        <v>112289551.58176008</v>
      </c>
      <c r="B1639">
        <v>177870081.87434262</v>
      </c>
    </row>
    <row r="1640" spans="1:2" x14ac:dyDescent="0.25">
      <c r="A1640">
        <f ca="1">27806.1414676294*(((RANDBETWEEN(3800,4910))))</f>
        <v>125211055.02873537</v>
      </c>
      <c r="B1640">
        <v>147783174.9479754</v>
      </c>
    </row>
    <row r="1641" spans="1:2" x14ac:dyDescent="0.25">
      <c r="A1641">
        <f ca="1">27401.2407154718*(((RANDBETWEEN(3800,4910))))</f>
        <v>116400470.55932441</v>
      </c>
      <c r="B1641">
        <v>198251938.31127983</v>
      </c>
    </row>
    <row r="1642" spans="1:2" x14ac:dyDescent="0.25">
      <c r="A1642">
        <f ca="1">26095.7785240669*(((RANDBETWEEN(3800,4910))))</f>
        <v>124868300.23766001</v>
      </c>
      <c r="B1642">
        <v>172753332.64523131</v>
      </c>
    </row>
    <row r="1643" spans="1:2" x14ac:dyDescent="0.25">
      <c r="A1643">
        <f ca="1">28453.72874206*(((RANDBETWEEN(3800,4910))))</f>
        <v>129635188.14882524</v>
      </c>
      <c r="B1643">
        <v>156164768.62465066</v>
      </c>
    </row>
    <row r="1644" spans="1:2" x14ac:dyDescent="0.25">
      <c r="A1644">
        <f ca="1">27745.5307122874*(((RANDBETWEEN(3800,4910))))</f>
        <v>129044463.34284873</v>
      </c>
      <c r="B1644">
        <v>198717912.4871431</v>
      </c>
    </row>
    <row r="1645" spans="1:2" x14ac:dyDescent="0.25">
      <c r="A1645">
        <f ca="1">31632.1698846608*(((RANDBETWEEN(3800,4910))))</f>
        <v>149019152.32663718</v>
      </c>
      <c r="B1645">
        <v>201670002.62896061</v>
      </c>
    </row>
    <row r="1646" spans="1:2" x14ac:dyDescent="0.25">
      <c r="A1646">
        <f ca="1">29665.6646440593*(((RANDBETWEEN(3800,4910))))</f>
        <v>124358466.1878967</v>
      </c>
      <c r="B1646">
        <v>170882123.59772715</v>
      </c>
    </row>
    <row r="1647" spans="1:2" x14ac:dyDescent="0.25">
      <c r="A1647">
        <f ca="1">26048.3453921861*(((RANDBETWEEN(3800,4910))))</f>
        <v>103984994.80560701</v>
      </c>
      <c r="B1647">
        <v>154243135.27920124</v>
      </c>
    </row>
    <row r="1648" spans="1:2" x14ac:dyDescent="0.25">
      <c r="A1648">
        <f ca="1">28612.431528496*(((RANDBETWEEN(3800,4910))))</f>
        <v>109299488.43885484</v>
      </c>
      <c r="B1648">
        <v>162427404.75953183</v>
      </c>
    </row>
    <row r="1649" spans="1:2" x14ac:dyDescent="0.25">
      <c r="A1649">
        <f ca="1">31928.8545321692*(((RANDBETWEEN(3800,4910))))</f>
        <v>147639023.35675025</v>
      </c>
      <c r="B1649">
        <v>156998881.47117126</v>
      </c>
    </row>
    <row r="1650" spans="1:2" x14ac:dyDescent="0.25">
      <c r="A1650">
        <f ca="1">33058.0935571762*(((RANDBETWEEN(3800,4910))))</f>
        <v>144133287.90928832</v>
      </c>
      <c r="B1650">
        <v>160577293.10183221</v>
      </c>
    </row>
    <row r="1651" spans="1:2" x14ac:dyDescent="0.25">
      <c r="A1651">
        <f ca="1">28382.5922682696*(((RANDBETWEEN(3800,4910))))</f>
        <v>139131467.2990576</v>
      </c>
      <c r="B1651">
        <v>158195205.42463204</v>
      </c>
    </row>
    <row r="1652" spans="1:2" x14ac:dyDescent="0.25">
      <c r="A1652">
        <f ca="1">28618.5575348342*(((RANDBETWEEN(3800,4910))))</f>
        <v>111984415.6338063</v>
      </c>
      <c r="B1652">
        <v>186634207.57103193</v>
      </c>
    </row>
    <row r="1653" spans="1:2" x14ac:dyDescent="0.25">
      <c r="A1653">
        <f ca="1">26668.2529083799*(((RANDBETWEEN(3800,4910))))</f>
        <v>106379660.85152759</v>
      </c>
      <c r="B1653">
        <v>170608737.49905202</v>
      </c>
    </row>
    <row r="1654" spans="1:2" x14ac:dyDescent="0.25">
      <c r="A1654">
        <f ca="1">27552.2959279002*(((RANDBETWEEN(3800,4910))))</f>
        <v>124233302.33890197</v>
      </c>
      <c r="B1654">
        <v>192394684.48591325</v>
      </c>
    </row>
    <row r="1655" spans="1:2" x14ac:dyDescent="0.25">
      <c r="A1655">
        <f ca="1">31786.633665259*(((RANDBETWEEN(3800,4910))))</f>
        <v>125652562.87876873</v>
      </c>
      <c r="B1655">
        <v>160164475.53708601</v>
      </c>
    </row>
    <row r="1656" spans="1:2" x14ac:dyDescent="0.25">
      <c r="A1656">
        <f ca="1">29367.3489553098*(((RANDBETWEEN(3800,4910))))</f>
        <v>116970150.88899904</v>
      </c>
      <c r="B1656">
        <v>163805747.86572516</v>
      </c>
    </row>
    <row r="1657" spans="1:2" x14ac:dyDescent="0.25">
      <c r="A1657">
        <f ca="1">26527.4647095568*(((RANDBETWEEN(3800,4910))))</f>
        <v>118577767.25171885</v>
      </c>
      <c r="B1657">
        <v>152918816.20728722</v>
      </c>
    </row>
    <row r="1658" spans="1:2" x14ac:dyDescent="0.25">
      <c r="A1658">
        <f ca="1">32758.0309312804*(((RANDBETWEEN(3800,4910))))</f>
        <v>148983524.67546314</v>
      </c>
      <c r="B1658">
        <v>176733877.44771406</v>
      </c>
    </row>
    <row r="1659" spans="1:2" x14ac:dyDescent="0.25">
      <c r="A1659">
        <f ca="1">27698.1500612099*(((RANDBETWEEN(3800,4910))))</f>
        <v>125749601.27789296</v>
      </c>
      <c r="B1659">
        <v>151653126.69703805</v>
      </c>
    </row>
    <row r="1660" spans="1:2" x14ac:dyDescent="0.25">
      <c r="A1660">
        <f ca="1">32587.7349620702*(((RANDBETWEEN(3800,4910))))</f>
        <v>158311216.44573709</v>
      </c>
      <c r="B1660">
        <v>173853734.8369559</v>
      </c>
    </row>
    <row r="1661" spans="1:2" x14ac:dyDescent="0.25">
      <c r="A1661">
        <f ca="1">31179.4482049397*(((RANDBETWEEN(3800,4910))))</f>
        <v>120726823.44952662</v>
      </c>
      <c r="B1661">
        <v>182294578.09837699</v>
      </c>
    </row>
    <row r="1662" spans="1:2" x14ac:dyDescent="0.25">
      <c r="A1662">
        <f ca="1">27818.9203757149*(((RANDBETWEEN(3800,4910))))</f>
        <v>121707776.64375262</v>
      </c>
      <c r="B1662">
        <v>202310648.29652369</v>
      </c>
    </row>
    <row r="1663" spans="1:2" x14ac:dyDescent="0.25">
      <c r="A1663">
        <f ca="1">29537.7537331812*(((RANDBETWEEN(3800,4910))))</f>
        <v>132329136.72465198</v>
      </c>
      <c r="B1663">
        <v>196944369.20353812</v>
      </c>
    </row>
    <row r="1664" spans="1:2" x14ac:dyDescent="0.25">
      <c r="A1664">
        <f ca="1">26736.5375856395*(((RANDBETWEEN(3800,4910))))</f>
        <v>117720974.98957053</v>
      </c>
      <c r="B1664">
        <v>179837825.72475418</v>
      </c>
    </row>
    <row r="1665" spans="1:2" x14ac:dyDescent="0.25">
      <c r="A1665">
        <f ca="1">30431.9114266155*(((RANDBETWEEN(3800,4910))))</f>
        <v>134904663.35418665</v>
      </c>
      <c r="B1665">
        <v>171362818.16679835</v>
      </c>
    </row>
    <row r="1666" spans="1:2" x14ac:dyDescent="0.25">
      <c r="A1666">
        <f ca="1">26977.8200843862*(((RANDBETWEEN(3800,4910))))</f>
        <v>113549644.73518163</v>
      </c>
      <c r="B1666">
        <v>148704820.68038955</v>
      </c>
    </row>
    <row r="1667" spans="1:2" x14ac:dyDescent="0.25">
      <c r="A1667">
        <f ca="1">29061.7944324296*(((RANDBETWEEN(3800,4910))))</f>
        <v>139147871.74247286</v>
      </c>
      <c r="B1667">
        <v>203225218.50547791</v>
      </c>
    </row>
    <row r="1668" spans="1:2" x14ac:dyDescent="0.25">
      <c r="A1668">
        <f ca="1">24777.0218899577*(((RANDBETWEEN(3800,4910))))</f>
        <v>114122962.82514499</v>
      </c>
      <c r="B1668">
        <v>156321332.56338948</v>
      </c>
    </row>
    <row r="1669" spans="1:2" x14ac:dyDescent="0.25">
      <c r="A1669">
        <f ca="1">31591.043560855*(((RANDBETWEEN(3800,4910))))</f>
        <v>136220579.83440676</v>
      </c>
      <c r="B1669">
        <v>145821705.62350842</v>
      </c>
    </row>
    <row r="1670" spans="1:2" x14ac:dyDescent="0.25">
      <c r="A1670">
        <f ca="1">30646.9802841419*(((RANDBETWEEN(3800,4910))))</f>
        <v>148913677.2006453</v>
      </c>
      <c r="B1670">
        <v>170919971.61025643</v>
      </c>
    </row>
    <row r="1671" spans="1:2" x14ac:dyDescent="0.25">
      <c r="A1671">
        <f ca="1">33583.6938018453*(((RANDBETWEEN(3800,4910))))</f>
        <v>137525226.11855668</v>
      </c>
      <c r="B1671">
        <v>158573894.22388864</v>
      </c>
    </row>
    <row r="1672" spans="1:2" x14ac:dyDescent="0.25">
      <c r="A1672">
        <f ca="1">28571.6815175189*(((RANDBETWEEN(3800,4910))))</f>
        <v>128543995.14731745</v>
      </c>
      <c r="B1672">
        <v>186641215.20857754</v>
      </c>
    </row>
    <row r="1673" spans="1:2" x14ac:dyDescent="0.25">
      <c r="A1673">
        <f ca="1">31595.9005627301*(((RANDBETWEEN(3800,4910))))</f>
        <v>147647643.32963786</v>
      </c>
      <c r="B1673">
        <v>177218307.20161676</v>
      </c>
    </row>
    <row r="1674" spans="1:2" x14ac:dyDescent="0.25">
      <c r="A1674">
        <f ca="1">26859.0937865582*(((RANDBETWEEN(3800,4910))))</f>
        <v>114661471.37481688</v>
      </c>
      <c r="B1674">
        <v>153090663.61711138</v>
      </c>
    </row>
    <row r="1675" spans="1:2" x14ac:dyDescent="0.25">
      <c r="A1675">
        <f ca="1">26158.1383145248*(((RANDBETWEEN(3800,4910))))</f>
        <v>119019529.33108801</v>
      </c>
      <c r="B1675">
        <v>143022868.35816392</v>
      </c>
    </row>
    <row r="1676" spans="1:2" x14ac:dyDescent="0.25">
      <c r="A1676">
        <f ca="1">29382.8471394965*(((RANDBETWEEN(3800,4910))))</f>
        <v>136542090.65724018</v>
      </c>
      <c r="B1676">
        <v>169909257.9814451</v>
      </c>
    </row>
    <row r="1677" spans="1:2" x14ac:dyDescent="0.25">
      <c r="A1677">
        <f ca="1">26252.4828066396*(((RANDBETWEEN(3800,4910))))</f>
        <v>120997693.25580196</v>
      </c>
      <c r="B1677">
        <v>199652088.56023327</v>
      </c>
    </row>
    <row r="1678" spans="1:2" x14ac:dyDescent="0.25">
      <c r="A1678">
        <f ca="1">31953.9136065221*(((RANDBETWEEN(3800,4910))))</f>
        <v>123086475.21232297</v>
      </c>
      <c r="B1678">
        <v>185509993.94246385</v>
      </c>
    </row>
    <row r="1679" spans="1:2" x14ac:dyDescent="0.25">
      <c r="A1679">
        <f ca="1">25884.6135657574*(((RANDBETWEEN(3800,4910))))</f>
        <v>101985377.44908419</v>
      </c>
      <c r="B1679">
        <v>147256348.35235614</v>
      </c>
    </row>
    <row r="1680" spans="1:2" x14ac:dyDescent="0.25">
      <c r="A1680">
        <f ca="1">27405.4087189629*(((RANDBETWEEN(3800,4910))))</f>
        <v>112499202.79134278</v>
      </c>
      <c r="B1680">
        <v>160396703.43526679</v>
      </c>
    </row>
    <row r="1681" spans="1:2" x14ac:dyDescent="0.25">
      <c r="A1681">
        <f ca="1">27309.8630078673*(((RANDBETWEEN(3800,4910))))</f>
        <v>105689169.84044647</v>
      </c>
      <c r="B1681">
        <v>174929443.13161039</v>
      </c>
    </row>
    <row r="1682" spans="1:2" x14ac:dyDescent="0.25">
      <c r="A1682">
        <f ca="1">33036.3663910108*(((RANDBETWEEN(3800,4910))))</f>
        <v>128081992.49794871</v>
      </c>
      <c r="B1682">
        <v>190272479.93474156</v>
      </c>
    </row>
    <row r="1683" spans="1:2" x14ac:dyDescent="0.25">
      <c r="A1683">
        <f ca="1">26441.5831621718*(((RANDBETWEEN(3800,4910))))</f>
        <v>118114551.98542166</v>
      </c>
      <c r="B1683">
        <v>198339573.16873524</v>
      </c>
    </row>
    <row r="1684" spans="1:2" x14ac:dyDescent="0.25">
      <c r="A1684">
        <f ca="1">26014.1251528275*(((RANDBETWEEN(3800,4910))))</f>
        <v>118702453.07235202</v>
      </c>
      <c r="B1684">
        <v>148731446.57328427</v>
      </c>
    </row>
    <row r="1685" spans="1:2" x14ac:dyDescent="0.25">
      <c r="A1685">
        <f ca="1">27489.9094118274*(((RANDBETWEEN(3800,4910))))</f>
        <v>129285043.96382409</v>
      </c>
      <c r="B1685">
        <v>153914451.7311174</v>
      </c>
    </row>
    <row r="1686" spans="1:2" x14ac:dyDescent="0.25">
      <c r="A1686">
        <f ca="1">32553.9061329227*(((RANDBETWEEN(3800,4910))))</f>
        <v>139981796.37156743</v>
      </c>
      <c r="B1686">
        <v>180061701.43276557</v>
      </c>
    </row>
    <row r="1687" spans="1:2" x14ac:dyDescent="0.25">
      <c r="A1687">
        <f ca="1">29204.7497762564*(((RANDBETWEEN(3800,4910))))</f>
        <v>136970276.45064262</v>
      </c>
      <c r="B1687">
        <v>185194042.05441886</v>
      </c>
    </row>
    <row r="1688" spans="1:2" x14ac:dyDescent="0.25">
      <c r="A1688">
        <f ca="1">25849.5476492877*(((RANDBETWEEN(3800,4910))))</f>
        <v>117641291.3519083</v>
      </c>
      <c r="B1688">
        <v>151276531.49646339</v>
      </c>
    </row>
    <row r="1689" spans="1:2" x14ac:dyDescent="0.25">
      <c r="A1689">
        <f ca="1">27046.55649222*(((RANDBETWEEN(3800,4910))))</f>
        <v>118788476.11383043</v>
      </c>
      <c r="B1689">
        <v>176155497.22874087</v>
      </c>
    </row>
    <row r="1690" spans="1:2" x14ac:dyDescent="0.25">
      <c r="A1690">
        <f ca="1">26842.7657683467*(((RANDBETWEEN(3800,4910))))</f>
        <v>127932621.65194052</v>
      </c>
      <c r="B1690">
        <v>149008338.16282088</v>
      </c>
    </row>
    <row r="1691" spans="1:2" x14ac:dyDescent="0.25">
      <c r="A1691">
        <f ca="1">29018.0895504154*(((RANDBETWEEN(3800,4910))))</f>
        <v>142072566.43883386</v>
      </c>
      <c r="B1691">
        <v>151381518.78173032</v>
      </c>
    </row>
    <row r="1692" spans="1:2" x14ac:dyDescent="0.25">
      <c r="A1692">
        <f ca="1">26038.2508479224*(((RANDBETWEEN(3800,4910))))</f>
        <v>104179041.64253761</v>
      </c>
      <c r="B1692">
        <v>155292493.28326881</v>
      </c>
    </row>
    <row r="1693" spans="1:2" x14ac:dyDescent="0.25">
      <c r="A1693">
        <f ca="1">32616.6118210814*(((RANDBETWEEN(3800,4910))))</f>
        <v>124986856.4983841</v>
      </c>
      <c r="B1693">
        <v>167989129.12977466</v>
      </c>
    </row>
    <row r="1694" spans="1:2" x14ac:dyDescent="0.25">
      <c r="A1694">
        <f ca="1">27674.9959366376*(((RANDBETWEEN(3800,4910))))</f>
        <v>105248009.54703265</v>
      </c>
      <c r="B1694">
        <v>164987970.06346977</v>
      </c>
    </row>
    <row r="1695" spans="1:2" x14ac:dyDescent="0.25">
      <c r="A1695">
        <f ca="1">26277.2530491828*(((RANDBETWEEN(3800,4910))))</f>
        <v>102349900.62656716</v>
      </c>
      <c r="B1695">
        <v>158065266.95884532</v>
      </c>
    </row>
    <row r="1696" spans="1:2" x14ac:dyDescent="0.25">
      <c r="A1696">
        <f ca="1">28079.2815365601*(((RANDBETWEEN(3800,4910))))</f>
        <v>132337653.88180785</v>
      </c>
      <c r="B1696">
        <v>201946305.38263628</v>
      </c>
    </row>
    <row r="1697" spans="1:2" x14ac:dyDescent="0.25">
      <c r="A1697">
        <f ca="1">29734.7048203069*(((RANDBETWEEN(3800,4910))))</f>
        <v>114419144.14854097</v>
      </c>
      <c r="B1697">
        <v>184291515.65123212</v>
      </c>
    </row>
    <row r="1698" spans="1:2" x14ac:dyDescent="0.25">
      <c r="A1698">
        <f ca="1">26934.0919390809*(((RANDBETWEEN(3800,4910))))</f>
        <v>131977050.5014966</v>
      </c>
      <c r="B1698">
        <v>144762522.08189082</v>
      </c>
    </row>
    <row r="1699" spans="1:2" x14ac:dyDescent="0.25">
      <c r="A1699">
        <f ca="1">26594.6383502014*(((RANDBETWEEN(3800,4910))))</f>
        <v>104250982.33278947</v>
      </c>
      <c r="B1699">
        <v>154399034.55292064</v>
      </c>
    </row>
    <row r="1700" spans="1:2" x14ac:dyDescent="0.25">
      <c r="A1700">
        <f ca="1">28221.8424923792*(((RANDBETWEEN(3800,4910))))</f>
        <v>110827175.46757315</v>
      </c>
      <c r="B1700">
        <v>173990127.82527387</v>
      </c>
    </row>
    <row r="1701" spans="1:2" x14ac:dyDescent="0.25">
      <c r="A1701">
        <f ca="1">25921.9027303588*(((RANDBETWEEN(3800,4910))))</f>
        <v>114574810.06818609</v>
      </c>
      <c r="B1701">
        <v>145809952.31950045</v>
      </c>
    </row>
    <row r="1702" spans="1:2" x14ac:dyDescent="0.25">
      <c r="A1702">
        <f ca="1">25855.8635284521*(((RANDBETWEEN(3800,4910))))</f>
        <v>102259940.25502819</v>
      </c>
      <c r="B1702">
        <v>188206682.47956288</v>
      </c>
    </row>
    <row r="1703" spans="1:2" x14ac:dyDescent="0.25">
      <c r="A1703">
        <f ca="1">30942.1821028021*(((RANDBETWEEN(3800,4910))))</f>
        <v>145428255.88317001</v>
      </c>
      <c r="B1703">
        <v>184772015.66646919</v>
      </c>
    </row>
    <row r="1704" spans="1:2" x14ac:dyDescent="0.25">
      <c r="A1704">
        <f ca="1">26491.2386499368*(((RANDBETWEEN(3800,4910))))</f>
        <v>129780578.14604035</v>
      </c>
      <c r="B1704">
        <v>146486828.21607032</v>
      </c>
    </row>
    <row r="1705" spans="1:2" x14ac:dyDescent="0.25">
      <c r="A1705">
        <f ca="1">28048.6373561544*(((RANDBETWEEN(3800,4910))))</f>
        <v>134184681.11184265</v>
      </c>
      <c r="B1705">
        <v>163074488.54122192</v>
      </c>
    </row>
    <row r="1706" spans="1:2" x14ac:dyDescent="0.25">
      <c r="A1706">
        <f ca="1">28125.9960590082*(((RANDBETWEEN(3800,4910))))</f>
        <v>124401280.56899336</v>
      </c>
      <c r="B1706">
        <v>162202084.27524173</v>
      </c>
    </row>
    <row r="1707" spans="1:2" x14ac:dyDescent="0.25">
      <c r="A1707">
        <f ca="1">25463.1276653374*(((RANDBETWEEN(3800,4910))))</f>
        <v>123317927.28322926</v>
      </c>
      <c r="B1707">
        <v>145206516.1333836</v>
      </c>
    </row>
    <row r="1708" spans="1:2" x14ac:dyDescent="0.25">
      <c r="A1708">
        <f ca="1">29324.3227849373*(((RANDBETWEEN(3800,4910))))</f>
        <v>116094993.9055668</v>
      </c>
      <c r="B1708">
        <v>144640775.24547717</v>
      </c>
    </row>
    <row r="1709" spans="1:2" x14ac:dyDescent="0.25">
      <c r="A1709">
        <f ca="1">27194.7814315609*(((RANDBETWEEN(3800,4910))))</f>
        <v>125803058.90240078</v>
      </c>
      <c r="B1709">
        <v>156440712.2825757</v>
      </c>
    </row>
    <row r="1710" spans="1:2" x14ac:dyDescent="0.25">
      <c r="A1710">
        <f ca="1">26511.9493892615*(((RANDBETWEEN(3800,4910))))</f>
        <v>113974870.42443515</v>
      </c>
      <c r="B1710">
        <v>155715526.66385937</v>
      </c>
    </row>
    <row r="1711" spans="1:2" x14ac:dyDescent="0.25">
      <c r="A1711">
        <f ca="1">26422.1288583281*(((RANDBETWEEN(3800,4910))))</f>
        <v>107379531.68024543</v>
      </c>
      <c r="B1711">
        <v>188977371.85781616</v>
      </c>
    </row>
    <row r="1712" spans="1:2" x14ac:dyDescent="0.25">
      <c r="A1712">
        <f ca="1">28694.5758592653*(((RANDBETWEEN(3800,4910))))</f>
        <v>117246036.96095787</v>
      </c>
      <c r="B1712">
        <v>179313923.20557779</v>
      </c>
    </row>
    <row r="1713" spans="1:2" x14ac:dyDescent="0.25">
      <c r="A1713">
        <f ca="1">27265.5091115064*(((RANDBETWEEN(3800,4910))))</f>
        <v>107944150.57245401</v>
      </c>
      <c r="B1713">
        <v>179681350.57994407</v>
      </c>
    </row>
    <row r="1714" spans="1:2" x14ac:dyDescent="0.25">
      <c r="A1714">
        <f ca="1">27436.1365667424*(((RANDBETWEEN(3800,4910))))</f>
        <v>126151355.93388152</v>
      </c>
      <c r="B1714">
        <v>143366202.51602516</v>
      </c>
    </row>
    <row r="1715" spans="1:2" x14ac:dyDescent="0.25">
      <c r="A1715">
        <f ca="1">27978.290330881*(((RANDBETWEEN(3800,4910))))</f>
        <v>119215495.09988405</v>
      </c>
      <c r="B1715">
        <v>157623277.56114519</v>
      </c>
    </row>
    <row r="1716" spans="1:2" x14ac:dyDescent="0.25">
      <c r="A1716">
        <f ca="1">26788.6609107169*(((RANDBETWEEN(3800,4910))))</f>
        <v>129416020.85967341</v>
      </c>
      <c r="B1716">
        <v>162493528.48355258</v>
      </c>
    </row>
    <row r="1717" spans="1:2" x14ac:dyDescent="0.25">
      <c r="A1717">
        <f ca="1">27423.4719373548*(((RANDBETWEEN(3800,4910))))</f>
        <v>117975776.2745003</v>
      </c>
      <c r="B1717">
        <v>146423769.69117275</v>
      </c>
    </row>
    <row r="1718" spans="1:2" x14ac:dyDescent="0.25">
      <c r="A1718">
        <f ca="1">27091.0346376637*(((RANDBETWEEN(3800,4910))))</f>
        <v>125214762.09528153</v>
      </c>
      <c r="B1718">
        <v>163935623.50720751</v>
      </c>
    </row>
    <row r="1719" spans="1:2" x14ac:dyDescent="0.25">
      <c r="A1719">
        <f ca="1">25583.9970059256*(((RANDBETWEEN(3800,4910))))</f>
        <v>113925538.66738664</v>
      </c>
      <c r="B1719">
        <v>197490419.50759548</v>
      </c>
    </row>
    <row r="1720" spans="1:2" x14ac:dyDescent="0.25">
      <c r="A1720">
        <f ca="1">26195.8239362232*(((RANDBETWEEN(3800,4910))))</f>
        <v>115785541.79810639</v>
      </c>
      <c r="B1720">
        <v>152922243.81490389</v>
      </c>
    </row>
    <row r="1721" spans="1:2" x14ac:dyDescent="0.25">
      <c r="A1721">
        <f ca="1">25770.5386491489*(((RANDBETWEEN(3800,4910))))</f>
        <v>113828469.21329077</v>
      </c>
      <c r="B1721">
        <v>144111611.40351275</v>
      </c>
    </row>
    <row r="1722" spans="1:2" x14ac:dyDescent="0.25">
      <c r="A1722">
        <f ca="1">25550.4902389155*(((RANDBETWEEN(3800,4910))))</f>
        <v>113674131.07293516</v>
      </c>
      <c r="B1722">
        <v>196440470.36875764</v>
      </c>
    </row>
    <row r="1723" spans="1:2" x14ac:dyDescent="0.25">
      <c r="A1723">
        <f ca="1">26551.1447126061*(((RANDBETWEEN(3800,4910))))</f>
        <v>101053656.77617863</v>
      </c>
      <c r="B1723">
        <v>148361321.8406066</v>
      </c>
    </row>
    <row r="1724" spans="1:2" x14ac:dyDescent="0.25">
      <c r="A1724">
        <f ca="1">26205.0993570052*(((RANDBETWEEN(3800,4910))))</f>
        <v>107702958.35729128</v>
      </c>
      <c r="B1724">
        <v>166587198.17655903</v>
      </c>
    </row>
    <row r="1725" spans="1:2" x14ac:dyDescent="0.25">
      <c r="A1725">
        <f ca="1">31080.0454073519*(((RANDBETWEEN(3800,4910))))</f>
        <v>147785615.91195828</v>
      </c>
      <c r="B1725">
        <v>174754452.56220353</v>
      </c>
    </row>
    <row r="1726" spans="1:2" x14ac:dyDescent="0.25">
      <c r="A1726">
        <f ca="1">26805.4762464792*(((RANDBETWEEN(3800,4910))))</f>
        <v>104836217.59998029</v>
      </c>
      <c r="B1726">
        <v>143461310.99462706</v>
      </c>
    </row>
    <row r="1727" spans="1:2" x14ac:dyDescent="0.25">
      <c r="A1727">
        <f ca="1">26673.4704758193*(((RANDBETWEEN(3800,4910))))</f>
        <v>117976759.9145489</v>
      </c>
      <c r="B1727">
        <v>154793011.54479057</v>
      </c>
    </row>
    <row r="1728" spans="1:2" x14ac:dyDescent="0.25">
      <c r="A1728">
        <f ca="1">30006.4295937043*(((RANDBETWEEN(3800,4910))))</f>
        <v>138359646.85657075</v>
      </c>
      <c r="B1728">
        <v>183462822.37783876</v>
      </c>
    </row>
    <row r="1729" spans="1:2" x14ac:dyDescent="0.25">
      <c r="A1729">
        <f ca="1">28296.605691483*(((RANDBETWEEN(3800,4910))))</f>
        <v>115053998.74156971</v>
      </c>
      <c r="B1729">
        <v>143656743.80304727</v>
      </c>
    </row>
    <row r="1730" spans="1:2" x14ac:dyDescent="0.25">
      <c r="A1730">
        <f ca="1">31932.1669689546*(((RANDBETWEEN(3800,4910))))</f>
        <v>121917013.48746876</v>
      </c>
      <c r="B1730">
        <v>197240734.00257105</v>
      </c>
    </row>
    <row r="1731" spans="1:2" x14ac:dyDescent="0.25">
      <c r="A1731">
        <f ca="1">27070.4925691702*(((RANDBETWEEN(3800,4910))))</f>
        <v>129667659.40632533</v>
      </c>
      <c r="B1731">
        <v>152511339.49035859</v>
      </c>
    </row>
    <row r="1732" spans="1:2" x14ac:dyDescent="0.25">
      <c r="A1732">
        <f ca="1">29339.3965513728*(((RANDBETWEEN(3800,4910))))</f>
        <v>119528701.55029285</v>
      </c>
      <c r="B1732">
        <v>149139056.772477</v>
      </c>
    </row>
    <row r="1733" spans="1:2" x14ac:dyDescent="0.25">
      <c r="A1733">
        <f ca="1">26686.280373558*(((RANDBETWEEN(3800,4910))))</f>
        <v>105063885.830698</v>
      </c>
      <c r="B1733">
        <v>162309105.11720747</v>
      </c>
    </row>
    <row r="1734" spans="1:2" x14ac:dyDescent="0.25">
      <c r="A1734">
        <f ca="1">26172.611012589*(((RANDBETWEEN(3800,4910))))</f>
        <v>120106111.93677114</v>
      </c>
      <c r="B1734">
        <v>150200671.75318432</v>
      </c>
    </row>
    <row r="1735" spans="1:2" x14ac:dyDescent="0.25">
      <c r="A1735">
        <f ca="1">32852.9659966393*(((RANDBETWEEN(3800,4910))))</f>
        <v>128882185.60481595</v>
      </c>
      <c r="B1735">
        <v>202809913.85514891</v>
      </c>
    </row>
    <row r="1736" spans="1:2" x14ac:dyDescent="0.25">
      <c r="A1736">
        <f ca="1">27724.8994007047*(((RANDBETWEEN(3800,4910))))</f>
        <v>136046081.35925785</v>
      </c>
      <c r="B1736">
        <v>174502369.50011802</v>
      </c>
    </row>
    <row r="1737" spans="1:2" x14ac:dyDescent="0.25">
      <c r="A1737">
        <f ca="1">26294.6926335466*(((RANDBETWEEN(3800,4910))))</f>
        <v>103022605.73823562</v>
      </c>
      <c r="B1737">
        <v>142995443.06253976</v>
      </c>
    </row>
    <row r="1738" spans="1:2" x14ac:dyDescent="0.25">
      <c r="A1738">
        <f ca="1">25256.326679901*(((RANDBETWEEN(3800,4910))))</f>
        <v>101580945.90656197</v>
      </c>
      <c r="B1738">
        <v>193993162.39352089</v>
      </c>
    </row>
    <row r="1739" spans="1:2" x14ac:dyDescent="0.25">
      <c r="A1739">
        <f ca="1">29323.7179134747*(((RANDBETWEEN(3800,4910))))</f>
        <v>120285890.88107316</v>
      </c>
      <c r="B1739">
        <v>146629579.8002744</v>
      </c>
    </row>
    <row r="1740" spans="1:2" x14ac:dyDescent="0.25">
      <c r="A1740">
        <f ca="1">26771.5807481449*(((RANDBETWEEN(3800,4910))))</f>
        <v>122372895.5997704</v>
      </c>
      <c r="B1740">
        <v>161758004.64168987</v>
      </c>
    </row>
    <row r="1741" spans="1:2" x14ac:dyDescent="0.25">
      <c r="A1741">
        <f ca="1">27292.0160451029*(((RANDBETWEEN(3800,4910))))</f>
        <v>104883217.66133054</v>
      </c>
      <c r="B1741">
        <v>152924207.14821801</v>
      </c>
    </row>
    <row r="1742" spans="1:2" x14ac:dyDescent="0.25">
      <c r="A1742">
        <f ca="1">28229.7316700106*(((RANDBETWEEN(3800,4910))))</f>
        <v>120879711.01098534</v>
      </c>
      <c r="B1742">
        <v>191950588.75069606</v>
      </c>
    </row>
    <row r="1743" spans="1:2" x14ac:dyDescent="0.25">
      <c r="A1743">
        <f ca="1">26471.0532249556*(((RANDBETWEEN(3800,4910))))</f>
        <v>113957884.13343382</v>
      </c>
      <c r="B1743">
        <v>157504241.0604552</v>
      </c>
    </row>
    <row r="1744" spans="1:2" x14ac:dyDescent="0.25">
      <c r="A1744">
        <f ca="1">27766.7537882493*(((RANDBETWEEN(3800,4910))))</f>
        <v>113788157.02424553</v>
      </c>
      <c r="B1744">
        <v>160074896.9111276</v>
      </c>
    </row>
    <row r="1745" spans="1:2" x14ac:dyDescent="0.25">
      <c r="A1745">
        <f ca="1">30229.1440006003*(((RANDBETWEEN(3800,4910))))</f>
        <v>120977034.29040229</v>
      </c>
      <c r="B1745">
        <v>198641541.25390366</v>
      </c>
    </row>
    <row r="1746" spans="1:2" x14ac:dyDescent="0.25">
      <c r="A1746">
        <f ca="1">27578.9385560006*(((RANDBETWEEN(3800,4910))))</f>
        <v>113404595.34227464</v>
      </c>
      <c r="B1746">
        <v>144348430.08449018</v>
      </c>
    </row>
    <row r="1747" spans="1:2" x14ac:dyDescent="0.25">
      <c r="A1747">
        <f ca="1">29931.6708832887*(((RANDBETWEEN(3800,4910))))</f>
        <v>115805634.64744414</v>
      </c>
      <c r="B1747">
        <v>179849163.91947323</v>
      </c>
    </row>
    <row r="1748" spans="1:2" x14ac:dyDescent="0.25">
      <c r="A1748">
        <f ca="1">25446.9226960765*(((RANDBETWEEN(3800,4910))))</f>
        <v>102601992.31058055</v>
      </c>
      <c r="B1748">
        <v>149433204.19773686</v>
      </c>
    </row>
    <row r="1749" spans="1:2" x14ac:dyDescent="0.25">
      <c r="A1749">
        <f ca="1">29163.5854904066*(((RANDBETWEEN(3800,4910))))</f>
        <v>116916814.23104009</v>
      </c>
      <c r="B1749">
        <v>191969714.44187373</v>
      </c>
    </row>
    <row r="1750" spans="1:2" x14ac:dyDescent="0.25">
      <c r="A1750">
        <f ca="1">26231.2900887738*(((RANDBETWEEN(3800,4910))))</f>
        <v>120873784.72906959</v>
      </c>
      <c r="B1750">
        <v>162214260.4740946</v>
      </c>
    </row>
    <row r="1751" spans="1:2" x14ac:dyDescent="0.25">
      <c r="A1751">
        <f ca="1">28188.3793665639*(((RANDBETWEEN(3800,4910))))</f>
        <v>116502571.92200854</v>
      </c>
      <c r="B1751">
        <v>192770456.56681642</v>
      </c>
    </row>
    <row r="1752" spans="1:2" x14ac:dyDescent="0.25">
      <c r="A1752">
        <f ca="1">31144.2856075197*(((RANDBETWEEN(3800,4910))))</f>
        <v>146783018.06824055</v>
      </c>
      <c r="B1752">
        <v>162416032.42345247</v>
      </c>
    </row>
    <row r="1753" spans="1:2" x14ac:dyDescent="0.25">
      <c r="A1753">
        <f ca="1">26808.9877982929*(((RANDBETWEEN(3800,4910))))</f>
        <v>106190400.66903816</v>
      </c>
      <c r="B1753">
        <v>150232610.83769816</v>
      </c>
    </row>
    <row r="1754" spans="1:2" x14ac:dyDescent="0.25">
      <c r="A1754">
        <f ca="1">27187.9526208971*(((RANDBETWEEN(3800,4910))))</f>
        <v>125472401.34544009</v>
      </c>
      <c r="B1754">
        <v>166139317.64709458</v>
      </c>
    </row>
    <row r="1755" spans="1:2" x14ac:dyDescent="0.25">
      <c r="A1755">
        <f ca="1">26439.8145088122*(((RANDBETWEEN(3800,4910))))</f>
        <v>108376799.67162105</v>
      </c>
      <c r="B1755">
        <v>161596191.33870536</v>
      </c>
    </row>
    <row r="1756" spans="1:2" x14ac:dyDescent="0.25">
      <c r="A1756">
        <f ca="1">26780.9965258233*(((RANDBETWEEN(3800,4910))))</f>
        <v>119362901.51559447</v>
      </c>
      <c r="B1756">
        <v>202672415.66535228</v>
      </c>
    </row>
    <row r="1757" spans="1:2" x14ac:dyDescent="0.25">
      <c r="A1757">
        <f ca="1">29241.0757547534*(((RANDBETWEEN(3800,4910))))</f>
        <v>122520107.41241655</v>
      </c>
      <c r="B1757">
        <v>154739190.19628859</v>
      </c>
    </row>
    <row r="1758" spans="1:2" x14ac:dyDescent="0.25">
      <c r="A1758">
        <f ca="1">27546.6142358018*(((RANDBETWEEN(3800,4910))))</f>
        <v>118367801.37124045</v>
      </c>
      <c r="B1758">
        <v>152185545.18074581</v>
      </c>
    </row>
    <row r="1759" spans="1:2" x14ac:dyDescent="0.25">
      <c r="A1759">
        <f ca="1">28390.8493297748*(((RANDBETWEEN(3800,4910))))</f>
        <v>116885126.69068278</v>
      </c>
      <c r="B1759">
        <v>185608262.93998551</v>
      </c>
    </row>
    <row r="1760" spans="1:2" x14ac:dyDescent="0.25">
      <c r="A1760">
        <f ca="1">27437.6255645248*(((RANDBETWEEN(3800,4910))))</f>
        <v>133593798.87367143</v>
      </c>
      <c r="B1760">
        <v>165355259.84831491</v>
      </c>
    </row>
    <row r="1761" spans="1:2" x14ac:dyDescent="0.25">
      <c r="A1761">
        <f ca="1">26254.5601782811*(((RANDBETWEEN(3800,4910))))</f>
        <v>104781949.67151982</v>
      </c>
      <c r="B1761">
        <v>186709645.99990043</v>
      </c>
    </row>
    <row r="1762" spans="1:2" x14ac:dyDescent="0.25">
      <c r="A1762">
        <f ca="1">25925.9844349069*(((RANDBETWEEN(3800,4910))))</f>
        <v>109329876.36200234</v>
      </c>
      <c r="B1762">
        <v>176690920.76252985</v>
      </c>
    </row>
    <row r="1763" spans="1:2" x14ac:dyDescent="0.25">
      <c r="A1763">
        <f ca="1">25756.9595330861*(((RANDBETWEEN(3800,4910))))</f>
        <v>102229372.38681862</v>
      </c>
      <c r="B1763">
        <v>188865823.72728235</v>
      </c>
    </row>
    <row r="1764" spans="1:2" x14ac:dyDescent="0.25">
      <c r="A1764">
        <f ca="1">30197.2094696498*(((RANDBETWEEN(3800,4910))))</f>
        <v>144342661.2649262</v>
      </c>
      <c r="B1764">
        <v>202977608.33237946</v>
      </c>
    </row>
    <row r="1765" spans="1:2" x14ac:dyDescent="0.25">
      <c r="A1765">
        <f ca="1">26349.1851759258*(((RANDBETWEEN(3800,4910))))</f>
        <v>104263725.74113825</v>
      </c>
      <c r="B1765">
        <v>172857756.03125384</v>
      </c>
    </row>
    <row r="1766" spans="1:2" x14ac:dyDescent="0.25">
      <c r="A1766">
        <f ca="1">27848.9337725549*(((RANDBETWEEN(3800,4910))))</f>
        <v>126127821.05590136</v>
      </c>
      <c r="B1766">
        <v>170150466.86437646</v>
      </c>
    </row>
    <row r="1767" spans="1:2" x14ac:dyDescent="0.25">
      <c r="A1767">
        <f ca="1">26949.0632574709*(((RANDBETWEEN(3800,4910))))</f>
        <v>127037884.19571811</v>
      </c>
      <c r="B1767">
        <v>180801372.16814929</v>
      </c>
    </row>
    <row r="1768" spans="1:2" x14ac:dyDescent="0.25">
      <c r="A1768">
        <f ca="1">26879.139152002*(((RANDBETWEEN(3800,4910))))</f>
        <v>110553899.33218426</v>
      </c>
      <c r="B1768">
        <v>193140007.85465679</v>
      </c>
    </row>
    <row r="1769" spans="1:2" x14ac:dyDescent="0.25">
      <c r="A1769">
        <f ca="1">32359.6787816247*(((RANDBETWEEN(3800,4910))))</f>
        <v>140246847.83956149</v>
      </c>
      <c r="B1769">
        <v>177546047.71311706</v>
      </c>
    </row>
    <row r="1770" spans="1:2" x14ac:dyDescent="0.25">
      <c r="A1770">
        <f ca="1">27337.7880044883*(((RANDBETWEEN(3800,4910))))</f>
        <v>115884883.35102578</v>
      </c>
      <c r="B1770">
        <v>174328011.80981505</v>
      </c>
    </row>
    <row r="1771" spans="1:2" x14ac:dyDescent="0.25">
      <c r="A1771">
        <f ca="1">32954.4830271968*(((RANDBETWEEN(3800,4910))))</f>
        <v>149646307.42650065</v>
      </c>
      <c r="B1771">
        <v>170120123.25900918</v>
      </c>
    </row>
    <row r="1772" spans="1:2" x14ac:dyDescent="0.25">
      <c r="A1772">
        <f ca="1">26469.1320286651*(((RANDBETWEEN(3800,4910))))</f>
        <v>121493316.01157276</v>
      </c>
      <c r="B1772">
        <v>165347764.74773997</v>
      </c>
    </row>
    <row r="1773" spans="1:2" x14ac:dyDescent="0.25">
      <c r="A1773">
        <f ca="1">28037.1659221258*(((RANDBETWEEN(3800,4910))))</f>
        <v>121204668.28134975</v>
      </c>
      <c r="B1773">
        <v>158754269.80093217</v>
      </c>
    </row>
    <row r="1774" spans="1:2" x14ac:dyDescent="0.25">
      <c r="A1774">
        <f ca="1">27831.4296232369*(((RANDBETWEEN(3800,4910))))</f>
        <v>110435112.74500385</v>
      </c>
      <c r="B1774">
        <v>166162518.30977738</v>
      </c>
    </row>
    <row r="1775" spans="1:2" x14ac:dyDescent="0.25">
      <c r="A1775">
        <f ca="1">30269.1357190057*(((RANDBETWEEN(3800,4910))))</f>
        <v>128431942.85574116</v>
      </c>
      <c r="B1775">
        <v>183291871.22503421</v>
      </c>
    </row>
    <row r="1776" spans="1:2" x14ac:dyDescent="0.25">
      <c r="A1776">
        <f ca="1">31900.9645591643*(((RANDBETWEEN(3800,4910))))</f>
        <v>122978218.37557833</v>
      </c>
      <c r="B1776">
        <v>184690174.12029234</v>
      </c>
    </row>
    <row r="1777" spans="1:2" x14ac:dyDescent="0.25">
      <c r="A1777">
        <f ca="1">27866.6822199607*(((RANDBETWEEN(3800,4910))))</f>
        <v>125316469.94316319</v>
      </c>
      <c r="B1777">
        <v>147634029.96617165</v>
      </c>
    </row>
    <row r="1778" spans="1:2" x14ac:dyDescent="0.25">
      <c r="A1778">
        <f ca="1">26300.9309506687*(((RANDBETWEEN(3800,4910))))</f>
        <v>120931680.5111748</v>
      </c>
      <c r="B1778">
        <v>144482298.61837471</v>
      </c>
    </row>
    <row r="1779" spans="1:2" x14ac:dyDescent="0.25">
      <c r="A1779">
        <f ca="1">26499.1886509695*(((RANDBETWEEN(3800,4910))))</f>
        <v>109070660.48739056</v>
      </c>
      <c r="B1779">
        <v>190778511.69377714</v>
      </c>
    </row>
    <row r="1780" spans="1:2" x14ac:dyDescent="0.25">
      <c r="A1780">
        <f ca="1">24101.0660486458*(((RANDBETWEEN(3800,4910))))</f>
        <v>106671318.33130628</v>
      </c>
      <c r="B1780">
        <v>144377358.53111354</v>
      </c>
    </row>
    <row r="1781" spans="1:2" x14ac:dyDescent="0.25">
      <c r="A1781">
        <f ca="1">30190.8665323546*(((RANDBETWEEN(3800,4910))))</f>
        <v>136432525.85971031</v>
      </c>
      <c r="B1781">
        <v>174756458.20283502</v>
      </c>
    </row>
    <row r="1782" spans="1:2" x14ac:dyDescent="0.25">
      <c r="A1782">
        <f ca="1">26750.7902084108*(((RANDBETWEEN(3800,4910))))</f>
        <v>112192814.13407478</v>
      </c>
      <c r="B1782">
        <v>156350369.80026025</v>
      </c>
    </row>
    <row r="1783" spans="1:2" x14ac:dyDescent="0.25">
      <c r="A1783">
        <f ca="1">26449.362712475*(((RANDBETWEEN(3800,4910))))</f>
        <v>126560200.5791931</v>
      </c>
      <c r="B1783">
        <v>150040326.44770899</v>
      </c>
    </row>
    <row r="1784" spans="1:2" x14ac:dyDescent="0.25">
      <c r="A1784">
        <f ca="1">28303.5465022219*(((RANDBETWEEN(3800,4910))))</f>
        <v>126035692.57439417</v>
      </c>
      <c r="B1784">
        <v>156827752.04957452</v>
      </c>
    </row>
    <row r="1785" spans="1:2" x14ac:dyDescent="0.25">
      <c r="A1785">
        <f ca="1">30671.8075021017*(((RANDBETWEEN(3800,4910))))</f>
        <v>138912616.1770187</v>
      </c>
      <c r="B1785">
        <v>187741616.01395229</v>
      </c>
    </row>
    <row r="1786" spans="1:2" x14ac:dyDescent="0.25">
      <c r="A1786">
        <f ca="1">26420.7843774421*(((RANDBETWEEN(3800,4910))))</f>
        <v>108325215.9475127</v>
      </c>
      <c r="B1786">
        <v>150641177.71889538</v>
      </c>
    </row>
    <row r="1787" spans="1:2" x14ac:dyDescent="0.25">
      <c r="A1787">
        <f ca="1">26079.934249625*(((RANDBETWEEN(3800,4910))))</f>
        <v>102181182.39003082</v>
      </c>
      <c r="B1787">
        <v>156550715.84150332</v>
      </c>
    </row>
    <row r="1788" spans="1:2" x14ac:dyDescent="0.25">
      <c r="A1788">
        <f ca="1">27959.134424231*(((RANDBETWEEN(3800,4910))))</f>
        <v>118994076.10952698</v>
      </c>
      <c r="B1788">
        <v>200233759.29270369</v>
      </c>
    </row>
    <row r="1789" spans="1:2" x14ac:dyDescent="0.25">
      <c r="A1789">
        <f ca="1">28265.6692657785*(((RANDBETWEEN(3800,4910))))</f>
        <v>113543193.44063239</v>
      </c>
      <c r="B1789">
        <v>156657806.93450862</v>
      </c>
    </row>
    <row r="1790" spans="1:2" x14ac:dyDescent="0.25">
      <c r="A1790">
        <f ca="1">25016.4522044131*(((RANDBETWEEN(3800,4910))))</f>
        <v>121529924.80903885</v>
      </c>
      <c r="B1790">
        <v>143784110.02930015</v>
      </c>
    </row>
    <row r="1791" spans="1:2" x14ac:dyDescent="0.25">
      <c r="A1791">
        <f ca="1">27524.1645361685*(((RANDBETWEEN(3800,4910))))</f>
        <v>114142710.33149084</v>
      </c>
      <c r="B1791">
        <v>162267431.69793946</v>
      </c>
    </row>
    <row r="1792" spans="1:2" x14ac:dyDescent="0.25">
      <c r="A1792">
        <f ca="1">26319.1796739038*(((RANDBETWEEN(3800,4910))))</f>
        <v>111172214.94256982</v>
      </c>
      <c r="B1792">
        <v>143875621.54666504</v>
      </c>
    </row>
    <row r="1793" spans="1:2" x14ac:dyDescent="0.25">
      <c r="A1793">
        <f ca="1">26339.6347809321*(((RANDBETWEEN(3800,4910))))</f>
        <v>111021560.601629</v>
      </c>
      <c r="B1793">
        <v>160331523.73289362</v>
      </c>
    </row>
    <row r="1794" spans="1:2" x14ac:dyDescent="0.25">
      <c r="A1794">
        <f ca="1">25890.9729385999*(((RANDBETWEEN(3800,4910))))</f>
        <v>102528252.83685569</v>
      </c>
      <c r="B1794">
        <v>152846031.00816754</v>
      </c>
    </row>
    <row r="1795" spans="1:2" x14ac:dyDescent="0.25">
      <c r="A1795">
        <f ca="1">27538.4866665263*(((RANDBETWEEN(3800,4910))))</f>
        <v>128742425.16601028</v>
      </c>
      <c r="B1795">
        <v>192855945.08697063</v>
      </c>
    </row>
    <row r="1796" spans="1:2" x14ac:dyDescent="0.25">
      <c r="A1796">
        <f ca="1">32443.5010249651*(((RANDBETWEEN(3800,4910))))</f>
        <v>132953467.20030715</v>
      </c>
      <c r="B1796">
        <v>153151597.68486753</v>
      </c>
    </row>
    <row r="1797" spans="1:2" x14ac:dyDescent="0.25">
      <c r="A1797">
        <f ca="1">26936.6952582211*(((RANDBETWEEN(3800,4910))))</f>
        <v>123073760.63481231</v>
      </c>
      <c r="B1797">
        <v>152558128.48907387</v>
      </c>
    </row>
    <row r="1798" spans="1:2" x14ac:dyDescent="0.25">
      <c r="A1798">
        <f ca="1">26402.1987862614*(((RANDBETWEEN(3800,4910))))</f>
        <v>106400861.10863352</v>
      </c>
      <c r="B1798">
        <v>153330537.65843439</v>
      </c>
    </row>
    <row r="1799" spans="1:2" x14ac:dyDescent="0.25">
      <c r="A1799">
        <f ca="1">28576.6392262114*(((RANDBETWEEN(3800,4910))))</f>
        <v>113249221.25347567</v>
      </c>
      <c r="B1799">
        <v>180572253.42622411</v>
      </c>
    </row>
    <row r="1800" spans="1:2" x14ac:dyDescent="0.25">
      <c r="A1800">
        <f ca="1">27272.9092230268*(((RANDBETWEEN(3800,4910))))</f>
        <v>114655310.37360485</v>
      </c>
      <c r="B1800">
        <v>191640248.94966531</v>
      </c>
    </row>
    <row r="1801" spans="1:2" x14ac:dyDescent="0.25">
      <c r="A1801">
        <f ca="1">27585.2126120162*(((RANDBETWEEN(3800,4910))))</f>
        <v>121623202.40637963</v>
      </c>
      <c r="B1801">
        <v>184435977.89772385</v>
      </c>
    </row>
    <row r="1802" spans="1:2" x14ac:dyDescent="0.25">
      <c r="A1802">
        <f ca="1">30096.4276570478*(((RANDBETWEEN(3800,4910))))</f>
        <v>117165392.86888705</v>
      </c>
      <c r="B1802">
        <v>178882213.94605777</v>
      </c>
    </row>
    <row r="1803" spans="1:2" x14ac:dyDescent="0.25">
      <c r="A1803">
        <f ca="1">31202.9017463864*(((RANDBETWEEN(3800,4910))))</f>
        <v>120536809.44629055</v>
      </c>
      <c r="B1803">
        <v>154290532.55358943</v>
      </c>
    </row>
    <row r="1804" spans="1:2" x14ac:dyDescent="0.25">
      <c r="A1804">
        <f ca="1">27974.8548445471*(((RANDBETWEEN(3800,4910))))</f>
        <v>106891920.36101452</v>
      </c>
      <c r="B1804">
        <v>163215448.69740805</v>
      </c>
    </row>
    <row r="1805" spans="1:2" x14ac:dyDescent="0.25">
      <c r="A1805">
        <f ca="1">27549.4497676058*(((RANDBETWEEN(3800,4910))))</f>
        <v>118600381.24954312</v>
      </c>
      <c r="B1805">
        <v>169717452.39197287</v>
      </c>
    </row>
    <row r="1806" spans="1:2" x14ac:dyDescent="0.25">
      <c r="A1806">
        <f ca="1">29283.7430151445*(((RANDBETWEEN(3800,4910))))</f>
        <v>112771694.35132159</v>
      </c>
      <c r="B1806">
        <v>183279987.9563694</v>
      </c>
    </row>
    <row r="1807" spans="1:2" x14ac:dyDescent="0.25">
      <c r="A1807">
        <f ca="1">31349.5452004213*(((RANDBETWEEN(3800,4910))))</f>
        <v>125962472.61529294</v>
      </c>
      <c r="B1807">
        <v>173276925.9750323</v>
      </c>
    </row>
    <row r="1808" spans="1:2" x14ac:dyDescent="0.25">
      <c r="A1808">
        <f ca="1">29545.7234728357*(((RANDBETWEEN(3800,4910))))</f>
        <v>120162457.36402267</v>
      </c>
      <c r="B1808">
        <v>157635290.95354617</v>
      </c>
    </row>
    <row r="1809" spans="1:2" x14ac:dyDescent="0.25">
      <c r="A1809">
        <f ca="1">28949.1585248189*(((RANDBETWEEN(3800,4910))))</f>
        <v>112843819.92974417</v>
      </c>
      <c r="B1809">
        <v>190890529.98597369</v>
      </c>
    </row>
    <row r="1810" spans="1:2" x14ac:dyDescent="0.25">
      <c r="A1810">
        <f ca="1">27650.355822067*(((RANDBETWEEN(3800,4910))))</f>
        <v>132500505.09934489</v>
      </c>
      <c r="B1810">
        <v>152600919.4687573</v>
      </c>
    </row>
    <row r="1811" spans="1:2" x14ac:dyDescent="0.25">
      <c r="A1811">
        <f ca="1">28559.4379646311*(((RANDBETWEEN(3800,4910))))</f>
        <v>136399875.71907791</v>
      </c>
      <c r="B1811">
        <v>156320907.37307212</v>
      </c>
    </row>
    <row r="1812" spans="1:2" x14ac:dyDescent="0.25">
      <c r="A1812">
        <f ca="1">31155.5907973706*(((RANDBETWEEN(3800,4910))))</f>
        <v>135059486.10660145</v>
      </c>
      <c r="B1812">
        <v>165491651.12658006</v>
      </c>
    </row>
    <row r="1813" spans="1:2" x14ac:dyDescent="0.25">
      <c r="A1813">
        <f ca="1">26551.7674990513*(((RANDBETWEEN(3800,4910))))</f>
        <v>118022606.53328294</v>
      </c>
      <c r="B1813">
        <v>148404470.54099035</v>
      </c>
    </row>
    <row r="1814" spans="1:2" x14ac:dyDescent="0.25">
      <c r="A1814">
        <f ca="1">26566.9716890804*(((RANDBETWEEN(3800,4910))))</f>
        <v>103026716.21025397</v>
      </c>
      <c r="B1814">
        <v>163003557.19792545</v>
      </c>
    </row>
    <row r="1815" spans="1:2" x14ac:dyDescent="0.25">
      <c r="A1815">
        <f ca="1">26578.4856919642*(((RANDBETWEEN(3800,4910))))</f>
        <v>113543290.87607118</v>
      </c>
      <c r="B1815">
        <v>173194991.08348739</v>
      </c>
    </row>
    <row r="1816" spans="1:2" x14ac:dyDescent="0.25">
      <c r="A1816">
        <f ca="1">25696.1674303465*(((RANDBETWEEN(3800,4910))))</f>
        <v>107127322.01711443</v>
      </c>
      <c r="B1816">
        <v>148341142.52086613</v>
      </c>
    </row>
    <row r="1817" spans="1:2" x14ac:dyDescent="0.25">
      <c r="A1817">
        <f ca="1">28191.3148134664*(((RANDBETWEEN(3800,4910))))</f>
        <v>118600861.42025298</v>
      </c>
      <c r="B1817">
        <v>149619239.0077056</v>
      </c>
    </row>
    <row r="1818" spans="1:2" x14ac:dyDescent="0.25">
      <c r="A1818">
        <f ca="1">26566.3931758933*(((RANDBETWEEN(3800,4910))))</f>
        <v>115085615.23796996</v>
      </c>
      <c r="B1818">
        <v>160154782.30846661</v>
      </c>
    </row>
    <row r="1819" spans="1:2" x14ac:dyDescent="0.25">
      <c r="A1819">
        <f ca="1">32658.9070572536*(((RANDBETWEEN(3800,4910))))</f>
        <v>142392834.76962554</v>
      </c>
      <c r="B1819">
        <v>178103193.81189799</v>
      </c>
    </row>
    <row r="1820" spans="1:2" x14ac:dyDescent="0.25">
      <c r="A1820">
        <f ca="1">26667.354412248*(((RANDBETWEEN(3800,4910))))</f>
        <v>117043018.51535636</v>
      </c>
      <c r="B1820">
        <v>147182061.57889566</v>
      </c>
    </row>
    <row r="1821" spans="1:2" x14ac:dyDescent="0.25">
      <c r="A1821">
        <f ca="1">25844.7934752969*(((RANDBETWEEN(3800,4910))))</f>
        <v>119971531.31232826</v>
      </c>
      <c r="B1821">
        <v>173248858.68649986</v>
      </c>
    </row>
    <row r="1822" spans="1:2" x14ac:dyDescent="0.25">
      <c r="A1822">
        <f ca="1">28746.5655159684*(((RANDBETWEEN(3800,4910))))</f>
        <v>112801523.08465998</v>
      </c>
      <c r="B1822">
        <v>173540886.25539994</v>
      </c>
    </row>
    <row r="1823" spans="1:2" x14ac:dyDescent="0.25">
      <c r="A1823">
        <f ca="1">28906.9999958107*(((RANDBETWEEN(3800,4910))))</f>
        <v>141123973.9795478</v>
      </c>
      <c r="B1823">
        <v>164738559.1488972</v>
      </c>
    </row>
    <row r="1824" spans="1:2" x14ac:dyDescent="0.25">
      <c r="A1824">
        <f ca="1">27349.2687791181*(((RANDBETWEEN(3800,4910))))</f>
        <v>128733008.14330883</v>
      </c>
      <c r="B1824">
        <v>152687356.76915833</v>
      </c>
    </row>
    <row r="1825" spans="1:2" x14ac:dyDescent="0.25">
      <c r="A1825">
        <f ca="1">31996.3342484265*(((RANDBETWEEN(3800,4910))))</f>
        <v>131056985.08155474</v>
      </c>
      <c r="B1825">
        <v>186803948.55777594</v>
      </c>
    </row>
    <row r="1826" spans="1:2" x14ac:dyDescent="0.25">
      <c r="A1826">
        <f ca="1">25964.1859438549*(((RANDBETWEEN(3800,4910))))</f>
        <v>106531054.92763668</v>
      </c>
      <c r="B1826">
        <v>145937805.61396939</v>
      </c>
    </row>
    <row r="1827" spans="1:2" x14ac:dyDescent="0.25">
      <c r="A1827">
        <f ca="1">34322.3403771584*(((RANDBETWEEN(3800,4910))))</f>
        <v>141064818.95012137</v>
      </c>
      <c r="B1827">
        <v>184461484.76246807</v>
      </c>
    </row>
    <row r="1828" spans="1:2" x14ac:dyDescent="0.25">
      <c r="A1828">
        <f ca="1">26498.184546077*(((RANDBETWEEN(3800,4910))))</f>
        <v>112113818.81445175</v>
      </c>
      <c r="B1828">
        <v>167808283.99637118</v>
      </c>
    </row>
    <row r="1829" spans="1:2" x14ac:dyDescent="0.25">
      <c r="A1829">
        <f ca="1">30925.5530981064*(((RANDBETWEEN(3800,4910))))</f>
        <v>135484848.12280396</v>
      </c>
      <c r="B1829">
        <v>199668360.96767563</v>
      </c>
    </row>
    <row r="1830" spans="1:2" x14ac:dyDescent="0.25">
      <c r="A1830">
        <f ca="1">30114.1196144391*(((RANDBETWEEN(3800,4910))))</f>
        <v>147468843.7519083</v>
      </c>
      <c r="B1830">
        <v>158366605.77198595</v>
      </c>
    </row>
    <row r="1831" spans="1:2" x14ac:dyDescent="0.25">
      <c r="A1831">
        <f ca="1">27295.5468631118*(((RANDBETWEEN(3800,4910))))</f>
        <v>125286560.10168304</v>
      </c>
      <c r="B1831">
        <v>178480609.657965</v>
      </c>
    </row>
    <row r="1832" spans="1:2" x14ac:dyDescent="0.25">
      <c r="A1832">
        <f ca="1">26817.9140979271*(((RANDBETWEEN(3800,4910))))</f>
        <v>131515050.73623434</v>
      </c>
      <c r="B1832">
        <v>158517211.31967032</v>
      </c>
    </row>
    <row r="1833" spans="1:2" x14ac:dyDescent="0.25">
      <c r="A1833">
        <f ca="1">31489.1573486292*(((RANDBETWEEN(3800,4910))))</f>
        <v>131467231.93052687</v>
      </c>
      <c r="B1833">
        <v>186298121.23395199</v>
      </c>
    </row>
    <row r="1834" spans="1:2" x14ac:dyDescent="0.25">
      <c r="A1834">
        <f ca="1">26373.4825084486*(((RANDBETWEEN(3800,4910))))</f>
        <v>112351035.48599084</v>
      </c>
      <c r="B1834">
        <v>162056910.36157429</v>
      </c>
    </row>
    <row r="1835" spans="1:2" x14ac:dyDescent="0.25">
      <c r="A1835">
        <f ca="1">29726.3514545648*(((RANDBETWEEN(3800,4910))))</f>
        <v>114654537.56025626</v>
      </c>
      <c r="B1835">
        <v>201250428.83711213</v>
      </c>
    </row>
    <row r="1836" spans="1:2" x14ac:dyDescent="0.25">
      <c r="A1836">
        <f ca="1">26985.3047349931*(((RANDBETWEEN(3800,4910))))</f>
        <v>128180197.49121726</v>
      </c>
      <c r="B1836">
        <v>178619976.53704917</v>
      </c>
    </row>
    <row r="1837" spans="1:2" x14ac:dyDescent="0.25">
      <c r="A1837">
        <f ca="1">27831.2554293455*(((RANDBETWEEN(3800,4910))))</f>
        <v>126882693.50238618</v>
      </c>
      <c r="B1837">
        <v>188621947.67148685</v>
      </c>
    </row>
    <row r="1838" spans="1:2" x14ac:dyDescent="0.25">
      <c r="A1838">
        <f ca="1">26884.3193856519*(((RANDBETWEEN(3800,4910))))</f>
        <v>113075447.33605182</v>
      </c>
      <c r="B1838">
        <v>192363459.58172926</v>
      </c>
    </row>
    <row r="1839" spans="1:2" x14ac:dyDescent="0.25">
      <c r="A1839">
        <f ca="1">27711.6919281017*(((RANDBETWEEN(3800,4910))))</f>
        <v>122236273.09485672</v>
      </c>
      <c r="B1839">
        <v>144010505.34563655</v>
      </c>
    </row>
    <row r="1840" spans="1:2" x14ac:dyDescent="0.25">
      <c r="A1840">
        <f ca="1">26753.7310225579*(((RANDBETWEEN(3800,4910))))</f>
        <v>126411379.08158614</v>
      </c>
      <c r="B1840">
        <v>157837841.70284286</v>
      </c>
    </row>
    <row r="1841" spans="1:2" x14ac:dyDescent="0.25">
      <c r="A1841">
        <f ca="1">24717.8257850746*(((RANDBETWEEN(3800,4910))))</f>
        <v>112391953.84473428</v>
      </c>
      <c r="B1841">
        <v>147902146.24917597</v>
      </c>
    </row>
    <row r="1842" spans="1:2" x14ac:dyDescent="0.25">
      <c r="A1842">
        <f ca="1">32003.598317909*(((RANDBETWEEN(3800,4910))))</f>
        <v>155985538.20148873</v>
      </c>
      <c r="B1842">
        <v>157506624.96789604</v>
      </c>
    </row>
    <row r="1843" spans="1:2" x14ac:dyDescent="0.25">
      <c r="A1843">
        <f ca="1">29273.1979555729*(((RANDBETWEEN(3800,4910))))</f>
        <v>142150649.27226189</v>
      </c>
      <c r="B1843">
        <v>169514651.53144681</v>
      </c>
    </row>
    <row r="1844" spans="1:2" x14ac:dyDescent="0.25">
      <c r="A1844">
        <f ca="1">29276.8644233805*(((RANDBETWEEN(3800,4910))))</f>
        <v>124104628.29070982</v>
      </c>
      <c r="B1844">
        <v>148927183.87048706</v>
      </c>
    </row>
    <row r="1845" spans="1:2" x14ac:dyDescent="0.25">
      <c r="A1845">
        <f ca="1">31806.6231810093*(((RANDBETWEEN(3800,4910))))</f>
        <v>146024207.02401355</v>
      </c>
      <c r="B1845">
        <v>188213157.06859666</v>
      </c>
    </row>
    <row r="1846" spans="1:2" x14ac:dyDescent="0.25">
      <c r="A1846">
        <f ca="1">27823.5998486654*(((RANDBETWEEN(3800,4910))))</f>
        <v>126513908.51188157</v>
      </c>
      <c r="B1846">
        <v>160306939.28359574</v>
      </c>
    </row>
    <row r="1847" spans="1:2" x14ac:dyDescent="0.25">
      <c r="A1847">
        <f ca="1">29550.1611312097*(((RANDBETWEEN(3800,4910))))</f>
        <v>144322986.9648281</v>
      </c>
      <c r="B1847">
        <v>174515050.75270745</v>
      </c>
    </row>
    <row r="1848" spans="1:2" x14ac:dyDescent="0.25">
      <c r="A1848">
        <f ca="1">26523.3322275264*(((RANDBETWEEN(3800,4910))))</f>
        <v>110443155.3954199</v>
      </c>
      <c r="B1848">
        <v>173570617.43540496</v>
      </c>
    </row>
    <row r="1849" spans="1:2" x14ac:dyDescent="0.25">
      <c r="A1849">
        <f ca="1">28222.4744042447*(((RANDBETWEEN(3800,4910))))</f>
        <v>138572349.32484132</v>
      </c>
      <c r="B1849">
        <v>154024389.01456907</v>
      </c>
    </row>
    <row r="1850" spans="1:2" x14ac:dyDescent="0.25">
      <c r="A1850">
        <f ca="1">26574.8460052978*(((RANDBETWEEN(3800,4910))))</f>
        <v>102339731.96640195</v>
      </c>
      <c r="B1850">
        <v>173356169.98140123</v>
      </c>
    </row>
    <row r="1851" spans="1:2" x14ac:dyDescent="0.25">
      <c r="A1851">
        <f ca="1">27341.2287759794*(((RANDBETWEEN(3800,4910))))</f>
        <v>117786013.56691937</v>
      </c>
      <c r="B1851">
        <v>156765734.22514904</v>
      </c>
    </row>
    <row r="1852" spans="1:2" x14ac:dyDescent="0.25">
      <c r="A1852">
        <f ca="1">25898.0834853246*(((RANDBETWEEN(3800,4910))))</f>
        <v>126848812.91112012</v>
      </c>
      <c r="B1852">
        <v>149024766.99369049</v>
      </c>
    </row>
    <row r="1853" spans="1:2" x14ac:dyDescent="0.25">
      <c r="A1853">
        <f ca="1">26467.7665997677*(((RANDBETWEEN(3800,4910))))</f>
        <v>124266164.18590951</v>
      </c>
      <c r="B1853">
        <v>199993436.01307252</v>
      </c>
    </row>
    <row r="1854" spans="1:2" x14ac:dyDescent="0.25">
      <c r="A1854">
        <f ca="1">26361.1727542555*(((RANDBETWEEN(3800,4910))))</f>
        <v>117570830.48397951</v>
      </c>
      <c r="B1854">
        <v>145749682.86303842</v>
      </c>
    </row>
    <row r="1855" spans="1:2" x14ac:dyDescent="0.25">
      <c r="A1855">
        <f ca="1">28074.559538216*(((RANDBETWEEN(3800,4910))))</f>
        <v>129872912.42378731</v>
      </c>
      <c r="B1855">
        <v>188727458.53773859</v>
      </c>
    </row>
    <row r="1856" spans="1:2" x14ac:dyDescent="0.25">
      <c r="A1856">
        <f ca="1">27008.5255872996*(((RANDBETWEEN(3800,4910))))</f>
        <v>107088803.9536428</v>
      </c>
      <c r="B1856">
        <v>172254322.21609557</v>
      </c>
    </row>
    <row r="1857" spans="1:2" x14ac:dyDescent="0.25">
      <c r="A1857">
        <f ca="1">26907.803609885*(((RANDBETWEEN(3800,4910))))</f>
        <v>121757811.33472975</v>
      </c>
      <c r="B1857">
        <v>151212507.00214875</v>
      </c>
    </row>
    <row r="1858" spans="1:2" x14ac:dyDescent="0.25">
      <c r="A1858">
        <f ca="1">29376.2025611459*(((RANDBETWEEN(3800,4910))))</f>
        <v>132545425.95589028</v>
      </c>
      <c r="B1858">
        <v>192876895.94694749</v>
      </c>
    </row>
    <row r="1859" spans="1:2" x14ac:dyDescent="0.25">
      <c r="A1859">
        <f ca="1">30071.23987511*(((RANDBETWEEN(3800,4910))))</f>
        <v>124915930.44120689</v>
      </c>
      <c r="B1859">
        <v>164607821.78164712</v>
      </c>
    </row>
    <row r="1860" spans="1:2" x14ac:dyDescent="0.25">
      <c r="A1860">
        <f ca="1">32985.0873067954*(((RANDBETWEEN(3800,4910))))</f>
        <v>135007962.34671366</v>
      </c>
      <c r="B1860">
        <v>181337403.16511595</v>
      </c>
    </row>
    <row r="1861" spans="1:2" x14ac:dyDescent="0.25">
      <c r="A1861">
        <f ca="1">25514.726273551*(((RANDBETWEEN(3800,4910))))</f>
        <v>116729872.70149583</v>
      </c>
      <c r="B1861">
        <v>166648078.3059389</v>
      </c>
    </row>
    <row r="1862" spans="1:2" x14ac:dyDescent="0.25">
      <c r="A1862">
        <f ca="1">25335.6955777113*(((RANDBETWEEN(3800,4910))))</f>
        <v>124144908.3307853</v>
      </c>
      <c r="B1862">
        <v>157629755.86505699</v>
      </c>
    </row>
    <row r="1863" spans="1:2" x14ac:dyDescent="0.25">
      <c r="A1863">
        <f ca="1">32304.7054892755*(((RANDBETWEEN(3800,4910))))</f>
        <v>142722188.85161912</v>
      </c>
      <c r="B1863">
        <v>174577634.9269914</v>
      </c>
    </row>
    <row r="1864" spans="1:2" x14ac:dyDescent="0.25">
      <c r="A1864">
        <f ca="1">26954.9553800206*(((RANDBETWEEN(3800,4910))))</f>
        <v>107253767.45710182</v>
      </c>
      <c r="B1864">
        <v>202591237.76280248</v>
      </c>
    </row>
    <row r="1865" spans="1:2" x14ac:dyDescent="0.25">
      <c r="A1865">
        <f ca="1">31142.125329722*(((RANDBETWEEN(3800,4910))))</f>
        <v>141945807.25287303</v>
      </c>
      <c r="B1865">
        <v>192260751.44036683</v>
      </c>
    </row>
    <row r="1866" spans="1:2" x14ac:dyDescent="0.25">
      <c r="A1866">
        <f ca="1">27365.0805228031*(((RANDBETWEEN(3800,4910))))</f>
        <v>125058417.98920999</v>
      </c>
      <c r="B1866">
        <v>155205729.53909537</v>
      </c>
    </row>
    <row r="1867" spans="1:2" x14ac:dyDescent="0.25">
      <c r="A1867">
        <f ca="1">27231.8481599092*(((RANDBETWEEN(3800,4910))))</f>
        <v>122053143.45271294</v>
      </c>
      <c r="B1867">
        <v>151895431.91728914</v>
      </c>
    </row>
    <row r="1868" spans="1:2" x14ac:dyDescent="0.25">
      <c r="A1868">
        <f ca="1">26404.5794911893*(((RANDBETWEEN(3800,4910))))</f>
        <v>129197607.45038901</v>
      </c>
      <c r="B1868">
        <v>182198823.76023525</v>
      </c>
    </row>
    <row r="1869" spans="1:2" x14ac:dyDescent="0.25">
      <c r="A1869">
        <f ca="1">27455.2748507844*(((RANDBETWEEN(3800,4910))))</f>
        <v>129424165.64659788</v>
      </c>
      <c r="B1869">
        <v>187782100.00178647</v>
      </c>
    </row>
    <row r="1870" spans="1:2" x14ac:dyDescent="0.25">
      <c r="A1870">
        <f ca="1">26711.0905151677*(((RANDBETWEEN(3800,4910))))</f>
        <v>111198269.81464297</v>
      </c>
      <c r="B1870">
        <v>172436864.10218942</v>
      </c>
    </row>
    <row r="1871" spans="1:2" x14ac:dyDescent="0.25">
      <c r="A1871">
        <f ca="1">27757.4403100212*(((RANDBETWEEN(3800,4910))))</f>
        <v>120606078.14704208</v>
      </c>
      <c r="B1871">
        <v>157670456.11240676</v>
      </c>
    </row>
    <row r="1872" spans="1:2" x14ac:dyDescent="0.25">
      <c r="A1872">
        <f ca="1">28808.377879679*(((RANDBETWEEN(3800,4910))))</f>
        <v>122982965.16834973</v>
      </c>
      <c r="B1872">
        <v>166758507.28204995</v>
      </c>
    </row>
    <row r="1873" spans="1:2" x14ac:dyDescent="0.25">
      <c r="A1873">
        <f ca="1">27579.1577918552*(((RANDBETWEEN(3800,4910))))</f>
        <v>133510702.87037095</v>
      </c>
      <c r="B1873">
        <v>202271298.42588148</v>
      </c>
    </row>
    <row r="1874" spans="1:2" x14ac:dyDescent="0.25">
      <c r="A1874">
        <f ca="1">26962.6996966281*(((RANDBETWEEN(3800,4910))))</f>
        <v>122976873.31632093</v>
      </c>
      <c r="B1874">
        <v>159060107.50867873</v>
      </c>
    </row>
    <row r="1875" spans="1:2" x14ac:dyDescent="0.25">
      <c r="A1875">
        <f ca="1">28397.7160011066*(((RANDBETWEEN(3800,4910))))</f>
        <v>136735002.54532835</v>
      </c>
      <c r="B1875">
        <v>180902878.27801999</v>
      </c>
    </row>
    <row r="1876" spans="1:2" x14ac:dyDescent="0.25">
      <c r="A1876">
        <f ca="1">27219.5322929123*(((RANDBETWEEN(3800,4910))))</f>
        <v>131796975.36228134</v>
      </c>
      <c r="B1876">
        <v>162730778.11498743</v>
      </c>
    </row>
    <row r="1877" spans="1:2" x14ac:dyDescent="0.25">
      <c r="A1877">
        <f ca="1">26567.350236934*(((RANDBETWEEN(3800,4910))))</f>
        <v>110706148.43730395</v>
      </c>
      <c r="B1877">
        <v>177082926.80208898</v>
      </c>
    </row>
    <row r="1878" spans="1:2" x14ac:dyDescent="0.25">
      <c r="A1878">
        <f ca="1">27150.0563026245*(((RANDBETWEEN(3800,4910))))</f>
        <v>126899363.15846686</v>
      </c>
      <c r="B1878">
        <v>186717133.38064536</v>
      </c>
    </row>
    <row r="1879" spans="1:2" x14ac:dyDescent="0.25">
      <c r="A1879">
        <f ca="1">25692.5898570685*(((RANDBETWEEN(3800,4910))))</f>
        <v>119727468.73393904</v>
      </c>
      <c r="B1879">
        <v>194783512.51797473</v>
      </c>
    </row>
    <row r="1880" spans="1:2" x14ac:dyDescent="0.25">
      <c r="A1880">
        <f ca="1">26640.2564871353*(((RANDBETWEEN(3800,4910))))</f>
        <v>127500267.54742937</v>
      </c>
      <c r="B1880">
        <v>142922534.71277547</v>
      </c>
    </row>
    <row r="1881" spans="1:2" x14ac:dyDescent="0.25">
      <c r="A1881">
        <f ca="1">31020.8872128096*(((RANDBETWEEN(3800,4910))))</f>
        <v>130380788.95543866</v>
      </c>
      <c r="B1881">
        <v>198212407.92805162</v>
      </c>
    </row>
    <row r="1882" spans="1:2" x14ac:dyDescent="0.25">
      <c r="A1882">
        <f ca="1">25883.285419903*(((RANDBETWEEN(3800,4910))))</f>
        <v>101488362.13143964</v>
      </c>
      <c r="B1882">
        <v>156857945.99643981</v>
      </c>
    </row>
    <row r="1883" spans="1:2" x14ac:dyDescent="0.25">
      <c r="A1883">
        <f ca="1">24826.2881954253*(((RANDBETWEEN(3800,4910))))</f>
        <v>115764981.85526812</v>
      </c>
      <c r="B1883">
        <v>165958742.44716734</v>
      </c>
    </row>
    <row r="1884" spans="1:2" x14ac:dyDescent="0.25">
      <c r="A1884">
        <f ca="1">25848.1174773334*(((RANDBETWEEN(3800,4910))))</f>
        <v>112284222.32153647</v>
      </c>
      <c r="B1884">
        <v>151708162.72800294</v>
      </c>
    </row>
    <row r="1885" spans="1:2" x14ac:dyDescent="0.25">
      <c r="A1885">
        <f ca="1">31019.0145427101*(((RANDBETWEEN(3800,4910))))</f>
        <v>125006628.60712177</v>
      </c>
      <c r="B1885">
        <v>202581295.35217091</v>
      </c>
    </row>
    <row r="1886" spans="1:2" x14ac:dyDescent="0.25">
      <c r="A1886">
        <f ca="1">31190.983993747*(((RANDBETWEEN(3800,4910))))</f>
        <v>131688334.42159994</v>
      </c>
      <c r="B1886">
        <v>161826416.11467847</v>
      </c>
    </row>
    <row r="1887" spans="1:2" x14ac:dyDescent="0.25">
      <c r="A1887">
        <f ca="1">28395.5372725407*(((RANDBETWEEN(3800,4910))))</f>
        <v>135702272.62547201</v>
      </c>
      <c r="B1887">
        <v>201232679.04740086</v>
      </c>
    </row>
    <row r="1888" spans="1:2" x14ac:dyDescent="0.25">
      <c r="A1888">
        <f ca="1">27473.9539122164*(((RANDBETWEEN(3800,4910))))</f>
        <v>112011310.10010622</v>
      </c>
      <c r="B1888">
        <v>151658009.88029242</v>
      </c>
    </row>
    <row r="1889" spans="1:2" x14ac:dyDescent="0.25">
      <c r="A1889">
        <f ca="1">32952.9119903719*(((RANDBETWEEN(3800,4910))))</f>
        <v>151978830.09959531</v>
      </c>
      <c r="B1889">
        <v>201998866.15087861</v>
      </c>
    </row>
    <row r="1890" spans="1:2" x14ac:dyDescent="0.25">
      <c r="A1890">
        <f ca="1">25771.6392254983*(((RANDBETWEEN(3800,4910))))</f>
        <v>108756317.53160296</v>
      </c>
      <c r="B1890">
        <v>152326506.65529919</v>
      </c>
    </row>
    <row r="1891" spans="1:2" x14ac:dyDescent="0.25">
      <c r="A1891">
        <f ca="1">26303.2761386409*(((RANDBETWEEN(3800,4910))))</f>
        <v>109895087.70724185</v>
      </c>
      <c r="B1891">
        <v>161061175.35922974</v>
      </c>
    </row>
    <row r="1892" spans="1:2" x14ac:dyDescent="0.25">
      <c r="A1892">
        <f ca="1">29985.5665560757*(((RANDBETWEEN(3800,4910))))</f>
        <v>138623274.18873802</v>
      </c>
      <c r="B1892">
        <v>202175011.45430899</v>
      </c>
    </row>
    <row r="1893" spans="1:2" x14ac:dyDescent="0.25">
      <c r="A1893">
        <f ca="1">26063.8617334243*(((RANDBETWEEN(3800,4910))))</f>
        <v>113012904.47612771</v>
      </c>
      <c r="B1893">
        <v>148198038.73695019</v>
      </c>
    </row>
    <row r="1894" spans="1:2" x14ac:dyDescent="0.25">
      <c r="A1894">
        <f ca="1">25700.3119920851*(((RANDBETWEEN(3800,4910))))</f>
        <v>106090887.90332723</v>
      </c>
      <c r="B1894">
        <v>152592639.77927366</v>
      </c>
    </row>
    <row r="1895" spans="1:2" x14ac:dyDescent="0.25">
      <c r="A1895">
        <f ca="1">31223.8101793214*(((RANDBETWEEN(3800,4910))))</f>
        <v>128361083.64719029</v>
      </c>
      <c r="B1895">
        <v>171171826.89601541</v>
      </c>
    </row>
    <row r="1896" spans="1:2" x14ac:dyDescent="0.25">
      <c r="A1896">
        <f ca="1">32098.6152025703*(((RANDBETWEEN(3800,4910))))</f>
        <v>128811742.80791466</v>
      </c>
      <c r="B1896">
        <v>165803585.23372948</v>
      </c>
    </row>
    <row r="1897" spans="1:2" x14ac:dyDescent="0.25">
      <c r="A1897">
        <f ca="1">27768.3061890937*(((RANDBETWEEN(3800,4910))))</f>
        <v>134731821.62948272</v>
      </c>
      <c r="B1897">
        <v>160713458.02114686</v>
      </c>
    </row>
    <row r="1898" spans="1:2" x14ac:dyDescent="0.25">
      <c r="A1898">
        <f ca="1">30789.5347580474*(((RANDBETWEEN(3800,4910))))</f>
        <v>128915782.03194433</v>
      </c>
      <c r="B1898">
        <v>166437176.1134063</v>
      </c>
    </row>
    <row r="1899" spans="1:2" x14ac:dyDescent="0.25">
      <c r="A1899">
        <f ca="1">26725.4539657451*(((RANDBETWEEN(3800,4910))))</f>
        <v>120611973.74740747</v>
      </c>
      <c r="B1899">
        <v>146568866.28918725</v>
      </c>
    </row>
    <row r="1900" spans="1:2" x14ac:dyDescent="0.25">
      <c r="A1900">
        <f ca="1">30742.6834133038*(((RANDBETWEEN(3800,4910))))</f>
        <v>132470222.82792607</v>
      </c>
      <c r="B1900">
        <v>160775327.92345101</v>
      </c>
    </row>
    <row r="1901" spans="1:2" x14ac:dyDescent="0.25">
      <c r="A1901">
        <f ca="1">29032.8989533169*(((RANDBETWEEN(3800,4910))))</f>
        <v>113721865.20014219</v>
      </c>
      <c r="B1901">
        <v>189314004.91627938</v>
      </c>
    </row>
    <row r="1902" spans="1:2" x14ac:dyDescent="0.25">
      <c r="A1902">
        <f ca="1">27120.8564490277*(((RANDBETWEEN(3800,4910))))</f>
        <v>132187054.33256124</v>
      </c>
      <c r="B1902">
        <v>149731090.74791032</v>
      </c>
    </row>
    <row r="1903" spans="1:2" x14ac:dyDescent="0.25">
      <c r="A1903">
        <f ca="1">30983.965983351*(((RANDBETWEEN(3800,4910))))</f>
        <v>142557227.48939806</v>
      </c>
      <c r="B1903">
        <v>192730122.23914516</v>
      </c>
    </row>
    <row r="1904" spans="1:2" x14ac:dyDescent="0.25">
      <c r="A1904">
        <f ca="1">26757.1376608523*(((RANDBETWEEN(3800,4910))))</f>
        <v>107510179.12130444</v>
      </c>
      <c r="B1904">
        <v>150967048.97579172</v>
      </c>
    </row>
    <row r="1905" spans="1:2" x14ac:dyDescent="0.25">
      <c r="A1905">
        <f ca="1">26245.3039850469*(((RANDBETWEEN(3800,4910))))</f>
        <v>124350250.28115205</v>
      </c>
      <c r="B1905">
        <v>168844554.60631835</v>
      </c>
    </row>
    <row r="1906" spans="1:2" x14ac:dyDescent="0.25">
      <c r="A1906">
        <f ca="1">26657.1943599517*(((RANDBETWEEN(3800,4910))))</f>
        <v>104656145.05717051</v>
      </c>
      <c r="B1906">
        <v>159661038.85796466</v>
      </c>
    </row>
    <row r="1907" spans="1:2" x14ac:dyDescent="0.25">
      <c r="A1907">
        <f ca="1">27763.8217087064*(((RANDBETWEEN(3800,4910))))</f>
        <v>129768102.66649368</v>
      </c>
      <c r="B1907">
        <v>168133472.01436964</v>
      </c>
    </row>
    <row r="1908" spans="1:2" x14ac:dyDescent="0.25">
      <c r="A1908">
        <f ca="1">30634.3447667439*(((RANDBETWEEN(3800,4910))))</f>
        <v>138405969.65614903</v>
      </c>
      <c r="B1908">
        <v>154677120.42781684</v>
      </c>
    </row>
    <row r="1909" spans="1:2" x14ac:dyDescent="0.25">
      <c r="A1909">
        <f ca="1">26927.4297229785*(((RANDBETWEEN(3800,4910))))</f>
        <v>130867308.4536754</v>
      </c>
      <c r="B1909">
        <v>153688992.63543108</v>
      </c>
    </row>
    <row r="1910" spans="1:2" x14ac:dyDescent="0.25">
      <c r="A1910">
        <f ca="1">27053.8009703444*(((RANDBETWEEN(3800,4910))))</f>
        <v>104346510.34261817</v>
      </c>
      <c r="B1910">
        <v>151478751.19489595</v>
      </c>
    </row>
    <row r="1911" spans="1:2" x14ac:dyDescent="0.25">
      <c r="A1911">
        <f ca="1">29877.6182312263*(((RANDBETWEEN(3800,4910))))</f>
        <v>128921922.66774143</v>
      </c>
      <c r="B1911">
        <v>158995265.18885139</v>
      </c>
    </row>
    <row r="1912" spans="1:2" x14ac:dyDescent="0.25">
      <c r="A1912">
        <f ca="1">26473.4837835473*(((RANDBETWEEN(3800,4910))))</f>
        <v>112353465.17737465</v>
      </c>
      <c r="B1912">
        <v>165278259.85508603</v>
      </c>
    </row>
    <row r="1913" spans="1:2" x14ac:dyDescent="0.25">
      <c r="A1913">
        <f ca="1">25471.3972353689*(((RANDBETWEEN(3800,4910))))</f>
        <v>122797606.07171336</v>
      </c>
      <c r="B1913">
        <v>169232780.74775189</v>
      </c>
    </row>
    <row r="1914" spans="1:2" x14ac:dyDescent="0.25">
      <c r="A1914">
        <f ca="1">27869.9255151556*(((RANDBETWEEN(3800,4910))))</f>
        <v>129232844.61377631</v>
      </c>
      <c r="B1914">
        <v>178120426.21920192</v>
      </c>
    </row>
    <row r="1915" spans="1:2" x14ac:dyDescent="0.25">
      <c r="A1915">
        <f ca="1">30043.6901194785*(((RANDBETWEEN(3800,4910))))</f>
        <v>143428576.63039038</v>
      </c>
      <c r="B1915">
        <v>195319956.69010395</v>
      </c>
    </row>
    <row r="1916" spans="1:2" x14ac:dyDescent="0.25">
      <c r="A1916">
        <f ca="1">30393.4193809207*(((RANDBETWEEN(3800,4910))))</f>
        <v>116437189.64830723</v>
      </c>
      <c r="B1916">
        <v>202400859.31334594</v>
      </c>
    </row>
    <row r="1917" spans="1:2" x14ac:dyDescent="0.25">
      <c r="A1917">
        <f ca="1">30671.9390532614*(((RANDBETWEEN(3800,4910))))</f>
        <v>128730128.2065379</v>
      </c>
      <c r="B1917">
        <v>168959666.49606848</v>
      </c>
    </row>
    <row r="1918" spans="1:2" x14ac:dyDescent="0.25">
      <c r="A1918">
        <f ca="1">27255.5676036956*(((RANDBETWEEN(3800,4910))))</f>
        <v>123494976.81234466</v>
      </c>
      <c r="B1918">
        <v>156515125.3505677</v>
      </c>
    </row>
    <row r="1919" spans="1:2" x14ac:dyDescent="0.25">
      <c r="A1919">
        <f ca="1">27732.5453728576*(((RANDBETWEEN(3800,4910))))</f>
        <v>126599069.62709481</v>
      </c>
      <c r="B1919">
        <v>177237837.65360719</v>
      </c>
    </row>
    <row r="1920" spans="1:2" x14ac:dyDescent="0.25">
      <c r="A1920">
        <f ca="1">26202.8015574333*(((RANDBETWEEN(3800,4910))))</f>
        <v>127895874.40183213</v>
      </c>
      <c r="B1920">
        <v>165216422.67794025</v>
      </c>
    </row>
    <row r="1921" spans="1:2" x14ac:dyDescent="0.25">
      <c r="A1921">
        <f ca="1">26404.3429860278*(((RANDBETWEEN(3800,4910))))</f>
        <v>128509937.31299736</v>
      </c>
      <c r="B1921">
        <v>145520158.69054344</v>
      </c>
    </row>
    <row r="1922" spans="1:2" x14ac:dyDescent="0.25">
      <c r="A1922">
        <f ca="1">27623.8098933537*(((RANDBETWEEN(3800,4910))))</f>
        <v>114196830.09912404</v>
      </c>
      <c r="B1922">
        <v>155299539.96173745</v>
      </c>
    </row>
    <row r="1923" spans="1:2" x14ac:dyDescent="0.25">
      <c r="A1923">
        <f ca="1">28016.2925837571*(((RANDBETWEEN(3800,4910))))</f>
        <v>128790897.00753142</v>
      </c>
      <c r="B1923">
        <v>168794890.89671433</v>
      </c>
    </row>
    <row r="1924" spans="1:2" x14ac:dyDescent="0.25">
      <c r="A1924">
        <f ca="1">28007.8589151333*(((RANDBETWEEN(3800,4910))))</f>
        <v>108474437.57831125</v>
      </c>
      <c r="B1924">
        <v>147290530.21984428</v>
      </c>
    </row>
    <row r="1925" spans="1:2" x14ac:dyDescent="0.25">
      <c r="A1925">
        <f ca="1">25178.3769624112*(((RANDBETWEEN(3800,4910))))</f>
        <v>108921658.7393907</v>
      </c>
      <c r="B1925">
        <v>166018849.82506302</v>
      </c>
    </row>
    <row r="1926" spans="1:2" x14ac:dyDescent="0.25">
      <c r="A1926">
        <f ca="1">30680.8382833572*(((RANDBETWEEN(3800,4910))))</f>
        <v>121526800.44037768</v>
      </c>
      <c r="B1926">
        <v>184981078.48943621</v>
      </c>
    </row>
    <row r="1927" spans="1:2" x14ac:dyDescent="0.25">
      <c r="A1927">
        <f ca="1">26941.1245396497*(((RANDBETWEEN(3800,4910))))</f>
        <v>123040115.77258012</v>
      </c>
      <c r="B1927">
        <v>153651825.76664746</v>
      </c>
    </row>
    <row r="1928" spans="1:2" x14ac:dyDescent="0.25">
      <c r="A1928">
        <f ca="1">27279.3334218722*(((RANDBETWEEN(3800,4910))))</f>
        <v>106771311.01320769</v>
      </c>
      <c r="B1928">
        <v>185532490.89333993</v>
      </c>
    </row>
    <row r="1929" spans="1:2" x14ac:dyDescent="0.25">
      <c r="A1929">
        <f ca="1">25725.8982206385*(((RANDBETWEEN(3800,4910))))</f>
        <v>101360038.98931564</v>
      </c>
      <c r="B1929">
        <v>146861338.0250985</v>
      </c>
    </row>
    <row r="1930" spans="1:2" x14ac:dyDescent="0.25">
      <c r="A1930">
        <f ca="1">26121.9586937142*(((RANDBETWEEN(3800,4910))))</f>
        <v>104592322.60963164</v>
      </c>
      <c r="B1930">
        <v>144448316.24123871</v>
      </c>
    </row>
    <row r="1931" spans="1:2" x14ac:dyDescent="0.25">
      <c r="A1931">
        <f ca="1">27381.9746663371*(((RANDBETWEEN(3800,4910))))</f>
        <v>129544122.14644101</v>
      </c>
      <c r="B1931">
        <v>157727498.57467836</v>
      </c>
    </row>
    <row r="1932" spans="1:2" x14ac:dyDescent="0.25">
      <c r="A1932">
        <f ca="1">29605.6595212448*(((RANDBETWEEN(3800,4910))))</f>
        <v>127926054.79129896</v>
      </c>
      <c r="B1932">
        <v>146801581.26795781</v>
      </c>
    </row>
    <row r="1933" spans="1:2" x14ac:dyDescent="0.25">
      <c r="A1933">
        <f ca="1">26480.3091645461*(((RANDBETWEEN(3800,4910))))</f>
        <v>102664158.63094506</v>
      </c>
      <c r="B1933">
        <v>149868486.37073687</v>
      </c>
    </row>
    <row r="1934" spans="1:2" x14ac:dyDescent="0.25">
      <c r="A1934">
        <f ca="1">27825.9489740291*(((RANDBETWEEN(3800,4910))))</f>
        <v>128333276.66822201</v>
      </c>
      <c r="B1934">
        <v>167461599.88414291</v>
      </c>
    </row>
    <row r="1935" spans="1:2" x14ac:dyDescent="0.25">
      <c r="A1935">
        <f ca="1">25928.445254526*(((RANDBETWEEN(3800,4910))))</f>
        <v>114033302.22940537</v>
      </c>
      <c r="B1935">
        <v>144375783.69534615</v>
      </c>
    </row>
    <row r="1936" spans="1:2" x14ac:dyDescent="0.25">
      <c r="A1936">
        <f ca="1">26082.7451271976*(((RANDBETWEEN(3800,4910))))</f>
        <v>99323093.444368497</v>
      </c>
      <c r="B1936">
        <v>146263464.88751632</v>
      </c>
    </row>
    <row r="1937" spans="1:2" x14ac:dyDescent="0.25">
      <c r="A1937">
        <f ca="1">26873.5678586253*(((RANDBETWEEN(3800,4910))))</f>
        <v>122624090.13890715</v>
      </c>
      <c r="B1937">
        <v>169337745.97808814</v>
      </c>
    </row>
    <row r="1938" spans="1:2" x14ac:dyDescent="0.25">
      <c r="A1938">
        <f ca="1">27064.4959758544*(((RANDBETWEEN(3800,4910))))</f>
        <v>118001202.45472513</v>
      </c>
      <c r="B1938">
        <v>179072135.32507068</v>
      </c>
    </row>
    <row r="1939" spans="1:2" x14ac:dyDescent="0.25">
      <c r="A1939">
        <f ca="1">27601.1431382592*(((RANDBETWEEN(3800,4910))))</f>
        <v>134307162.51076925</v>
      </c>
      <c r="B1939">
        <v>145646882.10326296</v>
      </c>
    </row>
    <row r="1940" spans="1:2" x14ac:dyDescent="0.25">
      <c r="A1940">
        <f ca="1">27525.573442243*(((RANDBETWEEN(3800,4910))))</f>
        <v>130829050.57098077</v>
      </c>
      <c r="B1940">
        <v>202886274.48153597</v>
      </c>
    </row>
    <row r="1941" spans="1:2" x14ac:dyDescent="0.25">
      <c r="A1941">
        <f ca="1">26524.7420781659*(((RANDBETWEEN(3800,4910))))</f>
        <v>127053514.55441456</v>
      </c>
      <c r="B1941">
        <v>158856790.84222043</v>
      </c>
    </row>
    <row r="1942" spans="1:2" x14ac:dyDescent="0.25">
      <c r="A1942">
        <f ca="1">26277.8208868258*(((RANDBETWEEN(3800,4910))))</f>
        <v>115464744.97671275</v>
      </c>
      <c r="B1942">
        <v>147197586.30408338</v>
      </c>
    </row>
    <row r="1943" spans="1:2" x14ac:dyDescent="0.25">
      <c r="A1943">
        <f ca="1">28748.968570073*(((RANDBETWEEN(3800,4910))))</f>
        <v>139461246.53342435</v>
      </c>
      <c r="B1943">
        <v>160434227.43114153</v>
      </c>
    </row>
    <row r="1944" spans="1:2" x14ac:dyDescent="0.25">
      <c r="A1944">
        <f ca="1">27151.04476897*(((RANDBETWEEN(3800,4910))))</f>
        <v>132361343.24872865</v>
      </c>
      <c r="B1944">
        <v>188380530.00681594</v>
      </c>
    </row>
    <row r="1945" spans="1:2" x14ac:dyDescent="0.25">
      <c r="A1945">
        <f ca="1">27599.1931025731*(((RANDBETWEEN(3800,4910))))</f>
        <v>125907518.93393846</v>
      </c>
      <c r="B1945">
        <v>148002236.53987956</v>
      </c>
    </row>
    <row r="1946" spans="1:2" x14ac:dyDescent="0.25">
      <c r="A1946">
        <f ca="1">26878.9832087466*(((RANDBETWEEN(3800,4910))))</f>
        <v>107247143.00289896</v>
      </c>
      <c r="B1946">
        <v>144195010.06739205</v>
      </c>
    </row>
    <row r="1947" spans="1:2" x14ac:dyDescent="0.25">
      <c r="A1947">
        <f ca="1">28496.4044013053*(((RANDBETWEEN(3800,4910))))</f>
        <v>126438546.3285915</v>
      </c>
      <c r="B1947">
        <v>172439829.90312949</v>
      </c>
    </row>
    <row r="1948" spans="1:2" x14ac:dyDescent="0.25">
      <c r="A1948">
        <f ca="1">26217.9704983808*(((RANDBETWEEN(3800,4910))))</f>
        <v>118767406.35766511</v>
      </c>
      <c r="B1948">
        <v>159807076.37360936</v>
      </c>
    </row>
    <row r="1949" spans="1:2" x14ac:dyDescent="0.25">
      <c r="A1949">
        <f ca="1">26978.1664905766*(((RANDBETWEEN(3800,4910))))</f>
        <v>125664299.51310581</v>
      </c>
      <c r="B1949">
        <v>150213616.6924164</v>
      </c>
    </row>
    <row r="1950" spans="1:2" x14ac:dyDescent="0.25">
      <c r="A1950">
        <f ca="1">26391.8562639015*(((RANDBETWEEN(3800,4910))))</f>
        <v>127287922.76079695</v>
      </c>
      <c r="B1950">
        <v>156870547.18141001</v>
      </c>
    </row>
    <row r="1951" spans="1:2" x14ac:dyDescent="0.25">
      <c r="A1951">
        <f ca="1">30384.5096651805*(((RANDBETWEEN(3800,4910))))</f>
        <v>140558741.71112484</v>
      </c>
      <c r="B1951">
        <v>148569721.24601147</v>
      </c>
    </row>
    <row r="1952" spans="1:2" x14ac:dyDescent="0.25">
      <c r="A1952">
        <f ca="1">28472.3104578213*(((RANDBETWEEN(3800,4910))))</f>
        <v>131200406.58964063</v>
      </c>
      <c r="B1952">
        <v>175534946.38610342</v>
      </c>
    </row>
    <row r="1953" spans="1:2" x14ac:dyDescent="0.25">
      <c r="A1953">
        <f ca="1">31117.1847376345*(((RANDBETWEEN(3800,4910))))</f>
        <v>124406504.58106288</v>
      </c>
      <c r="B1953">
        <v>147799279.88533926</v>
      </c>
    </row>
    <row r="1954" spans="1:2" x14ac:dyDescent="0.25">
      <c r="A1954">
        <f ca="1">26163.8927398446*(((RANDBETWEEN(3800,4910))))</f>
        <v>115749061.48107246</v>
      </c>
      <c r="B1954">
        <v>144951425.8809506</v>
      </c>
    </row>
    <row r="1955" spans="1:2" x14ac:dyDescent="0.25">
      <c r="A1955">
        <f ca="1">29390.1984190822*(((RANDBETWEEN(3800,4910))))</f>
        <v>144129533.04717889</v>
      </c>
      <c r="B1955">
        <v>161028601.68066043</v>
      </c>
    </row>
    <row r="1956" spans="1:2" x14ac:dyDescent="0.25">
      <c r="A1956">
        <f ca="1">28673.7721687373*(((RANDBETWEEN(3800,4910))))</f>
        <v>111282909.78686932</v>
      </c>
      <c r="B1956">
        <v>149263632.18850473</v>
      </c>
    </row>
    <row r="1957" spans="1:2" x14ac:dyDescent="0.25">
      <c r="A1957">
        <f ca="1">28802.2081674415*(((RANDBETWEEN(3800,4910))))</f>
        <v>131107651.57819384</v>
      </c>
      <c r="B1957">
        <v>197293185.91292167</v>
      </c>
    </row>
    <row r="1958" spans="1:2" x14ac:dyDescent="0.25">
      <c r="A1958">
        <f ca="1">27726.9922603062*(((RANDBETWEEN(3800,4910))))</f>
        <v>120057876.48712569</v>
      </c>
      <c r="B1958">
        <v>201740115.54861167</v>
      </c>
    </row>
    <row r="1959" spans="1:2" x14ac:dyDescent="0.25">
      <c r="A1959">
        <f ca="1">26899.2651613352*(((RANDBETWEEN(3800,4910))))</f>
        <v>126830035.23569541</v>
      </c>
      <c r="B1959">
        <v>152120776.39976162</v>
      </c>
    </row>
    <row r="1960" spans="1:2" x14ac:dyDescent="0.25">
      <c r="A1960">
        <f ca="1">27732.08462658*(((RANDBETWEEN(3800,4910))))</f>
        <v>112703191.92242105</v>
      </c>
      <c r="B1960">
        <v>170890770.36849552</v>
      </c>
    </row>
    <row r="1961" spans="1:2" x14ac:dyDescent="0.25">
      <c r="A1961">
        <f ca="1">27056.3735864996*(((RANDBETWEEN(3800,4910))))</f>
        <v>111959273.90093552</v>
      </c>
      <c r="B1961">
        <v>176291504.01093867</v>
      </c>
    </row>
    <row r="1962" spans="1:2" x14ac:dyDescent="0.25">
      <c r="A1962">
        <f ca="1">26027.333310758*(((RANDBETWEEN(3800,4910))))</f>
        <v>111657259.90315194</v>
      </c>
      <c r="B1962">
        <v>195263733.91859064</v>
      </c>
    </row>
    <row r="1963" spans="1:2" x14ac:dyDescent="0.25">
      <c r="A1963">
        <f ca="1">28745.4203591664*(((RANDBETWEEN(3800,4910))))</f>
        <v>118373641.03904711</v>
      </c>
      <c r="B1963">
        <v>189514184.11680639</v>
      </c>
    </row>
    <row r="1964" spans="1:2" x14ac:dyDescent="0.25">
      <c r="A1964">
        <f ca="1">27331.3848311234*(((RANDBETWEEN(3800,4910))))</f>
        <v>119328826.17268459</v>
      </c>
      <c r="B1964">
        <v>156741706.15854639</v>
      </c>
    </row>
    <row r="1965" spans="1:2" x14ac:dyDescent="0.25">
      <c r="A1965">
        <f ca="1">29888.1797712734*(((RANDBETWEEN(3800,4910))))</f>
        <v>137067192.4310596</v>
      </c>
      <c r="B1965">
        <v>190930415.74147382</v>
      </c>
    </row>
    <row r="1966" spans="1:2" x14ac:dyDescent="0.25">
      <c r="A1966">
        <f ca="1">33639.3232850953*(((RANDBETWEEN(3800,4910))))</f>
        <v>150771446.96379757</v>
      </c>
      <c r="B1966">
        <v>192548717.49299419</v>
      </c>
    </row>
    <row r="1967" spans="1:2" x14ac:dyDescent="0.25">
      <c r="A1967">
        <f ca="1">26838.573055424*(((RANDBETWEEN(3800,4910))))</f>
        <v>104536242.05087633</v>
      </c>
      <c r="B1967">
        <v>169190235.22255552</v>
      </c>
    </row>
    <row r="1968" spans="1:2" x14ac:dyDescent="0.25">
      <c r="A1968">
        <f ca="1">26935.1521769457*(((RANDBETWEEN(3800,4910))))</f>
        <v>125975706.73157512</v>
      </c>
      <c r="B1968">
        <v>203453126.71347803</v>
      </c>
    </row>
    <row r="1969" spans="1:2" x14ac:dyDescent="0.25">
      <c r="A1969">
        <f ca="1">29166.8192045745*(((RANDBETWEEN(3800,4910))))</f>
        <v>116813110.91432092</v>
      </c>
      <c r="B1969">
        <v>170155388.27272707</v>
      </c>
    </row>
    <row r="1970" spans="1:2" x14ac:dyDescent="0.25">
      <c r="A1970">
        <f ca="1">32997.4144988897*(((RANDBETWEEN(3800,4910))))</f>
        <v>134200484.76698421</v>
      </c>
      <c r="B1970">
        <v>203042225.87355518</v>
      </c>
    </row>
    <row r="1971" spans="1:2" x14ac:dyDescent="0.25">
      <c r="A1971">
        <f ca="1">30354.7292377411*(((RANDBETWEEN(3800,4910))))</f>
        <v>128157666.84174277</v>
      </c>
      <c r="B1971">
        <v>160088228.01272845</v>
      </c>
    </row>
    <row r="1972" spans="1:2" x14ac:dyDescent="0.25">
      <c r="A1972">
        <f ca="1">26408.8680615834*(((RANDBETWEEN(3800,4910))))</f>
        <v>105054477.14897884</v>
      </c>
      <c r="B1972">
        <v>202330864.57280165</v>
      </c>
    </row>
    <row r="1973" spans="1:2" x14ac:dyDescent="0.25">
      <c r="A1973">
        <f ca="1">25698.8795803779*(((RANDBETWEEN(3800,4910))))</f>
        <v>104414547.7350755</v>
      </c>
      <c r="B1973">
        <v>166335063.05886057</v>
      </c>
    </row>
    <row r="1974" spans="1:2" x14ac:dyDescent="0.25">
      <c r="A1974">
        <f ca="1">30614.0927627619*(((RANDBETWEEN(3800,4910))))</f>
        <v>128089364.11939563</v>
      </c>
      <c r="B1974">
        <v>180971846.35568416</v>
      </c>
    </row>
    <row r="1975" spans="1:2" x14ac:dyDescent="0.25">
      <c r="A1975">
        <f ca="1">32857.0435081568*(((RANDBETWEEN(3800,4910))))</f>
        <v>136356730.55885065</v>
      </c>
      <c r="B1975">
        <v>196086113.31357929</v>
      </c>
    </row>
    <row r="1976" spans="1:2" x14ac:dyDescent="0.25">
      <c r="A1976">
        <f ca="1">26733.5262532378*(((RANDBETWEEN(3800,4910))))</f>
        <v>123295023.07993275</v>
      </c>
      <c r="B1976">
        <v>188112724.03656015</v>
      </c>
    </row>
    <row r="1977" spans="1:2" x14ac:dyDescent="0.25">
      <c r="A1977">
        <f ca="1">26620.1676225992*(((RANDBETWEEN(3800,4910))))</f>
        <v>128974712.13149326</v>
      </c>
      <c r="B1977">
        <v>163694429.55978346</v>
      </c>
    </row>
    <row r="1978" spans="1:2" x14ac:dyDescent="0.25">
      <c r="A1978">
        <f ca="1">28011.7140986931*(((RANDBETWEEN(3800,4910))))</f>
        <v>120562417.48077518</v>
      </c>
      <c r="B1978">
        <v>166760161.32650423</v>
      </c>
    </row>
    <row r="1979" spans="1:2" x14ac:dyDescent="0.25">
      <c r="A1979">
        <f ca="1">29085.6469228841*(((RANDBETWEEN(3800,4910))))</f>
        <v>121287147.66842677</v>
      </c>
      <c r="B1979">
        <v>198836491.93017685</v>
      </c>
    </row>
    <row r="1980" spans="1:2" x14ac:dyDescent="0.25">
      <c r="A1980">
        <f ca="1">30862.0439739745*(((RANDBETWEEN(3800,4910))))</f>
        <v>128108344.53596823</v>
      </c>
      <c r="B1980">
        <v>157874277.61721841</v>
      </c>
    </row>
    <row r="1981" spans="1:2" x14ac:dyDescent="0.25">
      <c r="A1981">
        <f ca="1">28986.0074600019*(((RANDBETWEEN(3800,4910))))</f>
        <v>123654307.82436803</v>
      </c>
      <c r="B1981">
        <v>173247753.25499791</v>
      </c>
    </row>
    <row r="1982" spans="1:2" x14ac:dyDescent="0.25">
      <c r="A1982">
        <f ca="1">24157.9389275761*(((RANDBETWEEN(3800,4910))))</f>
        <v>118059847.53906436</v>
      </c>
      <c r="B1982">
        <v>168024613.46715498</v>
      </c>
    </row>
    <row r="1983" spans="1:2" x14ac:dyDescent="0.25">
      <c r="A1983">
        <f ca="1">26291.0611504524*(((RANDBETWEEN(3800,4910))))</f>
        <v>110475038.95420098</v>
      </c>
      <c r="B1983">
        <v>158418109.24329495</v>
      </c>
    </row>
    <row r="1984" spans="1:2" x14ac:dyDescent="0.25">
      <c r="A1984">
        <f ca="1">30114.6285749642*(((RANDBETWEEN(3800,4910))))</f>
        <v>128800266.41512187</v>
      </c>
      <c r="B1984">
        <v>175954792.4606787</v>
      </c>
    </row>
    <row r="1985" spans="1:2" x14ac:dyDescent="0.25">
      <c r="A1985">
        <f ca="1">29717.7311738697*(((RANDBETWEEN(3800,4910))))</f>
        <v>134621322.21762988</v>
      </c>
      <c r="B1985">
        <v>201464650.58041155</v>
      </c>
    </row>
    <row r="1986" spans="1:2" x14ac:dyDescent="0.25">
      <c r="A1986">
        <f ca="1">26087.1116943913*(((RANDBETWEEN(3800,4910))))</f>
        <v>119452884.4486177</v>
      </c>
      <c r="B1986">
        <v>158509843.97159597</v>
      </c>
    </row>
    <row r="1987" spans="1:2" x14ac:dyDescent="0.25">
      <c r="A1987">
        <f ca="1">28123.4159110046*(((RANDBETWEEN(3800,4910))))</f>
        <v>126695988.67907578</v>
      </c>
      <c r="B1987">
        <v>175176281.85501474</v>
      </c>
    </row>
    <row r="1988" spans="1:2" x14ac:dyDescent="0.25">
      <c r="A1988">
        <f ca="1">26969.6072866371*(((RANDBETWEEN(3800,4910))))</f>
        <v>112247505.5269835</v>
      </c>
      <c r="B1988">
        <v>169607408.64367318</v>
      </c>
    </row>
    <row r="1989" spans="1:2" x14ac:dyDescent="0.25">
      <c r="A1989">
        <f ca="1">26437.7754692078*(((RANDBETWEEN(3800,4910))))</f>
        <v>123385098.11479267</v>
      </c>
      <c r="B1989">
        <v>150326347.7420001</v>
      </c>
    </row>
    <row r="1990" spans="1:2" x14ac:dyDescent="0.25">
      <c r="A1990">
        <f ca="1">27882.1009185563*(((RANDBETWEEN(3800,4910))))</f>
        <v>128006725.31709203</v>
      </c>
      <c r="B1990">
        <v>203330536.58273184</v>
      </c>
    </row>
    <row r="1991" spans="1:2" x14ac:dyDescent="0.25">
      <c r="A1991">
        <f ca="1">27237.6287600304*(((RANDBETWEEN(3800,4910))))</f>
        <v>118129595.93225197</v>
      </c>
      <c r="B1991">
        <v>173823348.52275184</v>
      </c>
    </row>
    <row r="1992" spans="1:2" x14ac:dyDescent="0.25">
      <c r="A1992">
        <f ca="1">25875.0387789111*(((RANDBETWEEN(3800,4910))))</f>
        <v>113048044.42506273</v>
      </c>
      <c r="B1992">
        <v>150127547.12153965</v>
      </c>
    </row>
    <row r="1993" spans="1:2" x14ac:dyDescent="0.25">
      <c r="A1993">
        <f ca="1">25822.8576363363*(((RANDBETWEEN(3800,4910))))</f>
        <v>107448910.6247953</v>
      </c>
      <c r="B1993">
        <v>158841519.09282577</v>
      </c>
    </row>
    <row r="1994" spans="1:2" x14ac:dyDescent="0.25">
      <c r="A1994">
        <f ca="1">26621.9112164409*(((RANDBETWEEN(3800,4910))))</f>
        <v>112397709.15581362</v>
      </c>
      <c r="B1994">
        <v>170584859.83728659</v>
      </c>
    </row>
    <row r="1995" spans="1:2" x14ac:dyDescent="0.25">
      <c r="A1995">
        <f ca="1">26310.4685721067*(((RANDBETWEEN(3800,4910))))</f>
        <v>117581484.04874469</v>
      </c>
      <c r="B1995">
        <v>146884046.22168258</v>
      </c>
    </row>
    <row r="1996" spans="1:2" x14ac:dyDescent="0.25">
      <c r="A1996">
        <f ca="1">26460.9841727791*(((RANDBETWEEN(3800,4910))))</f>
        <v>102721540.55872844</v>
      </c>
      <c r="B1996">
        <v>146630757.24500671</v>
      </c>
    </row>
    <row r="1997" spans="1:2" x14ac:dyDescent="0.25">
      <c r="A1997">
        <f ca="1">27511.1131271532*(((RANDBETWEEN(3800,4910))))</f>
        <v>107953607.91094907</v>
      </c>
      <c r="B1997">
        <v>161428006.38642183</v>
      </c>
    </row>
    <row r="1998" spans="1:2" x14ac:dyDescent="0.25">
      <c r="A1998">
        <f ca="1">27617.3243592373*(((RANDBETWEEN(3800,4910))))</f>
        <v>129829041.81277443</v>
      </c>
      <c r="B1998">
        <v>172170411.86125913</v>
      </c>
    </row>
    <row r="1999" spans="1:2" x14ac:dyDescent="0.25">
      <c r="A1999">
        <f ca="1">27925.5205077221*(((RANDBETWEEN(3800,4910))))</f>
        <v>115499952.81993859</v>
      </c>
      <c r="B1999">
        <v>148284440.7241717</v>
      </c>
    </row>
    <row r="2000" spans="1:2" x14ac:dyDescent="0.25">
      <c r="A2000">
        <f ca="1">27386.0473969618*(((RANDBETWEEN(3800,4910))))</f>
        <v>128413176.24435386</v>
      </c>
      <c r="B2000">
        <v>184143158.05113152</v>
      </c>
    </row>
    <row r="2001" spans="1:2" x14ac:dyDescent="0.25">
      <c r="A2001">
        <f ca="1">25875.0383807621*(((RANDBETWEEN(3800,4910))))</f>
        <v>106527533.01359758</v>
      </c>
      <c r="B2001">
        <v>178022082.86985981</v>
      </c>
    </row>
    <row r="2002" spans="1:2" x14ac:dyDescent="0.25">
      <c r="A2002">
        <f ca="1">32087.3077400255*(((RANDBETWEEN(3800,4910))))</f>
        <v>134734605.20036715</v>
      </c>
      <c r="B2002">
        <v>200640869.16615596</v>
      </c>
    </row>
    <row r="2003" spans="1:2" x14ac:dyDescent="0.25">
      <c r="A2003">
        <f ca="1">27272.1498054253*(((RANDBETWEEN(3800,4910))))</f>
        <v>115279377.22753274</v>
      </c>
      <c r="B2003">
        <v>168674086.99079686</v>
      </c>
    </row>
    <row r="2004" spans="1:2" x14ac:dyDescent="0.25">
      <c r="A2004">
        <f ca="1">26408.4462666444*(((RANDBETWEEN(3800,4910))))</f>
        <v>124489415.7009616</v>
      </c>
      <c r="B2004">
        <v>169094563.43887687</v>
      </c>
    </row>
    <row r="2005" spans="1:2" x14ac:dyDescent="0.25">
      <c r="A2005">
        <f ca="1">27221.2008549187*(((RANDBETWEEN(3800,4910))))</f>
        <v>113212974.35560672</v>
      </c>
      <c r="B2005">
        <v>194841405.05977392</v>
      </c>
    </row>
    <row r="2006" spans="1:2" x14ac:dyDescent="0.25">
      <c r="A2006">
        <f ca="1">30001.6280419156*(((RANDBETWEEN(3800,4910))))</f>
        <v>145567899.25937459</v>
      </c>
      <c r="B2006">
        <v>181792116.41968855</v>
      </c>
    </row>
    <row r="2007" spans="1:2" x14ac:dyDescent="0.25">
      <c r="A2007">
        <f ca="1">28986.2311302185*(((RANDBETWEEN(3800,4910))))</f>
        <v>135887451.53846434</v>
      </c>
      <c r="B2007">
        <v>146019372.78364664</v>
      </c>
    </row>
    <row r="2008" spans="1:2" x14ac:dyDescent="0.25">
      <c r="A2008">
        <f ca="1">34365.7191783533*(((RANDBETWEEN(3800,4910))))</f>
        <v>145023334.93265083</v>
      </c>
      <c r="B2008">
        <v>195710073.21530974</v>
      </c>
    </row>
    <row r="2009" spans="1:2" x14ac:dyDescent="0.25">
      <c r="A2009">
        <f ca="1">31779.9834103898*(((RANDBETWEEN(3800,4910))))</f>
        <v>136749268.61490732</v>
      </c>
      <c r="B2009">
        <v>145712407.0643006</v>
      </c>
    </row>
    <row r="2010" spans="1:2" x14ac:dyDescent="0.25">
      <c r="A2010">
        <f ca="1">29905.9279636413*(((RANDBETWEEN(3800,4910))))</f>
        <v>126561887.14213</v>
      </c>
      <c r="B2010">
        <v>148206094.99628419</v>
      </c>
    </row>
    <row r="2011" spans="1:2" x14ac:dyDescent="0.25">
      <c r="A2011">
        <f ca="1">30725.2338879245*(((RANDBETWEEN(3800,4910))))</f>
        <v>145975586.20152953</v>
      </c>
      <c r="B2011">
        <v>189974322.87777105</v>
      </c>
    </row>
    <row r="2012" spans="1:2" x14ac:dyDescent="0.25">
      <c r="A2012">
        <f ca="1">28243.8436211894*(((RANDBETWEEN(3800,4910))))</f>
        <v>132830796.55045366</v>
      </c>
      <c r="B2012">
        <v>173732471.69193771</v>
      </c>
    </row>
    <row r="2013" spans="1:2" x14ac:dyDescent="0.25">
      <c r="A2013">
        <f ca="1">26370.3605511608*(((RANDBETWEEN(3800,4910))))</f>
        <v>103187220.83669224</v>
      </c>
      <c r="B2013">
        <v>176367789.57585615</v>
      </c>
    </row>
    <row r="2014" spans="1:2" x14ac:dyDescent="0.25">
      <c r="A2014">
        <f ca="1">27384.3993178181*(((RANDBETWEEN(3800,4910))))</f>
        <v>110769895.24057424</v>
      </c>
      <c r="B2014">
        <v>156829277.35969287</v>
      </c>
    </row>
    <row r="2015" spans="1:2" x14ac:dyDescent="0.25">
      <c r="A2015">
        <f ca="1">28843.3303376169*(((RANDBETWEEN(3800,4910))))</f>
        <v>132304356.25864895</v>
      </c>
      <c r="B2015">
        <v>168451389.06526172</v>
      </c>
    </row>
    <row r="2016" spans="1:2" x14ac:dyDescent="0.25">
      <c r="A2016">
        <f ca="1">28573.3509769065*(((RANDBETWEEN(3800,4910))))</f>
        <v>126122771.21206544</v>
      </c>
      <c r="B2016">
        <v>174915623.21555719</v>
      </c>
    </row>
    <row r="2017" spans="1:2" x14ac:dyDescent="0.25">
      <c r="A2017">
        <f ca="1">32830.2122859574*(((RANDBETWEEN(3800,4910))))</f>
        <v>144321613.2090688</v>
      </c>
      <c r="B2017">
        <v>180937561.44937798</v>
      </c>
    </row>
    <row r="2018" spans="1:2" x14ac:dyDescent="0.25">
      <c r="A2018">
        <f ca="1">26854.1023767784*(((RANDBETWEEN(3800,4910))))</f>
        <v>123904828.36645576</v>
      </c>
      <c r="B2018">
        <v>170853332.17624158</v>
      </c>
    </row>
    <row r="2019" spans="1:2" x14ac:dyDescent="0.25">
      <c r="A2019">
        <f ca="1">30225.3519026747*(((RANDBETWEEN(3800,4910))))</f>
        <v>140154956.77270272</v>
      </c>
      <c r="B2019">
        <v>148338137.24603343</v>
      </c>
    </row>
    <row r="2020" spans="1:2" x14ac:dyDescent="0.25">
      <c r="A2020">
        <f ca="1">26928.062693234*(((RANDBETWEEN(3800,4910))))</f>
        <v>112182309.18001269</v>
      </c>
      <c r="B2020">
        <v>153263657.44263026</v>
      </c>
    </row>
    <row r="2021" spans="1:2" x14ac:dyDescent="0.25">
      <c r="A2021">
        <f ca="1">28479.2800986183*(((RANDBETWEEN(3800,4910))))</f>
        <v>115056291.59841812</v>
      </c>
      <c r="B2021">
        <v>166783388.05530983</v>
      </c>
    </row>
    <row r="2022" spans="1:2" x14ac:dyDescent="0.25">
      <c r="A2022">
        <f ca="1">26956.2355857545*(((RANDBETWEEN(3800,4910))))</f>
        <v>119200473.76020624</v>
      </c>
      <c r="B2022">
        <v>156501046.84636524</v>
      </c>
    </row>
    <row r="2023" spans="1:2" x14ac:dyDescent="0.25">
      <c r="A2023">
        <f ca="1">27711.8443949734*(((RANDBETWEEN(3800,4910))))</f>
        <v>118274151.87774648</v>
      </c>
      <c r="B2023">
        <v>150681447.46814704</v>
      </c>
    </row>
    <row r="2024" spans="1:2" x14ac:dyDescent="0.25">
      <c r="A2024">
        <f ca="1">26502.4880444842*(((RANDBETWEEN(3800,4910))))</f>
        <v>120241788.25782487</v>
      </c>
      <c r="B2024">
        <v>153139876.7302056</v>
      </c>
    </row>
    <row r="2025" spans="1:2" x14ac:dyDescent="0.25">
      <c r="A2025">
        <f ca="1">29273.3762949736*(((RANDBETWEEN(3800,4910))))</f>
        <v>116917864.92212456</v>
      </c>
      <c r="B2025">
        <v>165253720.31796664</v>
      </c>
    </row>
    <row r="2026" spans="1:2" x14ac:dyDescent="0.25">
      <c r="A2026">
        <f ca="1">27969.0139687049*(((RANDBETWEEN(3800,4910))))</f>
        <v>136740509.29299814</v>
      </c>
      <c r="B2026">
        <v>158435920.79170331</v>
      </c>
    </row>
    <row r="2027" spans="1:2" x14ac:dyDescent="0.25">
      <c r="A2027">
        <f ca="1">29048.699447318*(((RANDBETWEEN(3800,4910))))</f>
        <v>131735851.99358714</v>
      </c>
      <c r="B2027">
        <v>166439148.78780219</v>
      </c>
    </row>
    <row r="2028" spans="1:2" x14ac:dyDescent="0.25">
      <c r="A2028">
        <f ca="1">26125.7314073851*(((RANDBETWEEN(3800,4910))))</f>
        <v>105025440.25768811</v>
      </c>
      <c r="B2028">
        <v>145792176.33060429</v>
      </c>
    </row>
    <row r="2029" spans="1:2" x14ac:dyDescent="0.25">
      <c r="A2029">
        <f ca="1">25584.1666429425*(((RANDBETWEEN(3800,4910))))</f>
        <v>112749422.39544758</v>
      </c>
      <c r="B2029">
        <v>148595775.41175532</v>
      </c>
    </row>
    <row r="2030" spans="1:2" x14ac:dyDescent="0.25">
      <c r="A2030">
        <f ca="1">27310.788199228*(((RANDBETWEEN(3800,4910))))</f>
        <v>125083409.95246433</v>
      </c>
      <c r="B2030">
        <v>159048885.72139201</v>
      </c>
    </row>
    <row r="2031" spans="1:2" x14ac:dyDescent="0.25">
      <c r="A2031">
        <f ca="1">27111.5684644027*(((RANDBETWEEN(3800,4910))))</f>
        <v>103945753.49252</v>
      </c>
      <c r="B2031">
        <v>163608171.26238835</v>
      </c>
    </row>
    <row r="2032" spans="1:2" x14ac:dyDescent="0.25">
      <c r="A2032">
        <f ca="1">28716.6829348398*(((RANDBETWEEN(3800,4910))))</f>
        <v>140797896.42951959</v>
      </c>
      <c r="B2032">
        <v>144571742.75497368</v>
      </c>
    </row>
    <row r="2033" spans="1:2" x14ac:dyDescent="0.25">
      <c r="A2033">
        <f ca="1">26026.7394417768*(((RANDBETWEEN(3800,4910))))</f>
        <v>115142295.29042052</v>
      </c>
      <c r="B2033">
        <v>158713802.056813</v>
      </c>
    </row>
    <row r="2034" spans="1:2" x14ac:dyDescent="0.25">
      <c r="A2034">
        <f ca="1">30197.4772275819*(((RANDBETWEEN(3800,4910))))</f>
        <v>130845668.82711253</v>
      </c>
      <c r="B2034">
        <v>194160878.06285125</v>
      </c>
    </row>
    <row r="2035" spans="1:2" x14ac:dyDescent="0.25">
      <c r="A2035">
        <f ca="1">27947.2173645799*(((RANDBETWEEN(3800,4910))))</f>
        <v>132078549.26500481</v>
      </c>
      <c r="B2035">
        <v>188265166.01162919</v>
      </c>
    </row>
    <row r="2036" spans="1:2" x14ac:dyDescent="0.25">
      <c r="A2036">
        <f ca="1">32213.2928249887*(((RANDBETWEEN(3800,4910))))</f>
        <v>134941483.64387748</v>
      </c>
      <c r="B2036">
        <v>161737554.57802796</v>
      </c>
    </row>
    <row r="2037" spans="1:2" x14ac:dyDescent="0.25">
      <c r="A2037">
        <f ca="1">27182.9024187423*(((RANDBETWEEN(3800,4910))))</f>
        <v>108351049.04110691</v>
      </c>
      <c r="B2037">
        <v>147833809.25320232</v>
      </c>
    </row>
    <row r="2038" spans="1:2" x14ac:dyDescent="0.25">
      <c r="A2038">
        <f ca="1">31159.9355151662*(((RANDBETWEEN(3800,4910))))</f>
        <v>134548601.5544875</v>
      </c>
      <c r="B2038">
        <v>195072257.86257124</v>
      </c>
    </row>
    <row r="2039" spans="1:2" x14ac:dyDescent="0.25">
      <c r="A2039">
        <f ca="1">27397.035369143*(((RANDBETWEEN(3800,4910))))</f>
        <v>123478438.40872745</v>
      </c>
      <c r="B2039">
        <v>160304603.2766884</v>
      </c>
    </row>
    <row r="2040" spans="1:2" x14ac:dyDescent="0.25">
      <c r="A2040">
        <f ca="1">26651.1784074201*(((RANDBETWEEN(3800,4910))))</f>
        <v>118544441.55620469</v>
      </c>
      <c r="B2040">
        <v>143423816.16182104</v>
      </c>
    </row>
    <row r="2041" spans="1:2" x14ac:dyDescent="0.25">
      <c r="A2041">
        <f ca="1">27290.5330452594*(((RANDBETWEEN(3800,4910))))</f>
        <v>125236256.1446953</v>
      </c>
      <c r="B2041">
        <v>160880698.69574201</v>
      </c>
    </row>
    <row r="2042" spans="1:2" x14ac:dyDescent="0.25">
      <c r="A2042">
        <f ca="1">31941.0917970158*(((RANDBETWEEN(3800,4910))))</f>
        <v>129393362.86971103</v>
      </c>
      <c r="B2042">
        <v>200086710.97632399</v>
      </c>
    </row>
    <row r="2043" spans="1:2" x14ac:dyDescent="0.25">
      <c r="A2043">
        <f ca="1">26522.3917903515*(((RANDBETWEEN(3800,4910))))</f>
        <v>125450913.16836254</v>
      </c>
      <c r="B2043">
        <v>154863363.58364576</v>
      </c>
    </row>
    <row r="2044" spans="1:2" x14ac:dyDescent="0.25">
      <c r="A2044">
        <f ca="1">27598.0956609351*(((RANDBETWEEN(3800,4910))))</f>
        <v>113980135.07966213</v>
      </c>
      <c r="B2044">
        <v>160681820.27231935</v>
      </c>
    </row>
    <row r="2045" spans="1:2" x14ac:dyDescent="0.25">
      <c r="A2045">
        <f ca="1">25896.2567412429*(((RANDBETWEEN(3800,4910))))</f>
        <v>101772288.99308462</v>
      </c>
      <c r="B2045">
        <v>150668059.66044736</v>
      </c>
    </row>
    <row r="2046" spans="1:2" x14ac:dyDescent="0.25">
      <c r="A2046">
        <f ca="1">30873.3141388632*(((RANDBETWEEN(3800,4910))))</f>
        <v>147173088.49996072</v>
      </c>
      <c r="B2046">
        <v>159986330.91930294</v>
      </c>
    </row>
    <row r="2047" spans="1:2" x14ac:dyDescent="0.25">
      <c r="A2047">
        <f ca="1">27280.5015951124*(((RANDBETWEEN(3800,4910))))</f>
        <v>110540592.46339555</v>
      </c>
      <c r="B2047">
        <v>167236550.32034761</v>
      </c>
    </row>
    <row r="2048" spans="1:2" x14ac:dyDescent="0.25">
      <c r="A2048">
        <f ca="1">28521.4708580363*(((RANDBETWEEN(3800,4910))))</f>
        <v>129430434.75376867</v>
      </c>
      <c r="B2048">
        <v>179332486.1046052</v>
      </c>
    </row>
    <row r="2049" spans="1:2" x14ac:dyDescent="0.25">
      <c r="A2049">
        <f ca="1">27277.6199131927*(((RANDBETWEEN(3800,4910))))</f>
        <v>133305728.51577267</v>
      </c>
      <c r="B2049">
        <v>166727002.86325556</v>
      </c>
    </row>
    <row r="2050" spans="1:2" x14ac:dyDescent="0.25">
      <c r="A2050">
        <f ca="1">26246.2931494941*(((RANDBETWEEN(3800,4910))))</f>
        <v>102098080.35153209</v>
      </c>
      <c r="B2050">
        <v>154483409.87885696</v>
      </c>
    </row>
    <row r="2051" spans="1:2" x14ac:dyDescent="0.25">
      <c r="A2051">
        <f ca="1">30759.6194013826*(((RANDBETWEEN(3800,4910))))</f>
        <v>117501746.1132817</v>
      </c>
      <c r="B2051">
        <v>156666714.81985813</v>
      </c>
    </row>
    <row r="2052" spans="1:2" x14ac:dyDescent="0.25">
      <c r="A2052">
        <f ca="1">28405.9863702051*(((RANDBETWEEN(3800,4910))))</f>
        <v>136263516.61787391</v>
      </c>
      <c r="B2052">
        <v>161571055.30389309</v>
      </c>
    </row>
    <row r="2053" spans="1:2" x14ac:dyDescent="0.25">
      <c r="A2053">
        <f ca="1">27004.6023332912*(((RANDBETWEEN(3800,4910))))</f>
        <v>115849744.00981934</v>
      </c>
      <c r="B2053">
        <v>143380634.60638696</v>
      </c>
    </row>
    <row r="2054" spans="1:2" x14ac:dyDescent="0.25">
      <c r="A2054">
        <f ca="1">27581.5189673063*(((RANDBETWEEN(3800,4910))))</f>
        <v>119731373.83707651</v>
      </c>
      <c r="B2054">
        <v>196894722.779989</v>
      </c>
    </row>
    <row r="2055" spans="1:2" x14ac:dyDescent="0.25">
      <c r="A2055">
        <f ca="1">27080.2233781653*(((RANDBETWEEN(3800,4910))))</f>
        <v>114278542.65585756</v>
      </c>
      <c r="B2055">
        <v>169825304.94875669</v>
      </c>
    </row>
    <row r="2056" spans="1:2" x14ac:dyDescent="0.25">
      <c r="A2056">
        <f ca="1">26052.0112471429*(((RANDBETWEEN(3800,4910))))</f>
        <v>111997596.3514674</v>
      </c>
      <c r="B2056">
        <v>160525462.93420506</v>
      </c>
    </row>
    <row r="2057" spans="1:2" x14ac:dyDescent="0.25">
      <c r="A2057">
        <f ca="1">27205.4136049875*(((RANDBETWEEN(3800,4910))))</f>
        <v>124274329.3475827</v>
      </c>
      <c r="B2057">
        <v>163081467.86292803</v>
      </c>
    </row>
    <row r="2058" spans="1:2" x14ac:dyDescent="0.25">
      <c r="A2058">
        <f ca="1">26144.6830459199*(((RANDBETWEEN(3800,4910))))</f>
        <v>102905472.46874085</v>
      </c>
      <c r="B2058">
        <v>157953544.25664604</v>
      </c>
    </row>
    <row r="2059" spans="1:2" x14ac:dyDescent="0.25">
      <c r="A2059">
        <f ca="1">28369.5011344637*(((RANDBETWEEN(3800,4910))))</f>
        <v>118641253.74432728</v>
      </c>
      <c r="B2059">
        <v>170318901.82513511</v>
      </c>
    </row>
    <row r="2060" spans="1:2" x14ac:dyDescent="0.25">
      <c r="A2060">
        <f ca="1">26235.2698737882*(((RANDBETWEEN(3800,4910))))</f>
        <v>103655551.27133703</v>
      </c>
      <c r="B2060">
        <v>168860409.55128425</v>
      </c>
    </row>
    <row r="2061" spans="1:2" x14ac:dyDescent="0.25">
      <c r="A2061">
        <f ca="1">26578.1638782333*(((RANDBETWEEN(3800,4910))))</f>
        <v>109369144.35892992</v>
      </c>
      <c r="B2061">
        <v>163141229.25904015</v>
      </c>
    </row>
    <row r="2062" spans="1:2" x14ac:dyDescent="0.25">
      <c r="A2062">
        <f ca="1">32543.5351174138*(((RANDBETWEEN(3800,4910))))</f>
        <v>125422784.34251271</v>
      </c>
      <c r="B2062">
        <v>158608460.70243618</v>
      </c>
    </row>
    <row r="2063" spans="1:2" x14ac:dyDescent="0.25">
      <c r="A2063">
        <f ca="1">25511.1424058469*(((RANDBETWEEN(3800,4910))))</f>
        <v>102758881.61075136</v>
      </c>
      <c r="B2063">
        <v>148107347.78856197</v>
      </c>
    </row>
    <row r="2064" spans="1:2" x14ac:dyDescent="0.25">
      <c r="A2064">
        <f ca="1">26414.0601801955*(((RANDBETWEEN(3800,4910))))</f>
        <v>110014560.65051407</v>
      </c>
      <c r="B2064">
        <v>153944971.96115509</v>
      </c>
    </row>
    <row r="2065" spans="1:2" x14ac:dyDescent="0.25">
      <c r="A2065">
        <f ca="1">27841.5075827434*(((RANDBETWEEN(3800,4910))))</f>
        <v>119662799.59063114</v>
      </c>
      <c r="B2065">
        <v>187042928.2246725</v>
      </c>
    </row>
    <row r="2066" spans="1:2" x14ac:dyDescent="0.25">
      <c r="A2066">
        <f ca="1">26337.7219067067*(((RANDBETWEEN(3800,4910))))</f>
        <v>106536085.11262877</v>
      </c>
      <c r="B2066">
        <v>184884795.03890708</v>
      </c>
    </row>
    <row r="2067" spans="1:2" x14ac:dyDescent="0.25">
      <c r="A2067">
        <f ca="1">28877.2075653002*(((RANDBETWEEN(3800,4910))))</f>
        <v>130958136.30863646</v>
      </c>
      <c r="B2067">
        <v>147022323.09882581</v>
      </c>
    </row>
    <row r="2068" spans="1:2" x14ac:dyDescent="0.25">
      <c r="A2068">
        <f ca="1">31844.0201358788*(((RANDBETWEEN(3800,4910))))</f>
        <v>151736755.94746256</v>
      </c>
      <c r="B2068">
        <v>168936512.9886626</v>
      </c>
    </row>
    <row r="2069" spans="1:2" x14ac:dyDescent="0.25">
      <c r="A2069">
        <f ca="1">26484.2301645083*(((RANDBETWEEN(3800,4910))))</f>
        <v>119443878.04193246</v>
      </c>
      <c r="B2069">
        <v>178711059.26584917</v>
      </c>
    </row>
    <row r="2070" spans="1:2" x14ac:dyDescent="0.25">
      <c r="A2070">
        <f ca="1">27550.4232709634*(((RANDBETWEEN(3800,4910))))</f>
        <v>119761689.95887789</v>
      </c>
      <c r="B2070">
        <v>193060727.91442603</v>
      </c>
    </row>
    <row r="2071" spans="1:2" x14ac:dyDescent="0.25">
      <c r="A2071">
        <f ca="1">32485.1597016477*(((RANDBETWEEN(3800,4910))))</f>
        <v>124385676.49760921</v>
      </c>
      <c r="B2071">
        <v>175409526.38553697</v>
      </c>
    </row>
    <row r="2072" spans="1:2" x14ac:dyDescent="0.25">
      <c r="A2072">
        <f ca="1">31037.4471487688*(((RANDBETWEEN(3800,4910))))</f>
        <v>120239070.25433052</v>
      </c>
      <c r="B2072">
        <v>186982447.1225853</v>
      </c>
    </row>
    <row r="2073" spans="1:2" x14ac:dyDescent="0.25">
      <c r="A2073">
        <f ca="1">26426.2914880832*(((RANDBETWEEN(3800,4910))))</f>
        <v>124018585.95357466</v>
      </c>
      <c r="B2073">
        <v>178306574.05756611</v>
      </c>
    </row>
    <row r="2074" spans="1:2" x14ac:dyDescent="0.25">
      <c r="A2074">
        <f ca="1">26435.461670927*(((RANDBETWEEN(3800,4910))))</f>
        <v>117584933.51228312</v>
      </c>
      <c r="B2074">
        <v>158720790.06038439</v>
      </c>
    </row>
    <row r="2075" spans="1:2" x14ac:dyDescent="0.25">
      <c r="A2075">
        <f ca="1">27923.0067906594*(((RANDBETWEEN(3800,4910))))</f>
        <v>122861229.87890157</v>
      </c>
      <c r="B2075">
        <v>164331568.27375424</v>
      </c>
    </row>
    <row r="2076" spans="1:2" x14ac:dyDescent="0.25">
      <c r="A2076">
        <f ca="1">26741.6491792914*(((RANDBETWEEN(3800,4910))))</f>
        <v>108196712.57941297</v>
      </c>
      <c r="B2076">
        <v>154349070.40406683</v>
      </c>
    </row>
    <row r="2077" spans="1:2" x14ac:dyDescent="0.25">
      <c r="A2077">
        <f ca="1">27216.0781684369*(((RANDBETWEEN(3800,4910))))</f>
        <v>105135709.96467178</v>
      </c>
      <c r="B2077">
        <v>183773856.46210748</v>
      </c>
    </row>
    <row r="2078" spans="1:2" x14ac:dyDescent="0.25">
      <c r="A2078">
        <f ca="1">24841.0998156151*(((RANDBETWEEN(3800,4910))))</f>
        <v>113225732.95957369</v>
      </c>
      <c r="B2078">
        <v>164537336.47798088</v>
      </c>
    </row>
    <row r="2079" spans="1:2" x14ac:dyDescent="0.25">
      <c r="A2079">
        <f ca="1">26816.3398580614*(((RANDBETWEEN(3800,4910))))</f>
        <v>113299035.90030947</v>
      </c>
      <c r="B2079">
        <v>158939015.57918611</v>
      </c>
    </row>
    <row r="2080" spans="1:2" x14ac:dyDescent="0.25">
      <c r="A2080">
        <f ca="1">30329.7338556161*(((RANDBETWEEN(3800,4910))))</f>
        <v>133359839.76314391</v>
      </c>
      <c r="B2080">
        <v>189265761.65379432</v>
      </c>
    </row>
    <row r="2081" spans="1:2" x14ac:dyDescent="0.25">
      <c r="A2081">
        <f ca="1">27645.9945001046*(((RANDBETWEEN(3800,4910))))</f>
        <v>127530972.62898245</v>
      </c>
      <c r="B2081">
        <v>178998948.89012644</v>
      </c>
    </row>
    <row r="2082" spans="1:2" x14ac:dyDescent="0.25">
      <c r="A2082">
        <f ca="1">27290.9487816067*(((RANDBETWEEN(3800,4910))))</f>
        <v>131078426.99805683</v>
      </c>
      <c r="B2082">
        <v>146135224.13135266</v>
      </c>
    </row>
    <row r="2083" spans="1:2" x14ac:dyDescent="0.25">
      <c r="A2083">
        <f ca="1">27534.9883192532*(((RANDBETWEEN(3800,4910))))</f>
        <v>107056034.58525659</v>
      </c>
      <c r="B2083">
        <v>151230500.0497078</v>
      </c>
    </row>
    <row r="2084" spans="1:2" x14ac:dyDescent="0.25">
      <c r="A2084">
        <f ca="1">26136.1166752979*(((RANDBETWEEN(3800,4910))))</f>
        <v>124146554.20766486</v>
      </c>
      <c r="B2084">
        <v>168931421.86569694</v>
      </c>
    </row>
    <row r="2085" spans="1:2" x14ac:dyDescent="0.25">
      <c r="A2085">
        <f ca="1">31610.3071683892*(((RANDBETWEEN(3800,4910))))</f>
        <v>122363499.0488345</v>
      </c>
      <c r="B2085">
        <v>146715831.41701353</v>
      </c>
    </row>
    <row r="2086" spans="1:2" x14ac:dyDescent="0.25">
      <c r="A2086">
        <f ca="1">27918.4005180981*(((RANDBETWEEN(3800,4910))))</f>
        <v>108742170.01799192</v>
      </c>
      <c r="B2086">
        <v>192266176.86551255</v>
      </c>
    </row>
    <row r="2087" spans="1:2" x14ac:dyDescent="0.25">
      <c r="A2087">
        <f ca="1">32051.5721793349*(((RANDBETWEEN(3800,4910))))</f>
        <v>155642434.50285038</v>
      </c>
      <c r="B2087">
        <v>156778955.73449877</v>
      </c>
    </row>
    <row r="2088" spans="1:2" x14ac:dyDescent="0.25">
      <c r="A2088">
        <f ca="1">25435.5267315559*(((RANDBETWEEN(3800,4910))))</f>
        <v>121123978.29566924</v>
      </c>
      <c r="B2088">
        <v>168436112.55011076</v>
      </c>
    </row>
    <row r="2089" spans="1:2" x14ac:dyDescent="0.25">
      <c r="A2089">
        <f ca="1">26418.8003036157*(((RANDBETWEEN(3800,4910))))</f>
        <v>117273054.54775019</v>
      </c>
      <c r="B2089">
        <v>150777784.85217881</v>
      </c>
    </row>
    <row r="2090" spans="1:2" x14ac:dyDescent="0.25">
      <c r="A2090">
        <f ca="1">29600.0484080976*(((RANDBETWEEN(3800,4910))))</f>
        <v>113989786.4195838</v>
      </c>
      <c r="B2090">
        <v>185851075.41960654</v>
      </c>
    </row>
    <row r="2091" spans="1:2" x14ac:dyDescent="0.25">
      <c r="A2091">
        <f ca="1">27174.2020509771*(((RANDBETWEEN(3800,4910))))</f>
        <v>106903310.86854394</v>
      </c>
      <c r="B2091">
        <v>198463302.94983476</v>
      </c>
    </row>
    <row r="2092" spans="1:2" x14ac:dyDescent="0.25">
      <c r="A2092">
        <f ca="1">26619.0030815632*(((RANDBETWEEN(3800,4910))))</f>
        <v>103122017.93797597</v>
      </c>
      <c r="B2092">
        <v>153906689.53961432</v>
      </c>
    </row>
    <row r="2093" spans="1:2" x14ac:dyDescent="0.25">
      <c r="A2093">
        <f ca="1">30523.2034370595*(((RANDBETWEEN(3800,4910))))</f>
        <v>137873309.92519793</v>
      </c>
      <c r="B2093">
        <v>153516315.47885251</v>
      </c>
    </row>
    <row r="2094" spans="1:2" x14ac:dyDescent="0.25">
      <c r="A2094">
        <f ca="1">26301.8712455825*(((RANDBETWEEN(3800,4910))))</f>
        <v>110047029.29151714</v>
      </c>
      <c r="B2094">
        <v>175496108.81208983</v>
      </c>
    </row>
    <row r="2095" spans="1:2" x14ac:dyDescent="0.25">
      <c r="A2095">
        <f ca="1">26330.2107442219*(((RANDBETWEEN(3800,4910))))</f>
        <v>112666971.77452533</v>
      </c>
      <c r="B2095">
        <v>149841069.94061631</v>
      </c>
    </row>
    <row r="2096" spans="1:2" x14ac:dyDescent="0.25">
      <c r="A2096">
        <f ca="1">28153.9941218082*(((RANDBETWEEN(3800,4910))))</f>
        <v>108646263.31605783</v>
      </c>
      <c r="B2096">
        <v>148225396.42265001</v>
      </c>
    </row>
    <row r="2097" spans="1:2" x14ac:dyDescent="0.25">
      <c r="A2097">
        <f ca="1">26340.302661253*(((RANDBETWEEN(3800,4910))))</f>
        <v>101331144.33784027</v>
      </c>
      <c r="B2097">
        <v>187504250.99055046</v>
      </c>
    </row>
    <row r="2098" spans="1:2" x14ac:dyDescent="0.25">
      <c r="A2098">
        <f ca="1">28491.3733423336*(((RANDBETWEEN(3800,4910))))</f>
        <v>133425101.36214805</v>
      </c>
      <c r="B2098">
        <v>160975163.97596812</v>
      </c>
    </row>
    <row r="2099" spans="1:2" x14ac:dyDescent="0.25">
      <c r="A2099">
        <f ca="1">27957.6600872099*(((RANDBETWEEN(3800,4910))))</f>
        <v>116807103.84436309</v>
      </c>
      <c r="B2099">
        <v>182945756.78693509</v>
      </c>
    </row>
    <row r="2100" spans="1:2" x14ac:dyDescent="0.25">
      <c r="A2100">
        <f ca="1">31788.7396148644*(((RANDBETWEEN(3800,4910))))</f>
        <v>139361834.47156557</v>
      </c>
      <c r="B2100">
        <v>185104785.50343028</v>
      </c>
    </row>
    <row r="2101" spans="1:2" x14ac:dyDescent="0.25">
      <c r="A2101">
        <f ca="1">27601.1804426607*(((RANDBETWEEN(3800,4910))))</f>
        <v>130305172.86980115</v>
      </c>
      <c r="B2101">
        <v>152999121.96769938</v>
      </c>
    </row>
    <row r="2102" spans="1:2" x14ac:dyDescent="0.25">
      <c r="A2102">
        <f ca="1">29033.6647280566*(((RANDBETWEEN(3800,4910))))</f>
        <v>126064172.24922162</v>
      </c>
      <c r="B2102">
        <v>186127941.43739289</v>
      </c>
    </row>
    <row r="2103" spans="1:2" x14ac:dyDescent="0.25">
      <c r="A2103">
        <f ca="1">29063.0546466928*(((RANDBETWEEN(3800,4910))))</f>
        <v>141508013.07474709</v>
      </c>
      <c r="B2103">
        <v>182792906.56999919</v>
      </c>
    </row>
    <row r="2104" spans="1:2" x14ac:dyDescent="0.25">
      <c r="A2104">
        <f ca="1">32937.7178822691*(((RANDBETWEEN(3800,4910))))</f>
        <v>140149989.58905515</v>
      </c>
      <c r="B2104">
        <v>188827594.69824624</v>
      </c>
    </row>
    <row r="2105" spans="1:2" x14ac:dyDescent="0.25">
      <c r="A2105">
        <f ca="1">26600.9645943649*(((RANDBETWEEN(3800,4910))))</f>
        <v>119970350.32058567</v>
      </c>
      <c r="B2105">
        <v>178349394.40531361</v>
      </c>
    </row>
    <row r="2106" spans="1:2" x14ac:dyDescent="0.25">
      <c r="A2106">
        <f ca="1">28258.6221119612*(((RANDBETWEEN(3800,4910))))</f>
        <v>125863902.88667536</v>
      </c>
      <c r="B2106">
        <v>188878605.03472695</v>
      </c>
    </row>
    <row r="2107" spans="1:2" x14ac:dyDescent="0.25">
      <c r="A2107">
        <f ca="1">26588.3373408743*(((RANDBETWEEN(3800,4910))))</f>
        <v>104359224.0629316</v>
      </c>
      <c r="B2107">
        <v>151649703.79340845</v>
      </c>
    </row>
    <row r="2108" spans="1:2" x14ac:dyDescent="0.25">
      <c r="A2108">
        <f ca="1">28063.2685729672*(((RANDBETWEEN(3800,4910))))</f>
        <v>128164947.57274106</v>
      </c>
      <c r="B2108">
        <v>180247115.47039211</v>
      </c>
    </row>
    <row r="2109" spans="1:2" x14ac:dyDescent="0.25">
      <c r="A2109">
        <f ca="1">28483.0307037905*(((RANDBETWEEN(3800,4910))))</f>
        <v>126464656.32482979</v>
      </c>
      <c r="B2109">
        <v>153341615.58851439</v>
      </c>
    </row>
    <row r="2110" spans="1:2" x14ac:dyDescent="0.25">
      <c r="A2110">
        <f ca="1">25883.3199349595*(((RANDBETWEEN(3800,4910))))</f>
        <v>98693098.912000746</v>
      </c>
      <c r="B2110">
        <v>160027324.23432115</v>
      </c>
    </row>
    <row r="2111" spans="1:2" x14ac:dyDescent="0.25">
      <c r="A2111">
        <f ca="1">28621.246897009*(((RANDBETWEEN(3800,4910))))</f>
        <v>138040273.78427434</v>
      </c>
      <c r="B2111">
        <v>147183683.51211768</v>
      </c>
    </row>
    <row r="2112" spans="1:2" x14ac:dyDescent="0.25">
      <c r="A2112">
        <f ca="1">29216.93929553*(((RANDBETWEEN(3800,4910))))</f>
        <v>123850605.67375204</v>
      </c>
      <c r="B2112">
        <v>171797845.98403782</v>
      </c>
    </row>
    <row r="2113" spans="1:2" x14ac:dyDescent="0.25">
      <c r="A2113">
        <f ca="1">31405.5660558493*(((RANDBETWEEN(3800,4910))))</f>
        <v>130050449.03727183</v>
      </c>
      <c r="B2113">
        <v>171665266.51322544</v>
      </c>
    </row>
    <row r="2114" spans="1:2" x14ac:dyDescent="0.25">
      <c r="A2114">
        <f ca="1">27660.8304933282*(((RANDBETWEEN(3800,4910))))</f>
        <v>116867008.83431156</v>
      </c>
      <c r="B2114">
        <v>153766107.458648</v>
      </c>
    </row>
    <row r="2115" spans="1:2" x14ac:dyDescent="0.25">
      <c r="A2115">
        <f ca="1">26042.9800164531*(((RANDBETWEEN(3800,4910))))</f>
        <v>113286963.07157099</v>
      </c>
      <c r="B2115">
        <v>159285106.28743276</v>
      </c>
    </row>
    <row r="2116" spans="1:2" x14ac:dyDescent="0.25">
      <c r="A2116">
        <f ca="1">26695.7679488851*(((RANDBETWEEN(3800,4910))))</f>
        <v>108918733.23145115</v>
      </c>
      <c r="B2116">
        <v>179785328.21316615</v>
      </c>
    </row>
    <row r="2117" spans="1:2" x14ac:dyDescent="0.25">
      <c r="A2117">
        <f ca="1">29542.0025009336*(((RANDBETWEEN(3800,4910))))</f>
        <v>121476714.2838389</v>
      </c>
      <c r="B2117">
        <v>171465101.98702517</v>
      </c>
    </row>
    <row r="2118" spans="1:2" x14ac:dyDescent="0.25">
      <c r="A2118">
        <f ca="1">29910.2927261049*(((RANDBETWEEN(3800,4910))))</f>
        <v>138694027.37094837</v>
      </c>
      <c r="B2118">
        <v>173290555.16003501</v>
      </c>
    </row>
    <row r="2119" spans="1:2" x14ac:dyDescent="0.25">
      <c r="A2119">
        <f ca="1">28293.8735858178*(((RANDBETWEEN(3800,4910))))</f>
        <v>134424193.40622029</v>
      </c>
      <c r="B2119">
        <v>181724578.02871302</v>
      </c>
    </row>
    <row r="2120" spans="1:2" x14ac:dyDescent="0.25">
      <c r="A2120">
        <f ca="1">27277.3095839807*(((RANDBETWEEN(3800,4910))))</f>
        <v>122584229.27040909</v>
      </c>
      <c r="B2120">
        <v>157045098.22385699</v>
      </c>
    </row>
    <row r="2121" spans="1:2" x14ac:dyDescent="0.25">
      <c r="A2121">
        <f ca="1">28021.5881537328*(((RANDBETWEEN(3800,4910))))</f>
        <v>119484051.88751666</v>
      </c>
      <c r="B2121">
        <v>201886750.76112914</v>
      </c>
    </row>
    <row r="2122" spans="1:2" x14ac:dyDescent="0.25">
      <c r="A2122">
        <f ca="1">29209.1967308349*(((RANDBETWEEN(3800,4910))))</f>
        <v>123817784.94200896</v>
      </c>
      <c r="B2122">
        <v>196973408.42183453</v>
      </c>
    </row>
    <row r="2123" spans="1:2" x14ac:dyDescent="0.25">
      <c r="A2123">
        <f ca="1">27211.2329729427*(((RANDBETWEEN(3800,4910))))</f>
        <v>104409500.91718131</v>
      </c>
      <c r="B2123">
        <v>162762514.29550648</v>
      </c>
    </row>
    <row r="2124" spans="1:2" x14ac:dyDescent="0.25">
      <c r="A2124">
        <f ca="1">33409.5399469285*(((RANDBETWEEN(3800,4910))))</f>
        <v>162637640.46164775</v>
      </c>
      <c r="B2124">
        <v>160697921.80091</v>
      </c>
    </row>
    <row r="2125" spans="1:2" x14ac:dyDescent="0.25">
      <c r="A2125">
        <f ca="1">29397.7958647014*(((RANDBETWEEN(3800,4910))))</f>
        <v>128703550.29566266</v>
      </c>
      <c r="B2125">
        <v>188199039.56412736</v>
      </c>
    </row>
    <row r="2126" spans="1:2" x14ac:dyDescent="0.25">
      <c r="A2126">
        <f ca="1">27107.1436752473*(((RANDBETWEEN(3800,4910))))</f>
        <v>125424753.78536941</v>
      </c>
      <c r="B2126">
        <v>176290707.86308563</v>
      </c>
    </row>
    <row r="2127" spans="1:2" x14ac:dyDescent="0.25">
      <c r="A2127">
        <f ca="1">27172.1926515158*(((RANDBETWEEN(3800,4910))))</f>
        <v>105210729.94666907</v>
      </c>
      <c r="B2127">
        <v>148031339.50217274</v>
      </c>
    </row>
    <row r="2128" spans="1:2" x14ac:dyDescent="0.25">
      <c r="A2128">
        <f ca="1">29141.2965735872*(((RANDBETWEEN(3800,4910))))</f>
        <v>142646646.72770914</v>
      </c>
      <c r="B2128">
        <v>156216498.10403556</v>
      </c>
    </row>
    <row r="2129" spans="1:2" x14ac:dyDescent="0.25">
      <c r="A2129">
        <f ca="1">29411.7929800073*(((RANDBETWEEN(3800,4910))))</f>
        <v>116029523.30612881</v>
      </c>
      <c r="B2129">
        <v>146139593.8042134</v>
      </c>
    </row>
    <row r="2130" spans="1:2" x14ac:dyDescent="0.25">
      <c r="A2130">
        <f ca="1">27293.3574763647*(((RANDBETWEEN(3800,4910))))</f>
        <v>111902765.65309539</v>
      </c>
      <c r="B2130">
        <v>145164262.046296</v>
      </c>
    </row>
    <row r="2131" spans="1:2" x14ac:dyDescent="0.25">
      <c r="A2131">
        <f ca="1">25617.5241454086*(((RANDBETWEEN(3800,4910))))</f>
        <v>114202922.64023165</v>
      </c>
      <c r="B2131">
        <v>149847732.33038738</v>
      </c>
    </row>
    <row r="2132" spans="1:2" x14ac:dyDescent="0.25">
      <c r="A2132">
        <f ca="1">27697.5030178663*(((RANDBETWEEN(3800,4910))))</f>
        <v>121924408.2846476</v>
      </c>
      <c r="B2132">
        <v>189637389.34700683</v>
      </c>
    </row>
    <row r="2133" spans="1:2" x14ac:dyDescent="0.25">
      <c r="A2133">
        <f ca="1">29219.4474962085*(((RANDBETWEEN(3800,4910))))</f>
        <v>119945831.97193573</v>
      </c>
      <c r="B2133">
        <v>150837588.47682962</v>
      </c>
    </row>
    <row r="2134" spans="1:2" x14ac:dyDescent="0.25">
      <c r="A2134">
        <f ca="1">28573.9092743801*(((RANDBETWEEN(3800,4910))))</f>
        <v>117924523.57536669</v>
      </c>
      <c r="B2134">
        <v>200508370.98849657</v>
      </c>
    </row>
    <row r="2135" spans="1:2" x14ac:dyDescent="0.25">
      <c r="A2135">
        <f ca="1">28852.040594497*(((RANDBETWEEN(3800,4910))))</f>
        <v>115638978.7027441</v>
      </c>
      <c r="B2135">
        <v>171433239.28517228</v>
      </c>
    </row>
    <row r="2136" spans="1:2" x14ac:dyDescent="0.25">
      <c r="A2136">
        <f ca="1">26863.8871597037*(((RANDBETWEEN(3800,4910))))</f>
        <v>124299205.88794883</v>
      </c>
      <c r="B2136">
        <v>193175639.23819652</v>
      </c>
    </row>
    <row r="2137" spans="1:2" x14ac:dyDescent="0.25">
      <c r="A2137">
        <f ca="1">27215.4853458624*(((RANDBETWEEN(3800,4910))))</f>
        <v>124157044.14782438</v>
      </c>
      <c r="B2137">
        <v>155101853.77896881</v>
      </c>
    </row>
    <row r="2138" spans="1:2" x14ac:dyDescent="0.25">
      <c r="A2138">
        <f ca="1">26336.8286188951*(((RANDBETWEEN(3800,4910))))</f>
        <v>104899588.38905929</v>
      </c>
      <c r="B2138">
        <v>172535968.86175326</v>
      </c>
    </row>
    <row r="2139" spans="1:2" x14ac:dyDescent="0.25">
      <c r="A2139">
        <f ca="1">31443.8348302223*(((RANDBETWEEN(3800,4910))))</f>
        <v>136120360.98003253</v>
      </c>
      <c r="B2139">
        <v>163649959.90969294</v>
      </c>
    </row>
    <row r="2140" spans="1:2" x14ac:dyDescent="0.25">
      <c r="A2140">
        <f ca="1">27450.6382957788*(((RANDBETWEEN(3800,4910))))</f>
        <v>131708162.54314661</v>
      </c>
      <c r="B2140">
        <v>158754826.93961412</v>
      </c>
    </row>
    <row r="2141" spans="1:2" x14ac:dyDescent="0.25">
      <c r="A2141">
        <f ca="1">25555.6369945793*(((RANDBETWEEN(3800,4910))))</f>
        <v>120571495.34042527</v>
      </c>
      <c r="B2141">
        <v>172557666.82166898</v>
      </c>
    </row>
    <row r="2142" spans="1:2" x14ac:dyDescent="0.25">
      <c r="A2142">
        <f ca="1">26470.0620226271*(((RANDBETWEEN(3800,4910))))</f>
        <v>116891793.89192146</v>
      </c>
      <c r="B2142">
        <v>158009069.46758518</v>
      </c>
    </row>
    <row r="2143" spans="1:2" x14ac:dyDescent="0.25">
      <c r="A2143">
        <f ca="1">27921.3684356216*(((RANDBETWEEN(3800,4910))))</f>
        <v>113667890.90141544</v>
      </c>
      <c r="B2143">
        <v>164451944.09049088</v>
      </c>
    </row>
    <row r="2144" spans="1:2" x14ac:dyDescent="0.25">
      <c r="A2144">
        <f ca="1">26523.2651842326*(((RANDBETWEEN(3800,4910))))</f>
        <v>109275852.55903843</v>
      </c>
      <c r="B2144">
        <v>179844360.04937685</v>
      </c>
    </row>
    <row r="2145" spans="1:2" x14ac:dyDescent="0.25">
      <c r="A2145">
        <f ca="1">32327.6480504718*(((RANDBETWEEN(3800,4910))))</f>
        <v>141595098.46106669</v>
      </c>
      <c r="B2145">
        <v>173054096.28964081</v>
      </c>
    </row>
    <row r="2146" spans="1:2" x14ac:dyDescent="0.25">
      <c r="A2146">
        <f ca="1">29854.5527850808*(((RANDBETWEEN(3800,4910))))</f>
        <v>145003562.87713739</v>
      </c>
      <c r="B2146">
        <v>159319292.88284048</v>
      </c>
    </row>
    <row r="2147" spans="1:2" x14ac:dyDescent="0.25">
      <c r="A2147">
        <f ca="1">27453.2518299916*(((RANDBETWEEN(3800,4910))))</f>
        <v>110718964.63035627</v>
      </c>
      <c r="B2147">
        <v>182354790.57825929</v>
      </c>
    </row>
    <row r="2148" spans="1:2" x14ac:dyDescent="0.25">
      <c r="A2148">
        <f ca="1">26710.7592829736*(((RANDBETWEEN(3800,4910))))</f>
        <v>104679465.62997353</v>
      </c>
      <c r="B2148">
        <v>179805089.06415316</v>
      </c>
    </row>
    <row r="2149" spans="1:2" x14ac:dyDescent="0.25">
      <c r="A2149">
        <f ca="1">29558.0381734905*(((RANDBETWEEN(3800,4910))))</f>
        <v>135021118.37650469</v>
      </c>
      <c r="B2149">
        <v>174025179.56350064</v>
      </c>
    </row>
    <row r="2150" spans="1:2" x14ac:dyDescent="0.25">
      <c r="A2150">
        <f ca="1">26853.4174503944*(((RANDBETWEEN(3800,4910))))</f>
        <v>105372810.07534778</v>
      </c>
      <c r="B2150">
        <v>152112716.73975107</v>
      </c>
    </row>
    <row r="2151" spans="1:2" x14ac:dyDescent="0.25">
      <c r="A2151">
        <f ca="1">31850.5869513155*(((RANDBETWEEN(3800,4910))))</f>
        <v>135587948.65175012</v>
      </c>
      <c r="B2151">
        <v>200318063.33561534</v>
      </c>
    </row>
    <row r="2152" spans="1:2" x14ac:dyDescent="0.25">
      <c r="A2152">
        <f ca="1">31862.9482822163*(((RANDBETWEEN(3800,4910))))</f>
        <v>153324507.13402483</v>
      </c>
      <c r="B2152">
        <v>174934296.10435969</v>
      </c>
    </row>
    <row r="2153" spans="1:2" x14ac:dyDescent="0.25">
      <c r="A2153">
        <f ca="1">26226.2236510303*(((RANDBETWEEN(3800,4910))))</f>
        <v>120247235.43997402</v>
      </c>
      <c r="B2153">
        <v>152741795.67771685</v>
      </c>
    </row>
    <row r="2154" spans="1:2" x14ac:dyDescent="0.25">
      <c r="A2154">
        <f ca="1">27997.8419598541*(((RANDBETWEEN(3800,4910))))</f>
        <v>132485788.15402955</v>
      </c>
      <c r="B2154">
        <v>183306368.46917975</v>
      </c>
    </row>
    <row r="2155" spans="1:2" x14ac:dyDescent="0.25">
      <c r="A2155">
        <f ca="1">27293.4268745828*(((RANDBETWEEN(3800,4910))))</f>
        <v>131909132.0848591</v>
      </c>
      <c r="B2155">
        <v>154349299.64107549</v>
      </c>
    </row>
    <row r="2156" spans="1:2" x14ac:dyDescent="0.25">
      <c r="A2156">
        <f ca="1">29606.3137776135*(((RANDBETWEEN(3800,4910))))</f>
        <v>125205100.9655275</v>
      </c>
      <c r="B2156">
        <v>173977620.04926965</v>
      </c>
    </row>
    <row r="2157" spans="1:2" x14ac:dyDescent="0.25">
      <c r="A2157">
        <f ca="1">26549.4515883633*(((RANDBETWEEN(3800,4910))))</f>
        <v>106065059.09551126</v>
      </c>
      <c r="B2157">
        <v>175192871.67164445</v>
      </c>
    </row>
    <row r="2158" spans="1:2" x14ac:dyDescent="0.25">
      <c r="A2158">
        <f ca="1">29825.2517988125*(((RANDBETWEEN(3800,4910))))</f>
        <v>137882139.06591031</v>
      </c>
      <c r="B2158">
        <v>152039021.48369935</v>
      </c>
    </row>
    <row r="2159" spans="1:2" x14ac:dyDescent="0.25">
      <c r="A2159">
        <f ca="1">33448.4566248863*(((RANDBETWEEN(3800,4910))))</f>
        <v>144798368.72913268</v>
      </c>
      <c r="B2159">
        <v>193109367.04490831</v>
      </c>
    </row>
    <row r="2160" spans="1:2" x14ac:dyDescent="0.25">
      <c r="A2160">
        <f ca="1">25557.6205407251*(((RANDBETWEEN(3800,4910))))</f>
        <v>106651950.51644582</v>
      </c>
      <c r="B2160">
        <v>146833769.91838712</v>
      </c>
    </row>
    <row r="2161" spans="1:2" x14ac:dyDescent="0.25">
      <c r="A2161">
        <f ca="1">26189.8555233372*(((RANDBETWEEN(3800,4910))))</f>
        <v>124689902.14660826</v>
      </c>
      <c r="B2161">
        <v>150454167.61226833</v>
      </c>
    </row>
    <row r="2162" spans="1:2" x14ac:dyDescent="0.25">
      <c r="A2162">
        <f ca="1">27546.0706999096*(((RANDBETWEEN(3800,4910))))</f>
        <v>127262846.63358249</v>
      </c>
      <c r="B2162">
        <v>144714776.33498022</v>
      </c>
    </row>
    <row r="2163" spans="1:2" x14ac:dyDescent="0.25">
      <c r="A2163">
        <f ca="1">28165.2160264499*(((RANDBETWEEN(3800,4910))))</f>
        <v>128067237.27226788</v>
      </c>
      <c r="B2163">
        <v>147945463.27691868</v>
      </c>
    </row>
    <row r="2164" spans="1:2" x14ac:dyDescent="0.25">
      <c r="A2164">
        <f ca="1">26702.6730587853*(((RANDBETWEEN(3800,4910))))</f>
        <v>127692182.56711109</v>
      </c>
      <c r="B2164">
        <v>144358197.66495222</v>
      </c>
    </row>
    <row r="2165" spans="1:2" x14ac:dyDescent="0.25">
      <c r="A2165">
        <f ca="1">26640.8167825749*(((RANDBETWEEN(3800,4910))))</f>
        <v>107628899.8016025</v>
      </c>
      <c r="B2165">
        <v>191645567.15867418</v>
      </c>
    </row>
    <row r="2166" spans="1:2" x14ac:dyDescent="0.25">
      <c r="A2166">
        <f ca="1">26901.6787361031*(((RANDBETWEEN(3800,4910))))</f>
        <v>129477779.75686426</v>
      </c>
      <c r="B2166">
        <v>179779735.14298055</v>
      </c>
    </row>
    <row r="2167" spans="1:2" x14ac:dyDescent="0.25">
      <c r="A2167">
        <f ca="1">31815.5154495641*(((RANDBETWEEN(3800,4910))))</f>
        <v>150932805.29273191</v>
      </c>
      <c r="B2167">
        <v>171281284.5200243</v>
      </c>
    </row>
    <row r="2168" spans="1:2" x14ac:dyDescent="0.25">
      <c r="A2168">
        <f ca="1">30886.9950121192*(((RANDBETWEEN(3800,4910))))</f>
        <v>135593908.10320324</v>
      </c>
      <c r="B2168">
        <v>168766568.21048361</v>
      </c>
    </row>
    <row r="2169" spans="1:2" x14ac:dyDescent="0.25">
      <c r="A2169">
        <f ca="1">27018.8170422816*(((RANDBETWEEN(3800,4910))))</f>
        <v>113181824.59011769</v>
      </c>
      <c r="B2169">
        <v>164659777.48352385</v>
      </c>
    </row>
    <row r="2170" spans="1:2" x14ac:dyDescent="0.25">
      <c r="A2170">
        <f ca="1">30239.3710525293*(((RANDBETWEEN(3800,4910))))</f>
        <v>144937305.45477286</v>
      </c>
      <c r="B2170">
        <v>202917694.17665589</v>
      </c>
    </row>
    <row r="2171" spans="1:2" x14ac:dyDescent="0.25">
      <c r="A2171">
        <f ca="1">30091.9717111274*(((RANDBETWEEN(3800,4910))))</f>
        <v>132946331.01976094</v>
      </c>
      <c r="B2171">
        <v>182323998.14226449</v>
      </c>
    </row>
    <row r="2172" spans="1:2" x14ac:dyDescent="0.25">
      <c r="A2172">
        <f ca="1">30758.5740615781*(((RANDBETWEEN(3800,4910))))</f>
        <v>150009565.69831654</v>
      </c>
      <c r="B2172">
        <v>144605240.21999419</v>
      </c>
    </row>
    <row r="2173" spans="1:2" x14ac:dyDescent="0.25">
      <c r="A2173">
        <f ca="1">26761.2194733891*(((RANDBETWEEN(3800,4910))))</f>
        <v>103485635.70359549</v>
      </c>
      <c r="B2173">
        <v>152710671.74459055</v>
      </c>
    </row>
    <row r="2174" spans="1:2" x14ac:dyDescent="0.25">
      <c r="A2174">
        <f ca="1">25591.2457560859*(((RANDBETWEEN(3800,4910))))</f>
        <v>124680549.32365052</v>
      </c>
      <c r="B2174">
        <v>149509067.91728771</v>
      </c>
    </row>
    <row r="2175" spans="1:2" x14ac:dyDescent="0.25">
      <c r="A2175">
        <f ca="1">31639.2922579577*(((RANDBETWEEN(3800,4910))))</f>
        <v>139719114.61114141</v>
      </c>
      <c r="B2175">
        <v>190184934.35609716</v>
      </c>
    </row>
    <row r="2176" spans="1:2" x14ac:dyDescent="0.25">
      <c r="A2176">
        <f ca="1">26372.3751381427*(((RANDBETWEEN(3800,4910))))</f>
        <v>128749935.42441282</v>
      </c>
      <c r="B2176">
        <v>146712814.35435271</v>
      </c>
    </row>
    <row r="2177" spans="1:2" x14ac:dyDescent="0.25">
      <c r="A2177">
        <f ca="1">27094.423840527*(((RANDBETWEEN(3800,4910))))</f>
        <v>121572679.77244452</v>
      </c>
      <c r="B2177">
        <v>142998157.79417413</v>
      </c>
    </row>
    <row r="2178" spans="1:2" x14ac:dyDescent="0.25">
      <c r="A2178">
        <f ca="1">26886.0407803784*(((RANDBETWEEN(3800,4910))))</f>
        <v>123863989.87520321</v>
      </c>
      <c r="B2178">
        <v>180199927.04127651</v>
      </c>
    </row>
    <row r="2179" spans="1:2" x14ac:dyDescent="0.25">
      <c r="A2179">
        <f ca="1">27973.7173545886*(((RANDBETWEEN(3800,4910))))</f>
        <v>118021113.51900941</v>
      </c>
      <c r="B2179">
        <v>149444817.88597861</v>
      </c>
    </row>
    <row r="2180" spans="1:2" x14ac:dyDescent="0.25">
      <c r="A2180">
        <f ca="1">29086.661507904*(((RANDBETWEEN(3800,4910))))</f>
        <v>125538031.06811374</v>
      </c>
      <c r="B2180">
        <v>178668640.97375423</v>
      </c>
    </row>
    <row r="2181" spans="1:2" x14ac:dyDescent="0.25">
      <c r="A2181">
        <f ca="1">26885.2093487489*(((RANDBETWEEN(3800,4910))))</f>
        <v>117515250.06338152</v>
      </c>
      <c r="B2181">
        <v>166213043.91805869</v>
      </c>
    </row>
    <row r="2182" spans="1:2" x14ac:dyDescent="0.25">
      <c r="A2182">
        <f ca="1">33595.7526552509*(((RANDBETWEEN(3800,4910))))</f>
        <v>141572501.68922725</v>
      </c>
      <c r="B2182">
        <v>176185731.19832313</v>
      </c>
    </row>
    <row r="2183" spans="1:2" x14ac:dyDescent="0.25">
      <c r="A2183">
        <f ca="1">27651.8061198078*(((RANDBETWEEN(3800,4910))))</f>
        <v>129106282.77338268</v>
      </c>
      <c r="B2183">
        <v>155064494.92539644</v>
      </c>
    </row>
    <row r="2184" spans="1:2" x14ac:dyDescent="0.25">
      <c r="A2184">
        <f ca="1">27533.8496949479*(((RANDBETWEEN(3800,4910))))</f>
        <v>106528464.4697534</v>
      </c>
      <c r="B2184">
        <v>188630813.61737776</v>
      </c>
    </row>
    <row r="2185" spans="1:2" x14ac:dyDescent="0.25">
      <c r="A2185">
        <f ca="1">29240.4189041319*(((RANDBETWEEN(3800,4910))))</f>
        <v>115938260.9548831</v>
      </c>
      <c r="B2185">
        <v>184926187.96486035</v>
      </c>
    </row>
    <row r="2186" spans="1:2" x14ac:dyDescent="0.25">
      <c r="A2186">
        <f ca="1">27315.7276066687*(((RANDBETWEEN(3800,4910))))</f>
        <v>108388807.14326157</v>
      </c>
      <c r="B2186">
        <v>190797845.36345932</v>
      </c>
    </row>
    <row r="2187" spans="1:2" x14ac:dyDescent="0.25">
      <c r="A2187">
        <f ca="1">29170.9837069459*(((RANDBETWEEN(3800,4910))))</f>
        <v>126981292.07633553</v>
      </c>
      <c r="B2187">
        <v>154538507.04292077</v>
      </c>
    </row>
    <row r="2188" spans="1:2" x14ac:dyDescent="0.25">
      <c r="A2188">
        <f ca="1">26528.5630619134*(((RANDBETWEEN(3800,4910))))</f>
        <v>130122601.81868526</v>
      </c>
      <c r="B2188">
        <v>160353127.28254235</v>
      </c>
    </row>
    <row r="2189" spans="1:2" x14ac:dyDescent="0.25">
      <c r="A2189">
        <f ca="1">27595.213692593*(((RANDBETWEEN(3800,4910))))</f>
        <v>122467558.36772752</v>
      </c>
      <c r="B2189">
        <v>169560176.5375573</v>
      </c>
    </row>
    <row r="2190" spans="1:2" x14ac:dyDescent="0.25">
      <c r="A2190">
        <f ca="1">27504.32212782*(((RANDBETWEEN(3800,4910))))</f>
        <v>125612239.15775372</v>
      </c>
      <c r="B2190">
        <v>143161439.42727536</v>
      </c>
    </row>
    <row r="2191" spans="1:2" x14ac:dyDescent="0.25">
      <c r="A2191">
        <f ca="1">31732.3305529223*(((RANDBETWEEN(3800,4910))))</f>
        <v>154409520.47051999</v>
      </c>
      <c r="B2191">
        <v>166575672.13763601</v>
      </c>
    </row>
    <row r="2192" spans="1:2" x14ac:dyDescent="0.25">
      <c r="A2192">
        <f ca="1">25974.8253294854*(((RANDBETWEEN(3800,4910))))</f>
        <v>117873757.34520458</v>
      </c>
      <c r="B2192">
        <v>189377395.74949726</v>
      </c>
    </row>
    <row r="2193" spans="1:2" x14ac:dyDescent="0.25">
      <c r="A2193">
        <f ca="1">27231.7308209446*(((RANDBETWEEN(3800,4910))))</f>
        <v>126028450.2393316</v>
      </c>
      <c r="B2193">
        <v>149258866.18897933</v>
      </c>
    </row>
    <row r="2194" spans="1:2" x14ac:dyDescent="0.25">
      <c r="A2194">
        <f ca="1">26163.0237601742*(((RANDBETWEEN(3800,4910))))</f>
        <v>117785932.96830407</v>
      </c>
      <c r="B2194">
        <v>164027761.76223549</v>
      </c>
    </row>
    <row r="2195" spans="1:2" x14ac:dyDescent="0.25">
      <c r="A2195">
        <f ca="1">25411.6634215389*(((RANDBETWEEN(3800,4910))))</f>
        <v>121213634.52074058</v>
      </c>
      <c r="B2195">
        <v>144896932.26597223</v>
      </c>
    </row>
    <row r="2196" spans="1:2" x14ac:dyDescent="0.25">
      <c r="A2196">
        <f ca="1">26888.0134898984*(((RANDBETWEEN(3800,4910))))</f>
        <v>124841046.6335983</v>
      </c>
      <c r="B2196">
        <v>169253542.86890483</v>
      </c>
    </row>
    <row r="2197" spans="1:2" x14ac:dyDescent="0.25">
      <c r="A2197">
        <f ca="1">25823.7592779462*(((RANDBETWEEN(3800,4910))))</f>
        <v>109828448.20910506</v>
      </c>
      <c r="B2197">
        <v>155741150.18666175</v>
      </c>
    </row>
    <row r="2198" spans="1:2" x14ac:dyDescent="0.25">
      <c r="A2198">
        <f ca="1">26220.770626945*(((RANDBETWEEN(3800,4910))))</f>
        <v>109891249.69752648</v>
      </c>
      <c r="B2198">
        <v>166730123.34477738</v>
      </c>
    </row>
    <row r="2199" spans="1:2" x14ac:dyDescent="0.25">
      <c r="A2199">
        <f ca="1">26640.0744193326*(((RANDBETWEEN(3800,4910))))</f>
        <v>126646913.78950697</v>
      </c>
      <c r="B2199">
        <v>152081062.83934176</v>
      </c>
    </row>
    <row r="2200" spans="1:2" x14ac:dyDescent="0.25">
      <c r="A2200">
        <f ca="1">26877.0917031585*(((RANDBETWEEN(3800,4910))))</f>
        <v>115383354.6816595</v>
      </c>
      <c r="B2200">
        <v>190985284.86125329</v>
      </c>
    </row>
    <row r="2201" spans="1:2" x14ac:dyDescent="0.25">
      <c r="A2201">
        <f ca="1">27294.8586620993*(((RANDBETWEEN(3800,4910))))</f>
        <v>119305827.21203583</v>
      </c>
      <c r="B2201">
        <v>145113704.21937743</v>
      </c>
    </row>
    <row r="2202" spans="1:2" x14ac:dyDescent="0.25">
      <c r="A2202">
        <f ca="1">27533.1413060953*(((RANDBETWEEN(3800,4910))))</f>
        <v>133590801.61717446</v>
      </c>
      <c r="B2202">
        <v>172240066.21675044</v>
      </c>
    </row>
    <row r="2203" spans="1:2" x14ac:dyDescent="0.25">
      <c r="A2203">
        <f ca="1">26304.6901465611*(((RANDBETWEEN(3800,4910))))</f>
        <v>128919286.40829599</v>
      </c>
      <c r="B2203">
        <v>151021001.01478851</v>
      </c>
    </row>
    <row r="2204" spans="1:2" x14ac:dyDescent="0.25">
      <c r="A2204">
        <f ca="1">25513.4752941584*(((RANDBETWEEN(3800,4910))))</f>
        <v>120806305.51784013</v>
      </c>
      <c r="B2204">
        <v>147528054.77275649</v>
      </c>
    </row>
    <row r="2205" spans="1:2" x14ac:dyDescent="0.25">
      <c r="A2205">
        <f ca="1">28323.6027593935*(((RANDBETWEEN(3800,4910))))</f>
        <v>124765470.15512843</v>
      </c>
      <c r="B2205">
        <v>175205492.84884921</v>
      </c>
    </row>
    <row r="2206" spans="1:2" x14ac:dyDescent="0.25">
      <c r="A2206">
        <f ca="1">28088.1639148171*(((RANDBETWEEN(3800,4910))))</f>
        <v>107661932.28549379</v>
      </c>
      <c r="B2206">
        <v>152819897.94577703</v>
      </c>
    </row>
    <row r="2207" spans="1:2" x14ac:dyDescent="0.25">
      <c r="A2207">
        <f ca="1">26140.0827457943*(((RANDBETWEEN(3800,4910))))</f>
        <v>112219375.22769494</v>
      </c>
      <c r="B2207">
        <v>143747565.95720527</v>
      </c>
    </row>
    <row r="2208" spans="1:2" x14ac:dyDescent="0.25">
      <c r="A2208">
        <f ca="1">29921.8944102251*(((RANDBETWEEN(3800,4910))))</f>
        <v>146138532.29953963</v>
      </c>
      <c r="B2208">
        <v>179807682.29793099</v>
      </c>
    </row>
    <row r="2209" spans="1:2" x14ac:dyDescent="0.25">
      <c r="A2209">
        <f ca="1">29433.0437112438*(((RANDBETWEEN(3800,4910))))</f>
        <v>141190310.68283638</v>
      </c>
      <c r="B2209">
        <v>175319798.07632142</v>
      </c>
    </row>
    <row r="2210" spans="1:2" x14ac:dyDescent="0.25">
      <c r="A2210">
        <f ca="1">28481.4027096056*(((RANDBETWEEN(3800,4910))))</f>
        <v>111903431.24604025</v>
      </c>
      <c r="B2210">
        <v>193147961.9867776</v>
      </c>
    </row>
    <row r="2211" spans="1:2" x14ac:dyDescent="0.25">
      <c r="A2211">
        <f ca="1">26274.5677190802*(((RANDBETWEEN(3800,4910))))</f>
        <v>111088872.31627113</v>
      </c>
      <c r="B2211">
        <v>148971391.86309239</v>
      </c>
    </row>
    <row r="2212" spans="1:2" x14ac:dyDescent="0.25">
      <c r="A2212">
        <f ca="1">27247.509079581*(((RANDBETWEEN(3800,4910))))</f>
        <v>124820839.09356065</v>
      </c>
      <c r="B2212">
        <v>163907503.66124609</v>
      </c>
    </row>
    <row r="2213" spans="1:2" x14ac:dyDescent="0.25">
      <c r="A2213">
        <f ca="1">26551.0768890091*(((RANDBETWEEN(3800,4910))))</f>
        <v>116134410.31252591</v>
      </c>
      <c r="B2213">
        <v>146228601.71577096</v>
      </c>
    </row>
    <row r="2214" spans="1:2" x14ac:dyDescent="0.25">
      <c r="A2214">
        <f ca="1">30598.6898548207*(((RANDBETWEEN(3800,4910))))</f>
        <v>130350418.78153639</v>
      </c>
      <c r="B2214">
        <v>166645658.15285093</v>
      </c>
    </row>
    <row r="2215" spans="1:2" x14ac:dyDescent="0.25">
      <c r="A2215">
        <f ca="1">26532.5707039947*(((RANDBETWEEN(3800,4910))))</f>
        <v>119953752.15275984</v>
      </c>
      <c r="B2215">
        <v>192093999.47552931</v>
      </c>
    </row>
    <row r="2216" spans="1:2" x14ac:dyDescent="0.25">
      <c r="A2216">
        <f ca="1">28444.4975848476*(((RANDBETWEEN(3800,4910))))</f>
        <v>108458869.29102407</v>
      </c>
      <c r="B2216">
        <v>191353587.82624713</v>
      </c>
    </row>
    <row r="2217" spans="1:2" x14ac:dyDescent="0.25">
      <c r="A2217">
        <f ca="1">24930.2300836733*(((RANDBETWEEN(3800,4910))))</f>
        <v>109194407.76648912</v>
      </c>
      <c r="B2217">
        <v>154878997.14559957</v>
      </c>
    </row>
    <row r="2218" spans="1:2" x14ac:dyDescent="0.25">
      <c r="A2218">
        <f ca="1">31812.6221119615*(((RANDBETWEEN(3800,4910))))</f>
        <v>154195779.3766773</v>
      </c>
      <c r="B2218">
        <v>166458336.40686449</v>
      </c>
    </row>
    <row r="2219" spans="1:2" x14ac:dyDescent="0.25">
      <c r="A2219">
        <f ca="1">29688.77790615*(((RANDBETWEEN(3800,4910))))</f>
        <v>121783366.9710272</v>
      </c>
      <c r="B2219">
        <v>167267023.42835432</v>
      </c>
    </row>
    <row r="2220" spans="1:2" x14ac:dyDescent="0.25">
      <c r="A2220">
        <f ca="1">28000.8016628864*(((RANDBETWEEN(3800,4910))))</f>
        <v>111163182.60165884</v>
      </c>
      <c r="B2220">
        <v>178726583.29895473</v>
      </c>
    </row>
    <row r="2221" spans="1:2" x14ac:dyDescent="0.25">
      <c r="A2221">
        <f ca="1">26484.6335868547*(((RANDBETWEEN(3800,4910))))</f>
        <v>127470541.45353153</v>
      </c>
      <c r="B2221">
        <v>153142309.24246591</v>
      </c>
    </row>
    <row r="2222" spans="1:2" x14ac:dyDescent="0.25">
      <c r="A2222">
        <f ca="1">29114.7954575923*(((RANDBETWEEN(3800,4910))))</f>
        <v>116255378.26216608</v>
      </c>
      <c r="B2222">
        <v>146218402.75060198</v>
      </c>
    </row>
    <row r="2223" spans="1:2" x14ac:dyDescent="0.25">
      <c r="A2223">
        <f ca="1">26500.7013589444*(((RANDBETWEEN(3800,4910))))</f>
        <v>107327840.50372463</v>
      </c>
      <c r="B2223">
        <v>150221189.2685447</v>
      </c>
    </row>
    <row r="2224" spans="1:2" x14ac:dyDescent="0.25">
      <c r="A2224">
        <f ca="1">27886.9608883207*(((RANDBETWEEN(3800,4910))))</f>
        <v>124682602.13168189</v>
      </c>
      <c r="B2224">
        <v>176694248.95571119</v>
      </c>
    </row>
    <row r="2225" spans="1:2" x14ac:dyDescent="0.25">
      <c r="A2225">
        <f ca="1">27775.7330962326*(((RANDBETWEEN(3800,4910))))</f>
        <v>117408023.79777518</v>
      </c>
      <c r="B2225">
        <v>148206776.50315079</v>
      </c>
    </row>
    <row r="2226" spans="1:2" x14ac:dyDescent="0.25">
      <c r="A2226">
        <f ca="1">32793.0198005874*(((RANDBETWEEN(3800,4910))))</f>
        <v>156652255.58740616</v>
      </c>
      <c r="B2226">
        <v>162793920.79400289</v>
      </c>
    </row>
    <row r="2227" spans="1:2" x14ac:dyDescent="0.25">
      <c r="A2227">
        <f ca="1">25642.045035662*(((RANDBETWEEN(3800,4910))))</f>
        <v>117799554.89383119</v>
      </c>
      <c r="B2227">
        <v>173737126.1472775</v>
      </c>
    </row>
    <row r="2228" spans="1:2" x14ac:dyDescent="0.25">
      <c r="A2228">
        <f ca="1">25506.9254824331*(((RANDBETWEEN(3800,4910))))</f>
        <v>97181386.088070095</v>
      </c>
      <c r="B2228">
        <v>196512954.21491855</v>
      </c>
    </row>
    <row r="2229" spans="1:2" x14ac:dyDescent="0.25">
      <c r="A2229">
        <f ca="1">31944.906627636*(((RANDBETWEEN(3800,4910))))</f>
        <v>126022656.64602388</v>
      </c>
      <c r="B2229">
        <v>192964224.58897236</v>
      </c>
    </row>
    <row r="2230" spans="1:2" x14ac:dyDescent="0.25">
      <c r="A2230">
        <f ca="1">27503.1936856167*(((RANDBETWEEN(3800,4910))))</f>
        <v>126157149.43592367</v>
      </c>
      <c r="B2230">
        <v>144715778.62882087</v>
      </c>
    </row>
    <row r="2231" spans="1:2" x14ac:dyDescent="0.25">
      <c r="A2231">
        <f ca="1">27005.848845523*(((RANDBETWEEN(3800,4910))))</f>
        <v>123200682.43327573</v>
      </c>
      <c r="B2231">
        <v>177490238.73370713</v>
      </c>
    </row>
    <row r="2232" spans="1:2" x14ac:dyDescent="0.25">
      <c r="A2232">
        <f ca="1">28444.5187351193*(((RANDBETWEEN(3800,4910))))</f>
        <v>108743395.1243611</v>
      </c>
      <c r="B2232">
        <v>167637980.24185771</v>
      </c>
    </row>
    <row r="2233" spans="1:2" x14ac:dyDescent="0.25">
      <c r="A2233">
        <f ca="1">30389.5299008201*(((RANDBETWEEN(3800,4910))))</f>
        <v>121102276.65476802</v>
      </c>
      <c r="B2233">
        <v>155564641.20372686</v>
      </c>
    </row>
    <row r="2234" spans="1:2" x14ac:dyDescent="0.25">
      <c r="A2234">
        <f ca="1">26315.7594472851*(((RANDBETWEEN(3800,4910))))</f>
        <v>108631454.99839294</v>
      </c>
      <c r="B2234">
        <v>148448606.78963012</v>
      </c>
    </row>
    <row r="2235" spans="1:2" x14ac:dyDescent="0.25">
      <c r="A2235">
        <f ca="1">28183.2922298289*(((RANDBETWEEN(3800,4910))))</f>
        <v>115664231.3112179</v>
      </c>
      <c r="B2235">
        <v>174607079.80220443</v>
      </c>
    </row>
    <row r="2236" spans="1:2" x14ac:dyDescent="0.25">
      <c r="A2236">
        <f ca="1">26431.1309712909*(((RANDBETWEEN(3800,4910))))</f>
        <v>105328056.92059444</v>
      </c>
      <c r="B2236">
        <v>191277337.27531594</v>
      </c>
    </row>
    <row r="2237" spans="1:2" x14ac:dyDescent="0.25">
      <c r="A2237">
        <f ca="1">30616.9159711329*(((RANDBETWEEN(3800,4910))))</f>
        <v>139123266.17282781</v>
      </c>
      <c r="B2237">
        <v>201598895.35726714</v>
      </c>
    </row>
    <row r="2238" spans="1:2" x14ac:dyDescent="0.25">
      <c r="A2238">
        <f ca="1">29535.9105654165*(((RANDBETWEEN(3800,4910))))</f>
        <v>115780769.41643275</v>
      </c>
      <c r="B2238">
        <v>163994074.82733667</v>
      </c>
    </row>
    <row r="2239" spans="1:2" x14ac:dyDescent="0.25">
      <c r="A2239">
        <f ca="1">27047.8691060522*(((RANDBETWEEN(3800,4910))))</f>
        <v>132101792.71395889</v>
      </c>
      <c r="B2239">
        <v>202710335.30758595</v>
      </c>
    </row>
    <row r="2240" spans="1:2" x14ac:dyDescent="0.25">
      <c r="A2240">
        <f ca="1">26103.6816247079*(((RANDBETWEEN(3800,4910))))</f>
        <v>108408589.78741185</v>
      </c>
      <c r="B2240">
        <v>149384772.34394446</v>
      </c>
    </row>
    <row r="2241" spans="1:2" x14ac:dyDescent="0.25">
      <c r="A2241">
        <f ca="1">25775.8853866721*(((RANDBETWEEN(3800,4910))))</f>
        <v>101015694.83036797</v>
      </c>
      <c r="B2241">
        <v>173291829.05345005</v>
      </c>
    </row>
    <row r="2242" spans="1:2" x14ac:dyDescent="0.25">
      <c r="A2242">
        <f ca="1">26817.7595067398*(((RANDBETWEEN(3800,4910))))</f>
        <v>117086338.00642575</v>
      </c>
      <c r="B2242">
        <v>175937040.65058449</v>
      </c>
    </row>
    <row r="2243" spans="1:2" x14ac:dyDescent="0.25">
      <c r="A2243">
        <f ca="1">27434.1231108384*(((RANDBETWEEN(3800,4910))))</f>
        <v>126251834.55607837</v>
      </c>
      <c r="B2243">
        <v>148284385.28708935</v>
      </c>
    </row>
    <row r="2244" spans="1:2" x14ac:dyDescent="0.25">
      <c r="A2244">
        <f ca="1">31182.0819255598*(((RANDBETWEEN(3800,4910))))</f>
        <v>148489074.12951559</v>
      </c>
      <c r="B2244">
        <v>160978229.05413514</v>
      </c>
    </row>
    <row r="2245" spans="1:2" x14ac:dyDescent="0.25">
      <c r="A2245">
        <f ca="1">30675.1761073399*(((RANDBETWEEN(3800,4910))))</f>
        <v>135216176.28115416</v>
      </c>
      <c r="B2245">
        <v>159218855.78498679</v>
      </c>
    </row>
    <row r="2246" spans="1:2" x14ac:dyDescent="0.25">
      <c r="A2246">
        <f ca="1">27290.9692227234*(((RANDBETWEEN(3800,4910))))</f>
        <v>113284813.24352498</v>
      </c>
      <c r="B2246">
        <v>171976501.02154902</v>
      </c>
    </row>
    <row r="2247" spans="1:2" x14ac:dyDescent="0.25">
      <c r="A2247">
        <f ca="1">32271.1123871433*(((RANDBETWEEN(3800,4910))))</f>
        <v>135958196.48703456</v>
      </c>
      <c r="B2247">
        <v>153124996.58048889</v>
      </c>
    </row>
    <row r="2248" spans="1:2" x14ac:dyDescent="0.25">
      <c r="A2248">
        <f ca="1">28992.7330925162*(((RANDBETWEEN(3800,4910))))</f>
        <v>115709997.7722321</v>
      </c>
      <c r="B2248">
        <v>169194880.27007186</v>
      </c>
    </row>
    <row r="2249" spans="1:2" x14ac:dyDescent="0.25">
      <c r="A2249">
        <f ca="1">27723.8270588607*(((RANDBETWEEN(3800,4910))))</f>
        <v>110091317.25073572</v>
      </c>
      <c r="B2249">
        <v>160486596.96296722</v>
      </c>
    </row>
    <row r="2250" spans="1:2" x14ac:dyDescent="0.25">
      <c r="A2250">
        <f ca="1">29518.7188596417*(((RANDBETWEEN(3800,4910))))</f>
        <v>128672095.50917819</v>
      </c>
      <c r="B2250">
        <v>190004812.91401103</v>
      </c>
    </row>
    <row r="2251" spans="1:2" x14ac:dyDescent="0.25">
      <c r="A2251">
        <f ca="1">26357.828342271*(((RANDBETWEEN(3800,4910))))</f>
        <v>100950482.55089788</v>
      </c>
      <c r="B2251">
        <v>153412232.1560384</v>
      </c>
    </row>
    <row r="2252" spans="1:2" x14ac:dyDescent="0.25">
      <c r="A2252">
        <f ca="1">27446.4008239392*(((RANDBETWEEN(3800,4910))))</f>
        <v>114561277.03912218</v>
      </c>
      <c r="B2252">
        <v>189405800.60857698</v>
      </c>
    </row>
    <row r="2253" spans="1:2" x14ac:dyDescent="0.25">
      <c r="A2253">
        <f ca="1">26861.1676338492*(((RANDBETWEEN(3800,4910))))</f>
        <v>112897487.56506827</v>
      </c>
      <c r="B2253">
        <v>172329129.31939906</v>
      </c>
    </row>
    <row r="2254" spans="1:2" x14ac:dyDescent="0.25">
      <c r="A2254">
        <f ca="1">27832.6168883881*(((RANDBETWEEN(3800,4910))))</f>
        <v>115449694.85303374</v>
      </c>
      <c r="B2254">
        <v>147717290.32191843</v>
      </c>
    </row>
    <row r="2255" spans="1:2" x14ac:dyDescent="0.25">
      <c r="A2255">
        <f ca="1">27544.7432476597*(((RANDBETWEEN(3800,4910))))</f>
        <v>131195612.08860296</v>
      </c>
      <c r="B2255">
        <v>192141672.29647961</v>
      </c>
    </row>
    <row r="2256" spans="1:2" x14ac:dyDescent="0.25">
      <c r="A2256">
        <f ca="1">27950.4508823428*(((RANDBETWEEN(3800,4910))))</f>
        <v>136789506.61818564</v>
      </c>
      <c r="B2256">
        <v>176196962.09081364</v>
      </c>
    </row>
    <row r="2257" spans="1:2" x14ac:dyDescent="0.25">
      <c r="A2257">
        <f ca="1">26481.1769178896*(((RANDBETWEEN(3800,4910))))</f>
        <v>122899142.07592569</v>
      </c>
      <c r="B2257">
        <v>143497842.90531877</v>
      </c>
    </row>
    <row r="2258" spans="1:2" x14ac:dyDescent="0.25">
      <c r="A2258">
        <f ca="1">28051.7586472296*(((RANDBETWEEN(3800,4910))))</f>
        <v>137060892.75036383</v>
      </c>
      <c r="B2258">
        <v>143395533.43055117</v>
      </c>
    </row>
    <row r="2259" spans="1:2" x14ac:dyDescent="0.25">
      <c r="A2259">
        <f ca="1">29412.8224451963*(((RANDBETWEEN(3800,4910))))</f>
        <v>114004099.79758069</v>
      </c>
      <c r="B2259">
        <v>180075799.12926012</v>
      </c>
    </row>
    <row r="2260" spans="1:2" x14ac:dyDescent="0.25">
      <c r="A2260">
        <f ca="1">26646.3619571695*(((RANDBETWEEN(3800,4910))))</f>
        <v>124678327.59759608</v>
      </c>
      <c r="B2260">
        <v>147577434.20438161</v>
      </c>
    </row>
    <row r="2261" spans="1:2" x14ac:dyDescent="0.25">
      <c r="A2261">
        <f ca="1">28237.26059455*(((RANDBETWEEN(3800,4910))))</f>
        <v>124978115.39147824</v>
      </c>
      <c r="B2261">
        <v>195927073.84485435</v>
      </c>
    </row>
    <row r="2262" spans="1:2" x14ac:dyDescent="0.25">
      <c r="A2262">
        <f ca="1">27660.5222429999*(((RANDBETWEEN(3800,4910))))</f>
        <v>108650531.37050354</v>
      </c>
      <c r="B2262">
        <v>152071974.50917977</v>
      </c>
    </row>
    <row r="2263" spans="1:2" x14ac:dyDescent="0.25">
      <c r="A2263">
        <f ca="1">29557.5197085024*(((RANDBETWEEN(3800,4910))))</f>
        <v>142496802.51469031</v>
      </c>
      <c r="B2263">
        <v>188989669.7552672</v>
      </c>
    </row>
    <row r="2264" spans="1:2" x14ac:dyDescent="0.25">
      <c r="A2264">
        <f ca="1">34461.4842279239*(((RANDBETWEEN(3800,4910))))</f>
        <v>162279129.22929373</v>
      </c>
      <c r="B2264">
        <v>162083642.63356194</v>
      </c>
    </row>
    <row r="2265" spans="1:2" x14ac:dyDescent="0.25">
      <c r="A2265">
        <f ca="1">34512.167586533*(((RANDBETWEEN(3800,4910))))</f>
        <v>143432568.48963135</v>
      </c>
      <c r="B2265">
        <v>154846038.30006221</v>
      </c>
    </row>
    <row r="2266" spans="1:2" x14ac:dyDescent="0.25">
      <c r="A2266">
        <f ca="1">29284.552646084*(((RANDBETWEEN(3800,4910))))</f>
        <v>140536568.14855704</v>
      </c>
      <c r="B2266">
        <v>171464521.23248717</v>
      </c>
    </row>
    <row r="2267" spans="1:2" x14ac:dyDescent="0.25">
      <c r="A2267">
        <f ca="1">30878.3261703325*(((RANDBETWEEN(3800,4910))))</f>
        <v>133456125.708177</v>
      </c>
      <c r="B2267">
        <v>154077506.57366297</v>
      </c>
    </row>
    <row r="2268" spans="1:2" x14ac:dyDescent="0.25">
      <c r="A2268">
        <f ca="1">28748.3211287615*(((RANDBETWEEN(3800,4910))))</f>
        <v>120829193.70418459</v>
      </c>
      <c r="B2268">
        <v>149754468.53360772</v>
      </c>
    </row>
    <row r="2269" spans="1:2" x14ac:dyDescent="0.25">
      <c r="A2269">
        <f ca="1">26441.7070043233*(((RANDBETWEEN(3800,4910))))</f>
        <v>112588788.42440878</v>
      </c>
      <c r="B2269">
        <v>172145706.95714587</v>
      </c>
    </row>
    <row r="2270" spans="1:2" x14ac:dyDescent="0.25">
      <c r="A2270">
        <f ca="1">30032.4538395044*(((RANDBETWEEN(3800,4910))))</f>
        <v>127487766.54869638</v>
      </c>
      <c r="B2270">
        <v>182261028.52286375</v>
      </c>
    </row>
    <row r="2271" spans="1:2" x14ac:dyDescent="0.25">
      <c r="A2271">
        <f ca="1">27511.4309891694*(((RANDBETWEEN(3800,4910))))</f>
        <v>118986939.02815752</v>
      </c>
      <c r="B2271">
        <v>144298721.87963402</v>
      </c>
    </row>
    <row r="2272" spans="1:2" x14ac:dyDescent="0.25">
      <c r="A2272">
        <f ca="1">26111.0551987602*(((RANDBETWEEN(3800,4910))))</f>
        <v>121964738.83340879</v>
      </c>
      <c r="B2272">
        <v>145020894.15148002</v>
      </c>
    </row>
    <row r="2273" spans="1:2" x14ac:dyDescent="0.25">
      <c r="A2273">
        <f ca="1">27493.6628380928*(((RANDBETWEEN(3800,4910))))</f>
        <v>128725329.40795071</v>
      </c>
      <c r="B2273">
        <v>163183026.73538092</v>
      </c>
    </row>
    <row r="2274" spans="1:2" x14ac:dyDescent="0.25">
      <c r="A2274">
        <f ca="1">28169.6654983262*(((RANDBETWEEN(3800,4910))))</f>
        <v>117016790.48004699</v>
      </c>
      <c r="B2274">
        <v>181461544.85337108</v>
      </c>
    </row>
    <row r="2275" spans="1:2" x14ac:dyDescent="0.25">
      <c r="A2275">
        <f ca="1">27540.7341772132*(((RANDBETWEEN(3800,4910))))</f>
        <v>126494592.0759404</v>
      </c>
      <c r="B2275">
        <v>167280352.93552926</v>
      </c>
    </row>
    <row r="2276" spans="1:2" x14ac:dyDescent="0.25">
      <c r="A2276">
        <f ca="1">26858.6116314281*(((RANDBETWEEN(3800,4910))))</f>
        <v>104157695.90667799</v>
      </c>
      <c r="B2276">
        <v>143199376.17765808</v>
      </c>
    </row>
    <row r="2277" spans="1:2" x14ac:dyDescent="0.25">
      <c r="A2277">
        <f ca="1">32087.5481899341*(((RANDBETWEEN(3800,4910))))</f>
        <v>133837163.50021517</v>
      </c>
      <c r="B2277">
        <v>194932472.33881429</v>
      </c>
    </row>
    <row r="2278" spans="1:2" x14ac:dyDescent="0.25">
      <c r="A2278">
        <f ca="1">31283.2331480504*(((RANDBETWEEN(3800,4910))))</f>
        <v>143840306.01473552</v>
      </c>
      <c r="B2278">
        <v>194180900.31001279</v>
      </c>
    </row>
    <row r="2279" spans="1:2" x14ac:dyDescent="0.25">
      <c r="A2279">
        <f ca="1">34105.8359302131*(((RANDBETWEEN(3800,4910))))</f>
        <v>139390551.44678101</v>
      </c>
      <c r="B2279">
        <v>147361328.17667025</v>
      </c>
    </row>
    <row r="2280" spans="1:2" x14ac:dyDescent="0.25">
      <c r="A2280">
        <f ca="1">27607.8165517045*(((RANDBETWEEN(3800,4910))))</f>
        <v>106593779.706131</v>
      </c>
      <c r="B2280">
        <v>170852215.71012825</v>
      </c>
    </row>
    <row r="2281" spans="1:2" x14ac:dyDescent="0.25">
      <c r="A2281">
        <f ca="1">25639.8973804*(((RANDBETWEEN(3800,4910))))</f>
        <v>112097631.3471088</v>
      </c>
      <c r="B2281">
        <v>148714015.94889441</v>
      </c>
    </row>
    <row r="2282" spans="1:2" x14ac:dyDescent="0.25">
      <c r="A2282">
        <f ca="1">29007.9798978811*(((RANDBETWEEN(3800,4910))))</f>
        <v>118990733.54110846</v>
      </c>
      <c r="B2282">
        <v>184807708.15604168</v>
      </c>
    </row>
    <row r="2283" spans="1:2" x14ac:dyDescent="0.25">
      <c r="A2283">
        <f ca="1">26744.9285114816*(((RANDBETWEEN(3800,4910))))</f>
        <v>122973181.29579258</v>
      </c>
      <c r="B2283">
        <v>148769003.23087409</v>
      </c>
    </row>
    <row r="2284" spans="1:2" x14ac:dyDescent="0.25">
      <c r="A2284">
        <f ca="1">28120.8068689109*(((RANDBETWEEN(3800,4910))))</f>
        <v>110655375.02916424</v>
      </c>
      <c r="B2284">
        <v>171233296.76588169</v>
      </c>
    </row>
    <row r="2285" spans="1:2" x14ac:dyDescent="0.25">
      <c r="A2285">
        <f ca="1">25858.6286833062*(((RANDBETWEEN(3800,4910))))</f>
        <v>109045837.15750231</v>
      </c>
      <c r="B2285">
        <v>151917523.35738161</v>
      </c>
    </row>
    <row r="2286" spans="1:2" x14ac:dyDescent="0.25">
      <c r="A2286">
        <f ca="1">27246.6212051598*(((RANDBETWEEN(3800,4910))))</f>
        <v>113591163.8043112</v>
      </c>
      <c r="B2286">
        <v>145672392.31937653</v>
      </c>
    </row>
    <row r="2287" spans="1:2" x14ac:dyDescent="0.25">
      <c r="A2287">
        <f ca="1">27247.0240660927*(((RANDBETWEEN(3800,4910))))</f>
        <v>104029137.88434178</v>
      </c>
      <c r="B2287">
        <v>184237698.18332624</v>
      </c>
    </row>
    <row r="2288" spans="1:2" x14ac:dyDescent="0.25">
      <c r="A2288">
        <f ca="1">26939.803091097*(((RANDBETWEEN(3800,4910))))</f>
        <v>119100869.46573982</v>
      </c>
      <c r="B2288">
        <v>143371911.84046948</v>
      </c>
    </row>
    <row r="2289" spans="1:2" x14ac:dyDescent="0.25">
      <c r="A2289">
        <f ca="1">28124.7373028281*(((RANDBETWEEN(3800,4910))))</f>
        <v>136911221.19016704</v>
      </c>
      <c r="B2289">
        <v>168454957.47950038</v>
      </c>
    </row>
    <row r="2290" spans="1:2" x14ac:dyDescent="0.25">
      <c r="A2290">
        <f ca="1">31494.7021468624*(((RANDBETWEEN(3800,4910))))</f>
        <v>146198407.36573514</v>
      </c>
      <c r="B2290">
        <v>159864160.08926415</v>
      </c>
    </row>
    <row r="2291" spans="1:2" x14ac:dyDescent="0.25">
      <c r="A2291">
        <f ca="1">25962.4128668557*(((RANDBETWEEN(3800,4910))))</f>
        <v>100863973.98773447</v>
      </c>
      <c r="B2291">
        <v>151656146.74421552</v>
      </c>
    </row>
    <row r="2292" spans="1:2" x14ac:dyDescent="0.25">
      <c r="A2292">
        <f ca="1">30510.564663491*(((RANDBETWEEN(3800,4910))))</f>
        <v>124452593.26237962</v>
      </c>
      <c r="B2292">
        <v>166054927.61526448</v>
      </c>
    </row>
    <row r="2293" spans="1:2" x14ac:dyDescent="0.25">
      <c r="A2293">
        <f ca="1">28416.0906828243*(((RANDBETWEEN(3800,4910))))</f>
        <v>123496330.10755424</v>
      </c>
      <c r="B2293">
        <v>183438585.07328022</v>
      </c>
    </row>
    <row r="2294" spans="1:2" x14ac:dyDescent="0.25">
      <c r="A2294">
        <f ca="1">28289.3570273917*(((RANDBETWEEN(3800,4910))))</f>
        <v>125236983.56026296</v>
      </c>
      <c r="B2294">
        <v>165439115.49589267</v>
      </c>
    </row>
    <row r="2295" spans="1:2" x14ac:dyDescent="0.25">
      <c r="A2295">
        <f ca="1">27930.4834006174*(((RANDBETWEEN(3800,4910))))</f>
        <v>122866196.47931606</v>
      </c>
      <c r="B2295">
        <v>165211412.07992113</v>
      </c>
    </row>
    <row r="2296" spans="1:2" x14ac:dyDescent="0.25">
      <c r="A2296">
        <f ca="1">26575.9770889761*(((RANDBETWEEN(3800,4910))))</f>
        <v>101307624.66317683</v>
      </c>
      <c r="B2296">
        <v>189110161.14051342</v>
      </c>
    </row>
    <row r="2297" spans="1:2" x14ac:dyDescent="0.25">
      <c r="A2297">
        <f ca="1">32970.2038989525*(((RANDBETWEEN(3800,4910))))</f>
        <v>153377388.537927</v>
      </c>
      <c r="B2297">
        <v>178191650.55642238</v>
      </c>
    </row>
    <row r="2298" spans="1:2" x14ac:dyDescent="0.25">
      <c r="A2298">
        <f ca="1">26465.6566978169*(((RANDBETWEEN(3800,4910))))</f>
        <v>127537999.62677975</v>
      </c>
      <c r="B2298">
        <v>146743128.0523926</v>
      </c>
    </row>
    <row r="2299" spans="1:2" x14ac:dyDescent="0.25">
      <c r="A2299">
        <f ca="1">25554.0040381754*(((RANDBETWEEN(3800,4910))))</f>
        <v>108067883.07744393</v>
      </c>
      <c r="B2299">
        <v>149517601.95549834</v>
      </c>
    </row>
    <row r="2300" spans="1:2" x14ac:dyDescent="0.25">
      <c r="A2300">
        <f ca="1">26826.0010036343*(((RANDBETWEEN(3800,4910))))</f>
        <v>123506908.62073211</v>
      </c>
      <c r="B2300">
        <v>172187549.96084833</v>
      </c>
    </row>
    <row r="2301" spans="1:2" x14ac:dyDescent="0.25">
      <c r="A2301">
        <f ca="1">27639.8984778981*(((RANDBETWEEN(3800,4910))))</f>
        <v>128332048.63288108</v>
      </c>
      <c r="B2301">
        <v>191720301.51592922</v>
      </c>
    </row>
    <row r="2302" spans="1:2" x14ac:dyDescent="0.25">
      <c r="A2302">
        <f ca="1">29482.6384922798*(((RANDBETWEEN(3800,4910))))</f>
        <v>116574352.59847453</v>
      </c>
      <c r="B2302">
        <v>150437382.46515784</v>
      </c>
    </row>
    <row r="2303" spans="1:2" x14ac:dyDescent="0.25">
      <c r="A2303">
        <f ca="1">27337.798227654*(((RANDBETWEEN(3800,4910))))</f>
        <v>123785550.37481721</v>
      </c>
      <c r="B2303">
        <v>145497254.80025446</v>
      </c>
    </row>
    <row r="2304" spans="1:2" x14ac:dyDescent="0.25">
      <c r="A2304">
        <f ca="1">30636.8671290094*(((RANDBETWEEN(3800,4910))))</f>
        <v>148987084.84837297</v>
      </c>
      <c r="B2304">
        <v>172434073.88889462</v>
      </c>
    </row>
    <row r="2305" spans="1:2" x14ac:dyDescent="0.25">
      <c r="A2305">
        <f ca="1">26241.7038217079*(((RANDBETWEEN(3800,4910))))</f>
        <v>116696856.89513512</v>
      </c>
      <c r="B2305">
        <v>143403739.79306319</v>
      </c>
    </row>
    <row r="2306" spans="1:2" x14ac:dyDescent="0.25">
      <c r="A2306">
        <f ca="1">28468.5608959819*(((RANDBETWEEN(3800,4910))))</f>
        <v>135140258.57322606</v>
      </c>
      <c r="B2306">
        <v>147205405.28518078</v>
      </c>
    </row>
    <row r="2307" spans="1:2" x14ac:dyDescent="0.25">
      <c r="A2307">
        <f ca="1">30514.9375580239*(((RANDBETWEEN(3800,4910))))</f>
        <v>128467887.11928086</v>
      </c>
      <c r="B2307">
        <v>177383558.26873499</v>
      </c>
    </row>
    <row r="2308" spans="1:2" x14ac:dyDescent="0.25">
      <c r="A2308">
        <f ca="1">31211.6508364949*(((RANDBETWEEN(3800,4910))))</f>
        <v>123442079.05833717</v>
      </c>
      <c r="B2308">
        <v>186384990.58013341</v>
      </c>
    </row>
    <row r="2309" spans="1:2" x14ac:dyDescent="0.25">
      <c r="A2309">
        <f ca="1">25809.6683806356*(((RANDBETWEEN(3800,4910))))</f>
        <v>115240169.31953792</v>
      </c>
      <c r="B2309">
        <v>149673192.05622518</v>
      </c>
    </row>
    <row r="2310" spans="1:2" x14ac:dyDescent="0.25">
      <c r="A2310">
        <f ca="1">26582.3103532592*(((RANDBETWEEN(3800,4910))))</f>
        <v>120630524.38309005</v>
      </c>
      <c r="B2310">
        <v>146805364.02533561</v>
      </c>
    </row>
    <row r="2311" spans="1:2" x14ac:dyDescent="0.25">
      <c r="A2311">
        <f ca="1">29051.8747732692*(((RANDBETWEEN(3800,4910))))</f>
        <v>128147819.62489052</v>
      </c>
      <c r="B2311">
        <v>182900445.09691083</v>
      </c>
    </row>
    <row r="2312" spans="1:2" x14ac:dyDescent="0.25">
      <c r="A2312">
        <f ca="1">28287.3105568556*(((RANDBETWEEN(3800,4910))))</f>
        <v>120984827.25167148</v>
      </c>
      <c r="B2312">
        <v>159501743.39199752</v>
      </c>
    </row>
    <row r="2313" spans="1:2" x14ac:dyDescent="0.25">
      <c r="A2313">
        <f ca="1">31439.7993137836*(((RANDBETWEEN(3800,4910))))</f>
        <v>132613073.50553922</v>
      </c>
      <c r="B2313">
        <v>167991169.2818017</v>
      </c>
    </row>
    <row r="2314" spans="1:2" x14ac:dyDescent="0.25">
      <c r="A2314">
        <f ca="1">30309.5976668238*(((RANDBETWEEN(3800,4910))))</f>
        <v>131483034.67868184</v>
      </c>
      <c r="B2314">
        <v>173332579.52216917</v>
      </c>
    </row>
    <row r="2315" spans="1:2" x14ac:dyDescent="0.25">
      <c r="A2315">
        <f ca="1">28283.4362481976*(((RANDBETWEEN(3800,4910))))</f>
        <v>131122010.44664404</v>
      </c>
      <c r="B2315">
        <v>168213675.16908246</v>
      </c>
    </row>
    <row r="2316" spans="1:2" x14ac:dyDescent="0.25">
      <c r="A2316">
        <f ca="1">27334.0597240118*(((RANDBETWEEN(3800,4910))))</f>
        <v>109691581.67245924</v>
      </c>
      <c r="B2316">
        <v>143419376.46350545</v>
      </c>
    </row>
    <row r="2317" spans="1:2" x14ac:dyDescent="0.25">
      <c r="A2317">
        <f ca="1">27847.6384784394*(((RANDBETWEEN(3800,4910))))</f>
        <v>110137410.18222773</v>
      </c>
      <c r="B2317">
        <v>155174805.13068974</v>
      </c>
    </row>
    <row r="2318" spans="1:2" x14ac:dyDescent="0.25">
      <c r="A2318">
        <f ca="1">29487.2837691109*(((RANDBETWEEN(3800,4910))))</f>
        <v>119276062.84605372</v>
      </c>
      <c r="B2318">
        <v>162932642.63408121</v>
      </c>
    </row>
    <row r="2319" spans="1:2" x14ac:dyDescent="0.25">
      <c r="A2319">
        <f ca="1">26434.4159862314*(((RANDBETWEEN(3800,4910))))</f>
        <v>100847296.98747267</v>
      </c>
      <c r="B2319">
        <v>179372002.39883769</v>
      </c>
    </row>
    <row r="2320" spans="1:2" x14ac:dyDescent="0.25">
      <c r="A2320">
        <f ca="1">28695.4829310056*(((RANDBETWEEN(3800,4910))))</f>
        <v>127895767.42349197</v>
      </c>
      <c r="B2320">
        <v>145235917.01675621</v>
      </c>
    </row>
    <row r="2321" spans="1:2" x14ac:dyDescent="0.25">
      <c r="A2321">
        <f ca="1">28583.9372825627*(((RANDBETWEEN(3800,4910))))</f>
        <v>125769324.04327586</v>
      </c>
      <c r="B2321">
        <v>186058503.7091307</v>
      </c>
    </row>
    <row r="2322" spans="1:2" x14ac:dyDescent="0.25">
      <c r="A2322">
        <f ca="1">27492.4456740863*(((RANDBETWEEN(3800,4910))))</f>
        <v>110162229.81606388</v>
      </c>
      <c r="B2322">
        <v>186988850.77717391</v>
      </c>
    </row>
    <row r="2323" spans="1:2" x14ac:dyDescent="0.25">
      <c r="A2323">
        <f ca="1">26179.5069956068*(((RANDBETWEEN(3800,4910))))</f>
        <v>109823031.84657054</v>
      </c>
      <c r="B2323">
        <v>184539140.46509522</v>
      </c>
    </row>
    <row r="2324" spans="1:2" x14ac:dyDescent="0.25">
      <c r="A2324">
        <f ca="1">28278.3238416817*(((RANDBETWEEN(3800,4910))))</f>
        <v>128779486.77501863</v>
      </c>
      <c r="B2324">
        <v>149927232.17848256</v>
      </c>
    </row>
    <row r="2325" spans="1:2" x14ac:dyDescent="0.25">
      <c r="A2325">
        <f ca="1">29912.6190023159*(((RANDBETWEEN(3800,4910))))</f>
        <v>136371630.03155839</v>
      </c>
      <c r="B2325">
        <v>186685371.3714782</v>
      </c>
    </row>
    <row r="2326" spans="1:2" x14ac:dyDescent="0.25">
      <c r="A2326">
        <f ca="1">30218.76913758*(((RANDBETWEEN(3800,4910))))</f>
        <v>129547863.29280563</v>
      </c>
      <c r="B2326">
        <v>152054700.45706216</v>
      </c>
    </row>
    <row r="2327" spans="1:2" x14ac:dyDescent="0.25">
      <c r="A2327">
        <f ca="1">24961.8372572885*(((RANDBETWEEN(3800,4910))))</f>
        <v>96277806.301361591</v>
      </c>
      <c r="B2327">
        <v>153003307.09243456</v>
      </c>
    </row>
    <row r="2328" spans="1:2" x14ac:dyDescent="0.25">
      <c r="A2328">
        <f ca="1">28417.7560339491*(((RANDBETWEEN(3800,4910))))</f>
        <v>123645656.50371243</v>
      </c>
      <c r="B2328">
        <v>158111609.60822231</v>
      </c>
    </row>
    <row r="2329" spans="1:2" x14ac:dyDescent="0.25">
      <c r="A2329">
        <f ca="1">27885.4083181979*(((RANDBETWEEN(3800,4910))))</f>
        <v>110203133.67351826</v>
      </c>
      <c r="B2329">
        <v>145455521.85825682</v>
      </c>
    </row>
    <row r="2330" spans="1:2" x14ac:dyDescent="0.25">
      <c r="A2330">
        <f ca="1">29150.535079783*(((RANDBETWEEN(3800,4910))))</f>
        <v>121790935.56333344</v>
      </c>
      <c r="B2330">
        <v>202463968.77765962</v>
      </c>
    </row>
    <row r="2331" spans="1:2" x14ac:dyDescent="0.25">
      <c r="A2331">
        <f ca="1">26720.7321876853*(((RANDBETWEEN(3800,4910))))</f>
        <v>109448119.04075879</v>
      </c>
      <c r="B2331">
        <v>146944348.75902987</v>
      </c>
    </row>
    <row r="2332" spans="1:2" x14ac:dyDescent="0.25">
      <c r="A2332">
        <f ca="1">27187.1224251402*(((RANDBETWEEN(3800,4910))))</f>
        <v>103419813.70523328</v>
      </c>
      <c r="B2332">
        <v>151515704.6113556</v>
      </c>
    </row>
    <row r="2333" spans="1:2" x14ac:dyDescent="0.25">
      <c r="A2333">
        <f ca="1">27450.8168837591*(((RANDBETWEEN(3800,4910))))</f>
        <v>115073824.37671807</v>
      </c>
      <c r="B2333">
        <v>178711415.24895784</v>
      </c>
    </row>
    <row r="2334" spans="1:2" x14ac:dyDescent="0.25">
      <c r="A2334">
        <f ca="1">32073.0250245055*(((RANDBETWEEN(3800,4910))))</f>
        <v>131210745.37525193</v>
      </c>
      <c r="B2334">
        <v>179961703.7300204</v>
      </c>
    </row>
    <row r="2335" spans="1:2" x14ac:dyDescent="0.25">
      <c r="A2335">
        <f ca="1">27203.9623284208*(((RANDBETWEEN(3800,4910))))</f>
        <v>131558361.82024312</v>
      </c>
      <c r="B2335">
        <v>157606878.00386846</v>
      </c>
    </row>
    <row r="2336" spans="1:2" x14ac:dyDescent="0.25">
      <c r="A2336">
        <f ca="1">28748.2749753111*(((RANDBETWEEN(3800,4910))))</f>
        <v>116430513.65001003</v>
      </c>
      <c r="B2336">
        <v>145899129.8797991</v>
      </c>
    </row>
    <row r="2337" spans="1:2" x14ac:dyDescent="0.25">
      <c r="A2337">
        <f ca="1">28471.45184562*(((RANDBETWEEN(3800,4910))))</f>
        <v>120775898.7291203</v>
      </c>
      <c r="B2337">
        <v>185113490.08769625</v>
      </c>
    </row>
    <row r="2338" spans="1:2" x14ac:dyDescent="0.25">
      <c r="A2338">
        <f ca="1">26940.6660541813*(((RANDBETWEEN(3800,4910))))</f>
        <v>129692366.38482884</v>
      </c>
      <c r="B2338">
        <v>156178732.55428785</v>
      </c>
    </row>
    <row r="2339" spans="1:2" x14ac:dyDescent="0.25">
      <c r="A2339">
        <f ca="1">26311.1144433857*(((RANDBETWEEN(3800,4910))))</f>
        <v>111822236.38438937</v>
      </c>
      <c r="B2339">
        <v>153001944.68366122</v>
      </c>
    </row>
    <row r="2340" spans="1:2" x14ac:dyDescent="0.25">
      <c r="A2340">
        <f ca="1">26007.1203477339*(((RANDBETWEEN(3800,4910))))</f>
        <v>111284467.96795346</v>
      </c>
      <c r="B2340">
        <v>185686493.37866455</v>
      </c>
    </row>
    <row r="2341" spans="1:2" x14ac:dyDescent="0.25">
      <c r="A2341">
        <f ca="1">33741.733211279*(((RANDBETWEEN(3800,4910))))</f>
        <v>165334492.73526701</v>
      </c>
      <c r="B2341">
        <v>165061755.5708074</v>
      </c>
    </row>
    <row r="2342" spans="1:2" x14ac:dyDescent="0.25">
      <c r="A2342">
        <f ca="1">27810.5978894389*(((RANDBETWEEN(3800,4910))))</f>
        <v>111437065.7429816</v>
      </c>
      <c r="B2342">
        <v>190435358.00534385</v>
      </c>
    </row>
    <row r="2343" spans="1:2" x14ac:dyDescent="0.25">
      <c r="A2343">
        <f ca="1">27523.4778970084*(((RANDBETWEEN(3800,4910))))</f>
        <v>118406001.91293015</v>
      </c>
      <c r="B2343">
        <v>148879502.69465441</v>
      </c>
    </row>
    <row r="2344" spans="1:2" x14ac:dyDescent="0.25">
      <c r="A2344">
        <f ca="1">28142.3725457902*(((RANDBETWEEN(3800,4910))))</f>
        <v>114905307.10446133</v>
      </c>
      <c r="B2344">
        <v>183810046.19423378</v>
      </c>
    </row>
    <row r="2345" spans="1:2" x14ac:dyDescent="0.25">
      <c r="A2345">
        <f ca="1">29643.8170520428*(((RANDBETWEEN(3800,4910))))</f>
        <v>129513836.70037508</v>
      </c>
      <c r="B2345">
        <v>202879861.63396326</v>
      </c>
    </row>
    <row r="2346" spans="1:2" x14ac:dyDescent="0.25">
      <c r="A2346">
        <f ca="1">26915.9277222094*(((RANDBETWEEN(3800,4910))))</f>
        <v>103518658.01961742</v>
      </c>
      <c r="B2346">
        <v>145664735.27537578</v>
      </c>
    </row>
    <row r="2347" spans="1:2" x14ac:dyDescent="0.25">
      <c r="A2347">
        <f ca="1">31007.8985771017*(((RANDBETWEEN(3800,4910))))</f>
        <v>132465742.7213783</v>
      </c>
      <c r="B2347">
        <v>185256228.3879962</v>
      </c>
    </row>
    <row r="2348" spans="1:2" x14ac:dyDescent="0.25">
      <c r="A2348">
        <f ca="1">27171.5566761736*(((RANDBETWEEN(3800,4910))))</f>
        <v>120668883.19888683</v>
      </c>
      <c r="B2348">
        <v>157389036.36633888</v>
      </c>
    </row>
    <row r="2349" spans="1:2" x14ac:dyDescent="0.25">
      <c r="A2349">
        <f ca="1">27592.1958436209*(((RANDBETWEEN(3800,4910))))</f>
        <v>131062930.25719939</v>
      </c>
      <c r="B2349">
        <v>164923078.82245818</v>
      </c>
    </row>
    <row r="2350" spans="1:2" x14ac:dyDescent="0.25">
      <c r="A2350">
        <f ca="1">27104.5555915636*(((RANDBETWEEN(3800,4910))))</f>
        <v>127635352.280673</v>
      </c>
      <c r="B2350">
        <v>175733029.80449486</v>
      </c>
    </row>
    <row r="2351" spans="1:2" x14ac:dyDescent="0.25">
      <c r="A2351">
        <f ca="1">26033.8213022893*(((RANDBETWEEN(3800,4910))))</f>
        <v>126654540.63563764</v>
      </c>
      <c r="B2351">
        <v>167034370.39125043</v>
      </c>
    </row>
    <row r="2352" spans="1:2" x14ac:dyDescent="0.25">
      <c r="A2352">
        <f ca="1">27176.3957155143*(((RANDBETWEEN(3800,4910))))</f>
        <v>130827168.97448578</v>
      </c>
      <c r="B2352">
        <v>155845150.03323156</v>
      </c>
    </row>
    <row r="2353" spans="1:2" x14ac:dyDescent="0.25">
      <c r="A2353">
        <f ca="1">30512.1373675327*(((RANDBETWEEN(3800,4910))))</f>
        <v>125771030.22896969</v>
      </c>
      <c r="B2353">
        <v>154670412.21341187</v>
      </c>
    </row>
    <row r="2354" spans="1:2" x14ac:dyDescent="0.25">
      <c r="A2354">
        <f ca="1">26012.9514201733*(((RANDBETWEEN(3800,4910))))</f>
        <v>122677078.89753714</v>
      </c>
      <c r="B2354">
        <v>145736991.6876885</v>
      </c>
    </row>
    <row r="2355" spans="1:2" x14ac:dyDescent="0.25">
      <c r="A2355">
        <f ca="1">27465.7061340828*(((RANDBETWEEN(3800,4910))))</f>
        <v>115520759.99995212</v>
      </c>
      <c r="B2355">
        <v>159323684.12788695</v>
      </c>
    </row>
    <row r="2356" spans="1:2" x14ac:dyDescent="0.25">
      <c r="A2356">
        <f ca="1">26670.2807318811*(((RANDBETWEEN(3800,4910))))</f>
        <v>108494702.01729247</v>
      </c>
      <c r="B2356">
        <v>165512345.00253808</v>
      </c>
    </row>
    <row r="2357" spans="1:2" x14ac:dyDescent="0.25">
      <c r="A2357">
        <f ca="1">27790.9505856744*(((RANDBETWEEN(3800,4910))))</f>
        <v>118806313.75375795</v>
      </c>
      <c r="B2357">
        <v>165225311.98439872</v>
      </c>
    </row>
    <row r="2358" spans="1:2" x14ac:dyDescent="0.25">
      <c r="A2358">
        <f ca="1">30838.7404808678*(((RANDBETWEEN(3800,4910))))</f>
        <v>148704406.59874472</v>
      </c>
      <c r="B2358">
        <v>191068895.63472152</v>
      </c>
    </row>
    <row r="2359" spans="1:2" x14ac:dyDescent="0.25">
      <c r="A2359">
        <f ca="1">28090.2366983216*(((RANDBETWEEN(3800,4910))))</f>
        <v>122220619.87439731</v>
      </c>
      <c r="B2359">
        <v>177753786.59143558</v>
      </c>
    </row>
    <row r="2360" spans="1:2" x14ac:dyDescent="0.25">
      <c r="A2360">
        <f ca="1">26506.4795998908*(((RANDBETWEEN(3800,4910))))</f>
        <v>103534309.3171735</v>
      </c>
      <c r="B2360">
        <v>155286940.91197366</v>
      </c>
    </row>
    <row r="2361" spans="1:2" x14ac:dyDescent="0.25">
      <c r="A2361">
        <f ca="1">25137.5875207446*(((RANDBETWEEN(3800,4910))))</f>
        <v>115808865.70807046</v>
      </c>
      <c r="B2361">
        <v>165055245.50137144</v>
      </c>
    </row>
    <row r="2362" spans="1:2" x14ac:dyDescent="0.25">
      <c r="A2362">
        <f ca="1">28689.8594056307*(((RANDBETWEEN(3800,4910))))</f>
        <v>124284470.94519205</v>
      </c>
      <c r="B2362">
        <v>176359349.24775162</v>
      </c>
    </row>
    <row r="2363" spans="1:2" x14ac:dyDescent="0.25">
      <c r="A2363">
        <f ca="1">26823.2373484109*(((RANDBETWEEN(3800,4910))))</f>
        <v>103966867.96244058</v>
      </c>
      <c r="B2363">
        <v>180810243.76464266</v>
      </c>
    </row>
    <row r="2364" spans="1:2" x14ac:dyDescent="0.25">
      <c r="A2364">
        <f ca="1">25699.4742730231*(((RANDBETWEEN(3800,4910))))</f>
        <v>106190227.69613142</v>
      </c>
      <c r="B2364">
        <v>149678551.87274852</v>
      </c>
    </row>
    <row r="2365" spans="1:2" x14ac:dyDescent="0.25">
      <c r="A2365">
        <f ca="1">26651.3243699645*(((RANDBETWEEN(3800,4910))))</f>
        <v>129898554.97920707</v>
      </c>
      <c r="B2365">
        <v>146829950.71101946</v>
      </c>
    </row>
    <row r="2366" spans="1:2" x14ac:dyDescent="0.25">
      <c r="A2366">
        <f ca="1">27923.7491071552*(((RANDBETWEEN(3800,4910))))</f>
        <v>130543527.07595041</v>
      </c>
      <c r="B2366">
        <v>171907742.27762461</v>
      </c>
    </row>
    <row r="2367" spans="1:2" x14ac:dyDescent="0.25">
      <c r="A2367">
        <f ca="1">33174.7818024396*(((RANDBETWEEN(3800,4910))))</f>
        <v>151907325.87337115</v>
      </c>
      <c r="B2367">
        <v>201131257.97228953</v>
      </c>
    </row>
    <row r="2368" spans="1:2" x14ac:dyDescent="0.25">
      <c r="A2368">
        <f ca="1">27880.3793446951*(((RANDBETWEEN(3800,4910))))</f>
        <v>130870500.64399862</v>
      </c>
      <c r="B2368">
        <v>164730834.98266476</v>
      </c>
    </row>
    <row r="2369" spans="1:2" x14ac:dyDescent="0.25">
      <c r="A2369">
        <f ca="1">26132.1424502355*(((RANDBETWEEN(3800,4910))))</f>
        <v>116967469.60725395</v>
      </c>
      <c r="B2369">
        <v>192542889.44444665</v>
      </c>
    </row>
    <row r="2370" spans="1:2" x14ac:dyDescent="0.25">
      <c r="A2370">
        <f ca="1">27248.8554797444*(((RANDBETWEEN(3800,4910))))</f>
        <v>112156289.15462795</v>
      </c>
      <c r="B2370">
        <v>164288225.06754056</v>
      </c>
    </row>
    <row r="2371" spans="1:2" x14ac:dyDescent="0.25">
      <c r="A2371">
        <f ca="1">27139.5233224726*(((RANDBETWEEN(3800,4910))))</f>
        <v>131626688.11399233</v>
      </c>
      <c r="B2371">
        <v>154811847.41069669</v>
      </c>
    </row>
    <row r="2372" spans="1:2" x14ac:dyDescent="0.25">
      <c r="A2372">
        <f ca="1">28821.4257036686*(((RANDBETWEEN(3800,4910))))</f>
        <v>128572380.06406552</v>
      </c>
      <c r="B2372">
        <v>191989008.65135962</v>
      </c>
    </row>
    <row r="2373" spans="1:2" x14ac:dyDescent="0.25">
      <c r="A2373">
        <f ca="1">30633.6320970591*(((RANDBETWEEN(3800,4910))))</f>
        <v>137299939.05901909</v>
      </c>
      <c r="B2373">
        <v>192222093.71439034</v>
      </c>
    </row>
    <row r="2374" spans="1:2" x14ac:dyDescent="0.25">
      <c r="A2374">
        <f ca="1">25115.9800946726*(((RANDBETWEEN(3800,4910))))</f>
        <v>109731717.03362443</v>
      </c>
      <c r="B2374">
        <v>150204493.284648</v>
      </c>
    </row>
    <row r="2375" spans="1:2" x14ac:dyDescent="0.25">
      <c r="A2375">
        <f ca="1">27781.6951590393*(((RANDBETWEEN(3800,4910))))</f>
        <v>107376251.78968705</v>
      </c>
      <c r="B2375">
        <v>192997878.4203617</v>
      </c>
    </row>
    <row r="2376" spans="1:2" x14ac:dyDescent="0.25">
      <c r="A2376">
        <f ca="1">27410.421032508*(((RANDBETWEEN(3800,4910))))</f>
        <v>104680397.92314823</v>
      </c>
      <c r="B2376">
        <v>176300490.10143504</v>
      </c>
    </row>
    <row r="2377" spans="1:2" x14ac:dyDescent="0.25">
      <c r="A2377">
        <f ca="1">26622.3841324079*(((RANDBETWEEN(3800,4910))))</f>
        <v>108725816.79675376</v>
      </c>
      <c r="B2377">
        <v>188765686.14465159</v>
      </c>
    </row>
    <row r="2378" spans="1:2" x14ac:dyDescent="0.25">
      <c r="A2378">
        <f ca="1">27037.1554003936*(((RANDBETWEEN(3800,4910))))</f>
        <v>120126081.4439487</v>
      </c>
      <c r="B2378">
        <v>173989673.30157512</v>
      </c>
    </row>
    <row r="2379" spans="1:2" x14ac:dyDescent="0.25">
      <c r="A2379">
        <f ca="1">26657.840991633*(((RANDBETWEEN(3800,4910))))</f>
        <v>107830966.8111555</v>
      </c>
      <c r="B2379">
        <v>194296964.68993962</v>
      </c>
    </row>
    <row r="2380" spans="1:2" x14ac:dyDescent="0.25">
      <c r="A2380">
        <f ca="1">25354.9472300227*(((RANDBETWEEN(3800,4910))))</f>
        <v>107200716.88853608</v>
      </c>
      <c r="B2380">
        <v>145127751.81888962</v>
      </c>
    </row>
    <row r="2381" spans="1:2" x14ac:dyDescent="0.25">
      <c r="A2381">
        <f ca="1">27078.1613982937*(((RANDBETWEEN(3800,4910))))</f>
        <v>107121206.4916499</v>
      </c>
      <c r="B2381">
        <v>189822545.51574543</v>
      </c>
    </row>
    <row r="2382" spans="1:2" x14ac:dyDescent="0.25">
      <c r="A2382">
        <f ca="1">29028.4954991815*(((RANDBETWEEN(3800,4910))))</f>
        <v>138523980.5220941</v>
      </c>
      <c r="B2382">
        <v>163949329.98898107</v>
      </c>
    </row>
    <row r="2383" spans="1:2" x14ac:dyDescent="0.25">
      <c r="A2383">
        <f ca="1">27424.558221183*(((RANDBETWEEN(3800,4910))))</f>
        <v>120503508.82387827</v>
      </c>
      <c r="B2383">
        <v>191683454.76033381</v>
      </c>
    </row>
    <row r="2384" spans="1:2" x14ac:dyDescent="0.25">
      <c r="A2384">
        <f ca="1">27309.975768195*(((RANDBETWEEN(3800,4910))))</f>
        <v>123058750.8114866</v>
      </c>
      <c r="B2384">
        <v>191622133.97034723</v>
      </c>
    </row>
    <row r="2385" spans="1:2" x14ac:dyDescent="0.25">
      <c r="A2385">
        <f ca="1">26321.6838224346*(((RANDBETWEEN(3800,4910))))</f>
        <v>127423271.38440581</v>
      </c>
      <c r="B2385">
        <v>202858551.66338059</v>
      </c>
    </row>
    <row r="2386" spans="1:2" x14ac:dyDescent="0.25">
      <c r="A2386">
        <f ca="1">26626.3764894008*(((RANDBETWEEN(3800,4910))))</f>
        <v>127859859.90210278</v>
      </c>
      <c r="B2386">
        <v>165137435.44836703</v>
      </c>
    </row>
    <row r="2387" spans="1:2" x14ac:dyDescent="0.25">
      <c r="A2387">
        <f ca="1">33290.3103947126*(((RANDBETWEEN(3800,4910))))</f>
        <v>126769501.98306541</v>
      </c>
      <c r="B2387">
        <v>194468693.8046062</v>
      </c>
    </row>
    <row r="2388" spans="1:2" x14ac:dyDescent="0.25">
      <c r="A2388">
        <f ca="1">30750.3683412007*(((RANDBETWEEN(3800,4910))))</f>
        <v>148309026.5096111</v>
      </c>
      <c r="B2388">
        <v>175392334.80440018</v>
      </c>
    </row>
    <row r="2389" spans="1:2" x14ac:dyDescent="0.25">
      <c r="A2389">
        <f ca="1">26106.5535779338*(((RANDBETWEEN(3800,4910))))</f>
        <v>105183304.36549509</v>
      </c>
      <c r="B2389">
        <v>172180892.97931391</v>
      </c>
    </row>
    <row r="2390" spans="1:2" x14ac:dyDescent="0.25">
      <c r="A2390">
        <f ca="1">26243.9181056975*(((RANDBETWEEN(3800,4910))))</f>
        <v>106340356.16428614</v>
      </c>
      <c r="B2390">
        <v>181508109.26918972</v>
      </c>
    </row>
    <row r="2391" spans="1:2" x14ac:dyDescent="0.25">
      <c r="A2391">
        <f ca="1">29361.5656009*(((RANDBETWEEN(3800,4910))))</f>
        <v>135503625.24815339</v>
      </c>
      <c r="B2391">
        <v>179563977.40676758</v>
      </c>
    </row>
    <row r="2392" spans="1:2" x14ac:dyDescent="0.25">
      <c r="A2392">
        <f ca="1">27939.6523911735*(((RANDBETWEEN(3800,4910))))</f>
        <v>119833169.10574324</v>
      </c>
      <c r="B2392">
        <v>194799539.03567848</v>
      </c>
    </row>
    <row r="2393" spans="1:2" x14ac:dyDescent="0.25">
      <c r="A2393">
        <f ca="1">26660.8069046103*(((RANDBETWEEN(3800,4910))))</f>
        <v>129811468.81854738</v>
      </c>
      <c r="B2393">
        <v>147171860.43700877</v>
      </c>
    </row>
    <row r="2394" spans="1:2" x14ac:dyDescent="0.25">
      <c r="A2394">
        <f ca="1">27464.9562119525*(((RANDBETWEEN(3800,4910))))</f>
        <v>122301450.01182459</v>
      </c>
      <c r="B2394">
        <v>146656433.15650916</v>
      </c>
    </row>
    <row r="2395" spans="1:2" x14ac:dyDescent="0.25">
      <c r="A2395">
        <f ca="1">26867.9457189707*(((RANDBETWEEN(3800,4910))))</f>
        <v>114054429.57703064</v>
      </c>
      <c r="B2395">
        <v>165153121.81495345</v>
      </c>
    </row>
    <row r="2396" spans="1:2" x14ac:dyDescent="0.25">
      <c r="A2396">
        <f ca="1">27144.6160671397*(((RANDBETWEEN(3800,4910))))</f>
        <v>106271171.9028521</v>
      </c>
      <c r="B2396">
        <v>164178284.30668342</v>
      </c>
    </row>
    <row r="2397" spans="1:2" x14ac:dyDescent="0.25">
      <c r="A2397">
        <f ca="1">28786.2409081003*(((RANDBETWEEN(3800,4910))))</f>
        <v>137339155.37254667</v>
      </c>
      <c r="B2397">
        <v>157298667.51367295</v>
      </c>
    </row>
    <row r="2398" spans="1:2" x14ac:dyDescent="0.25">
      <c r="A2398">
        <f ca="1">29496.2520483538*(((RANDBETWEEN(3800,4910))))</f>
        <v>127217335.08454984</v>
      </c>
      <c r="B2398">
        <v>165190270.531811</v>
      </c>
    </row>
    <row r="2399" spans="1:2" x14ac:dyDescent="0.25">
      <c r="A2399">
        <f ca="1">31626.08514469*(((RANDBETWEEN(3800,4910))))</f>
        <v>138016235.57142735</v>
      </c>
      <c r="B2399">
        <v>151302676.34605524</v>
      </c>
    </row>
    <row r="2400" spans="1:2" x14ac:dyDescent="0.25">
      <c r="A2400">
        <f ca="1">30257.706441813*(((RANDBETWEEN(3800,4910))))</f>
        <v>138550037.79706186</v>
      </c>
      <c r="B2400">
        <v>189561242.65677974</v>
      </c>
    </row>
    <row r="2401" spans="1:2" x14ac:dyDescent="0.25">
      <c r="A2401">
        <f ca="1">28545.6179181836*(((RANDBETWEEN(3800,4910))))</f>
        <v>133108216.35249031</v>
      </c>
      <c r="B2401">
        <v>185098430.87337545</v>
      </c>
    </row>
    <row r="2402" spans="1:2" x14ac:dyDescent="0.25">
      <c r="A2402">
        <f ca="1">31371.8816804915*(((RANDBETWEEN(3800,4910))))</f>
        <v>147102753.19982469</v>
      </c>
      <c r="B2402">
        <v>182704205.31544152</v>
      </c>
    </row>
    <row r="2403" spans="1:2" x14ac:dyDescent="0.25">
      <c r="A2403">
        <f ca="1">28025.8951694064*(((RANDBETWEEN(3800,4910))))</f>
        <v>128694910.61791421</v>
      </c>
      <c r="B2403">
        <v>165648708.69327518</v>
      </c>
    </row>
    <row r="2404" spans="1:2" x14ac:dyDescent="0.25">
      <c r="A2404">
        <f ca="1">27152.8657265017*(((RANDBETWEEN(3800,4910))))</f>
        <v>126776730.07703659</v>
      </c>
      <c r="B2404">
        <v>165594426.6953854</v>
      </c>
    </row>
    <row r="2405" spans="1:2" x14ac:dyDescent="0.25">
      <c r="A2405">
        <f ca="1">26525.6874454128*(((RANDBETWEEN(3800,4910))))</f>
        <v>109551089.14955476</v>
      </c>
      <c r="B2405">
        <v>148362894.54669526</v>
      </c>
    </row>
    <row r="2406" spans="1:2" x14ac:dyDescent="0.25">
      <c r="A2406">
        <f ca="1">28768.1119051381*(((RANDBETWEEN(3800,4910))))</f>
        <v>120221939.65157196</v>
      </c>
      <c r="B2406">
        <v>147664732.61391774</v>
      </c>
    </row>
    <row r="2407" spans="1:2" x14ac:dyDescent="0.25">
      <c r="A2407">
        <f ca="1">31369.1500695355*(((RANDBETWEEN(3800,4910))))</f>
        <v>140910222.11235347</v>
      </c>
      <c r="B2407">
        <v>156843714.61877406</v>
      </c>
    </row>
    <row r="2408" spans="1:2" x14ac:dyDescent="0.25">
      <c r="A2408">
        <f ca="1">32551.9825806834*(((RANDBETWEEN(3800,4910))))</f>
        <v>157388835.77760416</v>
      </c>
      <c r="B2408">
        <v>196922491.45598191</v>
      </c>
    </row>
    <row r="2409" spans="1:2" x14ac:dyDescent="0.25">
      <c r="A2409">
        <f ca="1">26513.3188230538*(((RANDBETWEEN(3800,4910))))</f>
        <v>124533058.51188384</v>
      </c>
      <c r="B2409">
        <v>144405034.75179768</v>
      </c>
    </row>
    <row r="2410" spans="1:2" x14ac:dyDescent="0.25">
      <c r="A2410">
        <f ca="1">27017.5292960329*(((RANDBETWEEN(3800,4910))))</f>
        <v>111042045.40669531</v>
      </c>
      <c r="B2410">
        <v>154647366.66049597</v>
      </c>
    </row>
    <row r="2411" spans="1:2" x14ac:dyDescent="0.25">
      <c r="A2411">
        <f ca="1">26278.9885097072*(((RANDBETWEEN(3800,4910))))</f>
        <v>106508740.42984334</v>
      </c>
      <c r="B2411">
        <v>173195981.1893324</v>
      </c>
    </row>
    <row r="2412" spans="1:2" x14ac:dyDescent="0.25">
      <c r="A2412">
        <f ca="1">27039.8550526718*(((RANDBETWEEN(3800,4910))))</f>
        <v>128493391.21029639</v>
      </c>
      <c r="B2412">
        <v>166018440.78136542</v>
      </c>
    </row>
    <row r="2413" spans="1:2" x14ac:dyDescent="0.25">
      <c r="A2413">
        <f ca="1">30127.6206285309*(((RANDBETWEEN(3800,4910))))</f>
        <v>127650728.60308547</v>
      </c>
      <c r="B2413">
        <v>148191907.45737299</v>
      </c>
    </row>
    <row r="2414" spans="1:2" x14ac:dyDescent="0.25">
      <c r="A2414">
        <f ca="1">26531.4836639119*(((RANDBETWEEN(3800,4910))))</f>
        <v>108328047.79975216</v>
      </c>
      <c r="B2414">
        <v>145977832.18229476</v>
      </c>
    </row>
    <row r="2415" spans="1:2" x14ac:dyDescent="0.25">
      <c r="A2415">
        <f ca="1">25567.1820690051*(((RANDBETWEEN(3800,4910))))</f>
        <v>102703370.37119366</v>
      </c>
      <c r="B2415">
        <v>149415361.63967785</v>
      </c>
    </row>
    <row r="2416" spans="1:2" x14ac:dyDescent="0.25">
      <c r="A2416">
        <f ca="1">27278.1475843857*(((RANDBETWEEN(3800,4910))))</f>
        <v>111376676.58704683</v>
      </c>
      <c r="B2416">
        <v>151894247.28769892</v>
      </c>
    </row>
    <row r="2417" spans="1:2" x14ac:dyDescent="0.25">
      <c r="A2417">
        <f ca="1">27747.9270876429*(((RANDBETWEEN(3800,4910))))</f>
        <v>134161227.46875343</v>
      </c>
      <c r="B2417">
        <v>155397130.43895239</v>
      </c>
    </row>
    <row r="2418" spans="1:2" x14ac:dyDescent="0.25">
      <c r="A2418">
        <f ca="1">27195.2221432621*(((RANDBETWEEN(3800,4910))))</f>
        <v>103586601.14368531</v>
      </c>
      <c r="B2418">
        <v>168755773.50929162</v>
      </c>
    </row>
    <row r="2419" spans="1:2" x14ac:dyDescent="0.25">
      <c r="A2419">
        <f ca="1">26732.2217183459*(((RANDBETWEEN(3800,4910))))</f>
        <v>118797993.31632933</v>
      </c>
      <c r="B2419">
        <v>145807500.74397236</v>
      </c>
    </row>
    <row r="2420" spans="1:2" x14ac:dyDescent="0.25">
      <c r="A2420">
        <f ca="1">27445.7419444862*(((RANDBETWEEN(3800,4910))))</f>
        <v>133660763.26964803</v>
      </c>
      <c r="B2420">
        <v>173876640.70860544</v>
      </c>
    </row>
    <row r="2421" spans="1:2" x14ac:dyDescent="0.25">
      <c r="A2421">
        <f ca="1">26569.8641520717*(((RANDBETWEEN(3800,4910))))</f>
        <v>103914738.69875252</v>
      </c>
      <c r="B2421">
        <v>146370543.72731394</v>
      </c>
    </row>
    <row r="2422" spans="1:2" x14ac:dyDescent="0.25">
      <c r="A2422">
        <f ca="1">26429.7694341305*(((RANDBETWEEN(3800,4910))))</f>
        <v>109736402.69051003</v>
      </c>
      <c r="B2422">
        <v>162793976.83001536</v>
      </c>
    </row>
    <row r="2423" spans="1:2" x14ac:dyDescent="0.25">
      <c r="A2423">
        <f ca="1">31272.4882953783*(((RANDBETWEEN(3800,4910))))</f>
        <v>132908075.25535765</v>
      </c>
      <c r="B2423">
        <v>163227392.6423763</v>
      </c>
    </row>
    <row r="2424" spans="1:2" x14ac:dyDescent="0.25">
      <c r="A2424">
        <f ca="1">26474.5120523983*(((RANDBETWEEN(3800,4910))))</f>
        <v>105818624.67343603</v>
      </c>
      <c r="B2424">
        <v>150149201.89285764</v>
      </c>
    </row>
    <row r="2425" spans="1:2" x14ac:dyDescent="0.25">
      <c r="A2425">
        <f ca="1">27567.842442356*(((RANDBETWEEN(3800,4910))))</f>
        <v>113469239.49273716</v>
      </c>
      <c r="B2425">
        <v>199568071.37362352</v>
      </c>
    </row>
    <row r="2426" spans="1:2" x14ac:dyDescent="0.25">
      <c r="A2426">
        <f ca="1">28336.7509616762*(((RANDBETWEEN(3800,4910))))</f>
        <v>108926470.6966835</v>
      </c>
      <c r="B2426">
        <v>144442914.53803879</v>
      </c>
    </row>
    <row r="2427" spans="1:2" x14ac:dyDescent="0.25">
      <c r="A2427">
        <f ca="1">26734.8725253669*(((RANDBETWEEN(3800,4910))))</f>
        <v>104613556.1917609</v>
      </c>
      <c r="B2427">
        <v>192938356.76254168</v>
      </c>
    </row>
    <row r="2428" spans="1:2" x14ac:dyDescent="0.25">
      <c r="A2428">
        <f ca="1">25860.7981980753*(((RANDBETWEEN(3800,4910))))</f>
        <v>107063704.54003161</v>
      </c>
      <c r="B2428">
        <v>149548502.0007441</v>
      </c>
    </row>
    <row r="2429" spans="1:2" x14ac:dyDescent="0.25">
      <c r="A2429">
        <f ca="1">26442.7253756811*(((RANDBETWEEN(3800,4910))))</f>
        <v>120155744.10709511</v>
      </c>
      <c r="B2429">
        <v>164766986.70251784</v>
      </c>
    </row>
    <row r="2430" spans="1:2" x14ac:dyDescent="0.25">
      <c r="A2430">
        <f ca="1">29549.0684615546*(((RANDBETWEEN(3800,4910))))</f>
        <v>136014362.12853587</v>
      </c>
      <c r="B2430">
        <v>186657950.69811225</v>
      </c>
    </row>
    <row r="2431" spans="1:2" x14ac:dyDescent="0.25">
      <c r="A2431">
        <f ca="1">28192.7136638104*(((RANDBETWEEN(3800,4910))))</f>
        <v>117732772.26007225</v>
      </c>
      <c r="B2431">
        <v>150564525.90806144</v>
      </c>
    </row>
    <row r="2432" spans="1:2" x14ac:dyDescent="0.25">
      <c r="A2432">
        <f ca="1">33023.8466892741*(((RANDBETWEEN(3800,4910))))</f>
        <v>128330668.23451914</v>
      </c>
      <c r="B2432">
        <v>146410209.28946164</v>
      </c>
    </row>
    <row r="2433" spans="1:2" x14ac:dyDescent="0.25">
      <c r="A2433">
        <f ca="1">26536.8195255258*(((RANDBETWEEN(3800,4910))))</f>
        <v>120848676.11924449</v>
      </c>
      <c r="B2433">
        <v>152025527.32775855</v>
      </c>
    </row>
    <row r="2434" spans="1:2" x14ac:dyDescent="0.25">
      <c r="A2434">
        <f ca="1">29224.594239113*(((RANDBETWEEN(3800,4910))))</f>
        <v>119440916.65525466</v>
      </c>
      <c r="B2434">
        <v>162443814.82144964</v>
      </c>
    </row>
    <row r="2435" spans="1:2" x14ac:dyDescent="0.25">
      <c r="A2435">
        <f ca="1">29468.0010323528*(((RANDBETWEEN(3800,4910))))</f>
        <v>128303676.49486428</v>
      </c>
      <c r="B2435">
        <v>187972790.32380036</v>
      </c>
    </row>
    <row r="2436" spans="1:2" x14ac:dyDescent="0.25">
      <c r="A2436">
        <f ca="1">27770.5258092776*(((RANDBETWEEN(3800,4910))))</f>
        <v>121218345.15749677</v>
      </c>
      <c r="B2436">
        <v>146435202.06797552</v>
      </c>
    </row>
    <row r="2437" spans="1:2" x14ac:dyDescent="0.25">
      <c r="A2437">
        <f ca="1">26401.2848607585*(((RANDBETWEEN(3800,4910))))</f>
        <v>114132754.4530592</v>
      </c>
      <c r="B2437">
        <v>148117039.86992839</v>
      </c>
    </row>
    <row r="2438" spans="1:2" x14ac:dyDescent="0.25">
      <c r="A2438">
        <f ca="1">26335.9882308963*(((RANDBETWEEN(3800,4910))))</f>
        <v>104422193.33550373</v>
      </c>
      <c r="B2438">
        <v>160773204.90446943</v>
      </c>
    </row>
    <row r="2439" spans="1:2" x14ac:dyDescent="0.25">
      <c r="A2439">
        <f ca="1">26082.7021827129*(((RANDBETWEEN(3800,4910))))</f>
        <v>109208274.03901871</v>
      </c>
      <c r="B2439">
        <v>151788112.51212251</v>
      </c>
    </row>
    <row r="2440" spans="1:2" x14ac:dyDescent="0.25">
      <c r="A2440">
        <f ca="1">27833.0180640256*(((RANDBETWEEN(3800,4910))))</f>
        <v>111192907.1657823</v>
      </c>
      <c r="B2440">
        <v>195891598.8235729</v>
      </c>
    </row>
    <row r="2441" spans="1:2" x14ac:dyDescent="0.25">
      <c r="A2441">
        <f ca="1">27284.2095390891*(((RANDBETWEEN(3800,4910))))</f>
        <v>133883616.20831046</v>
      </c>
      <c r="B2441">
        <v>199197375.79483569</v>
      </c>
    </row>
    <row r="2442" spans="1:2" x14ac:dyDescent="0.25">
      <c r="A2442">
        <f ca="1">26902.5022116898*(((RANDBETWEEN(3800,4910))))</f>
        <v>125123537.78656942</v>
      </c>
      <c r="B2442">
        <v>152923991.16394547</v>
      </c>
    </row>
    <row r="2443" spans="1:2" x14ac:dyDescent="0.25">
      <c r="A2443">
        <f ca="1">25749.8312149514*(((RANDBETWEEN(3800,4910))))</f>
        <v>109230784.01382378</v>
      </c>
      <c r="B2443">
        <v>143525073.12921533</v>
      </c>
    </row>
    <row r="2444" spans="1:2" x14ac:dyDescent="0.25">
      <c r="A2444">
        <f ca="1">26156.9471094288*(((RANDBETWEEN(3800,4910))))</f>
        <v>107269640.09576745</v>
      </c>
      <c r="B2444">
        <v>185075742.02213016</v>
      </c>
    </row>
    <row r="2445" spans="1:2" x14ac:dyDescent="0.25">
      <c r="A2445">
        <f ca="1">29939.3493466918*(((RANDBETWEEN(3800,4910))))</f>
        <v>146493236.3533631</v>
      </c>
      <c r="B2445">
        <v>193167190.99942309</v>
      </c>
    </row>
    <row r="2446" spans="1:2" x14ac:dyDescent="0.25">
      <c r="A2446">
        <f ca="1">27039.2619322248*(((RANDBETWEEN(3800,4910))))</f>
        <v>114186803.13978533</v>
      </c>
      <c r="B2446">
        <v>160019040.23490584</v>
      </c>
    </row>
    <row r="2447" spans="1:2" x14ac:dyDescent="0.25">
      <c r="A2447">
        <f ca="1">25645.895038532*(((RANDBETWEEN(3800,4910))))</f>
        <v>120304893.62575376</v>
      </c>
      <c r="B2447">
        <v>171678375.89319259</v>
      </c>
    </row>
    <row r="2448" spans="1:2" x14ac:dyDescent="0.25">
      <c r="A2448">
        <f ca="1">26214.740701325*(((RANDBETWEEN(3800,4910))))</f>
        <v>117520682.56403975</v>
      </c>
      <c r="B2448">
        <v>143624391.78471464</v>
      </c>
    </row>
    <row r="2449" spans="1:2" x14ac:dyDescent="0.25">
      <c r="A2449">
        <f ca="1">28098.9966409506*(((RANDBETWEEN(3800,4910))))</f>
        <v>130463641.40393376</v>
      </c>
      <c r="B2449">
        <v>191404742.02675182</v>
      </c>
    </row>
    <row r="2450" spans="1:2" x14ac:dyDescent="0.25">
      <c r="A2450">
        <f ca="1">27717.1849053461*(((RANDBETWEEN(3800,4910))))</f>
        <v>109455163.1912116</v>
      </c>
      <c r="B2450">
        <v>172664611.63507962</v>
      </c>
    </row>
    <row r="2451" spans="1:2" x14ac:dyDescent="0.25">
      <c r="A2451">
        <f ca="1">27231.831412521*(((RANDBETWEEN(3800,4910))))</f>
        <v>105305492.07221854</v>
      </c>
      <c r="B2451">
        <v>147838108.42910212</v>
      </c>
    </row>
    <row r="2452" spans="1:2" x14ac:dyDescent="0.25">
      <c r="A2452">
        <f ca="1">27162.5039522665*(((RANDBETWEEN(3800,4910))))</f>
        <v>121905317.73777193</v>
      </c>
      <c r="B2452">
        <v>182187486.40952566</v>
      </c>
    </row>
    <row r="2453" spans="1:2" x14ac:dyDescent="0.25">
      <c r="A2453">
        <f ca="1">26646.0282158991*(((RANDBETWEEN(3800,4910))))</f>
        <v>105678147.9042559</v>
      </c>
      <c r="B2453">
        <v>162349289.3486684</v>
      </c>
    </row>
    <row r="2454" spans="1:2" x14ac:dyDescent="0.25">
      <c r="A2454">
        <f ca="1">28288.5946964315*(((RANDBETWEEN(3800,4910))))</f>
        <v>114710251.49402955</v>
      </c>
      <c r="B2454">
        <v>184975330.7272698</v>
      </c>
    </row>
    <row r="2455" spans="1:2" x14ac:dyDescent="0.25">
      <c r="A2455">
        <f ca="1">27722.8313581294*(((RANDBETWEEN(3800,4910))))</f>
        <v>105513096.14904031</v>
      </c>
      <c r="B2455">
        <v>162344479.09338859</v>
      </c>
    </row>
    <row r="2456" spans="1:2" x14ac:dyDescent="0.25">
      <c r="A2456">
        <f ca="1">31159.0449384943*(((RANDBETWEEN(3800,4910))))</f>
        <v>148722121.49143347</v>
      </c>
      <c r="B2456">
        <v>174762844.97438967</v>
      </c>
    </row>
    <row r="2457" spans="1:2" x14ac:dyDescent="0.25">
      <c r="A2457">
        <f ca="1">26833.6912506356*(((RANDBETWEEN(3800,4910))))</f>
        <v>115358038.6864824</v>
      </c>
      <c r="B2457">
        <v>148485890.38737819</v>
      </c>
    </row>
    <row r="2458" spans="1:2" x14ac:dyDescent="0.25">
      <c r="A2458">
        <f ca="1">26777.235104469*(((RANDBETWEEN(3800,4910))))</f>
        <v>122800400.18909505</v>
      </c>
      <c r="B2458">
        <v>182681147.50206473</v>
      </c>
    </row>
    <row r="2459" spans="1:2" x14ac:dyDescent="0.25">
      <c r="A2459">
        <f ca="1">27049.018503544*(((RANDBETWEEN(3800,4910))))</f>
        <v>114255054.15896982</v>
      </c>
      <c r="B2459">
        <v>185725868.0392234</v>
      </c>
    </row>
    <row r="2460" spans="1:2" x14ac:dyDescent="0.25">
      <c r="A2460">
        <f ca="1">26882.9134090133*(((RANDBETWEEN(3800,4910))))</f>
        <v>107101527.02150878</v>
      </c>
      <c r="B2460">
        <v>151466773.62569907</v>
      </c>
    </row>
    <row r="2461" spans="1:2" x14ac:dyDescent="0.25">
      <c r="A2461">
        <f ca="1">28343.7989959836*(((RANDBETWEEN(3800,4910))))</f>
        <v>115897794.09457681</v>
      </c>
      <c r="B2461">
        <v>174587608.77362877</v>
      </c>
    </row>
    <row r="2462" spans="1:2" x14ac:dyDescent="0.25">
      <c r="A2462">
        <f ca="1">30225.703155639*(((RANDBETWEEN(3800,4910))))</f>
        <v>117003696.91547856</v>
      </c>
      <c r="B2462">
        <v>149648105.50962025</v>
      </c>
    </row>
    <row r="2463" spans="1:2" x14ac:dyDescent="0.25">
      <c r="A2463">
        <f ca="1">32805.5873599914*(((RANDBETWEEN(3800,4910))))</f>
        <v>134962186.39900473</v>
      </c>
      <c r="B2463">
        <v>161360343.77577826</v>
      </c>
    </row>
    <row r="2464" spans="1:2" x14ac:dyDescent="0.25">
      <c r="A2464">
        <f ca="1">27555.3590373158*(((RANDBETWEEN(3800,4910))))</f>
        <v>132954607.3550487</v>
      </c>
      <c r="B2464">
        <v>160201469.19205147</v>
      </c>
    </row>
    <row r="2465" spans="1:2" x14ac:dyDescent="0.25">
      <c r="A2465">
        <f ca="1">29758.4623029734*(((RANDBETWEEN(3800,4910))))</f>
        <v>122456072.37673557</v>
      </c>
      <c r="B2465">
        <v>164256401.30410552</v>
      </c>
    </row>
    <row r="2466" spans="1:2" x14ac:dyDescent="0.25">
      <c r="A2466">
        <f ca="1">27745.7119239871*(((RANDBETWEEN(3800,4910))))</f>
        <v>123607146.62136251</v>
      </c>
      <c r="B2466">
        <v>201769542.57521397</v>
      </c>
    </row>
    <row r="2467" spans="1:2" x14ac:dyDescent="0.25">
      <c r="A2467">
        <f ca="1">27984.9481746748*(((RANDBETWEEN(3800,4910))))</f>
        <v>127415469.03929453</v>
      </c>
      <c r="B2467">
        <v>178356137.27495706</v>
      </c>
    </row>
    <row r="2468" spans="1:2" x14ac:dyDescent="0.25">
      <c r="A2468">
        <f ca="1">26153.9447413703*(((RANDBETWEEN(3800,4910))))</f>
        <v>127422018.77995618</v>
      </c>
      <c r="B2468">
        <v>183639589.49195823</v>
      </c>
    </row>
    <row r="2469" spans="1:2" x14ac:dyDescent="0.25">
      <c r="A2469">
        <f ca="1">28247.8950414393*(((RANDBETWEEN(3800,4910))))</f>
        <v>110336278.03186195</v>
      </c>
      <c r="B2469">
        <v>164693224.1792042</v>
      </c>
    </row>
    <row r="2470" spans="1:2" x14ac:dyDescent="0.25">
      <c r="A2470">
        <f ca="1">27384.4456071551*(((RANDBETWEEN(3800,4910))))</f>
        <v>130733343.32855839</v>
      </c>
      <c r="B2470">
        <v>199180983.53304267</v>
      </c>
    </row>
    <row r="2471" spans="1:2" x14ac:dyDescent="0.25">
      <c r="A2471">
        <f ca="1">28417.922851104*(((RANDBETWEEN(3800,4910))))</f>
        <v>118559574.13480602</v>
      </c>
      <c r="B2471">
        <v>182460610.87618294</v>
      </c>
    </row>
    <row r="2472" spans="1:2" x14ac:dyDescent="0.25">
      <c r="A2472">
        <f ca="1">27950.5624558551*(((RANDBETWEEN(3800,4910))))</f>
        <v>132681319.97794412</v>
      </c>
      <c r="B2472">
        <v>183220617.97587013</v>
      </c>
    </row>
    <row r="2473" spans="1:2" x14ac:dyDescent="0.25">
      <c r="A2473">
        <f ca="1">28075.8064768947*(((RANDBETWEEN(3800,4910))))</f>
        <v>135858827.54169354</v>
      </c>
      <c r="B2473">
        <v>172870470.17202687</v>
      </c>
    </row>
    <row r="2474" spans="1:2" x14ac:dyDescent="0.25">
      <c r="A2474">
        <f ca="1">26927.75845795*(((RANDBETWEEN(3800,4910))))</f>
        <v>113500501.90025905</v>
      </c>
      <c r="B2474">
        <v>170557953.66042256</v>
      </c>
    </row>
    <row r="2475" spans="1:2" x14ac:dyDescent="0.25">
      <c r="A2475">
        <f ca="1">31580.4420403056*(((RANDBETWEEN(3800,4910))))</f>
        <v>142333052.27565721</v>
      </c>
      <c r="B2475">
        <v>179492785.14595354</v>
      </c>
    </row>
    <row r="2476" spans="1:2" x14ac:dyDescent="0.25">
      <c r="A2476">
        <f ca="1">27142.7837729723*(((RANDBETWEEN(3800,4910))))</f>
        <v>109276847.46998662</v>
      </c>
      <c r="B2476">
        <v>181527762.82603517</v>
      </c>
    </row>
    <row r="2477" spans="1:2" x14ac:dyDescent="0.25">
      <c r="A2477">
        <f ca="1">26715.6399978884*(((RANDBETWEEN(3800,4910))))</f>
        <v>104778740.07171825</v>
      </c>
      <c r="B2477">
        <v>171861588.40051872</v>
      </c>
    </row>
    <row r="2478" spans="1:2" x14ac:dyDescent="0.25">
      <c r="A2478">
        <f ca="1">31319.6209050004*(((RANDBETWEEN(3800,4910))))</f>
        <v>148956117.02418199</v>
      </c>
      <c r="B2478">
        <v>153718780.48572484</v>
      </c>
    </row>
    <row r="2479" spans="1:2" x14ac:dyDescent="0.25">
      <c r="A2479">
        <f ca="1">28791.165000826*(((RANDBETWEEN(3800,4910))))</f>
        <v>117237623.88336344</v>
      </c>
      <c r="B2479">
        <v>184203893.87571913</v>
      </c>
    </row>
    <row r="2480" spans="1:2" x14ac:dyDescent="0.25">
      <c r="A2480">
        <f ca="1">25909.7731691512*(((RANDBETWEEN(3800,4910))))</f>
        <v>102188145.37913217</v>
      </c>
      <c r="B2480">
        <v>157059441.16306788</v>
      </c>
    </row>
    <row r="2481" spans="1:2" x14ac:dyDescent="0.25">
      <c r="A2481">
        <f ca="1">29629.419251021*(((RANDBETWEEN(3800,4910))))</f>
        <v>129391673.86920865</v>
      </c>
      <c r="B2481">
        <v>190549332.80625066</v>
      </c>
    </row>
    <row r="2482" spans="1:2" x14ac:dyDescent="0.25">
      <c r="A2482">
        <f ca="1">32796.7078866516*(((RANDBETWEEN(3800,4910))))</f>
        <v>126628089.15036181</v>
      </c>
      <c r="B2482">
        <v>186231788.63105887</v>
      </c>
    </row>
    <row r="2483" spans="1:2" x14ac:dyDescent="0.25">
      <c r="A2483">
        <f ca="1">26017.2733066913*(((RANDBETWEEN(3800,4910))))</f>
        <v>121552700.88886164</v>
      </c>
      <c r="B2483">
        <v>147639727.42618856</v>
      </c>
    </row>
    <row r="2484" spans="1:2" x14ac:dyDescent="0.25">
      <c r="A2484">
        <f ca="1">26482.4186778699*(((RANDBETWEEN(3800,4910))))</f>
        <v>103440327.35575967</v>
      </c>
      <c r="B2484">
        <v>149784097.14659908</v>
      </c>
    </row>
    <row r="2485" spans="1:2" x14ac:dyDescent="0.25">
      <c r="A2485">
        <f ca="1">31670.4058130602*(((RANDBETWEEN(3800,4910))))</f>
        <v>133522430.90786201</v>
      </c>
      <c r="B2485">
        <v>183541729.49639159</v>
      </c>
    </row>
    <row r="2486" spans="1:2" x14ac:dyDescent="0.25">
      <c r="A2486">
        <f ca="1">27374.9330291327*(((RANDBETWEEN(3800,4910))))</f>
        <v>132823175.05735207</v>
      </c>
      <c r="B2486">
        <v>146516332.73786423</v>
      </c>
    </row>
    <row r="2487" spans="1:2" x14ac:dyDescent="0.25">
      <c r="A2487">
        <f ca="1">32619.7289459098*(((RANDBETWEEN(3800,4910))))</f>
        <v>156868276.50088018</v>
      </c>
      <c r="B2487">
        <v>162871535.28268421</v>
      </c>
    </row>
    <row r="2488" spans="1:2" x14ac:dyDescent="0.25">
      <c r="A2488">
        <f ca="1">26609.7647795948*(((RANDBETWEEN(3800,4910))))</f>
        <v>102341155.34232147</v>
      </c>
      <c r="B2488">
        <v>162833208.34325632</v>
      </c>
    </row>
    <row r="2489" spans="1:2" x14ac:dyDescent="0.25">
      <c r="A2489">
        <f ca="1">26555.6385381134*(((RANDBETWEEN(3800,4910))))</f>
        <v>121943492.16701676</v>
      </c>
      <c r="B2489">
        <v>143661615.79458338</v>
      </c>
    </row>
    <row r="2490" spans="1:2" x14ac:dyDescent="0.25">
      <c r="A2490">
        <f ca="1">27778.1316673257*(((RANDBETWEEN(3800,4910))))</f>
        <v>126473833.481334</v>
      </c>
      <c r="B2490">
        <v>179936024.46654212</v>
      </c>
    </row>
    <row r="2491" spans="1:2" x14ac:dyDescent="0.25">
      <c r="A2491">
        <f ca="1">28074.12686215*(((RANDBETWEEN(3800,4910))))</f>
        <v>116984886.63457903</v>
      </c>
      <c r="B2491">
        <v>174237690.52807236</v>
      </c>
    </row>
    <row r="2492" spans="1:2" x14ac:dyDescent="0.25">
      <c r="A2492">
        <f ca="1">28389.0927655037*(((RANDBETWEEN(3800,4910))))</f>
        <v>130022044.86600681</v>
      </c>
      <c r="B2492">
        <v>189535086.18016934</v>
      </c>
    </row>
    <row r="2493" spans="1:2" x14ac:dyDescent="0.25">
      <c r="A2493">
        <f ca="1">27103.0848275678*(((RANDBETWEEN(3800,4910))))</f>
        <v>110688998.43578689</v>
      </c>
      <c r="B2493">
        <v>180552099.16102669</v>
      </c>
    </row>
    <row r="2494" spans="1:2" x14ac:dyDescent="0.25">
      <c r="A2494">
        <f ca="1">26944.5250864037*(((RANDBETWEEN(3800,4910))))</f>
        <v>103251420.13109894</v>
      </c>
      <c r="B2494">
        <v>161356189.02957451</v>
      </c>
    </row>
    <row r="2495" spans="1:2" x14ac:dyDescent="0.25">
      <c r="A2495">
        <f ca="1">26068.0982369516*(((RANDBETWEEN(3800,4910))))</f>
        <v>121503405.88243158</v>
      </c>
      <c r="B2495">
        <v>143686971.23701194</v>
      </c>
    </row>
    <row r="2496" spans="1:2" x14ac:dyDescent="0.25">
      <c r="A2496">
        <f ca="1">26524.7546678534*(((RANDBETWEEN(3800,4910))))</f>
        <v>121828198.18945065</v>
      </c>
      <c r="B2496">
        <v>150309885.46868142</v>
      </c>
    </row>
    <row r="2497" spans="1:2" x14ac:dyDescent="0.25">
      <c r="A2497">
        <f ca="1">29124.5302958494*(((RANDBETWEEN(3800,4910))))</f>
        <v>121332793.21250857</v>
      </c>
      <c r="B2497">
        <v>180072217.42085868</v>
      </c>
    </row>
    <row r="2498" spans="1:2" x14ac:dyDescent="0.25">
      <c r="A2498">
        <f ca="1">25662.4115896583*(((RANDBETWEEN(3800,4910))))</f>
        <v>112888948.58290708</v>
      </c>
      <c r="B2498">
        <v>155737575.19382751</v>
      </c>
    </row>
    <row r="2499" spans="1:2" x14ac:dyDescent="0.25">
      <c r="A2499">
        <f ca="1">31391.8594734479*(((RANDBETWEEN(3800,4910))))</f>
        <v>143523581.51260373</v>
      </c>
      <c r="B2499">
        <v>159214786.33720249</v>
      </c>
    </row>
    <row r="2500" spans="1:2" x14ac:dyDescent="0.25">
      <c r="A2500">
        <f ca="1">26583.6712651623*(((RANDBETWEEN(3800,4910))))</f>
        <v>127123115.99000596</v>
      </c>
      <c r="B2500">
        <v>194830731.82917666</v>
      </c>
    </row>
    <row r="2501" spans="1:2" x14ac:dyDescent="0.25">
      <c r="A2501">
        <f ca="1">33205.6007040008*(((RANDBETWEEN(3800,4910))))</f>
        <v>145606559.08704355</v>
      </c>
      <c r="B2501">
        <v>169106372.97543639</v>
      </c>
    </row>
    <row r="2502" spans="1:2" x14ac:dyDescent="0.25">
      <c r="A2502">
        <f ca="1">29092.9370208337*(((RANDBETWEEN(3800,4910))))</f>
        <v>111513227.60085577</v>
      </c>
      <c r="B2502">
        <v>156740515.42013058</v>
      </c>
    </row>
    <row r="2503" spans="1:2" x14ac:dyDescent="0.25">
      <c r="A2503">
        <f ca="1">27739.0409162688*(((RANDBETWEEN(3800,4910))))</f>
        <v>123438732.07739604</v>
      </c>
      <c r="B2503">
        <v>168348655.20519555</v>
      </c>
    </row>
    <row r="2504" spans="1:2" x14ac:dyDescent="0.25">
      <c r="A2504">
        <f ca="1">25894.813457316*(((RANDBETWEEN(3800,4910))))</f>
        <v>121213621.79369611</v>
      </c>
      <c r="B2504">
        <v>157856534.53535524</v>
      </c>
    </row>
    <row r="2505" spans="1:2" x14ac:dyDescent="0.25">
      <c r="A2505">
        <f ca="1">30987.5140625296*(((RANDBETWEEN(3800,4910))))</f>
        <v>141055164.01263452</v>
      </c>
      <c r="B2505">
        <v>161038626.27097201</v>
      </c>
    </row>
    <row r="2506" spans="1:2" x14ac:dyDescent="0.25">
      <c r="A2506">
        <f ca="1">26569.4879567904*(((RANDBETWEEN(3800,4910))))</f>
        <v>116799469.05805048</v>
      </c>
      <c r="B2506">
        <v>171465191.22247648</v>
      </c>
    </row>
    <row r="2507" spans="1:2" x14ac:dyDescent="0.25">
      <c r="A2507">
        <f ca="1">28110.5760442021*(((RANDBETWEEN(3800,4910))))</f>
        <v>126778697.95935161</v>
      </c>
      <c r="B2507">
        <v>161336244.30270103</v>
      </c>
    </row>
    <row r="2508" spans="1:2" x14ac:dyDescent="0.25">
      <c r="A2508">
        <f ca="1">26186.03578239*(((RANDBETWEEN(3800,4910))))</f>
        <v>128206831.19058134</v>
      </c>
      <c r="B2508">
        <v>154634610.6374504</v>
      </c>
    </row>
    <row r="2509" spans="1:2" x14ac:dyDescent="0.25">
      <c r="A2509">
        <f ca="1">25584.5266865789*(((RANDBETWEEN(3800,4910))))</f>
        <v>112443994.78751414</v>
      </c>
      <c r="B2509">
        <v>171143525.82267794</v>
      </c>
    </row>
    <row r="2510" spans="1:2" x14ac:dyDescent="0.25">
      <c r="A2510">
        <f ca="1">26486.1125422335*(((RANDBETWEEN(3800,4910))))</f>
        <v>112486519.96686575</v>
      </c>
      <c r="B2510">
        <v>199292384.51802278</v>
      </c>
    </row>
    <row r="2511" spans="1:2" x14ac:dyDescent="0.25">
      <c r="A2511">
        <f ca="1">26487.5579489552*(((RANDBETWEEN(3800,4910))))</f>
        <v>101553297.17629442</v>
      </c>
      <c r="B2511">
        <v>157107254.08945957</v>
      </c>
    </row>
    <row r="2512" spans="1:2" x14ac:dyDescent="0.25">
      <c r="A2512">
        <f ca="1">27228.2498076613*(((RANDBETWEEN(3800,4910))))</f>
        <v>132438207.06446505</v>
      </c>
      <c r="B2512">
        <v>164080482.8613809</v>
      </c>
    </row>
    <row r="2513" spans="1:2" x14ac:dyDescent="0.25">
      <c r="A2513">
        <f ca="1">27097.2411373335*(((RANDBETWEEN(3800,4910))))</f>
        <v>119363347.20995413</v>
      </c>
      <c r="B2513">
        <v>158633013.74055827</v>
      </c>
    </row>
    <row r="2514" spans="1:2" x14ac:dyDescent="0.25">
      <c r="A2514">
        <f ca="1">29841.072126341*(((RANDBETWEEN(3800,4910))))</f>
        <v>119155401.00047944</v>
      </c>
      <c r="B2514">
        <v>185164416.18658951</v>
      </c>
    </row>
    <row r="2515" spans="1:2" x14ac:dyDescent="0.25">
      <c r="A2515">
        <f ca="1">26865.9634674422*(((RANDBETWEEN(3800,4910))))</f>
        <v>112837046.56325714</v>
      </c>
      <c r="B2515">
        <v>151831174.17858031</v>
      </c>
    </row>
    <row r="2516" spans="1:2" x14ac:dyDescent="0.25">
      <c r="A2516">
        <f ca="1">29057.1474263798*(((RANDBETWEEN(3800,4910))))</f>
        <v>128432591.62459867</v>
      </c>
      <c r="B2516">
        <v>166409707.92637628</v>
      </c>
    </row>
    <row r="2517" spans="1:2" x14ac:dyDescent="0.25">
      <c r="A2517">
        <f ca="1">26343.6533613882*(((RANDBETWEEN(3800,4910))))</f>
        <v>105690737.28588931</v>
      </c>
      <c r="B2517">
        <v>164446222.41978633</v>
      </c>
    </row>
    <row r="2518" spans="1:2" x14ac:dyDescent="0.25">
      <c r="A2518">
        <f ca="1">27914.5341022644*(((RANDBETWEEN(3800,4910))))</f>
        <v>111155674.79521665</v>
      </c>
      <c r="B2518">
        <v>196567779.68598342</v>
      </c>
    </row>
    <row r="2519" spans="1:2" x14ac:dyDescent="0.25">
      <c r="A2519">
        <f ca="1">27127.8662403921*(((RANDBETWEEN(3800,4910))))</f>
        <v>129508433.43163168</v>
      </c>
      <c r="B2519">
        <v>145924258.99986982</v>
      </c>
    </row>
    <row r="2520" spans="1:2" x14ac:dyDescent="0.25">
      <c r="A2520">
        <f ca="1">26742.6474172564*(((RANDBETWEEN(3800,4910))))</f>
        <v>127455457.59064376</v>
      </c>
      <c r="B2520">
        <v>158719010.00388122</v>
      </c>
    </row>
    <row r="2521" spans="1:2" x14ac:dyDescent="0.25">
      <c r="A2521">
        <f ca="1">25876.7792993822*(((RANDBETWEEN(3800,4910))))</f>
        <v>115099914.32365224</v>
      </c>
      <c r="B2521">
        <v>160217389.18036804</v>
      </c>
    </row>
    <row r="2522" spans="1:2" x14ac:dyDescent="0.25">
      <c r="A2522">
        <f ca="1">29471.5109111885*(((RANDBETWEEN(3800,4910))))</f>
        <v>122247827.25960995</v>
      </c>
      <c r="B2522">
        <v>149044941.81655806</v>
      </c>
    </row>
    <row r="2523" spans="1:2" x14ac:dyDescent="0.25">
      <c r="A2523">
        <f ca="1">27314.2978723608*(((RANDBETWEEN(3800,4910))))</f>
        <v>115211708.42561789</v>
      </c>
      <c r="B2523">
        <v>174284565.07852799</v>
      </c>
    </row>
    <row r="2524" spans="1:2" x14ac:dyDescent="0.25">
      <c r="A2524">
        <f ca="1">27615.2761178449*(((RANDBETWEEN(3800,4910))))</f>
        <v>112173251.59068613</v>
      </c>
      <c r="B2524">
        <v>176114595.41744995</v>
      </c>
    </row>
    <row r="2525" spans="1:2" x14ac:dyDescent="0.25">
      <c r="A2525">
        <f ca="1">27932.4038881886*(((RANDBETWEEN(3800,4910))))</f>
        <v>120304863.54642837</v>
      </c>
      <c r="B2525">
        <v>167897137.73887762</v>
      </c>
    </row>
    <row r="2526" spans="1:2" x14ac:dyDescent="0.25">
      <c r="A2526">
        <f ca="1">26398.3090074773*(((RANDBETWEEN(3800,4910))))</f>
        <v>106385185.30013369</v>
      </c>
      <c r="B2526">
        <v>146357428.46588039</v>
      </c>
    </row>
    <row r="2527" spans="1:2" x14ac:dyDescent="0.25">
      <c r="A2527">
        <f ca="1">27448.9679853087*(((RANDBETWEEN(3800,4910))))</f>
        <v>107929342.11823376</v>
      </c>
      <c r="B2527">
        <v>151966191.2690419</v>
      </c>
    </row>
    <row r="2528" spans="1:2" x14ac:dyDescent="0.25">
      <c r="A2528">
        <f ca="1">26579.8743242434*(((RANDBETWEEN(3800,4910))))</f>
        <v>111741791.65911925</v>
      </c>
      <c r="B2528">
        <v>192160468.83916253</v>
      </c>
    </row>
    <row r="2529" spans="1:2" x14ac:dyDescent="0.25">
      <c r="A2529">
        <f ca="1">32729.1848455399*(((RANDBETWEEN(3800,4910))))</f>
        <v>135073345.8575432</v>
      </c>
      <c r="B2529">
        <v>153946947.16855577</v>
      </c>
    </row>
    <row r="2530" spans="1:2" x14ac:dyDescent="0.25">
      <c r="A2530">
        <f ca="1">25898.4350068171*(((RANDBETWEEN(3800,4910))))</f>
        <v>106390771.00800472</v>
      </c>
      <c r="B2530">
        <v>174126507.02210146</v>
      </c>
    </row>
    <row r="2531" spans="1:2" x14ac:dyDescent="0.25">
      <c r="A2531">
        <f ca="1">26349.8882079748*(((RANDBETWEEN(3800,4910))))</f>
        <v>108614239.19327216</v>
      </c>
      <c r="B2531">
        <v>174572409.09410203</v>
      </c>
    </row>
    <row r="2532" spans="1:2" x14ac:dyDescent="0.25">
      <c r="A2532">
        <f ca="1">28843.4087989774*(((RANDBETWEEN(3800,4910))))</f>
        <v>129679965.96020252</v>
      </c>
      <c r="B2532">
        <v>151612590.22417372</v>
      </c>
    </row>
    <row r="2533" spans="1:2" x14ac:dyDescent="0.25">
      <c r="A2533">
        <f ca="1">28306.0559379311*(((RANDBETWEEN(3800,4910))))</f>
        <v>122735058.54686916</v>
      </c>
      <c r="B2533">
        <v>153996299.61929536</v>
      </c>
    </row>
    <row r="2534" spans="1:2" x14ac:dyDescent="0.25">
      <c r="A2534">
        <f ca="1">26384.8653570416*(((RANDBETWEEN(3800,4910))))</f>
        <v>105671385.75495164</v>
      </c>
      <c r="B2534">
        <v>163608861.51797757</v>
      </c>
    </row>
    <row r="2535" spans="1:2" x14ac:dyDescent="0.25">
      <c r="A2535">
        <f ca="1">29238.0828075177*(((RANDBETWEEN(3800,4910))))</f>
        <v>115695093.66934739</v>
      </c>
      <c r="B2535">
        <v>203168873.03020111</v>
      </c>
    </row>
    <row r="2536" spans="1:2" x14ac:dyDescent="0.25">
      <c r="A2536">
        <f ca="1">26296.7069966737*(((RANDBETWEEN(3800,4910))))</f>
        <v>101715662.66313379</v>
      </c>
      <c r="B2536">
        <v>166231720.32066491</v>
      </c>
    </row>
    <row r="2537" spans="1:2" x14ac:dyDescent="0.25">
      <c r="A2537">
        <f ca="1">25478.5758389832*(((RANDBETWEEN(3800,4910))))</f>
        <v>117761977.52778023</v>
      </c>
      <c r="B2537">
        <v>143811679.62568235</v>
      </c>
    </row>
    <row r="2538" spans="1:2" x14ac:dyDescent="0.25">
      <c r="A2538">
        <f ca="1">30216.8591517031*(((RANDBETWEEN(3800,4910))))</f>
        <v>119900497.11395808</v>
      </c>
      <c r="B2538">
        <v>165486464.59749928</v>
      </c>
    </row>
    <row r="2539" spans="1:2" x14ac:dyDescent="0.25">
      <c r="A2539">
        <f ca="1">26753.7568109068*(((RANDBETWEEN(3800,4910))))</f>
        <v>125073813.0909891</v>
      </c>
      <c r="B2539">
        <v>149933204.04552808</v>
      </c>
    </row>
    <row r="2540" spans="1:2" x14ac:dyDescent="0.25">
      <c r="A2540">
        <f ca="1">30707.3659650431*(((RANDBETWEEN(3800,4910))))</f>
        <v>125562419.43106109</v>
      </c>
      <c r="B2540">
        <v>145309623.97323844</v>
      </c>
    </row>
    <row r="2541" spans="1:2" x14ac:dyDescent="0.25">
      <c r="A2541">
        <f ca="1">26064.3069595028*(((RANDBETWEEN(3800,4910))))</f>
        <v>101885375.90469627</v>
      </c>
      <c r="B2541">
        <v>143320811.99171948</v>
      </c>
    </row>
    <row r="2542" spans="1:2" x14ac:dyDescent="0.25">
      <c r="A2542">
        <f ca="1">26699.190365146*(((RANDBETWEEN(3800,4910))))</f>
        <v>129037187.03475079</v>
      </c>
      <c r="B2542">
        <v>171864967.24846852</v>
      </c>
    </row>
    <row r="2543" spans="1:2" x14ac:dyDescent="0.25">
      <c r="A2543">
        <f ca="1">31385.5725463679*(((RANDBETWEEN(3800,4910))))</f>
        <v>134330250.49845457</v>
      </c>
      <c r="B2543">
        <v>192241234.08133966</v>
      </c>
    </row>
    <row r="2544" spans="1:2" x14ac:dyDescent="0.25">
      <c r="A2544">
        <f ca="1">31143.4373003296*(((RANDBETWEEN(3800,4910))))</f>
        <v>140238898.16338408</v>
      </c>
      <c r="B2544">
        <v>189449621.09672412</v>
      </c>
    </row>
    <row r="2545" spans="1:2" x14ac:dyDescent="0.25">
      <c r="A2545">
        <f ca="1">27048.7365614949*(((RANDBETWEEN(3800,4910))))</f>
        <v>132647004.09757082</v>
      </c>
      <c r="B2545">
        <v>153315184.40294588</v>
      </c>
    </row>
    <row r="2546" spans="1:2" x14ac:dyDescent="0.25">
      <c r="A2546">
        <f ca="1">26299.9063025397*(((RANDBETWEEN(3800,4910))))</f>
        <v>109144611.15553965</v>
      </c>
      <c r="B2546">
        <v>155386351.97613564</v>
      </c>
    </row>
    <row r="2547" spans="1:2" x14ac:dyDescent="0.25">
      <c r="A2547">
        <f ca="1">26023.7444083165*(((RANDBETWEEN(3800,4910))))</f>
        <v>105213998.64282359</v>
      </c>
      <c r="B2547">
        <v>148353095.09158552</v>
      </c>
    </row>
    <row r="2548" spans="1:2" x14ac:dyDescent="0.25">
      <c r="A2548">
        <f ca="1">26473.9934184818*(((RANDBETWEEN(3800,4910))))</f>
        <v>105551811.75948673</v>
      </c>
      <c r="B2548">
        <v>173610810.90093923</v>
      </c>
    </row>
    <row r="2549" spans="1:2" x14ac:dyDescent="0.25">
      <c r="A2549">
        <f ca="1">25973.5995664228*(((RANDBETWEEN(3800,4910))))</f>
        <v>112128029.32824722</v>
      </c>
      <c r="B2549">
        <v>147126940.77339813</v>
      </c>
    </row>
    <row r="2550" spans="1:2" x14ac:dyDescent="0.25">
      <c r="A2550">
        <f ca="1">26356.8271298194*(((RANDBETWEEN(3800,4910))))</f>
        <v>100208656.74757352</v>
      </c>
      <c r="B2550">
        <v>160628614.65818053</v>
      </c>
    </row>
    <row r="2551" spans="1:2" x14ac:dyDescent="0.25">
      <c r="A2551">
        <f ca="1">25691.1935057986*(((RANDBETWEEN(3800,4910))))</f>
        <v>113683531.26315868</v>
      </c>
      <c r="B2551">
        <v>192278720.63398448</v>
      </c>
    </row>
    <row r="2552" spans="1:2" x14ac:dyDescent="0.25">
      <c r="A2552">
        <f ca="1">28538.1189457139*(((RANDBETWEEN(3800,4910))))</f>
        <v>120031328.28567274</v>
      </c>
      <c r="B2552">
        <v>145068438.35536969</v>
      </c>
    </row>
    <row r="2553" spans="1:2" x14ac:dyDescent="0.25">
      <c r="A2553">
        <f ca="1">25541.2388268746*(((RANDBETWEEN(3800,4910))))</f>
        <v>105766269.98208779</v>
      </c>
      <c r="B2553">
        <v>145274011.71042418</v>
      </c>
    </row>
    <row r="2554" spans="1:2" x14ac:dyDescent="0.25">
      <c r="A2554">
        <f ca="1">32160.4639028595*(((RANDBETWEEN(3800,4910))))</f>
        <v>131600618.29050104</v>
      </c>
      <c r="B2554">
        <v>157357572.25030088</v>
      </c>
    </row>
    <row r="2555" spans="1:2" x14ac:dyDescent="0.25">
      <c r="A2555">
        <f ca="1">27052.0420772368*(((RANDBETWEEN(3800,4910))))</f>
        <v>131905757.1686068</v>
      </c>
      <c r="B2555">
        <v>147201679.71991602</v>
      </c>
    </row>
    <row r="2556" spans="1:2" x14ac:dyDescent="0.25">
      <c r="A2556">
        <f ca="1">31130.8557858041*(((RANDBETWEEN(3800,4910))))</f>
        <v>152478931.63886842</v>
      </c>
      <c r="B2556">
        <v>201898090.42784208</v>
      </c>
    </row>
    <row r="2557" spans="1:2" x14ac:dyDescent="0.25">
      <c r="A2557">
        <f ca="1">26603.224522335*(((RANDBETWEEN(3800,4910))))</f>
        <v>117878887.85846658</v>
      </c>
      <c r="B2557">
        <v>177182912.03004557</v>
      </c>
    </row>
    <row r="2558" spans="1:2" x14ac:dyDescent="0.25">
      <c r="A2558">
        <f ca="1">26784.7187217241*(((RANDBETWEEN(3800,4910))))</f>
        <v>120611588.40392366</v>
      </c>
      <c r="B2558">
        <v>165735613.87836719</v>
      </c>
    </row>
    <row r="2559" spans="1:2" x14ac:dyDescent="0.25">
      <c r="A2559">
        <f ca="1">31219.4335964377*(((RANDBETWEEN(3800,4910))))</f>
        <v>126938217.0031158</v>
      </c>
      <c r="B2559">
        <v>181827202.78048164</v>
      </c>
    </row>
    <row r="2560" spans="1:2" x14ac:dyDescent="0.25">
      <c r="A2560">
        <f ca="1">25620.6270026892*(((RANDBETWEEN(3800,4910))))</f>
        <v>121621116.38176574</v>
      </c>
      <c r="B2560">
        <v>151373258.31955299</v>
      </c>
    </row>
    <row r="2561" spans="1:2" x14ac:dyDescent="0.25">
      <c r="A2561">
        <f ca="1">30791.3626729433*(((RANDBETWEEN(3800,4910))))</f>
        <v>142687174.62641937</v>
      </c>
      <c r="B2561">
        <v>171109490.50448278</v>
      </c>
    </row>
    <row r="2562" spans="1:2" x14ac:dyDescent="0.25">
      <c r="A2562">
        <f ca="1">31957.1970416401*(((RANDBETWEEN(3800,4910))))</f>
        <v>134348056.36305481</v>
      </c>
      <c r="B2562">
        <v>160390423.22285423</v>
      </c>
    </row>
    <row r="2563" spans="1:2" x14ac:dyDescent="0.25">
      <c r="A2563">
        <f ca="1">29463.6597381817*(((RANDBETWEEN(3800,4910))))</f>
        <v>132439150.5231268</v>
      </c>
      <c r="B2563">
        <v>171840051.31809491</v>
      </c>
    </row>
    <row r="2564" spans="1:2" x14ac:dyDescent="0.25">
      <c r="A2564">
        <f ca="1">27313.8054609551*(((RANDBETWEEN(3800,4910))))</f>
        <v>133100174.01123437</v>
      </c>
      <c r="B2564">
        <v>157679974.25549284</v>
      </c>
    </row>
    <row r="2565" spans="1:2" x14ac:dyDescent="0.25">
      <c r="A2565">
        <f ca="1">26558.7442333875*(((RANDBETWEEN(3800,4910))))</f>
        <v>129261408.18389677</v>
      </c>
      <c r="B2565">
        <v>170165743.55682528</v>
      </c>
    </row>
    <row r="2566" spans="1:2" x14ac:dyDescent="0.25">
      <c r="A2566">
        <f ca="1">27469.708331766*(((RANDBETWEEN(3800,4910))))</f>
        <v>109082211.78544295</v>
      </c>
      <c r="B2566">
        <v>164583800.59476724</v>
      </c>
    </row>
    <row r="2567" spans="1:2" x14ac:dyDescent="0.25">
      <c r="A2567">
        <f ca="1">26468.5670218988*(((RANDBETWEEN(3800,4910))))</f>
        <v>129881258.37645754</v>
      </c>
      <c r="B2567">
        <v>148749602.03398123</v>
      </c>
    </row>
    <row r="2568" spans="1:2" x14ac:dyDescent="0.25">
      <c r="A2568">
        <f ca="1">28908.2624635497*(((RANDBETWEEN(3800,4910))))</f>
        <v>131821676.83378676</v>
      </c>
      <c r="B2568">
        <v>192442808.56898898</v>
      </c>
    </row>
    <row r="2569" spans="1:2" x14ac:dyDescent="0.25">
      <c r="A2569">
        <f ca="1">27859.4564508894*(((RANDBETWEEN(3800,4910))))</f>
        <v>115867479.37924913</v>
      </c>
      <c r="B2569">
        <v>192097715.42431337</v>
      </c>
    </row>
    <row r="2570" spans="1:2" x14ac:dyDescent="0.25">
      <c r="A2570">
        <f ca="1">27709.0738919335*(((RANDBETWEEN(3800,4910))))</f>
        <v>127073812.86840706</v>
      </c>
      <c r="B2570">
        <v>199274410.84080899</v>
      </c>
    </row>
    <row r="2571" spans="1:2" x14ac:dyDescent="0.25">
      <c r="A2571">
        <f ca="1">28738.62427846*(((RANDBETWEEN(3800,4910))))</f>
        <v>119408983.87700129</v>
      </c>
      <c r="B2571">
        <v>169472535.44089448</v>
      </c>
    </row>
    <row r="2572" spans="1:2" x14ac:dyDescent="0.25">
      <c r="A2572">
        <f ca="1">27274.3325419717*(((RANDBETWEEN(3800,4910))))</f>
        <v>130425858.21570849</v>
      </c>
      <c r="B2572">
        <v>186925417.09470311</v>
      </c>
    </row>
    <row r="2573" spans="1:2" x14ac:dyDescent="0.25">
      <c r="A2573">
        <f ca="1">26539.0863841279*(((RANDBETWEEN(3800,4910))))</f>
        <v>118603177.05066766</v>
      </c>
      <c r="B2573">
        <v>193922239.27824479</v>
      </c>
    </row>
    <row r="2574" spans="1:2" x14ac:dyDescent="0.25">
      <c r="A2574">
        <f ca="1">29595.7147866546*(((RANDBETWEEN(3800,4910))))</f>
        <v>138833498.06419694</v>
      </c>
      <c r="B2574">
        <v>144392535.18737444</v>
      </c>
    </row>
    <row r="2575" spans="1:2" x14ac:dyDescent="0.25">
      <c r="A2575">
        <f ca="1">29396.9607371319*(((RANDBETWEEN(3800,4910))))</f>
        <v>126818488.61998682</v>
      </c>
      <c r="B2575">
        <v>163900157.54391569</v>
      </c>
    </row>
    <row r="2576" spans="1:2" x14ac:dyDescent="0.25">
      <c r="A2576">
        <f ca="1">26684.7138788789*(((RANDBETWEEN(3800,4910))))</f>
        <v>106898963.79878907</v>
      </c>
      <c r="B2576">
        <v>179657464.97724018</v>
      </c>
    </row>
    <row r="2577" spans="1:2" x14ac:dyDescent="0.25">
      <c r="A2577">
        <f ca="1">32497.9109312424*(((RANDBETWEEN(3800,4910))))</f>
        <v>137433665.3282243</v>
      </c>
      <c r="B2577">
        <v>152301760.07654989</v>
      </c>
    </row>
    <row r="2578" spans="1:2" x14ac:dyDescent="0.25">
      <c r="A2578">
        <f ca="1">27683.2212794506*(((RANDBETWEEN(3800,4910))))</f>
        <v>106441985.81948762</v>
      </c>
      <c r="B2578">
        <v>162732300.5488444</v>
      </c>
    </row>
    <row r="2579" spans="1:2" x14ac:dyDescent="0.25">
      <c r="A2579">
        <f ca="1">28589.9236023606*(((RANDBETWEEN(3800,4910))))</f>
        <v>118905492.26221757</v>
      </c>
      <c r="B2579">
        <v>203638907.9917002</v>
      </c>
    </row>
    <row r="2580" spans="1:2" x14ac:dyDescent="0.25">
      <c r="A2580">
        <f ca="1">26754.2767247375*(((RANDBETWEEN(3800,4910))))</f>
        <v>117344257.71469872</v>
      </c>
      <c r="B2580">
        <v>179671847.72572953</v>
      </c>
    </row>
    <row r="2581" spans="1:2" x14ac:dyDescent="0.25">
      <c r="A2581">
        <f ca="1">29186.340225529*(((RANDBETWEEN(3800,4910))))</f>
        <v>120831448.53369004</v>
      </c>
      <c r="B2581">
        <v>176213626.92551583</v>
      </c>
    </row>
    <row r="2582" spans="1:2" x14ac:dyDescent="0.25">
      <c r="A2582">
        <f ca="1">29444.5643152144*(((RANDBETWEEN(3800,4910))))</f>
        <v>116629919.25256439</v>
      </c>
      <c r="B2582">
        <v>171258216.17671698</v>
      </c>
    </row>
    <row r="2583" spans="1:2" x14ac:dyDescent="0.25">
      <c r="A2583">
        <f ca="1">26461.9803521526*(((RANDBETWEEN(3800,4910))))</f>
        <v>129478469.86308287</v>
      </c>
      <c r="B2583">
        <v>173612822.5382767</v>
      </c>
    </row>
    <row r="2584" spans="1:2" x14ac:dyDescent="0.25">
      <c r="A2584">
        <f ca="1">25380.8146269726*(((RANDBETWEEN(3800,4910))))</f>
        <v>97665374.684590653</v>
      </c>
      <c r="B2584">
        <v>185507717.89385873</v>
      </c>
    </row>
    <row r="2585" spans="1:2" x14ac:dyDescent="0.25">
      <c r="A2585">
        <f ca="1">26888.6748630997*(((RANDBETWEEN(3800,4910))))</f>
        <v>103628952.92238629</v>
      </c>
      <c r="B2585">
        <v>198970608.35448202</v>
      </c>
    </row>
    <row r="2586" spans="1:2" x14ac:dyDescent="0.25">
      <c r="A2586">
        <f ca="1">26387.5489210997*(((RANDBETWEEN(3800,4910))))</f>
        <v>114178924.18159826</v>
      </c>
      <c r="B2586">
        <v>154252798.97432238</v>
      </c>
    </row>
    <row r="2587" spans="1:2" x14ac:dyDescent="0.25">
      <c r="A2587">
        <f ca="1">29898.8402701756*(((RANDBETWEEN(3800,4910))))</f>
        <v>122645042.78826049</v>
      </c>
      <c r="B2587">
        <v>175626790.51428074</v>
      </c>
    </row>
    <row r="2588" spans="1:2" x14ac:dyDescent="0.25">
      <c r="A2588">
        <f ca="1">27103.182452668*(((RANDBETWEEN(3800,4910))))</f>
        <v>114809080.86950161</v>
      </c>
      <c r="B2588">
        <v>150244456.24164635</v>
      </c>
    </row>
    <row r="2589" spans="1:2" x14ac:dyDescent="0.25">
      <c r="A2589">
        <f ca="1">27002.9396389245*(((RANDBETWEEN(3800,4910))))</f>
        <v>103475264.69635862</v>
      </c>
      <c r="B2589">
        <v>165597595.37715492</v>
      </c>
    </row>
    <row r="2590" spans="1:2" x14ac:dyDescent="0.25">
      <c r="A2590">
        <f ca="1">30078.0974061483*(((RANDBETWEEN(3800,4910))))</f>
        <v>126688946.27469662</v>
      </c>
      <c r="B2590">
        <v>171729774.48867828</v>
      </c>
    </row>
    <row r="2591" spans="1:2" x14ac:dyDescent="0.25">
      <c r="A2591">
        <f ca="1">25887.1045581833*(((RANDBETWEEN(3800,4910))))</f>
        <v>99535917.026214898</v>
      </c>
      <c r="B2591">
        <v>148925146.56091654</v>
      </c>
    </row>
    <row r="2592" spans="1:2" x14ac:dyDescent="0.25">
      <c r="A2592">
        <f ca="1">26878.8171105186*(((RANDBETWEEN(3800,4910))))</f>
        <v>117487309.59007682</v>
      </c>
      <c r="B2592">
        <v>146420633.87090677</v>
      </c>
    </row>
    <row r="2593" spans="1:2" x14ac:dyDescent="0.25">
      <c r="A2593">
        <f ca="1">28040.7072362449*(((RANDBETWEEN(3800,4910))))</f>
        <v>129379823.18803386</v>
      </c>
      <c r="B2593">
        <v>173720672.49823442</v>
      </c>
    </row>
    <row r="2594" spans="1:2" x14ac:dyDescent="0.25">
      <c r="A2594">
        <f ca="1">27107.9188343293*(((RANDBETWEEN(3800,4910))))</f>
        <v>124398239.53073734</v>
      </c>
      <c r="B2594">
        <v>172776082.42642283</v>
      </c>
    </row>
    <row r="2595" spans="1:2" x14ac:dyDescent="0.25">
      <c r="A2595">
        <f ca="1">26774.1925394228*(((RANDBETWEEN(3800,4910))))</f>
        <v>126695479.09654863</v>
      </c>
      <c r="B2595">
        <v>151676718.58685803</v>
      </c>
    </row>
    <row r="2596" spans="1:2" x14ac:dyDescent="0.25">
      <c r="A2596">
        <f ca="1">30015.494130411*(((RANDBETWEEN(3800,4910))))</f>
        <v>144464573.24966818</v>
      </c>
      <c r="B2596">
        <v>176485278.8107602</v>
      </c>
    </row>
    <row r="2597" spans="1:2" x14ac:dyDescent="0.25">
      <c r="A2597">
        <f ca="1">28949.0983867861*(((RANDBETWEEN(3800,4910))))</f>
        <v>115101615.18586141</v>
      </c>
      <c r="B2597">
        <v>196384839.83726227</v>
      </c>
    </row>
    <row r="2598" spans="1:2" x14ac:dyDescent="0.25">
      <c r="A2598">
        <f ca="1">26252.9368528104*(((RANDBETWEEN(3800,4910))))</f>
        <v>126224120.38831247</v>
      </c>
      <c r="B2598">
        <v>143975354.06133568</v>
      </c>
    </row>
    <row r="2599" spans="1:2" x14ac:dyDescent="0.25">
      <c r="A2599">
        <f ca="1">29695.3042340558*(((RANDBETWEEN(3800,4910))))</f>
        <v>120919278.84107503</v>
      </c>
      <c r="B2599">
        <v>143575229.40870321</v>
      </c>
    </row>
    <row r="2600" spans="1:2" x14ac:dyDescent="0.25">
      <c r="A2600">
        <f ca="1">26171.3491805423*(((RANDBETWEEN(3800,4910))))</f>
        <v>127428299.16006032</v>
      </c>
      <c r="B2600">
        <v>168404919.25278696</v>
      </c>
    </row>
    <row r="2601" spans="1:2" x14ac:dyDescent="0.25">
      <c r="A2601">
        <f ca="1">27676.2801050345*(((RANDBETWEEN(3800,4910))))</f>
        <v>132790791.94395572</v>
      </c>
      <c r="B2601">
        <v>185837701.91458726</v>
      </c>
    </row>
    <row r="2602" spans="1:2" x14ac:dyDescent="0.25">
      <c r="A2602">
        <f ca="1">26342.3887819327*(((RANDBETWEEN(3800,4910))))</f>
        <v>111428304.54757549</v>
      </c>
      <c r="B2602">
        <v>184748626.59715217</v>
      </c>
    </row>
    <row r="2603" spans="1:2" x14ac:dyDescent="0.25">
      <c r="A2603">
        <f ca="1">26371.4836346918*(((RANDBETWEEN(3800,4910))))</f>
        <v>118407961.51976611</v>
      </c>
      <c r="B2603">
        <v>155628761.03413624</v>
      </c>
    </row>
    <row r="2604" spans="1:2" x14ac:dyDescent="0.25">
      <c r="A2604">
        <f ca="1">26416.95387083*(((RANDBETWEEN(3800,4910))))</f>
        <v>118612122.88002683</v>
      </c>
      <c r="B2604">
        <v>187513782.21279392</v>
      </c>
    </row>
    <row r="2605" spans="1:2" x14ac:dyDescent="0.25">
      <c r="A2605">
        <f ca="1">30188.5335554987*(((RANDBETWEEN(3800,4910))))</f>
        <v>137689901.5466297</v>
      </c>
      <c r="B2605">
        <v>183043270.23478001</v>
      </c>
    </row>
    <row r="2606" spans="1:2" x14ac:dyDescent="0.25">
      <c r="A2606">
        <f ca="1">26590.4621765282*(((RANDBETWEEN(3800,4910))))</f>
        <v>129761455.42145762</v>
      </c>
      <c r="B2606">
        <v>145796563.67112219</v>
      </c>
    </row>
    <row r="2607" spans="1:2" x14ac:dyDescent="0.25">
      <c r="A2607">
        <f ca="1">29027.816685897*(((RANDBETWEEN(3800,4910))))</f>
        <v>129696284.95258798</v>
      </c>
      <c r="B2607">
        <v>193308700.84805682</v>
      </c>
    </row>
    <row r="2608" spans="1:2" x14ac:dyDescent="0.25">
      <c r="A2608">
        <f ca="1">26474.3434619428*(((RANDBETWEEN(3800,4910))))</f>
        <v>116407688.20216231</v>
      </c>
      <c r="B2608">
        <v>158939656.93897712</v>
      </c>
    </row>
    <row r="2609" spans="1:2" x14ac:dyDescent="0.25">
      <c r="A2609">
        <f ca="1">26653.7840484475*(((RANDBETWEEN(3800,4910))))</f>
        <v>124286595.01791051</v>
      </c>
      <c r="B2609">
        <v>158359547.03548288</v>
      </c>
    </row>
    <row r="2610" spans="1:2" x14ac:dyDescent="0.25">
      <c r="A2610">
        <f ca="1">32481.6323484961*(((RANDBETWEEN(3800,4910))))</f>
        <v>148018798.61209652</v>
      </c>
      <c r="B2610">
        <v>168539383.97372472</v>
      </c>
    </row>
    <row r="2611" spans="1:2" x14ac:dyDescent="0.25">
      <c r="A2611">
        <f ca="1">29182.2333184492*(((RANDBETWEEN(3800,4910))))</f>
        <v>129510751.4672775</v>
      </c>
      <c r="B2611">
        <v>180333855.13285658</v>
      </c>
    </row>
    <row r="2612" spans="1:2" x14ac:dyDescent="0.25">
      <c r="A2612">
        <f ca="1">32285.7872490864*(((RANDBETWEEN(3800,4910))))</f>
        <v>133049729.25348513</v>
      </c>
      <c r="B2612">
        <v>199620987.64133102</v>
      </c>
    </row>
    <row r="2613" spans="1:2" x14ac:dyDescent="0.25">
      <c r="A2613">
        <f ca="1">26648.1992002738*(((RANDBETWEEN(3800,4910))))</f>
        <v>109550746.91232553</v>
      </c>
      <c r="B2613">
        <v>145831482.97779489</v>
      </c>
    </row>
    <row r="2614" spans="1:2" x14ac:dyDescent="0.25">
      <c r="A2614">
        <f ca="1">29169.9763525778*(((RANDBETWEEN(3800,4910))))</f>
        <v>129952244.65073422</v>
      </c>
      <c r="B2614">
        <v>163017996.41264233</v>
      </c>
    </row>
    <row r="2615" spans="1:2" x14ac:dyDescent="0.25">
      <c r="A2615">
        <f ca="1">26725.263698243*(((RANDBETWEEN(3800,4910))))</f>
        <v>102224133.64577959</v>
      </c>
      <c r="B2615">
        <v>155173828.88203478</v>
      </c>
    </row>
    <row r="2616" spans="1:2" x14ac:dyDescent="0.25">
      <c r="A2616">
        <f ca="1">26823.3798554639*(((RANDBETWEEN(3800,4910))))</f>
        <v>130844446.93495309</v>
      </c>
      <c r="B2616">
        <v>193609171.14397895</v>
      </c>
    </row>
    <row r="2617" spans="1:2" x14ac:dyDescent="0.25">
      <c r="A2617">
        <f ca="1">27376.3494459623*(((RANDBETWEEN(3800,4910))))</f>
        <v>104468149.48579229</v>
      </c>
      <c r="B2617">
        <v>145223431.95271471</v>
      </c>
    </row>
    <row r="2618" spans="1:2" x14ac:dyDescent="0.25">
      <c r="A2618">
        <f ca="1">28336.3608594932*(((RANDBETWEEN(3800,4910))))</f>
        <v>135022759.49548522</v>
      </c>
      <c r="B2618">
        <v>152355249.53952819</v>
      </c>
    </row>
    <row r="2619" spans="1:2" x14ac:dyDescent="0.25">
      <c r="A2619">
        <f ca="1">27919.0980162423*(((RANDBETWEEN(3800,4910))))</f>
        <v>110531709.04630339</v>
      </c>
      <c r="B2619">
        <v>188538505.04154071</v>
      </c>
    </row>
    <row r="2620" spans="1:2" x14ac:dyDescent="0.25">
      <c r="A2620">
        <f ca="1">29850.2176657386*(((RANDBETWEEN(3800,4910))))</f>
        <v>137430402.13306043</v>
      </c>
      <c r="B2620">
        <v>195553246.6587435</v>
      </c>
    </row>
    <row r="2621" spans="1:2" x14ac:dyDescent="0.25">
      <c r="A2621">
        <f ca="1">28796.3715898689*(((RANDBETWEEN(3800,4910))))</f>
        <v>118698643.69343951</v>
      </c>
      <c r="B2621">
        <v>180381387.70862174</v>
      </c>
    </row>
    <row r="2622" spans="1:2" x14ac:dyDescent="0.25">
      <c r="A2622">
        <f ca="1">27579.5930653156*(((RANDBETWEEN(3800,4910))))</f>
        <v>134726312.12406692</v>
      </c>
      <c r="B2622">
        <v>157072523.56675395</v>
      </c>
    </row>
    <row r="2623" spans="1:2" x14ac:dyDescent="0.25">
      <c r="A2623">
        <f ca="1">26195.6197146334*(((RANDBETWEEN(3800,4910))))</f>
        <v>127677450.48912302</v>
      </c>
      <c r="B2623">
        <v>164491360.57134408</v>
      </c>
    </row>
    <row r="2624" spans="1:2" x14ac:dyDescent="0.25">
      <c r="A2624">
        <f ca="1">32303.4876150037*(((RANDBETWEEN(3800,4910))))</f>
        <v>155702810.30431795</v>
      </c>
      <c r="B2624">
        <v>151573032.21463835</v>
      </c>
    </row>
    <row r="2625" spans="1:2" x14ac:dyDescent="0.25">
      <c r="A2625">
        <f ca="1">26608.2327052621*(((RANDBETWEEN(3800,4910))))</f>
        <v>127559867.58902669</v>
      </c>
      <c r="B2625">
        <v>166084236.79457322</v>
      </c>
    </row>
    <row r="2626" spans="1:2" x14ac:dyDescent="0.25">
      <c r="A2626">
        <f ca="1">29417.4513226862*(((RANDBETWEEN(3800,4910))))</f>
        <v>127289311.87326334</v>
      </c>
      <c r="B2626">
        <v>166281843.75040448</v>
      </c>
    </row>
    <row r="2627" spans="1:2" x14ac:dyDescent="0.25">
      <c r="A2627">
        <f ca="1">29515.3349257047*(((RANDBETWEEN(3800,4910))))</f>
        <v>132376277.1417858</v>
      </c>
      <c r="B2627">
        <v>154373982.52450818</v>
      </c>
    </row>
    <row r="2628" spans="1:2" x14ac:dyDescent="0.25">
      <c r="A2628">
        <f ca="1">26309.7747072586*(((RANDBETWEEN(3800,4910))))</f>
        <v>114763237.27306193</v>
      </c>
      <c r="B2628">
        <v>151309405.76484632</v>
      </c>
    </row>
    <row r="2629" spans="1:2" x14ac:dyDescent="0.25">
      <c r="A2629">
        <f ca="1">28147.2154723699*(((RANDBETWEEN(3800,4910))))</f>
        <v>132629679.30580688</v>
      </c>
      <c r="B2629">
        <v>180996430.38188502</v>
      </c>
    </row>
    <row r="2630" spans="1:2" x14ac:dyDescent="0.25">
      <c r="A2630">
        <f ca="1">26413.8393733213*(((RANDBETWEEN(3800,4910))))</f>
        <v>124514838.80583659</v>
      </c>
      <c r="B2630">
        <v>152697982.85239801</v>
      </c>
    </row>
    <row r="2631" spans="1:2" x14ac:dyDescent="0.25">
      <c r="A2631">
        <f ca="1">26771.1684708928*(((RANDBETWEEN(3800,4910))))</f>
        <v>109842104.23607311</v>
      </c>
      <c r="B2631">
        <v>151231500.23678741</v>
      </c>
    </row>
    <row r="2632" spans="1:2" x14ac:dyDescent="0.25">
      <c r="A2632">
        <f ca="1">29473.5896203733*(((RANDBETWEEN(3800,4910))))</f>
        <v>118984881.29744689</v>
      </c>
      <c r="B2632">
        <v>156471366.04492509</v>
      </c>
    </row>
    <row r="2633" spans="1:2" x14ac:dyDescent="0.25">
      <c r="A2633">
        <f ca="1">30470.0420970566*(((RANDBETWEEN(3800,4910))))</f>
        <v>135926857.79496938</v>
      </c>
      <c r="B2633">
        <v>192365378.96089807</v>
      </c>
    </row>
    <row r="2634" spans="1:2" x14ac:dyDescent="0.25">
      <c r="A2634">
        <f ca="1">27060.9578906461*(((RANDBETWEEN(3800,4910))))</f>
        <v>122613200.20251761</v>
      </c>
      <c r="B2634">
        <v>151471033.54772022</v>
      </c>
    </row>
    <row r="2635" spans="1:2" x14ac:dyDescent="0.25">
      <c r="A2635">
        <f ca="1">30454.624996026*(((RANDBETWEEN(3800,4910))))</f>
        <v>134000349.98251437</v>
      </c>
      <c r="B2635">
        <v>179569430.43241233</v>
      </c>
    </row>
    <row r="2636" spans="1:2" x14ac:dyDescent="0.25">
      <c r="A2636">
        <f ca="1">26593.1464779243*(((RANDBETWEEN(3800,4910))))</f>
        <v>106399179.05817518</v>
      </c>
      <c r="B2636">
        <v>161837231.60196972</v>
      </c>
    </row>
    <row r="2637" spans="1:2" x14ac:dyDescent="0.25">
      <c r="A2637">
        <f ca="1">28028.3988866139*(((RANDBETWEEN(3800,4910))))</f>
        <v>107096512.1457516</v>
      </c>
      <c r="B2637">
        <v>174955523.43259948</v>
      </c>
    </row>
    <row r="2638" spans="1:2" x14ac:dyDescent="0.25">
      <c r="A2638">
        <f ca="1">28093.5866647824*(((RANDBETWEEN(3800,4910))))</f>
        <v>123611781.32504255</v>
      </c>
      <c r="B2638">
        <v>193892404.98451966</v>
      </c>
    </row>
    <row r="2639" spans="1:2" x14ac:dyDescent="0.25">
      <c r="A2639">
        <f ca="1">31692.7363817951*(((RANDBETWEEN(3800,4910))))</f>
        <v>144772419.79204014</v>
      </c>
      <c r="B2639">
        <v>157072076.96955323</v>
      </c>
    </row>
    <row r="2640" spans="1:2" x14ac:dyDescent="0.25">
      <c r="A2640">
        <f ca="1">26981.6117199388*(((RANDBETWEEN(3800,4910))))</f>
        <v>107494741.0922361</v>
      </c>
      <c r="B2640">
        <v>150556253.13283589</v>
      </c>
    </row>
    <row r="2641" spans="1:2" x14ac:dyDescent="0.25">
      <c r="A2641">
        <f ca="1">27172.1371704554*(((RANDBETWEEN(3800,4910))))</f>
        <v>122464822.22724263</v>
      </c>
      <c r="B2641">
        <v>145745975.9566426</v>
      </c>
    </row>
    <row r="2642" spans="1:2" x14ac:dyDescent="0.25">
      <c r="A2642">
        <f ca="1">27415.0294475399*(((RANDBETWEEN(3800,4910))))</f>
        <v>121914635.95320979</v>
      </c>
      <c r="B2642">
        <v>178184353.27376589</v>
      </c>
    </row>
    <row r="2643" spans="1:2" x14ac:dyDescent="0.25">
      <c r="A2643">
        <f ca="1">25639.0148796498*(((RANDBETWEEN(3800,4910))))</f>
        <v>100966440.59606105</v>
      </c>
      <c r="B2643">
        <v>161514601.17887947</v>
      </c>
    </row>
    <row r="2644" spans="1:2" x14ac:dyDescent="0.25">
      <c r="A2644">
        <f ca="1">26597.4161321409*(((RANDBETWEEN(3800,4910))))</f>
        <v>102506441.77327088</v>
      </c>
      <c r="B2644">
        <v>150792271.14998972</v>
      </c>
    </row>
    <row r="2645" spans="1:2" x14ac:dyDescent="0.25">
      <c r="A2645">
        <f ca="1">32331.8666069311*(((RANDBETWEEN(3800,4910))))</f>
        <v>127225895.09827395</v>
      </c>
      <c r="B2645">
        <v>191363831.41130283</v>
      </c>
    </row>
    <row r="2646" spans="1:2" x14ac:dyDescent="0.25">
      <c r="A2646">
        <f ca="1">26142.7057159182*(((RANDBETWEEN(3800,4910))))</f>
        <v>127367262.24795368</v>
      </c>
      <c r="B2646">
        <v>160305672.98553884</v>
      </c>
    </row>
    <row r="2647" spans="1:2" x14ac:dyDescent="0.25">
      <c r="A2647">
        <f ca="1">30610.8430987372*(((RANDBETWEEN(3800,4910))))</f>
        <v>146411662.54126027</v>
      </c>
      <c r="B2647">
        <v>170778711.58904141</v>
      </c>
    </row>
    <row r="2648" spans="1:2" x14ac:dyDescent="0.25">
      <c r="A2648">
        <f ca="1">27235.5224771591*(((RANDBETWEEN(3800,4910))))</f>
        <v>121497665.77060694</v>
      </c>
      <c r="B2648">
        <v>172675893.46135527</v>
      </c>
    </row>
    <row r="2649" spans="1:2" x14ac:dyDescent="0.25">
      <c r="A2649">
        <f ca="1">26411.5599637052*(((RANDBETWEEN(3800,4910))))</f>
        <v>119353839.47598396</v>
      </c>
      <c r="B2649">
        <v>163555974.79661167</v>
      </c>
    </row>
    <row r="2650" spans="1:2" x14ac:dyDescent="0.25">
      <c r="A2650">
        <f ca="1">26356.5268612829*(((RANDBETWEEN(3800,4910))))</f>
        <v>112832291.49315223</v>
      </c>
      <c r="B2650">
        <v>147274061.13218433</v>
      </c>
    </row>
    <row r="2651" spans="1:2" x14ac:dyDescent="0.25">
      <c r="A2651">
        <f ca="1">26759.8216525488*(((RANDBETWEEN(3800,4910))))</f>
        <v>113622202.73672242</v>
      </c>
      <c r="B2651">
        <v>150213249.06261328</v>
      </c>
    </row>
    <row r="2652" spans="1:2" x14ac:dyDescent="0.25">
      <c r="A2652">
        <f ca="1">27997.2099221855*(((RANDBETWEEN(3800,4910))))</f>
        <v>130802964.75645089</v>
      </c>
      <c r="B2652">
        <v>191769679.84576425</v>
      </c>
    </row>
    <row r="2653" spans="1:2" x14ac:dyDescent="0.25">
      <c r="A2653">
        <f ca="1">25528.8197201688*(((RANDBETWEEN(3800,4910))))</f>
        <v>123916890.92169951</v>
      </c>
      <c r="B2653">
        <v>145234487.88155925</v>
      </c>
    </row>
    <row r="2654" spans="1:2" x14ac:dyDescent="0.25">
      <c r="A2654">
        <f ca="1">28020.0796319948*(((RANDBETWEEN(3800,4910))))</f>
        <v>121803286.16028161</v>
      </c>
      <c r="B2654">
        <v>173893557.50152001</v>
      </c>
    </row>
    <row r="2655" spans="1:2" x14ac:dyDescent="0.25">
      <c r="A2655">
        <f ca="1">27230.6597144582*(((RANDBETWEEN(3800,4910))))</f>
        <v>128746559.12995814</v>
      </c>
      <c r="B2655">
        <v>162542616.49689415</v>
      </c>
    </row>
    <row r="2656" spans="1:2" x14ac:dyDescent="0.25">
      <c r="A2656">
        <f ca="1">28369.8033518692*(((RANDBETWEEN(3800,4910))))</f>
        <v>121621346.96946341</v>
      </c>
      <c r="B2656">
        <v>199292822.40774328</v>
      </c>
    </row>
    <row r="2657" spans="1:2" x14ac:dyDescent="0.25">
      <c r="A2657">
        <f ca="1">27803.5158102209*(((RANDBETWEEN(3800,4910))))</f>
        <v>130259471.57088512</v>
      </c>
      <c r="B2657">
        <v>184447230.25495499</v>
      </c>
    </row>
    <row r="2658" spans="1:2" x14ac:dyDescent="0.25">
      <c r="A2658">
        <f ca="1">27561.6167344809*(((RANDBETWEEN(3800,4910))))</f>
        <v>124054836.92189856</v>
      </c>
      <c r="B2658">
        <v>164107882.79342276</v>
      </c>
    </row>
    <row r="2659" spans="1:2" x14ac:dyDescent="0.25">
      <c r="A2659">
        <f ca="1">31550.1491749296*(((RANDBETWEEN(3800,4910))))</f>
        <v>140934516.36441073</v>
      </c>
      <c r="B2659">
        <v>152822957.29704827</v>
      </c>
    </row>
    <row r="2660" spans="1:2" x14ac:dyDescent="0.25">
      <c r="A2660">
        <f ca="1">26489.6176775946*(((RANDBETWEEN(3800,4910))))</f>
        <v>119547644.57898457</v>
      </c>
      <c r="B2660">
        <v>154015256.9350726</v>
      </c>
    </row>
    <row r="2661" spans="1:2" x14ac:dyDescent="0.25">
      <c r="A2661">
        <f ca="1">27545.9997941422*(((RANDBETWEEN(3800,4910))))</f>
        <v>107842589.1940669</v>
      </c>
      <c r="B2661">
        <v>154687580.42232937</v>
      </c>
    </row>
    <row r="2662" spans="1:2" x14ac:dyDescent="0.25">
      <c r="A2662">
        <f ca="1">27465.0985976953*(((RANDBETWEEN(3800,4910))))</f>
        <v>115682995.29349273</v>
      </c>
      <c r="B2662">
        <v>185891259.22989845</v>
      </c>
    </row>
    <row r="2663" spans="1:2" x14ac:dyDescent="0.25">
      <c r="A2663">
        <f ca="1">26812.9686806551*(((RANDBETWEEN(3800,4910))))</f>
        <v>112909411.11423871</v>
      </c>
      <c r="B2663">
        <v>157086786.4199535</v>
      </c>
    </row>
    <row r="2664" spans="1:2" x14ac:dyDescent="0.25">
      <c r="A2664">
        <f ca="1">28486.625008495*(((RANDBETWEEN(3800,4910))))</f>
        <v>129158357.78851634</v>
      </c>
      <c r="B2664">
        <v>175214793.6113117</v>
      </c>
    </row>
    <row r="2665" spans="1:2" x14ac:dyDescent="0.25">
      <c r="A2665">
        <f ca="1">26935.4606715251*(((RANDBETWEEN(3800,4910))))</f>
        <v>112563290.14630322</v>
      </c>
      <c r="B2665">
        <v>166905374.91028982</v>
      </c>
    </row>
    <row r="2666" spans="1:2" x14ac:dyDescent="0.25">
      <c r="A2666">
        <f ca="1">26753.7558170777*(((RANDBETWEEN(3800,4910))))</f>
        <v>115897270.19958068</v>
      </c>
      <c r="B2666">
        <v>164446397.82080114</v>
      </c>
    </row>
    <row r="2667" spans="1:2" x14ac:dyDescent="0.25">
      <c r="A2667">
        <f ca="1">31950.4670718056*(((RANDBETWEEN(3800,4910))))</f>
        <v>147291653.20102385</v>
      </c>
      <c r="B2667">
        <v>171774753.36647299</v>
      </c>
    </row>
    <row r="2668" spans="1:2" x14ac:dyDescent="0.25">
      <c r="A2668">
        <f ca="1">29016.9521566985*(((RANDBETWEEN(3800,4910))))</f>
        <v>130808420.32239713</v>
      </c>
      <c r="B2668">
        <v>146150951.7142936</v>
      </c>
    </row>
    <row r="2669" spans="1:2" x14ac:dyDescent="0.25">
      <c r="A2669">
        <f ca="1">27861.5531758694*(((RANDBETWEEN(3800,4910))))</f>
        <v>122172910.67618735</v>
      </c>
      <c r="B2669">
        <v>160244140.19664603</v>
      </c>
    </row>
    <row r="2670" spans="1:2" x14ac:dyDescent="0.25">
      <c r="A2670">
        <f ca="1">26286.7679687102*(((RANDBETWEEN(3800,4910))))</f>
        <v>104884204.19515355</v>
      </c>
      <c r="B2670">
        <v>145113257.70273152</v>
      </c>
    </row>
    <row r="2671" spans="1:2" x14ac:dyDescent="0.25">
      <c r="A2671">
        <f ca="1">26609.307385781*(((RANDBETWEEN(3800,4910))))</f>
        <v>102020084.51708445</v>
      </c>
      <c r="B2671">
        <v>166031255.85795009</v>
      </c>
    </row>
    <row r="2672" spans="1:2" x14ac:dyDescent="0.25">
      <c r="A2672">
        <f ca="1">29954.6412752106*(((RANDBETWEEN(3800,4910))))</f>
        <v>126768041.87669113</v>
      </c>
      <c r="B2672">
        <v>198552479.88301605</v>
      </c>
    </row>
    <row r="2673" spans="1:2" x14ac:dyDescent="0.25">
      <c r="A2673">
        <f ca="1">26536.9059784808*(((RANDBETWEEN(3800,4910))))</f>
        <v>102432457.07693607</v>
      </c>
      <c r="B2673">
        <v>168510843.52156296</v>
      </c>
    </row>
    <row r="2674" spans="1:2" x14ac:dyDescent="0.25">
      <c r="A2674">
        <f ca="1">27546.6975226153*(((RANDBETWEEN(3800,4910))))</f>
        <v>116963277.68102445</v>
      </c>
      <c r="B2674">
        <v>175087202.67922485</v>
      </c>
    </row>
    <row r="2675" spans="1:2" x14ac:dyDescent="0.25">
      <c r="A2675">
        <f ca="1">31656.7825441545*(((RANDBETWEEN(3800,4910))))</f>
        <v>132262037.46947737</v>
      </c>
      <c r="B2675">
        <v>201611812.27975181</v>
      </c>
    </row>
    <row r="2676" spans="1:2" x14ac:dyDescent="0.25">
      <c r="A2676">
        <f ca="1">27582.0928218424*(((RANDBETWEEN(3800,4910))))</f>
        <v>110686938.49405363</v>
      </c>
      <c r="B2676">
        <v>195368049.43899992</v>
      </c>
    </row>
    <row r="2677" spans="1:2" x14ac:dyDescent="0.25">
      <c r="A2677">
        <f ca="1">31904.6560771642*(((RANDBETWEEN(3800,4910))))</f>
        <v>135850025.57656524</v>
      </c>
      <c r="B2677">
        <v>180340493.63275737</v>
      </c>
    </row>
    <row r="2678" spans="1:2" x14ac:dyDescent="0.25">
      <c r="A2678">
        <f ca="1">27212.822478993*(((RANDBETWEEN(3800,4910))))</f>
        <v>116579731.50000592</v>
      </c>
      <c r="B2678">
        <v>168072282.14620966</v>
      </c>
    </row>
    <row r="2679" spans="1:2" x14ac:dyDescent="0.25">
      <c r="A2679">
        <f ca="1">30237.68370828*(((RANDBETWEEN(3800,4910))))</f>
        <v>136946469.51479998</v>
      </c>
      <c r="B2679">
        <v>201126299.68651137</v>
      </c>
    </row>
    <row r="2680" spans="1:2" x14ac:dyDescent="0.25">
      <c r="A2680">
        <f ca="1">24702.6432222198*(((RANDBETWEEN(3800,4910))))</f>
        <v>108642224.89132275</v>
      </c>
      <c r="B2680">
        <v>177045010.38326874</v>
      </c>
    </row>
    <row r="2681" spans="1:2" x14ac:dyDescent="0.25">
      <c r="A2681">
        <f ca="1">26325.8166590999*(((RANDBETWEEN(3800,4910))))</f>
        <v>121098756.63185951</v>
      </c>
      <c r="B2681">
        <v>152462683.52835467</v>
      </c>
    </row>
    <row r="2682" spans="1:2" x14ac:dyDescent="0.25">
      <c r="A2682">
        <f ca="1">32307.6334224553*(((RANDBETWEEN(3800,4910))))</f>
        <v>147872038.17457786</v>
      </c>
      <c r="B2682">
        <v>170056138.17437387</v>
      </c>
    </row>
    <row r="2683" spans="1:2" x14ac:dyDescent="0.25">
      <c r="A2683">
        <f ca="1">33246.1492346823*(((RANDBETWEEN(3800,4910))))</f>
        <v>143556872.39535812</v>
      </c>
      <c r="B2683">
        <v>156195947.71259817</v>
      </c>
    </row>
    <row r="2684" spans="1:2" x14ac:dyDescent="0.25">
      <c r="A2684">
        <f ca="1">30509.6836870087*(((RANDBETWEEN(3800,4910))))</f>
        <v>137171537.85679108</v>
      </c>
      <c r="B2684">
        <v>168639188.21671584</v>
      </c>
    </row>
    <row r="2685" spans="1:2" x14ac:dyDescent="0.25">
      <c r="A2685">
        <f ca="1">28021.1456390178*(((RANDBETWEEN(3800,4910))))</f>
        <v>129093417.95895486</v>
      </c>
      <c r="B2685">
        <v>187081965.32243422</v>
      </c>
    </row>
    <row r="2686" spans="1:2" x14ac:dyDescent="0.25">
      <c r="A2686">
        <f ca="1">26109.0954571863*(((RANDBETWEEN(3800,4910))))</f>
        <v>118483075.18471156</v>
      </c>
      <c r="B2686">
        <v>168364010.98541668</v>
      </c>
    </row>
    <row r="2687" spans="1:2" x14ac:dyDescent="0.25">
      <c r="A2687">
        <f ca="1">27927.1955208433*(((RANDBETWEEN(3800,4910))))</f>
        <v>136424350.11931956</v>
      </c>
      <c r="B2687">
        <v>148391855.5939256</v>
      </c>
    </row>
    <row r="2688" spans="1:2" x14ac:dyDescent="0.25">
      <c r="A2688">
        <f ca="1">28606.5220594615*(((RANDBETWEEN(3800,4910))))</f>
        <v>110821666.45835401</v>
      </c>
      <c r="B2688">
        <v>195318607.71304208</v>
      </c>
    </row>
    <row r="2689" spans="1:2" x14ac:dyDescent="0.25">
      <c r="A2689">
        <f ca="1">27287.9110772797*(((RANDBETWEEN(3800,4910))))</f>
        <v>118866140.65263049</v>
      </c>
      <c r="B2689">
        <v>188413352.44589835</v>
      </c>
    </row>
    <row r="2690" spans="1:2" x14ac:dyDescent="0.25">
      <c r="A2690">
        <f ca="1">25735.6082273456*(((RANDBETWEEN(3800,4910))))</f>
        <v>121369128.40016174</v>
      </c>
      <c r="B2690">
        <v>148122114.86260039</v>
      </c>
    </row>
    <row r="2691" spans="1:2" x14ac:dyDescent="0.25">
      <c r="A2691">
        <f ca="1">28522.0876477725*(((RANDBETWEEN(3800,4910))))</f>
        <v>118908583.40356338</v>
      </c>
      <c r="B2691">
        <v>182732698.25699839</v>
      </c>
    </row>
    <row r="2692" spans="1:2" x14ac:dyDescent="0.25">
      <c r="A2692">
        <f ca="1">31553.4558100374*(((RANDBETWEEN(3800,4910))))</f>
        <v>150762411.86035866</v>
      </c>
      <c r="B2692">
        <v>181392456.88569206</v>
      </c>
    </row>
    <row r="2693" spans="1:2" x14ac:dyDescent="0.25">
      <c r="A2693">
        <f ca="1">26410.1410919631*(((RANDBETWEEN(3800,4910))))</f>
        <v>101546992.49859825</v>
      </c>
      <c r="B2693">
        <v>146738333.13068199</v>
      </c>
    </row>
    <row r="2694" spans="1:2" x14ac:dyDescent="0.25">
      <c r="A2694">
        <f ca="1">26125.778106516*(((RANDBETWEEN(3800,4910))))</f>
        <v>119603812.17163044</v>
      </c>
      <c r="B2694">
        <v>148070651.52721304</v>
      </c>
    </row>
    <row r="2695" spans="1:2" x14ac:dyDescent="0.25">
      <c r="A2695">
        <f ca="1">25141.8107246273*(((RANDBETWEEN(3800,4910))))</f>
        <v>109618294.75937496</v>
      </c>
      <c r="B2695">
        <v>149750356.41417816</v>
      </c>
    </row>
    <row r="2696" spans="1:2" x14ac:dyDescent="0.25">
      <c r="A2696">
        <f ca="1">32088.6228378195*(((RANDBETWEEN(3800,4910))))</f>
        <v>131563353.63506007</v>
      </c>
      <c r="B2696">
        <v>177790998.36365902</v>
      </c>
    </row>
    <row r="2697" spans="1:2" x14ac:dyDescent="0.25">
      <c r="A2697">
        <f ca="1">26989.5940693333*(((RANDBETWEEN(3800,4910))))</f>
        <v>117917536.48891726</v>
      </c>
      <c r="B2697">
        <v>155661499.97552451</v>
      </c>
    </row>
    <row r="2698" spans="1:2" x14ac:dyDescent="0.25">
      <c r="A2698">
        <f ca="1">27110.3645948886*(((RANDBETWEEN(3800,4910))))</f>
        <v>123894366.19864097</v>
      </c>
      <c r="B2698">
        <v>188017745.27953142</v>
      </c>
    </row>
    <row r="2699" spans="1:2" x14ac:dyDescent="0.25">
      <c r="A2699">
        <f ca="1">27679.191636558*(((RANDBETWEEN(3800,4910))))</f>
        <v>115477587.50772005</v>
      </c>
      <c r="B2699">
        <v>161810622.25757387</v>
      </c>
    </row>
    <row r="2700" spans="1:2" x14ac:dyDescent="0.25">
      <c r="A2700">
        <f ca="1">29849.6522225826*(((RANDBETWEEN(3800,4910))))</f>
        <v>125398388.98706961</v>
      </c>
      <c r="B2700">
        <v>200118279.85407412</v>
      </c>
    </row>
    <row r="2701" spans="1:2" x14ac:dyDescent="0.25">
      <c r="A2701">
        <f ca="1">26310.9046431619*(((RANDBETWEEN(3800,4910))))</f>
        <v>125292527.91073687</v>
      </c>
      <c r="B2701">
        <v>192233373.63565743</v>
      </c>
    </row>
    <row r="2702" spans="1:2" x14ac:dyDescent="0.25">
      <c r="A2702">
        <f ca="1">25532.9772646272*(((RANDBETWEEN(3800,4910))))</f>
        <v>112242968.05530113</v>
      </c>
      <c r="B2702">
        <v>172320403.99377599</v>
      </c>
    </row>
    <row r="2703" spans="1:2" x14ac:dyDescent="0.25">
      <c r="A2703">
        <f ca="1">27747.5521546637*(((RANDBETWEEN(3800,4910))))</f>
        <v>135574539.82768705</v>
      </c>
      <c r="B2703">
        <v>195725551.58433965</v>
      </c>
    </row>
    <row r="2704" spans="1:2" x14ac:dyDescent="0.25">
      <c r="A2704">
        <f ca="1">26447.7452705479*(((RANDBETWEEN(3800,4910))))</f>
        <v>117004825.07690407</v>
      </c>
      <c r="B2704">
        <v>193085060.97975329</v>
      </c>
    </row>
    <row r="2705" spans="1:2" x14ac:dyDescent="0.25">
      <c r="A2705">
        <f ca="1">26136.8230801787*(((RANDBETWEEN(3800,4910))))</f>
        <v>113459948.99105553</v>
      </c>
      <c r="B2705">
        <v>185482378.03130668</v>
      </c>
    </row>
    <row r="2706" spans="1:2" x14ac:dyDescent="0.25">
      <c r="A2706">
        <f ca="1">33546.8582943842*(((RANDBETWEEN(3800,4910))))</f>
        <v>130631466.19833201</v>
      </c>
      <c r="B2706">
        <v>187235508.34126049</v>
      </c>
    </row>
    <row r="2707" spans="1:2" x14ac:dyDescent="0.25">
      <c r="A2707">
        <f ca="1">26232.9084892152*(((RANDBETWEEN(3800,4910))))</f>
        <v>128069059.24434851</v>
      </c>
      <c r="B2707">
        <v>154988118.1269092</v>
      </c>
    </row>
    <row r="2708" spans="1:2" x14ac:dyDescent="0.25">
      <c r="A2708">
        <f ca="1">29617.5488703344*(((RANDBETWEEN(3800,4910))))</f>
        <v>125459937.01473668</v>
      </c>
      <c r="B2708">
        <v>163630664.37702507</v>
      </c>
    </row>
    <row r="2709" spans="1:2" x14ac:dyDescent="0.25">
      <c r="A2709">
        <f ca="1">28278.6802196912*(((RANDBETWEEN(3800,4910))))</f>
        <v>127282339.66882989</v>
      </c>
      <c r="B2709">
        <v>170323897.80656537</v>
      </c>
    </row>
    <row r="2710" spans="1:2" x14ac:dyDescent="0.25">
      <c r="A2710">
        <f ca="1">26621.1204235376*(((RANDBETWEEN(3800,4910))))</f>
        <v>123229166.44055565</v>
      </c>
      <c r="B2710">
        <v>149441015.83105165</v>
      </c>
    </row>
    <row r="2711" spans="1:2" x14ac:dyDescent="0.25">
      <c r="A2711">
        <f ca="1">26676.8155448276*(((RANDBETWEEN(3800,4910))))</f>
        <v>111989271.6571863</v>
      </c>
      <c r="B2711">
        <v>159985695.33031365</v>
      </c>
    </row>
    <row r="2712" spans="1:2" x14ac:dyDescent="0.25">
      <c r="A2712">
        <f ca="1">28973.8998854916*(((RANDBETWEEN(3800,4910))))</f>
        <v>116706868.73876028</v>
      </c>
      <c r="B2712">
        <v>200546555.68453309</v>
      </c>
    </row>
    <row r="2713" spans="1:2" x14ac:dyDescent="0.25">
      <c r="A2713">
        <f ca="1">28834.2594224101*(((RANDBETWEEN(3800,4910))))</f>
        <v>136818560.95933607</v>
      </c>
      <c r="B2713">
        <v>195324817.9637534</v>
      </c>
    </row>
    <row r="2714" spans="1:2" x14ac:dyDescent="0.25">
      <c r="A2714">
        <f ca="1">30984.4202662595*(((RANDBETWEEN(3800,4910))))</f>
        <v>150212469.45082596</v>
      </c>
      <c r="B2714">
        <v>192484318.61514241</v>
      </c>
    </row>
    <row r="2715" spans="1:2" x14ac:dyDescent="0.25">
      <c r="A2715">
        <f ca="1">26222.6986286265*(((RANDBETWEEN(3800,4910))))</f>
        <v>126288516.59546533</v>
      </c>
      <c r="B2715">
        <v>179026884.68546516</v>
      </c>
    </row>
    <row r="2716" spans="1:2" x14ac:dyDescent="0.25">
      <c r="A2716">
        <f ca="1">26180.5606148012*(((RANDBETWEEN(3800,4910))))</f>
        <v>116215508.56910275</v>
      </c>
      <c r="B2716">
        <v>164562485.35545027</v>
      </c>
    </row>
    <row r="2717" spans="1:2" x14ac:dyDescent="0.25">
      <c r="A2717">
        <f ca="1">27165.7188731459*(((RANDBETWEEN(3800,4910))))</f>
        <v>119990980.26268555</v>
      </c>
      <c r="B2717">
        <v>168638771.44477347</v>
      </c>
    </row>
    <row r="2718" spans="1:2" x14ac:dyDescent="0.25">
      <c r="A2718">
        <f ca="1">25472.359323246*(((RANDBETWEEN(3800,4910))))</f>
        <v>108028275.8898863</v>
      </c>
      <c r="B2718">
        <v>163600131.69759309</v>
      </c>
    </row>
    <row r="2719" spans="1:2" x14ac:dyDescent="0.25">
      <c r="A2719">
        <f ca="1">25230.8611163088*(((RANDBETWEEN(3800,4910))))</f>
        <v>102588681.29891177</v>
      </c>
      <c r="B2719">
        <v>160481718.83587205</v>
      </c>
    </row>
    <row r="2720" spans="1:2" x14ac:dyDescent="0.25">
      <c r="A2720">
        <f ca="1">29831.4751346115*(((RANDBETWEEN(3800,4910))))</f>
        <v>138895348.22675106</v>
      </c>
      <c r="B2720">
        <v>198571426.69256997</v>
      </c>
    </row>
    <row r="2721" spans="1:2" x14ac:dyDescent="0.25">
      <c r="A2721">
        <f ca="1">26020.722084564*(((RANDBETWEEN(3800,4910))))</f>
        <v>120866254.08279964</v>
      </c>
      <c r="B2721">
        <v>169928677.00579336</v>
      </c>
    </row>
    <row r="2722" spans="1:2" x14ac:dyDescent="0.25">
      <c r="A2722">
        <f ca="1">28924.5592849748*(((RANDBETWEEN(3800,4910))))</f>
        <v>135309088.33511209</v>
      </c>
      <c r="B2722">
        <v>153057770.38188621</v>
      </c>
    </row>
    <row r="2723" spans="1:2" x14ac:dyDescent="0.25">
      <c r="A2723">
        <f ca="1">27237.3722268726*(((RANDBETWEEN(3800,4910))))</f>
        <v>117965059.11458522</v>
      </c>
      <c r="B2723">
        <v>147311697.26445678</v>
      </c>
    </row>
    <row r="2724" spans="1:2" x14ac:dyDescent="0.25">
      <c r="A2724">
        <f ca="1">26067.3093384981*(((RANDBETWEEN(3800,4910))))</f>
        <v>105181593.18083987</v>
      </c>
      <c r="B2724">
        <v>157093490.46707112</v>
      </c>
    </row>
    <row r="2725" spans="1:2" x14ac:dyDescent="0.25">
      <c r="A2725">
        <f ca="1">26387.3889111155*(((RANDBETWEEN(3800,4910))))</f>
        <v>118769637.48893075</v>
      </c>
      <c r="B2725">
        <v>150507296.49221644</v>
      </c>
    </row>
    <row r="2726" spans="1:2" x14ac:dyDescent="0.25">
      <c r="A2726">
        <f ca="1">27024.4428720724*(((RANDBETWEEN(3800,4910))))</f>
        <v>123285508.38239411</v>
      </c>
      <c r="B2726">
        <v>143751030.44597349</v>
      </c>
    </row>
    <row r="2727" spans="1:2" x14ac:dyDescent="0.25">
      <c r="A2727">
        <f ca="1">27306.174463611*(((RANDBETWEEN(3800,4910))))</f>
        <v>119682962.67400683</v>
      </c>
      <c r="B2727">
        <v>172721546.88720146</v>
      </c>
    </row>
    <row r="2728" spans="1:2" x14ac:dyDescent="0.25">
      <c r="A2728">
        <f ca="1">26478.5650865351*(((RANDBETWEEN(3800,4910))))</f>
        <v>114255008.34839906</v>
      </c>
      <c r="B2728">
        <v>143791505.92650491</v>
      </c>
    </row>
    <row r="2729" spans="1:2" x14ac:dyDescent="0.25">
      <c r="A2729">
        <f ca="1">27920.6317161652*(((RANDBETWEEN(3800,4910))))</f>
        <v>126452541.0425123</v>
      </c>
      <c r="B2729">
        <v>175441453.33564231</v>
      </c>
    </row>
    <row r="2730" spans="1:2" x14ac:dyDescent="0.25">
      <c r="A2730">
        <f ca="1">33345.3203194801*(((RANDBETWEEN(3800,4910))))</f>
        <v>143518258.65504238</v>
      </c>
      <c r="B2730">
        <v>178739782.33594868</v>
      </c>
    </row>
    <row r="2731" spans="1:2" x14ac:dyDescent="0.25">
      <c r="A2731">
        <f ca="1">28671.222138692*(((RANDBETWEEN(3800,4910))))</f>
        <v>119702352.42903911</v>
      </c>
      <c r="B2731">
        <v>172943559.12916088</v>
      </c>
    </row>
    <row r="2732" spans="1:2" x14ac:dyDescent="0.25">
      <c r="A2732">
        <f ca="1">30857.248099699*(((RANDBETWEEN(3800,4910))))</f>
        <v>149225651.81014428</v>
      </c>
      <c r="B2732">
        <v>180225575.87686431</v>
      </c>
    </row>
    <row r="2733" spans="1:2" x14ac:dyDescent="0.25">
      <c r="A2733">
        <f ca="1">29763.2065775937*(((RANDBETWEEN(3800,4910))))</f>
        <v>128130604.31654094</v>
      </c>
      <c r="B2733">
        <v>181434802.83959618</v>
      </c>
    </row>
    <row r="2734" spans="1:2" x14ac:dyDescent="0.25">
      <c r="A2734">
        <f ca="1">25684.9948333103*(((RANDBETWEEN(3800,4910))))</f>
        <v>104383819.00257313</v>
      </c>
      <c r="B2734">
        <v>147729616.74387291</v>
      </c>
    </row>
    <row r="2735" spans="1:2" x14ac:dyDescent="0.25">
      <c r="A2735">
        <f ca="1">31595.9813779071*(((RANDBETWEEN(3800,4910))))</f>
        <v>129733099.53768674</v>
      </c>
      <c r="B2735">
        <v>191978416.65768164</v>
      </c>
    </row>
    <row r="2736" spans="1:2" x14ac:dyDescent="0.25">
      <c r="A2736">
        <f ca="1">26762.9250572487*(((RANDBETWEEN(3800,4910))))</f>
        <v>125705458.99389733</v>
      </c>
      <c r="B2736">
        <v>149971047.65393084</v>
      </c>
    </row>
    <row r="2737" spans="1:2" x14ac:dyDescent="0.25">
      <c r="A2737">
        <f ca="1">27486.1477411545*(((RANDBETWEEN(3800,4910))))</f>
        <v>126931030.26865171</v>
      </c>
      <c r="B2737">
        <v>161544232.91740963</v>
      </c>
    </row>
    <row r="2738" spans="1:2" x14ac:dyDescent="0.25">
      <c r="A2738">
        <f ca="1">28033.041086703*(((RANDBETWEEN(3800,4910))))</f>
        <v>129484616.77948098</v>
      </c>
      <c r="B2738">
        <v>171836957.01235658</v>
      </c>
    </row>
    <row r="2739" spans="1:2" x14ac:dyDescent="0.25">
      <c r="A2739">
        <f ca="1">26772.4465145198*(((RANDBETWEEN(3800,4910))))</f>
        <v>102699104.82969791</v>
      </c>
      <c r="B2739">
        <v>144730071.14203188</v>
      </c>
    </row>
    <row r="2740" spans="1:2" x14ac:dyDescent="0.25">
      <c r="A2740">
        <f ca="1">27822.3689291452*(((RANDBETWEEN(3800,4910))))</f>
        <v>113988245.50270791</v>
      </c>
      <c r="B2740">
        <v>152069452.57011443</v>
      </c>
    </row>
    <row r="2741" spans="1:2" x14ac:dyDescent="0.25">
      <c r="A2741">
        <f ca="1">25984.4546522405*(((RANDBETWEEN(3800,4910))))</f>
        <v>120593854.04104832</v>
      </c>
      <c r="B2741">
        <v>183444373.73432863</v>
      </c>
    </row>
    <row r="2742" spans="1:2" x14ac:dyDescent="0.25">
      <c r="A2742">
        <f ca="1">29725.994315511*(((RANDBETWEEN(3800,4910))))</f>
        <v>118993155.24499054</v>
      </c>
      <c r="B2742">
        <v>160321159.38513353</v>
      </c>
    </row>
    <row r="2743" spans="1:2" x14ac:dyDescent="0.25">
      <c r="A2743">
        <f ca="1">30622.7817679075*(((RANDBETWEEN(3800,4910))))</f>
        <v>126380220.35615417</v>
      </c>
      <c r="B2743">
        <v>200794471.52012852</v>
      </c>
    </row>
    <row r="2744" spans="1:2" x14ac:dyDescent="0.25">
      <c r="A2744">
        <f ca="1">26249.37769154*(((RANDBETWEEN(3800,4910))))</f>
        <v>105548747.69768225</v>
      </c>
      <c r="B2744">
        <v>162279152.7045036</v>
      </c>
    </row>
    <row r="2745" spans="1:2" x14ac:dyDescent="0.25">
      <c r="A2745">
        <f ca="1">35302.9509664371*(((RANDBETWEEN(3800,4910))))</f>
        <v>152014506.86147821</v>
      </c>
      <c r="B2745">
        <v>201079613.31395274</v>
      </c>
    </row>
    <row r="2746" spans="1:2" x14ac:dyDescent="0.25">
      <c r="A2746">
        <f ca="1">28028.5973103695*(((RANDBETWEEN(3800,4910))))</f>
        <v>109227443.71850997</v>
      </c>
      <c r="B2746">
        <v>157157543.27849302</v>
      </c>
    </row>
    <row r="2747" spans="1:2" x14ac:dyDescent="0.25">
      <c r="A2747">
        <f ca="1">30849.6059540185*(((RANDBETWEEN(3800,4910))))</f>
        <v>133455395.35708393</v>
      </c>
      <c r="B2747">
        <v>165952950.16671357</v>
      </c>
    </row>
    <row r="2748" spans="1:2" x14ac:dyDescent="0.25">
      <c r="A2748">
        <f ca="1">26009.0558358487*(((RANDBETWEEN(3800,4910))))</f>
        <v>117899050.10390219</v>
      </c>
      <c r="B2748">
        <v>168049990.08214545</v>
      </c>
    </row>
    <row r="2749" spans="1:2" x14ac:dyDescent="0.25">
      <c r="A2749">
        <f ca="1">25605.4939131001*(((RANDBETWEEN(3800,4910))))</f>
        <v>117580428.04895557</v>
      </c>
      <c r="B2749">
        <v>147167134.04205999</v>
      </c>
    </row>
    <row r="2750" spans="1:2" x14ac:dyDescent="0.25">
      <c r="A2750">
        <f ca="1">33092.9599947257*(((RANDBETWEEN(3800,4910))))</f>
        <v>136276809.25828025</v>
      </c>
      <c r="B2750">
        <v>176346328.54527318</v>
      </c>
    </row>
    <row r="2751" spans="1:2" x14ac:dyDescent="0.25">
      <c r="A2751">
        <f ca="1">27799.966104958*(((RANDBETWEEN(3800,4910))))</f>
        <v>125350047.16725558</v>
      </c>
      <c r="B2751">
        <v>158739800.01937622</v>
      </c>
    </row>
    <row r="2752" spans="1:2" x14ac:dyDescent="0.25">
      <c r="A2752">
        <f ca="1">28687.3394217244*(((RANDBETWEEN(3800,4910))))</f>
        <v>131760949.96398015</v>
      </c>
      <c r="B2752">
        <v>177153420.33967417</v>
      </c>
    </row>
    <row r="2753" spans="1:2" x14ac:dyDescent="0.25">
      <c r="A2753">
        <f ca="1">29705.7151589136*(((RANDBETWEEN(3800,4910))))</f>
        <v>130497206.69310758</v>
      </c>
      <c r="B2753">
        <v>188273491.8524825</v>
      </c>
    </row>
    <row r="2754" spans="1:2" x14ac:dyDescent="0.25">
      <c r="A2754">
        <f ca="1">30838.9088217118*(((RANDBETWEEN(3800,4910))))</f>
        <v>147595017.62071258</v>
      </c>
      <c r="B2754">
        <v>202364991.84502345</v>
      </c>
    </row>
    <row r="2755" spans="1:2" x14ac:dyDescent="0.25">
      <c r="A2755">
        <f ca="1">28111.5908337088*(((RANDBETWEEN(3800,4910))))</f>
        <v>117422114.91240148</v>
      </c>
      <c r="B2755">
        <v>195064883.30047798</v>
      </c>
    </row>
    <row r="2756" spans="1:2" x14ac:dyDescent="0.25">
      <c r="A2756">
        <f ca="1">24926.4242024672*(((RANDBETWEEN(3800,4910))))</f>
        <v>96540040.936155319</v>
      </c>
      <c r="B2756">
        <v>148652670.88885909</v>
      </c>
    </row>
    <row r="2757" spans="1:2" x14ac:dyDescent="0.25">
      <c r="A2757">
        <f ca="1">28329.3002597704*(((RANDBETWEEN(3800,4910))))</f>
        <v>108217926.99232294</v>
      </c>
      <c r="B2757">
        <v>149844004.36408025</v>
      </c>
    </row>
    <row r="2758" spans="1:2" x14ac:dyDescent="0.25">
      <c r="A2758">
        <f ca="1">25984.0324124026*(((RANDBETWEEN(3800,4910))))</f>
        <v>122722585.08377747</v>
      </c>
      <c r="B2758">
        <v>166211011.49724889</v>
      </c>
    </row>
    <row r="2759" spans="1:2" x14ac:dyDescent="0.25">
      <c r="A2759">
        <f ca="1">28683.1970430314*(((RANDBETWEEN(3800,4910))))</f>
        <v>111405537.31513409</v>
      </c>
      <c r="B2759">
        <v>147238225.35791728</v>
      </c>
    </row>
    <row r="2760" spans="1:2" x14ac:dyDescent="0.25">
      <c r="A2760">
        <f ca="1">26329.8565728365*(((RANDBETWEEN(3800,4910))))</f>
        <v>122249524.06768</v>
      </c>
      <c r="B2760">
        <v>178791397.17819852</v>
      </c>
    </row>
    <row r="2761" spans="1:2" x14ac:dyDescent="0.25">
      <c r="A2761">
        <f ca="1">26019.855747901*(((RANDBETWEEN(3800,4910))))</f>
        <v>122293322.01513484</v>
      </c>
      <c r="B2761">
        <v>156982700.7675274</v>
      </c>
    </row>
    <row r="2762" spans="1:2" x14ac:dyDescent="0.25">
      <c r="A2762">
        <f ca="1">25937.6880622925*(((RANDBETWEEN(3800,4910))))</f>
        <v>104840135.14778632</v>
      </c>
      <c r="B2762">
        <v>166035325.32469761</v>
      </c>
    </row>
    <row r="2763" spans="1:2" x14ac:dyDescent="0.25">
      <c r="A2763">
        <f ca="1">28387.4635188037*(((RANDBETWEEN(3800,4910))))</f>
        <v>137764360.45675442</v>
      </c>
      <c r="B2763">
        <v>175083172.90687969</v>
      </c>
    </row>
    <row r="2764" spans="1:2" x14ac:dyDescent="0.25">
      <c r="A2764">
        <f ca="1">27012.9831126871*(((RANDBETWEEN(3800,4910))))</f>
        <v>121018164.34483804</v>
      </c>
      <c r="B2764">
        <v>151543177.85070223</v>
      </c>
    </row>
    <row r="2765" spans="1:2" x14ac:dyDescent="0.25">
      <c r="A2765">
        <f ca="1">29373.1996507254*(((RANDBETWEEN(3800,4910))))</f>
        <v>119167070.98299298</v>
      </c>
      <c r="B2765">
        <v>170965564.4784314</v>
      </c>
    </row>
    <row r="2766" spans="1:2" x14ac:dyDescent="0.25">
      <c r="A2766">
        <f ca="1">26535.688002853*(((RANDBETWEEN(3800,4910))))</f>
        <v>124266626.91736042</v>
      </c>
      <c r="B2766">
        <v>142927146.272917</v>
      </c>
    </row>
    <row r="2767" spans="1:2" x14ac:dyDescent="0.25">
      <c r="A2767">
        <f ca="1">29207.6498647009*(((RANDBETWEEN(3800,4910))))</f>
        <v>140751664.69799381</v>
      </c>
      <c r="B2767">
        <v>163983386.67876178</v>
      </c>
    </row>
    <row r="2768" spans="1:2" x14ac:dyDescent="0.25">
      <c r="A2768">
        <f ca="1">31834.5081813839*(((RANDBETWEEN(3800,4910))))</f>
        <v>124854941.08738749</v>
      </c>
      <c r="B2768">
        <v>174800253.14843428</v>
      </c>
    </row>
    <row r="2769" spans="1:2" x14ac:dyDescent="0.25">
      <c r="A2769">
        <f ca="1">31094.2807377926*(((RANDBETWEEN(3800,4910))))</f>
        <v>126304968.3569134</v>
      </c>
      <c r="B2769">
        <v>195698914.16897351</v>
      </c>
    </row>
    <row r="2770" spans="1:2" x14ac:dyDescent="0.25">
      <c r="A2770">
        <f ca="1">29227.9286159479*(((RANDBETWEEN(3800,4910))))</f>
        <v>127024577.76490968</v>
      </c>
      <c r="B2770">
        <v>170273385.17418766</v>
      </c>
    </row>
    <row r="2771" spans="1:2" x14ac:dyDescent="0.25">
      <c r="A2771">
        <f ca="1">28758.9174128415*(((RANDBETWEEN(3800,4910))))</f>
        <v>110175412.60859567</v>
      </c>
      <c r="B2771">
        <v>155845019.4841024</v>
      </c>
    </row>
    <row r="2772" spans="1:2" x14ac:dyDescent="0.25">
      <c r="A2772">
        <f ca="1">25363.0774750211*(((RANDBETWEEN(3800,4910))))</f>
        <v>106575651.55003887</v>
      </c>
      <c r="B2772">
        <v>157261353.91561019</v>
      </c>
    </row>
    <row r="2773" spans="1:2" x14ac:dyDescent="0.25">
      <c r="A2773">
        <f ca="1">30835.9397532285*(((RANDBETWEEN(3800,4910))))</f>
        <v>148721737.42982095</v>
      </c>
      <c r="B2773">
        <v>196181736.2529214</v>
      </c>
    </row>
    <row r="2774" spans="1:2" x14ac:dyDescent="0.25">
      <c r="A2774">
        <f ca="1">27958.0834775343*(((RANDBETWEEN(3800,4910))))</f>
        <v>118066986.52562724</v>
      </c>
      <c r="B2774">
        <v>154089528.00631016</v>
      </c>
    </row>
    <row r="2775" spans="1:2" x14ac:dyDescent="0.25">
      <c r="A2775">
        <f ca="1">27240.1831862169*(((RANDBETWEEN(3800,4910))))</f>
        <v>116233861.6555873</v>
      </c>
      <c r="B2775">
        <v>155552480.07180262</v>
      </c>
    </row>
    <row r="2776" spans="1:2" x14ac:dyDescent="0.25">
      <c r="A2776">
        <f ca="1">33779.4511261933*(((RANDBETWEEN(3800,4910))))</f>
        <v>147210848.0079506</v>
      </c>
      <c r="B2776">
        <v>187888499.45960405</v>
      </c>
    </row>
    <row r="2777" spans="1:2" x14ac:dyDescent="0.25">
      <c r="A2777">
        <f ca="1">28013.8669796789*(((RANDBETWEEN(3800,4910))))</f>
        <v>121328057.88898946</v>
      </c>
      <c r="B2777">
        <v>153580757.25121382</v>
      </c>
    </row>
    <row r="2778" spans="1:2" x14ac:dyDescent="0.25">
      <c r="A2778">
        <f ca="1">28068.6647065299*(((RANDBETWEEN(3800,4910))))</f>
        <v>116091997.22620776</v>
      </c>
      <c r="B2778">
        <v>170256732.94293997</v>
      </c>
    </row>
    <row r="2779" spans="1:2" x14ac:dyDescent="0.25">
      <c r="A2779">
        <f ca="1">26642.4604383145*(((RANDBETWEEN(3800,4910))))</f>
        <v>110832635.42338812</v>
      </c>
      <c r="B2779">
        <v>156171314.90419888</v>
      </c>
    </row>
    <row r="2780" spans="1:2" x14ac:dyDescent="0.25">
      <c r="A2780">
        <f ca="1">28942.3302621268*(((RANDBETWEEN(3800,4910))))</f>
        <v>128619715.68489172</v>
      </c>
      <c r="B2780">
        <v>148263689.99807221</v>
      </c>
    </row>
    <row r="2781" spans="1:2" x14ac:dyDescent="0.25">
      <c r="A2781">
        <f ca="1">31861.3388508584*(((RANDBETWEEN(3800,4910))))</f>
        <v>135283244.7607449</v>
      </c>
      <c r="B2781">
        <v>178858816.73752278</v>
      </c>
    </row>
    <row r="2782" spans="1:2" x14ac:dyDescent="0.25">
      <c r="A2782">
        <f ca="1">28251.5503462763*(((RANDBETWEEN(3800,4910))))</f>
        <v>119419303.31370975</v>
      </c>
      <c r="B2782">
        <v>150752445.29198104</v>
      </c>
    </row>
    <row r="2783" spans="1:2" x14ac:dyDescent="0.25">
      <c r="A2783">
        <f ca="1">26414.13605738*(((RANDBETWEEN(3800,4910))))</f>
        <v>118784369.8500378</v>
      </c>
      <c r="B2783">
        <v>149032468.38377941</v>
      </c>
    </row>
    <row r="2784" spans="1:2" x14ac:dyDescent="0.25">
      <c r="A2784">
        <f ca="1">27253.8517193182*(((RANDBETWEEN(3800,4910))))</f>
        <v>127847818.41532165</v>
      </c>
      <c r="B2784">
        <v>144788969.4600625</v>
      </c>
    </row>
    <row r="2785" spans="1:2" x14ac:dyDescent="0.25">
      <c r="A2785">
        <f ca="1">31603.1873040289*(((RANDBETWEEN(3800,4910))))</f>
        <v>150968425.75134599</v>
      </c>
      <c r="B2785">
        <v>195183707.03466958</v>
      </c>
    </row>
    <row r="2786" spans="1:2" x14ac:dyDescent="0.25">
      <c r="A2786">
        <f ca="1">26842.6111081033*(((RANDBETWEEN(3800,4910))))</f>
        <v>115691653.87592512</v>
      </c>
      <c r="B2786">
        <v>168674252.39361113</v>
      </c>
    </row>
    <row r="2787" spans="1:2" x14ac:dyDescent="0.25">
      <c r="A2787">
        <f ca="1">27410.5556443468*(((RANDBETWEEN(3800,4910))))</f>
        <v>117399409.82473736</v>
      </c>
      <c r="B2787">
        <v>187261596.13224784</v>
      </c>
    </row>
    <row r="2788" spans="1:2" x14ac:dyDescent="0.25">
      <c r="A2788">
        <f ca="1">26142.348658644*(((RANDBETWEEN(3800,4910))))</f>
        <v>123757878.55002077</v>
      </c>
      <c r="B2788">
        <v>157971045.18722713</v>
      </c>
    </row>
    <row r="2789" spans="1:2" x14ac:dyDescent="0.25">
      <c r="A2789">
        <f ca="1">26628.2218882255*(((RANDBETWEEN(3800,4910))))</f>
        <v>106592772.21856666</v>
      </c>
      <c r="B2789">
        <v>178388509.14591038</v>
      </c>
    </row>
    <row r="2790" spans="1:2" x14ac:dyDescent="0.25">
      <c r="A2790">
        <f ca="1">25587.7125089154*(((RANDBETWEEN(3800,4910))))</f>
        <v>117652302.11599304</v>
      </c>
      <c r="B2790">
        <v>143499501.13163531</v>
      </c>
    </row>
    <row r="2791" spans="1:2" x14ac:dyDescent="0.25">
      <c r="A2791">
        <f ca="1">27106.5570193906*(((RANDBETWEEN(3800,4910))))</f>
        <v>114823375.53413849</v>
      </c>
      <c r="B2791">
        <v>184915966.85636196</v>
      </c>
    </row>
    <row r="2792" spans="1:2" x14ac:dyDescent="0.25">
      <c r="A2792">
        <f ca="1">27019.8448470559*(((RANDBETWEEN(3800,4910))))</f>
        <v>104512759.86841218</v>
      </c>
      <c r="B2792">
        <v>162513541.81809181</v>
      </c>
    </row>
    <row r="2793" spans="1:2" x14ac:dyDescent="0.25">
      <c r="A2793">
        <f ca="1">26963.3929098112*(((RANDBETWEEN(3800,4910))))</f>
        <v>102838380.55802004</v>
      </c>
      <c r="B2793">
        <v>172291081.56148666</v>
      </c>
    </row>
    <row r="2794" spans="1:2" x14ac:dyDescent="0.25">
      <c r="A2794">
        <f ca="1">26954.1921546555*(((RANDBETWEEN(3800,4910))))</f>
        <v>130512198.41284178</v>
      </c>
      <c r="B2794">
        <v>189550637.35830233</v>
      </c>
    </row>
    <row r="2795" spans="1:2" x14ac:dyDescent="0.25">
      <c r="A2795">
        <f ca="1">27871.5776689704*(((RANDBETWEEN(3800,4910))))</f>
        <v>119764169.24356602</v>
      </c>
      <c r="B2795">
        <v>154057395.09632152</v>
      </c>
    </row>
    <row r="2796" spans="1:2" x14ac:dyDescent="0.25">
      <c r="A2796">
        <f ca="1">27553.9657467364*(((RANDBETWEEN(3800,4910))))</f>
        <v>105008163.46081254</v>
      </c>
      <c r="B2796">
        <v>158874250.29293224</v>
      </c>
    </row>
    <row r="2797" spans="1:2" x14ac:dyDescent="0.25">
      <c r="A2797">
        <f ca="1">27604.8254249184*(((RANDBETWEEN(3800,4910))))</f>
        <v>122758658.66461198</v>
      </c>
      <c r="B2797">
        <v>149668884.00810167</v>
      </c>
    </row>
    <row r="2798" spans="1:2" x14ac:dyDescent="0.25">
      <c r="A2798">
        <f ca="1">28719.5573308249*(((RANDBETWEEN(3800,4910))))</f>
        <v>122259155.55732153</v>
      </c>
      <c r="B2798">
        <v>153544050.03871784</v>
      </c>
    </row>
    <row r="2799" spans="1:2" x14ac:dyDescent="0.25">
      <c r="A2799">
        <f ca="1">27274.1227298365*(((RANDBETWEEN(3800,4910))))</f>
        <v>130370306.64861858</v>
      </c>
      <c r="B2799">
        <v>159139509.14991179</v>
      </c>
    </row>
    <row r="2800" spans="1:2" x14ac:dyDescent="0.25">
      <c r="A2800">
        <f ca="1">26249.2841913024*(((RANDBETWEEN(3800,4910))))</f>
        <v>114105638.37959148</v>
      </c>
      <c r="B2800">
        <v>145833128.34882027</v>
      </c>
    </row>
    <row r="2801" spans="1:2" x14ac:dyDescent="0.25">
      <c r="A2801">
        <f ca="1">32442.9144015815*(((RANDBETWEEN(3800,4910))))</f>
        <v>124970106.27489212</v>
      </c>
      <c r="B2801">
        <v>172742854.55838373</v>
      </c>
    </row>
    <row r="2802" spans="1:2" x14ac:dyDescent="0.25">
      <c r="A2802">
        <f ca="1">27420.3442620859*(((RANDBETWEEN(3800,4910))))</f>
        <v>118236524.45811424</v>
      </c>
      <c r="B2802">
        <v>190840044.71938425</v>
      </c>
    </row>
    <row r="2803" spans="1:2" x14ac:dyDescent="0.25">
      <c r="A2803">
        <f ca="1">28230.2674683441*(((RANDBETWEEN(3800,4910))))</f>
        <v>118567123.36704513</v>
      </c>
      <c r="B2803">
        <v>165066361.98615763</v>
      </c>
    </row>
    <row r="2804" spans="1:2" x14ac:dyDescent="0.25">
      <c r="A2804">
        <f ca="1">34789.5111534607*(((RANDBETWEEN(3800,4910))))</f>
        <v>163093228.2874237</v>
      </c>
      <c r="B2804">
        <v>175234165.69662902</v>
      </c>
    </row>
    <row r="2805" spans="1:2" x14ac:dyDescent="0.25">
      <c r="A2805">
        <f ca="1">24854.3493039992*(((RANDBETWEEN(3800,4910))))</f>
        <v>120717574.56952433</v>
      </c>
      <c r="B2805">
        <v>150543954.28249204</v>
      </c>
    </row>
    <row r="2806" spans="1:2" x14ac:dyDescent="0.25">
      <c r="A2806">
        <f ca="1">30787.4099388853*(((RANDBETWEEN(3800,4910))))</f>
        <v>148179804.03585514</v>
      </c>
      <c r="B2806">
        <v>164521478.07404602</v>
      </c>
    </row>
    <row r="2807" spans="1:2" x14ac:dyDescent="0.25">
      <c r="A2807">
        <f ca="1">25259.2754743233*(((RANDBETWEEN(3800,4910))))</f>
        <v>103866140.75041758</v>
      </c>
      <c r="B2807">
        <v>145136279.09961128</v>
      </c>
    </row>
    <row r="2808" spans="1:2" x14ac:dyDescent="0.25">
      <c r="A2808">
        <f ca="1">26698.1109313406*(((RANDBETWEEN(3800,4910))))</f>
        <v>115869801.44201827</v>
      </c>
      <c r="B2808">
        <v>148161614.76296261</v>
      </c>
    </row>
    <row r="2809" spans="1:2" x14ac:dyDescent="0.25">
      <c r="A2809">
        <f ca="1">33186.4075794448*(((RANDBETWEEN(3800,4910))))</f>
        <v>147281276.83757621</v>
      </c>
      <c r="B2809">
        <v>189883957.80265069</v>
      </c>
    </row>
    <row r="2810" spans="1:2" x14ac:dyDescent="0.25">
      <c r="A2810">
        <f ca="1">27580.0446603383*(((RANDBETWEEN(3800,4910))))</f>
        <v>121600416.90743174</v>
      </c>
      <c r="B2810">
        <v>148339039.82181528</v>
      </c>
    </row>
    <row r="2811" spans="1:2" x14ac:dyDescent="0.25">
      <c r="A2811">
        <f ca="1">26907.5278083556*(((RANDBETWEEN(3800,4910))))</f>
        <v>126761363.50516312</v>
      </c>
      <c r="B2811">
        <v>191221634.26854146</v>
      </c>
    </row>
    <row r="2812" spans="1:2" x14ac:dyDescent="0.25">
      <c r="A2812">
        <f ca="1">27751.9908825029*(((RANDBETWEEN(3800,4910))))</f>
        <v>117862705.27798967</v>
      </c>
      <c r="B2812">
        <v>187865769.40585744</v>
      </c>
    </row>
    <row r="2813" spans="1:2" x14ac:dyDescent="0.25">
      <c r="A2813">
        <f ca="1">26431.2955157392*(((RANDBETWEEN(3800,4910))))</f>
        <v>111989399.10018679</v>
      </c>
      <c r="B2813">
        <v>167208688.97101474</v>
      </c>
    </row>
    <row r="2814" spans="1:2" x14ac:dyDescent="0.25">
      <c r="A2814">
        <f ca="1">28220.4950120519*(((RANDBETWEEN(3800,4910))))</f>
        <v>112289349.65295467</v>
      </c>
      <c r="B2814">
        <v>180671988.74811125</v>
      </c>
    </row>
    <row r="2815" spans="1:2" x14ac:dyDescent="0.25">
      <c r="A2815">
        <f ca="1">27027.3811882481*(((RANDBETWEEN(3800,4910))))</f>
        <v>127920595.16397841</v>
      </c>
      <c r="B2815">
        <v>172623085.95985168</v>
      </c>
    </row>
    <row r="2816" spans="1:2" x14ac:dyDescent="0.25">
      <c r="A2816">
        <f ca="1">27004.0969839674*(((RANDBETWEEN(3800,4910))))</f>
        <v>129700677.81399533</v>
      </c>
      <c r="B2816">
        <v>152704003.25404531</v>
      </c>
    </row>
    <row r="2817" spans="1:2" x14ac:dyDescent="0.25">
      <c r="A2817">
        <f ca="1">28741.9930154767*(((RANDBETWEEN(3800,4910))))</f>
        <v>132989201.68261074</v>
      </c>
      <c r="B2817">
        <v>184172954.26032114</v>
      </c>
    </row>
    <row r="2818" spans="1:2" x14ac:dyDescent="0.25">
      <c r="A2818">
        <f ca="1">27106.7188817561*(((RANDBETWEEN(3800,4910))))</f>
        <v>121953128.24902077</v>
      </c>
      <c r="B2818">
        <v>177124455.31695482</v>
      </c>
    </row>
    <row r="2819" spans="1:2" x14ac:dyDescent="0.25">
      <c r="A2819">
        <f ca="1">31738.69223962*(((RANDBETWEEN(3800,4910))))</f>
        <v>134191190.78911334</v>
      </c>
      <c r="B2819">
        <v>186338714.74678004</v>
      </c>
    </row>
    <row r="2820" spans="1:2" x14ac:dyDescent="0.25">
      <c r="A2820">
        <f ca="1">29914.698384502*(((RANDBETWEEN(3800,4910))))</f>
        <v>141915329.13607737</v>
      </c>
      <c r="B2820">
        <v>152998760.68449187</v>
      </c>
    </row>
    <row r="2821" spans="1:2" x14ac:dyDescent="0.25">
      <c r="A2821">
        <f ca="1">29765.6580636772*(((RANDBETWEEN(3800,4910))))</f>
        <v>124599044.65455274</v>
      </c>
      <c r="B2821">
        <v>167750623.42599753</v>
      </c>
    </row>
    <row r="2822" spans="1:2" x14ac:dyDescent="0.25">
      <c r="A2822">
        <f ca="1">26353.886723142*(((RANDBETWEEN(3800,4910))))</f>
        <v>117274795.91798192</v>
      </c>
      <c r="B2822">
        <v>173338889.63407755</v>
      </c>
    </row>
    <row r="2823" spans="1:2" x14ac:dyDescent="0.25">
      <c r="A2823">
        <f ca="1">27264.4216768403*(((RANDBETWEEN(3800,4910))))</f>
        <v>109630239.56257477</v>
      </c>
      <c r="B2823">
        <v>183682351.69023821</v>
      </c>
    </row>
    <row r="2824" spans="1:2" x14ac:dyDescent="0.25">
      <c r="A2824">
        <f ca="1">27630.7504943414*(((RANDBETWEEN(3800,4910))))</f>
        <v>121713455.92757396</v>
      </c>
      <c r="B2824">
        <v>195264362.52180073</v>
      </c>
    </row>
    <row r="2825" spans="1:2" x14ac:dyDescent="0.25">
      <c r="A2825">
        <f ca="1">26959.6778965138*(((RANDBETWEEN(3800,4910))))</f>
        <v>128570703.88847421</v>
      </c>
      <c r="B2825">
        <v>170672924.46844324</v>
      </c>
    </row>
    <row r="2826" spans="1:2" x14ac:dyDescent="0.25">
      <c r="A2826">
        <f ca="1">26919.4311153885*(((RANDBETWEEN(3800,4910))))</f>
        <v>117449477.9564402</v>
      </c>
      <c r="B2826">
        <v>193806190.22083479</v>
      </c>
    </row>
    <row r="2827" spans="1:2" x14ac:dyDescent="0.25">
      <c r="A2827">
        <f ca="1">26527.8503252508*(((RANDBETWEEN(3800,4910))))</f>
        <v>118659074.50484702</v>
      </c>
      <c r="B2827">
        <v>142909855.21162748</v>
      </c>
    </row>
    <row r="2828" spans="1:2" x14ac:dyDescent="0.25">
      <c r="A2828">
        <f ca="1">25033.4563168767*(((RANDBETWEEN(3800,4910))))</f>
        <v>112600486.51331124</v>
      </c>
      <c r="B2828">
        <v>183435932.05161321</v>
      </c>
    </row>
    <row r="2829" spans="1:2" x14ac:dyDescent="0.25">
      <c r="A2829">
        <f ca="1">26932.9113589508*(((RANDBETWEEN(3800,4910))))</f>
        <v>106950591.00639366</v>
      </c>
      <c r="B2829">
        <v>150166181.42237285</v>
      </c>
    </row>
    <row r="2830" spans="1:2" x14ac:dyDescent="0.25">
      <c r="A2830">
        <f ca="1">27206.9801782561*(((RANDBETWEEN(3800,4910))))</f>
        <v>125614627.48300828</v>
      </c>
      <c r="B2830">
        <v>188830397.08185634</v>
      </c>
    </row>
    <row r="2831" spans="1:2" x14ac:dyDescent="0.25">
      <c r="A2831">
        <f ca="1">28431.8443027386*(((RANDBETWEEN(3800,4910))))</f>
        <v>121802020.99293225</v>
      </c>
      <c r="B2831">
        <v>169922378.74319279</v>
      </c>
    </row>
    <row r="2832" spans="1:2" x14ac:dyDescent="0.25">
      <c r="A2832">
        <f ca="1">27403.5449725993*(((RANDBETWEEN(3800,4910))))</f>
        <v>121616932.58839554</v>
      </c>
      <c r="B2832">
        <v>171350631.97238052</v>
      </c>
    </row>
    <row r="2833" spans="1:2" x14ac:dyDescent="0.25">
      <c r="A2833">
        <f ca="1">27944.212580829*(((RANDBETWEEN(3800,4910))))</f>
        <v>118818791.89368479</v>
      </c>
      <c r="B2833">
        <v>163143752.28340003</v>
      </c>
    </row>
    <row r="2834" spans="1:2" x14ac:dyDescent="0.25">
      <c r="A2834">
        <f ca="1">32948.1917702771*(((RANDBETWEEN(3800,4910))))</f>
        <v>132056352.61527048</v>
      </c>
      <c r="B2834">
        <v>151309691.36397907</v>
      </c>
    </row>
    <row r="2835" spans="1:2" x14ac:dyDescent="0.25">
      <c r="A2835">
        <f ca="1">25880.4634152524*(((RANDBETWEEN(3800,4910))))</f>
        <v>118687805.22234771</v>
      </c>
      <c r="B2835">
        <v>152758864.99597222</v>
      </c>
    </row>
    <row r="2836" spans="1:2" x14ac:dyDescent="0.25">
      <c r="A2836">
        <f ca="1">26175.2361345145*(((RANDBETWEEN(3800,4910))))</f>
        <v>100303504.86745968</v>
      </c>
      <c r="B2836">
        <v>146287121.48362583</v>
      </c>
    </row>
    <row r="2837" spans="1:2" x14ac:dyDescent="0.25">
      <c r="A2837">
        <f ca="1">29490.0215114586*(((RANDBETWEEN(3800,4910))))</f>
        <v>113595562.86213872</v>
      </c>
      <c r="B2837">
        <v>157245859.590078</v>
      </c>
    </row>
    <row r="2838" spans="1:2" x14ac:dyDescent="0.25">
      <c r="A2838">
        <f ca="1">27558.8372450781*(((RANDBETWEEN(3800,4910))))</f>
        <v>109573936.88643038</v>
      </c>
      <c r="B2838">
        <v>157878750.31093499</v>
      </c>
    </row>
    <row r="2839" spans="1:2" x14ac:dyDescent="0.25">
      <c r="A2839">
        <f ca="1">28489.0716114886*(((RANDBETWEEN(3800,4910))))</f>
        <v>109882349.20551144</v>
      </c>
      <c r="B2839">
        <v>159090342.32762939</v>
      </c>
    </row>
    <row r="2840" spans="1:2" x14ac:dyDescent="0.25">
      <c r="A2840">
        <f ca="1">26196.2236199795*(((RANDBETWEEN(3800,4910))))</f>
        <v>117909202.51352778</v>
      </c>
      <c r="B2840">
        <v>157150944.15476221</v>
      </c>
    </row>
    <row r="2841" spans="1:2" x14ac:dyDescent="0.25">
      <c r="A2841">
        <f ca="1">26204.4134387655*(((RANDBETWEEN(3800,4910))))</f>
        <v>105105902.30288844</v>
      </c>
      <c r="B2841">
        <v>175211343.58023402</v>
      </c>
    </row>
    <row r="2842" spans="1:2" x14ac:dyDescent="0.25">
      <c r="A2842">
        <f ca="1">30201.3784595591*(((RANDBETWEEN(3800,4910))))</f>
        <v>120654506.94593845</v>
      </c>
      <c r="B2842">
        <v>159071640.18944442</v>
      </c>
    </row>
    <row r="2843" spans="1:2" x14ac:dyDescent="0.25">
      <c r="A2843">
        <f ca="1">32684.0006822231*(((RANDBETWEEN(3800,4910))))</f>
        <v>146947267.06727487</v>
      </c>
      <c r="B2843">
        <v>162349985.21200532</v>
      </c>
    </row>
    <row r="2844" spans="1:2" x14ac:dyDescent="0.25">
      <c r="A2844">
        <f ca="1">27832.358375435*(((RANDBETWEEN(3800,4910))))</f>
        <v>133790146.7107159</v>
      </c>
      <c r="B2844">
        <v>155240023.28256664</v>
      </c>
    </row>
    <row r="2845" spans="1:2" x14ac:dyDescent="0.25">
      <c r="A2845">
        <f ca="1">28717.2721968369*(((RANDBETWEEN(3800,4910))))</f>
        <v>115558303.32007168</v>
      </c>
      <c r="B2845">
        <v>150584386.00582632</v>
      </c>
    </row>
    <row r="2846" spans="1:2" x14ac:dyDescent="0.25">
      <c r="A2846">
        <f ca="1">29500.9377305066*(((RANDBETWEEN(3800,4910))))</f>
        <v>143492561.12118426</v>
      </c>
      <c r="B2846">
        <v>156204522.7398347</v>
      </c>
    </row>
    <row r="2847" spans="1:2" x14ac:dyDescent="0.25">
      <c r="A2847">
        <f ca="1">27365.5961750416*(((RANDBETWEEN(3800,4910))))</f>
        <v>131628517.60195027</v>
      </c>
      <c r="B2847">
        <v>170289322.26418042</v>
      </c>
    </row>
    <row r="2848" spans="1:2" x14ac:dyDescent="0.25">
      <c r="A2848">
        <f ca="1">28404.5368648542*(((RANDBETWEEN(3800,4910))))</f>
        <v>131797051.05292347</v>
      </c>
      <c r="B2848">
        <v>169349360.83491862</v>
      </c>
    </row>
    <row r="2849" spans="1:2" x14ac:dyDescent="0.25">
      <c r="A2849">
        <f ca="1">29333.3224544378*(((RANDBETWEEN(3800,4910))))</f>
        <v>130885284.79170132</v>
      </c>
      <c r="B2849">
        <v>150471691.22140601</v>
      </c>
    </row>
    <row r="2850" spans="1:2" x14ac:dyDescent="0.25">
      <c r="A2850">
        <f ca="1">28037.9757010659*(((RANDBETWEEN(3800,4910))))</f>
        <v>135843992.27166444</v>
      </c>
      <c r="B2850">
        <v>166657365.24833789</v>
      </c>
    </row>
    <row r="2851" spans="1:2" x14ac:dyDescent="0.25">
      <c r="A2851">
        <f ca="1">28206.4405459305*(((RANDBETWEEN(3800,4910))))</f>
        <v>123769861.11554304</v>
      </c>
      <c r="B2851">
        <v>173605514.8868894</v>
      </c>
    </row>
    <row r="2852" spans="1:2" x14ac:dyDescent="0.25">
      <c r="A2852">
        <f ca="1">28787.0362570176*(((RANDBETWEEN(3800,4910))))</f>
        <v>120301024.51807669</v>
      </c>
      <c r="B2852">
        <v>167072331.86264467</v>
      </c>
    </row>
    <row r="2853" spans="1:2" x14ac:dyDescent="0.25">
      <c r="A2853">
        <f ca="1">25012.0714604375*(((RANDBETWEEN(3800,4910))))</f>
        <v>114455239.0029618</v>
      </c>
      <c r="B2853">
        <v>148961013.46443823</v>
      </c>
    </row>
    <row r="2854" spans="1:2" x14ac:dyDescent="0.25">
      <c r="A2854">
        <f ca="1">32745.107681459*(((RANDBETWEEN(3800,4910))))</f>
        <v>133108862.72513103</v>
      </c>
      <c r="B2854">
        <v>176911866.30880791</v>
      </c>
    </row>
    <row r="2855" spans="1:2" x14ac:dyDescent="0.25">
      <c r="A2855">
        <f ca="1">27990.7630499156*(((RANDBETWEEN(3800,4910))))</f>
        <v>137070766.65543646</v>
      </c>
      <c r="B2855">
        <v>163762501.10492942</v>
      </c>
    </row>
    <row r="2856" spans="1:2" x14ac:dyDescent="0.25">
      <c r="A2856">
        <f ca="1">28957.787182136*(((RANDBETWEEN(3800,4910))))</f>
        <v>136709713.28686413</v>
      </c>
      <c r="B2856">
        <v>169036699.20911041</v>
      </c>
    </row>
    <row r="2857" spans="1:2" x14ac:dyDescent="0.25">
      <c r="A2857">
        <f ca="1">25879.9667777097*(((RANDBETWEEN(3800,4910))))</f>
        <v>104451545.9148363</v>
      </c>
      <c r="B2857">
        <v>156588961.57412764</v>
      </c>
    </row>
    <row r="2858" spans="1:2" x14ac:dyDescent="0.25">
      <c r="A2858">
        <f ca="1">26761.7921492323*(((RANDBETWEEN(3800,4910))))</f>
        <v>125486043.38775043</v>
      </c>
      <c r="B2858">
        <v>163037736.11084571</v>
      </c>
    </row>
    <row r="2859" spans="1:2" x14ac:dyDescent="0.25">
      <c r="A2859">
        <f ca="1">27356.1701663341*(((RANDBETWEEN(3800,4910))))</f>
        <v>126166656.80713297</v>
      </c>
      <c r="B2859">
        <v>183179314.43078312</v>
      </c>
    </row>
    <row r="2860" spans="1:2" x14ac:dyDescent="0.25">
      <c r="A2860">
        <f ca="1">30621.9320598943*(((RANDBETWEEN(3800,4910))))</f>
        <v>137859938.13364401</v>
      </c>
      <c r="B2860">
        <v>166518384.82812059</v>
      </c>
    </row>
    <row r="2861" spans="1:2" x14ac:dyDescent="0.25">
      <c r="A2861">
        <f ca="1">27215.8274910942*(((RANDBETWEEN(3800,4910))))</f>
        <v>115966640.93955219</v>
      </c>
      <c r="B2861">
        <v>202883393.39302397</v>
      </c>
    </row>
    <row r="2862" spans="1:2" x14ac:dyDescent="0.25">
      <c r="A2862">
        <f ca="1">26975.2805421385*(((RANDBETWEEN(3800,4910))))</f>
        <v>104960816.58946081</v>
      </c>
      <c r="B2862">
        <v>145756549.78965008</v>
      </c>
    </row>
    <row r="2863" spans="1:2" x14ac:dyDescent="0.25">
      <c r="A2863">
        <f ca="1">29332.0668460983*(((RANDBETWEEN(3800,4910))))</f>
        <v>120408134.40323371</v>
      </c>
      <c r="B2863">
        <v>178207551.91958511</v>
      </c>
    </row>
    <row r="2864" spans="1:2" x14ac:dyDescent="0.25">
      <c r="A2864">
        <f ca="1">25754.0209965418*(((RANDBETWEEN(3800,4910))))</f>
        <v>115378014.0645071</v>
      </c>
      <c r="B2864">
        <v>147519070.69414428</v>
      </c>
    </row>
    <row r="2865" spans="1:2" x14ac:dyDescent="0.25">
      <c r="A2865">
        <f ca="1">25819.2694349425*(((RANDBETWEEN(3800,4910))))</f>
        <v>125120179.68173118</v>
      </c>
      <c r="B2865">
        <v>184737846.5800758</v>
      </c>
    </row>
    <row r="2866" spans="1:2" x14ac:dyDescent="0.25">
      <c r="A2866">
        <f ca="1">27136.0821237705*(((RANDBETWEEN(3800,4910))))</f>
        <v>131745678.71090584</v>
      </c>
      <c r="B2866">
        <v>187732516.79331014</v>
      </c>
    </row>
    <row r="2867" spans="1:2" x14ac:dyDescent="0.25">
      <c r="A2867">
        <f ca="1">28215.9234972077*(((RANDBETWEEN(3800,4910))))</f>
        <v>136452206.0324963</v>
      </c>
      <c r="B2867">
        <v>169510815.69399399</v>
      </c>
    </row>
    <row r="2868" spans="1:2" x14ac:dyDescent="0.25">
      <c r="A2868">
        <f ca="1">31543.0955119356*(((RANDBETWEEN(3800,4910))))</f>
        <v>130146812.08224647</v>
      </c>
      <c r="B2868">
        <v>148033424.60313839</v>
      </c>
    </row>
    <row r="2869" spans="1:2" x14ac:dyDescent="0.25">
      <c r="A2869">
        <f ca="1">27653.7073359786*(((RANDBETWEEN(3800,4910))))</f>
        <v>117528256.1779089</v>
      </c>
      <c r="B2869">
        <v>144524967.85969543</v>
      </c>
    </row>
    <row r="2870" spans="1:2" x14ac:dyDescent="0.25">
      <c r="A2870">
        <f ca="1">25619.7734868845*(((RANDBETWEEN(3800,4910))))</f>
        <v>113008820.85064773</v>
      </c>
      <c r="B2870">
        <v>149738510.97892085</v>
      </c>
    </row>
    <row r="2871" spans="1:2" x14ac:dyDescent="0.25">
      <c r="A2871">
        <f ca="1">25864.7058959448*(((RANDBETWEEN(3800,4910))))</f>
        <v>101441376.52389546</v>
      </c>
      <c r="B2871">
        <v>158017899.68765116</v>
      </c>
    </row>
    <row r="2872" spans="1:2" x14ac:dyDescent="0.25">
      <c r="A2872">
        <f ca="1">28284.8394857717*(((RANDBETWEEN(3800,4910))))</f>
        <v>126631226.37779993</v>
      </c>
      <c r="B2872">
        <v>186146817.75104949</v>
      </c>
    </row>
    <row r="2873" spans="1:2" x14ac:dyDescent="0.25">
      <c r="A2873">
        <f ca="1">26854.0340491603*(((RANDBETWEEN(3800,4910))))</f>
        <v>127664077.86970797</v>
      </c>
      <c r="B2873">
        <v>146244466.22887272</v>
      </c>
    </row>
    <row r="2874" spans="1:2" x14ac:dyDescent="0.25">
      <c r="A2874">
        <f ca="1">26443.666391689*(((RANDBETWEEN(3800,4910))))</f>
        <v>113126004.82364573</v>
      </c>
      <c r="B2874">
        <v>157131941.43219939</v>
      </c>
    </row>
    <row r="2875" spans="1:2" x14ac:dyDescent="0.25">
      <c r="A2875">
        <f ca="1">26123.9283857972*(((RANDBETWEEN(3800,4910))))</f>
        <v>122233860.91714519</v>
      </c>
      <c r="B2875">
        <v>158105055.14765307</v>
      </c>
    </row>
    <row r="2876" spans="1:2" x14ac:dyDescent="0.25">
      <c r="A2876">
        <f ca="1">30599.663470437*(((RANDBETWEEN(3800,4910))))</f>
        <v>136994693.3571465</v>
      </c>
      <c r="B2876">
        <v>166720409.60257721</v>
      </c>
    </row>
    <row r="2877" spans="1:2" x14ac:dyDescent="0.25">
      <c r="A2877">
        <f ca="1">30405.2949968663*(((RANDBETWEEN(3800,4910))))</f>
        <v>137553554.56582332</v>
      </c>
      <c r="B2877">
        <v>154126458.1394529</v>
      </c>
    </row>
    <row r="2878" spans="1:2" x14ac:dyDescent="0.25">
      <c r="A2878">
        <f ca="1">32374.3956885424*(((RANDBETWEEN(3800,4910))))</f>
        <v>123540693.94747764</v>
      </c>
      <c r="B2878">
        <v>185105823.95312318</v>
      </c>
    </row>
    <row r="2879" spans="1:2" x14ac:dyDescent="0.25">
      <c r="A2879">
        <f ca="1">27055.0748205447*(((RANDBETWEEN(3800,4910))))</f>
        <v>113063157.67505646</v>
      </c>
      <c r="B2879">
        <v>201827829.78331918</v>
      </c>
    </row>
    <row r="2880" spans="1:2" x14ac:dyDescent="0.25">
      <c r="A2880">
        <f ca="1">26061.4295816754*(((RANDBETWEEN(3800,4910))))</f>
        <v>100362565.31903191</v>
      </c>
      <c r="B2880">
        <v>174353618.83926469</v>
      </c>
    </row>
    <row r="2881" spans="1:2" x14ac:dyDescent="0.25">
      <c r="A2881">
        <f ca="1">26872.06723955*(((RANDBETWEEN(3800,4910))))</f>
        <v>123127812.09161791</v>
      </c>
      <c r="B2881">
        <v>150250503.09482068</v>
      </c>
    </row>
    <row r="2882" spans="1:2" x14ac:dyDescent="0.25">
      <c r="A2882">
        <f ca="1">25611.786599772*(((RANDBETWEEN(3800,4910))))</f>
        <v>109797729.15322253</v>
      </c>
      <c r="B2882">
        <v>145504432.3121644</v>
      </c>
    </row>
    <row r="2883" spans="1:2" x14ac:dyDescent="0.25">
      <c r="A2883">
        <f ca="1">27482.965005321*(((RANDBETWEEN(3800,4910))))</f>
        <v>104490232.95023035</v>
      </c>
      <c r="B2883">
        <v>200900597.44897979</v>
      </c>
    </row>
    <row r="2884" spans="1:2" x14ac:dyDescent="0.25">
      <c r="A2884">
        <f ca="1">27641.5330782991*(((RANDBETWEEN(3800,4910))))</f>
        <v>107332072.94303529</v>
      </c>
      <c r="B2884">
        <v>166483683.83636507</v>
      </c>
    </row>
    <row r="2885" spans="1:2" x14ac:dyDescent="0.25">
      <c r="A2885">
        <f ca="1">29709.1177493028*(((RANDBETWEEN(3800,4910))))</f>
        <v>113637375.39108352</v>
      </c>
      <c r="B2885">
        <v>146295739.36907583</v>
      </c>
    </row>
    <row r="2886" spans="1:2" x14ac:dyDescent="0.25">
      <c r="A2886">
        <f ca="1">29664.1660080872*(((RANDBETWEEN(3800,4910))))</f>
        <v>122809647.2734808</v>
      </c>
      <c r="B2886">
        <v>202445356.13390529</v>
      </c>
    </row>
    <row r="2887" spans="1:2" x14ac:dyDescent="0.25">
      <c r="A2887">
        <f ca="1">27348.8730986635*(((RANDBETWEEN(3800,4910))))</f>
        <v>104937626.07957192</v>
      </c>
      <c r="B2887">
        <v>148001095.74762776</v>
      </c>
    </row>
    <row r="2888" spans="1:2" x14ac:dyDescent="0.25">
      <c r="A2888">
        <f ca="1">28023.7312068405*(((RANDBETWEEN(3800,4910))))</f>
        <v>114757179.29201181</v>
      </c>
      <c r="B2888">
        <v>170879035.40697062</v>
      </c>
    </row>
    <row r="2889" spans="1:2" x14ac:dyDescent="0.25">
      <c r="A2889">
        <f ca="1">27687.556944802*(((RANDBETWEEN(3800,4910))))</f>
        <v>121825250.55712888</v>
      </c>
      <c r="B2889">
        <v>150734629.66235608</v>
      </c>
    </row>
    <row r="2890" spans="1:2" x14ac:dyDescent="0.25">
      <c r="A2890">
        <f ca="1">29967.7590936509*(((RANDBETWEEN(3800,4910))))</f>
        <v>135334400.06692764</v>
      </c>
      <c r="B2890">
        <v>194161098.99240875</v>
      </c>
    </row>
    <row r="2891" spans="1:2" x14ac:dyDescent="0.25">
      <c r="A2891">
        <f ca="1">26782.5348903227*(((RANDBETWEEN(3800,4910))))</f>
        <v>123521050.91416822</v>
      </c>
      <c r="B2891">
        <v>146891353.47356459</v>
      </c>
    </row>
    <row r="2892" spans="1:2" x14ac:dyDescent="0.25">
      <c r="A2892">
        <f ca="1">28326.102294829*(((RANDBETWEEN(3800,4910))))</f>
        <v>126504372.84870651</v>
      </c>
      <c r="B2892">
        <v>155641168.75583905</v>
      </c>
    </row>
    <row r="2893" spans="1:2" x14ac:dyDescent="0.25">
      <c r="A2893">
        <f ca="1">29107.6155700965*(((RANDBETWEEN(3800,4910))))</f>
        <v>132701619.38406976</v>
      </c>
      <c r="B2893">
        <v>179787877.81685987</v>
      </c>
    </row>
    <row r="2894" spans="1:2" x14ac:dyDescent="0.25">
      <c r="A2894">
        <f ca="1">26124.0208572626*(((RANDBETWEEN(3800,4910))))</f>
        <v>125525920.21914698</v>
      </c>
      <c r="B2894">
        <v>143509882.64215294</v>
      </c>
    </row>
    <row r="2895" spans="1:2" x14ac:dyDescent="0.25">
      <c r="A2895">
        <f ca="1">25976.3885715643*(((RANDBETWEEN(3800,4910))))</f>
        <v>116582031.90918058</v>
      </c>
      <c r="B2895">
        <v>145625634.14649475</v>
      </c>
    </row>
    <row r="2896" spans="1:2" x14ac:dyDescent="0.25">
      <c r="A2896">
        <f ca="1">26651.1974102627*(((RANDBETWEEN(3800,4910))))</f>
        <v>101807574.10720338</v>
      </c>
      <c r="B2896">
        <v>152482694.31461558</v>
      </c>
    </row>
    <row r="2897" spans="1:2" x14ac:dyDescent="0.25">
      <c r="A2897">
        <f ca="1">26769.7509960953*(((RANDBETWEEN(3800,4910))))</f>
        <v>108819037.79912741</v>
      </c>
      <c r="B2897">
        <v>157431808.12252307</v>
      </c>
    </row>
    <row r="2898" spans="1:2" x14ac:dyDescent="0.25">
      <c r="A2898">
        <f ca="1">27221.3091739113*(((RANDBETWEEN(3800,4910))))</f>
        <v>121352596.2972966</v>
      </c>
      <c r="B2898">
        <v>164201756.40041903</v>
      </c>
    </row>
    <row r="2899" spans="1:2" x14ac:dyDescent="0.25">
      <c r="A2899">
        <f ca="1">26286.5719877637*(((RANDBETWEEN(3800,4910))))</f>
        <v>127174435.27680086</v>
      </c>
      <c r="B2899">
        <v>194896230.88563097</v>
      </c>
    </row>
    <row r="2900" spans="1:2" x14ac:dyDescent="0.25">
      <c r="A2900">
        <f ca="1">27512.5812923324*(((RANDBETWEEN(3800,4910))))</f>
        <v>115305228.19616529</v>
      </c>
      <c r="B2900">
        <v>184099775.62883726</v>
      </c>
    </row>
    <row r="2901" spans="1:2" x14ac:dyDescent="0.25">
      <c r="A2901">
        <f ca="1">25767.0442522927*(((RANDBETWEEN(3800,4910))))</f>
        <v>123965249.89778</v>
      </c>
      <c r="B2901">
        <v>176446535.59256536</v>
      </c>
    </row>
    <row r="2902" spans="1:2" x14ac:dyDescent="0.25">
      <c r="A2902">
        <f ca="1">27196.5935564397*(((RANDBETWEEN(3800,4910))))</f>
        <v>133100128.86521599</v>
      </c>
      <c r="B2902">
        <v>161601579.99542525</v>
      </c>
    </row>
    <row r="2903" spans="1:2" x14ac:dyDescent="0.25">
      <c r="A2903">
        <f ca="1">27274.2763118013*(((RANDBETWEEN(3800,4910))))</f>
        <v>130561960.70459269</v>
      </c>
      <c r="B2903">
        <v>164534218.68240017</v>
      </c>
    </row>
    <row r="2904" spans="1:2" x14ac:dyDescent="0.25">
      <c r="A2904">
        <f ca="1">27209.2180926124*(((RANDBETWEEN(3800,4910))))</f>
        <v>109081755.3332832</v>
      </c>
      <c r="B2904">
        <v>145031656.17719573</v>
      </c>
    </row>
    <row r="2905" spans="1:2" x14ac:dyDescent="0.25">
      <c r="A2905">
        <f ca="1">33457.6089969393*(((RANDBETWEEN(3800,4910))))</f>
        <v>161767539.50020161</v>
      </c>
      <c r="B2905">
        <v>202757100.66750437</v>
      </c>
    </row>
    <row r="2906" spans="1:2" x14ac:dyDescent="0.25">
      <c r="A2906">
        <f ca="1">24388.3828972619*(((RANDBETWEEN(3800,4910))))</f>
        <v>110747646.73646611</v>
      </c>
      <c r="B2906">
        <v>143945252.23025459</v>
      </c>
    </row>
    <row r="2907" spans="1:2" x14ac:dyDescent="0.25">
      <c r="A2907">
        <f ca="1">33002.4831925199*(((RANDBETWEEN(3800,4910))))</f>
        <v>157784872.14343759</v>
      </c>
      <c r="B2907">
        <v>142940803.45608753</v>
      </c>
    </row>
    <row r="2908" spans="1:2" x14ac:dyDescent="0.25">
      <c r="A2908">
        <f ca="1">28699.7555626878*(((RANDBETWEEN(3800,4910))))</f>
        <v>130813485.85473095</v>
      </c>
      <c r="B2908">
        <v>161164965.06256941</v>
      </c>
    </row>
    <row r="2909" spans="1:2" x14ac:dyDescent="0.25">
      <c r="A2909">
        <f ca="1">25911.2322753364*(((RANDBETWEEN(3800,4910))))</f>
        <v>108878998.02096373</v>
      </c>
      <c r="B2909">
        <v>143273127.75829747</v>
      </c>
    </row>
    <row r="2910" spans="1:2" x14ac:dyDescent="0.25">
      <c r="A2910">
        <f ca="1">25346.7632614408*(((RANDBETWEEN(3800,4910))))</f>
        <v>102654391.20883515</v>
      </c>
      <c r="B2910">
        <v>177805228.82218036</v>
      </c>
    </row>
    <row r="2911" spans="1:2" x14ac:dyDescent="0.25">
      <c r="A2911">
        <f ca="1">27143.4070343733*(((RANDBETWEEN(3800,4910))))</f>
        <v>123448215.19233012</v>
      </c>
      <c r="B2911">
        <v>160781142.88954198</v>
      </c>
    </row>
    <row r="2912" spans="1:2" x14ac:dyDescent="0.25">
      <c r="A2912">
        <f ca="1">27345.1635185715*(((RANDBETWEEN(3800,4910))))</f>
        <v>106400031.25076154</v>
      </c>
      <c r="B2912">
        <v>166290334.98365775</v>
      </c>
    </row>
    <row r="2913" spans="1:2" x14ac:dyDescent="0.25">
      <c r="A2913">
        <f ca="1">31452.5348495511*(((RANDBETWEEN(3800,4910))))</f>
        <v>141284786.54418364</v>
      </c>
      <c r="B2913">
        <v>196188943.81598669</v>
      </c>
    </row>
    <row r="2914" spans="1:2" x14ac:dyDescent="0.25">
      <c r="A2914">
        <f ca="1">26921.9646365802*(((RANDBETWEEN(3800,4910))))</f>
        <v>113879910.41273421</v>
      </c>
      <c r="B2914">
        <v>166109398.4832539</v>
      </c>
    </row>
    <row r="2915" spans="1:2" x14ac:dyDescent="0.25">
      <c r="A2915">
        <f ca="1">32315.794844246*(((RANDBETWEEN(3800,4910))))</f>
        <v>135984864.70458698</v>
      </c>
      <c r="B2915">
        <v>179343492.55116811</v>
      </c>
    </row>
    <row r="2916" spans="1:2" x14ac:dyDescent="0.25">
      <c r="A2916">
        <f ca="1">28920.3170500273*(((RANDBETWEEN(3800,4910))))</f>
        <v>137400426.30467948</v>
      </c>
      <c r="B2916">
        <v>144879577.05077982</v>
      </c>
    </row>
    <row r="2917" spans="1:2" x14ac:dyDescent="0.25">
      <c r="A2917">
        <f ca="1">26206.3130862807*(((RANDBETWEEN(3800,4910))))</f>
        <v>100003290.73724698</v>
      </c>
      <c r="B2917">
        <v>148706503.55271989</v>
      </c>
    </row>
    <row r="2918" spans="1:2" x14ac:dyDescent="0.25">
      <c r="A2918">
        <f ca="1">27128.9502334365*(((RANDBETWEEN(3800,4910))))</f>
        <v>117142807.10797898</v>
      </c>
      <c r="B2918">
        <v>177254083.29703739</v>
      </c>
    </row>
    <row r="2919" spans="1:2" x14ac:dyDescent="0.25">
      <c r="A2919">
        <f ca="1">27199.2753656366*(((RANDBETWEEN(3800,4910))))</f>
        <v>127455804.36337309</v>
      </c>
      <c r="B2919">
        <v>167895645.27528813</v>
      </c>
    </row>
    <row r="2920" spans="1:2" x14ac:dyDescent="0.25">
      <c r="A2920">
        <f ca="1">26553.9946989356*(((RANDBETWEEN(3800,4910))))</f>
        <v>117050008.63290812</v>
      </c>
      <c r="B2920">
        <v>151325052.75756499</v>
      </c>
    </row>
    <row r="2921" spans="1:2" x14ac:dyDescent="0.25">
      <c r="A2921">
        <f ca="1">27577.1069953173*(((RANDBETWEEN(3800,4910))))</f>
        <v>118360943.22390172</v>
      </c>
      <c r="B2921">
        <v>145969744.50654879</v>
      </c>
    </row>
    <row r="2922" spans="1:2" x14ac:dyDescent="0.25">
      <c r="A2922">
        <f ca="1">26886.1873581248*(((RANDBETWEEN(3800,4910))))</f>
        <v>119858623.24252044</v>
      </c>
      <c r="B2922">
        <v>156412989.30429021</v>
      </c>
    </row>
    <row r="2923" spans="1:2" x14ac:dyDescent="0.25">
      <c r="A2923">
        <f ca="1">26682.2330020555*(((RANDBETWEEN(3800,4910))))</f>
        <v>123752196.66353333</v>
      </c>
      <c r="B2923">
        <v>190094975.50802243</v>
      </c>
    </row>
    <row r="2924" spans="1:2" x14ac:dyDescent="0.25">
      <c r="A2924">
        <f ca="1">27598.6378491213*(((RANDBETWEEN(3800,4910))))</f>
        <v>113209612.45709555</v>
      </c>
      <c r="B2924">
        <v>184886023.86295545</v>
      </c>
    </row>
    <row r="2925" spans="1:2" x14ac:dyDescent="0.25">
      <c r="A2925">
        <f ca="1">28003.324529917*(((RANDBETWEEN(3800,4910))))</f>
        <v>128759286.18855859</v>
      </c>
      <c r="B2925">
        <v>196840298.05469882</v>
      </c>
    </row>
    <row r="2926" spans="1:2" x14ac:dyDescent="0.25">
      <c r="A2926">
        <f ca="1">28587.7691814657*(((RANDBETWEEN(3800,4910))))</f>
        <v>125500306.70663463</v>
      </c>
      <c r="B2926">
        <v>195270122.75222689</v>
      </c>
    </row>
    <row r="2927" spans="1:2" x14ac:dyDescent="0.25">
      <c r="A2927">
        <f ca="1">25803.7904892251*(((RANDBETWEEN(3800,4910))))</f>
        <v>109279052.72186814</v>
      </c>
      <c r="B2927">
        <v>157725024.94395241</v>
      </c>
    </row>
    <row r="2928" spans="1:2" x14ac:dyDescent="0.25">
      <c r="A2928">
        <f ca="1">29125.0628248225*(((RANDBETWEEN(3800,4910))))</f>
        <v>140819678.75801656</v>
      </c>
      <c r="B2928">
        <v>199960639.36653081</v>
      </c>
    </row>
    <row r="2929" spans="1:2" x14ac:dyDescent="0.25">
      <c r="A2929">
        <f ca="1">34600.3113045995*(((RANDBETWEEN(3800,4910))))</f>
        <v>147985531.44977224</v>
      </c>
      <c r="B2929">
        <v>197225881.049346</v>
      </c>
    </row>
    <row r="2930" spans="1:2" x14ac:dyDescent="0.25">
      <c r="A2930">
        <f ca="1">27286.8672535025*(((RANDBETWEEN(3800,4910))))</f>
        <v>106118626.7488713</v>
      </c>
      <c r="B2930">
        <v>181594622.14548397</v>
      </c>
    </row>
    <row r="2931" spans="1:2" x14ac:dyDescent="0.25">
      <c r="A2931">
        <f ca="1">26160.9426227159*(((RANDBETWEEN(3800,4910))))</f>
        <v>112282765.73669656</v>
      </c>
      <c r="B2931">
        <v>147725001.76765898</v>
      </c>
    </row>
    <row r="2932" spans="1:2" x14ac:dyDescent="0.25">
      <c r="A2932">
        <f ca="1">26514.0694892897*(((RANDBETWEEN(3800,4910))))</f>
        <v>101098146.96266165</v>
      </c>
      <c r="B2932">
        <v>159473643.36570135</v>
      </c>
    </row>
    <row r="2933" spans="1:2" x14ac:dyDescent="0.25">
      <c r="A2933">
        <f ca="1">27334.0604585175*(((RANDBETWEEN(3800,4910))))</f>
        <v>104142770.34695186</v>
      </c>
      <c r="B2933">
        <v>144463204.2645911</v>
      </c>
    </row>
    <row r="2934" spans="1:2" x14ac:dyDescent="0.25">
      <c r="A2934">
        <f ca="1">26208.6823134787*(((RANDBETWEEN(3800,4910))))</f>
        <v>102895286.76271752</v>
      </c>
      <c r="B2934">
        <v>161818144.34048718</v>
      </c>
    </row>
    <row r="2935" spans="1:2" x14ac:dyDescent="0.25">
      <c r="A2935">
        <f ca="1">29414.1391484638*(((RANDBETWEEN(3800,4910))))</f>
        <v>127745606.32177821</v>
      </c>
      <c r="B2935">
        <v>154905112.96692473</v>
      </c>
    </row>
    <row r="2936" spans="1:2" x14ac:dyDescent="0.25">
      <c r="A2936">
        <f ca="1">32541.5326868943*(((RANDBETWEEN(3800,4910))))</f>
        <v>147055186.21207541</v>
      </c>
      <c r="B2936">
        <v>183317787.65898168</v>
      </c>
    </row>
    <row r="2937" spans="1:2" x14ac:dyDescent="0.25">
      <c r="A2937">
        <f ca="1">30264.955253996*(((RANDBETWEEN(3800,4910))))</f>
        <v>115884513.66755058</v>
      </c>
      <c r="B2937">
        <v>186609881.42932492</v>
      </c>
    </row>
    <row r="2938" spans="1:2" x14ac:dyDescent="0.25">
      <c r="A2938">
        <f ca="1">28665.588386641*(((RANDBETWEEN(3800,4910))))</f>
        <v>137480161.90233046</v>
      </c>
      <c r="B2938">
        <v>175957394.81233409</v>
      </c>
    </row>
    <row r="2939" spans="1:2" x14ac:dyDescent="0.25">
      <c r="A2939">
        <f ca="1">26973.7742886368*(((RANDBETWEEN(3800,4910))))</f>
        <v>122946463.20760632</v>
      </c>
      <c r="B2939">
        <v>161020484.22067428</v>
      </c>
    </row>
    <row r="2940" spans="1:2" x14ac:dyDescent="0.25">
      <c r="A2940">
        <f ca="1">26792.9088601955*(((RANDBETWEEN(3800,4910))))</f>
        <v>107627114.89140545</v>
      </c>
      <c r="B2940">
        <v>199790215.18754283</v>
      </c>
    </row>
    <row r="2941" spans="1:2" x14ac:dyDescent="0.25">
      <c r="A2941">
        <f ca="1">28185.5286693806*(((RANDBETWEEN(3800,4910))))</f>
        <v>130809038.55459559</v>
      </c>
      <c r="B2941">
        <v>196097585.9002834</v>
      </c>
    </row>
    <row r="2942" spans="1:2" x14ac:dyDescent="0.25">
      <c r="A2942">
        <f ca="1">27164.8862867817*(((RANDBETWEEN(3800,4910))))</f>
        <v>120421940.90930308</v>
      </c>
      <c r="B2942">
        <v>157614597.0290435</v>
      </c>
    </row>
    <row r="2943" spans="1:2" x14ac:dyDescent="0.25">
      <c r="A2943">
        <f ca="1">26837.0826986577*(((RANDBETWEEN(3800,4910))))</f>
        <v>110917662.79355246</v>
      </c>
      <c r="B2943">
        <v>149637636.12366876</v>
      </c>
    </row>
    <row r="2944" spans="1:2" x14ac:dyDescent="0.25">
      <c r="A2944">
        <f ca="1">31741.0706036052*(((RANDBETWEEN(3800,4910))))</f>
        <v>136423121.45429498</v>
      </c>
      <c r="B2944">
        <v>144422263.46116194</v>
      </c>
    </row>
    <row r="2945" spans="1:2" x14ac:dyDescent="0.25">
      <c r="A2945">
        <f ca="1">28117.8340584067*(((RANDBETWEEN(3800,4910))))</f>
        <v>115592415.81410997</v>
      </c>
      <c r="B2945">
        <v>144144998.2296392</v>
      </c>
    </row>
    <row r="2946" spans="1:2" x14ac:dyDescent="0.25">
      <c r="A2946">
        <f ca="1">31503.2339319686*(((RANDBETWEEN(3800,4910))))</f>
        <v>132313582.51426816</v>
      </c>
      <c r="B2946">
        <v>188072325.14881086</v>
      </c>
    </row>
    <row r="2947" spans="1:2" x14ac:dyDescent="0.25">
      <c r="A2947">
        <f ca="1">26565.694504287*(((RANDBETWEEN(3800,4910))))</f>
        <v>109875712.46973109</v>
      </c>
      <c r="B2947">
        <v>148402876.06287777</v>
      </c>
    </row>
    <row r="2948" spans="1:2" x14ac:dyDescent="0.25">
      <c r="A2948">
        <f ca="1">25607.6924958546*(((RANDBETWEEN(3800,4910))))</f>
        <v>123429077.83001909</v>
      </c>
      <c r="B2948">
        <v>145655730.72275311</v>
      </c>
    </row>
    <row r="2949" spans="1:2" x14ac:dyDescent="0.25">
      <c r="A2949">
        <f ca="1">31968.9574165795*(((RANDBETWEEN(3800,4910))))</f>
        <v>142613519.03536129</v>
      </c>
      <c r="B2949">
        <v>195514155.56702912</v>
      </c>
    </row>
    <row r="2950" spans="1:2" x14ac:dyDescent="0.25">
      <c r="A2950">
        <f ca="1">31721.6892074135*(((RANDBETWEEN(3800,4910))))</f>
        <v>131645010.21076623</v>
      </c>
      <c r="B2950">
        <v>145979477.48018312</v>
      </c>
    </row>
    <row r="2951" spans="1:2" x14ac:dyDescent="0.25">
      <c r="A2951">
        <f ca="1">25256.2391821892*(((RANDBETWEEN(3800,4910))))</f>
        <v>103449555.69024676</v>
      </c>
      <c r="B2951">
        <v>149533178.39149266</v>
      </c>
    </row>
    <row r="2952" spans="1:2" x14ac:dyDescent="0.25">
      <c r="A2952">
        <f ca="1">34304.5101873363*(((RANDBETWEEN(3800,4910))))</f>
        <v>131008924.40543731</v>
      </c>
      <c r="B2952">
        <v>179690710.99942979</v>
      </c>
    </row>
    <row r="2953" spans="1:2" x14ac:dyDescent="0.25">
      <c r="A2953">
        <f ca="1">26891.338265179*(((RANDBETWEEN(3800,4910))))</f>
        <v>110872987.66733301</v>
      </c>
      <c r="B2953">
        <v>156537222.03898796</v>
      </c>
    </row>
    <row r="2954" spans="1:2" x14ac:dyDescent="0.25">
      <c r="A2954">
        <f ca="1">26271.9222965772*(((RANDBETWEEN(3800,4910))))</f>
        <v>122269526.36827046</v>
      </c>
      <c r="B2954">
        <v>179157685.07027635</v>
      </c>
    </row>
    <row r="2955" spans="1:2" x14ac:dyDescent="0.25">
      <c r="A2955">
        <f ca="1">27256.6438073033*(((RANDBETWEEN(3800,4910))))</f>
        <v>125135251.7193293</v>
      </c>
      <c r="B2955">
        <v>154463896.31884658</v>
      </c>
    </row>
    <row r="2956" spans="1:2" x14ac:dyDescent="0.25">
      <c r="A2956">
        <f ca="1">29695.7617105486*(((RANDBETWEEN(3800,4910))))</f>
        <v>116763735.04587692</v>
      </c>
      <c r="B2956">
        <v>182072879.60508591</v>
      </c>
    </row>
    <row r="2957" spans="1:2" x14ac:dyDescent="0.25">
      <c r="A2957">
        <f ca="1">28678.854230784*(((RANDBETWEEN(3800,4910))))</f>
        <v>116866330.9904446</v>
      </c>
      <c r="B2957">
        <v>150069685.26496091</v>
      </c>
    </row>
    <row r="2958" spans="1:2" x14ac:dyDescent="0.25">
      <c r="A2958">
        <f ca="1">28813.4057453129*(((RANDBETWEEN(3800,4910))))</f>
        <v>111219746.17690763</v>
      </c>
      <c r="B2958">
        <v>159702743.15202868</v>
      </c>
    </row>
    <row r="2959" spans="1:2" x14ac:dyDescent="0.25">
      <c r="A2959">
        <f ca="1">26340.9500679768*(((RANDBETWEEN(3800,4910))))</f>
        <v>119456208.55827488</v>
      </c>
      <c r="B2959">
        <v>171415716.2761206</v>
      </c>
    </row>
    <row r="2960" spans="1:2" x14ac:dyDescent="0.25">
      <c r="A2960">
        <f ca="1">27491.6789607319*(((RANDBETWEEN(3800,4910))))</f>
        <v>134104409.97045046</v>
      </c>
      <c r="B2960">
        <v>161400312.02210921</v>
      </c>
    </row>
    <row r="2961" spans="1:2" x14ac:dyDescent="0.25">
      <c r="A2961">
        <f ca="1">31965.9973125873*(((RANDBETWEEN(3800,4910))))</f>
        <v>133937528.73974086</v>
      </c>
      <c r="B2961">
        <v>147995822.87162116</v>
      </c>
    </row>
    <row r="2962" spans="1:2" x14ac:dyDescent="0.25">
      <c r="A2962">
        <f ca="1">29522.7785708964*(((RANDBETWEEN(3800,4910))))</f>
        <v>141856951.03315741</v>
      </c>
      <c r="B2962">
        <v>159818906.07733479</v>
      </c>
    </row>
    <row r="2963" spans="1:2" x14ac:dyDescent="0.25">
      <c r="A2963">
        <f ca="1">27708.65804044*(((RANDBETWEEN(3800,4910))))</f>
        <v>117124497.53694004</v>
      </c>
      <c r="B2963">
        <v>173723537.40220803</v>
      </c>
    </row>
    <row r="2964" spans="1:2" x14ac:dyDescent="0.25">
      <c r="A2964">
        <f ca="1">26388.3941675986*(((RANDBETWEEN(3800,4910))))</f>
        <v>123761568.64603731</v>
      </c>
      <c r="B2964">
        <v>180407201.36270574</v>
      </c>
    </row>
    <row r="2965" spans="1:2" x14ac:dyDescent="0.25">
      <c r="A2965">
        <f ca="1">29855.2816860115*(((RANDBETWEEN(3800,4910))))</f>
        <v>122167812.65915887</v>
      </c>
      <c r="B2965">
        <v>197423602.37142378</v>
      </c>
    </row>
    <row r="2966" spans="1:2" x14ac:dyDescent="0.25">
      <c r="A2966">
        <f ca="1">24709.7837105462*(((RANDBETWEEN(3800,4910))))</f>
        <v>105362517.74176899</v>
      </c>
      <c r="B2966">
        <v>162225482.61415294</v>
      </c>
    </row>
    <row r="2967" spans="1:2" x14ac:dyDescent="0.25">
      <c r="A2967">
        <f ca="1">30431.424985575*(((RANDBETWEEN(3800,4910))))</f>
        <v>148109745.40479362</v>
      </c>
      <c r="B2967">
        <v>186296691.02282527</v>
      </c>
    </row>
    <row r="2968" spans="1:2" x14ac:dyDescent="0.25">
      <c r="A2968">
        <f ca="1">26228.2989577398*(((RANDBETWEEN(3800,4910))))</f>
        <v>102788703.61538221</v>
      </c>
      <c r="B2968">
        <v>187418490.79569337</v>
      </c>
    </row>
    <row r="2969" spans="1:2" x14ac:dyDescent="0.25">
      <c r="A2969">
        <f ca="1">27478.8027375256*(((RANDBETWEEN(3800,4910))))</f>
        <v>132695138.41951096</v>
      </c>
      <c r="B2969">
        <v>146401670.89886385</v>
      </c>
    </row>
    <row r="2970" spans="1:2" x14ac:dyDescent="0.25">
      <c r="A2970">
        <f ca="1">32853.6179838716*(((RANDBETWEEN(3800,4910))))</f>
        <v>128161963.75508319</v>
      </c>
      <c r="B2970">
        <v>169678584.39901686</v>
      </c>
    </row>
    <row r="2971" spans="1:2" x14ac:dyDescent="0.25">
      <c r="A2971">
        <f ca="1">27721.4516274429*(((RANDBETWEEN(3800,4910))))</f>
        <v>134670812.00611773</v>
      </c>
      <c r="B2971">
        <v>152622820.08027324</v>
      </c>
    </row>
    <row r="2972" spans="1:2" x14ac:dyDescent="0.25">
      <c r="A2972">
        <f ca="1">26164.6851916395*(((RANDBETWEEN(3800,4910))))</f>
        <v>104789564.19251628</v>
      </c>
      <c r="B2972">
        <v>145596910.91946191</v>
      </c>
    </row>
    <row r="2973" spans="1:2" x14ac:dyDescent="0.25">
      <c r="A2973">
        <f ca="1">26165.5227739574*(((RANDBETWEEN(3800,4910))))</f>
        <v>108822409.21688892</v>
      </c>
      <c r="B2973">
        <v>160561299.27873892</v>
      </c>
    </row>
    <row r="2974" spans="1:2" x14ac:dyDescent="0.25">
      <c r="A2974">
        <f ca="1">27582.1347951564*(((RANDBETWEEN(3800,4910))))</f>
        <v>131621947.24248658</v>
      </c>
      <c r="B2974">
        <v>189396419.1446878</v>
      </c>
    </row>
    <row r="2975" spans="1:2" x14ac:dyDescent="0.25">
      <c r="A2975">
        <f ca="1">28997.3281623431*(((RANDBETWEEN(3800,4910))))</f>
        <v>138375249.99070147</v>
      </c>
      <c r="B2975">
        <v>173267974.25351194</v>
      </c>
    </row>
    <row r="2976" spans="1:2" x14ac:dyDescent="0.25">
      <c r="A2976">
        <f ca="1">29589.2756940856*(((RANDBETWEEN(3800,4910))))</f>
        <v>137353417.77194524</v>
      </c>
      <c r="B2976">
        <v>191982657.68879613</v>
      </c>
    </row>
    <row r="2977" spans="1:2" x14ac:dyDescent="0.25">
      <c r="A2977">
        <f ca="1">28204.2460262599*(((RANDBETWEEN(3800,4910))))</f>
        <v>135070134.2197586</v>
      </c>
      <c r="B2977">
        <v>174911881.55072746</v>
      </c>
    </row>
    <row r="2978" spans="1:2" x14ac:dyDescent="0.25">
      <c r="A2978">
        <f ca="1">28143.1520872781*(((RANDBETWEEN(3800,4910))))</f>
        <v>118229381.91865544</v>
      </c>
      <c r="B2978">
        <v>149874584.65463352</v>
      </c>
    </row>
    <row r="2979" spans="1:2" x14ac:dyDescent="0.25">
      <c r="A2979">
        <f ca="1">28976.9660229903*(((RANDBETWEEN(3800,4910))))</f>
        <v>127991258.92354827</v>
      </c>
      <c r="B2979">
        <v>176996613.41782314</v>
      </c>
    </row>
    <row r="2980" spans="1:2" x14ac:dyDescent="0.25">
      <c r="A2980">
        <f ca="1">26633.2058874647*(((RANDBETWEEN(3800,4910))))</f>
        <v>119796160.08181612</v>
      </c>
      <c r="B2980">
        <v>161455756.18954539</v>
      </c>
    </row>
    <row r="2981" spans="1:2" x14ac:dyDescent="0.25">
      <c r="A2981">
        <f ca="1">29580.0398696685*(((RANDBETWEEN(3800,4910))))</f>
        <v>137280965.03513154</v>
      </c>
      <c r="B2981">
        <v>177300865.58832249</v>
      </c>
    </row>
    <row r="2982" spans="1:2" x14ac:dyDescent="0.25">
      <c r="A2982">
        <f ca="1">29323.7121851841*(((RANDBETWEEN(3800,4910))))</f>
        <v>142865125.76621705</v>
      </c>
      <c r="B2982">
        <v>189308775.6985088</v>
      </c>
    </row>
    <row r="2983" spans="1:2" x14ac:dyDescent="0.25">
      <c r="A2983">
        <f ca="1">28008.9249129784*(((RANDBETWEEN(3800,4910))))</f>
        <v>136823598.19989941</v>
      </c>
      <c r="B2983">
        <v>201369383.12302989</v>
      </c>
    </row>
    <row r="2984" spans="1:2" x14ac:dyDescent="0.25">
      <c r="A2984">
        <f ca="1">28365.0898006174*(((RANDBETWEEN(3800,4910))))</f>
        <v>113687279.9208746</v>
      </c>
      <c r="B2984">
        <v>165096724.37970564</v>
      </c>
    </row>
    <row r="2985" spans="1:2" x14ac:dyDescent="0.25">
      <c r="A2985">
        <f ca="1">30026.02824187*(((RANDBETWEEN(3800,4910))))</f>
        <v>145025716.40823233</v>
      </c>
      <c r="B2985">
        <v>197307909.52599195</v>
      </c>
    </row>
    <row r="2986" spans="1:2" x14ac:dyDescent="0.25">
      <c r="A2986">
        <f ca="1">30406.8943301011*(((RANDBETWEEN(3800,4910))))</f>
        <v>128134652.70704596</v>
      </c>
      <c r="B2986">
        <v>184794390.78653377</v>
      </c>
    </row>
    <row r="2987" spans="1:2" x14ac:dyDescent="0.25">
      <c r="A2987">
        <f ca="1">30758.2336494142*(((RANDBETWEEN(3800,4910))))</f>
        <v>146316917.47026342</v>
      </c>
      <c r="B2987">
        <v>170486770.46290797</v>
      </c>
    </row>
    <row r="2988" spans="1:2" x14ac:dyDescent="0.25">
      <c r="A2988">
        <f ca="1">27851.637913756*(((RANDBETWEEN(3800,4910))))</f>
        <v>110738112.34509404</v>
      </c>
      <c r="B2988">
        <v>187416253.98797059</v>
      </c>
    </row>
    <row r="2989" spans="1:2" x14ac:dyDescent="0.25">
      <c r="A2989">
        <f ca="1">29757.9679509782*(((RANDBETWEEN(3800,4910))))</f>
        <v>142600182.42108735</v>
      </c>
      <c r="B2989">
        <v>174716992.67603707</v>
      </c>
    </row>
    <row r="2990" spans="1:2" x14ac:dyDescent="0.25">
      <c r="A2990">
        <f ca="1">29233.1498255789*(((RANDBETWEEN(3800,4910))))</f>
        <v>143154734.69585982</v>
      </c>
      <c r="B2990">
        <v>198653009.78884771</v>
      </c>
    </row>
    <row r="2991" spans="1:2" x14ac:dyDescent="0.25">
      <c r="A2991">
        <f ca="1">28076.1955345061*(((RANDBETWEEN(3800,4910))))</f>
        <v>115758154.18876879</v>
      </c>
      <c r="B2991">
        <v>185026175.42101473</v>
      </c>
    </row>
    <row r="2992" spans="1:2" x14ac:dyDescent="0.25">
      <c r="A2992">
        <f ca="1">29690.8191365109*(((RANDBETWEEN(3800,4910))))</f>
        <v>115883267.089802</v>
      </c>
      <c r="B2992">
        <v>147377536.56441227</v>
      </c>
    </row>
    <row r="2993" spans="1:2" x14ac:dyDescent="0.25">
      <c r="A2993">
        <f ca="1">27369.3858169306*(((RANDBETWEEN(3800,4910))))</f>
        <v>126282346.15931794</v>
      </c>
      <c r="B2993">
        <v>152421255.2705847</v>
      </c>
    </row>
    <row r="2994" spans="1:2" x14ac:dyDescent="0.25">
      <c r="A2994">
        <f ca="1">28714.4954923232*(((RANDBETWEEN(3800,4910))))</f>
        <v>139351446.6242446</v>
      </c>
      <c r="B2994">
        <v>152730249.35035327</v>
      </c>
    </row>
    <row r="2995" spans="1:2" x14ac:dyDescent="0.25">
      <c r="A2995">
        <f ca="1">30128.0668208915*(((RANDBETWEEN(3800,4910))))</f>
        <v>120090474.34807353</v>
      </c>
      <c r="B2995">
        <v>162700060.04345703</v>
      </c>
    </row>
    <row r="2996" spans="1:2" x14ac:dyDescent="0.25">
      <c r="A2996">
        <f ca="1">26183.4457563337*(((RANDBETWEEN(3800,4910))))</f>
        <v>99549460.76558058</v>
      </c>
      <c r="B2996">
        <v>144915644.65879959</v>
      </c>
    </row>
    <row r="2997" spans="1:2" x14ac:dyDescent="0.25">
      <c r="A2997">
        <f ca="1">27149.3992608733*(((RANDBETWEEN(3800,4910))))</f>
        <v>126570499.35419139</v>
      </c>
      <c r="B2997">
        <v>145161784.11470968</v>
      </c>
    </row>
    <row r="2998" spans="1:2" x14ac:dyDescent="0.25">
      <c r="A2998">
        <f ca="1">30832.8226030413*(((RANDBETWEEN(3800,4910))))</f>
        <v>125520420.81698124</v>
      </c>
      <c r="B2998">
        <v>150240878.11290208</v>
      </c>
    </row>
    <row r="2999" spans="1:2" x14ac:dyDescent="0.25">
      <c r="A2999">
        <f ca="1">29494.1092880217*(((RANDBETWEEN(3800,4910))))</f>
        <v>118241884.1356789</v>
      </c>
      <c r="B2999">
        <v>159200377.68112645</v>
      </c>
    </row>
    <row r="3000" spans="1:2" x14ac:dyDescent="0.25">
      <c r="A3000">
        <f ca="1">28211.2262471484*(((RANDBETWEEN(3800,4910))))</f>
        <v>109826303.78014861</v>
      </c>
      <c r="B3000">
        <v>145638976.67018676</v>
      </c>
    </row>
    <row r="3001" spans="1:2" x14ac:dyDescent="0.25">
      <c r="A3001">
        <f ca="1">30591.2392201147*(((RANDBETWEEN(3800,4910))))</f>
        <v>129247985.70498455</v>
      </c>
      <c r="B3001">
        <v>161554148.65627867</v>
      </c>
    </row>
    <row r="3002" spans="1:2" x14ac:dyDescent="0.25">
      <c r="A3002">
        <f ca="1">26499.0263290991*(((RANDBETWEEN(3800,4910))))</f>
        <v>114767283.03132811</v>
      </c>
      <c r="B3002">
        <v>148552203.60023299</v>
      </c>
    </row>
    <row r="3003" spans="1:2" x14ac:dyDescent="0.25">
      <c r="A3003">
        <f ca="1">26342.0758870518*(((RANDBETWEEN(3800,4910))))</f>
        <v>106580039.03901166</v>
      </c>
      <c r="B3003">
        <v>143292397.4363941</v>
      </c>
    </row>
    <row r="3004" spans="1:2" x14ac:dyDescent="0.25">
      <c r="A3004">
        <f ca="1">27560.7246528669*(((RANDBETWEEN(3800,4910))))</f>
        <v>124739839.77887565</v>
      </c>
      <c r="B3004">
        <v>155823018.94310132</v>
      </c>
    </row>
    <row r="3005" spans="1:2" x14ac:dyDescent="0.25">
      <c r="A3005">
        <f ca="1">31816.5324555489*(((RANDBETWEEN(3800,4910))))</f>
        <v>149219537.2165243</v>
      </c>
      <c r="B3005">
        <v>166771929.44846761</v>
      </c>
    </row>
    <row r="3006" spans="1:2" x14ac:dyDescent="0.25">
      <c r="A3006">
        <f ca="1">27271.7326720939*(((RANDBETWEEN(3800,4910))))</f>
        <v>121195579.99478535</v>
      </c>
      <c r="B3006">
        <v>146397860.72915548</v>
      </c>
    </row>
    <row r="3007" spans="1:2" x14ac:dyDescent="0.25">
      <c r="A3007">
        <f ca="1">29193.3823537288*(((RANDBETWEEN(3800,4910))))</f>
        <v>124451388.97394602</v>
      </c>
      <c r="B3007">
        <v>163501919.11928847</v>
      </c>
    </row>
    <row r="3008" spans="1:2" x14ac:dyDescent="0.25">
      <c r="A3008">
        <f ca="1">29764.3252978477*(((RANDBETWEEN(3800,4910))))</f>
        <v>143136640.35734969</v>
      </c>
      <c r="B3008">
        <v>159832692.66314292</v>
      </c>
    </row>
    <row r="3009" spans="1:2" x14ac:dyDescent="0.25">
      <c r="A3009">
        <f ca="1">27405.1108867332*(((RANDBETWEEN(3800,4910))))</f>
        <v>133051813.35508946</v>
      </c>
      <c r="B3009">
        <v>150506812.86795336</v>
      </c>
    </row>
    <row r="3010" spans="1:2" x14ac:dyDescent="0.25">
      <c r="A3010">
        <f ca="1">27512.0168318362*(((RANDBETWEEN(3800,4910))))</f>
        <v>133680889.78589198</v>
      </c>
      <c r="B3010">
        <v>173313103.685287</v>
      </c>
    </row>
    <row r="3011" spans="1:2" x14ac:dyDescent="0.25">
      <c r="A3011">
        <f ca="1">30930.2018279307*(((RANDBETWEEN(3800,4910))))</f>
        <v>145897762.02234927</v>
      </c>
      <c r="B3011">
        <v>185704670.57838652</v>
      </c>
    </row>
    <row r="3012" spans="1:2" x14ac:dyDescent="0.25">
      <c r="A3012">
        <f ca="1">28987.9770985143*(((RANDBETWEEN(3800,4910))))</f>
        <v>127112279.57698528</v>
      </c>
      <c r="B3012">
        <v>159577144.50306958</v>
      </c>
    </row>
    <row r="3013" spans="1:2" x14ac:dyDescent="0.25">
      <c r="A3013">
        <f ca="1">27887.7792941806*(((RANDBETWEEN(3800,4910))))</f>
        <v>134000779.50853758</v>
      </c>
      <c r="B3013">
        <v>162364732.3253068</v>
      </c>
    </row>
    <row r="3014" spans="1:2" x14ac:dyDescent="0.25">
      <c r="A3014">
        <f ca="1">25980.6250032855*(((RANDBETWEEN(3800,4910))))</f>
        <v>107144097.51354954</v>
      </c>
      <c r="B3014">
        <v>151857503.54543251</v>
      </c>
    </row>
    <row r="3015" spans="1:2" x14ac:dyDescent="0.25">
      <c r="A3015">
        <f ca="1">27949.4185194733*(((RANDBETWEEN(3800,4910))))</f>
        <v>115906238.60025579</v>
      </c>
      <c r="B3015">
        <v>149618227.9247725</v>
      </c>
    </row>
    <row r="3016" spans="1:2" x14ac:dyDescent="0.25">
      <c r="A3016">
        <f ca="1">31626.6464287537*(((RANDBETWEEN(3800,4910))))</f>
        <v>124450853.6971458</v>
      </c>
      <c r="B3016">
        <v>156058504.08776376</v>
      </c>
    </row>
    <row r="3017" spans="1:2" x14ac:dyDescent="0.25">
      <c r="A3017">
        <f ca="1">30926.71493773*(((RANDBETWEEN(3800,4910))))</f>
        <v>142850496.2973749</v>
      </c>
      <c r="B3017">
        <v>151937170.42536035</v>
      </c>
    </row>
    <row r="3018" spans="1:2" x14ac:dyDescent="0.25">
      <c r="A3018">
        <f ca="1">27310.0575892664*(((RANDBETWEEN(3800,4910))))</f>
        <v>122075957.4240209</v>
      </c>
      <c r="B3018">
        <v>149606134.20360202</v>
      </c>
    </row>
    <row r="3019" spans="1:2" x14ac:dyDescent="0.25">
      <c r="A3019">
        <f ca="1">26791.5676503504*(((RANDBETWEEN(3800,4910))))</f>
        <v>126456199.3096538</v>
      </c>
      <c r="B3019">
        <v>154548753.56184059</v>
      </c>
    </row>
    <row r="3020" spans="1:2" x14ac:dyDescent="0.25">
      <c r="A3020">
        <f ca="1">34038.5514424012*(((RANDBETWEEN(3800,4910))))</f>
        <v>159572729.16197696</v>
      </c>
      <c r="B3020">
        <v>197710901.17909881</v>
      </c>
    </row>
    <row r="3021" spans="1:2" x14ac:dyDescent="0.25">
      <c r="A3021">
        <f ca="1">28827.8142509278*(((RANDBETWEEN(3800,4910))))</f>
        <v>124074912.53599314</v>
      </c>
      <c r="B3021">
        <v>197279924.16773301</v>
      </c>
    </row>
    <row r="3022" spans="1:2" x14ac:dyDescent="0.25">
      <c r="A3022">
        <f ca="1">31726.3343196868*(((RANDBETWEEN(3800,4910))))</f>
        <v>127476411.29650161</v>
      </c>
      <c r="B3022">
        <v>169321961.44810003</v>
      </c>
    </row>
    <row r="3023" spans="1:2" x14ac:dyDescent="0.25">
      <c r="A3023">
        <f ca="1">26589.6243585796*(((RANDBETWEEN(3800,4910))))</f>
        <v>115026714.97521542</v>
      </c>
      <c r="B3023">
        <v>196645957.32449943</v>
      </c>
    </row>
    <row r="3024" spans="1:2" x14ac:dyDescent="0.25">
      <c r="A3024">
        <f ca="1">26766.8141558699*(((RANDBETWEEN(3800,4910))))</f>
        <v>110868144.23361321</v>
      </c>
      <c r="B3024">
        <v>199452074.88435364</v>
      </c>
    </row>
    <row r="3025" spans="1:2" x14ac:dyDescent="0.25">
      <c r="A3025">
        <f ca="1">28893.0249875735*(((RANDBETWEEN(3800,4910))))</f>
        <v>113347337.02625094</v>
      </c>
      <c r="B3025">
        <v>167496831.37075645</v>
      </c>
    </row>
    <row r="3026" spans="1:2" x14ac:dyDescent="0.25">
      <c r="A3026">
        <f ca="1">25650.3003805105*(((RANDBETWEEN(3800,4910))))</f>
        <v>109116377.81869155</v>
      </c>
      <c r="B3026">
        <v>167156667.42795023</v>
      </c>
    </row>
    <row r="3027" spans="1:2" x14ac:dyDescent="0.25">
      <c r="A3027">
        <f ca="1">26502.5980117616*(((RANDBETWEEN(3800,4910))))</f>
        <v>120586820.95351519</v>
      </c>
      <c r="B3027">
        <v>153098548.34393144</v>
      </c>
    </row>
    <row r="3028" spans="1:2" x14ac:dyDescent="0.25">
      <c r="A3028">
        <f ca="1">29987.319457659*(((RANDBETWEEN(3800,4910))))</f>
        <v>125376982.65247238</v>
      </c>
      <c r="B3028">
        <v>146823332.78993127</v>
      </c>
    </row>
    <row r="3029" spans="1:2" x14ac:dyDescent="0.25">
      <c r="A3029">
        <f ca="1">26104.002473558*(((RANDBETWEEN(3800,4910))))</f>
        <v>99612873.439097494</v>
      </c>
      <c r="B3029">
        <v>150299446.63326716</v>
      </c>
    </row>
    <row r="3030" spans="1:2" x14ac:dyDescent="0.25">
      <c r="A3030">
        <f ca="1">29909.401648644*(((RANDBETWEEN(3800,4910))))</f>
        <v>125679305.72760195</v>
      </c>
      <c r="B3030">
        <v>164298385.99624509</v>
      </c>
    </row>
    <row r="3031" spans="1:2" x14ac:dyDescent="0.25">
      <c r="A3031">
        <f ca="1">26443.3866595925*(((RANDBETWEEN(3800,4910))))</f>
        <v>110692016.55705419</v>
      </c>
      <c r="B3031">
        <v>156489102.78007823</v>
      </c>
    </row>
    <row r="3032" spans="1:2" x14ac:dyDescent="0.25">
      <c r="A3032">
        <f ca="1">28595.1337552894*(((RANDBETWEEN(3800,4910))))</f>
        <v>116753931.12284672</v>
      </c>
      <c r="B3032">
        <v>153129302.89931682</v>
      </c>
    </row>
    <row r="3033" spans="1:2" x14ac:dyDescent="0.25">
      <c r="A3033">
        <f ca="1">27715.8255801128*(((RANDBETWEEN(3800,4910))))</f>
        <v>122697959.84315929</v>
      </c>
      <c r="B3033">
        <v>146298603.64736018</v>
      </c>
    </row>
    <row r="3034" spans="1:2" x14ac:dyDescent="0.25">
      <c r="A3034">
        <f ca="1">27626.4751215567*(((RANDBETWEEN(3800,4910))))</f>
        <v>106969711.67066742</v>
      </c>
      <c r="B3034">
        <v>170092700.13795054</v>
      </c>
    </row>
    <row r="3035" spans="1:2" x14ac:dyDescent="0.25">
      <c r="A3035">
        <f ca="1">26284.3319780074*(((RANDBETWEEN(3800,4910))))</f>
        <v>126243646.49036948</v>
      </c>
      <c r="B3035">
        <v>178572273.09384778</v>
      </c>
    </row>
    <row r="3036" spans="1:2" x14ac:dyDescent="0.25">
      <c r="A3036">
        <f ca="1">25043.417970084*(((RANDBETWEEN(3800,4910))))</f>
        <v>100724627.07567781</v>
      </c>
      <c r="B3036">
        <v>150014446.97673503</v>
      </c>
    </row>
    <row r="3037" spans="1:2" x14ac:dyDescent="0.25">
      <c r="A3037">
        <f ca="1">28471.740444394*(((RANDBETWEEN(3800,4910))))</f>
        <v>113431413.93046573</v>
      </c>
      <c r="B3037">
        <v>172476612.51294833</v>
      </c>
    </row>
    <row r="3038" spans="1:2" x14ac:dyDescent="0.25">
      <c r="A3038">
        <f ca="1">26724.9279558837*(((RANDBETWEEN(3800,4910))))</f>
        <v>120743224.50468266</v>
      </c>
      <c r="B3038">
        <v>194705039.12046784</v>
      </c>
    </row>
    <row r="3039" spans="1:2" x14ac:dyDescent="0.25">
      <c r="A3039">
        <f ca="1">25892.2300520865*(((RANDBETWEEN(3800,4910))))</f>
        <v>125033578.92152581</v>
      </c>
      <c r="B3039">
        <v>144306941.56506574</v>
      </c>
    </row>
    <row r="3040" spans="1:2" x14ac:dyDescent="0.25">
      <c r="A3040">
        <f ca="1">27165.9835349019*(((RANDBETWEEN(3800,4910))))</f>
        <v>131483360.30892538</v>
      </c>
      <c r="B3040">
        <v>190721428.51536402</v>
      </c>
    </row>
    <row r="3041" spans="1:2" x14ac:dyDescent="0.25">
      <c r="A3041">
        <f ca="1">28110.773430243*(((RANDBETWEEN(3800,4910))))</f>
        <v>111543548.9712041</v>
      </c>
      <c r="B3041">
        <v>147078782.43576008</v>
      </c>
    </row>
    <row r="3042" spans="1:2" x14ac:dyDescent="0.25">
      <c r="A3042">
        <f ca="1">26795.3710261674*(((RANDBETWEEN(3800,4910))))</f>
        <v>104528742.37307902</v>
      </c>
      <c r="B3042">
        <v>173173415.05800614</v>
      </c>
    </row>
    <row r="3043" spans="1:2" x14ac:dyDescent="0.25">
      <c r="A3043">
        <f ca="1">27119.7211449371*(((RANDBETWEEN(3800,4910))))</f>
        <v>103434616.44679025</v>
      </c>
      <c r="B3043">
        <v>148557790.26076597</v>
      </c>
    </row>
    <row r="3044" spans="1:2" x14ac:dyDescent="0.25">
      <c r="A3044">
        <f ca="1">28883.8174332832*(((RANDBETWEEN(3800,4910))))</f>
        <v>126308933.63574746</v>
      </c>
      <c r="B3044">
        <v>157460176.29753047</v>
      </c>
    </row>
    <row r="3045" spans="1:2" x14ac:dyDescent="0.25">
      <c r="A3045">
        <f ca="1">31924.4562664483*(((RANDBETWEEN(3800,4910))))</f>
        <v>155791346.58026788</v>
      </c>
      <c r="B3045">
        <v>187422362.83032936</v>
      </c>
    </row>
    <row r="3046" spans="1:2" x14ac:dyDescent="0.25">
      <c r="A3046">
        <f ca="1">27060.2322311453*(((RANDBETWEEN(3800,4910))))</f>
        <v>112895288.86833817</v>
      </c>
      <c r="B3046">
        <v>179994921.81418383</v>
      </c>
    </row>
    <row r="3047" spans="1:2" x14ac:dyDescent="0.25">
      <c r="A3047">
        <f ca="1">27835.0080318514*(((RANDBETWEEN(3800,4910))))</f>
        <v>133997728.66533263</v>
      </c>
      <c r="B3047">
        <v>177766995.94866902</v>
      </c>
    </row>
    <row r="3048" spans="1:2" x14ac:dyDescent="0.25">
      <c r="A3048">
        <f ca="1">24776.8708826891*(((RANDBETWEEN(3800,4910))))</f>
        <v>110306629.16973209</v>
      </c>
      <c r="B3048">
        <v>157663654.84222633</v>
      </c>
    </row>
    <row r="3049" spans="1:2" x14ac:dyDescent="0.25">
      <c r="A3049">
        <f ca="1">26839.9192681488*(((RANDBETWEEN(3800,4910))))</f>
        <v>121799553.63885924</v>
      </c>
      <c r="B3049">
        <v>147370803.98595592</v>
      </c>
    </row>
    <row r="3050" spans="1:2" x14ac:dyDescent="0.25">
      <c r="A3050">
        <f ca="1">31292.0589032884*(((RANDBETWEEN(3800,4910))))</f>
        <v>142504036.24557528</v>
      </c>
      <c r="B3050">
        <v>199543383.34121031</v>
      </c>
    </row>
    <row r="3051" spans="1:2" x14ac:dyDescent="0.25">
      <c r="A3051">
        <f ca="1">27227.200520686*(((RANDBETWEEN(3800,4910))))</f>
        <v>114817104.59573288</v>
      </c>
      <c r="B3051">
        <v>165549004.53076023</v>
      </c>
    </row>
    <row r="3052" spans="1:2" x14ac:dyDescent="0.25">
      <c r="A3052">
        <f ca="1">25878.4152750367*(((RANDBETWEEN(3800,4910))))</f>
        <v>122249633.75927316</v>
      </c>
      <c r="B3052">
        <v>151070644.21715641</v>
      </c>
    </row>
    <row r="3053" spans="1:2" x14ac:dyDescent="0.25">
      <c r="A3053">
        <f ca="1">27215.8645646244*(((RANDBETWEEN(3800,4910))))</f>
        <v>129112061.49457796</v>
      </c>
      <c r="B3053">
        <v>159423803.69604826</v>
      </c>
    </row>
    <row r="3054" spans="1:2" x14ac:dyDescent="0.25">
      <c r="A3054">
        <f ca="1">26760.259181754*(((RANDBETWEEN(3800,4910))))</f>
        <v>105810064.8046554</v>
      </c>
      <c r="B3054">
        <v>168445280.16511646</v>
      </c>
    </row>
    <row r="3055" spans="1:2" x14ac:dyDescent="0.25">
      <c r="A3055">
        <f ca="1">25952.9353898176*(((RANDBETWEEN(3800,4910))))</f>
        <v>124055031.1633281</v>
      </c>
      <c r="B3055">
        <v>157950940.44268072</v>
      </c>
    </row>
    <row r="3056" spans="1:2" x14ac:dyDescent="0.25">
      <c r="A3056">
        <f ca="1">27087.4123524591*(((RANDBETWEEN(3800,4910))))</f>
        <v>110110331.21274626</v>
      </c>
      <c r="B3056">
        <v>190460720.8849628</v>
      </c>
    </row>
    <row r="3057" spans="1:2" x14ac:dyDescent="0.25">
      <c r="A3057">
        <f ca="1">30676.1923257556*(((RANDBETWEEN(3800,4910))))</f>
        <v>149669142.35736156</v>
      </c>
      <c r="B3057">
        <v>163648590.97462279</v>
      </c>
    </row>
    <row r="3058" spans="1:2" x14ac:dyDescent="0.25">
      <c r="A3058">
        <f ca="1">28602.6862166265*(((RANDBETWEEN(3800,4910))))</f>
        <v>123420591.02474339</v>
      </c>
      <c r="B3058">
        <v>154898463.84894815</v>
      </c>
    </row>
    <row r="3059" spans="1:2" x14ac:dyDescent="0.25">
      <c r="A3059">
        <f ca="1">28471.6422539283*(((RANDBETWEEN(3800,4910))))</f>
        <v>119780198.96227635</v>
      </c>
      <c r="B3059">
        <v>194392895.73906067</v>
      </c>
    </row>
    <row r="3060" spans="1:2" x14ac:dyDescent="0.25">
      <c r="A3060">
        <f ca="1">28987.8353889624*(((RANDBETWEEN(3800,4910))))</f>
        <v>125633278.57576297</v>
      </c>
      <c r="B3060">
        <v>177009509.22810435</v>
      </c>
    </row>
    <row r="3061" spans="1:2" x14ac:dyDescent="0.25">
      <c r="A3061">
        <f ca="1">27300.9830414056*(((RANDBETWEEN(3800,4910))))</f>
        <v>131645340.22565795</v>
      </c>
      <c r="B3061">
        <v>176706151.61043426</v>
      </c>
    </row>
    <row r="3062" spans="1:2" x14ac:dyDescent="0.25">
      <c r="A3062">
        <f ca="1">31855.4803078531*(((RANDBETWEEN(3800,4910))))</f>
        <v>145802533.36904341</v>
      </c>
      <c r="B3062">
        <v>176044619.51390621</v>
      </c>
    </row>
    <row r="3063" spans="1:2" x14ac:dyDescent="0.25">
      <c r="A3063">
        <f ca="1">25596.2854882739*(((RANDBETWEEN(3800,4910))))</f>
        <v>99441569.121944025</v>
      </c>
      <c r="B3063">
        <v>148345879.66866422</v>
      </c>
    </row>
    <row r="3064" spans="1:2" x14ac:dyDescent="0.25">
      <c r="A3064">
        <f ca="1">26753.8641552006*(((RANDBETWEEN(3800,4910))))</f>
        <v>117101663.40731321</v>
      </c>
      <c r="B3064">
        <v>195348811.52452669</v>
      </c>
    </row>
    <row r="3065" spans="1:2" x14ac:dyDescent="0.25">
      <c r="A3065">
        <f ca="1">29646.1613178068*(((RANDBETWEEN(3800,4910))))</f>
        <v>114226659.55750957</v>
      </c>
      <c r="B3065">
        <v>154851996.49852335</v>
      </c>
    </row>
    <row r="3066" spans="1:2" x14ac:dyDescent="0.25">
      <c r="A3066">
        <f ca="1">26905.8364157491*(((RANDBETWEEN(3800,4910))))</f>
        <v>103318411.83647662</v>
      </c>
      <c r="B3066">
        <v>150091901.11942011</v>
      </c>
    </row>
    <row r="3067" spans="1:2" x14ac:dyDescent="0.25">
      <c r="A3067">
        <f ca="1">32032.5135241981*(((RANDBETWEEN(3800,4910))))</f>
        <v>151609886.51002955</v>
      </c>
      <c r="B3067">
        <v>173112304.46776032</v>
      </c>
    </row>
    <row r="3068" spans="1:2" x14ac:dyDescent="0.25">
      <c r="A3068">
        <f ca="1">26942.7149730141*(((RANDBETWEEN(3800,4910))))</f>
        <v>129298089.15549484</v>
      </c>
      <c r="B3068">
        <v>188377894.75725579</v>
      </c>
    </row>
    <row r="3069" spans="1:2" x14ac:dyDescent="0.25">
      <c r="A3069">
        <f ca="1">32845.8188031734*(((RANDBETWEEN(3800,4910))))</f>
        <v>139726113.18869963</v>
      </c>
      <c r="B3069">
        <v>184475108.02163678</v>
      </c>
    </row>
    <row r="3070" spans="1:2" x14ac:dyDescent="0.25">
      <c r="A3070">
        <f ca="1">30023.4298276624*(((RANDBETWEEN(3800,4910))))</f>
        <v>117962055.7928855</v>
      </c>
      <c r="B3070">
        <v>169910444.93986517</v>
      </c>
    </row>
    <row r="3071" spans="1:2" x14ac:dyDescent="0.25">
      <c r="A3071">
        <f ca="1">26383.8128094115*(((RANDBETWEEN(3800,4910))))</f>
        <v>100548710.61666705</v>
      </c>
      <c r="B3071">
        <v>153642445.55484265</v>
      </c>
    </row>
    <row r="3072" spans="1:2" x14ac:dyDescent="0.25">
      <c r="A3072">
        <f ca="1">30704.7238612356*(((RANDBETWEEN(3800,4910))))</f>
        <v>134394576.34062818</v>
      </c>
      <c r="B3072">
        <v>151348867.01950735</v>
      </c>
    </row>
    <row r="3073" spans="1:2" x14ac:dyDescent="0.25">
      <c r="A3073">
        <f ca="1">26866.4745910548*(((RANDBETWEEN(3800,4910))))</f>
        <v>111764534.29878809</v>
      </c>
      <c r="B3073">
        <v>143177862.67265832</v>
      </c>
    </row>
    <row r="3074" spans="1:2" x14ac:dyDescent="0.25">
      <c r="A3074">
        <f ca="1">29281.91444659*(((RANDBETWEEN(3800,4910))))</f>
        <v>138357045.76013753</v>
      </c>
      <c r="B3074">
        <v>173188538.16865015</v>
      </c>
    </row>
    <row r="3075" spans="1:2" x14ac:dyDescent="0.25">
      <c r="A3075">
        <f ca="1">28142.6617677214*(((RANDBETWEEN(3800,4910))))</f>
        <v>127992825.71959712</v>
      </c>
      <c r="B3075">
        <v>145571586.95038071</v>
      </c>
    </row>
    <row r="3076" spans="1:2" x14ac:dyDescent="0.25">
      <c r="A3076">
        <f ca="1">26603.8591687981*(((RANDBETWEEN(3800,4910))))</f>
        <v>111789416.22728968</v>
      </c>
      <c r="B3076">
        <v>191726359.1990824</v>
      </c>
    </row>
    <row r="3077" spans="1:2" x14ac:dyDescent="0.25">
      <c r="A3077">
        <f ca="1">25852.1405754208*(((RANDBETWEEN(3800,4910))))</f>
        <v>106071332.78095144</v>
      </c>
      <c r="B3077">
        <v>160211712.82182622</v>
      </c>
    </row>
    <row r="3078" spans="1:2" x14ac:dyDescent="0.25">
      <c r="A3078">
        <f ca="1">28650.9453311834*(((RANDBETWEEN(3800,4910))))</f>
        <v>128900603.04499428</v>
      </c>
      <c r="B3078">
        <v>151827711.61600155</v>
      </c>
    </row>
    <row r="3079" spans="1:2" x14ac:dyDescent="0.25">
      <c r="A3079">
        <f ca="1">29311.8604731263*(((RANDBETWEEN(3800,4910))))</f>
        <v>142191835.1551356</v>
      </c>
      <c r="B3079">
        <v>162471218.13013154</v>
      </c>
    </row>
    <row r="3080" spans="1:2" x14ac:dyDescent="0.25">
      <c r="A3080">
        <f ca="1">28010.959087514*(((RANDBETWEEN(3800,4910))))</f>
        <v>137309721.44699377</v>
      </c>
      <c r="B3080">
        <v>165004946.82838926</v>
      </c>
    </row>
    <row r="3081" spans="1:2" x14ac:dyDescent="0.25">
      <c r="A3081">
        <f ca="1">28010.022880439*(((RANDBETWEEN(3800,4910))))</f>
        <v>120835238.70621364</v>
      </c>
      <c r="B3081">
        <v>157616363.29954195</v>
      </c>
    </row>
    <row r="3082" spans="1:2" x14ac:dyDescent="0.25">
      <c r="A3082">
        <f ca="1">26694.3573525676*(((RANDBETWEEN(3800,4910))))</f>
        <v>125009675.48207413</v>
      </c>
      <c r="B3082">
        <v>156368498.24567038</v>
      </c>
    </row>
    <row r="3083" spans="1:2" x14ac:dyDescent="0.25">
      <c r="A3083">
        <f ca="1">30235.3062039249*(((RANDBETWEEN(3800,4910))))</f>
        <v>116557105.41613041</v>
      </c>
      <c r="B3083">
        <v>202153760.96384865</v>
      </c>
    </row>
    <row r="3084" spans="1:2" x14ac:dyDescent="0.25">
      <c r="A3084">
        <f ca="1">26238.6020480678*(((RANDBETWEEN(3800,4910))))</f>
        <v>100283937.02771497</v>
      </c>
      <c r="B3084">
        <v>161152760.45113131</v>
      </c>
    </row>
    <row r="3085" spans="1:2" x14ac:dyDescent="0.25">
      <c r="A3085">
        <f ca="1">31498.8879197355*(((RANDBETWEEN(3800,4910))))</f>
        <v>126405037.22189845</v>
      </c>
      <c r="B3085">
        <v>196642537.14483172</v>
      </c>
    </row>
    <row r="3086" spans="1:2" x14ac:dyDescent="0.25">
      <c r="A3086">
        <f ca="1">27441.9532629964*(((RANDBETWEEN(3800,4910))))</f>
        <v>127577640.71967006</v>
      </c>
      <c r="B3086">
        <v>194092318.23862633</v>
      </c>
    </row>
    <row r="3087" spans="1:2" x14ac:dyDescent="0.25">
      <c r="A3087">
        <f ca="1">25958.8989877234*(((RANDBETWEEN(3800,4910))))</f>
        <v>117801483.60628858</v>
      </c>
      <c r="B3087">
        <v>144529915.46010032</v>
      </c>
    </row>
    <row r="3088" spans="1:2" x14ac:dyDescent="0.25">
      <c r="A3088">
        <f ca="1">25602.6779739346*(((RANDBETWEEN(3800,4910))))</f>
        <v>117285867.79859455</v>
      </c>
      <c r="B3088">
        <v>178799998.98255545</v>
      </c>
    </row>
    <row r="3089" spans="1:2" x14ac:dyDescent="0.25">
      <c r="A3089">
        <f ca="1">31821.326142257*(((RANDBETWEEN(3800,4910))))</f>
        <v>124103171.95480238</v>
      </c>
      <c r="B3089">
        <v>156302950.05459687</v>
      </c>
    </row>
    <row r="3090" spans="1:2" x14ac:dyDescent="0.25">
      <c r="A3090">
        <f ca="1">29673.5568249299*(((RANDBETWEEN(3800,4910))))</f>
        <v>133115575.91663572</v>
      </c>
      <c r="B3090">
        <v>186908148.92079651</v>
      </c>
    </row>
    <row r="3091" spans="1:2" x14ac:dyDescent="0.25">
      <c r="A3091">
        <f ca="1">29147.2094306425*(((RANDBETWEEN(3800,4910))))</f>
        <v>123963081.70852262</v>
      </c>
      <c r="B3091">
        <v>179673334.44447044</v>
      </c>
    </row>
    <row r="3092" spans="1:2" x14ac:dyDescent="0.25">
      <c r="A3092">
        <f ca="1">28039.4935781868*(((RANDBETWEEN(3800,4910))))</f>
        <v>121803560.10364334</v>
      </c>
      <c r="B3092">
        <v>194214868.85624856</v>
      </c>
    </row>
    <row r="3093" spans="1:2" x14ac:dyDescent="0.25">
      <c r="A3093">
        <f ca="1">26706.4847727404*(((RANDBETWEEN(3800,4910))))</f>
        <v>111179096.10891832</v>
      </c>
      <c r="B3093">
        <v>145214083.53730005</v>
      </c>
    </row>
    <row r="3094" spans="1:2" x14ac:dyDescent="0.25">
      <c r="A3094">
        <f ca="1">26352.3582450232*(((RANDBETWEEN(3800,4910))))</f>
        <v>108914296.62668075</v>
      </c>
      <c r="B3094">
        <v>175150075.11143056</v>
      </c>
    </row>
    <row r="3095" spans="1:2" x14ac:dyDescent="0.25">
      <c r="A3095">
        <f ca="1">30578.5089904743*(((RANDBETWEEN(3800,4910))))</f>
        <v>139560315.03252459</v>
      </c>
      <c r="B3095">
        <v>166091451.00051683</v>
      </c>
    </row>
    <row r="3096" spans="1:2" x14ac:dyDescent="0.25">
      <c r="A3096">
        <f ca="1">26254.9042672563*(((RANDBETWEEN(3800,4910))))</f>
        <v>102079067.7910924</v>
      </c>
      <c r="B3096">
        <v>146718927.77622274</v>
      </c>
    </row>
    <row r="3097" spans="1:2" x14ac:dyDescent="0.25">
      <c r="A3097">
        <f ca="1">26728.7289991341*(((RANDBETWEEN(3800,4910))))</f>
        <v>115788854.02424891</v>
      </c>
      <c r="B3097">
        <v>167198747.85126451</v>
      </c>
    </row>
    <row r="3098" spans="1:2" x14ac:dyDescent="0.25">
      <c r="A3098">
        <f ca="1">26376.4308850904*(((RANDBETWEEN(3800,4910))))</f>
        <v>121806357.82734743</v>
      </c>
      <c r="B3098">
        <v>151840182.11456352</v>
      </c>
    </row>
    <row r="3099" spans="1:2" x14ac:dyDescent="0.25">
      <c r="A3099">
        <f ca="1">30153.9731535668*(((RANDBETWEEN(3800,4910))))</f>
        <v>136446728.51988968</v>
      </c>
      <c r="B3099">
        <v>175640771.03149575</v>
      </c>
    </row>
    <row r="3100" spans="1:2" x14ac:dyDescent="0.25">
      <c r="A3100">
        <f ca="1">26531.0262245091*(((RANDBETWEEN(3800,4910))))</f>
        <v>123130492.70794673</v>
      </c>
      <c r="B3100">
        <v>157763543.61232781</v>
      </c>
    </row>
    <row r="3101" spans="1:2" x14ac:dyDescent="0.25">
      <c r="A3101">
        <f ca="1">29483.3997258477*(((RANDBETWEEN(3800,4910))))</f>
        <v>114808358.53245081</v>
      </c>
      <c r="B3101">
        <v>171857797.07356277</v>
      </c>
    </row>
    <row r="3102" spans="1:2" x14ac:dyDescent="0.25">
      <c r="A3102">
        <f ca="1">27977.9722569144*(((RANDBETWEEN(3800,4910))))</f>
        <v>133203125.91516948</v>
      </c>
      <c r="B3102">
        <v>184193790.45368692</v>
      </c>
    </row>
    <row r="3103" spans="1:2" x14ac:dyDescent="0.25">
      <c r="A3103">
        <f ca="1">26137.0691001713*(((RANDBETWEEN(3800,4910))))</f>
        <v>104966469.50628775</v>
      </c>
      <c r="B3103">
        <v>157819320.37915727</v>
      </c>
    </row>
    <row r="3104" spans="1:2" x14ac:dyDescent="0.25">
      <c r="A3104">
        <f ca="1">27435.5399869297*(((RANDBETWEEN(3800,4910))))</f>
        <v>127136292.29943238</v>
      </c>
      <c r="B3104">
        <v>174131042.45427394</v>
      </c>
    </row>
    <row r="3105" spans="1:2" x14ac:dyDescent="0.25">
      <c r="A3105">
        <f ca="1">32126.2010725694*(((RANDBETWEEN(3800,4910))))</f>
        <v>146880991.30378726</v>
      </c>
      <c r="B3105">
        <v>188493916.45235437</v>
      </c>
    </row>
    <row r="3106" spans="1:2" x14ac:dyDescent="0.25">
      <c r="A3106">
        <f ca="1">25140.3957924297*(((RANDBETWEEN(3800,4910))))</f>
        <v>116299470.93577997</v>
      </c>
      <c r="B3106">
        <v>192359165.31235451</v>
      </c>
    </row>
    <row r="3107" spans="1:2" x14ac:dyDescent="0.25">
      <c r="A3107">
        <f ca="1">25893.3562298427*(((RANDBETWEEN(3800,4910))))</f>
        <v>118332637.97038132</v>
      </c>
      <c r="B3107">
        <v>145093243.23308653</v>
      </c>
    </row>
    <row r="3108" spans="1:2" x14ac:dyDescent="0.25">
      <c r="A3108">
        <f ca="1">27570.0336343099*(((RANDBETWEEN(3800,4910))))</f>
        <v>109177333.19186707</v>
      </c>
      <c r="B3108">
        <v>156751316.41410458</v>
      </c>
    </row>
    <row r="3109" spans="1:2" x14ac:dyDescent="0.25">
      <c r="A3109">
        <f ca="1">26660.3526376346*(((RANDBETWEEN(3800,4910))))</f>
        <v>114266271.40490206</v>
      </c>
      <c r="B3109">
        <v>181341124.83471316</v>
      </c>
    </row>
    <row r="3110" spans="1:2" x14ac:dyDescent="0.25">
      <c r="A3110">
        <f ca="1">28058.2011492178*(((RANDBETWEEN(3800,4910))))</f>
        <v>136615381.39554131</v>
      </c>
      <c r="B3110">
        <v>188604716.91036528</v>
      </c>
    </row>
    <row r="3111" spans="1:2" x14ac:dyDescent="0.25">
      <c r="A3111">
        <f ca="1">28709.2480078187*(((RANDBETWEEN(3800,4910))))</f>
        <v>114636027.29522014</v>
      </c>
      <c r="B3111">
        <v>190396744.6749106</v>
      </c>
    </row>
    <row r="3112" spans="1:2" x14ac:dyDescent="0.25">
      <c r="A3112">
        <f ca="1">26763.350233071*(((RANDBETWEEN(3800,4910))))</f>
        <v>113128681.43519124</v>
      </c>
      <c r="B3112">
        <v>176351172.03353003</v>
      </c>
    </row>
    <row r="3113" spans="1:2" x14ac:dyDescent="0.25">
      <c r="A3113">
        <f ca="1">29766.0791470597*(((RANDBETWEEN(3800,4910))))</f>
        <v>119361977.37970944</v>
      </c>
      <c r="B3113">
        <v>182522827.42542389</v>
      </c>
    </row>
    <row r="3114" spans="1:2" x14ac:dyDescent="0.25">
      <c r="A3114">
        <f ca="1">28233.248902017*(((RANDBETWEEN(3800,4910))))</f>
        <v>124790960.146915</v>
      </c>
      <c r="B3114">
        <v>187676630.64651579</v>
      </c>
    </row>
    <row r="3115" spans="1:2" x14ac:dyDescent="0.25">
      <c r="A3115">
        <f ca="1">28198.3488227138*(((RANDBETWEEN(3800,4910))))</f>
        <v>134618917.27963567</v>
      </c>
      <c r="B3115">
        <v>162308943.57733041</v>
      </c>
    </row>
    <row r="3116" spans="1:2" x14ac:dyDescent="0.25">
      <c r="A3116">
        <f ca="1">26642.1266773763*(((RANDBETWEEN(3800,4910))))</f>
        <v>110804604.85120782</v>
      </c>
      <c r="B3116">
        <v>196122831.0383223</v>
      </c>
    </row>
    <row r="3117" spans="1:2" x14ac:dyDescent="0.25">
      <c r="A3117">
        <f ca="1">26211.9502387807*(((RANDBETWEEN(3800,4910))))</f>
        <v>119605128.93955648</v>
      </c>
      <c r="B3117">
        <v>149119956.45474064</v>
      </c>
    </row>
    <row r="3118" spans="1:2" x14ac:dyDescent="0.25">
      <c r="A3118">
        <f ca="1">28695.6808539654*(((RANDBETWEEN(3800,4910))))</f>
        <v>139174052.14173216</v>
      </c>
      <c r="B3118">
        <v>173081875.54558945</v>
      </c>
    </row>
    <row r="3119" spans="1:2" x14ac:dyDescent="0.25">
      <c r="A3119">
        <f ca="1">26522.3758664444*(((RANDBETWEEN(3800,4910))))</f>
        <v>111712247.14946397</v>
      </c>
      <c r="B3119">
        <v>148879174.86640576</v>
      </c>
    </row>
    <row r="3120" spans="1:2" x14ac:dyDescent="0.25">
      <c r="A3120">
        <f ca="1">28120.0367976385*(((RANDBETWEEN(3800,4910))))</f>
        <v>130392610.6306496</v>
      </c>
      <c r="B3120">
        <v>171093721.12317303</v>
      </c>
    </row>
    <row r="3121" spans="1:2" x14ac:dyDescent="0.25">
      <c r="A3121">
        <f ca="1">33646.8064042397*(((RANDBETWEEN(3800,4910))))</f>
        <v>144142918.63576284</v>
      </c>
      <c r="B3121">
        <v>183897477.41166928</v>
      </c>
    </row>
    <row r="3122" spans="1:2" x14ac:dyDescent="0.25">
      <c r="A3122">
        <f ca="1">26036.145314294*(((RANDBETWEEN(3800,4910))))</f>
        <v>110731726.02169226</v>
      </c>
      <c r="B3122">
        <v>143507345.82895982</v>
      </c>
    </row>
    <row r="3123" spans="1:2" x14ac:dyDescent="0.25">
      <c r="A3123">
        <f ca="1">31413.6755667712*(((RANDBETWEEN(3800,4910))))</f>
        <v>129173033.9305632</v>
      </c>
      <c r="B3123">
        <v>173383643.0575043</v>
      </c>
    </row>
    <row r="3124" spans="1:2" x14ac:dyDescent="0.25">
      <c r="A3124">
        <f ca="1">27649.6446810099*(((RANDBETWEEN(3800,4910))))</f>
        <v>106312883.79848297</v>
      </c>
      <c r="B3124">
        <v>187202997.23266578</v>
      </c>
    </row>
    <row r="3125" spans="1:2" x14ac:dyDescent="0.25">
      <c r="A3125">
        <f ca="1">26575.535677484*(((RANDBETWEEN(3800,4910))))</f>
        <v>115922486.62518503</v>
      </c>
      <c r="B3125">
        <v>199756334.27409789</v>
      </c>
    </row>
    <row r="3126" spans="1:2" x14ac:dyDescent="0.25">
      <c r="A3126">
        <f ca="1">30918.1007493009*(((RANDBETWEEN(3800,4910))))</f>
        <v>131463764.38602749</v>
      </c>
      <c r="B3126">
        <v>151405517.64793408</v>
      </c>
    </row>
    <row r="3127" spans="1:2" x14ac:dyDescent="0.25">
      <c r="A3127">
        <f ca="1">31694.2855809185*(((RANDBETWEEN(3800,4910))))</f>
        <v>153305259.3549028</v>
      </c>
      <c r="B3127">
        <v>162214238.53469315</v>
      </c>
    </row>
    <row r="3128" spans="1:2" x14ac:dyDescent="0.25">
      <c r="A3128">
        <f ca="1">26920.9089341104*(((RANDBETWEEN(3800,4910))))</f>
        <v>109810387.54223646</v>
      </c>
      <c r="B3128">
        <v>171762596.18602031</v>
      </c>
    </row>
    <row r="3129" spans="1:2" x14ac:dyDescent="0.25">
      <c r="A3129">
        <f ca="1">25979.4812901959*(((RANDBETWEEN(3800,4910))))</f>
        <v>123324597.68456008</v>
      </c>
      <c r="B3129">
        <v>160557468.14998376</v>
      </c>
    </row>
    <row r="3130" spans="1:2" x14ac:dyDescent="0.25">
      <c r="A3130">
        <f ca="1">26565.5796965756*(((RANDBETWEEN(3800,4910))))</f>
        <v>102596268.78817491</v>
      </c>
      <c r="B3130">
        <v>147754055.01695019</v>
      </c>
    </row>
    <row r="3131" spans="1:2" x14ac:dyDescent="0.25">
      <c r="A3131">
        <f ca="1">29376.9018593733*(((RANDBETWEEN(3800,4910))))</f>
        <v>136103186.31447652</v>
      </c>
      <c r="B3131">
        <v>195774177.24009636</v>
      </c>
    </row>
    <row r="3132" spans="1:2" x14ac:dyDescent="0.25">
      <c r="A3132">
        <f ca="1">29091.9785865788*(((RANDBETWEEN(3800,4910))))</f>
        <v>118491628.78313562</v>
      </c>
      <c r="B3132">
        <v>178391995.04793537</v>
      </c>
    </row>
    <row r="3133" spans="1:2" x14ac:dyDescent="0.25">
      <c r="A3133">
        <f ca="1">26649.4404518795*(((RANDBETWEEN(3800,4910))))</f>
        <v>126984583.7532059</v>
      </c>
      <c r="B3133">
        <v>175954480.59418657</v>
      </c>
    </row>
    <row r="3134" spans="1:2" x14ac:dyDescent="0.25">
      <c r="A3134">
        <f ca="1">29722.4943839955*(((RANDBETWEEN(3800,4910))))</f>
        <v>123259184.21042946</v>
      </c>
      <c r="B3134">
        <v>188868725.76390561</v>
      </c>
    </row>
    <row r="3135" spans="1:2" x14ac:dyDescent="0.25">
      <c r="A3135">
        <f ca="1">26263.9326826779*(((RANDBETWEEN(3800,4910))))</f>
        <v>107944763.32580623</v>
      </c>
      <c r="B3135">
        <v>166223908.33464807</v>
      </c>
    </row>
    <row r="3136" spans="1:2" x14ac:dyDescent="0.25">
      <c r="A3136">
        <f ca="1">26115.2466355136*(((RANDBETWEEN(3800,4910))))</f>
        <v>111721025.10672715</v>
      </c>
      <c r="B3136">
        <v>144073565.43020537</v>
      </c>
    </row>
    <row r="3137" spans="1:2" x14ac:dyDescent="0.25">
      <c r="A3137">
        <f ca="1">30053.6516787707*(((RANDBETWEEN(3800,4910))))</f>
        <v>118591709.52442931</v>
      </c>
      <c r="B3137">
        <v>161393817.64514378</v>
      </c>
    </row>
    <row r="3138" spans="1:2" x14ac:dyDescent="0.25">
      <c r="A3138">
        <f ca="1">28643.2692074357*(((RANDBETWEEN(3800,4910))))</f>
        <v>109932867.21813825</v>
      </c>
      <c r="B3138">
        <v>158673835.57179412</v>
      </c>
    </row>
    <row r="3139" spans="1:2" x14ac:dyDescent="0.25">
      <c r="A3139">
        <f ca="1">27164.3116593305*(((RANDBETWEEN(3800,4910))))</f>
        <v>128025400.85042447</v>
      </c>
      <c r="B3139">
        <v>155442073.69770563</v>
      </c>
    </row>
    <row r="3140" spans="1:2" x14ac:dyDescent="0.25">
      <c r="A3140">
        <f ca="1">26956.7648418208*(((RANDBETWEEN(3800,4910))))</f>
        <v>127586367.99633777</v>
      </c>
      <c r="B3140">
        <v>149898214.18689573</v>
      </c>
    </row>
    <row r="3141" spans="1:2" x14ac:dyDescent="0.25">
      <c r="A3141">
        <f ca="1">27969.1424800917*(((RANDBETWEEN(3800,4910))))</f>
        <v>111736724.20796648</v>
      </c>
      <c r="B3141">
        <v>191378830.28972244</v>
      </c>
    </row>
    <row r="3142" spans="1:2" x14ac:dyDescent="0.25">
      <c r="A3142">
        <f ca="1">29108.983512864*(((RANDBETWEEN(3800,4910))))</f>
        <v>112156913.47506511</v>
      </c>
      <c r="B3142">
        <v>178430221.43725801</v>
      </c>
    </row>
    <row r="3143" spans="1:2" x14ac:dyDescent="0.25">
      <c r="A3143">
        <f ca="1">28172.8374002544*(((RANDBETWEEN(3800,4910))))</f>
        <v>134328088.72441304</v>
      </c>
      <c r="B3143">
        <v>177850343.77331984</v>
      </c>
    </row>
    <row r="3144" spans="1:2" x14ac:dyDescent="0.25">
      <c r="A3144">
        <f ca="1">30274.9150371049*(((RANDBETWEEN(3800,4910))))</f>
        <v>142746224.3999497</v>
      </c>
      <c r="B3144">
        <v>183877191.0642167</v>
      </c>
    </row>
    <row r="3145" spans="1:2" x14ac:dyDescent="0.25">
      <c r="A3145">
        <f ca="1">29822.3484707384*(((RANDBETWEEN(3800,4910))))</f>
        <v>139538768.4945851</v>
      </c>
      <c r="B3145">
        <v>148756982.92135131</v>
      </c>
    </row>
    <row r="3146" spans="1:2" x14ac:dyDescent="0.25">
      <c r="A3146">
        <f ca="1">27571.445879215*(((RANDBETWEEN(3800,4910))))</f>
        <v>118171217.03831534</v>
      </c>
      <c r="B3146">
        <v>158884531.80638194</v>
      </c>
    </row>
    <row r="3147" spans="1:2" x14ac:dyDescent="0.25">
      <c r="A3147">
        <f ca="1">25601.844987121*(((RANDBETWEEN(3800,4910))))</f>
        <v>110139137.13459441</v>
      </c>
      <c r="B3147">
        <v>143648569.05612588</v>
      </c>
    </row>
    <row r="3148" spans="1:2" x14ac:dyDescent="0.25">
      <c r="A3148">
        <f ca="1">27077.5618225899*(((RANDBETWEEN(3800,4910))))</f>
        <v>118491410.53565335</v>
      </c>
      <c r="B3148">
        <v>194174322.6052953</v>
      </c>
    </row>
    <row r="3149" spans="1:2" x14ac:dyDescent="0.25">
      <c r="A3149">
        <f ca="1">27525.8359900427*(((RANDBETWEEN(3800,4910))))</f>
        <v>113241289.26303567</v>
      </c>
      <c r="B3149">
        <v>198742545.17632377</v>
      </c>
    </row>
    <row r="3150" spans="1:2" x14ac:dyDescent="0.25">
      <c r="A3150">
        <f ca="1">28240.2889700993*(((RANDBETWEEN(3800,4910))))</f>
        <v>126657696.03089528</v>
      </c>
      <c r="B3150">
        <v>158576656.98374525</v>
      </c>
    </row>
    <row r="3151" spans="1:2" x14ac:dyDescent="0.25">
      <c r="A3151">
        <f ca="1">27246.075475262*(((RANDBETWEEN(3800,4910))))</f>
        <v>112962228.92043638</v>
      </c>
      <c r="B3151">
        <v>200454182.26990092</v>
      </c>
    </row>
    <row r="3152" spans="1:2" x14ac:dyDescent="0.25">
      <c r="A3152">
        <f ca="1">25718.1542736398*(((RANDBETWEEN(3800,4910))))</f>
        <v>125298847.62117359</v>
      </c>
      <c r="B3152">
        <v>160519111.58002305</v>
      </c>
    </row>
    <row r="3153" spans="1:2" x14ac:dyDescent="0.25">
      <c r="A3153">
        <f ca="1">26348.0416799185*(((RANDBETWEEN(3800,4910))))</f>
        <v>113059446.84853031</v>
      </c>
      <c r="B3153">
        <v>159930207.65151462</v>
      </c>
    </row>
    <row r="3154" spans="1:2" x14ac:dyDescent="0.25">
      <c r="A3154">
        <f ca="1">24895.8311820038*(((RANDBETWEEN(3800,4910))))</f>
        <v>119649364.66071007</v>
      </c>
      <c r="B3154">
        <v>149432710.05860049</v>
      </c>
    </row>
    <row r="3155" spans="1:2" x14ac:dyDescent="0.25">
      <c r="A3155">
        <f ca="1">27787.8382918525*(((RANDBETWEEN(3800,4910))))</f>
        <v>119987885.74421895</v>
      </c>
      <c r="B3155">
        <v>201148717.6039812</v>
      </c>
    </row>
    <row r="3156" spans="1:2" x14ac:dyDescent="0.25">
      <c r="A3156">
        <f ca="1">30057.8956754812*(((RANDBETWEEN(3800,4910))))</f>
        <v>144247841.3466343</v>
      </c>
      <c r="B3156">
        <v>156443789.07285661</v>
      </c>
    </row>
    <row r="3157" spans="1:2" x14ac:dyDescent="0.25">
      <c r="A3157">
        <f ca="1">26893.5511414255*(((RANDBETWEEN(3800,4910))))</f>
        <v>114055550.39078538</v>
      </c>
      <c r="B3157">
        <v>156019927.77794343</v>
      </c>
    </row>
    <row r="3158" spans="1:2" x14ac:dyDescent="0.25">
      <c r="A3158">
        <f ca="1">26617.8238416697*(((RANDBETWEEN(3800,4910))))</f>
        <v>117544310.08481342</v>
      </c>
      <c r="B3158">
        <v>170053400.18205014</v>
      </c>
    </row>
    <row r="3159" spans="1:2" x14ac:dyDescent="0.25">
      <c r="A3159">
        <f ca="1">29535.5175042607*(((RANDBETWEEN(3800,4910))))</f>
        <v>129897205.98373856</v>
      </c>
      <c r="B3159">
        <v>166623737.2610625</v>
      </c>
    </row>
    <row r="3160" spans="1:2" x14ac:dyDescent="0.25">
      <c r="A3160">
        <f ca="1">27182.3756165743*(((RANDBETWEEN(3800,4910))))</f>
        <v>131671427.48668578</v>
      </c>
      <c r="B3160">
        <v>176815049.98338354</v>
      </c>
    </row>
    <row r="3161" spans="1:2" x14ac:dyDescent="0.25">
      <c r="A3161">
        <f ca="1">26922.1139841319*(((RANDBETWEEN(3800,4910))))</f>
        <v>108011521.30433737</v>
      </c>
      <c r="B3161">
        <v>180446683.08634895</v>
      </c>
    </row>
    <row r="3162" spans="1:2" x14ac:dyDescent="0.25">
      <c r="A3162">
        <f ca="1">26930.3292276779*(((RANDBETWEEN(3800,4910))))</f>
        <v>109848812.91969824</v>
      </c>
      <c r="B3162">
        <v>176099321.35588858</v>
      </c>
    </row>
    <row r="3163" spans="1:2" x14ac:dyDescent="0.25">
      <c r="A3163">
        <f ca="1">27128.9843406306*(((RANDBETWEEN(3800,4910))))</f>
        <v>111907060.4051014</v>
      </c>
      <c r="B3163">
        <v>143787374.52852634</v>
      </c>
    </row>
    <row r="3164" spans="1:2" x14ac:dyDescent="0.25">
      <c r="A3164">
        <f ca="1">26301.4369423538*(((RANDBETWEEN(3800,4910))))</f>
        <v>101655053.78219761</v>
      </c>
      <c r="B3164">
        <v>153952055.3315078</v>
      </c>
    </row>
    <row r="3165" spans="1:2" x14ac:dyDescent="0.25">
      <c r="A3165">
        <f ca="1">25916.4660869349*(((RANDBETWEEN(3800,4910))))</f>
        <v>123621543.23467934</v>
      </c>
      <c r="B3165">
        <v>143078370.42797023</v>
      </c>
    </row>
    <row r="3166" spans="1:2" x14ac:dyDescent="0.25">
      <c r="A3166">
        <f ca="1">28099.1209609307*(((RANDBETWEEN(3800,4910))))</f>
        <v>137882386.55528703</v>
      </c>
      <c r="B3166">
        <v>146797221.8570691</v>
      </c>
    </row>
    <row r="3167" spans="1:2" x14ac:dyDescent="0.25">
      <c r="A3167">
        <f ca="1">26230.1941296139*(((RANDBETWEEN(3800,4910))))</f>
        <v>106389667.38971403</v>
      </c>
      <c r="B3167">
        <v>169709672.30639082</v>
      </c>
    </row>
    <row r="3168" spans="1:2" x14ac:dyDescent="0.25">
      <c r="A3168">
        <f ca="1">25751.3132335152*(((RANDBETWEEN(3800,4910))))</f>
        <v>122473245.73859821</v>
      </c>
      <c r="B3168">
        <v>148697956.97140265</v>
      </c>
    </row>
    <row r="3169" spans="1:2" x14ac:dyDescent="0.25">
      <c r="A3169">
        <f ca="1">26480.7062098163*(((RANDBETWEEN(3800,4910))))</f>
        <v>116197338.84867388</v>
      </c>
      <c r="B3169">
        <v>193538923.3799305</v>
      </c>
    </row>
    <row r="3170" spans="1:2" x14ac:dyDescent="0.25">
      <c r="A3170">
        <f ca="1">27281.0674025382*(((RANDBETWEEN(3800,4910))))</f>
        <v>114607764.15806295</v>
      </c>
      <c r="B3170">
        <v>153452849.7609131</v>
      </c>
    </row>
    <row r="3171" spans="1:2" x14ac:dyDescent="0.25">
      <c r="A3171">
        <f ca="1">26503.802479609*(((RANDBETWEEN(3800,4910))))</f>
        <v>106757316.38786487</v>
      </c>
      <c r="B3171">
        <v>171649636.45559692</v>
      </c>
    </row>
    <row r="3172" spans="1:2" x14ac:dyDescent="0.25">
      <c r="A3172">
        <f ca="1">28657.5871326253*(((RANDBETWEEN(3800,4910))))</f>
        <v>112652975.01835002</v>
      </c>
      <c r="B3172">
        <v>182996577.77226827</v>
      </c>
    </row>
    <row r="3173" spans="1:2" x14ac:dyDescent="0.25">
      <c r="A3173">
        <f ca="1">27269.4855397835*(((RANDBETWEEN(3800,4910))))</f>
        <v>131111686.47527887</v>
      </c>
      <c r="B3173">
        <v>162217122.95216992</v>
      </c>
    </row>
    <row r="3174" spans="1:2" x14ac:dyDescent="0.25">
      <c r="A3174">
        <f ca="1">28823.4481534209*(((RANDBETWEEN(3800,4910))))</f>
        <v>118464371.91055997</v>
      </c>
      <c r="B3174">
        <v>165228214.09489888</v>
      </c>
    </row>
    <row r="3175" spans="1:2" x14ac:dyDescent="0.25">
      <c r="A3175">
        <f ca="1">26679.4207135955*(((RANDBETWEEN(3800,4910))))</f>
        <v>115521891.68986844</v>
      </c>
      <c r="B3175">
        <v>159432172.15993884</v>
      </c>
    </row>
    <row r="3176" spans="1:2" x14ac:dyDescent="0.25">
      <c r="A3176">
        <f ca="1">27934.6039285592*(((RANDBETWEEN(3800,4910))))</f>
        <v>128275701.23994385</v>
      </c>
      <c r="B3176">
        <v>144878120.19093832</v>
      </c>
    </row>
    <row r="3177" spans="1:2" x14ac:dyDescent="0.25">
      <c r="A3177">
        <f ca="1">29065.9507465284*(((RANDBETWEEN(3800,4910))))</f>
        <v>134517220.05493358</v>
      </c>
      <c r="B3177">
        <v>185480828.8772223</v>
      </c>
    </row>
    <row r="3178" spans="1:2" x14ac:dyDescent="0.25">
      <c r="A3178">
        <f ca="1">30532.7166277538*(((RANDBETWEEN(3800,4910))))</f>
        <v>127748886.37052178</v>
      </c>
      <c r="B3178">
        <v>145158945.90333563</v>
      </c>
    </row>
    <row r="3179" spans="1:2" x14ac:dyDescent="0.25">
      <c r="A3179">
        <f ca="1">28370.9519222352*(((RANDBETWEEN(3800,4910))))</f>
        <v>136747988.2651737</v>
      </c>
      <c r="B3179">
        <v>143286680.85478154</v>
      </c>
    </row>
    <row r="3180" spans="1:2" x14ac:dyDescent="0.25">
      <c r="A3180">
        <f ca="1">26223.2815309267*(((RANDBETWEEN(3800,4910))))</f>
        <v>101615215.9323408</v>
      </c>
      <c r="B3180">
        <v>179525653.17332408</v>
      </c>
    </row>
    <row r="3181" spans="1:2" x14ac:dyDescent="0.25">
      <c r="A3181">
        <f ca="1">25743.7651481172*(((RANDBETWEEN(3800,4910))))</f>
        <v>113092360.295679</v>
      </c>
      <c r="B3181">
        <v>148632960.60220221</v>
      </c>
    </row>
    <row r="3182" spans="1:2" x14ac:dyDescent="0.25">
      <c r="A3182">
        <f ca="1">29043.5192923309*(((RANDBETWEEN(3800,4910))))</f>
        <v>140628720.41346604</v>
      </c>
      <c r="B3182">
        <v>167372473.90862006</v>
      </c>
    </row>
    <row r="3183" spans="1:2" x14ac:dyDescent="0.25">
      <c r="A3183">
        <f ca="1">26480.1271938427*(((RANDBETWEEN(3800,4910))))</f>
        <v>107906518.31490891</v>
      </c>
      <c r="B3183">
        <v>156252366.02706242</v>
      </c>
    </row>
    <row r="3184" spans="1:2" x14ac:dyDescent="0.25">
      <c r="A3184">
        <f ca="1">28711.3681617422*(((RANDBETWEEN(3800,4910))))</f>
        <v>109419024.06439963</v>
      </c>
      <c r="B3184">
        <v>148116574.52345777</v>
      </c>
    </row>
    <row r="3185" spans="1:2" x14ac:dyDescent="0.25">
      <c r="A3185">
        <f ca="1">30512.6762071676*(((RANDBETWEEN(3800,4910))))</f>
        <v>136300124.61741772</v>
      </c>
      <c r="B3185">
        <v>168138671.66115829</v>
      </c>
    </row>
    <row r="3186" spans="1:2" x14ac:dyDescent="0.25">
      <c r="A3186">
        <f ca="1">27195.6499070993*(((RANDBETWEEN(3800,4910))))</f>
        <v>115935055.55396447</v>
      </c>
      <c r="B3186">
        <v>144339016.74575576</v>
      </c>
    </row>
    <row r="3187" spans="1:2" x14ac:dyDescent="0.25">
      <c r="A3187">
        <f ca="1">31321.02841424*(((RANDBETWEEN(3800,4910))))</f>
        <v>149338663.47909653</v>
      </c>
      <c r="B3187">
        <v>159657723.16164702</v>
      </c>
    </row>
    <row r="3188" spans="1:2" x14ac:dyDescent="0.25">
      <c r="A3188">
        <f ca="1">26410.0421226582*(((RANDBETWEEN(3800,4910))))</f>
        <v>104927097.35332109</v>
      </c>
      <c r="B3188">
        <v>145060039.0140948</v>
      </c>
    </row>
    <row r="3189" spans="1:2" x14ac:dyDescent="0.25">
      <c r="A3189">
        <f ca="1">28736.8455650308*(((RANDBETWEEN(3800,4910))))</f>
        <v>122850014.79050669</v>
      </c>
      <c r="B3189">
        <v>179884491.77966666</v>
      </c>
    </row>
    <row r="3190" spans="1:2" x14ac:dyDescent="0.25">
      <c r="A3190">
        <f ca="1">26874.9644117485*(((RANDBETWEEN(3800,4910))))</f>
        <v>111316102.59346215</v>
      </c>
      <c r="B3190">
        <v>171134354.09261033</v>
      </c>
    </row>
    <row r="3191" spans="1:2" x14ac:dyDescent="0.25">
      <c r="A3191">
        <f ca="1">32831.4771751814*(((RANDBETWEEN(3800,4910))))</f>
        <v>128042760.98320733</v>
      </c>
      <c r="B3191">
        <v>200705261.20029387</v>
      </c>
    </row>
    <row r="3192" spans="1:2" x14ac:dyDescent="0.25">
      <c r="A3192">
        <f ca="1">26643.1799529926*(((RANDBETWEEN(3800,4910))))</f>
        <v>114192669.27852643</v>
      </c>
      <c r="B3192">
        <v>147704988.49498421</v>
      </c>
    </row>
    <row r="3193" spans="1:2" x14ac:dyDescent="0.25">
      <c r="A3193">
        <f ca="1">31719.8836379223*(((RANDBETWEEN(3800,4910))))</f>
        <v>138140093.24315161</v>
      </c>
      <c r="B3193">
        <v>172500279.7669878</v>
      </c>
    </row>
    <row r="3194" spans="1:2" x14ac:dyDescent="0.25">
      <c r="A3194">
        <f ca="1">28593.0096249437*(((RANDBETWEEN(3800,4910))))</f>
        <v>108967959.68066038</v>
      </c>
      <c r="B3194">
        <v>184454957.89802349</v>
      </c>
    </row>
    <row r="3195" spans="1:2" x14ac:dyDescent="0.25">
      <c r="A3195">
        <f ca="1">30531.4594842117*(((RANDBETWEEN(3800,4910))))</f>
        <v>123530285.07312036</v>
      </c>
      <c r="B3195">
        <v>189942315.61578441</v>
      </c>
    </row>
    <row r="3196" spans="1:2" x14ac:dyDescent="0.25">
      <c r="A3196">
        <f ca="1">26905.6750888141*(((RANDBETWEEN(3800,4910))))</f>
        <v>127048597.7693802</v>
      </c>
      <c r="B3196">
        <v>169477362.69518259</v>
      </c>
    </row>
    <row r="3197" spans="1:2" x14ac:dyDescent="0.25">
      <c r="A3197">
        <f ca="1">26587.0584962735*(((RANDBETWEEN(3800,4910))))</f>
        <v>124161563.17759737</v>
      </c>
      <c r="B3197">
        <v>176704250.88595647</v>
      </c>
    </row>
    <row r="3198" spans="1:2" x14ac:dyDescent="0.25">
      <c r="A3198">
        <f ca="1">29961.2005556049*(((RANDBETWEEN(3800,4910))))</f>
        <v>136593113.33300295</v>
      </c>
      <c r="B3198">
        <v>166614795.66745609</v>
      </c>
    </row>
    <row r="3199" spans="1:2" x14ac:dyDescent="0.25">
      <c r="A3199">
        <f ca="1">30122.9371743611*(((RANDBETWEEN(3800,4910))))</f>
        <v>127480270.121896</v>
      </c>
      <c r="B3199">
        <v>159409222.5083352</v>
      </c>
    </row>
    <row r="3200" spans="1:2" x14ac:dyDescent="0.25">
      <c r="A3200">
        <f ca="1">26738.6406976702*(((RANDBETWEEN(3800,4910))))</f>
        <v>112997495.5883543</v>
      </c>
      <c r="B3200">
        <v>190160052.78073257</v>
      </c>
    </row>
    <row r="3201" spans="1:2" x14ac:dyDescent="0.25">
      <c r="A3201">
        <f ca="1">27830.8145191608*(((RANDBETWEEN(3800,4910))))</f>
        <v>113215753.46394606</v>
      </c>
      <c r="B3201">
        <v>177286601.07134497</v>
      </c>
    </row>
    <row r="3202" spans="1:2" x14ac:dyDescent="0.25">
      <c r="A3202">
        <f ca="1">28480.1026090007*(((RANDBETWEEN(3800,4910))))</f>
        <v>128644623.48485619</v>
      </c>
      <c r="B3202">
        <v>155007381.93835387</v>
      </c>
    </row>
    <row r="3203" spans="1:2" x14ac:dyDescent="0.25">
      <c r="A3203">
        <f ca="1">27124.4245142279*(((RANDBETWEEN(3800,4910))))</f>
        <v>125965827.44407456</v>
      </c>
      <c r="B3203">
        <v>152491072.75240427</v>
      </c>
    </row>
    <row r="3204" spans="1:2" x14ac:dyDescent="0.25">
      <c r="A3204">
        <f ca="1">26892.077108623*(((RANDBETWEEN(3800,4910))))</f>
        <v>124295180.39605534</v>
      </c>
      <c r="B3204">
        <v>153482999.87565228</v>
      </c>
    </row>
    <row r="3205" spans="1:2" x14ac:dyDescent="0.25">
      <c r="A3205">
        <f ca="1">27281.0665074735*(((RANDBETWEEN(3800,4910))))</f>
        <v>107078186.04183364</v>
      </c>
      <c r="B3205">
        <v>198499660.17846978</v>
      </c>
    </row>
    <row r="3206" spans="1:2" x14ac:dyDescent="0.25">
      <c r="A3206">
        <f ca="1">32144.3676636264*(((RANDBETWEEN(3800,4910))))</f>
        <v>140792330.36668357</v>
      </c>
      <c r="B3206">
        <v>167085659.66962451</v>
      </c>
    </row>
    <row r="3207" spans="1:2" x14ac:dyDescent="0.25">
      <c r="A3207">
        <f ca="1">27431.2289616902*(((RANDBETWEEN(3800,4910))))</f>
        <v>134221003.3095502</v>
      </c>
      <c r="B3207">
        <v>181725369.93744928</v>
      </c>
    </row>
    <row r="3208" spans="1:2" x14ac:dyDescent="0.25">
      <c r="A3208">
        <f ca="1">30873.4740231101*(((RANDBETWEEN(3800,4910))))</f>
        <v>138097049.3053714</v>
      </c>
      <c r="B3208">
        <v>196837308.19225153</v>
      </c>
    </row>
    <row r="3209" spans="1:2" x14ac:dyDescent="0.25">
      <c r="A3209">
        <f ca="1">28637.2676933928*(((RANDBETWEEN(3800,4910))))</f>
        <v>123283437.4200561</v>
      </c>
      <c r="B3209">
        <v>197826707.23140702</v>
      </c>
    </row>
    <row r="3210" spans="1:2" x14ac:dyDescent="0.25">
      <c r="A3210">
        <f ca="1">26332.3784218944*(((RANDBETWEEN(3800,4910))))</f>
        <v>102143295.89852825</v>
      </c>
      <c r="B3210">
        <v>166805795.74570987</v>
      </c>
    </row>
    <row r="3211" spans="1:2" x14ac:dyDescent="0.25">
      <c r="A3211">
        <f ca="1">29301.296166885*(((RANDBETWEEN(3800,4910))))</f>
        <v>122538020.56991319</v>
      </c>
      <c r="B3211">
        <v>157787927.8706581</v>
      </c>
    </row>
    <row r="3212" spans="1:2" x14ac:dyDescent="0.25">
      <c r="A3212">
        <f ca="1">26227.6297282424*(((RANDBETWEEN(3800,4910))))</f>
        <v>123296087.35246776</v>
      </c>
      <c r="B3212">
        <v>148826715.00308302</v>
      </c>
    </row>
    <row r="3213" spans="1:2" x14ac:dyDescent="0.25">
      <c r="A3213">
        <f ca="1">26045.7422692894*(((RANDBETWEEN(3800,4910))))</f>
        <v>113585482.03637126</v>
      </c>
      <c r="B3213">
        <v>143190010.39000174</v>
      </c>
    </row>
    <row r="3214" spans="1:2" x14ac:dyDescent="0.25">
      <c r="A3214">
        <f ca="1">28214.8594115332*(((RANDBETWEEN(3800,4910))))</f>
        <v>124371100.28603815</v>
      </c>
      <c r="B3214">
        <v>156653169.17743114</v>
      </c>
    </row>
    <row r="3215" spans="1:2" x14ac:dyDescent="0.25">
      <c r="A3215">
        <f ca="1">26105.9272300684*(((RANDBETWEEN(3800,4910))))</f>
        <v>114135113.84985898</v>
      </c>
      <c r="B3215">
        <v>150513692.54188752</v>
      </c>
    </row>
    <row r="3216" spans="1:2" x14ac:dyDescent="0.25">
      <c r="A3216">
        <f ca="1">27647.308707957*(((RANDBETWEEN(3800,4910))))</f>
        <v>133757679.52909613</v>
      </c>
      <c r="B3216">
        <v>164194207.69940084</v>
      </c>
    </row>
    <row r="3217" spans="1:2" x14ac:dyDescent="0.25">
      <c r="A3217">
        <f ca="1">26122.0225076807*(((RANDBETWEEN(3800,4910))))</f>
        <v>108171295.2043058</v>
      </c>
      <c r="B3217">
        <v>146641361.5276666</v>
      </c>
    </row>
    <row r="3218" spans="1:2" x14ac:dyDescent="0.25">
      <c r="A3218">
        <f ca="1">29406.5875235346*(((RANDBETWEEN(3800,4910))))</f>
        <v>129241952.16593444</v>
      </c>
      <c r="B3218">
        <v>197250992.32563403</v>
      </c>
    </row>
    <row r="3219" spans="1:2" x14ac:dyDescent="0.25">
      <c r="A3219">
        <f ca="1">26773.4376724489*(((RANDBETWEEN(3800,4910))))</f>
        <v>108593063.19945276</v>
      </c>
      <c r="B3219">
        <v>145520045.41408753</v>
      </c>
    </row>
    <row r="3220" spans="1:2" x14ac:dyDescent="0.25">
      <c r="A3220">
        <f ca="1">25876.7312732585*(((RANDBETWEEN(3800,4910))))</f>
        <v>108423504.03495318</v>
      </c>
      <c r="B3220">
        <v>172981858.74869153</v>
      </c>
    </row>
    <row r="3221" spans="1:2" x14ac:dyDescent="0.25">
      <c r="A3221">
        <f ca="1">26670.0617932287*(((RANDBETWEEN(3800,4910))))</f>
        <v>123802426.84416772</v>
      </c>
      <c r="B3221">
        <v>146356240.33029306</v>
      </c>
    </row>
    <row r="3222" spans="1:2" x14ac:dyDescent="0.25">
      <c r="A3222">
        <f ca="1">27742.3223319237*(((RANDBETWEEN(3800,4910))))</f>
        <v>118265520.10099079</v>
      </c>
      <c r="B3222">
        <v>160496682.01880908</v>
      </c>
    </row>
    <row r="3223" spans="1:2" x14ac:dyDescent="0.25">
      <c r="A3223">
        <f ca="1">25966.5535349174*(((RANDBETWEEN(3800,4910))))</f>
        <v>106774468.13558017</v>
      </c>
      <c r="B3223">
        <v>144247537.31033161</v>
      </c>
    </row>
    <row r="3224" spans="1:2" x14ac:dyDescent="0.25">
      <c r="A3224">
        <f ca="1">27653.0831579957*(((RANDBETWEEN(3800,4910))))</f>
        <v>113294681.69830845</v>
      </c>
      <c r="B3224">
        <v>161632231.38413441</v>
      </c>
    </row>
    <row r="3225" spans="1:2" x14ac:dyDescent="0.25">
      <c r="A3225">
        <f ca="1">28468.5843534589*(((RANDBETWEEN(3800,4910))))</f>
        <v>139097503.15100011</v>
      </c>
      <c r="B3225">
        <v>146022832.55085286</v>
      </c>
    </row>
    <row r="3226" spans="1:2" x14ac:dyDescent="0.25">
      <c r="A3226">
        <f ca="1">26874.6850865125*(((RANDBETWEEN(3800,4910))))</f>
        <v>102661297.03047776</v>
      </c>
      <c r="B3226">
        <v>156384403.64384612</v>
      </c>
    </row>
    <row r="3227" spans="1:2" x14ac:dyDescent="0.25">
      <c r="A3227">
        <f ca="1">25645.0187047049*(((RANDBETWEEN(3800,4910))))</f>
        <v>125327206.40989301</v>
      </c>
      <c r="B3227">
        <v>163480329.56798229</v>
      </c>
    </row>
    <row r="3228" spans="1:2" x14ac:dyDescent="0.25">
      <c r="A3228">
        <f ca="1">27106.0219280674*(((RANDBETWEEN(3800,4910))))</f>
        <v>119835722.94398591</v>
      </c>
      <c r="B3228">
        <v>145605937.59179497</v>
      </c>
    </row>
    <row r="3229" spans="1:2" x14ac:dyDescent="0.25">
      <c r="A3229">
        <f ca="1">27740.8433413503*(((RANDBETWEEN(3800,4910))))</f>
        <v>130687112.98110119</v>
      </c>
      <c r="B3229">
        <v>156014516.4356586</v>
      </c>
    </row>
    <row r="3230" spans="1:2" x14ac:dyDescent="0.25">
      <c r="A3230">
        <f ca="1">26393.7674987629*(((RANDBETWEEN(3800,4910))))</f>
        <v>127798622.22901</v>
      </c>
      <c r="B3230">
        <v>186789024.89290768</v>
      </c>
    </row>
    <row r="3231" spans="1:2" x14ac:dyDescent="0.25">
      <c r="A3231">
        <f ca="1">26664.8898871865*(((RANDBETWEEN(3800,4910))))</f>
        <v>102926474.9645398</v>
      </c>
      <c r="B3231">
        <v>146921199.34912831</v>
      </c>
    </row>
    <row r="3232" spans="1:2" x14ac:dyDescent="0.25">
      <c r="A3232">
        <f ca="1">29521.6683473601*(((RANDBETWEEN(3800,4910))))</f>
        <v>122337793.63146031</v>
      </c>
      <c r="B3232">
        <v>148289387.5917547</v>
      </c>
    </row>
    <row r="3233" spans="1:2" x14ac:dyDescent="0.25">
      <c r="A3233">
        <f ca="1">26473.1033819316*(((RANDBETWEEN(3800,4910))))</f>
        <v>112245958.33939004</v>
      </c>
      <c r="B3233">
        <v>145690352.05687973</v>
      </c>
    </row>
    <row r="3234" spans="1:2" x14ac:dyDescent="0.25">
      <c r="A3234">
        <f ca="1">29727.3869964856*(((RANDBETWEEN(3800,4910))))</f>
        <v>145604741.50878638</v>
      </c>
      <c r="B3234">
        <v>152615800.76153815</v>
      </c>
    </row>
    <row r="3235" spans="1:2" x14ac:dyDescent="0.25">
      <c r="A3235">
        <f ca="1">26286.0837817539*(((RANDBETWEEN(3800,4910))))</f>
        <v>113923887.11012137</v>
      </c>
      <c r="B3235">
        <v>163906204.40417883</v>
      </c>
    </row>
    <row r="3236" spans="1:2" x14ac:dyDescent="0.25">
      <c r="A3236">
        <f ca="1">27416.6405261818*(((RANDBETWEEN(3800,4910))))</f>
        <v>113450058.49734049</v>
      </c>
      <c r="B3236">
        <v>199057534.29089832</v>
      </c>
    </row>
    <row r="3237" spans="1:2" x14ac:dyDescent="0.25">
      <c r="A3237">
        <f ca="1">27071.0954076676*(((RANDBETWEEN(3800,4910))))</f>
        <v>114808515.62391819</v>
      </c>
      <c r="B3237">
        <v>160227626.88117179</v>
      </c>
    </row>
    <row r="3238" spans="1:2" x14ac:dyDescent="0.25">
      <c r="A3238">
        <f ca="1">27050.9511765124*(((RANDBETWEEN(3800,4910))))</f>
        <v>115994478.64488508</v>
      </c>
      <c r="B3238">
        <v>179282988.69665852</v>
      </c>
    </row>
    <row r="3239" spans="1:2" x14ac:dyDescent="0.25">
      <c r="A3239">
        <f ca="1">27103.9029207899*(((RANDBETWEEN(3800,4910))))</f>
        <v>113836392.26731747</v>
      </c>
      <c r="B3239">
        <v>152953365.1013279</v>
      </c>
    </row>
    <row r="3240" spans="1:2" x14ac:dyDescent="0.25">
      <c r="A3240">
        <f ca="1">26483.226515008*(((RANDBETWEEN(3800,4910))))</f>
        <v>111918115.25242394</v>
      </c>
      <c r="B3240">
        <v>180850151.08077252</v>
      </c>
    </row>
    <row r="3241" spans="1:2" x14ac:dyDescent="0.25">
      <c r="A3241">
        <f ca="1">29816.9100777222*(((RANDBETWEEN(3800,4910))))</f>
        <v>130329713.94972374</v>
      </c>
      <c r="B3241">
        <v>194892279.82010812</v>
      </c>
    </row>
    <row r="3242" spans="1:2" x14ac:dyDescent="0.25">
      <c r="A3242">
        <f ca="1">29279.0360512317*(((RANDBETWEEN(3800,4910))))</f>
        <v>141915487.74032027</v>
      </c>
      <c r="B3242">
        <v>144712634.90020448</v>
      </c>
    </row>
    <row r="3243" spans="1:2" x14ac:dyDescent="0.25">
      <c r="A3243">
        <f ca="1">27178.7442700854*(((RANDBETWEEN(3800,4910))))</f>
        <v>131218977.33597253</v>
      </c>
      <c r="B3243">
        <v>161152350.61139789</v>
      </c>
    </row>
    <row r="3244" spans="1:2" x14ac:dyDescent="0.25">
      <c r="A3244">
        <f ca="1">26069.86831078*(((RANDBETWEEN(3800,4910))))</f>
        <v>112100433.73635387</v>
      </c>
      <c r="B3244">
        <v>157162601.46174315</v>
      </c>
    </row>
    <row r="3245" spans="1:2" x14ac:dyDescent="0.25">
      <c r="A3245">
        <f ca="1">28394.0906491272*(((RANDBETWEEN(3800,4910))))</f>
        <v>138563162.36774078</v>
      </c>
      <c r="B3245">
        <v>201552579.09452528</v>
      </c>
    </row>
    <row r="3246" spans="1:2" x14ac:dyDescent="0.25">
      <c r="A3246">
        <f ca="1">25375.1636203997*(((RANDBETWEEN(3800,4910))))</f>
        <v>112107472.87492585</v>
      </c>
      <c r="B3246">
        <v>169255889.06148958</v>
      </c>
    </row>
    <row r="3247" spans="1:2" x14ac:dyDescent="0.25">
      <c r="A3247">
        <f ca="1">28043.242276747*(((RANDBETWEEN(3800,4910))))</f>
        <v>120025076.94447725</v>
      </c>
      <c r="B3247">
        <v>167117681.5484584</v>
      </c>
    </row>
    <row r="3248" spans="1:2" x14ac:dyDescent="0.25">
      <c r="A3248">
        <f ca="1">28365.9047807231*(((RANDBETWEEN(3800,4910))))</f>
        <v>110683760.45438175</v>
      </c>
      <c r="B3248">
        <v>177544059.90071052</v>
      </c>
    </row>
    <row r="3249" spans="1:2" x14ac:dyDescent="0.25">
      <c r="A3249">
        <f ca="1">29792.1008124365*(((RANDBETWEEN(3800,4910))))</f>
        <v>136209484.91445971</v>
      </c>
      <c r="B3249">
        <v>195076073.97243321</v>
      </c>
    </row>
    <row r="3250" spans="1:2" x14ac:dyDescent="0.25">
      <c r="A3250">
        <f ca="1">29195.9571659659*(((RANDBETWEEN(3800,4910))))</f>
        <v>122418648.39689505</v>
      </c>
      <c r="B3250">
        <v>161935509.19304433</v>
      </c>
    </row>
    <row r="3251" spans="1:2" x14ac:dyDescent="0.25">
      <c r="A3251">
        <f ca="1">28448.3030965689*(((RANDBETWEEN(3800,4910))))</f>
        <v>123607876.95459174</v>
      </c>
      <c r="B3251">
        <v>158498468.41283408</v>
      </c>
    </row>
    <row r="3252" spans="1:2" x14ac:dyDescent="0.25">
      <c r="A3252">
        <f ca="1">29028.3502522809*(((RANDBETWEEN(3800,4910))))</f>
        <v>113645991.23767988</v>
      </c>
      <c r="B3252">
        <v>181846661.40474564</v>
      </c>
    </row>
    <row r="3253" spans="1:2" x14ac:dyDescent="0.25">
      <c r="A3253">
        <f ca="1">27057.9767718719*(((RANDBETWEEN(3800,4910))))</f>
        <v>113535270.5347746</v>
      </c>
      <c r="B3253">
        <v>142909495.34883603</v>
      </c>
    </row>
    <row r="3254" spans="1:2" x14ac:dyDescent="0.25">
      <c r="A3254">
        <f ca="1">26524.7267613672*(((RANDBETWEEN(3800,4910))))</f>
        <v>116814896.65706104</v>
      </c>
      <c r="B3254">
        <v>150240220.8297292</v>
      </c>
    </row>
    <row r="3255" spans="1:2" x14ac:dyDescent="0.25">
      <c r="A3255">
        <f ca="1">27107.6496581041*(((RANDBETWEEN(3800,4910))))</f>
        <v>119571842.64189723</v>
      </c>
      <c r="B3255">
        <v>152461174.23928985</v>
      </c>
    </row>
    <row r="3256" spans="1:2" x14ac:dyDescent="0.25">
      <c r="A3256">
        <f ca="1">27153.2333266891*(((RANDBETWEEN(3800,4910))))</f>
        <v>103372359.27470535</v>
      </c>
      <c r="B3256">
        <v>181919153.89873815</v>
      </c>
    </row>
    <row r="3257" spans="1:2" x14ac:dyDescent="0.25">
      <c r="A3257">
        <f ca="1">29241.5732425084*(((RANDBETWEEN(3800,4910))))</f>
        <v>136528905.46927157</v>
      </c>
      <c r="B3257">
        <v>171204768.46666178</v>
      </c>
    </row>
    <row r="3258" spans="1:2" x14ac:dyDescent="0.25">
      <c r="A3258">
        <f ca="1">28119.5818292158*(((RANDBETWEEN(3800,4910))))</f>
        <v>118355319.91916913</v>
      </c>
      <c r="B3258">
        <v>202446165.88591397</v>
      </c>
    </row>
    <row r="3259" spans="1:2" x14ac:dyDescent="0.25">
      <c r="A3259">
        <f ca="1">26181.7411135118*(((RANDBETWEEN(3800,4910))))</f>
        <v>106166960.21529028</v>
      </c>
      <c r="B3259">
        <v>165281129.72481248</v>
      </c>
    </row>
    <row r="3260" spans="1:2" x14ac:dyDescent="0.25">
      <c r="A3260">
        <f ca="1">27208.2294188619*(((RANDBETWEEN(3800,4910))))</f>
        <v>121294286.74928655</v>
      </c>
      <c r="B3260">
        <v>161067659.43886933</v>
      </c>
    </row>
    <row r="3261" spans="1:2" x14ac:dyDescent="0.25">
      <c r="A3261">
        <f ca="1">25597.7053113102*(((RANDBETWEEN(3800,4910))))</f>
        <v>111068443.34577508</v>
      </c>
      <c r="B3261">
        <v>169788896.03218856</v>
      </c>
    </row>
    <row r="3262" spans="1:2" x14ac:dyDescent="0.25">
      <c r="A3262">
        <f ca="1">26852.38492907*(((RANDBETWEEN(3800,4910))))</f>
        <v>119439408.16450334</v>
      </c>
      <c r="B3262">
        <v>180462041.64416727</v>
      </c>
    </row>
    <row r="3263" spans="1:2" x14ac:dyDescent="0.25">
      <c r="A3263">
        <f ca="1">26882.517399698*(((RANDBETWEEN(3800,4910))))</f>
        <v>131132919.87572709</v>
      </c>
      <c r="B3263">
        <v>166305927.50565058</v>
      </c>
    </row>
    <row r="3264" spans="1:2" x14ac:dyDescent="0.25">
      <c r="A3264">
        <f ca="1">29799.7627630652*(((RANDBETWEEN(3800,4910))))</f>
        <v>117738862.67687066</v>
      </c>
      <c r="B3264">
        <v>188870052.93373594</v>
      </c>
    </row>
    <row r="3265" spans="1:2" x14ac:dyDescent="0.25">
      <c r="A3265">
        <f ca="1">27492.5910382442*(((RANDBETWEEN(3800,4910))))</f>
        <v>104939219.99297816</v>
      </c>
      <c r="B3265">
        <v>169452051.08134371</v>
      </c>
    </row>
    <row r="3266" spans="1:2" x14ac:dyDescent="0.25">
      <c r="A3266">
        <f ca="1">31070.1541283809*(((RANDBETWEEN(3800,4910))))</f>
        <v>147614302.26393744</v>
      </c>
      <c r="B3266">
        <v>164793351.56890005</v>
      </c>
    </row>
    <row r="3267" spans="1:2" x14ac:dyDescent="0.25">
      <c r="A3267">
        <f ca="1">27896.4356161507*(((RANDBETWEEN(3800,4910))))</f>
        <v>127207746.40964742</v>
      </c>
      <c r="B3267">
        <v>189879893.8212885</v>
      </c>
    </row>
    <row r="3268" spans="1:2" x14ac:dyDescent="0.25">
      <c r="A3268">
        <f ca="1">27991.2756008321*(((RANDBETWEEN(3800,4910))))</f>
        <v>109585843.9772577</v>
      </c>
      <c r="B3268">
        <v>184516906.56377921</v>
      </c>
    </row>
    <row r="3269" spans="1:2" x14ac:dyDescent="0.25">
      <c r="A3269">
        <f ca="1">26967.1393277354*(((RANDBETWEEN(3800,4910))))</f>
        <v>104605533.45228556</v>
      </c>
      <c r="B3269">
        <v>174637834.13544226</v>
      </c>
    </row>
    <row r="3270" spans="1:2" x14ac:dyDescent="0.25">
      <c r="A3270">
        <f ca="1">33084.067789074*(((RANDBETWEEN(3800,4910))))</f>
        <v>156719229.11684331</v>
      </c>
      <c r="B3270">
        <v>178478692.1895842</v>
      </c>
    </row>
    <row r="3271" spans="1:2" x14ac:dyDescent="0.25">
      <c r="A3271">
        <f ca="1">24989.348298432*(((RANDBETWEEN(3800,4910))))</f>
        <v>120773520.32632193</v>
      </c>
      <c r="B3271">
        <v>153233466.82298911</v>
      </c>
    </row>
    <row r="3272" spans="1:2" x14ac:dyDescent="0.25">
      <c r="A3272">
        <f ca="1">29622.2102673005*(((RANDBETWEEN(3800,4910))))</f>
        <v>130426591.80692415</v>
      </c>
      <c r="B3272">
        <v>188545251.0814926</v>
      </c>
    </row>
    <row r="3273" spans="1:2" x14ac:dyDescent="0.25">
      <c r="A3273">
        <f ca="1">26689.0302986395*(((RANDBETWEEN(3800,4910))))</f>
        <v>110519274.466666</v>
      </c>
      <c r="B3273">
        <v>177228466.1258125</v>
      </c>
    </row>
    <row r="3274" spans="1:2" x14ac:dyDescent="0.25">
      <c r="A3274">
        <f ca="1">31832.7281100687*(((RANDBETWEEN(3800,4910))))</f>
        <v>151300956.70715663</v>
      </c>
      <c r="B3274">
        <v>143058091.86437717</v>
      </c>
    </row>
    <row r="3275" spans="1:2" x14ac:dyDescent="0.25">
      <c r="A3275">
        <f ca="1">27526.7751413342*(((RANDBETWEEN(3800,4910))))</f>
        <v>127008540.50211622</v>
      </c>
      <c r="B3275">
        <v>155265281.9243027</v>
      </c>
    </row>
    <row r="3276" spans="1:2" x14ac:dyDescent="0.25">
      <c r="A3276">
        <f ca="1">29493.2151382347*(((RANDBETWEEN(3800,4910))))</f>
        <v>117294516.60475954</v>
      </c>
      <c r="B3276">
        <v>168942623.444848</v>
      </c>
    </row>
    <row r="3277" spans="1:2" x14ac:dyDescent="0.25">
      <c r="A3277">
        <f ca="1">29055.1620733433*(((RANDBETWEEN(3800,4910))))</f>
        <v>116511199.91410652</v>
      </c>
      <c r="B3277">
        <v>184618475.14176455</v>
      </c>
    </row>
    <row r="3278" spans="1:2" x14ac:dyDescent="0.25">
      <c r="A3278">
        <f ca="1">28299.9844907811*(((RANDBETWEEN(3800,4910))))</f>
        <v>129840328.8437036</v>
      </c>
      <c r="B3278">
        <v>191844919.98784822</v>
      </c>
    </row>
    <row r="3279" spans="1:2" x14ac:dyDescent="0.25">
      <c r="A3279">
        <f ca="1">27338.0587856554*(((RANDBETWEEN(3800,4910))))</f>
        <v>105333540.50113036</v>
      </c>
      <c r="B3279">
        <v>157129412.34182301</v>
      </c>
    </row>
    <row r="3280" spans="1:2" x14ac:dyDescent="0.25">
      <c r="A3280">
        <f ca="1">27301.4681971609*(((RANDBETWEEN(3800,4910))))</f>
        <v>119662335.1081564</v>
      </c>
      <c r="B3280">
        <v>188871550.47451758</v>
      </c>
    </row>
    <row r="3281" spans="1:2" x14ac:dyDescent="0.25">
      <c r="A3281">
        <f ca="1">27021.1960848792*(((RANDBETWEEN(3800,4910))))</f>
        <v>109976268.06545839</v>
      </c>
      <c r="B3281">
        <v>147735035.65791076</v>
      </c>
    </row>
    <row r="3282" spans="1:2" x14ac:dyDescent="0.25">
      <c r="A3282">
        <f ca="1">25934.7943674263*(((RANDBETWEEN(3800,4910))))</f>
        <v>117821770.81121786</v>
      </c>
      <c r="B3282">
        <v>156969599.94240147</v>
      </c>
    </row>
    <row r="3283" spans="1:2" x14ac:dyDescent="0.25">
      <c r="A3283">
        <f ca="1">26327.2790000839*(((RANDBETWEEN(3800,4910))))</f>
        <v>111943590.30835664</v>
      </c>
      <c r="B3283">
        <v>158860343.90353736</v>
      </c>
    </row>
    <row r="3284" spans="1:2" x14ac:dyDescent="0.25">
      <c r="A3284">
        <f ca="1">30631.9699179905*(((RANDBETWEEN(3800,4910))))</f>
        <v>145103641.50152108</v>
      </c>
      <c r="B3284">
        <v>193317335.07384205</v>
      </c>
    </row>
    <row r="3285" spans="1:2" x14ac:dyDescent="0.25">
      <c r="A3285">
        <f ca="1">26022.8754198156*(((RANDBETWEEN(3800,4910))))</f>
        <v>106641743.47040446</v>
      </c>
      <c r="B3285">
        <v>146091760.85795981</v>
      </c>
    </row>
    <row r="3286" spans="1:2" x14ac:dyDescent="0.25">
      <c r="A3286">
        <f ca="1">27468.2031780886*(((RANDBETWEEN(3800,4910))))</f>
        <v>113745829.36046492</v>
      </c>
      <c r="B3286">
        <v>198106903.23495817</v>
      </c>
    </row>
    <row r="3287" spans="1:2" x14ac:dyDescent="0.25">
      <c r="A3287">
        <f ca="1">32934.5468259616*(((RANDBETWEEN(3800,4910))))</f>
        <v>141552682.25798306</v>
      </c>
      <c r="B3287">
        <v>160727476.07542029</v>
      </c>
    </row>
    <row r="3288" spans="1:2" x14ac:dyDescent="0.25">
      <c r="A3288">
        <f ca="1">25689.6193464737*(((RANDBETWEEN(3800,4910))))</f>
        <v>106637609.90721235</v>
      </c>
      <c r="B3288">
        <v>188719523.69283888</v>
      </c>
    </row>
    <row r="3289" spans="1:2" x14ac:dyDescent="0.25">
      <c r="A3289">
        <f ca="1">26586.4638963321*(((RANDBETWEEN(3800,4910))))</f>
        <v>117778035.06075127</v>
      </c>
      <c r="B3289">
        <v>197011668.03313947</v>
      </c>
    </row>
    <row r="3290" spans="1:2" x14ac:dyDescent="0.25">
      <c r="A3290">
        <f ca="1">27066.7106470267*(((RANDBETWEEN(3800,4910))))</f>
        <v>129135276.49696447</v>
      </c>
      <c r="B3290">
        <v>152641433.81310147</v>
      </c>
    </row>
    <row r="3291" spans="1:2" x14ac:dyDescent="0.25">
      <c r="A3291">
        <f ca="1">27904.1225205148*(((RANDBETWEEN(3800,4910))))</f>
        <v>118676233.07974945</v>
      </c>
      <c r="B3291">
        <v>171050033.8060284</v>
      </c>
    </row>
    <row r="3292" spans="1:2" x14ac:dyDescent="0.25">
      <c r="A3292">
        <f ca="1">28511.3845129436*(((RANDBETWEEN(3800,4910))))</f>
        <v>114444697.43495558</v>
      </c>
      <c r="B3292">
        <v>198754791.79481444</v>
      </c>
    </row>
    <row r="3293" spans="1:2" x14ac:dyDescent="0.25">
      <c r="A3293">
        <f ca="1">27467.3488612699*(((RANDBETWEEN(3800,4910))))</f>
        <v>134617476.76908356</v>
      </c>
      <c r="B3293">
        <v>148363895.3754971</v>
      </c>
    </row>
    <row r="3294" spans="1:2" x14ac:dyDescent="0.25">
      <c r="A3294">
        <f ca="1">25992.6186331705*(((RANDBETWEEN(3800,4910))))</f>
        <v>117590606.6964632</v>
      </c>
      <c r="B3294">
        <v>155837587.56396121</v>
      </c>
    </row>
    <row r="3295" spans="1:2" x14ac:dyDescent="0.25">
      <c r="A3295">
        <f ca="1">31413.6231829648*(((RANDBETWEEN(3800,4910))))</f>
        <v>137120465.19364157</v>
      </c>
      <c r="B3295">
        <v>155707042.68775523</v>
      </c>
    </row>
    <row r="3296" spans="1:2" x14ac:dyDescent="0.25">
      <c r="A3296">
        <f ca="1">28086.1423703399*(((RANDBETWEEN(3800,4910))))</f>
        <v>109592127.52906646</v>
      </c>
      <c r="B3296">
        <v>174898507.42818594</v>
      </c>
    </row>
    <row r="3297" spans="1:2" x14ac:dyDescent="0.25">
      <c r="A3297">
        <f ca="1">28322.3360889353*(((RANDBETWEEN(3800,4910))))</f>
        <v>125609560.55442804</v>
      </c>
      <c r="B3297">
        <v>159863185.00818521</v>
      </c>
    </row>
    <row r="3298" spans="1:2" x14ac:dyDescent="0.25">
      <c r="A3298">
        <f ca="1">33456.2218562056*(((RANDBETWEEN(3800,4910))))</f>
        <v>140047744.69007668</v>
      </c>
      <c r="B3298">
        <v>154327561.6325849</v>
      </c>
    </row>
    <row r="3299" spans="1:2" x14ac:dyDescent="0.25">
      <c r="A3299">
        <f ca="1">30725.6762261191*(((RANDBETWEEN(3800,4910))))</f>
        <v>145608979.63557824</v>
      </c>
      <c r="B3299">
        <v>175344271.64041498</v>
      </c>
    </row>
    <row r="3300" spans="1:2" x14ac:dyDescent="0.25">
      <c r="A3300">
        <f ca="1">28746.2935269861*(((RANDBETWEEN(3800,4910))))</f>
        <v>132232950.22413607</v>
      </c>
      <c r="B3300">
        <v>188991382.14599702</v>
      </c>
    </row>
    <row r="3301" spans="1:2" x14ac:dyDescent="0.25">
      <c r="A3301">
        <f ca="1">33757.8153830465*(((RANDBETWEEN(3800,4910))))</f>
        <v>128380971.90172571</v>
      </c>
      <c r="B3301">
        <v>169084520.37497985</v>
      </c>
    </row>
    <row r="3302" spans="1:2" x14ac:dyDescent="0.25">
      <c r="A3302">
        <f ca="1">26088.4487613388*(((RANDBETWEEN(3800,4910))))</f>
        <v>126320268.90240261</v>
      </c>
      <c r="B3302">
        <v>165990848.30833861</v>
      </c>
    </row>
    <row r="3303" spans="1:2" x14ac:dyDescent="0.25">
      <c r="A3303">
        <f ca="1">27663.8112025562*(((RANDBETWEEN(3800,4910))))</f>
        <v>124348831.35549003</v>
      </c>
      <c r="B3303">
        <v>172555584.5692082</v>
      </c>
    </row>
    <row r="3304" spans="1:2" x14ac:dyDescent="0.25">
      <c r="A3304">
        <f ca="1">32121.0192182706*(((RANDBETWEEN(3800,4910))))</f>
        <v>133751924.02487881</v>
      </c>
      <c r="B3304">
        <v>183239939.00976676</v>
      </c>
    </row>
    <row r="3305" spans="1:2" x14ac:dyDescent="0.25">
      <c r="A3305">
        <f ca="1">27173.150250988*(((RANDBETWEEN(3800,4910))))</f>
        <v>113366382.8471221</v>
      </c>
      <c r="B3305">
        <v>150741199.69364697</v>
      </c>
    </row>
    <row r="3306" spans="1:2" x14ac:dyDescent="0.25">
      <c r="A3306">
        <f ca="1">27913.4852662023*(((RANDBETWEEN(3800,4910))))</f>
        <v>117655340.39704259</v>
      </c>
      <c r="B3306">
        <v>167832455.89770326</v>
      </c>
    </row>
    <row r="3307" spans="1:2" x14ac:dyDescent="0.25">
      <c r="A3307">
        <f ca="1">27158.6709666848*(((RANDBETWEEN(3800,4910))))</f>
        <v>103528853.72500263</v>
      </c>
      <c r="B3307">
        <v>163277291.20269823</v>
      </c>
    </row>
    <row r="3308" spans="1:2" x14ac:dyDescent="0.25">
      <c r="A3308">
        <f ca="1">26637.010404992*(((RANDBETWEEN(3800,4910))))</f>
        <v>120292738.98894367</v>
      </c>
      <c r="B3308">
        <v>183652551.54428536</v>
      </c>
    </row>
    <row r="3309" spans="1:2" x14ac:dyDescent="0.25">
      <c r="A3309">
        <f ca="1">27469.4148804737*(((RANDBETWEEN(3800,4910))))</f>
        <v>120398445.42111614</v>
      </c>
      <c r="B3309">
        <v>177896394.63652977</v>
      </c>
    </row>
    <row r="3310" spans="1:2" x14ac:dyDescent="0.25">
      <c r="A3310">
        <f ca="1">26021.2612257799*(((RANDBETWEEN(3800,4910))))</f>
        <v>113426677.68317449</v>
      </c>
      <c r="B3310">
        <v>173049562.69634515</v>
      </c>
    </row>
    <row r="3311" spans="1:2" x14ac:dyDescent="0.25">
      <c r="A3311">
        <f ca="1">30743.2045492887*(((RANDBETWEEN(3800,4910))))</f>
        <v>130996794.58451898</v>
      </c>
      <c r="B3311">
        <v>178510661.04488641</v>
      </c>
    </row>
    <row r="3312" spans="1:2" x14ac:dyDescent="0.25">
      <c r="A3312">
        <f ca="1">29046.636120673*(((RANDBETWEEN(3800,4910))))</f>
        <v>125132908.40785928</v>
      </c>
      <c r="B3312">
        <v>173956398.86475107</v>
      </c>
    </row>
    <row r="3313" spans="1:2" x14ac:dyDescent="0.25">
      <c r="A3313">
        <f ca="1">26984.027693*(((RANDBETWEEN(3800,4910))))</f>
        <v>111740858.6767132</v>
      </c>
      <c r="B3313">
        <v>193327170.95361614</v>
      </c>
    </row>
    <row r="3314" spans="1:2" x14ac:dyDescent="0.25">
      <c r="A3314">
        <f ca="1">27925.4418846212*(((RANDBETWEEN(3800,4910))))</f>
        <v>107959758.3259455</v>
      </c>
      <c r="B3314">
        <v>150064146.80008605</v>
      </c>
    </row>
    <row r="3315" spans="1:2" x14ac:dyDescent="0.25">
      <c r="A3315">
        <f ca="1">25936.2992450221*(((RANDBETWEEN(3800,4910))))</f>
        <v>124572045.27384135</v>
      </c>
      <c r="B3315">
        <v>154290200.40284491</v>
      </c>
    </row>
    <row r="3316" spans="1:2" x14ac:dyDescent="0.25">
      <c r="A3316">
        <f ca="1">27460.5355247851*(((RANDBETWEEN(3800,4910))))</f>
        <v>118437289.71839833</v>
      </c>
      <c r="B3316">
        <v>167235182.08803162</v>
      </c>
    </row>
    <row r="3317" spans="1:2" x14ac:dyDescent="0.25">
      <c r="A3317">
        <f ca="1">29875.2046393596*(((RANDBETWEEN(3800,4910))))</f>
        <v>121472582.06363624</v>
      </c>
      <c r="B3317">
        <v>159354337.64757425</v>
      </c>
    </row>
    <row r="3318" spans="1:2" x14ac:dyDescent="0.25">
      <c r="A3318">
        <f ca="1">25637.4572302149*(((RANDBETWEEN(3800,4910))))</f>
        <v>114625071.27629098</v>
      </c>
      <c r="B3318">
        <v>156566514.95781109</v>
      </c>
    </row>
    <row r="3319" spans="1:2" x14ac:dyDescent="0.25">
      <c r="A3319">
        <f ca="1">29418.100228751*(((RANDBETWEEN(3800,4910))))</f>
        <v>139853648.48748231</v>
      </c>
      <c r="B3319">
        <v>148358704.80566698</v>
      </c>
    </row>
    <row r="3320" spans="1:2" x14ac:dyDescent="0.25">
      <c r="A3320">
        <f ca="1">26883.2133674328*(((RANDBETWEEN(3800,4910))))</f>
        <v>131566446.22021595</v>
      </c>
      <c r="B3320">
        <v>188543643.87192595</v>
      </c>
    </row>
    <row r="3321" spans="1:2" x14ac:dyDescent="0.25">
      <c r="A3321">
        <f ca="1">26943.801752039*(((RANDBETWEEN(3800,4910))))</f>
        <v>119414929.36503693</v>
      </c>
      <c r="B3321">
        <v>160703355.86408338</v>
      </c>
    </row>
    <row r="3322" spans="1:2" x14ac:dyDescent="0.25">
      <c r="A3322">
        <f ca="1">31245.5327011149*(((RANDBETWEEN(3800,4910))))</f>
        <v>139730022.23938575</v>
      </c>
      <c r="B3322">
        <v>199063547.77383232</v>
      </c>
    </row>
    <row r="3323" spans="1:2" x14ac:dyDescent="0.25">
      <c r="A3323">
        <f ca="1">28482.4811223992*(((RANDBETWEEN(3800,4910))))</f>
        <v>114926811.32888086</v>
      </c>
      <c r="B3323">
        <v>183463386.23941895</v>
      </c>
    </row>
    <row r="3324" spans="1:2" x14ac:dyDescent="0.25">
      <c r="A3324">
        <f ca="1">27513.297026953*(((RANDBETWEEN(3800,4910))))</f>
        <v>105706087.17755349</v>
      </c>
      <c r="B3324">
        <v>162319218.94105196</v>
      </c>
    </row>
    <row r="3325" spans="1:2" x14ac:dyDescent="0.25">
      <c r="A3325">
        <f ca="1">28622.5599638583*(((RANDBETWEEN(3800,4910))))</f>
        <v>138762170.70478514</v>
      </c>
      <c r="B3325">
        <v>158683492.34407061</v>
      </c>
    </row>
    <row r="3326" spans="1:2" x14ac:dyDescent="0.25">
      <c r="A3326">
        <f ca="1">26296.1074381059*(((RANDBETWEEN(3800,4910))))</f>
        <v>108918477.00863475</v>
      </c>
      <c r="B3326">
        <v>196216463.61718544</v>
      </c>
    </row>
    <row r="3327" spans="1:2" x14ac:dyDescent="0.25">
      <c r="A3327">
        <f ca="1">26236.9871394393*(((RANDBETWEEN(3800,4910))))</f>
        <v>114498211.87651318</v>
      </c>
      <c r="B3327">
        <v>150229713.6825974</v>
      </c>
    </row>
    <row r="3328" spans="1:2" x14ac:dyDescent="0.25">
      <c r="A3328">
        <f ca="1">26462.6654648179*(((RANDBETWEEN(3800,4910))))</f>
        <v>110666866.97386843</v>
      </c>
      <c r="B3328">
        <v>145253384.34807599</v>
      </c>
    </row>
    <row r="3329" spans="1:2" x14ac:dyDescent="0.25">
      <c r="A3329">
        <f ca="1">30161.5056916829*(((RANDBETWEEN(3800,4910))))</f>
        <v>129965928.02546144</v>
      </c>
      <c r="B3329">
        <v>189556965.11691695</v>
      </c>
    </row>
    <row r="3330" spans="1:2" x14ac:dyDescent="0.25">
      <c r="A3330">
        <f ca="1">30325.0686523935*(((RANDBETWEEN(3800,4910))))</f>
        <v>120087271.86347842</v>
      </c>
      <c r="B3330">
        <v>198502336.271561</v>
      </c>
    </row>
    <row r="3331" spans="1:2" x14ac:dyDescent="0.25">
      <c r="A3331">
        <f ca="1">27265.4261282611*(((RANDBETWEEN(3800,4910))))</f>
        <v>121222084.56624894</v>
      </c>
      <c r="B3331">
        <v>195655452.89127073</v>
      </c>
    </row>
    <row r="3332" spans="1:2" x14ac:dyDescent="0.25">
      <c r="A3332">
        <f ca="1">25618.732182542*(((RANDBETWEEN(3800,4910))))</f>
        <v>120612991.11540787</v>
      </c>
      <c r="B3332">
        <v>162118163.31332064</v>
      </c>
    </row>
    <row r="3333" spans="1:2" x14ac:dyDescent="0.25">
      <c r="A3333">
        <f ca="1">26988.794022935*(((RANDBETWEEN(3800,4910))))</f>
        <v>118372850.58459298</v>
      </c>
      <c r="B3333">
        <v>182301332.45225459</v>
      </c>
    </row>
    <row r="3334" spans="1:2" x14ac:dyDescent="0.25">
      <c r="A3334">
        <f ca="1">27315.4331584433*(((RANDBETWEEN(3800,4910))))</f>
        <v>122919449.21299472</v>
      </c>
      <c r="B3334">
        <v>176551390.10089928</v>
      </c>
    </row>
    <row r="3335" spans="1:2" x14ac:dyDescent="0.25">
      <c r="A3335">
        <f ca="1">26658.9499117411*(((RANDBETWEEN(3800,4910))))</f>
        <v>105782713.2497887</v>
      </c>
      <c r="B3335">
        <v>157971595.73502272</v>
      </c>
    </row>
    <row r="3336" spans="1:2" x14ac:dyDescent="0.25">
      <c r="A3336">
        <f ca="1">30391.2341139328*(((RANDBETWEEN(3800,4910))))</f>
        <v>121929631.26509821</v>
      </c>
      <c r="B3336">
        <v>156802552.94465294</v>
      </c>
    </row>
    <row r="3337" spans="1:2" x14ac:dyDescent="0.25">
      <c r="A3337">
        <f ca="1">27037.6551462934*(((RANDBETWEEN(3800,4910))))</f>
        <v>132051907.73449677</v>
      </c>
      <c r="B3337">
        <v>154338758.93036675</v>
      </c>
    </row>
    <row r="3338" spans="1:2" x14ac:dyDescent="0.25">
      <c r="A3338">
        <f ca="1">31578.5793779035*(((RANDBETWEEN(3800,4910))))</f>
        <v>141029935.50171712</v>
      </c>
      <c r="B3338">
        <v>147049268.52313018</v>
      </c>
    </row>
    <row r="3339" spans="1:2" x14ac:dyDescent="0.25">
      <c r="A3339">
        <f ca="1">28114.1295259529*(((RANDBETWEEN(3800,4910))))</f>
        <v>124798620.96570487</v>
      </c>
      <c r="B3339">
        <v>171894129.9036622</v>
      </c>
    </row>
    <row r="3340" spans="1:2" x14ac:dyDescent="0.25">
      <c r="A3340">
        <f ca="1">30862.3594348072*(((RANDBETWEEN(3800,4910))))</f>
        <v>119560780.45044295</v>
      </c>
      <c r="B3340">
        <v>169613856.14158666</v>
      </c>
    </row>
    <row r="3341" spans="1:2" x14ac:dyDescent="0.25">
      <c r="A3341">
        <f ca="1">26283.1263490719*(((RANDBETWEEN(3800,4910))))</f>
        <v>106656926.72453395</v>
      </c>
      <c r="B3341">
        <v>153581457.45608702</v>
      </c>
    </row>
    <row r="3342" spans="1:2" x14ac:dyDescent="0.25">
      <c r="A3342">
        <f ca="1">27966.5642840542*(((RANDBETWEEN(3800,4910))))</f>
        <v>121850320.58562431</v>
      </c>
      <c r="B3342">
        <v>200460810.98955184</v>
      </c>
    </row>
    <row r="3343" spans="1:2" x14ac:dyDescent="0.25">
      <c r="A3343">
        <f ca="1">28059.5458571392*(((RANDBETWEEN(3800,4910))))</f>
        <v>119533665.35141309</v>
      </c>
      <c r="B3343">
        <v>182642880.24260378</v>
      </c>
    </row>
    <row r="3344" spans="1:2" x14ac:dyDescent="0.25">
      <c r="A3344">
        <f ca="1">31228.714358598*(((RANDBETWEEN(3800,4910))))</f>
        <v>135126647.02965349</v>
      </c>
      <c r="B3344">
        <v>191219838.05276477</v>
      </c>
    </row>
    <row r="3345" spans="1:2" x14ac:dyDescent="0.25">
      <c r="A3345">
        <f ca="1">26707.5094751915*(((RANDBETWEEN(3800,4910))))</f>
        <v>117566456.70979284</v>
      </c>
      <c r="B3345">
        <v>159748686.25264826</v>
      </c>
    </row>
    <row r="3346" spans="1:2" x14ac:dyDescent="0.25">
      <c r="A3346">
        <f ca="1">25852.4547769588*(((RANDBETWEEN(3800,4910))))</f>
        <v>103022032.28618102</v>
      </c>
      <c r="B3346">
        <v>145898990.28009993</v>
      </c>
    </row>
    <row r="3347" spans="1:2" x14ac:dyDescent="0.25">
      <c r="A3347">
        <f ca="1">26610.2291143353*(((RANDBETWEEN(3800,4910))))</f>
        <v>103673452.62945022</v>
      </c>
      <c r="B3347">
        <v>164823972.34858918</v>
      </c>
    </row>
    <row r="3348" spans="1:2" x14ac:dyDescent="0.25">
      <c r="A3348">
        <f ca="1">27695.6478414234*(((RANDBETWEEN(3800,4910))))</f>
        <v>126735284.52235352</v>
      </c>
      <c r="B3348">
        <v>161464619.04241502</v>
      </c>
    </row>
    <row r="3349" spans="1:2" x14ac:dyDescent="0.25">
      <c r="A3349">
        <f ca="1">26540.7929989063*(((RANDBETWEEN(3800,4910))))</f>
        <v>101014258.15383732</v>
      </c>
      <c r="B3349">
        <v>195743868.41948992</v>
      </c>
    </row>
    <row r="3350" spans="1:2" x14ac:dyDescent="0.25">
      <c r="A3350">
        <f ca="1">32232.421000477*(((RANDBETWEEN(3800,4910))))</f>
        <v>144852499.97614351</v>
      </c>
      <c r="B3350">
        <v>181008418.70432794</v>
      </c>
    </row>
    <row r="3351" spans="1:2" x14ac:dyDescent="0.25">
      <c r="A3351">
        <f ca="1">27605.3102792137*(((RANDBETWEEN(3800,4910))))</f>
        <v>112712481.87002964</v>
      </c>
      <c r="B3351">
        <v>160282601.74089959</v>
      </c>
    </row>
    <row r="3352" spans="1:2" x14ac:dyDescent="0.25">
      <c r="A3352">
        <f ca="1">25090.959939326*(((RANDBETWEEN(3800,4910))))</f>
        <v>107740581.97946595</v>
      </c>
      <c r="B3352">
        <v>147474141.81009126</v>
      </c>
    </row>
    <row r="3353" spans="1:2" x14ac:dyDescent="0.25">
      <c r="A3353">
        <f ca="1">26598.3974397218*(((RANDBETWEEN(3800,4910))))</f>
        <v>121980250.65856418</v>
      </c>
      <c r="B3353">
        <v>203208633.93433931</v>
      </c>
    </row>
    <row r="3354" spans="1:2" x14ac:dyDescent="0.25">
      <c r="A3354">
        <f ca="1">27260.6664681303*(((RANDBETWEEN(3800,4910))))</f>
        <v>129542687.05655503</v>
      </c>
      <c r="B3354">
        <v>147885363.29631412</v>
      </c>
    </row>
    <row r="3355" spans="1:2" x14ac:dyDescent="0.25">
      <c r="A3355">
        <f ca="1">30189.5797141633*(((RANDBETWEEN(3800,4910))))</f>
        <v>145332636.74398208</v>
      </c>
      <c r="B3355">
        <v>152498235.33732778</v>
      </c>
    </row>
    <row r="3356" spans="1:2" x14ac:dyDescent="0.25">
      <c r="A3356">
        <f ca="1">25855.9401795301*(((RANDBETWEEN(3800,4910))))</f>
        <v>101458709.26447618</v>
      </c>
      <c r="B3356">
        <v>152083974.5951755</v>
      </c>
    </row>
    <row r="3357" spans="1:2" x14ac:dyDescent="0.25">
      <c r="A3357">
        <f ca="1">27127.5988225918*(((RANDBETWEEN(3800,4910))))</f>
        <v>122752384.67222796</v>
      </c>
      <c r="B3357">
        <v>163410504.74070871</v>
      </c>
    </row>
    <row r="3358" spans="1:2" x14ac:dyDescent="0.25">
      <c r="A3358">
        <f ca="1">31116.726433231*(((RANDBETWEEN(3800,4910))))</f>
        <v>128823247.43357618</v>
      </c>
      <c r="B3358">
        <v>168689301.67707485</v>
      </c>
    </row>
    <row r="3359" spans="1:2" x14ac:dyDescent="0.25">
      <c r="A3359">
        <f ca="1">28169.9642974472*(((RANDBETWEEN(3800,4910))))</f>
        <v>128990266.5180109</v>
      </c>
      <c r="B3359">
        <v>189703948.25306696</v>
      </c>
    </row>
    <row r="3360" spans="1:2" x14ac:dyDescent="0.25">
      <c r="A3360">
        <f ca="1">31138.3889385219*(((RANDBETWEEN(3800,4910))))</f>
        <v>126452997.47933732</v>
      </c>
      <c r="B3360">
        <v>198793110.12391758</v>
      </c>
    </row>
    <row r="3361" spans="1:2" x14ac:dyDescent="0.25">
      <c r="A3361">
        <f ca="1">30199.8894115676*(((RANDBETWEEN(3800,4910))))</f>
        <v>144113872.27200067</v>
      </c>
      <c r="B3361">
        <v>199345292.15110666</v>
      </c>
    </row>
    <row r="3362" spans="1:2" x14ac:dyDescent="0.25">
      <c r="A3362">
        <f ca="1">26755.9472218643*(((RANDBETWEEN(3800,4910))))</f>
        <v>112241198.59572078</v>
      </c>
      <c r="B3362">
        <v>164073962.33107501</v>
      </c>
    </row>
    <row r="3363" spans="1:2" x14ac:dyDescent="0.25">
      <c r="A3363">
        <f ca="1">29594.3757722239*(((RANDBETWEEN(3800,4910))))</f>
        <v>137140337.32848564</v>
      </c>
      <c r="B3363">
        <v>182117605.14735359</v>
      </c>
    </row>
    <row r="3364" spans="1:2" x14ac:dyDescent="0.25">
      <c r="A3364">
        <f ca="1">32151.3306967339*(((RANDBETWEEN(3800,4910))))</f>
        <v>134553318.96583122</v>
      </c>
      <c r="B3364">
        <v>152836225.01458856</v>
      </c>
    </row>
    <row r="3365" spans="1:2" x14ac:dyDescent="0.25">
      <c r="A3365">
        <f ca="1">29853.9620009386*(((RANDBETWEEN(3800,4910))))</f>
        <v>125117954.74593371</v>
      </c>
      <c r="B3365">
        <v>167828394.4882412</v>
      </c>
    </row>
    <row r="3366" spans="1:2" x14ac:dyDescent="0.25">
      <c r="A3366">
        <f ca="1">28250.7568001326*(((RANDBETWEEN(3800,4910))))</f>
        <v>107409377.35410416</v>
      </c>
      <c r="B3366">
        <v>162620240.56907201</v>
      </c>
    </row>
    <row r="3367" spans="1:2" x14ac:dyDescent="0.25">
      <c r="A3367">
        <f ca="1">26160.0270695701*(((RANDBETWEEN(3800,4910))))</f>
        <v>119551323.70793532</v>
      </c>
      <c r="B3367">
        <v>151511885.11877602</v>
      </c>
    </row>
    <row r="3368" spans="1:2" x14ac:dyDescent="0.25">
      <c r="A3368">
        <f ca="1">28448.5213825308*(((RANDBETWEEN(3800,4910))))</f>
        <v>109043182.45924065</v>
      </c>
      <c r="B3368">
        <v>155875766.84196222</v>
      </c>
    </row>
    <row r="3369" spans="1:2" x14ac:dyDescent="0.25">
      <c r="A3369">
        <f ca="1">31086.5326426459*(((RANDBETWEEN(3800,4910))))</f>
        <v>121765948.36124387</v>
      </c>
      <c r="B3369">
        <v>200909795.33978668</v>
      </c>
    </row>
    <row r="3370" spans="1:2" x14ac:dyDescent="0.25">
      <c r="A3370">
        <f ca="1">26344.9313438577*(((RANDBETWEEN(3800,4910))))</f>
        <v>101875849.50669785</v>
      </c>
      <c r="B3370">
        <v>163973828.02332839</v>
      </c>
    </row>
    <row r="3371" spans="1:2" x14ac:dyDescent="0.25">
      <c r="A3371">
        <f ca="1">27626.9007185427*(((RANDBETWEEN(3800,4910))))</f>
        <v>114927906.98913766</v>
      </c>
      <c r="B3371">
        <v>174676135.24247015</v>
      </c>
    </row>
    <row r="3372" spans="1:2" x14ac:dyDescent="0.25">
      <c r="A3372">
        <f ca="1">32746.9264427689*(((RANDBETWEEN(3800,4910))))</f>
        <v>124929524.37916318</v>
      </c>
      <c r="B3372">
        <v>156769267.236904</v>
      </c>
    </row>
    <row r="3373" spans="1:2" x14ac:dyDescent="0.25">
      <c r="A3373">
        <f ca="1">26947.6358470987*(((RANDBETWEEN(3800,4910))))</f>
        <v>113260913.46535596</v>
      </c>
      <c r="B3373">
        <v>174103367.89146602</v>
      </c>
    </row>
    <row r="3374" spans="1:2" x14ac:dyDescent="0.25">
      <c r="A3374">
        <f ca="1">27095.2273232702*(((RANDBETWEEN(3800,4910))))</f>
        <v>119300285.90435863</v>
      </c>
      <c r="B3374">
        <v>154377558.67474464</v>
      </c>
    </row>
    <row r="3375" spans="1:2" x14ac:dyDescent="0.25">
      <c r="A3375">
        <f ca="1">27567.4999465445*(((RANDBETWEEN(3800,4910))))</f>
        <v>117079172.27297433</v>
      </c>
      <c r="B3375">
        <v>199711914.23313481</v>
      </c>
    </row>
    <row r="3376" spans="1:2" x14ac:dyDescent="0.25">
      <c r="A3376">
        <f ca="1">30940.8823519344*(((RANDBETWEEN(3800,4910))))</f>
        <v>125465277.93709396</v>
      </c>
      <c r="B3376">
        <v>175517492.36512378</v>
      </c>
    </row>
    <row r="3377" spans="1:2" x14ac:dyDescent="0.25">
      <c r="A3377">
        <f ca="1">33128.9110363755*(((RANDBETWEEN(3800,4910))))</f>
        <v>154480112.16261917</v>
      </c>
      <c r="B3377">
        <v>167259604.45417231</v>
      </c>
    </row>
    <row r="3378" spans="1:2" x14ac:dyDescent="0.25">
      <c r="A3378">
        <f ca="1">30034.7541843973*(((RANDBETWEEN(3800,4910))))</f>
        <v>130531041.68539079</v>
      </c>
      <c r="B3378">
        <v>147180868.3742719</v>
      </c>
    </row>
    <row r="3379" spans="1:2" x14ac:dyDescent="0.25">
      <c r="A3379">
        <f ca="1">26446.6031405204*(((RANDBETWEEN(3800,4910))))</f>
        <v>122262646.31862563</v>
      </c>
      <c r="B3379">
        <v>149972207.56335196</v>
      </c>
    </row>
    <row r="3380" spans="1:2" x14ac:dyDescent="0.25">
      <c r="A3380">
        <f ca="1">30977.3112420793*(((RANDBETWEEN(3800,4910))))</f>
        <v>135773555.17403367</v>
      </c>
      <c r="B3380">
        <v>183236676.38019866</v>
      </c>
    </row>
    <row r="3381" spans="1:2" x14ac:dyDescent="0.25">
      <c r="A3381">
        <f ca="1">26568.1260114808*(((RANDBETWEEN(3800,4910))))</f>
        <v>101144855.72570726</v>
      </c>
      <c r="B3381">
        <v>146618006.09434769</v>
      </c>
    </row>
    <row r="3382" spans="1:2" x14ac:dyDescent="0.25">
      <c r="A3382">
        <f ca="1">26937.4429902321*(((RANDBETWEEN(3800,4910))))</f>
        <v>129542163.34002627</v>
      </c>
      <c r="B3382">
        <v>180029280.81300077</v>
      </c>
    </row>
    <row r="3383" spans="1:2" x14ac:dyDescent="0.25">
      <c r="A3383">
        <f ca="1">28151.9797622101*(((RANDBETWEEN(3800,4910))))</f>
        <v>124769574.30611528</v>
      </c>
      <c r="B3383">
        <v>153961380.93013632</v>
      </c>
    </row>
    <row r="3384" spans="1:2" x14ac:dyDescent="0.25">
      <c r="A3384">
        <f ca="1">28182.6132092947*(((RANDBETWEEN(3800,4910))))</f>
        <v>131246429.71568531</v>
      </c>
      <c r="B3384">
        <v>173896036.57698056</v>
      </c>
    </row>
    <row r="3385" spans="1:2" x14ac:dyDescent="0.25">
      <c r="A3385">
        <f ca="1">26398.8505981614*(((RANDBETWEEN(3800,4910))))</f>
        <v>102374742.61966987</v>
      </c>
      <c r="B3385">
        <v>181436714.71431705</v>
      </c>
    </row>
    <row r="3386" spans="1:2" x14ac:dyDescent="0.25">
      <c r="A3386">
        <f ca="1">32912.1865732534*(((RANDBETWEEN(3800,4910))))</f>
        <v>150178307.33375514</v>
      </c>
      <c r="B3386">
        <v>186705655.31259403</v>
      </c>
    </row>
    <row r="3387" spans="1:2" x14ac:dyDescent="0.25">
      <c r="A3387">
        <f ca="1">28178.1719084703*(((RANDBETWEEN(3800,4910))))</f>
        <v>127844365.94872971</v>
      </c>
      <c r="B3387">
        <v>145840114.19550312</v>
      </c>
    </row>
    <row r="3388" spans="1:2" x14ac:dyDescent="0.25">
      <c r="A3388">
        <f ca="1">28886.7226930758*(((RANDBETWEEN(3800,4910))))</f>
        <v>126581618.84105855</v>
      </c>
      <c r="B3388">
        <v>161871071.09386179</v>
      </c>
    </row>
    <row r="3389" spans="1:2" x14ac:dyDescent="0.25">
      <c r="A3389">
        <f ca="1">27194.8060263232*(((RANDBETWEEN(3800,4910))))</f>
        <v>130671042.95648287</v>
      </c>
      <c r="B3389">
        <v>158415184.09548047</v>
      </c>
    </row>
    <row r="3390" spans="1:2" x14ac:dyDescent="0.25">
      <c r="A3390">
        <f ca="1">30863.207518536*(((RANDBETWEEN(3800,4910))))</f>
        <v>122650386.67866215</v>
      </c>
      <c r="B3390">
        <v>168808043.94457006</v>
      </c>
    </row>
    <row r="3391" spans="1:2" x14ac:dyDescent="0.25">
      <c r="A3391">
        <f ca="1">29708.8724823447*(((RANDBETWEEN(3800,4910))))</f>
        <v>115151589.74156815</v>
      </c>
      <c r="B3391">
        <v>165198253.51406798</v>
      </c>
    </row>
    <row r="3392" spans="1:2" x14ac:dyDescent="0.25">
      <c r="A3392">
        <f ca="1">26932.1167170186*(((RANDBETWEEN(3800,4910))))</f>
        <v>102638296.80855797</v>
      </c>
      <c r="B3392">
        <v>154788135.25784069</v>
      </c>
    </row>
    <row r="3393" spans="1:2" x14ac:dyDescent="0.25">
      <c r="A3393">
        <f ca="1">29274.4432329248*(((RANDBETWEEN(3800,4910))))</f>
        <v>120522882.78995124</v>
      </c>
      <c r="B3393">
        <v>196301001.95168206</v>
      </c>
    </row>
    <row r="3394" spans="1:2" x14ac:dyDescent="0.25">
      <c r="A3394">
        <f ca="1">26140.0200009987*(((RANDBETWEEN(3800,4910))))</f>
        <v>103279219.0239459</v>
      </c>
      <c r="B3394">
        <v>153604303.06562534</v>
      </c>
    </row>
    <row r="3395" spans="1:2" x14ac:dyDescent="0.25">
      <c r="A3395">
        <f ca="1">27405.8500189721*(((RANDBETWEEN(3800,4910))))</f>
        <v>120256869.88324946</v>
      </c>
      <c r="B3395">
        <v>163637631.93810353</v>
      </c>
    </row>
    <row r="3396" spans="1:2" x14ac:dyDescent="0.25">
      <c r="A3396">
        <f ca="1">27788.3870145109*(((RANDBETWEEN(3800,4910))))</f>
        <v>132300510.57608642</v>
      </c>
      <c r="B3396">
        <v>186702994.86844325</v>
      </c>
    </row>
    <row r="3397" spans="1:2" x14ac:dyDescent="0.25">
      <c r="A3397">
        <f ca="1">28119.6311147454*(((RANDBETWEEN(3800,4910))))</f>
        <v>129097226.44779593</v>
      </c>
      <c r="B3397">
        <v>191194673.26936379</v>
      </c>
    </row>
    <row r="3398" spans="1:2" x14ac:dyDescent="0.25">
      <c r="A3398">
        <f ca="1">30274.2350443488*(((RANDBETWEEN(3800,4910))))</f>
        <v>140896289.8963992</v>
      </c>
      <c r="B3398">
        <v>155360028.50700894</v>
      </c>
    </row>
    <row r="3399" spans="1:2" x14ac:dyDescent="0.25">
      <c r="A3399">
        <f ca="1">27788.8626247985*(((RANDBETWEEN(3800,4910))))</f>
        <v>128190023.2881957</v>
      </c>
      <c r="B3399">
        <v>153849982.77126223</v>
      </c>
    </row>
    <row r="3400" spans="1:2" x14ac:dyDescent="0.25">
      <c r="A3400">
        <f ca="1">26607.8467142378*(((RANDBETWEEN(3800,4910))))</f>
        <v>105633151.45552425</v>
      </c>
      <c r="B3400">
        <v>142962913.29974869</v>
      </c>
    </row>
    <row r="3401" spans="1:2" x14ac:dyDescent="0.25">
      <c r="A3401">
        <f ca="1">26654.1788263933*(((RANDBETWEEN(3800,4910))))</f>
        <v>116478761.47133873</v>
      </c>
      <c r="B3401">
        <v>168809175.23149931</v>
      </c>
    </row>
    <row r="3402" spans="1:2" x14ac:dyDescent="0.25">
      <c r="A3402">
        <f ca="1">26880.8577595291*(((RANDBETWEEN(3800,4910))))</f>
        <v>127657193.50000359</v>
      </c>
      <c r="B3402">
        <v>143571237.99825501</v>
      </c>
    </row>
    <row r="3403" spans="1:2" x14ac:dyDescent="0.25">
      <c r="A3403">
        <f ca="1">25723.5926654464*(((RANDBETWEEN(3800,4910))))</f>
        <v>126148498.43134925</v>
      </c>
      <c r="B3403">
        <v>156934714.53008845</v>
      </c>
    </row>
    <row r="3404" spans="1:2" x14ac:dyDescent="0.25">
      <c r="A3404">
        <f ca="1">30130.0258244605*(((RANDBETWEEN(3800,4910))))</f>
        <v>132270813.36938164</v>
      </c>
      <c r="B3404">
        <v>191973846.82187381</v>
      </c>
    </row>
    <row r="3405" spans="1:2" x14ac:dyDescent="0.25">
      <c r="A3405">
        <f ca="1">28924.5889910726*(((RANDBETWEEN(3800,4910))))</f>
        <v>110636552.89085284</v>
      </c>
      <c r="B3405">
        <v>197403187.19767064</v>
      </c>
    </row>
    <row r="3406" spans="1:2" x14ac:dyDescent="0.25">
      <c r="A3406">
        <f ca="1">29419.5813254321*(((RANDBETWEEN(3800,4910))))</f>
        <v>115618954.60894829</v>
      </c>
      <c r="B3406">
        <v>197480405.01219758</v>
      </c>
    </row>
    <row r="3407" spans="1:2" x14ac:dyDescent="0.25">
      <c r="A3407">
        <f ca="1">30900.8701850585*(((RANDBETWEEN(3800,4910))))</f>
        <v>126539063.40781438</v>
      </c>
      <c r="B3407">
        <v>166104412.02233708</v>
      </c>
    </row>
    <row r="3408" spans="1:2" x14ac:dyDescent="0.25">
      <c r="A3408">
        <f ca="1">26314.4000840167*(((RANDBETWEEN(3800,4910))))</f>
        <v>110152078.75169392</v>
      </c>
      <c r="B3408">
        <v>158113398.10081673</v>
      </c>
    </row>
    <row r="3409" spans="1:2" x14ac:dyDescent="0.25">
      <c r="A3409">
        <f ca="1">27099.9039955561*(((RANDBETWEEN(3800,4910))))</f>
        <v>113927996.39731769</v>
      </c>
      <c r="B3409">
        <v>197445373.71452039</v>
      </c>
    </row>
    <row r="3410" spans="1:2" x14ac:dyDescent="0.25">
      <c r="A3410">
        <f ca="1">27026.6719908815*(((RANDBETWEEN(3800,4910))))</f>
        <v>120133556.99946809</v>
      </c>
      <c r="B3410">
        <v>151659666.06712595</v>
      </c>
    </row>
    <row r="3411" spans="1:2" x14ac:dyDescent="0.25">
      <c r="A3411">
        <f ca="1">26420.9972013849*(((RANDBETWEEN(3800,4910))))</f>
        <v>101720839.2253318</v>
      </c>
      <c r="B3411">
        <v>168188152.98011875</v>
      </c>
    </row>
    <row r="3412" spans="1:2" x14ac:dyDescent="0.25">
      <c r="A3412">
        <f ca="1">27793.5886959994*(((RANDBETWEEN(3800,4910))))</f>
        <v>108256027.97091755</v>
      </c>
      <c r="B3412">
        <v>174800024.6551792</v>
      </c>
    </row>
    <row r="3413" spans="1:2" x14ac:dyDescent="0.25">
      <c r="A3413">
        <f ca="1">26986.778688125*(((RANDBETWEEN(3800,4910))))</f>
        <v>103332375.59683055</v>
      </c>
      <c r="B3413">
        <v>162669956.69269475</v>
      </c>
    </row>
    <row r="3414" spans="1:2" x14ac:dyDescent="0.25">
      <c r="A3414">
        <f ca="1">27685.1095501339*(((RANDBETWEEN(3800,4910))))</f>
        <v>119599673.25657855</v>
      </c>
      <c r="B3414">
        <v>143892163.54707855</v>
      </c>
    </row>
    <row r="3415" spans="1:2" x14ac:dyDescent="0.25">
      <c r="A3415">
        <f ca="1">26417.117749122*(((RANDBETWEEN(3800,4910))))</f>
        <v>111057563.01730879</v>
      </c>
      <c r="B3415">
        <v>148998620.50121635</v>
      </c>
    </row>
    <row r="3416" spans="1:2" x14ac:dyDescent="0.25">
      <c r="A3416">
        <f ca="1">28579.3075725702*(((RANDBETWEEN(3800,4910))))</f>
        <v>138381007.2663849</v>
      </c>
      <c r="B3416">
        <v>154879435.15491757</v>
      </c>
    </row>
    <row r="3417" spans="1:2" x14ac:dyDescent="0.25">
      <c r="A3417">
        <f ca="1">27772.6086130328*(((RANDBETWEEN(3800,4910))))</f>
        <v>118422403.125972</v>
      </c>
      <c r="B3417">
        <v>143987698.62317073</v>
      </c>
    </row>
    <row r="3418" spans="1:2" x14ac:dyDescent="0.25">
      <c r="A3418">
        <f ca="1">31812.9546822724*(((RANDBETWEEN(3800,4910))))</f>
        <v>146435030.40249965</v>
      </c>
      <c r="B3418">
        <v>155527383.42040822</v>
      </c>
    </row>
    <row r="3419" spans="1:2" x14ac:dyDescent="0.25">
      <c r="A3419">
        <f ca="1">25544.3849839767*(((RANDBETWEEN(3800,4910))))</f>
        <v>115971507.82725428</v>
      </c>
      <c r="B3419">
        <v>151599011.25051519</v>
      </c>
    </row>
    <row r="3420" spans="1:2" x14ac:dyDescent="0.25">
      <c r="A3420">
        <f ca="1">26914.7506853268*(((RANDBETWEEN(3800,4910))))</f>
        <v>115141303.43182789</v>
      </c>
      <c r="B3420">
        <v>201535918.91318929</v>
      </c>
    </row>
    <row r="3421" spans="1:2" x14ac:dyDescent="0.25">
      <c r="A3421">
        <f ca="1">26744.626550159*(((RANDBETWEEN(3800,4910))))</f>
        <v>114787937.15328237</v>
      </c>
      <c r="B3421">
        <v>159062179.61219257</v>
      </c>
    </row>
    <row r="3422" spans="1:2" x14ac:dyDescent="0.25">
      <c r="A3422">
        <f ca="1">32541.0410012509*(((RANDBETWEEN(3800,4910))))</f>
        <v>125250466.81381455</v>
      </c>
      <c r="B3422">
        <v>185676561.37716937</v>
      </c>
    </row>
    <row r="3423" spans="1:2" x14ac:dyDescent="0.25">
      <c r="A3423">
        <f ca="1">28139.6403620894*(((RANDBETWEEN(3800,4910))))</f>
        <v>109716457.77178644</v>
      </c>
      <c r="B3423">
        <v>195582599.49092409</v>
      </c>
    </row>
    <row r="3424" spans="1:2" x14ac:dyDescent="0.25">
      <c r="A3424">
        <f ca="1">27956.4861218056*(((RANDBETWEEN(3800,4910))))</f>
        <v>112524856.64026748</v>
      </c>
      <c r="B3424">
        <v>194903736.83654433</v>
      </c>
    </row>
    <row r="3425" spans="1:2" x14ac:dyDescent="0.25">
      <c r="A3425">
        <f ca="1">26934.7195805438*(((RANDBETWEEN(3800,4910))))</f>
        <v>111159587.70890443</v>
      </c>
      <c r="B3425">
        <v>162130361.34640995</v>
      </c>
    </row>
    <row r="3426" spans="1:2" x14ac:dyDescent="0.25">
      <c r="A3426">
        <f ca="1">27450.8712238278*(((RANDBETWEEN(3800,4910))))</f>
        <v>108348588.7204484</v>
      </c>
      <c r="B3426">
        <v>158863769.12904519</v>
      </c>
    </row>
    <row r="3427" spans="1:2" x14ac:dyDescent="0.25">
      <c r="A3427">
        <f ca="1">29209.2767433867*(((RANDBETWEEN(3800,4910))))</f>
        <v>141635782.92868212</v>
      </c>
      <c r="B3427">
        <v>188953117.79862869</v>
      </c>
    </row>
    <row r="3428" spans="1:2" x14ac:dyDescent="0.25">
      <c r="A3428">
        <f ca="1">27048.2869216106*(((RANDBETWEEN(3800,4910))))</f>
        <v>109004596.29409073</v>
      </c>
      <c r="B3428">
        <v>149206990.23869449</v>
      </c>
    </row>
    <row r="3429" spans="1:2" x14ac:dyDescent="0.25">
      <c r="A3429">
        <f ca="1">29095.7569903178*(((RANDBETWEEN(3800,4910))))</f>
        <v>138350324.48896131</v>
      </c>
      <c r="B3429">
        <v>171282893.87948185</v>
      </c>
    </row>
    <row r="3430" spans="1:2" x14ac:dyDescent="0.25">
      <c r="A3430">
        <f ca="1">30075.7872700448*(((RANDBETWEEN(3800,4910))))</f>
        <v>120483603.80379958</v>
      </c>
      <c r="B3430">
        <v>202582286.7518445</v>
      </c>
    </row>
    <row r="3431" spans="1:2" x14ac:dyDescent="0.25">
      <c r="A3431">
        <f ca="1">32954.7453886822*(((RANDBETWEEN(3800,4910))))</f>
        <v>144836105.98325831</v>
      </c>
      <c r="B3431">
        <v>153251240.10847735</v>
      </c>
    </row>
    <row r="3432" spans="1:2" x14ac:dyDescent="0.25">
      <c r="A3432">
        <f ca="1">24780.8517451769*(((RANDBETWEEN(3800,4910))))</f>
        <v>118427690.49020018</v>
      </c>
      <c r="B3432">
        <v>171428582.84484076</v>
      </c>
    </row>
    <row r="3433" spans="1:2" x14ac:dyDescent="0.25">
      <c r="A3433">
        <f ca="1">29154.6177070736*(((RANDBETWEEN(3800,4910))))</f>
        <v>142245379.79281253</v>
      </c>
      <c r="B3433">
        <v>178362765.49995503</v>
      </c>
    </row>
    <row r="3434" spans="1:2" x14ac:dyDescent="0.25">
      <c r="A3434">
        <f ca="1">31267.665845475*(((RANDBETWEEN(3800,4910))))</f>
        <v>135639134.43767062</v>
      </c>
      <c r="B3434">
        <v>153788172.01580188</v>
      </c>
    </row>
    <row r="3435" spans="1:2" x14ac:dyDescent="0.25">
      <c r="A3435">
        <f ca="1">28406.5419849073*(((RANDBETWEEN(3800,4910))))</f>
        <v>108115298.79455735</v>
      </c>
      <c r="B3435">
        <v>150156011.51547909</v>
      </c>
    </row>
    <row r="3436" spans="1:2" x14ac:dyDescent="0.25">
      <c r="A3436">
        <f ca="1">27777.3450809751*(((RANDBETWEEN(3800,4910))))</f>
        <v>120525900.30635086</v>
      </c>
      <c r="B3436">
        <v>146252038.71764374</v>
      </c>
    </row>
    <row r="3437" spans="1:2" x14ac:dyDescent="0.25">
      <c r="A3437">
        <f ca="1">28141.2267070114*(((RANDBETWEEN(3800,4910))))</f>
        <v>113099590.13547885</v>
      </c>
      <c r="B3437">
        <v>152366184.47062618</v>
      </c>
    </row>
    <row r="3438" spans="1:2" x14ac:dyDescent="0.25">
      <c r="A3438">
        <f ca="1">30317.8815565527*(((RANDBETWEEN(3800,4910))))</f>
        <v>145798692.40546191</v>
      </c>
      <c r="B3438">
        <v>178810834.58738405</v>
      </c>
    </row>
    <row r="3439" spans="1:2" x14ac:dyDescent="0.25">
      <c r="A3439">
        <f ca="1">29067.9292267221*(((RANDBETWEEN(3800,4910))))</f>
        <v>111824323.73519979</v>
      </c>
      <c r="B3439">
        <v>154271657.38266292</v>
      </c>
    </row>
    <row r="3440" spans="1:2" x14ac:dyDescent="0.25">
      <c r="A3440">
        <f ca="1">26819.9138711365*(((RANDBETWEEN(3800,4910))))</f>
        <v>122727925.87432063</v>
      </c>
      <c r="B3440">
        <v>183934925.79691505</v>
      </c>
    </row>
    <row r="3441" spans="1:2" x14ac:dyDescent="0.25">
      <c r="A3441">
        <f ca="1">28270.0901510451*(((RANDBETWEEN(3800,4910))))</f>
        <v>128148318.65468726</v>
      </c>
      <c r="B3441">
        <v>152473769.29456747</v>
      </c>
    </row>
    <row r="3442" spans="1:2" x14ac:dyDescent="0.25">
      <c r="A3442">
        <f ca="1">33496.2310595466*(((RANDBETWEEN(3800,4910))))</f>
        <v>134587856.39725834</v>
      </c>
      <c r="B3442">
        <v>174371572.38179681</v>
      </c>
    </row>
    <row r="3443" spans="1:2" x14ac:dyDescent="0.25">
      <c r="A3443">
        <f ca="1">25877.6166381869*(((RANDBETWEEN(3800,4910))))</f>
        <v>126127503.49452296</v>
      </c>
      <c r="B3443">
        <v>161328566.67212069</v>
      </c>
    </row>
    <row r="3444" spans="1:2" x14ac:dyDescent="0.25">
      <c r="A3444">
        <f ca="1">28362.0139126667*(((RANDBETWEEN(3800,4910))))</f>
        <v>112710643.28893755</v>
      </c>
      <c r="B3444">
        <v>171162153.2410076</v>
      </c>
    </row>
    <row r="3445" spans="1:2" x14ac:dyDescent="0.25">
      <c r="A3445">
        <f ca="1">29368.5376229681*(((RANDBETWEEN(3800,4910))))</f>
        <v>137679704.37647435</v>
      </c>
      <c r="B3445">
        <v>189020243.80845428</v>
      </c>
    </row>
    <row r="3446" spans="1:2" x14ac:dyDescent="0.25">
      <c r="A3446">
        <f ca="1">26331.490135792*(((RANDBETWEEN(3800,4910))))</f>
        <v>119939937.56853242</v>
      </c>
      <c r="B3446">
        <v>154289416.40249678</v>
      </c>
    </row>
    <row r="3447" spans="1:2" x14ac:dyDescent="0.25">
      <c r="A3447">
        <f ca="1">31717.570941012*(((RANDBETWEEN(3800,4910))))</f>
        <v>124776924.08194119</v>
      </c>
      <c r="B3447">
        <v>169787945.71528065</v>
      </c>
    </row>
    <row r="3448" spans="1:2" x14ac:dyDescent="0.25">
      <c r="A3448">
        <f ca="1">25728.9639678565*(((RANDBETWEEN(3800,4910))))</f>
        <v>118250318.39626865</v>
      </c>
      <c r="B3448">
        <v>145542135.14971763</v>
      </c>
    </row>
    <row r="3449" spans="1:2" x14ac:dyDescent="0.25">
      <c r="A3449">
        <f ca="1">27299.0913573745*(((RANDBETWEEN(3800,4910))))</f>
        <v>108486589.05420627</v>
      </c>
      <c r="B3449">
        <v>178315816.17458504</v>
      </c>
    </row>
    <row r="3450" spans="1:2" x14ac:dyDescent="0.25">
      <c r="A3450">
        <f ca="1">29154.584517917*(((RANDBETWEEN(3800,4910))))</f>
        <v>121253917.01001677</v>
      </c>
      <c r="B3450">
        <v>145618553.79596484</v>
      </c>
    </row>
    <row r="3451" spans="1:2" x14ac:dyDescent="0.25">
      <c r="A3451">
        <f ca="1">27675.9315095454*(((RANDBETWEEN(3800,4910))))</f>
        <v>131460674.67034081</v>
      </c>
      <c r="B3451">
        <v>178497459.14295444</v>
      </c>
    </row>
    <row r="3452" spans="1:2" x14ac:dyDescent="0.25">
      <c r="A3452">
        <f ca="1">26834.6745188373*(((RANDBETWEEN(3800,4910))))</f>
        <v>109163455.94263028</v>
      </c>
      <c r="B3452">
        <v>155446080.18450144</v>
      </c>
    </row>
    <row r="3453" spans="1:2" x14ac:dyDescent="0.25">
      <c r="A3453">
        <f ca="1">27421.3755650115*(((RANDBETWEEN(3800,4910))))</f>
        <v>132362979.85231046</v>
      </c>
      <c r="B3453">
        <v>196533531.59027323</v>
      </c>
    </row>
    <row r="3454" spans="1:2" x14ac:dyDescent="0.25">
      <c r="A3454">
        <f ca="1">26745.3460922894*(((RANDBETWEEN(3800,4910))))</f>
        <v>102086986.03426848</v>
      </c>
      <c r="B3454">
        <v>184279960.70072064</v>
      </c>
    </row>
    <row r="3455" spans="1:2" x14ac:dyDescent="0.25">
      <c r="A3455">
        <f ca="1">29668.0722710259*(((RANDBETWEEN(3800,4910))))</f>
        <v>133001967.991009</v>
      </c>
      <c r="B3455">
        <v>144548296.77269906</v>
      </c>
    </row>
    <row r="3456" spans="1:2" x14ac:dyDescent="0.25">
      <c r="A3456">
        <f ca="1">27618.0879431154*(((RANDBETWEEN(3800,4910))))</f>
        <v>129335505.83760948</v>
      </c>
      <c r="B3456">
        <v>181335199.25496083</v>
      </c>
    </row>
    <row r="3457" spans="1:2" x14ac:dyDescent="0.25">
      <c r="A3457">
        <f ca="1">33223.8938779499*(((RANDBETWEEN(3800,4910))))</f>
        <v>153095702.98959324</v>
      </c>
      <c r="B3457">
        <v>167317192.31888366</v>
      </c>
    </row>
    <row r="3458" spans="1:2" x14ac:dyDescent="0.25">
      <c r="A3458">
        <f ca="1">29323.2591075524*(((RANDBETWEEN(3800,4910))))</f>
        <v>137144882.84602267</v>
      </c>
      <c r="B3458">
        <v>171065051.04564619</v>
      </c>
    </row>
    <row r="3459" spans="1:2" x14ac:dyDescent="0.25">
      <c r="A3459">
        <f ca="1">31179.7675745835*(((RANDBETWEEN(3800,4910))))</f>
        <v>150660636.92038751</v>
      </c>
      <c r="B3459">
        <v>154341449.54479444</v>
      </c>
    </row>
    <row r="3460" spans="1:2" x14ac:dyDescent="0.25">
      <c r="A3460">
        <f ca="1">29093.4538263761*(((RANDBETWEEN(3800,4910))))</f>
        <v>122483440.60904349</v>
      </c>
      <c r="B3460">
        <v>203450760.69767871</v>
      </c>
    </row>
    <row r="3461" spans="1:2" x14ac:dyDescent="0.25">
      <c r="A3461">
        <f ca="1">25419.7595863008*(((RANDBETWEEN(3800,4910))))</f>
        <v>104831088.53390437</v>
      </c>
      <c r="B3461">
        <v>163513193.87340844</v>
      </c>
    </row>
    <row r="3462" spans="1:2" x14ac:dyDescent="0.25">
      <c r="A3462">
        <f ca="1">27458.2036718755*(((RANDBETWEEN(3800,4910))))</f>
        <v>108048031.44882995</v>
      </c>
      <c r="B3462">
        <v>165140616.62957966</v>
      </c>
    </row>
    <row r="3463" spans="1:2" x14ac:dyDescent="0.25">
      <c r="A3463">
        <f ca="1">29440.6309394875*(((RANDBETWEEN(3800,4910))))</f>
        <v>131481857.77575123</v>
      </c>
      <c r="B3463">
        <v>196629575.01369616</v>
      </c>
    </row>
    <row r="3464" spans="1:2" x14ac:dyDescent="0.25">
      <c r="A3464">
        <f ca="1">32287.5584218175*(((RANDBETWEEN(3800,4910))))</f>
        <v>135058856.87846261</v>
      </c>
      <c r="B3464">
        <v>176316094.82994735</v>
      </c>
    </row>
    <row r="3465" spans="1:2" x14ac:dyDescent="0.25">
      <c r="A3465">
        <f ca="1">27438.5867095814*(((RANDBETWEEN(3800,4910))))</f>
        <v>117876168.50436167</v>
      </c>
      <c r="B3465">
        <v>174263297.46237612</v>
      </c>
    </row>
    <row r="3466" spans="1:2" x14ac:dyDescent="0.25">
      <c r="A3466">
        <f ca="1">26390.9716520106*(((RANDBETWEEN(3800,4910))))</f>
        <v>111660201.05965695</v>
      </c>
      <c r="B3466">
        <v>187298263.04516882</v>
      </c>
    </row>
    <row r="3467" spans="1:2" x14ac:dyDescent="0.25">
      <c r="A3467">
        <f ca="1">26111.0679492987*(((RANDBETWEEN(3800,4910))))</f>
        <v>123322573.92453797</v>
      </c>
      <c r="B3467">
        <v>145054461.66763726</v>
      </c>
    </row>
    <row r="3468" spans="1:2" x14ac:dyDescent="0.25">
      <c r="A3468">
        <f ca="1">28552.3505398339*(((RANDBETWEEN(3800,4910))))</f>
        <v>115979647.8928055</v>
      </c>
      <c r="B3468">
        <v>172438530.07084933</v>
      </c>
    </row>
    <row r="3469" spans="1:2" x14ac:dyDescent="0.25">
      <c r="A3469">
        <f ca="1">26413.7582782113*(((RANDBETWEEN(3800,4910))))</f>
        <v>100953384.13932373</v>
      </c>
      <c r="B3469">
        <v>181284082.91117236</v>
      </c>
    </row>
    <row r="3470" spans="1:2" x14ac:dyDescent="0.25">
      <c r="A3470">
        <f ca="1">29255.401225869*(((RANDBETWEEN(3800,4910))))</f>
        <v>122843429.74742372</v>
      </c>
      <c r="B3470">
        <v>202038955.27331468</v>
      </c>
    </row>
    <row r="3471" spans="1:2" x14ac:dyDescent="0.25">
      <c r="A3471">
        <f ca="1">26899.4402366763*(((RANDBETWEEN(3800,4910))))</f>
        <v>125835581.42717154</v>
      </c>
      <c r="B3471">
        <v>171878860.16824555</v>
      </c>
    </row>
    <row r="3472" spans="1:2" x14ac:dyDescent="0.25">
      <c r="A3472">
        <f ca="1">28211.0276821902*(((RANDBETWEEN(3800,4910))))</f>
        <v>120432877.17527036</v>
      </c>
      <c r="B3472">
        <v>144985462.14642876</v>
      </c>
    </row>
    <row r="3473" spans="1:2" x14ac:dyDescent="0.25">
      <c r="A3473">
        <f ca="1">27335.6853601287*(((RANDBETWEEN(3800,4910))))</f>
        <v>115848634.55622536</v>
      </c>
      <c r="B3473">
        <v>189292822.33981854</v>
      </c>
    </row>
    <row r="3474" spans="1:2" x14ac:dyDescent="0.25">
      <c r="A3474">
        <f ca="1">28923.5800621239*(((RANDBETWEEN(3800,4910))))</f>
        <v>130213957.43968177</v>
      </c>
      <c r="B3474">
        <v>155306794.66190684</v>
      </c>
    </row>
    <row r="3475" spans="1:2" x14ac:dyDescent="0.25">
      <c r="A3475">
        <f ca="1">26168.8685267935*(((RANDBETWEEN(3800,4910))))</f>
        <v>100671637.22257453</v>
      </c>
      <c r="B3475">
        <v>167867404.14484152</v>
      </c>
    </row>
    <row r="3476" spans="1:2" x14ac:dyDescent="0.25">
      <c r="A3476">
        <f ca="1">26538.7671216979*(((RANDBETWEEN(3800,4910))))</f>
        <v>112922454.10282461</v>
      </c>
      <c r="B3476">
        <v>154147950.73988357</v>
      </c>
    </row>
    <row r="3477" spans="1:2" x14ac:dyDescent="0.25">
      <c r="A3477">
        <f ca="1">29056.973258505*(((RANDBETWEEN(3800,4910))))</f>
        <v>142408225.93993294</v>
      </c>
      <c r="B3477">
        <v>168169099.12498575</v>
      </c>
    </row>
    <row r="3478" spans="1:2" x14ac:dyDescent="0.25">
      <c r="A3478">
        <f ca="1">26673.1694745739*(((RANDBETWEEN(3800,4910))))</f>
        <v>101411390.3423299</v>
      </c>
      <c r="B3478">
        <v>152766583.14560592</v>
      </c>
    </row>
    <row r="3479" spans="1:2" x14ac:dyDescent="0.25">
      <c r="A3479">
        <f ca="1">26285.9179771443*(((RANDBETWEEN(3800,4910))))</f>
        <v>116026041.95111482</v>
      </c>
      <c r="B3479">
        <v>156735341.00188223</v>
      </c>
    </row>
    <row r="3480" spans="1:2" x14ac:dyDescent="0.25">
      <c r="A3480">
        <f ca="1">26887.8808056869*(((RANDBETWEEN(3800,4910))))</f>
        <v>116505187.53104143</v>
      </c>
      <c r="B3480">
        <v>154871826.54508492</v>
      </c>
    </row>
    <row r="3481" spans="1:2" x14ac:dyDescent="0.25">
      <c r="A3481">
        <f ca="1">26523.8533284223*(((RANDBETWEEN(3800,4910))))</f>
        <v>102275978.43439656</v>
      </c>
      <c r="B3481">
        <v>181992250.37611601</v>
      </c>
    </row>
    <row r="3482" spans="1:2" x14ac:dyDescent="0.25">
      <c r="A3482">
        <f ca="1">29516.8141098913*(((RANDBETWEEN(3800,4910))))</f>
        <v>139791631.62444496</v>
      </c>
      <c r="B3482">
        <v>177728906.50079176</v>
      </c>
    </row>
    <row r="3483" spans="1:2" x14ac:dyDescent="0.25">
      <c r="A3483">
        <f ca="1">25968.9593242552*(((RANDBETWEEN(3800,4910))))</f>
        <v>114808769.17253244</v>
      </c>
      <c r="B3483">
        <v>148224583.28261784</v>
      </c>
    </row>
    <row r="3484" spans="1:2" x14ac:dyDescent="0.25">
      <c r="A3484">
        <f ca="1">25925.9374802042*(((RANDBETWEEN(3800,4910))))</f>
        <v>107307455.23056534</v>
      </c>
      <c r="B3484">
        <v>175778105.99038494</v>
      </c>
    </row>
    <row r="3485" spans="1:2" x14ac:dyDescent="0.25">
      <c r="A3485">
        <f ca="1">29102.7984797739*(((RANDBETWEEN(3800,4910))))</f>
        <v>139780741.09835395</v>
      </c>
      <c r="B3485">
        <v>145363014.24080193</v>
      </c>
    </row>
    <row r="3486" spans="1:2" x14ac:dyDescent="0.25">
      <c r="A3486">
        <f ca="1">26025.6475581711*(((RANDBETWEEN(3800,4910))))</f>
        <v>113940285.00967318</v>
      </c>
      <c r="B3486">
        <v>166596714.88321909</v>
      </c>
    </row>
    <row r="3487" spans="1:2" x14ac:dyDescent="0.25">
      <c r="A3487">
        <f ca="1">31073.6665203489*(((RANDBETWEEN(3800,4910))))</f>
        <v>149246820.29723564</v>
      </c>
      <c r="B3487">
        <v>155107379.71225211</v>
      </c>
    </row>
    <row r="3488" spans="1:2" x14ac:dyDescent="0.25">
      <c r="A3488">
        <f ca="1">32882.7518632529*(((RANDBETWEEN(3800,4910))))</f>
        <v>160171884.32590503</v>
      </c>
      <c r="B3488">
        <v>181968086.23612237</v>
      </c>
    </row>
    <row r="3489" spans="1:2" x14ac:dyDescent="0.25">
      <c r="A3489">
        <f ca="1">28946.8522540049*(((RANDBETWEEN(3800,4910))))</f>
        <v>137179132.8317292</v>
      </c>
      <c r="B3489">
        <v>178009860.64434516</v>
      </c>
    </row>
    <row r="3490" spans="1:2" x14ac:dyDescent="0.25">
      <c r="A3490">
        <f ca="1">28267.4146668868*(((RANDBETWEEN(3800,4910))))</f>
        <v>137605774.59840506</v>
      </c>
      <c r="B3490">
        <v>163965384.29103279</v>
      </c>
    </row>
    <row r="3491" spans="1:2" x14ac:dyDescent="0.25">
      <c r="A3491">
        <f ca="1">26283.4846360411*(((RANDBETWEEN(3800,4910))))</f>
        <v>113860055.44332989</v>
      </c>
      <c r="B3491">
        <v>166233495.57006639</v>
      </c>
    </row>
    <row r="3492" spans="1:2" x14ac:dyDescent="0.25">
      <c r="A3492">
        <f ca="1">28241.10534935*(((RANDBETWEEN(3800,4910))))</f>
        <v>108812978.91104542</v>
      </c>
      <c r="B3492">
        <v>173898460.52632645</v>
      </c>
    </row>
    <row r="3493" spans="1:2" x14ac:dyDescent="0.25">
      <c r="A3493">
        <f ca="1">30556.195959037*(((RANDBETWEEN(3800,4910))))</f>
        <v>120666417.8422372</v>
      </c>
      <c r="B3493">
        <v>163696852.2177642</v>
      </c>
    </row>
    <row r="3494" spans="1:2" x14ac:dyDescent="0.25">
      <c r="A3494">
        <f ca="1">26020.066009996*(((RANDBETWEEN(3800,4910))))</f>
        <v>108191434.46956323</v>
      </c>
      <c r="B3494">
        <v>142977574.91923702</v>
      </c>
    </row>
    <row r="3495" spans="1:2" x14ac:dyDescent="0.25">
      <c r="A3495">
        <f ca="1">29725.6340090187*(((RANDBETWEEN(3800,4910))))</f>
        <v>132249345.70612428</v>
      </c>
      <c r="B3495">
        <v>171312051.57142457</v>
      </c>
    </row>
    <row r="3496" spans="1:2" x14ac:dyDescent="0.25">
      <c r="A3496">
        <f ca="1">27912.1806154149*(((RANDBETWEEN(3800,4910))))</f>
        <v>106094198.51919185</v>
      </c>
      <c r="B3496">
        <v>170074415.29870972</v>
      </c>
    </row>
    <row r="3497" spans="1:2" x14ac:dyDescent="0.25">
      <c r="A3497">
        <f ca="1">26931.3971054872*(((RANDBETWEEN(3800,4910))))</f>
        <v>129297637.50344381</v>
      </c>
      <c r="B3497">
        <v>182745143.06517726</v>
      </c>
    </row>
    <row r="3498" spans="1:2" x14ac:dyDescent="0.25">
      <c r="A3498">
        <f ca="1">27040.1734014554*(((RANDBETWEEN(3800,4910))))</f>
        <v>108377014.99303314</v>
      </c>
      <c r="B3498">
        <v>153375473.23912627</v>
      </c>
    </row>
    <row r="3499" spans="1:2" x14ac:dyDescent="0.25">
      <c r="A3499">
        <f ca="1">28175.6939043471*(((RANDBETWEEN(3800,4910))))</f>
        <v>107123988.2243278</v>
      </c>
      <c r="B3499">
        <v>185203634.46910179</v>
      </c>
    </row>
    <row r="3500" spans="1:2" x14ac:dyDescent="0.25">
      <c r="A3500">
        <f ca="1">26858.8470233768*(((RANDBETWEEN(3800,4910))))</f>
        <v>131017455.7800319</v>
      </c>
      <c r="B3500">
        <v>165949392.77266806</v>
      </c>
    </row>
    <row r="3501" spans="1:2" x14ac:dyDescent="0.25">
      <c r="A3501">
        <f ca="1">26949.3727677901*(((RANDBETWEEN(3800,4910))))</f>
        <v>106800364.27875216</v>
      </c>
      <c r="B3501">
        <v>200243639.59374657</v>
      </c>
    </row>
    <row r="3502" spans="1:2" x14ac:dyDescent="0.25">
      <c r="A3502">
        <f ca="1">26456.9151797989*(((RANDBETWEEN(3800,4910))))</f>
        <v>124373958.26023458</v>
      </c>
      <c r="B3502">
        <v>147313110.33447304</v>
      </c>
    </row>
    <row r="3503" spans="1:2" x14ac:dyDescent="0.25">
      <c r="A3503">
        <f ca="1">27778.0597788754*(((RANDBETWEEN(3800,4910))))</f>
        <v>106639971.49110265</v>
      </c>
      <c r="B3503">
        <v>161783863.75134027</v>
      </c>
    </row>
    <row r="3504" spans="1:2" x14ac:dyDescent="0.25">
      <c r="A3504">
        <f ca="1">30113.2635750417*(((RANDBETWEEN(3800,4910))))</f>
        <v>142766982.60927284</v>
      </c>
      <c r="B3504">
        <v>160856586.98095387</v>
      </c>
    </row>
    <row r="3505" spans="1:2" x14ac:dyDescent="0.25">
      <c r="A3505">
        <f ca="1">26784.5357291401*(((RANDBETWEEN(3800,4910))))</f>
        <v>105316794.4869789</v>
      </c>
      <c r="B3505">
        <v>197280625.07873416</v>
      </c>
    </row>
    <row r="3506" spans="1:2" x14ac:dyDescent="0.25">
      <c r="A3506">
        <f ca="1">30813.574205116*(((RANDBETWEEN(3800,4910))))</f>
        <v>117923548.48297893</v>
      </c>
      <c r="B3506">
        <v>168151607.86785811</v>
      </c>
    </row>
    <row r="3507" spans="1:2" x14ac:dyDescent="0.25">
      <c r="A3507">
        <f ca="1">31813.0428294891*(((RANDBETWEEN(3800,4910))))</f>
        <v>130815232.11485903</v>
      </c>
      <c r="B3507">
        <v>202313769.40326238</v>
      </c>
    </row>
    <row r="3508" spans="1:2" x14ac:dyDescent="0.25">
      <c r="A3508">
        <f ca="1">29073.3055027486*(((RANDBETWEEN(3800,4910))))</f>
        <v>123270815.33165404</v>
      </c>
      <c r="B3508">
        <v>162717312.08244497</v>
      </c>
    </row>
    <row r="3509" spans="1:2" x14ac:dyDescent="0.25">
      <c r="A3509">
        <f ca="1">30104.5484092658*(((RANDBETWEEN(3800,4910))))</f>
        <v>126469207.86732566</v>
      </c>
      <c r="B3509">
        <v>183073350.08469078</v>
      </c>
    </row>
    <row r="3510" spans="1:2" x14ac:dyDescent="0.25">
      <c r="A3510">
        <f ca="1">26513.0060712097*(((RANDBETWEEN(3800,4910))))</f>
        <v>108703324.89195989</v>
      </c>
      <c r="B3510">
        <v>196467801.28558517</v>
      </c>
    </row>
    <row r="3511" spans="1:2" x14ac:dyDescent="0.25">
      <c r="A3511">
        <f ca="1">26801.6494909374*(((RANDBETWEEN(3800,4910))))</f>
        <v>125806942.71046035</v>
      </c>
      <c r="B3511">
        <v>159682040.56659564</v>
      </c>
    </row>
    <row r="3512" spans="1:2" x14ac:dyDescent="0.25">
      <c r="A3512">
        <f ca="1">26360.5892287025*(((RANDBETWEEN(3800,4910))))</f>
        <v>125740010.620911</v>
      </c>
      <c r="B3512">
        <v>152645974.14731175</v>
      </c>
    </row>
    <row r="3513" spans="1:2" x14ac:dyDescent="0.25">
      <c r="A3513">
        <f ca="1">29937.6320069958*(((RANDBETWEEN(3800,4910))))</f>
        <v>136575477.2159147</v>
      </c>
      <c r="B3513">
        <v>161468083.06550068</v>
      </c>
    </row>
    <row r="3514" spans="1:2" x14ac:dyDescent="0.25">
      <c r="A3514">
        <f ca="1">27207.0185874823*(((RANDBETWEEN(3800,4910))))</f>
        <v>109698698.94472855</v>
      </c>
      <c r="B3514">
        <v>157330492.46265605</v>
      </c>
    </row>
    <row r="3515" spans="1:2" x14ac:dyDescent="0.25">
      <c r="A3515">
        <f ca="1">31160.9499942496*(((RANDBETWEEN(3800,4910))))</f>
        <v>137232823.77467543</v>
      </c>
      <c r="B3515">
        <v>142904571.28258151</v>
      </c>
    </row>
    <row r="3516" spans="1:2" x14ac:dyDescent="0.25">
      <c r="A3516">
        <f ca="1">26736.911569283*(((RANDBETWEEN(3800,4910))))</f>
        <v>125850642.75661494</v>
      </c>
      <c r="B3516">
        <v>156938763.05964652</v>
      </c>
    </row>
    <row r="3517" spans="1:2" x14ac:dyDescent="0.25">
      <c r="A3517">
        <f ca="1">26770.0385603729*(((RANDBETWEEN(3800,4910))))</f>
        <v>104001599.80704869</v>
      </c>
      <c r="B3517">
        <v>160007497.49182379</v>
      </c>
    </row>
    <row r="3518" spans="1:2" x14ac:dyDescent="0.25">
      <c r="A3518">
        <f ca="1">26803.8161996966*(((RANDBETWEEN(3800,4910))))</f>
        <v>111798717.36893447</v>
      </c>
      <c r="B3518">
        <v>163237211.42024612</v>
      </c>
    </row>
    <row r="3519" spans="1:2" x14ac:dyDescent="0.25">
      <c r="A3519">
        <f ca="1">27386.3808450478*(((RANDBETWEEN(3800,4910))))</f>
        <v>116309959.44891807</v>
      </c>
      <c r="B3519">
        <v>168188025.33135018</v>
      </c>
    </row>
    <row r="3520" spans="1:2" x14ac:dyDescent="0.25">
      <c r="A3520">
        <f ca="1">26943.7456269122*(((RANDBETWEEN(3800,4910))))</f>
        <v>132293791.02813905</v>
      </c>
      <c r="B3520">
        <v>172404284.17984137</v>
      </c>
    </row>
    <row r="3521" spans="1:2" x14ac:dyDescent="0.25">
      <c r="A3521">
        <f ca="1">31798.3899095593*(((RANDBETWEEN(3800,4910))))</f>
        <v>153459029.70353332</v>
      </c>
      <c r="B3521">
        <v>185876171.24830741</v>
      </c>
    </row>
    <row r="3522" spans="1:2" x14ac:dyDescent="0.25">
      <c r="A3522">
        <f ca="1">30418.7140230827*(((RANDBETWEEN(3800,4910))))</f>
        <v>139804409.65008813</v>
      </c>
      <c r="B3522">
        <v>172995839.48336112</v>
      </c>
    </row>
    <row r="3523" spans="1:2" x14ac:dyDescent="0.25">
      <c r="A3523">
        <f ca="1">26091.112154016*(((RANDBETWEEN(3800,4910))))</f>
        <v>104286175.27960214</v>
      </c>
      <c r="B3523">
        <v>147889391.08862591</v>
      </c>
    </row>
    <row r="3524" spans="1:2" x14ac:dyDescent="0.25">
      <c r="A3524">
        <f ca="1">33947.0048145599*(((RANDBETWEEN(3800,4910))))</f>
        <v>158260936.44547835</v>
      </c>
      <c r="B3524">
        <v>170994401.08393848</v>
      </c>
    </row>
    <row r="3525" spans="1:2" x14ac:dyDescent="0.25">
      <c r="A3525">
        <f ca="1">29917.0617780228*(((RANDBETWEEN(3800,4910))))</f>
        <v>137199645.31401238</v>
      </c>
      <c r="B3525">
        <v>189240786.49791896</v>
      </c>
    </row>
    <row r="3526" spans="1:2" x14ac:dyDescent="0.25">
      <c r="A3526">
        <f ca="1">26966.8401621521*(((RANDBETWEEN(3800,4910))))</f>
        <v>102635793.65715075</v>
      </c>
      <c r="B3526">
        <v>175964100.56074363</v>
      </c>
    </row>
    <row r="3527" spans="1:2" x14ac:dyDescent="0.25">
      <c r="A3527">
        <f ca="1">27043.5573534025*(((RANDBETWEEN(3800,4910))))</f>
        <v>110418844.67394224</v>
      </c>
      <c r="B3527">
        <v>144809758.78937587</v>
      </c>
    </row>
    <row r="3528" spans="1:2" x14ac:dyDescent="0.25">
      <c r="A3528">
        <f ca="1">28505.1037625921*(((RANDBETWEEN(3800,4910))))</f>
        <v>127560339.33759962</v>
      </c>
      <c r="B3528">
        <v>147690064.56147525</v>
      </c>
    </row>
    <row r="3529" spans="1:2" x14ac:dyDescent="0.25">
      <c r="A3529">
        <f ca="1">32249.8528672539*(((RANDBETWEEN(3800,4910))))</f>
        <v>140028861.14961645</v>
      </c>
      <c r="B3529">
        <v>169190556.95373964</v>
      </c>
    </row>
    <row r="3530" spans="1:2" x14ac:dyDescent="0.25">
      <c r="A3530">
        <f ca="1">31286.9939937616*(((RANDBETWEEN(3800,4910))))</f>
        <v>147142732.75266093</v>
      </c>
      <c r="B3530">
        <v>143891678.0274471</v>
      </c>
    </row>
    <row r="3531" spans="1:2" x14ac:dyDescent="0.25">
      <c r="A3531">
        <f ca="1">26092.7347548985*(((RANDBETWEEN(3800,4910))))</f>
        <v>105101535.59273131</v>
      </c>
      <c r="B3531">
        <v>168276399.64321095</v>
      </c>
    </row>
    <row r="3532" spans="1:2" x14ac:dyDescent="0.25">
      <c r="A3532">
        <f ca="1">31190.9148185319*(((RANDBETWEEN(3800,4910))))</f>
        <v>134058551.8900501</v>
      </c>
      <c r="B3532">
        <v>192324303.9178907</v>
      </c>
    </row>
    <row r="3533" spans="1:2" x14ac:dyDescent="0.25">
      <c r="A3533">
        <f ca="1">27079.8500979023*(((RANDBETWEEN(3800,4910))))</f>
        <v>121588526.93958129</v>
      </c>
      <c r="B3533">
        <v>152086821.10302436</v>
      </c>
    </row>
    <row r="3534" spans="1:2" x14ac:dyDescent="0.25">
      <c r="A3534">
        <f ca="1">26071.2438805162*(((RANDBETWEEN(3800,4910))))</f>
        <v>112054206.19845873</v>
      </c>
      <c r="B3534">
        <v>154226193.56712416</v>
      </c>
    </row>
    <row r="3535" spans="1:2" x14ac:dyDescent="0.25">
      <c r="A3535">
        <f ca="1">31292.9201686654*(((RANDBETWEEN(3800,4910))))</f>
        <v>142226322.16658443</v>
      </c>
      <c r="B3535">
        <v>189335799.87572715</v>
      </c>
    </row>
    <row r="3536" spans="1:2" x14ac:dyDescent="0.25">
      <c r="A3536">
        <f ca="1">25591.4251750779*(((RANDBETWEEN(3800,4910))))</f>
        <v>118641847.11166106</v>
      </c>
      <c r="B3536">
        <v>149450783.91442171</v>
      </c>
    </row>
    <row r="3537" spans="1:2" x14ac:dyDescent="0.25">
      <c r="A3537">
        <f ca="1">33252.9177991167*(((RANDBETWEEN(3800,4910))))</f>
        <v>145281997.8643409</v>
      </c>
      <c r="B3537">
        <v>168126025.99230593</v>
      </c>
    </row>
    <row r="3538" spans="1:2" x14ac:dyDescent="0.25">
      <c r="A3538">
        <f ca="1">27225.4472105822*(((RANDBETWEEN(3800,4910))))</f>
        <v>106342596.80453393</v>
      </c>
      <c r="B3538">
        <v>150867147.11317813</v>
      </c>
    </row>
    <row r="3539" spans="1:2" x14ac:dyDescent="0.25">
      <c r="A3539">
        <f ca="1">28797.1634352649*(((RANDBETWEEN(3800,4910))))</f>
        <v>118442733.20924447</v>
      </c>
      <c r="B3539">
        <v>158260660.00180072</v>
      </c>
    </row>
    <row r="3540" spans="1:2" x14ac:dyDescent="0.25">
      <c r="A3540">
        <f ca="1">27107.3110049595*(((RANDBETWEEN(3800,4910))))</f>
        <v>105745620.2303472</v>
      </c>
      <c r="B3540">
        <v>143262573.24955884</v>
      </c>
    </row>
    <row r="3541" spans="1:2" x14ac:dyDescent="0.25">
      <c r="A3541">
        <f ca="1">26329.3331411579*(((RANDBETWEEN(3800,4910))))</f>
        <v>112584228.51159124</v>
      </c>
      <c r="B3541">
        <v>201558598.43692544</v>
      </c>
    </row>
    <row r="3542" spans="1:2" x14ac:dyDescent="0.25">
      <c r="A3542">
        <f ca="1">26125.2307081652*(((RANDBETWEEN(3800,4910))))</f>
        <v>106930569.28852023</v>
      </c>
      <c r="B3542">
        <v>164411021.2240617</v>
      </c>
    </row>
    <row r="3543" spans="1:2" x14ac:dyDescent="0.25">
      <c r="A3543">
        <f ca="1">27858.4259580356*(((RANDBETWEEN(3800,4910))))</f>
        <v>116002485.68926042</v>
      </c>
      <c r="B3543">
        <v>166778216.52119821</v>
      </c>
    </row>
    <row r="3544" spans="1:2" x14ac:dyDescent="0.25">
      <c r="A3544">
        <f ca="1">25857.7671890181*(((RANDBETWEEN(3800,4910))))</f>
        <v>116489241.18652669</v>
      </c>
      <c r="B3544">
        <v>157689622.18018296</v>
      </c>
    </row>
    <row r="3545" spans="1:2" x14ac:dyDescent="0.25">
      <c r="A3545">
        <f ca="1">27464.9700951067*(((RANDBETWEEN(3800,4910))))</f>
        <v>132436085.79860441</v>
      </c>
      <c r="B3545">
        <v>144675694.7515859</v>
      </c>
    </row>
    <row r="3546" spans="1:2" x14ac:dyDescent="0.25">
      <c r="A3546">
        <f ca="1">27942.1670569392*(((RANDBETWEEN(3800,4910))))</f>
        <v>131467896.00289908</v>
      </c>
      <c r="B3546">
        <v>161455740.15126106</v>
      </c>
    </row>
    <row r="3547" spans="1:2" x14ac:dyDescent="0.25">
      <c r="A3547">
        <f ca="1">29945.5694978766*(((RANDBETWEEN(3800,4910))))</f>
        <v>137599891.8427431</v>
      </c>
      <c r="B3547">
        <v>166830209.9187783</v>
      </c>
    </row>
    <row r="3548" spans="1:2" x14ac:dyDescent="0.25">
      <c r="A3548">
        <f ca="1">29826.3048916481*(((RANDBETWEEN(3800,4910))))</f>
        <v>120229835.01823336</v>
      </c>
      <c r="B3548">
        <v>173246160.37786618</v>
      </c>
    </row>
    <row r="3549" spans="1:2" x14ac:dyDescent="0.25">
      <c r="A3549">
        <f ca="1">31156.6930962612*(((RANDBETWEEN(3800,4910))))</f>
        <v>145408286.68025085</v>
      </c>
      <c r="B3549">
        <v>175375731.52277586</v>
      </c>
    </row>
    <row r="3550" spans="1:2" x14ac:dyDescent="0.25">
      <c r="A3550">
        <f ca="1">26453.8938609847*(((RANDBETWEEN(3800,4910))))</f>
        <v>128327839.11963683</v>
      </c>
      <c r="B3550">
        <v>181627059.85799924</v>
      </c>
    </row>
    <row r="3551" spans="1:2" x14ac:dyDescent="0.25">
      <c r="A3551">
        <f ca="1">26360.679292051*(((RANDBETWEEN(3800,4910))))</f>
        <v>117173219.45316672</v>
      </c>
      <c r="B3551">
        <v>151309986.48311883</v>
      </c>
    </row>
    <row r="3552" spans="1:2" x14ac:dyDescent="0.25">
      <c r="A3552">
        <f ca="1">25623.4492570212*(((RANDBETWEEN(3800,4910))))</f>
        <v>108694671.74828389</v>
      </c>
      <c r="B3552">
        <v>199449959.63070691</v>
      </c>
    </row>
    <row r="3553" spans="1:2" x14ac:dyDescent="0.25">
      <c r="A3553">
        <f ca="1">33874.3420962167*(((RANDBETWEEN(3800,4910))))</f>
        <v>163206580.21957216</v>
      </c>
      <c r="B3553">
        <v>200515747.5459668</v>
      </c>
    </row>
    <row r="3554" spans="1:2" x14ac:dyDescent="0.25">
      <c r="A3554">
        <f ca="1">32428.9251562151*(((RANDBETWEEN(3800,4910))))</f>
        <v>137660787.28813317</v>
      </c>
      <c r="B3554">
        <v>196639239.66642594</v>
      </c>
    </row>
    <row r="3555" spans="1:2" x14ac:dyDescent="0.25">
      <c r="A3555">
        <f ca="1">26274.5810274274*(((RANDBETWEEN(3800,4910))))</f>
        <v>108224999.25197352</v>
      </c>
      <c r="B3555">
        <v>180303320.54261658</v>
      </c>
    </row>
    <row r="3556" spans="1:2" x14ac:dyDescent="0.25">
      <c r="A3556">
        <f ca="1">27467.1722780525*(((RANDBETWEEN(3800,4910))))</f>
        <v>109319345.66664906</v>
      </c>
      <c r="B3556">
        <v>161089370.06500283</v>
      </c>
    </row>
    <row r="3557" spans="1:2" x14ac:dyDescent="0.25">
      <c r="A3557">
        <f ca="1">29447.1109441416*(((RANDBETWEEN(3800,4910))))</f>
        <v>144379184.95912635</v>
      </c>
      <c r="B3557">
        <v>153502916.32433555</v>
      </c>
    </row>
    <row r="3558" spans="1:2" x14ac:dyDescent="0.25">
      <c r="A3558">
        <f ca="1">32726.428660558*(((RANDBETWEEN(3800,4910))))</f>
        <v>158821358.2896879</v>
      </c>
      <c r="B3558">
        <v>190146842.87277016</v>
      </c>
    </row>
    <row r="3559" spans="1:2" x14ac:dyDescent="0.25">
      <c r="A3559">
        <f ca="1">28964.6605409182*(((RANDBETWEEN(3800,4910))))</f>
        <v>140681356.24723989</v>
      </c>
      <c r="B3559">
        <v>185415096.99299318</v>
      </c>
    </row>
    <row r="3560" spans="1:2" x14ac:dyDescent="0.25">
      <c r="A3560">
        <f ca="1">26866.5078988676*(((RANDBETWEEN(3800,4910))))</f>
        <v>108836223.4983127</v>
      </c>
      <c r="B3560">
        <v>184201344.35434276</v>
      </c>
    </row>
    <row r="3561" spans="1:2" x14ac:dyDescent="0.25">
      <c r="A3561">
        <f ca="1">28536.4947443322*(((RANDBETWEEN(3800,4910))))</f>
        <v>125018383.47491938</v>
      </c>
      <c r="B3561">
        <v>178217849.66508481</v>
      </c>
    </row>
    <row r="3562" spans="1:2" x14ac:dyDescent="0.25">
      <c r="A3562">
        <f ca="1">29281.7823944277*(((RANDBETWEEN(3800,4910))))</f>
        <v>128429897.58195992</v>
      </c>
      <c r="B3562">
        <v>193478009.39614511</v>
      </c>
    </row>
    <row r="3563" spans="1:2" x14ac:dyDescent="0.25">
      <c r="A3563">
        <f ca="1">27984.8705171517*(((RANDBETWEEN(3800,4910))))</f>
        <v>123161415.14598465</v>
      </c>
      <c r="B3563">
        <v>195347405.94815764</v>
      </c>
    </row>
    <row r="3564" spans="1:2" x14ac:dyDescent="0.25">
      <c r="A3564">
        <f ca="1">25856.6579865784*(((RANDBETWEEN(3800,4910))))</f>
        <v>116122251.01772365</v>
      </c>
      <c r="B3564">
        <v>160015354.46860892</v>
      </c>
    </row>
    <row r="3565" spans="1:2" x14ac:dyDescent="0.25">
      <c r="A3565">
        <f ca="1">26520.686400982*(((RANDBETWEEN(3800,4910))))</f>
        <v>105393207.75750257</v>
      </c>
      <c r="B3565">
        <v>167415763.86790013</v>
      </c>
    </row>
    <row r="3566" spans="1:2" x14ac:dyDescent="0.25">
      <c r="A3566">
        <f ca="1">26490.1239068927*(((RANDBETWEEN(3800,4910))))</f>
        <v>124132720.62769927</v>
      </c>
      <c r="B3566">
        <v>175231830.68056503</v>
      </c>
    </row>
    <row r="3567" spans="1:2" x14ac:dyDescent="0.25">
      <c r="A3567">
        <f ca="1">27301.8333570058*(((RANDBETWEEN(3800,4910))))</f>
        <v>116961054.10141288</v>
      </c>
      <c r="B3567">
        <v>157623690.48689383</v>
      </c>
    </row>
    <row r="3568" spans="1:2" x14ac:dyDescent="0.25">
      <c r="A3568">
        <f ca="1">28278.5762046409*(((RANDBETWEEN(3800,4910))))</f>
        <v>131240872.16573855</v>
      </c>
      <c r="B3568">
        <v>146865629.51894426</v>
      </c>
    </row>
    <row r="3569" spans="1:2" x14ac:dyDescent="0.25">
      <c r="A3569">
        <f ca="1">26826.4549504474*(((RANDBETWEEN(3800,4910))))</f>
        <v>111544399.6839605</v>
      </c>
      <c r="B3569">
        <v>158392714.16029805</v>
      </c>
    </row>
    <row r="3570" spans="1:2" x14ac:dyDescent="0.25">
      <c r="A3570">
        <f ca="1">32498.8190591034*(((RANDBETWEEN(3800,4910))))</f>
        <v>139029947.93484452</v>
      </c>
      <c r="B3570">
        <v>201058929.44057101</v>
      </c>
    </row>
    <row r="3571" spans="1:2" x14ac:dyDescent="0.25">
      <c r="A3571">
        <f ca="1">27219.2739129241*(((RANDBETWEEN(3800,4910))))</f>
        <v>109203726.93865149</v>
      </c>
      <c r="B3571">
        <v>186640235.34787887</v>
      </c>
    </row>
    <row r="3572" spans="1:2" x14ac:dyDescent="0.25">
      <c r="A3572">
        <f ca="1">27089.1021419207*(((RANDBETWEEN(3800,4910))))</f>
        <v>125666344.8363701</v>
      </c>
      <c r="B3572">
        <v>152435113.47555304</v>
      </c>
    </row>
    <row r="3573" spans="1:2" x14ac:dyDescent="0.25">
      <c r="A3573">
        <f ca="1">28563.9874695473*(((RANDBETWEEN(3800,4910))))</f>
        <v>136250220.22974071</v>
      </c>
      <c r="B3573">
        <v>171139956.17374972</v>
      </c>
    </row>
    <row r="3574" spans="1:2" x14ac:dyDescent="0.25">
      <c r="A3574">
        <f ca="1">28455.3735577145*(((RANDBETWEEN(3800,4910))))</f>
        <v>133114237.50298864</v>
      </c>
      <c r="B3574">
        <v>168671427.09026951</v>
      </c>
    </row>
    <row r="3575" spans="1:2" x14ac:dyDescent="0.25">
      <c r="A3575">
        <f ca="1">33428.3703853398*(((RANDBETWEEN(3800,4910))))</f>
        <v>144276846.58312669</v>
      </c>
      <c r="B3575">
        <v>165101375.561214</v>
      </c>
    </row>
    <row r="3576" spans="1:2" x14ac:dyDescent="0.25">
      <c r="A3576">
        <f ca="1">29474.2501804977*(((RANDBETWEEN(3800,4910))))</f>
        <v>134255209.5721668</v>
      </c>
      <c r="B3576">
        <v>155555578.06233656</v>
      </c>
    </row>
    <row r="3577" spans="1:2" x14ac:dyDescent="0.25">
      <c r="A3577">
        <f ca="1">25580.0014263977*(((RANDBETWEEN(3800,4910))))</f>
        <v>109661466.11496703</v>
      </c>
      <c r="B3577">
        <v>154143962.68231842</v>
      </c>
    </row>
    <row r="3578" spans="1:2" x14ac:dyDescent="0.25">
      <c r="A3578">
        <f ca="1">26201.7189451365*(((RANDBETWEEN(3800,4910))))</f>
        <v>105199901.56472287</v>
      </c>
      <c r="B3578">
        <v>152781167.13840809</v>
      </c>
    </row>
    <row r="3579" spans="1:2" x14ac:dyDescent="0.25">
      <c r="A3579">
        <f ca="1">26740.4027374498*(((RANDBETWEEN(3800,4910))))</f>
        <v>114876770.16008449</v>
      </c>
      <c r="B3579">
        <v>167729111.44441095</v>
      </c>
    </row>
    <row r="3580" spans="1:2" x14ac:dyDescent="0.25">
      <c r="A3580">
        <f ca="1">26974.8122318316*(((RANDBETWEEN(3800,4910))))</f>
        <v>117906904.26533586</v>
      </c>
      <c r="B3580">
        <v>151060251.16914439</v>
      </c>
    </row>
    <row r="3581" spans="1:2" x14ac:dyDescent="0.25">
      <c r="A3581">
        <f ca="1">26889.3246300884*(((RANDBETWEEN(3800,4910))))</f>
        <v>115382091.98770916</v>
      </c>
      <c r="B3581">
        <v>176567153.57013842</v>
      </c>
    </row>
    <row r="3582" spans="1:2" x14ac:dyDescent="0.25">
      <c r="A3582">
        <f ca="1">27119.833131901*(((RANDBETWEEN(3800,4910))))</f>
        <v>115774567.64008543</v>
      </c>
      <c r="B3582">
        <v>162800467.9137612</v>
      </c>
    </row>
    <row r="3583" spans="1:2" x14ac:dyDescent="0.25">
      <c r="A3583">
        <f ca="1">27298.0105677272*(((RANDBETWEEN(3800,4910))))</f>
        <v>112085631.39108799</v>
      </c>
      <c r="B3583">
        <v>145838410.9120979</v>
      </c>
    </row>
    <row r="3584" spans="1:2" x14ac:dyDescent="0.25">
      <c r="A3584">
        <f ca="1">26815.7181539609*(((RANDBETWEEN(3800,4910))))</f>
        <v>102355596.19366874</v>
      </c>
      <c r="B3584">
        <v>144621978.84394455</v>
      </c>
    </row>
    <row r="3585" spans="1:2" x14ac:dyDescent="0.25">
      <c r="A3585">
        <f ca="1">27944.0292044455*(((RANDBETWEEN(3800,4910))))</f>
        <v>121081478.54286213</v>
      </c>
      <c r="B3585">
        <v>182336034.20390943</v>
      </c>
    </row>
    <row r="3586" spans="1:2" x14ac:dyDescent="0.25">
      <c r="A3586">
        <f ca="1">25873.8704122664*(((RANDBETWEEN(3800,4910))))</f>
        <v>109161859.269352</v>
      </c>
      <c r="B3586">
        <v>156730951.26378506</v>
      </c>
    </row>
    <row r="3587" spans="1:2" x14ac:dyDescent="0.25">
      <c r="A3587">
        <f ca="1">30784.2851356481*(((RANDBETWEEN(3800,4910))))</f>
        <v>122736944.83582912</v>
      </c>
      <c r="B3587">
        <v>161166579.66491112</v>
      </c>
    </row>
    <row r="3588" spans="1:2" x14ac:dyDescent="0.25">
      <c r="A3588">
        <f ca="1">26746.1045326103*(((RANDBETWEEN(3800,4910))))</f>
        <v>123754225.67238787</v>
      </c>
      <c r="B3588">
        <v>144235833.18526581</v>
      </c>
    </row>
    <row r="3589" spans="1:2" x14ac:dyDescent="0.25">
      <c r="A3589">
        <f ca="1">26994.4589629191*(((RANDBETWEEN(3800,4910))))</f>
        <v>104144622.67894177</v>
      </c>
      <c r="B3589">
        <v>150204849.0225893</v>
      </c>
    </row>
    <row r="3590" spans="1:2" x14ac:dyDescent="0.25">
      <c r="A3590">
        <f ca="1">31078.4075426604*(((RANDBETWEEN(3800,4910))))</f>
        <v>141375675.91156235</v>
      </c>
      <c r="B3590">
        <v>151670436.97259253</v>
      </c>
    </row>
    <row r="3591" spans="1:2" x14ac:dyDescent="0.25">
      <c r="A3591">
        <f ca="1">31179.3981916753*(((RANDBETWEEN(3800,4910))))</f>
        <v>127741994.3912939</v>
      </c>
      <c r="B3591">
        <v>161602531.38504928</v>
      </c>
    </row>
    <row r="3592" spans="1:2" x14ac:dyDescent="0.25">
      <c r="A3592">
        <f ca="1">30571.7217039537*(((RANDBETWEEN(3800,4910))))</f>
        <v>146683120.73556966</v>
      </c>
      <c r="B3592">
        <v>166794144.83039343</v>
      </c>
    </row>
    <row r="3593" spans="1:2" x14ac:dyDescent="0.25">
      <c r="A3593">
        <f ca="1">27932.1779710713*(((RANDBETWEEN(3800,4910))))</f>
        <v>124018870.19155668</v>
      </c>
      <c r="B3593">
        <v>197081430.89819139</v>
      </c>
    </row>
    <row r="3594" spans="1:2" x14ac:dyDescent="0.25">
      <c r="A3594">
        <f ca="1">31210.3520317574*(((RANDBETWEEN(3800,4910))))</f>
        <v>144379088.49890959</v>
      </c>
      <c r="B3594">
        <v>188610122.49176192</v>
      </c>
    </row>
    <row r="3595" spans="1:2" x14ac:dyDescent="0.25">
      <c r="A3595">
        <f ca="1">27527.7225658885*(((RANDBETWEEN(3800,4910))))</f>
        <v>106504758.60742244</v>
      </c>
      <c r="B3595">
        <v>170325880.47053593</v>
      </c>
    </row>
    <row r="3596" spans="1:2" x14ac:dyDescent="0.25">
      <c r="A3596">
        <f ca="1">27275.4743862938*(((RANDBETWEEN(3800,4910))))</f>
        <v>122439604.52007292</v>
      </c>
      <c r="B3596">
        <v>173651284.76967433</v>
      </c>
    </row>
    <row r="3597" spans="1:2" x14ac:dyDescent="0.25">
      <c r="A3597">
        <f ca="1">25771.3100248526*(((RANDBETWEEN(3800,4910))))</f>
        <v>119656192.44539069</v>
      </c>
      <c r="B3597">
        <v>156690555.80135268</v>
      </c>
    </row>
    <row r="3598" spans="1:2" x14ac:dyDescent="0.25">
      <c r="A3598">
        <f ca="1">26094.5778943664*(((RANDBETWEEN(3800,4910))))</f>
        <v>123114218.50562055</v>
      </c>
      <c r="B3598">
        <v>155174262.58032462</v>
      </c>
    </row>
    <row r="3599" spans="1:2" x14ac:dyDescent="0.25">
      <c r="A3599">
        <f ca="1">25101.3733869618*(((RANDBETWEEN(3800,4910))))</f>
        <v>102940732.25993064</v>
      </c>
      <c r="B3599">
        <v>149107333.98330194</v>
      </c>
    </row>
    <row r="3600" spans="1:2" x14ac:dyDescent="0.25">
      <c r="A3600">
        <f ca="1">26121.7276354864*(((RANDBETWEEN(3800,4910))))</f>
        <v>116241687.9779145</v>
      </c>
      <c r="B3600">
        <v>149623231.38386232</v>
      </c>
    </row>
    <row r="3601" spans="1:2" x14ac:dyDescent="0.25">
      <c r="A3601">
        <f ca="1">27377.6000040368*(((RANDBETWEEN(3800,4910))))</f>
        <v>123034934.41814142</v>
      </c>
      <c r="B3601">
        <v>194904364.69309869</v>
      </c>
    </row>
    <row r="3602" spans="1:2" x14ac:dyDescent="0.25">
      <c r="A3602">
        <f ca="1">30324.1574240551*(((RANDBETWEEN(3800,4910))))</f>
        <v>147769619.12742069</v>
      </c>
      <c r="B3602">
        <v>171286504.43648949</v>
      </c>
    </row>
    <row r="3603" spans="1:2" x14ac:dyDescent="0.25">
      <c r="A3603">
        <f ca="1">28017.191228643*(((RANDBETWEEN(3800,4910))))</f>
        <v>119241165.86910443</v>
      </c>
      <c r="B3603">
        <v>153409039.4806456</v>
      </c>
    </row>
    <row r="3604" spans="1:2" x14ac:dyDescent="0.25">
      <c r="A3604">
        <f ca="1">32138.8595732385*(((RANDBETWEEN(3800,4910))))</f>
        <v>154073692.7941055</v>
      </c>
      <c r="B3604">
        <v>187727159.91573882</v>
      </c>
    </row>
    <row r="3605" spans="1:2" x14ac:dyDescent="0.25">
      <c r="A3605">
        <f ca="1">26318.9334253305*(((RANDBETWEEN(3800,4910))))</f>
        <v>104749355.03281528</v>
      </c>
      <c r="B3605">
        <v>154328414.91905287</v>
      </c>
    </row>
    <row r="3606" spans="1:2" x14ac:dyDescent="0.25">
      <c r="A3606">
        <f ca="1">30122.9097666762*(((RANDBETWEEN(3800,4910))))</f>
        <v>137059239.43837667</v>
      </c>
      <c r="B3606">
        <v>149150322.70158479</v>
      </c>
    </row>
    <row r="3607" spans="1:2" x14ac:dyDescent="0.25">
      <c r="A3607">
        <f ca="1">25622.8608059327*(((RANDBETWEEN(3800,4910))))</f>
        <v>104438780.64498174</v>
      </c>
      <c r="B3607">
        <v>143143665.46053261</v>
      </c>
    </row>
    <row r="3608" spans="1:2" x14ac:dyDescent="0.25">
      <c r="A3608">
        <f ca="1">25717.1247511897*(((RANDBETWEEN(3800,4910))))</f>
        <v>114261185.26953588</v>
      </c>
      <c r="B3608">
        <v>144178649.58986059</v>
      </c>
    </row>
    <row r="3609" spans="1:2" x14ac:dyDescent="0.25">
      <c r="A3609">
        <f ca="1">26768.8551355949*(((RANDBETWEEN(3800,4910))))</f>
        <v>103649007.08502342</v>
      </c>
      <c r="B3609">
        <v>154441519.33439317</v>
      </c>
    </row>
    <row r="3610" spans="1:2" x14ac:dyDescent="0.25">
      <c r="A3610">
        <f ca="1">27016.0180104943*(((RANDBETWEEN(3800,4910))))</f>
        <v>120815632.5429306</v>
      </c>
      <c r="B3610">
        <v>178955499.33873612</v>
      </c>
    </row>
    <row r="3611" spans="1:2" x14ac:dyDescent="0.25">
      <c r="A3611">
        <f ca="1">29114.423809397*(((RANDBETWEEN(3800,4910))))</f>
        <v>119980540.51852484</v>
      </c>
      <c r="B3611">
        <v>168573088.83801353</v>
      </c>
    </row>
    <row r="3612" spans="1:2" x14ac:dyDescent="0.25">
      <c r="A3612">
        <f ca="1">26850.1351462758*(((RANDBETWEEN(3800,4910))))</f>
        <v>106165434.36837442</v>
      </c>
      <c r="B3612">
        <v>173908688.3916975</v>
      </c>
    </row>
    <row r="3613" spans="1:2" x14ac:dyDescent="0.25">
      <c r="A3613">
        <f ca="1">26046.1234528687*(((RANDBETWEEN(3800,4910))))</f>
        <v>104288678.30528608</v>
      </c>
      <c r="B3613">
        <v>185724165.37215465</v>
      </c>
    </row>
    <row r="3614" spans="1:2" x14ac:dyDescent="0.25">
      <c r="A3614">
        <f ca="1">28501.5495060845*(((RANDBETWEEN(3800,4910))))</f>
        <v>119906018.7720976</v>
      </c>
      <c r="B3614">
        <v>153091361.4081246</v>
      </c>
    </row>
    <row r="3615" spans="1:2" x14ac:dyDescent="0.25">
      <c r="A3615">
        <f ca="1">27030.9940754952*(((RANDBETWEEN(3800,4910))))</f>
        <v>118449816.03882013</v>
      </c>
      <c r="B3615">
        <v>149421005.42199522</v>
      </c>
    </row>
    <row r="3616" spans="1:2" x14ac:dyDescent="0.25">
      <c r="A3616">
        <f ca="1">29281.9526906708*(((RANDBETWEEN(3800,4910))))</f>
        <v>141256139.77979606</v>
      </c>
      <c r="B3616">
        <v>153388111.489804</v>
      </c>
    </row>
    <row r="3617" spans="1:2" x14ac:dyDescent="0.25">
      <c r="A3617">
        <f ca="1">28513.5444627481*(((RANDBETWEEN(3800,4910))))</f>
        <v>133985145.43045326</v>
      </c>
      <c r="B3617">
        <v>193516515.08522612</v>
      </c>
    </row>
    <row r="3618" spans="1:2" x14ac:dyDescent="0.25">
      <c r="A3618">
        <f ca="1">27312.9869874303*(((RANDBETWEEN(3800,4910))))</f>
        <v>123727831.05305912</v>
      </c>
      <c r="B3618">
        <v>143620677.20858759</v>
      </c>
    </row>
    <row r="3619" spans="1:2" x14ac:dyDescent="0.25">
      <c r="A3619">
        <f ca="1">26830.7105176149*(((RANDBETWEEN(3800,4910))))</f>
        <v>119343000.38235106</v>
      </c>
      <c r="B3619">
        <v>154000194.79453117</v>
      </c>
    </row>
    <row r="3620" spans="1:2" x14ac:dyDescent="0.25">
      <c r="A3620">
        <f ca="1">27566.0165767674*(((RANDBETWEEN(3800,4910))))</f>
        <v>110732688.58887467</v>
      </c>
      <c r="B3620">
        <v>143789582.30072692</v>
      </c>
    </row>
    <row r="3621" spans="1:2" x14ac:dyDescent="0.25">
      <c r="A3621">
        <f ca="1">26108.9830709253*(((RANDBETWEEN(3800,4910))))</f>
        <v>110910960.08529054</v>
      </c>
      <c r="B3621">
        <v>147008213.8269698</v>
      </c>
    </row>
    <row r="3622" spans="1:2" x14ac:dyDescent="0.25">
      <c r="A3622">
        <f ca="1">29774.2605805157*(((RANDBETWEEN(3800,4910))))</f>
        <v>114482031.93208289</v>
      </c>
      <c r="B3622">
        <v>169225526.28938571</v>
      </c>
    </row>
    <row r="3623" spans="1:2" x14ac:dyDescent="0.25">
      <c r="A3623">
        <f ca="1">26557.9442091642*(((RANDBETWEEN(3800,4910))))</f>
        <v>111755829.23216282</v>
      </c>
      <c r="B3623">
        <v>156843136.63198715</v>
      </c>
    </row>
    <row r="3624" spans="1:2" x14ac:dyDescent="0.25">
      <c r="A3624">
        <f ca="1">26057.8598904297*(((RANDBETWEEN(3800,4910))))</f>
        <v>111293119.59202535</v>
      </c>
      <c r="B3624">
        <v>163159112.49559289</v>
      </c>
    </row>
    <row r="3625" spans="1:2" x14ac:dyDescent="0.25">
      <c r="A3625">
        <f ca="1">31064.6529770637*(((RANDBETWEEN(3800,4910))))</f>
        <v>134665270.65557134</v>
      </c>
      <c r="B3625">
        <v>202969576.18378627</v>
      </c>
    </row>
    <row r="3626" spans="1:2" x14ac:dyDescent="0.25">
      <c r="A3626">
        <f ca="1">27307.034267107*(((RANDBETWEEN(3800,4910))))</f>
        <v>113023814.83155569</v>
      </c>
      <c r="B3626">
        <v>183089956.93333972</v>
      </c>
    </row>
    <row r="3627" spans="1:2" x14ac:dyDescent="0.25">
      <c r="A3627">
        <f ca="1">29814.5912098688*(((RANDBETWEEN(3800,4910))))</f>
        <v>125429985.21991797</v>
      </c>
      <c r="B3627">
        <v>155007960.76778537</v>
      </c>
    </row>
    <row r="3628" spans="1:2" x14ac:dyDescent="0.25">
      <c r="A3628">
        <f ca="1">26155.2403020854*(((RANDBETWEEN(3800,4910))))</f>
        <v>102659318.18568502</v>
      </c>
      <c r="B3628">
        <v>145158509.59529033</v>
      </c>
    </row>
    <row r="3629" spans="1:2" x14ac:dyDescent="0.25">
      <c r="A3629">
        <f ca="1">27278.0014755668*(((RANDBETWEEN(3800,4910))))</f>
        <v>124060350.7108776</v>
      </c>
      <c r="B3629">
        <v>146339635.50737491</v>
      </c>
    </row>
    <row r="3630" spans="1:2" x14ac:dyDescent="0.25">
      <c r="A3630">
        <f ca="1">25603.8195309484*(((RANDBETWEEN(3800,4910))))</f>
        <v>117879985.12048663</v>
      </c>
      <c r="B3630">
        <v>155600055.7657755</v>
      </c>
    </row>
    <row r="3631" spans="1:2" x14ac:dyDescent="0.25">
      <c r="A3631">
        <f ca="1">30844.0680727462*(((RANDBETWEEN(3800,4910))))</f>
        <v>144165174.17201567</v>
      </c>
      <c r="B3631">
        <v>155639906.63572431</v>
      </c>
    </row>
    <row r="3632" spans="1:2" x14ac:dyDescent="0.25">
      <c r="A3632">
        <f ca="1">30236.0431158089*(((RANDBETWEEN(3800,4910))))</f>
        <v>135003932.51208669</v>
      </c>
      <c r="B3632">
        <v>153239192.05735749</v>
      </c>
    </row>
    <row r="3633" spans="1:2" x14ac:dyDescent="0.25">
      <c r="A3633">
        <f ca="1">33250.3329452024*(((RANDBETWEEN(3800,4910))))</f>
        <v>157606578.16025931</v>
      </c>
      <c r="B3633">
        <v>183426844.33392167</v>
      </c>
    </row>
    <row r="3634" spans="1:2" x14ac:dyDescent="0.25">
      <c r="A3634">
        <f ca="1">30043.8545296372*(((RANDBETWEEN(3800,4910))))</f>
        <v>131021249.60374783</v>
      </c>
      <c r="B3634">
        <v>165151867.40327525</v>
      </c>
    </row>
    <row r="3635" spans="1:2" x14ac:dyDescent="0.25">
      <c r="A3635">
        <f ca="1">28909.3546680795*(((RANDBETWEEN(3800,4910))))</f>
        <v>113555945.13621615</v>
      </c>
      <c r="B3635">
        <v>191186023.24858814</v>
      </c>
    </row>
    <row r="3636" spans="1:2" x14ac:dyDescent="0.25">
      <c r="A3636">
        <f ca="1">26263.9712646423*(((RANDBETWEEN(3800,4910))))</f>
        <v>114353330.8862524</v>
      </c>
      <c r="B3636">
        <v>144731113.12671059</v>
      </c>
    </row>
    <row r="3637" spans="1:2" x14ac:dyDescent="0.25">
      <c r="A3637">
        <f ca="1">29434.3495606933*(((RANDBETWEEN(3800,4910))))</f>
        <v>122446894.17248429</v>
      </c>
      <c r="B3637">
        <v>174783926.64597037</v>
      </c>
    </row>
    <row r="3638" spans="1:2" x14ac:dyDescent="0.25">
      <c r="A3638">
        <f ca="1">28309.9876368184*(((RANDBETWEEN(3800,4910))))</f>
        <v>136482450.39710164</v>
      </c>
      <c r="B3638">
        <v>191107882.49651226</v>
      </c>
    </row>
    <row r="3639" spans="1:2" x14ac:dyDescent="0.25">
      <c r="A3639">
        <f ca="1">32785.7307755238*(((RANDBETWEEN(3800,4910))))</f>
        <v>130978994.44821765</v>
      </c>
      <c r="B3639">
        <v>196831462.26267782</v>
      </c>
    </row>
    <row r="3640" spans="1:2" x14ac:dyDescent="0.25">
      <c r="A3640">
        <f ca="1">30043.5665947412*(((RANDBETWEEN(3800,4910))))</f>
        <v>117019691.88651685</v>
      </c>
      <c r="B3640">
        <v>160825782.08291274</v>
      </c>
    </row>
    <row r="3641" spans="1:2" x14ac:dyDescent="0.25">
      <c r="A3641">
        <f ca="1">27252.443549462*(((RANDBETWEEN(3800,4910))))</f>
        <v>127732202.91632822</v>
      </c>
      <c r="B3641">
        <v>162188617.73675013</v>
      </c>
    </row>
    <row r="3642" spans="1:2" x14ac:dyDescent="0.25">
      <c r="A3642">
        <f ca="1">26371.0555450096*(((RANDBETWEEN(3800,4910))))</f>
        <v>110573835.90022521</v>
      </c>
      <c r="B3642">
        <v>158788310.46987325</v>
      </c>
    </row>
    <row r="3643" spans="1:2" x14ac:dyDescent="0.25">
      <c r="A3643">
        <f ca="1">29118.1939734938*(((RANDBETWEEN(3800,4910))))</f>
        <v>116298066.73013437</v>
      </c>
      <c r="B3643">
        <v>159434424.48636466</v>
      </c>
    </row>
    <row r="3644" spans="1:2" x14ac:dyDescent="0.25">
      <c r="A3644">
        <f ca="1">28021.9543036715*(((RANDBETWEEN(3800,4910))))</f>
        <v>107211997.16584717</v>
      </c>
      <c r="B3644">
        <v>168301119.75154537</v>
      </c>
    </row>
    <row r="3645" spans="1:2" x14ac:dyDescent="0.25">
      <c r="A3645">
        <f ca="1">28231.6854134056*(((RANDBETWEEN(3800,4910))))</f>
        <v>128877643.91219676</v>
      </c>
      <c r="B3645">
        <v>176374093.61639246</v>
      </c>
    </row>
    <row r="3646" spans="1:2" x14ac:dyDescent="0.25">
      <c r="A3646">
        <f ca="1">30235.2265841863*(((RANDBETWEEN(3800,4910))))</f>
        <v>145129087.60409436</v>
      </c>
      <c r="B3646">
        <v>188441650.16547614</v>
      </c>
    </row>
    <row r="3647" spans="1:2" x14ac:dyDescent="0.25">
      <c r="A3647">
        <f ca="1">28442.3953106844*(((RANDBETWEEN(3800,4910))))</f>
        <v>136893248.63032392</v>
      </c>
      <c r="B3647">
        <v>149315933.80455813</v>
      </c>
    </row>
    <row r="3648" spans="1:2" x14ac:dyDescent="0.25">
      <c r="A3648">
        <f ca="1">28526.7488477429*(((RANDBETWEEN(3800,4910))))</f>
        <v>121866271.07755762</v>
      </c>
      <c r="B3648">
        <v>151713601.52151909</v>
      </c>
    </row>
    <row r="3649" spans="1:2" x14ac:dyDescent="0.25">
      <c r="A3649">
        <f ca="1">30488.7995231206*(((RANDBETWEEN(3800,4910))))</f>
        <v>137992306.64164385</v>
      </c>
      <c r="B3649">
        <v>200881804.78287864</v>
      </c>
    </row>
    <row r="3650" spans="1:2" x14ac:dyDescent="0.25">
      <c r="A3650">
        <f ca="1">36770.8776125054*(((RANDBETWEEN(3800,4910))))</f>
        <v>168962182.62946233</v>
      </c>
      <c r="B3650">
        <v>190401043.71246943</v>
      </c>
    </row>
    <row r="3651" spans="1:2" x14ac:dyDescent="0.25">
      <c r="A3651">
        <f ca="1">26770.4725631217*(((RANDBETWEEN(3800,4910))))</f>
        <v>106037841.82252514</v>
      </c>
      <c r="B3651">
        <v>163944324.10908541</v>
      </c>
    </row>
    <row r="3652" spans="1:2" x14ac:dyDescent="0.25">
      <c r="A3652">
        <f ca="1">31600.4587867309*(((RANDBETWEEN(3800,4910))))</f>
        <v>152314211.35204285</v>
      </c>
      <c r="B3652">
        <v>172529943.85521588</v>
      </c>
    </row>
    <row r="3653" spans="1:2" x14ac:dyDescent="0.25">
      <c r="A3653">
        <f ca="1">26297.3143927685*(((RANDBETWEEN(3800,4910))))</f>
        <v>119021644.9416703</v>
      </c>
      <c r="B3653">
        <v>176793534.32778913</v>
      </c>
    </row>
    <row r="3654" spans="1:2" x14ac:dyDescent="0.25">
      <c r="A3654">
        <f ca="1">27870.7889457025*(((RANDBETWEEN(3800,4910))))</f>
        <v>111706122.09437554</v>
      </c>
      <c r="B3654">
        <v>172693037.52851093</v>
      </c>
    </row>
    <row r="3655" spans="1:2" x14ac:dyDescent="0.25">
      <c r="A3655">
        <f ca="1">29641.5139520074*(((RANDBETWEEN(3800,4910))))</f>
        <v>131756529.516673</v>
      </c>
      <c r="B3655">
        <v>164466721.1883176</v>
      </c>
    </row>
    <row r="3656" spans="1:2" x14ac:dyDescent="0.25">
      <c r="A3656">
        <f ca="1">25204.0279158729*(((RANDBETWEEN(3800,4910))))</f>
        <v>119769540.65622792</v>
      </c>
      <c r="B3656">
        <v>166804061.60934451</v>
      </c>
    </row>
    <row r="3657" spans="1:2" x14ac:dyDescent="0.25">
      <c r="A3657">
        <f ca="1">26625.1026945329*(((RANDBETWEEN(3800,4910))))</f>
        <v>118188830.86103168</v>
      </c>
      <c r="B3657">
        <v>154974795.37984851</v>
      </c>
    </row>
    <row r="3658" spans="1:2" x14ac:dyDescent="0.25">
      <c r="A3658">
        <f ca="1">27550.2617939094*(((RANDBETWEEN(3800,4910))))</f>
        <v>131524949.80412364</v>
      </c>
      <c r="B3658">
        <v>159304276.66662782</v>
      </c>
    </row>
    <row r="3659" spans="1:2" x14ac:dyDescent="0.25">
      <c r="A3659">
        <f ca="1">26171.7722615741*(((RANDBETWEEN(3800,4910))))</f>
        <v>113009712.6254769</v>
      </c>
      <c r="B3659">
        <v>143252562.10214603</v>
      </c>
    </row>
    <row r="3660" spans="1:2" x14ac:dyDescent="0.25">
      <c r="A3660">
        <f ca="1">29923.9341745972*(((RANDBETWEEN(3800,4910))))</f>
        <v>144712145.66835192</v>
      </c>
      <c r="B3660">
        <v>167674119.98674029</v>
      </c>
    </row>
    <row r="3661" spans="1:2" x14ac:dyDescent="0.25">
      <c r="A3661">
        <f ca="1">30488.3218549193*(((RANDBETWEEN(3800,4910))))</f>
        <v>119178850.13087952</v>
      </c>
      <c r="B3661">
        <v>155385852.38835812</v>
      </c>
    </row>
    <row r="3662" spans="1:2" x14ac:dyDescent="0.25">
      <c r="A3662">
        <f ca="1">26388.0237904509*(((RANDBETWEEN(3800,4910))))</f>
        <v>124498696.24334729</v>
      </c>
      <c r="B3662">
        <v>145970739.20404974</v>
      </c>
    </row>
    <row r="3663" spans="1:2" x14ac:dyDescent="0.25">
      <c r="A3663">
        <f ca="1">29521.3076293321*(((RANDBETWEEN(3800,4910))))</f>
        <v>123871406.81267783</v>
      </c>
      <c r="B3663">
        <v>153882350.00258118</v>
      </c>
    </row>
    <row r="3664" spans="1:2" x14ac:dyDescent="0.25">
      <c r="A3664">
        <f ca="1">31864.764401431*(((RANDBETWEEN(3800,4910))))</f>
        <v>140523611.01031059</v>
      </c>
      <c r="B3664">
        <v>148775663.64585561</v>
      </c>
    </row>
    <row r="3665" spans="1:2" x14ac:dyDescent="0.25">
      <c r="A3665">
        <f ca="1">28397.004751647*(((RANDBETWEEN(3800,4910))))</f>
        <v>114638708.18239887</v>
      </c>
      <c r="B3665">
        <v>168082104.49657354</v>
      </c>
    </row>
    <row r="3666" spans="1:2" x14ac:dyDescent="0.25">
      <c r="A3666">
        <f ca="1">26409.7042530186*(((RANDBETWEEN(3800,4910))))</f>
        <v>103737318.3058572</v>
      </c>
      <c r="B3666">
        <v>152849010.09035927</v>
      </c>
    </row>
    <row r="3667" spans="1:2" x14ac:dyDescent="0.25">
      <c r="A3667">
        <f ca="1">25683.2303657657*(((RANDBETWEEN(3800,4910))))</f>
        <v>103092486.68818367</v>
      </c>
      <c r="B3667">
        <v>160653449.08335266</v>
      </c>
    </row>
    <row r="3668" spans="1:2" x14ac:dyDescent="0.25">
      <c r="A3668">
        <f ca="1">26841.6037805494*(((RANDBETWEEN(3800,4910))))</f>
        <v>114452598.52026261</v>
      </c>
      <c r="B3668">
        <v>176089496.57111454</v>
      </c>
    </row>
    <row r="3669" spans="1:2" x14ac:dyDescent="0.25">
      <c r="A3669">
        <f ca="1">27494.0867396575*(((RANDBETWEEN(3800,4910))))</f>
        <v>120341617.65948088</v>
      </c>
      <c r="B3669">
        <v>175536190.30344385</v>
      </c>
    </row>
    <row r="3670" spans="1:2" x14ac:dyDescent="0.25">
      <c r="A3670">
        <f ca="1">27306.3163027153*(((RANDBETWEEN(3800,4910))))</f>
        <v>105129317.76545408</v>
      </c>
      <c r="B3670">
        <v>176349226.41303968</v>
      </c>
    </row>
    <row r="3671" spans="1:2" x14ac:dyDescent="0.25">
      <c r="A3671">
        <f ca="1">28076.3656758852*(((RANDBETWEEN(3800,4910))))</f>
        <v>126062881.88472471</v>
      </c>
      <c r="B3671">
        <v>157769512.55934638</v>
      </c>
    </row>
    <row r="3672" spans="1:2" x14ac:dyDescent="0.25">
      <c r="A3672">
        <f ca="1">28330.219831928*(((RANDBETWEEN(3800,4910))))</f>
        <v>112867595.81040116</v>
      </c>
      <c r="B3672">
        <v>154817035.29992685</v>
      </c>
    </row>
    <row r="3673" spans="1:2" x14ac:dyDescent="0.25">
      <c r="A3673">
        <f ca="1">30111.4026492499*(((RANDBETWEEN(3800,4910))))</f>
        <v>138452229.38125101</v>
      </c>
      <c r="B3673">
        <v>176623997.93573686</v>
      </c>
    </row>
    <row r="3674" spans="1:2" x14ac:dyDescent="0.25">
      <c r="A3674">
        <f ca="1">27580.3364766101*(((RANDBETWEEN(3800,4910))))</f>
        <v>108528624.03546064</v>
      </c>
      <c r="B3674">
        <v>194570841.49966308</v>
      </c>
    </row>
    <row r="3675" spans="1:2" x14ac:dyDescent="0.25">
      <c r="A3675">
        <f ca="1">30619.8846827043*(((RANDBETWEEN(3800,4910))))</f>
        <v>122693877.92359602</v>
      </c>
      <c r="B3675">
        <v>202284388.24614063</v>
      </c>
    </row>
    <row r="3676" spans="1:2" x14ac:dyDescent="0.25">
      <c r="A3676">
        <f ca="1">29527.3392808268*(((RANDBETWEEN(3800,4910))))</f>
        <v>142882794.77992097</v>
      </c>
      <c r="B3676">
        <v>163029341.20586634</v>
      </c>
    </row>
    <row r="3677" spans="1:2" x14ac:dyDescent="0.25">
      <c r="A3677">
        <f ca="1">27419.7777326441*(((RANDBETWEEN(3800,4910))))</f>
        <v>122484147.13172127</v>
      </c>
      <c r="B3677">
        <v>174831454.24128866</v>
      </c>
    </row>
    <row r="3678" spans="1:2" x14ac:dyDescent="0.25">
      <c r="A3678">
        <f ca="1">26330.6899554479*(((RANDBETWEEN(3800,4910))))</f>
        <v>124017549.69015969</v>
      </c>
      <c r="B3678">
        <v>146966686.65556931</v>
      </c>
    </row>
    <row r="3679" spans="1:2" x14ac:dyDescent="0.25">
      <c r="A3679">
        <f ca="1">33505.9752781968*(((RANDBETWEEN(3800,4910))))</f>
        <v>148967566.0868628</v>
      </c>
      <c r="B3679">
        <v>190086370.02447292</v>
      </c>
    </row>
    <row r="3680" spans="1:2" x14ac:dyDescent="0.25">
      <c r="A3680">
        <f ca="1">26144.6318409092*(((RANDBETWEEN(3800,4910))))</f>
        <v>125912546.94581863</v>
      </c>
      <c r="B3680">
        <v>157334184.96587145</v>
      </c>
    </row>
    <row r="3681" spans="1:2" x14ac:dyDescent="0.25">
      <c r="A3681">
        <f ca="1">27096.3503583363*(((RANDBETWEEN(3800,4910))))</f>
        <v>124155477.34189713</v>
      </c>
      <c r="B3681">
        <v>165753072.25808123</v>
      </c>
    </row>
    <row r="3682" spans="1:2" x14ac:dyDescent="0.25">
      <c r="A3682">
        <f ca="1">26585.4170390444*(((RANDBETWEEN(3800,4910))))</f>
        <v>128700003.88601406</v>
      </c>
      <c r="B3682">
        <v>152441083.14368451</v>
      </c>
    </row>
    <row r="3683" spans="1:2" x14ac:dyDescent="0.25">
      <c r="A3683">
        <f ca="1">25592.2368759544*(((RANDBETWEEN(3800,4910))))</f>
        <v>116956522.52311148</v>
      </c>
      <c r="B3683">
        <v>147863000.06134835</v>
      </c>
    </row>
    <row r="3684" spans="1:2" x14ac:dyDescent="0.25">
      <c r="A3684">
        <f ca="1">25925.5615574002*(((RANDBETWEEN(3800,4910))))</f>
        <v>110935477.90411527</v>
      </c>
      <c r="B3684">
        <v>154282090.96080646</v>
      </c>
    </row>
    <row r="3685" spans="1:2" x14ac:dyDescent="0.25">
      <c r="A3685">
        <f ca="1">32005.0298418864*(((RANDBETWEEN(3800,4910))))</f>
        <v>140726116.21477455</v>
      </c>
      <c r="B3685">
        <v>157035283.95183375</v>
      </c>
    </row>
    <row r="3686" spans="1:2" x14ac:dyDescent="0.25">
      <c r="A3686">
        <f ca="1">29340.2478484632*(((RANDBETWEEN(3800,4910))))</f>
        <v>116920887.67612591</v>
      </c>
      <c r="B3686">
        <v>199977054.23203176</v>
      </c>
    </row>
    <row r="3687" spans="1:2" x14ac:dyDescent="0.25">
      <c r="A3687">
        <f ca="1">28544.4236680524*(((RANDBETWEEN(3800,4910))))</f>
        <v>116946503.76801066</v>
      </c>
      <c r="B3687">
        <v>179578953.57909155</v>
      </c>
    </row>
    <row r="3688" spans="1:2" x14ac:dyDescent="0.25">
      <c r="A3688">
        <f ca="1">27581.5886236336*(((RANDBETWEEN(3800,4910))))</f>
        <v>107457869.27767658</v>
      </c>
      <c r="B3688">
        <v>186409557.41166055</v>
      </c>
    </row>
    <row r="3689" spans="1:2" x14ac:dyDescent="0.25">
      <c r="A3689">
        <f ca="1">26603.4590690591*(((RANDBETWEEN(3800,4910))))</f>
        <v>106440439.73530558</v>
      </c>
      <c r="B3689">
        <v>152532806.42201144</v>
      </c>
    </row>
    <row r="3690" spans="1:2" x14ac:dyDescent="0.25">
      <c r="A3690">
        <f ca="1">25602.5293166635*(((RANDBETWEEN(3800,4910))))</f>
        <v>121791231.95936824</v>
      </c>
      <c r="B3690">
        <v>152227994.6162799</v>
      </c>
    </row>
    <row r="3691" spans="1:2" x14ac:dyDescent="0.25">
      <c r="A3691">
        <f ca="1">26480.4316228553*(((RANDBETWEEN(3800,4910))))</f>
        <v>115401721.01240359</v>
      </c>
      <c r="B3691">
        <v>163943841.5314095</v>
      </c>
    </row>
    <row r="3692" spans="1:2" x14ac:dyDescent="0.25">
      <c r="A3692">
        <f ca="1">28762.408363634*(((RANDBETWEEN(3800,4910))))</f>
        <v>135643517.84289807</v>
      </c>
      <c r="B3692">
        <v>164731764.88827461</v>
      </c>
    </row>
    <row r="3693" spans="1:2" x14ac:dyDescent="0.25">
      <c r="A3693">
        <f ca="1">28355.3298350237*(((RANDBETWEEN(3800,4910))))</f>
        <v>109621705.14220144</v>
      </c>
      <c r="B3693">
        <v>192349119.61282942</v>
      </c>
    </row>
    <row r="3694" spans="1:2" x14ac:dyDescent="0.25">
      <c r="A3694">
        <f ca="1">28854.703441083*(((RANDBETWEEN(3800,4910))))</f>
        <v>127999464.46464422</v>
      </c>
      <c r="B3694">
        <v>147738327.22821754</v>
      </c>
    </row>
    <row r="3695" spans="1:2" x14ac:dyDescent="0.25">
      <c r="A3695">
        <f ca="1">29144.0319369897*(((RANDBETWEEN(3800,4910))))</f>
        <v>118091617.40868218</v>
      </c>
      <c r="B3695">
        <v>191762407.11886209</v>
      </c>
    </row>
    <row r="3696" spans="1:2" x14ac:dyDescent="0.25">
      <c r="A3696">
        <f ca="1">26095.4380021752*(((RANDBETWEEN(3800,4910))))</f>
        <v>104877565.330742</v>
      </c>
      <c r="B3696">
        <v>156375295.21689814</v>
      </c>
    </row>
    <row r="3697" spans="1:2" x14ac:dyDescent="0.25">
      <c r="A3697">
        <f ca="1">28003.8820307891*(((RANDBETWEEN(3800,4910))))</f>
        <v>109747213.67866251</v>
      </c>
      <c r="B3697">
        <v>152843443.07883486</v>
      </c>
    </row>
    <row r="3698" spans="1:2" x14ac:dyDescent="0.25">
      <c r="A3698">
        <f ca="1">28195.8145060786*(((RANDBETWEEN(3800,4910))))</f>
        <v>126571011.31778695</v>
      </c>
      <c r="B3698">
        <v>166876703.27914456</v>
      </c>
    </row>
    <row r="3699" spans="1:2" x14ac:dyDescent="0.25">
      <c r="A3699">
        <f ca="1">26830.7586550893*(((RANDBETWEEN(3800,4910))))</f>
        <v>119638352.84304313</v>
      </c>
      <c r="B3699">
        <v>148207582.38770956</v>
      </c>
    </row>
    <row r="3700" spans="1:2" x14ac:dyDescent="0.25">
      <c r="A3700">
        <f ca="1">30762.5044959854*(((RANDBETWEEN(3800,4910))))</f>
        <v>125111105.78517266</v>
      </c>
      <c r="B3700">
        <v>191095019.24038127</v>
      </c>
    </row>
    <row r="3701" spans="1:2" x14ac:dyDescent="0.25">
      <c r="A3701">
        <f ca="1">26200.2163146285*(((RANDBETWEEN(3800,4910))))</f>
        <v>115280951.78436549</v>
      </c>
      <c r="B3701">
        <v>173509519.73286366</v>
      </c>
    </row>
    <row r="3702" spans="1:2" x14ac:dyDescent="0.25">
      <c r="A3702">
        <f ca="1">27132.5979843516*(((RANDBETWEEN(3800,4910))))</f>
        <v>112030497.07738765</v>
      </c>
      <c r="B3702">
        <v>151743669.51765153</v>
      </c>
    </row>
    <row r="3703" spans="1:2" x14ac:dyDescent="0.25">
      <c r="A3703">
        <f ca="1">28470.0686530091*(((RANDBETWEEN(3800,4910))))</f>
        <v>133439211.77665365</v>
      </c>
      <c r="B3703">
        <v>165941801.01856294</v>
      </c>
    </row>
    <row r="3704" spans="1:2" x14ac:dyDescent="0.25">
      <c r="A3704">
        <f ca="1">27616.1666123914*(((RANDBETWEEN(3800,4910))))</f>
        <v>113171050.77758013</v>
      </c>
      <c r="B3704">
        <v>181381388.05166847</v>
      </c>
    </row>
    <row r="3705" spans="1:2" x14ac:dyDescent="0.25">
      <c r="A3705">
        <f ca="1">28963.0957624258*(((RANDBETWEEN(3800,4910))))</f>
        <v>129204370.19618143</v>
      </c>
      <c r="B3705">
        <v>143432693.92486501</v>
      </c>
    </row>
    <row r="3706" spans="1:2" x14ac:dyDescent="0.25">
      <c r="A3706">
        <f ca="1">26821.9341905729*(((RANDBETWEEN(3800,4910))))</f>
        <v>124936569.45968869</v>
      </c>
      <c r="B3706">
        <v>186871820.33997887</v>
      </c>
    </row>
    <row r="3707" spans="1:2" x14ac:dyDescent="0.25">
      <c r="A3707">
        <f ca="1">27315.0043174911*(((RANDBETWEEN(3800,4910))))</f>
        <v>124037434.60572702</v>
      </c>
      <c r="B3707">
        <v>175830073.27049068</v>
      </c>
    </row>
    <row r="3708" spans="1:2" x14ac:dyDescent="0.25">
      <c r="A3708">
        <f ca="1">27381.1470912*(((RANDBETWEEN(3800,4910))))</f>
        <v>126363993.8258878</v>
      </c>
      <c r="B3708">
        <v>153439208.9394221</v>
      </c>
    </row>
    <row r="3709" spans="1:2" x14ac:dyDescent="0.25">
      <c r="A3709">
        <f ca="1">26987.7303276739*(((RANDBETWEEN(3800,4910))))</f>
        <v>114940743.46556331</v>
      </c>
      <c r="B3709">
        <v>150039518.71027574</v>
      </c>
    </row>
    <row r="3710" spans="1:2" x14ac:dyDescent="0.25">
      <c r="A3710">
        <f ca="1">27955.8955560903*(((RANDBETWEEN(3800,4910))))</f>
        <v>123201631.71569</v>
      </c>
      <c r="B3710">
        <v>150823431.14953396</v>
      </c>
    </row>
    <row r="3711" spans="1:2" x14ac:dyDescent="0.25">
      <c r="A3711">
        <f ca="1">26208.8450185651*(((RANDBETWEEN(3800,4910))))</f>
        <v>101192350.61667973</v>
      </c>
      <c r="B3711">
        <v>155334018.88708323</v>
      </c>
    </row>
    <row r="3712" spans="1:2" x14ac:dyDescent="0.25">
      <c r="A3712">
        <f ca="1">28201.8240432779*(((RANDBETWEEN(3800,4910))))</f>
        <v>115063442.09657395</v>
      </c>
      <c r="B3712">
        <v>148941648.24361798</v>
      </c>
    </row>
    <row r="3713" spans="1:2" x14ac:dyDescent="0.25">
      <c r="A3713">
        <f ca="1">28460.406712353*(((RANDBETWEEN(3800,4910))))</f>
        <v>111792477.56612277</v>
      </c>
      <c r="B3713">
        <v>183591956.67967704</v>
      </c>
    </row>
    <row r="3714" spans="1:2" x14ac:dyDescent="0.25">
      <c r="A3714">
        <f ca="1">27299.8932394833*(((RANDBETWEEN(3800,4910))))</f>
        <v>133441878.15459451</v>
      </c>
      <c r="B3714">
        <v>158253979.39163041</v>
      </c>
    </row>
    <row r="3715" spans="1:2" x14ac:dyDescent="0.25">
      <c r="A3715">
        <f ca="1">26795.2898587134*(((RANDBETWEEN(3800,4910))))</f>
        <v>130653833.35108635</v>
      </c>
      <c r="B3715">
        <v>202291311.8098034</v>
      </c>
    </row>
    <row r="3716" spans="1:2" x14ac:dyDescent="0.25">
      <c r="A3716">
        <f ca="1">27779.1937794629*(((RANDBETWEEN(3800,4910))))</f>
        <v>122589582.14876963</v>
      </c>
      <c r="B3716">
        <v>147355078.93680257</v>
      </c>
    </row>
    <row r="3717" spans="1:2" x14ac:dyDescent="0.25">
      <c r="A3717">
        <f ca="1">27205.6004903406*(((RANDBETWEEN(3800,4910))))</f>
        <v>105040823.49320517</v>
      </c>
      <c r="B3717">
        <v>144548408.89707178</v>
      </c>
    </row>
    <row r="3718" spans="1:2" x14ac:dyDescent="0.25">
      <c r="A3718">
        <f ca="1">29090.6253028255*(((RANDBETWEEN(3800,4910))))</f>
        <v>118282482.48128834</v>
      </c>
      <c r="B3718">
        <v>197630240.47658741</v>
      </c>
    </row>
    <row r="3719" spans="1:2" x14ac:dyDescent="0.25">
      <c r="A3719">
        <f ca="1">25933.338535968*(((RANDBETWEEN(3800,4910))))</f>
        <v>105237487.77895822</v>
      </c>
      <c r="B3719">
        <v>166888455.61628255</v>
      </c>
    </row>
    <row r="3720" spans="1:2" x14ac:dyDescent="0.25">
      <c r="A3720">
        <f ca="1">27918.3133170404*(((RANDBETWEEN(3800,4910))))</f>
        <v>136715980.31354696</v>
      </c>
      <c r="B3720">
        <v>154075233.09619951</v>
      </c>
    </row>
    <row r="3721" spans="1:2" x14ac:dyDescent="0.25">
      <c r="A3721">
        <f ca="1">28077.6783695941*(((RANDBETWEEN(3800,4910))))</f>
        <v>130673515.13209103</v>
      </c>
      <c r="B3721">
        <v>185378603.42819273</v>
      </c>
    </row>
    <row r="3722" spans="1:2" x14ac:dyDescent="0.25">
      <c r="A3722">
        <f ca="1">30231.6639609564*(((RANDBETWEEN(3800,4910))))</f>
        <v>132021676.51749656</v>
      </c>
      <c r="B3722">
        <v>187948529.57524085</v>
      </c>
    </row>
    <row r="3723" spans="1:2" x14ac:dyDescent="0.25">
      <c r="A3723">
        <f ca="1">31180.3662764129*(((RANDBETWEEN(3800,4910))))</f>
        <v>134917444.8780387</v>
      </c>
      <c r="B3723">
        <v>154338908.25714803</v>
      </c>
    </row>
    <row r="3724" spans="1:2" x14ac:dyDescent="0.25">
      <c r="A3724">
        <f ca="1">29815.8110643514*(((RANDBETWEEN(3800,4910))))</f>
        <v>145202999.88339117</v>
      </c>
      <c r="B3724">
        <v>195248152.59008074</v>
      </c>
    </row>
    <row r="3725" spans="1:2" x14ac:dyDescent="0.25">
      <c r="A3725">
        <f ca="1">31791.258128362*(((RANDBETWEEN(3800,4910))))</f>
        <v>124430984.31440879</v>
      </c>
      <c r="B3725">
        <v>182401871.60771698</v>
      </c>
    </row>
    <row r="3726" spans="1:2" x14ac:dyDescent="0.25">
      <c r="A3726">
        <f ca="1">28095.2490601394*(((RANDBETWEEN(3800,4910))))</f>
        <v>130895765.37118937</v>
      </c>
      <c r="B3726">
        <v>186183291.3905322</v>
      </c>
    </row>
    <row r="3727" spans="1:2" x14ac:dyDescent="0.25">
      <c r="A3727">
        <f ca="1">30395.2350873161*(((RANDBETWEEN(3800,4910))))</f>
        <v>137173695.94905743</v>
      </c>
      <c r="B3727">
        <v>171278131.0614883</v>
      </c>
    </row>
    <row r="3728" spans="1:2" x14ac:dyDescent="0.25">
      <c r="A3728">
        <f ca="1">27062.3914846159*(((RANDBETWEEN(3800,4910))))</f>
        <v>114988101.41813309</v>
      </c>
      <c r="B3728">
        <v>186133234.28452325</v>
      </c>
    </row>
    <row r="3729" spans="1:2" x14ac:dyDescent="0.25">
      <c r="A3729">
        <f ca="1">26742.2787294451*(((RANDBETWEEN(3800,4910))))</f>
        <v>119751924.15045512</v>
      </c>
      <c r="B3729">
        <v>162518982.09843799</v>
      </c>
    </row>
    <row r="3730" spans="1:2" x14ac:dyDescent="0.25">
      <c r="A3730">
        <f ca="1">28777.1914619856*(((RANDBETWEEN(3800,4910))))</f>
        <v>111108736.23472655</v>
      </c>
      <c r="B3730">
        <v>155880177.56162214</v>
      </c>
    </row>
    <row r="3731" spans="1:2" x14ac:dyDescent="0.25">
      <c r="A3731">
        <f ca="1">26835.8975601083*(((RANDBETWEEN(3800,4910))))</f>
        <v>102915667.14301524</v>
      </c>
      <c r="B3731">
        <v>175575993.5103423</v>
      </c>
    </row>
    <row r="3732" spans="1:2" x14ac:dyDescent="0.25">
      <c r="A3732">
        <f ca="1">27586.2435725133*(((RANDBETWEEN(3800,4910))))</f>
        <v>127613962.76644656</v>
      </c>
      <c r="B3732">
        <v>147636644.18301216</v>
      </c>
    </row>
    <row r="3733" spans="1:2" x14ac:dyDescent="0.25">
      <c r="A3733">
        <f ca="1">27363.2707241859*(((RANDBETWEEN(3800,4910))))</f>
        <v>115582455.53896132</v>
      </c>
      <c r="B3733">
        <v>150498816.55534747</v>
      </c>
    </row>
    <row r="3734" spans="1:2" x14ac:dyDescent="0.25">
      <c r="A3734">
        <f ca="1">26468.589474339*(((RANDBETWEEN(3800,4910))))</f>
        <v>104630334.19206196</v>
      </c>
      <c r="B3734">
        <v>156703653.55404854</v>
      </c>
    </row>
    <row r="3735" spans="1:2" x14ac:dyDescent="0.25">
      <c r="A3735">
        <f ca="1">27437.519473508*(((RANDBETWEEN(3800,4910))))</f>
        <v>126843652.5260275</v>
      </c>
      <c r="B3735">
        <v>160015914.61031333</v>
      </c>
    </row>
    <row r="3736" spans="1:2" x14ac:dyDescent="0.25">
      <c r="A3736">
        <f ca="1">30589.238188877*(((RANDBETWEEN(3800,4910))))</f>
        <v>133399667.74169266</v>
      </c>
      <c r="B3736">
        <v>186295515.68639132</v>
      </c>
    </row>
    <row r="3737" spans="1:2" x14ac:dyDescent="0.25">
      <c r="A3737">
        <f ca="1">33015.3715740639*(((RANDBETWEEN(3800,4910))))</f>
        <v>144442250.63652974</v>
      </c>
      <c r="B3737">
        <v>168740237.89060047</v>
      </c>
    </row>
    <row r="3738" spans="1:2" x14ac:dyDescent="0.25">
      <c r="A3738">
        <f ca="1">25803.7913883022*(((RANDBETWEEN(3800,4910))))</f>
        <v>110259600.60221532</v>
      </c>
      <c r="B3738">
        <v>167957184.55833358</v>
      </c>
    </row>
    <row r="3739" spans="1:2" x14ac:dyDescent="0.25">
      <c r="A3739">
        <f ca="1">28762.9213393946*(((RANDBETWEEN(3800,4910))))</f>
        <v>120574166.25474221</v>
      </c>
      <c r="B3739">
        <v>191370769.96303588</v>
      </c>
    </row>
    <row r="3740" spans="1:2" x14ac:dyDescent="0.25">
      <c r="A3740">
        <f ca="1">27776.353640804*(((RANDBETWEEN(3800,4910))))</f>
        <v>120410493.03288518</v>
      </c>
      <c r="B3740">
        <v>184896950.33889347</v>
      </c>
    </row>
    <row r="3741" spans="1:2" x14ac:dyDescent="0.25">
      <c r="A3741">
        <f ca="1">30970.7591769139*(((RANDBETWEEN(3800,4910))))</f>
        <v>117905680.1865111</v>
      </c>
      <c r="B3741">
        <v>202429456.49670017</v>
      </c>
    </row>
    <row r="3742" spans="1:2" x14ac:dyDescent="0.25">
      <c r="A3742">
        <f ca="1">27855.4419155008*(((RANDBETWEEN(3800,4910))))</f>
        <v>130447034.49029042</v>
      </c>
      <c r="B3742">
        <v>158466119.88874173</v>
      </c>
    </row>
    <row r="3743" spans="1:2" x14ac:dyDescent="0.25">
      <c r="A3743">
        <f ca="1">27170.0327264778*(((RANDBETWEEN(3800,4910))))</f>
        <v>121341366.15644972</v>
      </c>
      <c r="B3743">
        <v>177709487.31667781</v>
      </c>
    </row>
    <row r="3744" spans="1:2" x14ac:dyDescent="0.25">
      <c r="A3744">
        <f ca="1">25552.5627149628*(((RANDBETWEEN(3800,4910))))</f>
        <v>102338013.67342597</v>
      </c>
      <c r="B3744">
        <v>147593949.54391414</v>
      </c>
    </row>
    <row r="3745" spans="1:2" x14ac:dyDescent="0.25">
      <c r="A3745">
        <f ca="1">29343.0413706012*(((RANDBETWEEN(3800,4910))))</f>
        <v>126556537.43140301</v>
      </c>
      <c r="B3745">
        <v>169822194.8820374</v>
      </c>
    </row>
    <row r="3746" spans="1:2" x14ac:dyDescent="0.25">
      <c r="A3746">
        <f ca="1">28082.6572120775*(((RANDBETWEEN(3800,4910))))</f>
        <v>121429409.78502311</v>
      </c>
      <c r="B3746">
        <v>200450286.25472441</v>
      </c>
    </row>
    <row r="3747" spans="1:2" x14ac:dyDescent="0.25">
      <c r="A3747">
        <f ca="1">28695.2358666523*(((RANDBETWEEN(3800,4910))))</f>
        <v>134178922.9124662</v>
      </c>
      <c r="B3747">
        <v>156075318.67751759</v>
      </c>
    </row>
    <row r="3748" spans="1:2" x14ac:dyDescent="0.25">
      <c r="A3748">
        <f ca="1">32025.947869075*(((RANDBETWEEN(3800,4910))))</f>
        <v>133996565.88420975</v>
      </c>
      <c r="B3748">
        <v>193054129.8594251</v>
      </c>
    </row>
    <row r="3749" spans="1:2" x14ac:dyDescent="0.25">
      <c r="A3749">
        <f ca="1">25791.4777904499*(((RANDBETWEEN(3800,4910))))</f>
        <v>124314922.94996871</v>
      </c>
      <c r="B3749">
        <v>146739302.35007209</v>
      </c>
    </row>
    <row r="3750" spans="1:2" x14ac:dyDescent="0.25">
      <c r="A3750">
        <f ca="1">30375.6324354355*(((RANDBETWEEN(3800,4910))))</f>
        <v>118191585.80627944</v>
      </c>
      <c r="B3750">
        <v>174193741.19329372</v>
      </c>
    </row>
    <row r="3751" spans="1:2" x14ac:dyDescent="0.25">
      <c r="A3751">
        <f ca="1">27400.7799062399*(((RANDBETWEEN(3800,4910))))</f>
        <v>116398513.04170726</v>
      </c>
      <c r="B3751">
        <v>172830479.23900804</v>
      </c>
    </row>
    <row r="3752" spans="1:2" x14ac:dyDescent="0.25">
      <c r="A3752">
        <f ca="1">30893.5467963728*(((RANDBETWEEN(3800,4910))))</f>
        <v>124500993.58938222</v>
      </c>
      <c r="B3752">
        <v>175975854.29289225</v>
      </c>
    </row>
    <row r="3753" spans="1:2" x14ac:dyDescent="0.25">
      <c r="A3753">
        <f ca="1">27644.9631273308*(((RANDBETWEEN(3800,4910))))</f>
        <v>114367212.45776738</v>
      </c>
      <c r="B3753">
        <v>152801960.04425347</v>
      </c>
    </row>
    <row r="3754" spans="1:2" x14ac:dyDescent="0.25">
      <c r="A3754">
        <f ca="1">33990.1945762148*(((RANDBETWEEN(3800,4910))))</f>
        <v>141773101.57739192</v>
      </c>
      <c r="B3754">
        <v>183854481.96166176</v>
      </c>
    </row>
    <row r="3755" spans="1:2" x14ac:dyDescent="0.25">
      <c r="A3755">
        <f ca="1">26158.146770269*(((RANDBETWEEN(3800,4910))))</f>
        <v>125663737.08437215</v>
      </c>
      <c r="B3755">
        <v>186075523.95171002</v>
      </c>
    </row>
    <row r="3756" spans="1:2" x14ac:dyDescent="0.25">
      <c r="A3756">
        <f ca="1">26892.6122668892*(((RANDBETWEEN(3800,4910))))</f>
        <v>120694043.8537987</v>
      </c>
      <c r="B3756">
        <v>180659496.11173999</v>
      </c>
    </row>
    <row r="3757" spans="1:2" x14ac:dyDescent="0.25">
      <c r="A3757">
        <f ca="1">30650.2588660024*(((RANDBETWEEN(3800,4910))))</f>
        <v>126892071.70524982</v>
      </c>
      <c r="B3757">
        <v>144540124.11793876</v>
      </c>
    </row>
    <row r="3758" spans="1:2" x14ac:dyDescent="0.25">
      <c r="A3758">
        <f ca="1">31896.8857926882*(((RANDBETWEEN(3800,4910))))</f>
        <v>124940101.64995952</v>
      </c>
      <c r="B3758">
        <v>144287693.4779903</v>
      </c>
    </row>
    <row r="3759" spans="1:2" x14ac:dyDescent="0.25">
      <c r="A3759">
        <f ca="1">29362.883013441*(((RANDBETWEEN(3800,4910))))</f>
        <v>142967877.39244437</v>
      </c>
      <c r="B3759">
        <v>144789713.42297614</v>
      </c>
    </row>
    <row r="3760" spans="1:2" x14ac:dyDescent="0.25">
      <c r="A3760">
        <f ca="1">26743.1174335258*(((RANDBETWEEN(3800,4910))))</f>
        <v>123392743.83828783</v>
      </c>
      <c r="B3760">
        <v>147891436.30361962</v>
      </c>
    </row>
    <row r="3761" spans="1:2" x14ac:dyDescent="0.25">
      <c r="A3761">
        <f ca="1">25972.4497404861*(((RANDBETWEEN(3800,4910))))</f>
        <v>110201104.24888264</v>
      </c>
      <c r="B3761">
        <v>146424632.48353812</v>
      </c>
    </row>
    <row r="3762" spans="1:2" x14ac:dyDescent="0.25">
      <c r="A3762">
        <f ca="1">32487.6591243703*(((RANDBETWEEN(3800,4910))))</f>
        <v>149605670.26772523</v>
      </c>
      <c r="B3762">
        <v>163951271.31530914</v>
      </c>
    </row>
    <row r="3763" spans="1:2" x14ac:dyDescent="0.25">
      <c r="A3763">
        <f ca="1">29098.3373113913*(((RANDBETWEEN(3800,4910))))</f>
        <v>115025727.39192981</v>
      </c>
      <c r="B3763">
        <v>153631195.63384062</v>
      </c>
    </row>
    <row r="3764" spans="1:2" x14ac:dyDescent="0.25">
      <c r="A3764">
        <f ca="1">28256.6417462916*(((RANDBETWEEN(3800,4910))))</f>
        <v>114411142.43073466</v>
      </c>
      <c r="B3764">
        <v>164742290.0175449</v>
      </c>
    </row>
    <row r="3765" spans="1:2" x14ac:dyDescent="0.25">
      <c r="A3765">
        <f ca="1">28468.8426524728*(((RANDBETWEEN(3800,4910))))</f>
        <v>130529643.5615879</v>
      </c>
      <c r="B3765">
        <v>143425902.67390788</v>
      </c>
    </row>
    <row r="3766" spans="1:2" x14ac:dyDescent="0.25">
      <c r="A3766">
        <f ca="1">26501.4973054858*(((RANDBETWEEN(3800,4910))))</f>
        <v>128558763.42891137</v>
      </c>
      <c r="B3766">
        <v>153099129.43186319</v>
      </c>
    </row>
    <row r="3767" spans="1:2" x14ac:dyDescent="0.25">
      <c r="A3767">
        <f ca="1">27950.4824485545*(((RANDBETWEEN(3800,4910))))</f>
        <v>130444901.58740431</v>
      </c>
      <c r="B3767">
        <v>152706364.3889817</v>
      </c>
    </row>
    <row r="3768" spans="1:2" x14ac:dyDescent="0.25">
      <c r="A3768">
        <f ca="1">28219.060966194*(((RANDBETWEEN(3800,4910))))</f>
        <v>133081091.51657103</v>
      </c>
      <c r="B3768">
        <v>200438797.26357284</v>
      </c>
    </row>
    <row r="3769" spans="1:2" x14ac:dyDescent="0.25">
      <c r="A3769">
        <f ca="1">28111.9671902086*(((RANDBETWEEN(3800,4910))))</f>
        <v>113769131.21877415</v>
      </c>
      <c r="B3769">
        <v>163026464.54449067</v>
      </c>
    </row>
    <row r="3770" spans="1:2" x14ac:dyDescent="0.25">
      <c r="A3770">
        <f ca="1">27180.2946872708*(((RANDBETWEEN(3800,4910))))</f>
        <v>129378202.71140912</v>
      </c>
      <c r="B3770">
        <v>150041683.41883591</v>
      </c>
    </row>
    <row r="3771" spans="1:2" x14ac:dyDescent="0.25">
      <c r="A3771">
        <f ca="1">28602.2957135842*(((RANDBETWEEN(3800,4910))))</f>
        <v>127652045.76972629</v>
      </c>
      <c r="B3771">
        <v>149176550.3654947</v>
      </c>
    </row>
    <row r="3772" spans="1:2" x14ac:dyDescent="0.25">
      <c r="A3772">
        <f ca="1">25204.5970461848*(((RANDBETWEEN(3800,4910))))</f>
        <v>112236070.6466608</v>
      </c>
      <c r="B3772">
        <v>157823666.85805413</v>
      </c>
    </row>
    <row r="3773" spans="1:2" x14ac:dyDescent="0.25">
      <c r="A3773">
        <f ca="1">26504.4440664143*(((RANDBETWEEN(3800,4910))))</f>
        <v>110841585.08574492</v>
      </c>
      <c r="B3773">
        <v>144544406.9254784</v>
      </c>
    </row>
    <row r="3774" spans="1:2" x14ac:dyDescent="0.25">
      <c r="A3774">
        <f ca="1">27653.1407095774*(((RANDBETWEEN(3800,4910))))</f>
        <v>129693229.92791802</v>
      </c>
      <c r="B3774">
        <v>189946954.16322443</v>
      </c>
    </row>
    <row r="3775" spans="1:2" x14ac:dyDescent="0.25">
      <c r="A3775">
        <f ca="1">26017.5158715149*(((RANDBETWEEN(3800,4910))))</f>
        <v>116870681.29484515</v>
      </c>
      <c r="B3775">
        <v>180468709.10062954</v>
      </c>
    </row>
    <row r="3776" spans="1:2" x14ac:dyDescent="0.25">
      <c r="A3776">
        <f ca="1">29260.7145115695*(((RANDBETWEEN(3800,4910))))</f>
        <v>139924736.79432526</v>
      </c>
      <c r="B3776">
        <v>164810495.94928285</v>
      </c>
    </row>
    <row r="3777" spans="1:2" x14ac:dyDescent="0.25">
      <c r="A3777">
        <f ca="1">26641.9576030587*(((RANDBETWEEN(3800,4910))))</f>
        <v>128121174.11310947</v>
      </c>
      <c r="B3777">
        <v>147376450.38928533</v>
      </c>
    </row>
    <row r="3778" spans="1:2" x14ac:dyDescent="0.25">
      <c r="A3778">
        <f ca="1">30716.34702119*(((RANDBETWEEN(3800,4910))))</f>
        <v>135520523.05749014</v>
      </c>
      <c r="B3778">
        <v>189498495.59225804</v>
      </c>
    </row>
    <row r="3779" spans="1:2" x14ac:dyDescent="0.25">
      <c r="A3779">
        <f ca="1">27707.0651628552*(((RANDBETWEEN(3800,4910))))</f>
        <v>127784984.53108829</v>
      </c>
      <c r="B3779">
        <v>199282843.29059932</v>
      </c>
    </row>
    <row r="3780" spans="1:2" x14ac:dyDescent="0.25">
      <c r="A3780">
        <f ca="1">26516.0140255578*(((RANDBETWEEN(3800,4910))))</f>
        <v>117465942.13322094</v>
      </c>
      <c r="B3780">
        <v>185178287.8221435</v>
      </c>
    </row>
    <row r="3781" spans="1:2" x14ac:dyDescent="0.25">
      <c r="A3781">
        <f ca="1">26255.6416134432*(((RANDBETWEEN(3800,4910))))</f>
        <v>125291921.7793508</v>
      </c>
      <c r="B3781">
        <v>158250637.58062473</v>
      </c>
    </row>
    <row r="3782" spans="1:2" x14ac:dyDescent="0.25">
      <c r="A3782">
        <f ca="1">25951.3125519736*(((RANDBETWEEN(3800,4910))))</f>
        <v>101988658.32925616</v>
      </c>
      <c r="B3782">
        <v>155710064.04493523</v>
      </c>
    </row>
    <row r="3783" spans="1:2" x14ac:dyDescent="0.25">
      <c r="A3783">
        <f ca="1">29174.8850024727*(((RANDBETWEEN(3800,4910))))</f>
        <v>136480112.04156724</v>
      </c>
      <c r="B3783">
        <v>197611797.24456379</v>
      </c>
    </row>
    <row r="3784" spans="1:2" x14ac:dyDescent="0.25">
      <c r="A3784">
        <f ca="1">31840.9858538422*(((RANDBETWEEN(3800,4910))))</f>
        <v>134146073.40223715</v>
      </c>
      <c r="B3784">
        <v>144444005.42577291</v>
      </c>
    </row>
    <row r="3785" spans="1:2" x14ac:dyDescent="0.25">
      <c r="A3785">
        <f ca="1">27514.5767095889*(((RANDBETWEEN(3800,4910))))</f>
        <v>113415085.19692528</v>
      </c>
      <c r="B3785">
        <v>158468470.77920753</v>
      </c>
    </row>
    <row r="3786" spans="1:2" x14ac:dyDescent="0.25">
      <c r="A3786">
        <f ca="1">32046.9705732927*(((RANDBETWEEN(3800,4910))))</f>
        <v>152864049.63460609</v>
      </c>
      <c r="B3786">
        <v>152285459.14372742</v>
      </c>
    </row>
    <row r="3787" spans="1:2" x14ac:dyDescent="0.25">
      <c r="A3787">
        <f ca="1">26379.4071360644*(((RANDBETWEEN(3800,4910))))</f>
        <v>116122150.21295556</v>
      </c>
      <c r="B3787">
        <v>152717519.41248447</v>
      </c>
    </row>
    <row r="3788" spans="1:2" x14ac:dyDescent="0.25">
      <c r="A3788">
        <f ca="1">33116.7086374214*(((RANDBETWEEN(3800,4910))))</f>
        <v>140348611.20539224</v>
      </c>
      <c r="B3788">
        <v>199164353.13619566</v>
      </c>
    </row>
    <row r="3789" spans="1:2" x14ac:dyDescent="0.25">
      <c r="A3789">
        <f ca="1">27589.2636906648*(((RANDBETWEEN(3800,4910))))</f>
        <v>133725161.10865241</v>
      </c>
      <c r="B3789">
        <v>143861872.00535536</v>
      </c>
    </row>
    <row r="3790" spans="1:2" x14ac:dyDescent="0.25">
      <c r="A3790">
        <f ca="1">26108.621931072*(((RANDBETWEEN(3800,4910))))</f>
        <v>104773899.80939189</v>
      </c>
      <c r="B3790">
        <v>185916567.08700049</v>
      </c>
    </row>
    <row r="3791" spans="1:2" x14ac:dyDescent="0.25">
      <c r="A3791">
        <f ca="1">25313.3313746143*(((RANDBETWEEN(3800,4910))))</f>
        <v>103177138.68292785</v>
      </c>
      <c r="B3791">
        <v>165296761.16653529</v>
      </c>
    </row>
    <row r="3792" spans="1:2" x14ac:dyDescent="0.25">
      <c r="A3792">
        <f ca="1">29502.4734865347*(((RANDBETWEEN(3800,4910))))</f>
        <v>138632122.91322649</v>
      </c>
      <c r="B3792">
        <v>195039682.10346258</v>
      </c>
    </row>
    <row r="3793" spans="1:2" x14ac:dyDescent="0.25">
      <c r="A3793">
        <f ca="1">26130.7289579739*(((RANDBETWEEN(3800,4910))))</f>
        <v>104261608.54231597</v>
      </c>
      <c r="B3793">
        <v>178065047.27601749</v>
      </c>
    </row>
    <row r="3794" spans="1:2" x14ac:dyDescent="0.25">
      <c r="A3794">
        <f ca="1">25929.1465068896*(((RANDBETWEEN(3800,4910))))</f>
        <v>100890309.05830757</v>
      </c>
      <c r="B3794">
        <v>156409751.54008564</v>
      </c>
    </row>
    <row r="3795" spans="1:2" x14ac:dyDescent="0.25">
      <c r="A3795">
        <f ca="1">27203.0926615463*(((RANDBETWEEN(3800,4910))))</f>
        <v>129704345.81025296</v>
      </c>
      <c r="B3795">
        <v>170754346.52522361</v>
      </c>
    </row>
    <row r="3796" spans="1:2" x14ac:dyDescent="0.25">
      <c r="A3796">
        <f ca="1">27284.8309881507*(((RANDBETWEEN(3800,4910))))</f>
        <v>125319228.72857638</v>
      </c>
      <c r="B3796">
        <v>156458811.52371252</v>
      </c>
    </row>
    <row r="3797" spans="1:2" x14ac:dyDescent="0.25">
      <c r="A3797">
        <f ca="1">28705.8145606968*(((RANDBETWEEN(3800,4910))))</f>
        <v>117952192.0299031</v>
      </c>
      <c r="B3797">
        <v>165143047.6480408</v>
      </c>
    </row>
    <row r="3798" spans="1:2" x14ac:dyDescent="0.25">
      <c r="A3798">
        <f ca="1">27337.30936989*(((RANDBETWEEN(3800,4910))))</f>
        <v>124466769.56110901</v>
      </c>
      <c r="B3798">
        <v>197001599.51716852</v>
      </c>
    </row>
    <row r="3799" spans="1:2" x14ac:dyDescent="0.25">
      <c r="A3799">
        <f ca="1">26260.4429933068*(((RANDBETWEEN(3800,4910))))</f>
        <v>109217182.40916282</v>
      </c>
      <c r="B3799">
        <v>163319393.41339922</v>
      </c>
    </row>
    <row r="3800" spans="1:2" x14ac:dyDescent="0.25">
      <c r="A3800">
        <f ca="1">30520.6882425557*(((RANDBETWEEN(3800,4910))))</f>
        <v>146926593.19966331</v>
      </c>
      <c r="B3800">
        <v>197443730.51959407</v>
      </c>
    </row>
    <row r="3801" spans="1:2" x14ac:dyDescent="0.25">
      <c r="A3801">
        <f ca="1">27727.51309811*(((RANDBETWEEN(3800,4910))))</f>
        <v>115485092.05362821</v>
      </c>
      <c r="B3801">
        <v>144520159.4068872</v>
      </c>
    </row>
    <row r="3802" spans="1:2" x14ac:dyDescent="0.25">
      <c r="A3802">
        <f ca="1">30476.1494628676*(((RANDBETWEEN(3800,4910))))</f>
        <v>127847446.99672946</v>
      </c>
      <c r="B3802">
        <v>146710815.18055052</v>
      </c>
    </row>
    <row r="3803" spans="1:2" x14ac:dyDescent="0.25">
      <c r="A3803">
        <f ca="1">26927.5385719507*(((RANDBETWEEN(3800,4910))))</f>
        <v>123705112.19954166</v>
      </c>
      <c r="B3803">
        <v>158133744.16525304</v>
      </c>
    </row>
    <row r="3804" spans="1:2" x14ac:dyDescent="0.25">
      <c r="A3804">
        <f ca="1">29712.9592958925*(((RANDBETWEEN(3800,4910))))</f>
        <v>119238105.65441656</v>
      </c>
      <c r="B3804">
        <v>164708047.1393548</v>
      </c>
    </row>
    <row r="3805" spans="1:2" x14ac:dyDescent="0.25">
      <c r="A3805">
        <f ca="1">27052.9387530165*(((RANDBETWEEN(3800,4910))))</f>
        <v>114704460.31278992</v>
      </c>
      <c r="B3805">
        <v>160186520.06689304</v>
      </c>
    </row>
    <row r="3806" spans="1:2" x14ac:dyDescent="0.25">
      <c r="A3806">
        <f ca="1">28656.0993160354*(((RANDBETWEEN(3800,4910))))</f>
        <v>136145127.85048395</v>
      </c>
      <c r="B3806">
        <v>150717036.40236941</v>
      </c>
    </row>
    <row r="3807" spans="1:2" x14ac:dyDescent="0.25">
      <c r="A3807">
        <f ca="1">27450.5010093437*(((RANDBETWEEN(3800,4910))))</f>
        <v>128166389.21262577</v>
      </c>
      <c r="B3807">
        <v>177295554.4237808</v>
      </c>
    </row>
    <row r="3808" spans="1:2" x14ac:dyDescent="0.25">
      <c r="A3808">
        <f ca="1">25804.7156995372*(((RANDBETWEEN(3800,4910))))</f>
        <v>114650351.85304382</v>
      </c>
      <c r="B3808">
        <v>150651100.19870961</v>
      </c>
    </row>
    <row r="3809" spans="1:2" x14ac:dyDescent="0.25">
      <c r="A3809">
        <f ca="1">26065.6306744627*(((RANDBETWEEN(3800,4910))))</f>
        <v>122221742.2325557</v>
      </c>
      <c r="B3809">
        <v>149049542.50484407</v>
      </c>
    </row>
    <row r="3810" spans="1:2" x14ac:dyDescent="0.25">
      <c r="A3810">
        <f ca="1">27077.9915103234*(((RANDBETWEEN(3800,4910))))</f>
        <v>131382414.8080893</v>
      </c>
      <c r="B3810">
        <v>145887926.48102438</v>
      </c>
    </row>
    <row r="3811" spans="1:2" x14ac:dyDescent="0.25">
      <c r="A3811">
        <f ca="1">27220.5233212973*(((RANDBETWEEN(3800,4910))))</f>
        <v>127854798.04013334</v>
      </c>
      <c r="B3811">
        <v>172594664.39307505</v>
      </c>
    </row>
    <row r="3812" spans="1:2" x14ac:dyDescent="0.25">
      <c r="A3812">
        <f ca="1">31303.331504535*(((RANDBETWEEN(3800,4910))))</f>
        <v>133101765.55728284</v>
      </c>
      <c r="B3812">
        <v>182278509.31590521</v>
      </c>
    </row>
    <row r="3813" spans="1:2" x14ac:dyDescent="0.25">
      <c r="A3813">
        <f ca="1">25954.7659760821*(((RANDBETWEEN(3800,4910))))</f>
        <v>112410091.44241147</v>
      </c>
      <c r="B3813">
        <v>171116482.7311655</v>
      </c>
    </row>
    <row r="3814" spans="1:2" x14ac:dyDescent="0.25">
      <c r="A3814">
        <f ca="1">30295.1883153817*(((RANDBETWEEN(3800,4910))))</f>
        <v>140175836.33527109</v>
      </c>
      <c r="B3814">
        <v>189280886.19407803</v>
      </c>
    </row>
    <row r="3815" spans="1:2" x14ac:dyDescent="0.25">
      <c r="A3815">
        <f ca="1">28484.0150594204*(((RANDBETWEEN(3800,4910))))</f>
        <v>116642041.66832647</v>
      </c>
      <c r="B3815">
        <v>148905826.88165578</v>
      </c>
    </row>
    <row r="3816" spans="1:2" x14ac:dyDescent="0.25">
      <c r="A3816">
        <f ca="1">27408.4997936215*(((RANDBETWEEN(3800,4910))))</f>
        <v>118815846.60534917</v>
      </c>
      <c r="B3816">
        <v>150785354.75404128</v>
      </c>
    </row>
    <row r="3817" spans="1:2" x14ac:dyDescent="0.25">
      <c r="A3817">
        <f ca="1">27400.5046877049*(((RANDBETWEEN(3800,4910))))</f>
        <v>123685878.16029982</v>
      </c>
      <c r="B3817">
        <v>197312041.69989607</v>
      </c>
    </row>
    <row r="3818" spans="1:2" x14ac:dyDescent="0.25">
      <c r="A3818">
        <f ca="1">28482.8402461651*(((RANDBETWEEN(3800,4910))))</f>
        <v>132587621.34589832</v>
      </c>
      <c r="B3818">
        <v>152845178.18551153</v>
      </c>
    </row>
    <row r="3819" spans="1:2" x14ac:dyDescent="0.25">
      <c r="A3819">
        <f ca="1">29489.8412294564*(((RANDBETWEEN(3800,4910))))</f>
        <v>126688357.92174467</v>
      </c>
      <c r="B3819">
        <v>159394135.23952499</v>
      </c>
    </row>
    <row r="3820" spans="1:2" x14ac:dyDescent="0.25">
      <c r="A3820">
        <f ca="1">30834.8028057785*(((RANDBETWEEN(3800,4910))))</f>
        <v>125929334.6587995</v>
      </c>
      <c r="B3820">
        <v>183848496.71033758</v>
      </c>
    </row>
    <row r="3821" spans="1:2" x14ac:dyDescent="0.25">
      <c r="A3821">
        <f ca="1">33331.2401171856*(((RANDBETWEEN(3800,4910))))</f>
        <v>154223648.02221793</v>
      </c>
      <c r="B3821">
        <v>182974903.12879407</v>
      </c>
    </row>
    <row r="3822" spans="1:2" x14ac:dyDescent="0.25">
      <c r="A3822">
        <f ca="1">27648.3498730535*(((RANDBETWEEN(3800,4910))))</f>
        <v>107358542.55706659</v>
      </c>
      <c r="B3822">
        <v>147471197.1048941</v>
      </c>
    </row>
    <row r="3823" spans="1:2" x14ac:dyDescent="0.25">
      <c r="A3823">
        <f ca="1">31897.533789877*(((RANDBETWEEN(3800,4910))))</f>
        <v>131003171.27502492</v>
      </c>
      <c r="B3823">
        <v>197580458.04035279</v>
      </c>
    </row>
    <row r="3824" spans="1:2" x14ac:dyDescent="0.25">
      <c r="A3824">
        <f ca="1">25892.2361030168*(((RANDBETWEEN(3800,4910))))</f>
        <v>115841864.32489704</v>
      </c>
      <c r="B3824">
        <v>158058172.00781101</v>
      </c>
    </row>
    <row r="3825" spans="1:2" x14ac:dyDescent="0.25">
      <c r="A3825">
        <f ca="1">26507.7439772495*(((RANDBETWEEN(3800,4910))))</f>
        <v>128827635.72943243</v>
      </c>
      <c r="B3825">
        <v>153891475.47194615</v>
      </c>
    </row>
    <row r="3826" spans="1:2" x14ac:dyDescent="0.25">
      <c r="A3826">
        <f ca="1">26024.8482102829*(((RANDBETWEEN(3800,4910))))</f>
        <v>107222374.62636547</v>
      </c>
      <c r="B3826">
        <v>148789977.78372309</v>
      </c>
    </row>
    <row r="3827" spans="1:2" x14ac:dyDescent="0.25">
      <c r="A3827">
        <f ca="1">26592.0123618314*(((RANDBETWEEN(3800,4910))))</f>
        <v>112431028.26582325</v>
      </c>
      <c r="B3827">
        <v>196579553.49020603</v>
      </c>
    </row>
    <row r="3828" spans="1:2" x14ac:dyDescent="0.25">
      <c r="A3828">
        <f ca="1">26977.2904159684*(((RANDBETWEEN(3800,4910))))</f>
        <v>118322395.76443726</v>
      </c>
      <c r="B3828">
        <v>173659092.0828869</v>
      </c>
    </row>
    <row r="3829" spans="1:2" x14ac:dyDescent="0.25">
      <c r="A3829">
        <f ca="1">26486.7799061286*(((RANDBETWEEN(3800,4910))))</f>
        <v>128699263.56387877</v>
      </c>
      <c r="B3829">
        <v>153317611.52264842</v>
      </c>
    </row>
    <row r="3830" spans="1:2" x14ac:dyDescent="0.25">
      <c r="A3830">
        <f ca="1">27720.507069991*(((RANDBETWEEN(3800,4910))))</f>
        <v>118394285.69593138</v>
      </c>
      <c r="B3830">
        <v>164572565.03591642</v>
      </c>
    </row>
    <row r="3831" spans="1:2" x14ac:dyDescent="0.25">
      <c r="A3831">
        <f ca="1">26555.0953510014*(((RANDBETWEEN(3800,4910))))</f>
        <v>102874439.38977939</v>
      </c>
      <c r="B3831">
        <v>158403645.01312616</v>
      </c>
    </row>
    <row r="3832" spans="1:2" x14ac:dyDescent="0.25">
      <c r="A3832">
        <f ca="1">26862.2035302253*(((RANDBETWEEN(3800,4910))))</f>
        <v>124237691.32729201</v>
      </c>
      <c r="B3832">
        <v>161760535.13668042</v>
      </c>
    </row>
    <row r="3833" spans="1:2" x14ac:dyDescent="0.25">
      <c r="A3833">
        <f ca="1">29840.5935889391*(((RANDBETWEEN(3800,4910))))</f>
        <v>142190428.45129472</v>
      </c>
      <c r="B3833">
        <v>185397761.39601654</v>
      </c>
    </row>
    <row r="3834" spans="1:2" x14ac:dyDescent="0.25">
      <c r="A3834">
        <f ca="1">28784.6777040245*(((RANDBETWEEN(3800,4910))))</f>
        <v>129703757.73433441</v>
      </c>
      <c r="B3834">
        <v>179941776.4225477</v>
      </c>
    </row>
    <row r="3835" spans="1:2" x14ac:dyDescent="0.25">
      <c r="A3835">
        <f ca="1">32040.5369935892*(((RANDBETWEEN(3800,4910))))</f>
        <v>142644470.69545916</v>
      </c>
      <c r="B3835">
        <v>159609472.54171121</v>
      </c>
    </row>
    <row r="3836" spans="1:2" x14ac:dyDescent="0.25">
      <c r="A3836">
        <f ca="1">26416.8470637845*(((RANDBETWEEN(3800,4910))))</f>
        <v>107358066.46722041</v>
      </c>
      <c r="B3836">
        <v>157228155.1407181</v>
      </c>
    </row>
    <row r="3837" spans="1:2" x14ac:dyDescent="0.25">
      <c r="A3837">
        <f ca="1">27025.6150808784*(((RANDBETWEEN(3800,4910))))</f>
        <v>106237692.88293289</v>
      </c>
      <c r="B3837">
        <v>157264930.48557088</v>
      </c>
    </row>
    <row r="3838" spans="1:2" x14ac:dyDescent="0.25">
      <c r="A3838">
        <f ca="1">26565.490769849*(((RANDBETWEEN(3800,4910))))</f>
        <v>126026688.21216382</v>
      </c>
      <c r="B3838">
        <v>166921955.96110231</v>
      </c>
    </row>
    <row r="3839" spans="1:2" x14ac:dyDescent="0.25">
      <c r="A3839">
        <f ca="1">28186.9892290177*(((RANDBETWEEN(3800,4910))))</f>
        <v>131858735.61334458</v>
      </c>
      <c r="B3839">
        <v>190060904.83757234</v>
      </c>
    </row>
    <row r="3840" spans="1:2" x14ac:dyDescent="0.25">
      <c r="A3840">
        <f ca="1">27319.7311275874*(((RANDBETWEEN(3800,4910))))</f>
        <v>104252093.98287335</v>
      </c>
      <c r="B3840">
        <v>182572417.86309272</v>
      </c>
    </row>
    <row r="3841" spans="1:2" x14ac:dyDescent="0.25">
      <c r="A3841">
        <f ca="1">27722.8315887737*(((RANDBETWEEN(3800,4910))))</f>
        <v>109477461.94406731</v>
      </c>
      <c r="B3841">
        <v>160805548.6415543</v>
      </c>
    </row>
    <row r="3842" spans="1:2" x14ac:dyDescent="0.25">
      <c r="A3842">
        <f ca="1">27888.9701879832*(((RANDBETWEEN(3800,4910))))</f>
        <v>127062148.17645165</v>
      </c>
      <c r="B3842">
        <v>178756720.9734064</v>
      </c>
    </row>
    <row r="3843" spans="1:2" x14ac:dyDescent="0.25">
      <c r="A3843">
        <f ca="1">26311.3893138441*(((RANDBETWEEN(3800,4910))))</f>
        <v>106850552.00352092</v>
      </c>
      <c r="B3843">
        <v>152757775.57497135</v>
      </c>
    </row>
    <row r="3844" spans="1:2" x14ac:dyDescent="0.25">
      <c r="A3844">
        <f ca="1">26977.9815460461*(((RANDBETWEEN(3800,4910))))</f>
        <v>127255138.95269923</v>
      </c>
      <c r="B3844">
        <v>199963145.65777156</v>
      </c>
    </row>
    <row r="3845" spans="1:2" x14ac:dyDescent="0.25">
      <c r="A3845">
        <f ca="1">26378.005981586*(((RANDBETWEEN(3800,4910))))</f>
        <v>120521109.32986659</v>
      </c>
      <c r="B3845">
        <v>154754984.39485544</v>
      </c>
    </row>
    <row r="3846" spans="1:2" x14ac:dyDescent="0.25">
      <c r="A3846">
        <f ca="1">27543.3107317667*(((RANDBETWEEN(3800,4910))))</f>
        <v>123173685.59246047</v>
      </c>
      <c r="B3846">
        <v>158373812.69427031</v>
      </c>
    </row>
    <row r="3847" spans="1:2" x14ac:dyDescent="0.25">
      <c r="A3847">
        <f ca="1">26937.437557629*(((RANDBETWEEN(3800,4910))))</f>
        <v>103466697.65885307</v>
      </c>
      <c r="B3847">
        <v>150739875.644113</v>
      </c>
    </row>
    <row r="3848" spans="1:2" x14ac:dyDescent="0.25">
      <c r="A3848">
        <f ca="1">26798.6583341259*(((RANDBETWEEN(3800,4910))))</f>
        <v>126275278.07040103</v>
      </c>
      <c r="B3848">
        <v>153973789.54028943</v>
      </c>
    </row>
    <row r="3849" spans="1:2" x14ac:dyDescent="0.25">
      <c r="A3849">
        <f ca="1">29783.2233860129*(((RANDBETWEEN(3800,4910))))</f>
        <v>113474081.10070933</v>
      </c>
      <c r="B3849">
        <v>160710781.55571064</v>
      </c>
    </row>
    <row r="3850" spans="1:2" x14ac:dyDescent="0.25">
      <c r="A3850">
        <f ca="1">25771.3549267155*(((RANDBETWEEN(3800,4910))))</f>
        <v>109657115.21317461</v>
      </c>
      <c r="B3850">
        <v>162990079.01552764</v>
      </c>
    </row>
    <row r="3851" spans="1:2" x14ac:dyDescent="0.25">
      <c r="A3851">
        <f ca="1">28389.9686483935*(((RANDBETWEEN(3800,4910))))</f>
        <v>134114211.89501093</v>
      </c>
      <c r="B3851">
        <v>146319270.03724968</v>
      </c>
    </row>
    <row r="3852" spans="1:2" x14ac:dyDescent="0.25">
      <c r="A3852">
        <f ca="1">28857.7075616938*(((RANDBETWEEN(3800,4910))))</f>
        <v>117768304.55927251</v>
      </c>
      <c r="B3852">
        <v>164807244.37772486</v>
      </c>
    </row>
    <row r="3853" spans="1:2" x14ac:dyDescent="0.25">
      <c r="A3853">
        <f ca="1">31359.7357296344*(((RANDBETWEEN(3800,4910))))</f>
        <v>150965767.80245996</v>
      </c>
      <c r="B3853">
        <v>149746690.43453977</v>
      </c>
    </row>
    <row r="3854" spans="1:2" x14ac:dyDescent="0.25">
      <c r="A3854">
        <f ca="1">31998.3445000834*(((RANDBETWEEN(3800,4910))))</f>
        <v>144120543.62837574</v>
      </c>
      <c r="B3854">
        <v>166067623.34450123</v>
      </c>
    </row>
    <row r="3855" spans="1:2" x14ac:dyDescent="0.25">
      <c r="A3855">
        <f ca="1">31393.9608349002*(((RANDBETWEEN(3800,4910))))</f>
        <v>121682992.19607313</v>
      </c>
      <c r="B3855">
        <v>155713605.58619082</v>
      </c>
    </row>
    <row r="3856" spans="1:2" x14ac:dyDescent="0.25">
      <c r="A3856">
        <f ca="1">26562.7220476451*(((RANDBETWEEN(3800,4910))))</f>
        <v>125136983.56645598</v>
      </c>
      <c r="B3856">
        <v>183390147.98146984</v>
      </c>
    </row>
    <row r="3857" spans="1:2" x14ac:dyDescent="0.25">
      <c r="A3857">
        <f ca="1">31859.7783879097*(((RANDBETWEEN(3800,4910))))</f>
        <v>141903452.93975005</v>
      </c>
      <c r="B3857">
        <v>158697782.27131924</v>
      </c>
    </row>
    <row r="3858" spans="1:2" x14ac:dyDescent="0.25">
      <c r="A3858">
        <f ca="1">27999.5203874403*(((RANDBETWEEN(3800,4910))))</f>
        <v>115274025.43509163</v>
      </c>
      <c r="B3858">
        <v>193389581.6975444</v>
      </c>
    </row>
    <row r="3859" spans="1:2" x14ac:dyDescent="0.25">
      <c r="A3859">
        <f ca="1">26895.6886931217*(((RANDBETWEEN(3800,4910))))</f>
        <v>109357870.2262329</v>
      </c>
      <c r="B3859">
        <v>154557015.3206563</v>
      </c>
    </row>
    <row r="3860" spans="1:2" x14ac:dyDescent="0.25">
      <c r="A3860">
        <f ca="1">27382.4309179604*(((RANDBETWEEN(3800,4910))))</f>
        <v>113910912.61871538</v>
      </c>
      <c r="B3860">
        <v>160780867.52257365</v>
      </c>
    </row>
    <row r="3861" spans="1:2" x14ac:dyDescent="0.25">
      <c r="A3861">
        <f ca="1">24634.7885559372*(((RANDBETWEEN(3800,4910))))</f>
        <v>120340942.09575318</v>
      </c>
      <c r="B3861">
        <v>163366496.44177586</v>
      </c>
    </row>
    <row r="3862" spans="1:2" x14ac:dyDescent="0.25">
      <c r="A3862">
        <f ca="1">30828.4619265886*(((RANDBETWEEN(3800,4910))))</f>
        <v>127537346.99029717</v>
      </c>
      <c r="B3862">
        <v>190353880.77457541</v>
      </c>
    </row>
    <row r="3863" spans="1:2" x14ac:dyDescent="0.25">
      <c r="A3863">
        <f ca="1">29041.6793432711*(((RANDBETWEEN(3800,4910))))</f>
        <v>139835686.03785035</v>
      </c>
      <c r="B3863">
        <v>162118836.87124869</v>
      </c>
    </row>
    <row r="3864" spans="1:2" x14ac:dyDescent="0.25">
      <c r="A3864">
        <f ca="1">33316.0964346736*(((RANDBETWEEN(3800,4910))))</f>
        <v>150388859.30611649</v>
      </c>
      <c r="B3864">
        <v>201671876.72596112</v>
      </c>
    </row>
    <row r="3865" spans="1:2" x14ac:dyDescent="0.25">
      <c r="A3865">
        <f ca="1">28639.9037478432*(((RANDBETWEEN(3800,4910))))</f>
        <v>117051286.6174351</v>
      </c>
      <c r="B3865">
        <v>167647201.54746327</v>
      </c>
    </row>
    <row r="3866" spans="1:2" x14ac:dyDescent="0.25">
      <c r="A3866">
        <f ca="1">25693.0071040333*(((RANDBETWEEN(3800,4910))))</f>
        <v>111276413.76756808</v>
      </c>
      <c r="B3866">
        <v>162566176.06070668</v>
      </c>
    </row>
    <row r="3867" spans="1:2" x14ac:dyDescent="0.25">
      <c r="A3867">
        <f ca="1">32013.0469115188*(((RANDBETWEEN(3800,4910))))</f>
        <v>133686483.90250269</v>
      </c>
      <c r="B3867">
        <v>194931824.75950938</v>
      </c>
    </row>
    <row r="3868" spans="1:2" x14ac:dyDescent="0.25">
      <c r="A3868">
        <f ca="1">31160.2726153338*(((RANDBETWEEN(3800,4910))))</f>
        <v>147762012.74191278</v>
      </c>
      <c r="B3868">
        <v>143034626.87439278</v>
      </c>
    </row>
    <row r="3869" spans="1:2" x14ac:dyDescent="0.25">
      <c r="A3869">
        <f ca="1">30578.5644648408*(((RANDBETWEEN(3800,4910))))</f>
        <v>127053935.35141346</v>
      </c>
      <c r="B3869">
        <v>198083614.803628</v>
      </c>
    </row>
    <row r="3870" spans="1:2" x14ac:dyDescent="0.25">
      <c r="A3870">
        <f ca="1">25771.8162955665*(((RANDBETWEEN(3800,4910))))</f>
        <v>124245926.36092624</v>
      </c>
      <c r="B3870">
        <v>169379495.60852221</v>
      </c>
    </row>
    <row r="3871" spans="1:2" x14ac:dyDescent="0.25">
      <c r="A3871">
        <f ca="1">27985.7826863269*(((RANDBETWEEN(3800,4910))))</f>
        <v>122465785.03536662</v>
      </c>
      <c r="B3871">
        <v>173281190.53120941</v>
      </c>
    </row>
    <row r="3872" spans="1:2" x14ac:dyDescent="0.25">
      <c r="A3872">
        <f ca="1">27627.4157028145*(((RANDBETWEEN(3800,4910))))</f>
        <v>110205761.23852703</v>
      </c>
      <c r="B3872">
        <v>169247369.22862738</v>
      </c>
    </row>
    <row r="3873" spans="1:2" x14ac:dyDescent="0.25">
      <c r="A3873">
        <f ca="1">29227.4578152256*(((RANDBETWEEN(3800,4910))))</f>
        <v>124859699.78664382</v>
      </c>
      <c r="B3873">
        <v>156602786.05481017</v>
      </c>
    </row>
    <row r="3874" spans="1:2" x14ac:dyDescent="0.25">
      <c r="A3874">
        <f ca="1">28976.2186622157*(((RANDBETWEEN(3800,4910))))</f>
        <v>131638961.38244614</v>
      </c>
      <c r="B3874">
        <v>197933510.1962139</v>
      </c>
    </row>
    <row r="3875" spans="1:2" x14ac:dyDescent="0.25">
      <c r="A3875">
        <f ca="1">28784.6770380302*(((RANDBETWEEN(3800,4910))))</f>
        <v>110993714.65864433</v>
      </c>
      <c r="B3875">
        <v>195849477.25370011</v>
      </c>
    </row>
    <row r="3876" spans="1:2" x14ac:dyDescent="0.25">
      <c r="A3876">
        <f ca="1">31160.434955365*(((RANDBETWEEN(3800,4910))))</f>
        <v>140440080.34382996</v>
      </c>
      <c r="B3876">
        <v>155288635.14724991</v>
      </c>
    </row>
    <row r="3877" spans="1:2" x14ac:dyDescent="0.25">
      <c r="A3877">
        <f ca="1">27043.0396640981*(((RANDBETWEEN(3800,4910))))</f>
        <v>125750134.43805631</v>
      </c>
      <c r="B3877">
        <v>162439476.21508735</v>
      </c>
    </row>
    <row r="3878" spans="1:2" x14ac:dyDescent="0.25">
      <c r="A3878">
        <f ca="1">28696.2902833473*(((RANDBETWEEN(3800,4910))))</f>
        <v>136393467.71674967</v>
      </c>
      <c r="B3878">
        <v>196981416.57804778</v>
      </c>
    </row>
    <row r="3879" spans="1:2" x14ac:dyDescent="0.25">
      <c r="A3879">
        <f ca="1">30044.2371239429*(((RANDBETWEEN(3800,4910))))</f>
        <v>132705395.37645568</v>
      </c>
      <c r="B3879">
        <v>162559610.06181133</v>
      </c>
    </row>
    <row r="3880" spans="1:2" x14ac:dyDescent="0.25">
      <c r="A3880">
        <f ca="1">28575.6452296963*(((RANDBETWEEN(3800,4910))))</f>
        <v>133076779.8346957</v>
      </c>
      <c r="B3880">
        <v>183998313.33399525</v>
      </c>
    </row>
    <row r="3881" spans="1:2" x14ac:dyDescent="0.25">
      <c r="A3881">
        <f ca="1">26349.3271060295*(((RANDBETWEEN(3800,4910))))</f>
        <v>107637001.22813056</v>
      </c>
      <c r="B3881">
        <v>192295015.75201729</v>
      </c>
    </row>
    <row r="3882" spans="1:2" x14ac:dyDescent="0.25">
      <c r="A3882">
        <f ca="1">27164.3881348718*(((RANDBETWEEN(3800,4910))))</f>
        <v>122294075.3831929</v>
      </c>
      <c r="B3882">
        <v>147337341.84119421</v>
      </c>
    </row>
    <row r="3883" spans="1:2" x14ac:dyDescent="0.25">
      <c r="A3883">
        <f ca="1">26444.8144599541*(((RANDBETWEEN(3800,4910))))</f>
        <v>102976107.50706114</v>
      </c>
      <c r="B3883">
        <v>188085515.91758335</v>
      </c>
    </row>
    <row r="3884" spans="1:2" x14ac:dyDescent="0.25">
      <c r="A3884">
        <f ca="1">26020.6913086603*(((RANDBETWEEN(3800,4910))))</f>
        <v>118810476.51534273</v>
      </c>
      <c r="B3884">
        <v>199397087.70941594</v>
      </c>
    </row>
    <row r="3885" spans="1:2" x14ac:dyDescent="0.25">
      <c r="A3885">
        <f ca="1">27918.823005419*(((RANDBETWEEN(3800,4910))))</f>
        <v>107571225.03987961</v>
      </c>
      <c r="B3885">
        <v>183018116.09777629</v>
      </c>
    </row>
    <row r="3886" spans="1:2" x14ac:dyDescent="0.25">
      <c r="A3886">
        <f ca="1">31587.9813277314*(((RANDBETWEEN(3800,4910))))</f>
        <v>135607203.83995098</v>
      </c>
      <c r="B3886">
        <v>158813591.00234511</v>
      </c>
    </row>
    <row r="3887" spans="1:2" x14ac:dyDescent="0.25">
      <c r="A3887">
        <f ca="1">26647.8074068081*(((RANDBETWEEN(3800,4910))))</f>
        <v>114692163.07890223</v>
      </c>
      <c r="B3887">
        <v>154054629.17667183</v>
      </c>
    </row>
    <row r="3888" spans="1:2" x14ac:dyDescent="0.25">
      <c r="A3888">
        <f ca="1">29105.3764140515*(((RANDBETWEEN(3800,4910))))</f>
        <v>117440193.83069769</v>
      </c>
      <c r="B3888">
        <v>160380437.80985183</v>
      </c>
    </row>
    <row r="3889" spans="1:2" x14ac:dyDescent="0.25">
      <c r="A3889">
        <f ca="1">28150.6551151958*(((RANDBETWEEN(3800,4910))))</f>
        <v>111673648.84198157</v>
      </c>
      <c r="B3889">
        <v>180443294.80962771</v>
      </c>
    </row>
    <row r="3890" spans="1:2" x14ac:dyDescent="0.25">
      <c r="A3890">
        <f ca="1">27262.3539486686*(((RANDBETWEEN(3800,4910))))</f>
        <v>114474624.23045924</v>
      </c>
      <c r="B3890">
        <v>202075242.71271133</v>
      </c>
    </row>
    <row r="3891" spans="1:2" x14ac:dyDescent="0.25">
      <c r="A3891">
        <f ca="1">28201.0188721066*(((RANDBETWEEN(3800,4910))))</f>
        <v>112268256.12985648</v>
      </c>
      <c r="B3891">
        <v>177888381.62969625</v>
      </c>
    </row>
    <row r="3892" spans="1:2" x14ac:dyDescent="0.25">
      <c r="A3892">
        <f ca="1">27443.822487408*(((RANDBETWEEN(3800,4910))))</f>
        <v>106399699.7836808</v>
      </c>
      <c r="B3892">
        <v>154063085.43828964</v>
      </c>
    </row>
    <row r="3893" spans="1:2" x14ac:dyDescent="0.25">
      <c r="A3893">
        <f ca="1">26710.1593742504*(((RANDBETWEEN(3800,4910))))</f>
        <v>106760507.01887879</v>
      </c>
      <c r="B3893">
        <v>159753494.27833137</v>
      </c>
    </row>
    <row r="3894" spans="1:2" x14ac:dyDescent="0.25">
      <c r="A3894">
        <f ca="1">27050.6424294601*(((RANDBETWEEN(3800,4910))))</f>
        <v>123134524.33890222</v>
      </c>
      <c r="B3894">
        <v>146227703.39741993</v>
      </c>
    </row>
    <row r="3895" spans="1:2" x14ac:dyDescent="0.25">
      <c r="A3895">
        <f ca="1">25911.3366524248*(((RANDBETWEEN(3800,4910))))</f>
        <v>107376579.08764841</v>
      </c>
      <c r="B3895">
        <v>174501484.2237756</v>
      </c>
    </row>
    <row r="3896" spans="1:2" x14ac:dyDescent="0.25">
      <c r="A3896">
        <f ca="1">28208.0035471239*(((RANDBETWEEN(3800,4910))))</f>
        <v>134806048.95170492</v>
      </c>
      <c r="B3896">
        <v>148936127.73253393</v>
      </c>
    </row>
    <row r="3897" spans="1:2" x14ac:dyDescent="0.25">
      <c r="A3897">
        <f ca="1">28189.7173146636*(((RANDBETWEEN(3800,4910))))</f>
        <v>133788398.37539326</v>
      </c>
      <c r="B3897">
        <v>190144282.35890618</v>
      </c>
    </row>
    <row r="3898" spans="1:2" x14ac:dyDescent="0.25">
      <c r="A3898">
        <f ca="1">27683.9084385109*(((RANDBETWEEN(3800,4910))))</f>
        <v>120203530.44001441</v>
      </c>
      <c r="B3898">
        <v>157452070.4965587</v>
      </c>
    </row>
    <row r="3899" spans="1:2" x14ac:dyDescent="0.25">
      <c r="A3899">
        <f ca="1">27851.0325243129*(((RANDBETWEEN(3800,4910))))</f>
        <v>132236702.42543758</v>
      </c>
      <c r="B3899">
        <v>171075795.33413768</v>
      </c>
    </row>
    <row r="3900" spans="1:2" x14ac:dyDescent="0.25">
      <c r="A3900">
        <f ca="1">26968.73474588*(((RANDBETWEEN(3800,4910))))</f>
        <v>114131685.44456422</v>
      </c>
      <c r="B3900">
        <v>145965070.34120378</v>
      </c>
    </row>
    <row r="3901" spans="1:2" x14ac:dyDescent="0.25">
      <c r="A3901">
        <f ca="1">27524.8382016351*(((RANDBETWEEN(3800,4910))))</f>
        <v>133578039.79253538</v>
      </c>
      <c r="B3901">
        <v>173834857.89983127</v>
      </c>
    </row>
    <row r="3902" spans="1:2" x14ac:dyDescent="0.25">
      <c r="A3902">
        <f ca="1">27667.9962742133*(((RANDBETWEEN(3800,4910))))</f>
        <v>107185817.56630242</v>
      </c>
      <c r="B3902">
        <v>172831702.72750434</v>
      </c>
    </row>
    <row r="3903" spans="1:2" x14ac:dyDescent="0.25">
      <c r="A3903">
        <f ca="1">26037.9338339974*(((RANDBETWEEN(3800,4910))))</f>
        <v>117014474.64998434</v>
      </c>
      <c r="B3903">
        <v>172089723.52286524</v>
      </c>
    </row>
    <row r="3904" spans="1:2" x14ac:dyDescent="0.25">
      <c r="A3904">
        <f ca="1">25886.320190715*(((RANDBETWEEN(3800,4910))))</f>
        <v>121743363.85693274</v>
      </c>
      <c r="B3904">
        <v>165577097.31666914</v>
      </c>
    </row>
    <row r="3905" spans="1:2" x14ac:dyDescent="0.25">
      <c r="A3905">
        <f ca="1">33113.9854538204*(((RANDBETWEEN(3800,4910))))</f>
        <v>146595613.60406277</v>
      </c>
      <c r="B3905">
        <v>187154169.02936381</v>
      </c>
    </row>
    <row r="3906" spans="1:2" x14ac:dyDescent="0.25">
      <c r="A3906">
        <f ca="1">31262.3683699629*(((RANDBETWEEN(3800,4910))))</f>
        <v>126487542.42487004</v>
      </c>
      <c r="B3906">
        <v>197388142.85738885</v>
      </c>
    </row>
    <row r="3907" spans="1:2" x14ac:dyDescent="0.25">
      <c r="A3907">
        <f ca="1">25564.0360521166*(((RANDBETWEEN(3800,4910))))</f>
        <v>122605116.9059515</v>
      </c>
      <c r="B3907">
        <v>168799623.81435469</v>
      </c>
    </row>
    <row r="3908" spans="1:2" x14ac:dyDescent="0.25">
      <c r="A3908">
        <f ca="1">28264.6820943781*(((RANDBETWEEN(3800,4910))))</f>
        <v>134992121.68275002</v>
      </c>
      <c r="B3908">
        <v>156796612.82513559</v>
      </c>
    </row>
    <row r="3909" spans="1:2" x14ac:dyDescent="0.25">
      <c r="A3909">
        <f ca="1">27904.708528907*(((RANDBETWEEN(3800,4910))))</f>
        <v>122445861.02484381</v>
      </c>
      <c r="B3909">
        <v>194987737.04041362</v>
      </c>
    </row>
    <row r="3910" spans="1:2" x14ac:dyDescent="0.25">
      <c r="A3910">
        <f ca="1">30360.5804126366*(((RANDBETWEEN(3800,4910))))</f>
        <v>142876891.42186782</v>
      </c>
      <c r="B3910">
        <v>184209321.00159171</v>
      </c>
    </row>
    <row r="3911" spans="1:2" x14ac:dyDescent="0.25">
      <c r="A3911">
        <f ca="1">28328.095322852*(((RANDBETWEEN(3800,4910))))</f>
        <v>108751557.94442871</v>
      </c>
      <c r="B3911">
        <v>151419498.13888717</v>
      </c>
    </row>
    <row r="3912" spans="1:2" x14ac:dyDescent="0.25">
      <c r="A3912">
        <f ca="1">29116.3249293833*(((RANDBETWEEN(3800,4910))))</f>
        <v>142699108.47890773</v>
      </c>
      <c r="B3912">
        <v>161858855.81300434</v>
      </c>
    </row>
    <row r="3913" spans="1:2" x14ac:dyDescent="0.25">
      <c r="A3913">
        <f ca="1">27335.0081838183*(((RANDBETWEEN(3800,4910))))</f>
        <v>107125897.07238401</v>
      </c>
      <c r="B3913">
        <v>171698054.70623913</v>
      </c>
    </row>
    <row r="3914" spans="1:2" x14ac:dyDescent="0.25">
      <c r="A3914">
        <f ca="1">27072.0034132669*(((RANDBETWEEN(3800,4910))))</f>
        <v>125559951.83073193</v>
      </c>
      <c r="B3914">
        <v>168895362.24318615</v>
      </c>
    </row>
    <row r="3915" spans="1:2" x14ac:dyDescent="0.25">
      <c r="A3915">
        <f ca="1">31369.0756330937*(((RANDBETWEEN(3800,4910))))</f>
        <v>125350826.22984247</v>
      </c>
      <c r="B3915">
        <v>167128650.35992774</v>
      </c>
    </row>
    <row r="3916" spans="1:2" x14ac:dyDescent="0.25">
      <c r="A3916">
        <f ca="1">29399.5058343278*(((RANDBETWEEN(3800,4910))))</f>
        <v>121655155.14244859</v>
      </c>
      <c r="B3916">
        <v>186722181.23810732</v>
      </c>
    </row>
    <row r="3917" spans="1:2" x14ac:dyDescent="0.25">
      <c r="A3917">
        <f ca="1">28425.3874521667*(((RANDBETWEEN(3800,4910))))</f>
        <v>138460062.27950421</v>
      </c>
      <c r="B3917">
        <v>192131380.4418278</v>
      </c>
    </row>
    <row r="3918" spans="1:2" x14ac:dyDescent="0.25">
      <c r="A3918">
        <f ca="1">32357.0809074156*(((RANDBETWEEN(3800,4910))))</f>
        <v>126451472.18618008</v>
      </c>
      <c r="B3918">
        <v>202697559.61849016</v>
      </c>
    </row>
    <row r="3919" spans="1:2" x14ac:dyDescent="0.25">
      <c r="A3919">
        <f ca="1">25455.9724938986*(((RANDBETWEEN(3800,4910))))</f>
        <v>99176468.836228758</v>
      </c>
      <c r="B3919">
        <v>147294126.46054286</v>
      </c>
    </row>
    <row r="3920" spans="1:2" x14ac:dyDescent="0.25">
      <c r="A3920">
        <f ca="1">28272.9417666446*(((RANDBETWEEN(3800,4910))))</f>
        <v>109557649.3457478</v>
      </c>
      <c r="B3920">
        <v>182912679.3291702</v>
      </c>
    </row>
    <row r="3921" spans="1:2" x14ac:dyDescent="0.25">
      <c r="A3921">
        <f ca="1">30522.5258832944*(((RANDBETWEEN(3800,4910))))</f>
        <v>140617276.74433738</v>
      </c>
      <c r="B3921">
        <v>152998176.49918705</v>
      </c>
    </row>
    <row r="3922" spans="1:2" x14ac:dyDescent="0.25">
      <c r="A3922">
        <f ca="1">29342.6125031506*(((RANDBETWEEN(3800,4910))))</f>
        <v>126143891.15104446</v>
      </c>
      <c r="B3922">
        <v>144792821.82653588</v>
      </c>
    </row>
    <row r="3923" spans="1:2" x14ac:dyDescent="0.25">
      <c r="A3923">
        <f ca="1">26747.4564263149*(((RANDBETWEEN(3800,4910))))</f>
        <v>110680974.69209108</v>
      </c>
      <c r="B3923">
        <v>150823698.52644616</v>
      </c>
    </row>
    <row r="3924" spans="1:2" x14ac:dyDescent="0.25">
      <c r="A3924">
        <f ca="1">31747.9405674138*(((RANDBETWEEN(3800,4910))))</f>
        <v>150866213.57635042</v>
      </c>
      <c r="B3924">
        <v>186759951.4580794</v>
      </c>
    </row>
    <row r="3925" spans="1:2" x14ac:dyDescent="0.25">
      <c r="A3925">
        <f ca="1">26728.9507743215*(((RANDBETWEEN(3800,4910))))</f>
        <v>117259907.04694855</v>
      </c>
      <c r="B3925">
        <v>161919822.94275507</v>
      </c>
    </row>
    <row r="3926" spans="1:2" x14ac:dyDescent="0.25">
      <c r="A3926">
        <f ca="1">26339.6400656052*(((RANDBETWEEN(3800,4910))))</f>
        <v>109625581.95304884</v>
      </c>
      <c r="B3926">
        <v>171685266.63163412</v>
      </c>
    </row>
    <row r="3927" spans="1:2" x14ac:dyDescent="0.25">
      <c r="A3927">
        <f ca="1">28326.3123295745*(((RANDBETWEEN(3800,4910))))</f>
        <v>117299259.35676789</v>
      </c>
      <c r="B3927">
        <v>183918739.03400716</v>
      </c>
    </row>
    <row r="3928" spans="1:2" x14ac:dyDescent="0.25">
      <c r="A3928">
        <f ca="1">28504.3437613274*(((RANDBETWEEN(3800,4910))))</f>
        <v>112649166.54476599</v>
      </c>
      <c r="B3928">
        <v>188524443.41365862</v>
      </c>
    </row>
    <row r="3929" spans="1:2" x14ac:dyDescent="0.25">
      <c r="A3929">
        <f ca="1">29434.7412106096*(((RANDBETWEEN(3800,4910))))</f>
        <v>114177361.15595466</v>
      </c>
      <c r="B3929">
        <v>175656316.89776516</v>
      </c>
    </row>
    <row r="3930" spans="1:2" x14ac:dyDescent="0.25">
      <c r="A3930">
        <f ca="1">26118.4066115517*(((RANDBETWEEN(3800,4910))))</f>
        <v>112309148.42967251</v>
      </c>
      <c r="B3930">
        <v>169144962.46066484</v>
      </c>
    </row>
    <row r="3931" spans="1:2" x14ac:dyDescent="0.25">
      <c r="A3931">
        <f ca="1">32183.0256243341*(((RANDBETWEEN(3800,4910))))</f>
        <v>136616943.77529833</v>
      </c>
      <c r="B3931">
        <v>190893633.07768989</v>
      </c>
    </row>
    <row r="3932" spans="1:2" x14ac:dyDescent="0.25">
      <c r="A3932">
        <f ca="1">27092.4657710559*(((RANDBETWEEN(3800,4910))))</f>
        <v>113327784.32032676</v>
      </c>
      <c r="B3932">
        <v>159468214.90863815</v>
      </c>
    </row>
    <row r="3933" spans="1:2" x14ac:dyDescent="0.25">
      <c r="A3933">
        <f ca="1">28419.0833951395*(((RANDBETWEEN(3800,4910))))</f>
        <v>113278466.41302596</v>
      </c>
      <c r="B3933">
        <v>187881698.33207726</v>
      </c>
    </row>
    <row r="3934" spans="1:2" x14ac:dyDescent="0.25">
      <c r="A3934">
        <f ca="1">27519.9360023895*(((RANDBETWEEN(3800,4910))))</f>
        <v>125573467.97890313</v>
      </c>
      <c r="B3934">
        <v>149730838.83317173</v>
      </c>
    </row>
    <row r="3935" spans="1:2" x14ac:dyDescent="0.25">
      <c r="A3935">
        <f ca="1">27421.4320251818*(((RANDBETWEEN(3800,4910))))</f>
        <v>112235921.2790691</v>
      </c>
      <c r="B3935">
        <v>172772085.29178402</v>
      </c>
    </row>
    <row r="3936" spans="1:2" x14ac:dyDescent="0.25">
      <c r="A3936">
        <f ca="1">26548.6175729777*(((RANDBETWEEN(3800,4910))))</f>
        <v>125150183.23901667</v>
      </c>
      <c r="B3936">
        <v>144351685.80216932</v>
      </c>
    </row>
    <row r="3937" spans="1:2" x14ac:dyDescent="0.25">
      <c r="A3937">
        <f ca="1">27019.3423886089*(((RANDBETWEEN(3800,4910))))</f>
        <v>131476120.06297088</v>
      </c>
      <c r="B3937">
        <v>146803436.87177229</v>
      </c>
    </row>
    <row r="3938" spans="1:2" x14ac:dyDescent="0.25">
      <c r="A3938">
        <f ca="1">28680.715482823*(((RANDBETWEEN(3800,4910))))</f>
        <v>125592853.09928198</v>
      </c>
      <c r="B3938">
        <v>185684249.55483684</v>
      </c>
    </row>
    <row r="3939" spans="1:2" x14ac:dyDescent="0.25">
      <c r="A3939">
        <f ca="1">27038.2567623423*(((RANDBETWEEN(3800,4910))))</f>
        <v>109802360.71187221</v>
      </c>
      <c r="B3939">
        <v>156233181.91026047</v>
      </c>
    </row>
    <row r="3940" spans="1:2" x14ac:dyDescent="0.25">
      <c r="A3940">
        <f ca="1">27696.5768416305*(((RANDBETWEEN(3800,4910))))</f>
        <v>107878166.79815079</v>
      </c>
      <c r="B3940">
        <v>175082962.89760819</v>
      </c>
    </row>
    <row r="3941" spans="1:2" x14ac:dyDescent="0.25">
      <c r="A3941">
        <f ca="1">28106.8517666373*(((RANDBETWEEN(3800,4910))))</f>
        <v>135362598.10812503</v>
      </c>
      <c r="B3941">
        <v>167275876.1836786</v>
      </c>
    </row>
    <row r="3942" spans="1:2" x14ac:dyDescent="0.25">
      <c r="A3942">
        <f ca="1">27093.7699370497*(((RANDBETWEEN(3800,4910))))</f>
        <v>131973753.3633693</v>
      </c>
      <c r="B3942">
        <v>151191577.04799187</v>
      </c>
    </row>
    <row r="3943" spans="1:2" x14ac:dyDescent="0.25">
      <c r="A3943">
        <f ca="1">29926.5604398767*(((RANDBETWEEN(3800,4910))))</f>
        <v>131227967.52885951</v>
      </c>
      <c r="B3943">
        <v>166225546.83731288</v>
      </c>
    </row>
    <row r="3944" spans="1:2" x14ac:dyDescent="0.25">
      <c r="A3944">
        <f ca="1">29518.7846351061*(((RANDBETWEEN(3800,4910))))</f>
        <v>135934003.24466372</v>
      </c>
      <c r="B3944">
        <v>167578972.17439574</v>
      </c>
    </row>
    <row r="3945" spans="1:2" x14ac:dyDescent="0.25">
      <c r="A3945">
        <f ca="1">25756.3066381235*(((RANDBETWEEN(3800,4910))))</f>
        <v>123836322.31609796</v>
      </c>
      <c r="B3945">
        <v>152426748.12389925</v>
      </c>
    </row>
    <row r="3946" spans="1:2" x14ac:dyDescent="0.25">
      <c r="A3946">
        <f ca="1">26441.4066624387*(((RANDBETWEEN(3800,4910))))</f>
        <v>117981556.52780148</v>
      </c>
      <c r="B3946">
        <v>165545576.63264692</v>
      </c>
    </row>
    <row r="3947" spans="1:2" x14ac:dyDescent="0.25">
      <c r="A3947">
        <f ca="1">28501.0140214093*(((RANDBETWEEN(3800,4910))))</f>
        <v>131674684.77891083</v>
      </c>
      <c r="B3947">
        <v>163139153.2992903</v>
      </c>
    </row>
    <row r="3948" spans="1:2" x14ac:dyDescent="0.25">
      <c r="A3948">
        <f ca="1">27056.0001551918*(((RANDBETWEEN(3800,4910))))</f>
        <v>132385008.75935335</v>
      </c>
      <c r="B3948">
        <v>144095798.70547444</v>
      </c>
    </row>
    <row r="3949" spans="1:2" x14ac:dyDescent="0.25">
      <c r="A3949">
        <f ca="1">27129.6053957982*(((RANDBETWEEN(3800,4910))))</f>
        <v>132772288.80703653</v>
      </c>
      <c r="B3949">
        <v>189712795.28588557</v>
      </c>
    </row>
    <row r="3950" spans="1:2" x14ac:dyDescent="0.25">
      <c r="A3950">
        <f ca="1">26956.6564054366*(((RANDBETWEEN(3800,4910))))</f>
        <v>115913622.54337741</v>
      </c>
      <c r="B3950">
        <v>189481420.85779563</v>
      </c>
    </row>
    <row r="3951" spans="1:2" x14ac:dyDescent="0.25">
      <c r="A3951">
        <f ca="1">27215.5960199298*(((RANDBETWEEN(3800,4910))))</f>
        <v>120565090.36828896</v>
      </c>
      <c r="B3951">
        <v>149317355.60723126</v>
      </c>
    </row>
    <row r="3952" spans="1:2" x14ac:dyDescent="0.25">
      <c r="A3952">
        <f ca="1">26805.7732281514*(((RANDBETWEEN(3800,4910))))</f>
        <v>102451665.27799454</v>
      </c>
      <c r="B3952">
        <v>159232000.77362043</v>
      </c>
    </row>
    <row r="3953" spans="1:2" x14ac:dyDescent="0.25">
      <c r="A3953">
        <f ca="1">28519.0230932141*(((RANDBETWEEN(3800,4910))))</f>
        <v>139115794.64869821</v>
      </c>
      <c r="B3953">
        <v>159403143.4360311</v>
      </c>
    </row>
    <row r="3954" spans="1:2" x14ac:dyDescent="0.25">
      <c r="A3954">
        <f ca="1">32859.6605649456*(((RANDBETWEEN(3800,4910))))</f>
        <v>144385348.52237093</v>
      </c>
      <c r="B3954">
        <v>197834847.28211451</v>
      </c>
    </row>
    <row r="3955" spans="1:2" x14ac:dyDescent="0.25">
      <c r="A3955">
        <f ca="1">30547.6682714618*(((RANDBETWEEN(3800,4910))))</f>
        <v>149805765.20324847</v>
      </c>
      <c r="B3955">
        <v>173706927.91057104</v>
      </c>
    </row>
    <row r="3956" spans="1:2" x14ac:dyDescent="0.25">
      <c r="A3956">
        <f ca="1">30519.2828695637*(((RANDBETWEEN(3800,4910))))</f>
        <v>122931671.39860272</v>
      </c>
      <c r="B3956">
        <v>173773928.14251703</v>
      </c>
    </row>
    <row r="3957" spans="1:2" x14ac:dyDescent="0.25">
      <c r="A3957">
        <f ca="1">31402.4120740832*(((RANDBETWEEN(3800,4910))))</f>
        <v>141373659.1575225</v>
      </c>
      <c r="B3957">
        <v>187222558.99078211</v>
      </c>
    </row>
    <row r="3958" spans="1:2" x14ac:dyDescent="0.25">
      <c r="A3958">
        <f ca="1">26490.3270410456*(((RANDBETWEEN(3800,4910))))</f>
        <v>120716420.32604483</v>
      </c>
      <c r="B3958">
        <v>179952914.09058213</v>
      </c>
    </row>
    <row r="3959" spans="1:2" x14ac:dyDescent="0.25">
      <c r="A3959">
        <f ca="1">29386.0419673509*(((RANDBETWEEN(3800,4910))))</f>
        <v>131473151.7619279</v>
      </c>
      <c r="B3959">
        <v>168230690.79339871</v>
      </c>
    </row>
    <row r="3960" spans="1:2" x14ac:dyDescent="0.25">
      <c r="A3960">
        <f ca="1">27357.5344713499*(((RANDBETWEEN(3800,4910))))</f>
        <v>115421437.93462504</v>
      </c>
      <c r="B3960">
        <v>171394282.88781565</v>
      </c>
    </row>
    <row r="3961" spans="1:2" x14ac:dyDescent="0.25">
      <c r="A3961">
        <f ca="1">27079.6553501164*(((RANDBETWEEN(3800,4910))))</f>
        <v>110241276.93032372</v>
      </c>
      <c r="B3961">
        <v>160942972.99558368</v>
      </c>
    </row>
    <row r="3962" spans="1:2" x14ac:dyDescent="0.25">
      <c r="A3962">
        <f ca="1">26516.5009663013*(((RANDBETWEEN(3800,4910))))</f>
        <v>111501886.56329696</v>
      </c>
      <c r="B3962">
        <v>179590807.22919229</v>
      </c>
    </row>
    <row r="3963" spans="1:2" x14ac:dyDescent="0.25">
      <c r="A3963">
        <f ca="1">25919.969831276*(((RANDBETWEEN(3800,4910))))</f>
        <v>103161479.92847846</v>
      </c>
      <c r="B3963">
        <v>153923177.02544868</v>
      </c>
    </row>
    <row r="3964" spans="1:2" x14ac:dyDescent="0.25">
      <c r="A3964">
        <f ca="1">26794.3473354421*(((RANDBETWEEN(3800,4910))))</f>
        <v>110714243.19004683</v>
      </c>
      <c r="B3964">
        <v>200339560.38878065</v>
      </c>
    </row>
    <row r="3965" spans="1:2" x14ac:dyDescent="0.25">
      <c r="A3965">
        <f ca="1">26294.0999269603*(((RANDBETWEEN(3800,4910))))</f>
        <v>117376862.07395057</v>
      </c>
      <c r="B3965">
        <v>173892094.69849452</v>
      </c>
    </row>
    <row r="3966" spans="1:2" x14ac:dyDescent="0.25">
      <c r="A3966">
        <f ca="1">28746.7234123202*(((RANDBETWEEN(3800,4910))))</f>
        <v>135339573.82520366</v>
      </c>
      <c r="B3966">
        <v>158759356.47710067</v>
      </c>
    </row>
    <row r="3967" spans="1:2" x14ac:dyDescent="0.25">
      <c r="A3967">
        <f ca="1">29573.6834595149*(((RANDBETWEEN(3800,4910))))</f>
        <v>134826422.89192837</v>
      </c>
      <c r="B3967">
        <v>148906357.6090298</v>
      </c>
    </row>
    <row r="3968" spans="1:2" x14ac:dyDescent="0.25">
      <c r="A3968">
        <f ca="1">31551.5168567138*(((RANDBETWEEN(3800,4910))))</f>
        <v>143275438.04633752</v>
      </c>
      <c r="B3968">
        <v>185370221.83128661</v>
      </c>
    </row>
    <row r="3969" spans="1:2" x14ac:dyDescent="0.25">
      <c r="A3969">
        <f ca="1">31224.5455235836*(((RANDBETWEEN(3800,4910))))</f>
        <v>127083900.28098525</v>
      </c>
      <c r="B3969">
        <v>181513174.36891276</v>
      </c>
    </row>
    <row r="3970" spans="1:2" x14ac:dyDescent="0.25">
      <c r="A3970">
        <f ca="1">26516.2183576797*(((RANDBETWEEN(3800,4910))))</f>
        <v>120754858.40087354</v>
      </c>
      <c r="B3970">
        <v>170213145.13510913</v>
      </c>
    </row>
    <row r="3971" spans="1:2" x14ac:dyDescent="0.25">
      <c r="A3971">
        <f ca="1">31591.3138896702*(((RANDBETWEEN(3800,4910))))</f>
        <v>139064963.74232802</v>
      </c>
      <c r="B3971">
        <v>171667668.01187623</v>
      </c>
    </row>
    <row r="3972" spans="1:2" x14ac:dyDescent="0.25">
      <c r="A3972">
        <f ca="1">29157.8808705747*(((RANDBETWEEN(3800,4910))))</f>
        <v>124679098.60257725</v>
      </c>
      <c r="B3972">
        <v>163100584.29499525</v>
      </c>
    </row>
    <row r="3973" spans="1:2" x14ac:dyDescent="0.25">
      <c r="A3973">
        <f ca="1">31983.2043185736*(((RANDBETWEEN(3800,4910))))</f>
        <v>135576803.1064333</v>
      </c>
      <c r="B3973">
        <v>201691431.30423364</v>
      </c>
    </row>
    <row r="3974" spans="1:2" x14ac:dyDescent="0.25">
      <c r="A3974">
        <f ca="1">26070.8130035262*(((RANDBETWEEN(3800,4910))))</f>
        <v>99668718.112480715</v>
      </c>
      <c r="B3974">
        <v>158343992.55956718</v>
      </c>
    </row>
    <row r="3975" spans="1:2" x14ac:dyDescent="0.25">
      <c r="A3975">
        <f ca="1">26617.3211504608*(((RANDBETWEEN(3800,4910))))</f>
        <v>111925835.43768761</v>
      </c>
      <c r="B3975">
        <v>165111170.43772382</v>
      </c>
    </row>
    <row r="3976" spans="1:2" x14ac:dyDescent="0.25">
      <c r="A3976">
        <f ca="1">26665.1701818401*(((RANDBETWEEN(3800,4910))))</f>
        <v>121379854.66773625</v>
      </c>
      <c r="B3976">
        <v>149069792.64991787</v>
      </c>
    </row>
    <row r="3977" spans="1:2" x14ac:dyDescent="0.25">
      <c r="A3977">
        <f ca="1">29772.3040976398*(((RANDBETWEEN(3800,4910))))</f>
        <v>118940354.87007119</v>
      </c>
      <c r="B3977">
        <v>143259129.41129428</v>
      </c>
    </row>
    <row r="3978" spans="1:2" x14ac:dyDescent="0.25">
      <c r="A3978">
        <f ca="1">33352.7693602976*(((RANDBETWEEN(3800,4910))))</f>
        <v>147219123.95635355</v>
      </c>
      <c r="B3978">
        <v>189942721.21966666</v>
      </c>
    </row>
    <row r="3979" spans="1:2" x14ac:dyDescent="0.25">
      <c r="A3979">
        <f ca="1">26283.7393951278*(((RANDBETWEEN(3800,4910))))</f>
        <v>114150280.19304022</v>
      </c>
      <c r="B3979">
        <v>143636472.88386056</v>
      </c>
    </row>
    <row r="3980" spans="1:2" x14ac:dyDescent="0.25">
      <c r="A3980">
        <f ca="1">26685.3011797437*(((RANDBETWEEN(3800,4910))))</f>
        <v>102765094.8431931</v>
      </c>
      <c r="B3980">
        <v>186765259.81785357</v>
      </c>
    </row>
    <row r="3981" spans="1:2" x14ac:dyDescent="0.25">
      <c r="A3981">
        <f ca="1">29906.2130738092*(((RANDBETWEEN(3800,4910))))</f>
        <v>142951698.49280822</v>
      </c>
      <c r="B3981">
        <v>194928302.89409095</v>
      </c>
    </row>
    <row r="3982" spans="1:2" x14ac:dyDescent="0.25">
      <c r="A3982">
        <f ca="1">27877.2365932763*(((RANDBETWEEN(3800,4910))))</f>
        <v>120401784.84636025</v>
      </c>
      <c r="B3982">
        <v>153361225.81800908</v>
      </c>
    </row>
    <row r="3983" spans="1:2" x14ac:dyDescent="0.25">
      <c r="A3983">
        <f ca="1">28623.6759778993*(((RANDBETWEEN(3800,4910))))</f>
        <v>123282172.43681219</v>
      </c>
      <c r="B3983">
        <v>172517025.80208138</v>
      </c>
    </row>
    <row r="3984" spans="1:2" x14ac:dyDescent="0.25">
      <c r="A3984">
        <f ca="1">25790.5646714323*(((RANDBETWEEN(3800,4910))))</f>
        <v>103523326.59112923</v>
      </c>
      <c r="B3984">
        <v>176403352.81713372</v>
      </c>
    </row>
    <row r="3985" spans="1:2" x14ac:dyDescent="0.25">
      <c r="A3985">
        <f ca="1">26778.2533986153*(((RANDBETWEEN(3800,4910))))</f>
        <v>110540630.02948412</v>
      </c>
      <c r="B3985">
        <v>152335431.48918319</v>
      </c>
    </row>
    <row r="3986" spans="1:2" x14ac:dyDescent="0.25">
      <c r="A3986">
        <f ca="1">30961.4008040311*(((RANDBETWEEN(3800,4910))))</f>
        <v>134836900.50155529</v>
      </c>
      <c r="B3986">
        <v>156760600.07249722</v>
      </c>
    </row>
    <row r="3987" spans="1:2" x14ac:dyDescent="0.25">
      <c r="A3987">
        <f ca="1">25110.2763599822*(((RANDBETWEEN(3800,4910))))</f>
        <v>108802827.46780293</v>
      </c>
      <c r="B3987">
        <v>146951192.42956722</v>
      </c>
    </row>
    <row r="3988" spans="1:2" x14ac:dyDescent="0.25">
      <c r="A3988">
        <f ca="1">26695.3150489369*(((RANDBETWEEN(3800,4910))))</f>
        <v>115457237.58665219</v>
      </c>
      <c r="B3988">
        <v>143219202.87504947</v>
      </c>
    </row>
    <row r="3989" spans="1:2" x14ac:dyDescent="0.25">
      <c r="A3989">
        <f ca="1">25614.7663846369*(((RANDBETWEEN(3800,4910))))</f>
        <v>106506198.62732024</v>
      </c>
      <c r="B3989">
        <v>146646323.14434221</v>
      </c>
    </row>
    <row r="3990" spans="1:2" x14ac:dyDescent="0.25">
      <c r="A3990">
        <f ca="1">26084.9178677419*(((RANDBETWEEN(3800,4910))))</f>
        <v>111356514.37739</v>
      </c>
      <c r="B3990">
        <v>142899044.76066974</v>
      </c>
    </row>
    <row r="3991" spans="1:2" x14ac:dyDescent="0.25">
      <c r="A3991">
        <f ca="1">28174.5220326071*(((RANDBETWEEN(3800,4910))))</f>
        <v>115008398.93710215</v>
      </c>
      <c r="B3991">
        <v>185597332.96715167</v>
      </c>
    </row>
    <row r="3992" spans="1:2" x14ac:dyDescent="0.25">
      <c r="A3992">
        <f ca="1">26452.3488043722*(((RANDBETWEEN(3800,4910))))</f>
        <v>125648656.82076783</v>
      </c>
      <c r="B3992">
        <v>147212571.22077554</v>
      </c>
    </row>
    <row r="3993" spans="1:2" x14ac:dyDescent="0.25">
      <c r="A3993">
        <f ca="1">26773.6455892263*(((RANDBETWEEN(3800,4910))))</f>
        <v>118500155.37791556</v>
      </c>
      <c r="B3993">
        <v>146554338.9279176</v>
      </c>
    </row>
    <row r="3994" spans="1:2" x14ac:dyDescent="0.25">
      <c r="A3994">
        <f ca="1">28149.1837161164*(((RANDBETWEEN(3800,4910))))</f>
        <v>137227270.61606744</v>
      </c>
      <c r="B3994">
        <v>175817176.60095945</v>
      </c>
    </row>
    <row r="3995" spans="1:2" x14ac:dyDescent="0.25">
      <c r="A3995">
        <f ca="1">25793.773135062*(((RANDBETWEEN(3800,4910))))</f>
        <v>110758461.84195624</v>
      </c>
      <c r="B3995">
        <v>146502292.87781972</v>
      </c>
    </row>
    <row r="3996" spans="1:2" x14ac:dyDescent="0.25">
      <c r="A3996">
        <f ca="1">25763.6762034723*(((RANDBETWEEN(3800,4910))))</f>
        <v>107486057.12088627</v>
      </c>
      <c r="B3996">
        <v>155317643.77602151</v>
      </c>
    </row>
    <row r="3997" spans="1:2" x14ac:dyDescent="0.25">
      <c r="A3997">
        <f ca="1">29044.0634810856*(((RANDBETWEEN(3800,4910))))</f>
        <v>126341676.14272217</v>
      </c>
      <c r="B3997">
        <v>196531092.78227955</v>
      </c>
    </row>
    <row r="3998" spans="1:2" x14ac:dyDescent="0.25">
      <c r="A3998">
        <f ca="1">28288.8821781367*(((RANDBETWEEN(3800,4910))))</f>
        <v>112646328.83334024</v>
      </c>
      <c r="B3998">
        <v>181784996.53100866</v>
      </c>
    </row>
    <row r="3999" spans="1:2" x14ac:dyDescent="0.25">
      <c r="A3999">
        <f ca="1">34108.4520346658*(((RANDBETWEEN(3800,4910))))</f>
        <v>146870994.46127108</v>
      </c>
      <c r="B3999">
        <v>194225115.45126471</v>
      </c>
    </row>
    <row r="4000" spans="1:2" x14ac:dyDescent="0.25">
      <c r="A4000">
        <f ca="1">28789.5223740266*(((RANDBETWEEN(3800,4910))))</f>
        <v>121376626.32889612</v>
      </c>
      <c r="B4000">
        <v>165559717.56167829</v>
      </c>
    </row>
    <row r="4001" spans="1:2" x14ac:dyDescent="0.25">
      <c r="A4001">
        <f ca="1">29448.2255899917*(((RANDBETWEEN(3800,4910))))</f>
        <v>124389304.89212489</v>
      </c>
      <c r="B4001">
        <v>147307567.05590975</v>
      </c>
    </row>
    <row r="4002" spans="1:2" x14ac:dyDescent="0.25">
      <c r="A4002">
        <f ca="1">26665.8670428362*(((RANDBETWEEN(3800,4910))))</f>
        <v>119089762.21330659</v>
      </c>
      <c r="B4002">
        <v>161229249.72674453</v>
      </c>
    </row>
    <row r="4003" spans="1:2" x14ac:dyDescent="0.25">
      <c r="A4003">
        <f ca="1">27358.2440189026*(((RANDBETWEEN(3800,4910))))</f>
        <v>115096132.5875234</v>
      </c>
      <c r="B4003">
        <v>170357262.67008066</v>
      </c>
    </row>
    <row r="4004" spans="1:2" x14ac:dyDescent="0.25">
      <c r="A4004">
        <f ca="1">27136.8005377939*(((RANDBETWEEN(3800,4910))))</f>
        <v>107814508.53665498</v>
      </c>
      <c r="B4004">
        <v>159072378.44555849</v>
      </c>
    </row>
    <row r="4005" spans="1:2" x14ac:dyDescent="0.25">
      <c r="A4005">
        <f ca="1">26269.2518913646*(((RANDBETWEEN(3800,4910))))</f>
        <v>126801678.87961696</v>
      </c>
      <c r="B4005">
        <v>199739800.71711874</v>
      </c>
    </row>
    <row r="4006" spans="1:2" x14ac:dyDescent="0.25">
      <c r="A4006">
        <f ca="1">28382.3208754391*(((RANDBETWEEN(3800,4910))))</f>
        <v>119092218.39334264</v>
      </c>
      <c r="B4006">
        <v>201995511.82131767</v>
      </c>
    </row>
    <row r="4007" spans="1:2" x14ac:dyDescent="0.25">
      <c r="A4007">
        <f ca="1">25216.6780110971*(((RANDBETWEEN(3800,4910))))</f>
        <v>116248885.63115758</v>
      </c>
      <c r="B4007">
        <v>173848601.15275794</v>
      </c>
    </row>
    <row r="4008" spans="1:2" x14ac:dyDescent="0.25">
      <c r="A4008">
        <f ca="1">27837.6480916918*(((RANDBETWEEN(3800,4910))))</f>
        <v>111517618.25531729</v>
      </c>
      <c r="B4008">
        <v>169372371.78994206</v>
      </c>
    </row>
    <row r="4009" spans="1:2" x14ac:dyDescent="0.25">
      <c r="A4009">
        <f ca="1">26714.4149256924*(((RANDBETWEEN(3800,4910))))</f>
        <v>111105251.67595461</v>
      </c>
      <c r="B4009">
        <v>146254952.27449757</v>
      </c>
    </row>
    <row r="4010" spans="1:2" x14ac:dyDescent="0.25">
      <c r="A4010">
        <f ca="1">30700.1822787015*(((RANDBETWEEN(3800,4910))))</f>
        <v>130168772.86169453</v>
      </c>
      <c r="B4010">
        <v>164004745.71197572</v>
      </c>
    </row>
    <row r="4011" spans="1:2" x14ac:dyDescent="0.25">
      <c r="A4011">
        <f ca="1">26683.522856139*(((RANDBETWEEN(3800,4910))))</f>
        <v>112070795.99578394</v>
      </c>
      <c r="B4011">
        <v>143026169.65756494</v>
      </c>
    </row>
    <row r="4012" spans="1:2" x14ac:dyDescent="0.25">
      <c r="A4012">
        <f ca="1">27214.710199955*(((RANDBETWEEN(3800,4910))))</f>
        <v>113621415.08481202</v>
      </c>
      <c r="B4012">
        <v>183707765.2889564</v>
      </c>
    </row>
    <row r="4013" spans="1:2" x14ac:dyDescent="0.25">
      <c r="A4013">
        <f ca="1">28506.9254405771*(((RANDBETWEEN(3800,4910))))</f>
        <v>137089804.44373527</v>
      </c>
      <c r="B4013">
        <v>159994755.95228168</v>
      </c>
    </row>
    <row r="4014" spans="1:2" x14ac:dyDescent="0.25">
      <c r="A4014">
        <f ca="1">26568.277189644*(((RANDBETWEEN(3800,4910))))</f>
        <v>103589712.76242185</v>
      </c>
      <c r="B4014">
        <v>148299881.25276738</v>
      </c>
    </row>
    <row r="4015" spans="1:2" x14ac:dyDescent="0.25">
      <c r="A4015">
        <f ca="1">26693.016396078*(((RANDBETWEEN(3800,4910))))</f>
        <v>119824950.60199413</v>
      </c>
      <c r="B4015">
        <v>157654052.36521703</v>
      </c>
    </row>
    <row r="4016" spans="1:2" x14ac:dyDescent="0.25">
      <c r="A4016">
        <f ca="1">28152.2544837775*(((RANDBETWEEN(3800,4910))))</f>
        <v>110328685.32192409</v>
      </c>
      <c r="B4016">
        <v>164643828.45633382</v>
      </c>
    </row>
    <row r="4017" spans="1:2" x14ac:dyDescent="0.25">
      <c r="A4017">
        <f ca="1">28327.5294412535*(((RANDBETWEEN(3800,4910))))</f>
        <v>107842904.58285198</v>
      </c>
      <c r="B4017">
        <v>158435759.95187709</v>
      </c>
    </row>
    <row r="4018" spans="1:2" x14ac:dyDescent="0.25">
      <c r="A4018">
        <f ca="1">26244.9081081932*(((RANDBETWEEN(3800,4910))))</f>
        <v>116159963.28686313</v>
      </c>
      <c r="B4018">
        <v>191160002.06957933</v>
      </c>
    </row>
    <row r="4019" spans="1:2" x14ac:dyDescent="0.25">
      <c r="A4019">
        <f ca="1">25541.3528081711*(((RANDBETWEEN(3800,4910))))</f>
        <v>113582395.93793693</v>
      </c>
      <c r="B4019">
        <v>198620950.73166135</v>
      </c>
    </row>
    <row r="4020" spans="1:2" x14ac:dyDescent="0.25">
      <c r="A4020">
        <f ca="1">29412.2926802083*(((RANDBETWEEN(3800,4910))))</f>
        <v>115296187.30641644</v>
      </c>
      <c r="B4020">
        <v>172701640.73118305</v>
      </c>
    </row>
    <row r="4021" spans="1:2" x14ac:dyDescent="0.25">
      <c r="A4021">
        <f ca="1">30910.1035947289*(((RANDBETWEEN(3800,4910))))</f>
        <v>128586030.95407206</v>
      </c>
      <c r="B4021">
        <v>189493144.49070406</v>
      </c>
    </row>
    <row r="4022" spans="1:2" x14ac:dyDescent="0.25">
      <c r="A4022">
        <f ca="1">30995.2145252918*(((RANDBETWEEN(3800,4910))))</f>
        <v>148343096.71804631</v>
      </c>
      <c r="B4022">
        <v>195842794.64042595</v>
      </c>
    </row>
    <row r="4023" spans="1:2" x14ac:dyDescent="0.25">
      <c r="A4023">
        <f ca="1">29177.3372186594*(((RANDBETWEEN(3800,4910))))</f>
        <v>138475642.43975729</v>
      </c>
      <c r="B4023">
        <v>164933571.88451046</v>
      </c>
    </row>
    <row r="4024" spans="1:2" x14ac:dyDescent="0.25">
      <c r="A4024">
        <f ca="1">28585.0473202335*(((RANDBETWEEN(3800,4910))))</f>
        <v>139523615.97005966</v>
      </c>
      <c r="B4024">
        <v>168659558.06401157</v>
      </c>
    </row>
    <row r="4025" spans="1:2" x14ac:dyDescent="0.25">
      <c r="A4025">
        <f ca="1">25130.1646103167*(((RANDBETWEEN(3800,4910))))</f>
        <v>109944470.17013536</v>
      </c>
      <c r="B4025">
        <v>164799749.18709254</v>
      </c>
    </row>
    <row r="4026" spans="1:2" x14ac:dyDescent="0.25">
      <c r="A4026">
        <f ca="1">32008.9182906203*(((RANDBETWEEN(3800,4910))))</f>
        <v>152106379.71702784</v>
      </c>
      <c r="B4026">
        <v>170432979.89122871</v>
      </c>
    </row>
    <row r="4027" spans="1:2" x14ac:dyDescent="0.25">
      <c r="A4027">
        <f ca="1">29812.8376480338*(((RANDBETWEEN(3800,4910))))</f>
        <v>131593865.37842132</v>
      </c>
      <c r="B4027">
        <v>166480354.68589073</v>
      </c>
    </row>
    <row r="4028" spans="1:2" x14ac:dyDescent="0.25">
      <c r="A4028">
        <f ca="1">29925.9501627544*(((RANDBETWEEN(3800,4910))))</f>
        <v>119195059.49825069</v>
      </c>
      <c r="B4028">
        <v>153802298.84562483</v>
      </c>
    </row>
    <row r="4029" spans="1:2" x14ac:dyDescent="0.25">
      <c r="A4029">
        <f ca="1">27741.2076896774*(((RANDBETWEEN(3800,4910))))</f>
        <v>127554072.95713671</v>
      </c>
      <c r="B4029">
        <v>165461808.04788321</v>
      </c>
    </row>
    <row r="4030" spans="1:2" x14ac:dyDescent="0.25">
      <c r="A4030">
        <f ca="1">27686.6346121782*(((RANDBETWEEN(3800,4910))))</f>
        <v>132175993.63853879</v>
      </c>
      <c r="B4030">
        <v>171853967.23000672</v>
      </c>
    </row>
    <row r="4031" spans="1:2" x14ac:dyDescent="0.25">
      <c r="A4031">
        <f ca="1">31084.6655652609*(((RANDBETWEEN(3800,4910))))</f>
        <v>129436547.41374657</v>
      </c>
      <c r="B4031">
        <v>167000720.63397124</v>
      </c>
    </row>
    <row r="4032" spans="1:2" x14ac:dyDescent="0.25">
      <c r="A4032">
        <f ca="1">30679.1793811128*(((RANDBETWEEN(3800,4910))))</f>
        <v>148211115.59015605</v>
      </c>
      <c r="B4032">
        <v>169937556.59426489</v>
      </c>
    </row>
    <row r="4033" spans="1:2" x14ac:dyDescent="0.25">
      <c r="A4033">
        <f ca="1">27569.4615330568*(((RANDBETWEEN(3800,4910))))</f>
        <v>127012509.28279264</v>
      </c>
      <c r="B4033">
        <v>165073513.35076225</v>
      </c>
    </row>
    <row r="4034" spans="1:2" x14ac:dyDescent="0.25">
      <c r="A4034">
        <f ca="1">32016.0968578976*(((RANDBETWEEN(3800,4910))))</f>
        <v>139782278.88158071</v>
      </c>
      <c r="B4034">
        <v>158280455.51377034</v>
      </c>
    </row>
    <row r="4035" spans="1:2" x14ac:dyDescent="0.25">
      <c r="A4035">
        <f ca="1">34457.1034487623*(((RANDBETWEEN(3800,4910))))</f>
        <v>131453849.65702805</v>
      </c>
      <c r="B4035">
        <v>200005466.53028539</v>
      </c>
    </row>
    <row r="4036" spans="1:2" x14ac:dyDescent="0.25">
      <c r="A4036">
        <f ca="1">28735.6195771996*(((RANDBETWEEN(3800,4910))))</f>
        <v>135488446.30649653</v>
      </c>
      <c r="B4036">
        <v>182755094.52363718</v>
      </c>
    </row>
    <row r="4037" spans="1:2" x14ac:dyDescent="0.25">
      <c r="A4037">
        <f ca="1">27766.0351245418*(((RANDBETWEEN(3800,4910))))</f>
        <v>111452864.98991092</v>
      </c>
      <c r="B4037">
        <v>152123335.0237028</v>
      </c>
    </row>
    <row r="4038" spans="1:2" x14ac:dyDescent="0.25">
      <c r="A4038">
        <f ca="1">30284.9472828695*(((RANDBETWEEN(3800,4910))))</f>
        <v>144610623.27570194</v>
      </c>
      <c r="B4038">
        <v>190143832.41491511</v>
      </c>
    </row>
    <row r="4039" spans="1:2" x14ac:dyDescent="0.25">
      <c r="A4039">
        <f ca="1">26649.7463785186*(((RANDBETWEEN(3800,4910))))</f>
        <v>102761422.03556755</v>
      </c>
      <c r="B4039">
        <v>148035233.35863504</v>
      </c>
    </row>
    <row r="4040" spans="1:2" x14ac:dyDescent="0.25">
      <c r="A4040">
        <f ca="1">27848.0681081207*(((RANDBETWEEN(3800,4910))))</f>
        <v>119858085.13735147</v>
      </c>
      <c r="B4040">
        <v>174411735.60576808</v>
      </c>
    </row>
    <row r="4041" spans="1:2" x14ac:dyDescent="0.25">
      <c r="A4041">
        <f ca="1">30352.9869079093*(((RANDBETWEEN(3800,4910))))</f>
        <v>139471974.84184304</v>
      </c>
      <c r="B4041">
        <v>180952245.03115064</v>
      </c>
    </row>
    <row r="4042" spans="1:2" x14ac:dyDescent="0.25">
      <c r="A4042">
        <f ca="1">26143.6227554324*(((RANDBETWEEN(3800,4910))))</f>
        <v>108339172.69851176</v>
      </c>
      <c r="B4042">
        <v>165665140.0877896</v>
      </c>
    </row>
    <row r="4043" spans="1:2" x14ac:dyDescent="0.25">
      <c r="A4043">
        <f ca="1">28200.0837115965*(((RANDBETWEEN(3800,4910))))</f>
        <v>119737555.43943863</v>
      </c>
      <c r="B4043">
        <v>156073812.99008209</v>
      </c>
    </row>
    <row r="4044" spans="1:2" x14ac:dyDescent="0.25">
      <c r="A4044">
        <f ca="1">27738.217674122*(((RANDBETWEEN(3800,4910))))</f>
        <v>134530355.71949169</v>
      </c>
      <c r="B4044">
        <v>155462391.63824907</v>
      </c>
    </row>
    <row r="4045" spans="1:2" x14ac:dyDescent="0.25">
      <c r="A4045">
        <f ca="1">27858.6714670358*(((RANDBETWEEN(3800,4910))))</f>
        <v>109066698.7934451</v>
      </c>
      <c r="B4045">
        <v>198610157.91321468</v>
      </c>
    </row>
    <row r="4046" spans="1:2" x14ac:dyDescent="0.25">
      <c r="A4046">
        <f ca="1">31672.4065610682*(((RANDBETWEEN(3800,4910))))</f>
        <v>137774968.54064652</v>
      </c>
      <c r="B4046">
        <v>186749527.42502004</v>
      </c>
    </row>
    <row r="4047" spans="1:2" x14ac:dyDescent="0.25">
      <c r="A4047">
        <f ca="1">27096.4617708507*(((RANDBETWEEN(3800,4910))))</f>
        <v>132528794.52123067</v>
      </c>
      <c r="B4047">
        <v>162051815.75773939</v>
      </c>
    </row>
    <row r="4048" spans="1:2" x14ac:dyDescent="0.25">
      <c r="A4048">
        <f ca="1">25857.7534094082*(((RANDBETWEEN(3800,4910))))</f>
        <v>108318129.03201082</v>
      </c>
      <c r="B4048">
        <v>185897890.95511526</v>
      </c>
    </row>
    <row r="4049" spans="1:2" x14ac:dyDescent="0.25">
      <c r="A4049">
        <f ca="1">27606.2094885604*(((RANDBETWEEN(3800,4910))))</f>
        <v>121025622.39784877</v>
      </c>
      <c r="B4049">
        <v>186264197.50268036</v>
      </c>
    </row>
    <row r="4050" spans="1:2" x14ac:dyDescent="0.25">
      <c r="A4050">
        <f ca="1">30948.3174443723*(((RANDBETWEEN(3800,4910))))</f>
        <v>147623474.20965597</v>
      </c>
      <c r="B4050">
        <v>185164622.55953854</v>
      </c>
    </row>
    <row r="4051" spans="1:2" x14ac:dyDescent="0.25">
      <c r="A4051">
        <f ca="1">26870.7618358747*(((RANDBETWEEN(3800,4910))))</f>
        <v>126023873.01025213</v>
      </c>
      <c r="B4051">
        <v>160027208.70111483</v>
      </c>
    </row>
    <row r="4052" spans="1:2" x14ac:dyDescent="0.25">
      <c r="A4052">
        <f ca="1">30944.2969976432*(((RANDBETWEEN(3800,4910))))</f>
        <v>122168084.54669517</v>
      </c>
      <c r="B4052">
        <v>200696239.60496804</v>
      </c>
    </row>
    <row r="4053" spans="1:2" x14ac:dyDescent="0.25">
      <c r="A4053">
        <f ca="1">26966.4903148836*(((RANDBETWEEN(3800,4910))))</f>
        <v>108297425.10457239</v>
      </c>
      <c r="B4053">
        <v>166994113.84181005</v>
      </c>
    </row>
    <row r="4054" spans="1:2" x14ac:dyDescent="0.25">
      <c r="A4054">
        <f ca="1">27375.8993888744*(((RANDBETWEEN(3800,4910))))</f>
        <v>104575935.6655001</v>
      </c>
      <c r="B4054">
        <v>186772337.79288259</v>
      </c>
    </row>
    <row r="4055" spans="1:2" x14ac:dyDescent="0.25">
      <c r="A4055">
        <f ca="1">27169.4081584845*(((RANDBETWEEN(3800,4910))))</f>
        <v>114328869.53090267</v>
      </c>
      <c r="B4055">
        <v>149963737.9882113</v>
      </c>
    </row>
    <row r="4056" spans="1:2" x14ac:dyDescent="0.25">
      <c r="A4056">
        <f ca="1">26352.1761950689*(((RANDBETWEEN(3800,4910))))</f>
        <v>118347623.29205428</v>
      </c>
      <c r="B4056">
        <v>143183305.45707801</v>
      </c>
    </row>
    <row r="4057" spans="1:2" x14ac:dyDescent="0.25">
      <c r="A4057">
        <f ca="1">27759.6212041718*(((RANDBETWEEN(3800,4910))))</f>
        <v>131053171.70489489</v>
      </c>
      <c r="B4057">
        <v>163824508.59728166</v>
      </c>
    </row>
    <row r="4058" spans="1:2" x14ac:dyDescent="0.25">
      <c r="A4058">
        <f ca="1">27015.2281166566*(((RANDBETWEEN(3800,4910))))</f>
        <v>113842171.28359105</v>
      </c>
      <c r="B4058">
        <v>154780752.91611704</v>
      </c>
    </row>
    <row r="4059" spans="1:2" x14ac:dyDescent="0.25">
      <c r="A4059">
        <f ca="1">27746.4887171488*(((RANDBETWEEN(3800,4910))))</f>
        <v>108044827.0645775</v>
      </c>
      <c r="B4059">
        <v>155665450.29460543</v>
      </c>
    </row>
    <row r="4060" spans="1:2" x14ac:dyDescent="0.25">
      <c r="A4060">
        <f ca="1">27872.6602458746*(((RANDBETWEEN(3800,4910))))</f>
        <v>128911053.63716991</v>
      </c>
      <c r="B4060">
        <v>179208057.05927333</v>
      </c>
    </row>
    <row r="4061" spans="1:2" x14ac:dyDescent="0.25">
      <c r="A4061">
        <f ca="1">32467.2986121605*(((RANDBETWEEN(3800,4910))))</f>
        <v>128343231.4138706</v>
      </c>
      <c r="B4061">
        <v>188468462.82373941</v>
      </c>
    </row>
    <row r="4062" spans="1:2" x14ac:dyDescent="0.25">
      <c r="A4062">
        <f ca="1">28399.6948974514*(((RANDBETWEEN(3800,4910))))</f>
        <v>130496598.05378912</v>
      </c>
      <c r="B4062">
        <v>155478937.26647219</v>
      </c>
    </row>
    <row r="4063" spans="1:2" x14ac:dyDescent="0.25">
      <c r="A4063">
        <f ca="1">31357.2811324895*(((RANDBETWEEN(3800,4910))))</f>
        <v>131198864.25833613</v>
      </c>
      <c r="B4063">
        <v>151441622.78925413</v>
      </c>
    </row>
    <row r="4064" spans="1:2" x14ac:dyDescent="0.25">
      <c r="A4064">
        <f ca="1">29769.8127055353*(((RANDBETWEEN(3800,4910))))</f>
        <v>128099504.07191852</v>
      </c>
      <c r="B4064">
        <v>171387593.96266657</v>
      </c>
    </row>
    <row r="4065" spans="1:2" x14ac:dyDescent="0.25">
      <c r="A4065">
        <f ca="1">26267.7217542446*(((RANDBETWEEN(3800,4910))))</f>
        <v>111926762.39483616</v>
      </c>
      <c r="B4065">
        <v>149614622.3824141</v>
      </c>
    </row>
    <row r="4066" spans="1:2" x14ac:dyDescent="0.25">
      <c r="A4066">
        <f ca="1">28317.2739796258*(((RANDBETWEEN(3800,4910))))</f>
        <v>120490000.7833079</v>
      </c>
      <c r="B4066">
        <v>184307523.20503807</v>
      </c>
    </row>
    <row r="4067" spans="1:2" x14ac:dyDescent="0.25">
      <c r="A4067">
        <f ca="1">27617.113614154*(((RANDBETWEEN(3800,4910))))</f>
        <v>134329640.61924499</v>
      </c>
      <c r="B4067">
        <v>148349749.77674165</v>
      </c>
    </row>
    <row r="4068" spans="1:2" x14ac:dyDescent="0.25">
      <c r="A4068">
        <f ca="1">26346.7908314059*(((RANDBETWEEN(3800,4910))))</f>
        <v>100354926.27682512</v>
      </c>
      <c r="B4068">
        <v>158286333.06004322</v>
      </c>
    </row>
    <row r="4069" spans="1:2" x14ac:dyDescent="0.25">
      <c r="A4069">
        <f ca="1">27280.1771921446*(((RANDBETWEEN(3800,4910))))</f>
        <v>109448070.89488423</v>
      </c>
      <c r="B4069">
        <v>197874792.54994464</v>
      </c>
    </row>
    <row r="4070" spans="1:2" x14ac:dyDescent="0.25">
      <c r="A4070">
        <f ca="1">26481.5549428807*(((RANDBETWEEN(3800,4910))))</f>
        <v>127323316.16537063</v>
      </c>
      <c r="B4070">
        <v>163196654.04493856</v>
      </c>
    </row>
    <row r="4071" spans="1:2" x14ac:dyDescent="0.25">
      <c r="A4071">
        <f ca="1">25842.6058137642*(((RANDBETWEEN(3800,4910))))</f>
        <v>99054708.084158272</v>
      </c>
      <c r="B4071">
        <v>159940659.83441424</v>
      </c>
    </row>
    <row r="4072" spans="1:2" x14ac:dyDescent="0.25">
      <c r="A4072">
        <f ca="1">26528.7716791097*(((RANDBETWEEN(3800,4910))))</f>
        <v>124552583.03341988</v>
      </c>
      <c r="B4072">
        <v>158943508.16567588</v>
      </c>
    </row>
    <row r="4073" spans="1:2" x14ac:dyDescent="0.25">
      <c r="A4073">
        <f ca="1">29613.5723968162*(((RANDBETWEEN(3800,4910))))</f>
        <v>143981188.99332017</v>
      </c>
      <c r="B4073">
        <v>159186728.97755978</v>
      </c>
    </row>
    <row r="4074" spans="1:2" x14ac:dyDescent="0.25">
      <c r="A4074">
        <f ca="1">31214.3714920661*(((RANDBETWEEN(3800,4910))))</f>
        <v>139184882.48312289</v>
      </c>
      <c r="B4074">
        <v>188900128.69582555</v>
      </c>
    </row>
    <row r="4075" spans="1:2" x14ac:dyDescent="0.25">
      <c r="A4075">
        <f ca="1">26702.9900154213*(((RANDBETWEEN(3800,4910))))</f>
        <v>129269174.66465431</v>
      </c>
      <c r="B4075">
        <v>144595719.08163345</v>
      </c>
    </row>
    <row r="4076" spans="1:2" x14ac:dyDescent="0.25">
      <c r="A4076">
        <f ca="1">26190.2345821823*(((RANDBETWEEN(3800,4910))))</f>
        <v>121653639.63423683</v>
      </c>
      <c r="B4076">
        <v>171678874.99732313</v>
      </c>
    </row>
    <row r="4077" spans="1:2" x14ac:dyDescent="0.25">
      <c r="A4077">
        <f ca="1">28131.584289585*(((RANDBETWEEN(3800,4910))))</f>
        <v>121190865.11953232</v>
      </c>
      <c r="B4077">
        <v>175557210.5279645</v>
      </c>
    </row>
    <row r="4078" spans="1:2" x14ac:dyDescent="0.25">
      <c r="A4078">
        <f ca="1">27971.751024085*(((RANDBETWEEN(3800,4910))))</f>
        <v>118488337.33802418</v>
      </c>
      <c r="B4078">
        <v>181089780.90454859</v>
      </c>
    </row>
    <row r="4079" spans="1:2" x14ac:dyDescent="0.25">
      <c r="A4079">
        <f ca="1">26141.6158529194*(((RANDBETWEEN(3800,4910))))</f>
        <v>110082344.35664368</v>
      </c>
      <c r="B4079">
        <v>190400664.40967718</v>
      </c>
    </row>
    <row r="4080" spans="1:2" x14ac:dyDescent="0.25">
      <c r="A4080">
        <f ca="1">27895.2552959455*(((RANDBETWEEN(3800,4910))))</f>
        <v>126253925.46944919</v>
      </c>
      <c r="B4080">
        <v>147901387.58449256</v>
      </c>
    </row>
    <row r="4081" spans="1:2" x14ac:dyDescent="0.25">
      <c r="A4081">
        <f ca="1">26203.507163074*(((RANDBETWEEN(3800,4910))))</f>
        <v>121951122.33694659</v>
      </c>
      <c r="B4081">
        <v>169683172.63483351</v>
      </c>
    </row>
    <row r="4082" spans="1:2" x14ac:dyDescent="0.25">
      <c r="A4082">
        <f ca="1">26211.3496243829*(((RANDBETWEEN(3800,4910))))</f>
        <v>122144889.24962409</v>
      </c>
      <c r="B4082">
        <v>189157477.93021998</v>
      </c>
    </row>
    <row r="4083" spans="1:2" x14ac:dyDescent="0.25">
      <c r="A4083">
        <f ca="1">27644.1842535647*(((RANDBETWEEN(3800,4910))))</f>
        <v>120666864.26681006</v>
      </c>
      <c r="B4083">
        <v>182035968.03649777</v>
      </c>
    </row>
    <row r="4084" spans="1:2" x14ac:dyDescent="0.25">
      <c r="A4084">
        <f ca="1">27177.4942784655*(((RANDBETWEEN(3800,4910))))</f>
        <v>128957210.35131881</v>
      </c>
      <c r="B4084">
        <v>167554108.07036975</v>
      </c>
    </row>
    <row r="4085" spans="1:2" x14ac:dyDescent="0.25">
      <c r="A4085">
        <f ca="1">31307.3375712006*(((RANDBETWEEN(3800,4910))))</f>
        <v>151621435.85732433</v>
      </c>
      <c r="B4085">
        <v>173670240.457706</v>
      </c>
    </row>
    <row r="4086" spans="1:2" x14ac:dyDescent="0.25">
      <c r="A4086">
        <f ca="1">25103.1892941648*(((RANDBETWEEN(3800,4910))))</f>
        <v>99910693.390776053</v>
      </c>
      <c r="B4086">
        <v>175130482.87656319</v>
      </c>
    </row>
    <row r="4087" spans="1:2" x14ac:dyDescent="0.25">
      <c r="A4087">
        <f ca="1">27134.7705211704*(((RANDBETWEEN(3800,4910))))</f>
        <v>109407394.7413592</v>
      </c>
      <c r="B4087">
        <v>177702685.76266354</v>
      </c>
    </row>
    <row r="4088" spans="1:2" x14ac:dyDescent="0.25">
      <c r="A4088">
        <f ca="1">32101.2242483201*(((RANDBETWEEN(3800,4910))))</f>
        <v>142497334.43829274</v>
      </c>
      <c r="B4088">
        <v>179195884.18175507</v>
      </c>
    </row>
    <row r="4089" spans="1:2" x14ac:dyDescent="0.25">
      <c r="A4089">
        <f ca="1">27368.8141540811*(((RANDBETWEEN(3800,4910))))</f>
        <v>126389183.76354642</v>
      </c>
      <c r="B4089">
        <v>196363543.89273593</v>
      </c>
    </row>
    <row r="4090" spans="1:2" x14ac:dyDescent="0.25">
      <c r="A4090">
        <f ca="1">27488.8694263984*(((RANDBETWEEN(3800,4910))))</f>
        <v>125101844.75953902</v>
      </c>
      <c r="B4090">
        <v>161265086.91070235</v>
      </c>
    </row>
    <row r="4091" spans="1:2" x14ac:dyDescent="0.25">
      <c r="A4091">
        <f ca="1">25989.6213496966*(((RANDBETWEEN(3800,4910))))</f>
        <v>101307544.02111723</v>
      </c>
      <c r="B4091">
        <v>146981279.08596316</v>
      </c>
    </row>
    <row r="4092" spans="1:2" x14ac:dyDescent="0.25">
      <c r="A4092">
        <f ca="1">26124.8289916238*(((RANDBETWEEN(3800,4910))))</f>
        <v>110690900.43751006</v>
      </c>
      <c r="B4092">
        <v>146171706.57996219</v>
      </c>
    </row>
    <row r="4093" spans="1:2" x14ac:dyDescent="0.25">
      <c r="A4093">
        <f ca="1">30379.1325725963*(((RANDBETWEEN(3800,4910))))</f>
        <v>146123627.67418835</v>
      </c>
      <c r="B4093">
        <v>147683025.35779339</v>
      </c>
    </row>
    <row r="4094" spans="1:2" x14ac:dyDescent="0.25">
      <c r="A4094">
        <f ca="1">28847.2923900586*(((RANDBETWEEN(3800,4910))))</f>
        <v>112446745.73644835</v>
      </c>
      <c r="B4094">
        <v>145724819.39640832</v>
      </c>
    </row>
    <row r="4095" spans="1:2" x14ac:dyDescent="0.25">
      <c r="A4095">
        <f ca="1">27680.4041853896*(((RANDBETWEEN(3800,4910))))</f>
        <v>112022595.7382718</v>
      </c>
      <c r="B4095">
        <v>162806870.61066771</v>
      </c>
    </row>
    <row r="4096" spans="1:2" x14ac:dyDescent="0.25">
      <c r="A4096">
        <f ca="1">26258.5448968323*(((RANDBETWEEN(3800,4910))))</f>
        <v>127458976.92922392</v>
      </c>
      <c r="B4096">
        <v>158745283.79598686</v>
      </c>
    </row>
    <row r="4097" spans="1:2" x14ac:dyDescent="0.25">
      <c r="A4097">
        <f ca="1">27025.6451031824*(((RANDBETWEEN(3800,4910))))</f>
        <v>112561811.8547546</v>
      </c>
      <c r="B4097">
        <v>163232073.22436175</v>
      </c>
    </row>
    <row r="4098" spans="1:2" x14ac:dyDescent="0.25">
      <c r="A4098">
        <f ca="1">27325.0507718413*(((RANDBETWEEN(3800,4910))))</f>
        <v>126651610.32748449</v>
      </c>
      <c r="B4098">
        <v>169715543.97878861</v>
      </c>
    </row>
    <row r="4099" spans="1:2" x14ac:dyDescent="0.25">
      <c r="A4099">
        <f ca="1">31967.8015449042*(((RANDBETWEEN(3800,4910))))</f>
        <v>126816268.72863495</v>
      </c>
      <c r="B4099">
        <v>163161018.8624233</v>
      </c>
    </row>
    <row r="4100" spans="1:2" x14ac:dyDescent="0.25">
      <c r="A4100">
        <f ca="1">27651.1873467642*(((RANDBETWEEN(3800,4910))))</f>
        <v>106152908.22422792</v>
      </c>
      <c r="B4100">
        <v>150244841.54697299</v>
      </c>
    </row>
    <row r="4101" spans="1:2" x14ac:dyDescent="0.25">
      <c r="A4101">
        <f ca="1">27184.2866431408*(((RANDBETWEEN(3800,4910))))</f>
        <v>119638045.5164625</v>
      </c>
      <c r="B4101">
        <v>146003503.51348323</v>
      </c>
    </row>
    <row r="4102" spans="1:2" x14ac:dyDescent="0.25">
      <c r="A4102">
        <f ca="1">26933.8646181212*(((RANDBETWEEN(3800,4910))))</f>
        <v>131033251.36715965</v>
      </c>
      <c r="B4102">
        <v>145601308.91099834</v>
      </c>
    </row>
    <row r="4103" spans="1:2" x14ac:dyDescent="0.25">
      <c r="A4103">
        <f ca="1">27228.5172517288*(((RANDBETWEEN(3800,4910))))</f>
        <v>112181491.07712257</v>
      </c>
      <c r="B4103">
        <v>157617454.90671173</v>
      </c>
    </row>
    <row r="4104" spans="1:2" x14ac:dyDescent="0.25">
      <c r="A4104">
        <f ca="1">26479.6652290177*(((RANDBETWEEN(3800,4910))))</f>
        <v>100861044.85732831</v>
      </c>
      <c r="B4104">
        <v>145821155.43162578</v>
      </c>
    </row>
    <row r="4105" spans="1:2" x14ac:dyDescent="0.25">
      <c r="A4105">
        <f ca="1">29973.5494364029*(((RANDBETWEEN(3800,4910))))</f>
        <v>132632956.25608316</v>
      </c>
      <c r="B4105">
        <v>201131971.8148841</v>
      </c>
    </row>
    <row r="4106" spans="1:2" x14ac:dyDescent="0.25">
      <c r="A4106">
        <f ca="1">26897.0790965271*(((RANDBETWEEN(3800,4910))))</f>
        <v>110358715.53305084</v>
      </c>
      <c r="B4106">
        <v>149316013.885804</v>
      </c>
    </row>
    <row r="4107" spans="1:2" x14ac:dyDescent="0.25">
      <c r="A4107">
        <f ca="1">28630.0668082723*(((RANDBETWEEN(3800,4910))))</f>
        <v>117583684.38157435</v>
      </c>
      <c r="B4107">
        <v>192927091.21819663</v>
      </c>
    </row>
    <row r="4108" spans="1:2" x14ac:dyDescent="0.25">
      <c r="A4108">
        <f ca="1">28912.4787380045*(((RANDBETWEEN(3800,4910))))</f>
        <v>119263974.79426861</v>
      </c>
      <c r="B4108">
        <v>143422291.34055188</v>
      </c>
    </row>
    <row r="4109" spans="1:2" x14ac:dyDescent="0.25">
      <c r="A4109">
        <f ca="1">32041.4549711665*(((RANDBETWEEN(3800,4910))))</f>
        <v>126659871.50102121</v>
      </c>
      <c r="B4109">
        <v>155311041.69254744</v>
      </c>
    </row>
    <row r="4110" spans="1:2" x14ac:dyDescent="0.25">
      <c r="A4110">
        <f ca="1">25910.9832685671*(((RANDBETWEEN(3800,4910))))</f>
        <v>111494961.00464407</v>
      </c>
      <c r="B4110">
        <v>177607708.21921477</v>
      </c>
    </row>
    <row r="4111" spans="1:2" x14ac:dyDescent="0.25">
      <c r="A4111">
        <f ca="1">28035.3922757826*(((RANDBETWEEN(3800,4910))))</f>
        <v>131233671.24293847</v>
      </c>
      <c r="B4111">
        <v>170829682.84378359</v>
      </c>
    </row>
    <row r="4112" spans="1:2" x14ac:dyDescent="0.25">
      <c r="A4112">
        <f ca="1">28608.6360246566*(((RANDBETWEEN(3800,4910))))</f>
        <v>130627032.08858223</v>
      </c>
      <c r="B4112">
        <v>191573610.36739889</v>
      </c>
    </row>
    <row r="4113" spans="1:2" x14ac:dyDescent="0.25">
      <c r="A4113">
        <f ca="1">32002.9592541968*(((RANDBETWEEN(3800,4910))))</f>
        <v>125931644.66526453</v>
      </c>
      <c r="B4113">
        <v>189099007.78433493</v>
      </c>
    </row>
    <row r="4114" spans="1:2" x14ac:dyDescent="0.25">
      <c r="A4114">
        <f ca="1">27307.3774408041*(((RANDBETWEEN(3800,4910))))</f>
        <v>121763596.00854555</v>
      </c>
      <c r="B4114">
        <v>172847953.73862392</v>
      </c>
    </row>
    <row r="4115" spans="1:2" x14ac:dyDescent="0.25">
      <c r="A4115">
        <f ca="1">27328.6727171726*(((RANDBETWEEN(3800,4910))))</f>
        <v>133937824.98686279</v>
      </c>
      <c r="B4115">
        <v>144732283.18907598</v>
      </c>
    </row>
    <row r="4116" spans="1:2" x14ac:dyDescent="0.25">
      <c r="A4116">
        <f ca="1">26861.4739876164*(((RANDBETWEEN(3800,4910))))</f>
        <v>107284727.10653982</v>
      </c>
      <c r="B4116">
        <v>157702247.18344539</v>
      </c>
    </row>
    <row r="4117" spans="1:2" x14ac:dyDescent="0.25">
      <c r="A4117">
        <f ca="1">25728.960442703*(((RANDBETWEEN(3800,4910))))</f>
        <v>125943261.36703098</v>
      </c>
      <c r="B4117">
        <v>152147476.17229438</v>
      </c>
    </row>
    <row r="4118" spans="1:2" x14ac:dyDescent="0.25">
      <c r="A4118">
        <f ca="1">27264.7458921538*(((RANDBETWEEN(3800,4910))))</f>
        <v>109058983.56861521</v>
      </c>
      <c r="B4118">
        <v>152287524.66981846</v>
      </c>
    </row>
    <row r="4119" spans="1:2" x14ac:dyDescent="0.25">
      <c r="A4119">
        <f ca="1">28379.5767167276*(((RANDBETWEEN(3800,4910))))</f>
        <v>123678195.33149901</v>
      </c>
      <c r="B4119">
        <v>160218580.82378501</v>
      </c>
    </row>
    <row r="4120" spans="1:2" x14ac:dyDescent="0.25">
      <c r="A4120">
        <f ca="1">32279.7042528036*(((RANDBETWEEN(3800,4910))))</f>
        <v>142547173.9803808</v>
      </c>
      <c r="B4120">
        <v>171913948.05270284</v>
      </c>
    </row>
    <row r="4121" spans="1:2" x14ac:dyDescent="0.25">
      <c r="A4121">
        <f ca="1">26707.848269321*(((RANDBETWEEN(3800,4910))))</f>
        <v>130254176.00947832</v>
      </c>
      <c r="B4121">
        <v>150887174.18930703</v>
      </c>
    </row>
    <row r="4122" spans="1:2" x14ac:dyDescent="0.25">
      <c r="A4122">
        <f ca="1">27022.4675177829*(((RANDBETWEEN(3800,4910))))</f>
        <v>107954757.73354276</v>
      </c>
      <c r="B4122">
        <v>152890504.97005379</v>
      </c>
    </row>
    <row r="4123" spans="1:2" x14ac:dyDescent="0.25">
      <c r="A4123">
        <f ca="1">25818.4731821873*(((RANDBETWEEN(3800,4910))))</f>
        <v>105520099.89559937</v>
      </c>
      <c r="B4123">
        <v>143756617.42843497</v>
      </c>
    </row>
    <row r="4124" spans="1:2" x14ac:dyDescent="0.25">
      <c r="A4124">
        <f ca="1">26169.7173208356*(((RANDBETWEEN(3800,4910))))</f>
        <v>117606709.63983515</v>
      </c>
      <c r="B4124">
        <v>166886967.25856042</v>
      </c>
    </row>
    <row r="4125" spans="1:2" x14ac:dyDescent="0.25">
      <c r="A4125">
        <f ca="1">28256.0124863265*(((RANDBETWEEN(3800,4910))))</f>
        <v>118279668.26776262</v>
      </c>
      <c r="B4125">
        <v>193304758.19137353</v>
      </c>
    </row>
    <row r="4126" spans="1:2" x14ac:dyDescent="0.25">
      <c r="A4126">
        <f ca="1">28253.9710702103*(((RANDBETWEEN(3800,4910))))</f>
        <v>109597153.7813457</v>
      </c>
      <c r="B4126">
        <v>169139745.0460538</v>
      </c>
    </row>
    <row r="4127" spans="1:2" x14ac:dyDescent="0.25">
      <c r="A4127">
        <f ca="1">28566.299114807*(((RANDBETWEEN(3800,4910))))</f>
        <v>127891321.13699093</v>
      </c>
      <c r="B4127">
        <v>171770410.53675839</v>
      </c>
    </row>
    <row r="4128" spans="1:2" x14ac:dyDescent="0.25">
      <c r="A4128">
        <f ca="1">28673.7340900678*(((RANDBETWEEN(3800,4910))))</f>
        <v>122866950.57594058</v>
      </c>
      <c r="B4128">
        <v>146824602.76962399</v>
      </c>
    </row>
    <row r="4129" spans="1:2" x14ac:dyDescent="0.25">
      <c r="A4129">
        <f ca="1">26915.7679991041*(((RANDBETWEEN(3800,4910))))</f>
        <v>111404363.74829185</v>
      </c>
      <c r="B4129">
        <v>166405920.58450884</v>
      </c>
    </row>
    <row r="4130" spans="1:2" x14ac:dyDescent="0.25">
      <c r="A4130">
        <f ca="1">27721.2458474059*(((RANDBETWEEN(3800,4910))))</f>
        <v>110884983.38962348</v>
      </c>
      <c r="B4130">
        <v>146195536.86689276</v>
      </c>
    </row>
    <row r="4131" spans="1:2" x14ac:dyDescent="0.25">
      <c r="A4131">
        <f ca="1">28224.0751748456*(((RANDBETWEEN(3800,4910))))</f>
        <v>117242808.27630876</v>
      </c>
      <c r="B4131">
        <v>154773705.23853451</v>
      </c>
    </row>
    <row r="4132" spans="1:2" x14ac:dyDescent="0.25">
      <c r="A4132">
        <f ca="1">27653.9220748636*(((RANDBETWEEN(3800,4910))))</f>
        <v>110532726.53322987</v>
      </c>
      <c r="B4132">
        <v>145919177.40914321</v>
      </c>
    </row>
    <row r="4133" spans="1:2" x14ac:dyDescent="0.25">
      <c r="A4133">
        <f ca="1">27352.9883808767*(((RANDBETWEEN(3800,4910))))</f>
        <v>121392562.43433093</v>
      </c>
      <c r="B4133">
        <v>154515936.6143117</v>
      </c>
    </row>
    <row r="4134" spans="1:2" x14ac:dyDescent="0.25">
      <c r="A4134">
        <f ca="1">27966.2905013197*(((RANDBETWEEN(3800,4910))))</f>
        <v>124170329.82585952</v>
      </c>
      <c r="B4134">
        <v>144119527.88542032</v>
      </c>
    </row>
    <row r="4135" spans="1:2" x14ac:dyDescent="0.25">
      <c r="A4135">
        <f ca="1">26824.1670620948*(((RANDBETWEEN(3800,4910))))</f>
        <v>120064971.76993611</v>
      </c>
      <c r="B4135">
        <v>153953657.91533554</v>
      </c>
    </row>
    <row r="4136" spans="1:2" x14ac:dyDescent="0.25">
      <c r="A4136">
        <f ca="1">27013.8992203549*(((RANDBETWEEN(3800,4910))))</f>
        <v>120319907.12746082</v>
      </c>
      <c r="B4136">
        <v>153249893.21385753</v>
      </c>
    </row>
    <row r="4137" spans="1:2" x14ac:dyDescent="0.25">
      <c r="A4137">
        <f ca="1">26120.372269055*(((RANDBETWEEN(3800,4910))))</f>
        <v>110201850.60314284</v>
      </c>
      <c r="B4137">
        <v>144150830.03467944</v>
      </c>
    </row>
    <row r="4138" spans="1:2" x14ac:dyDescent="0.25">
      <c r="A4138">
        <f ca="1">27024.3126735807*(((RANDBETWEEN(3800,4910))))</f>
        <v>122230966.22260544</v>
      </c>
      <c r="B4138">
        <v>143933000.75546187</v>
      </c>
    </row>
    <row r="4139" spans="1:2" x14ac:dyDescent="0.25">
      <c r="A4139">
        <f ca="1">26454.6284818258*(((RANDBETWEEN(3800,4910))))</f>
        <v>114760178.35416032</v>
      </c>
      <c r="B4139">
        <v>153273616.0555836</v>
      </c>
    </row>
    <row r="4140" spans="1:2" x14ac:dyDescent="0.25">
      <c r="A4140">
        <f ca="1">26638.1050899841*(((RANDBETWEEN(3800,4910))))</f>
        <v>126104789.49598496</v>
      </c>
      <c r="B4140">
        <v>162141918.32896334</v>
      </c>
    </row>
    <row r="4141" spans="1:2" x14ac:dyDescent="0.25">
      <c r="A4141">
        <f ca="1">24951.2062519043*(((RANDBETWEEN(3800,4910))))</f>
        <v>118468327.28404161</v>
      </c>
      <c r="B4141">
        <v>143934978.26062104</v>
      </c>
    </row>
    <row r="4142" spans="1:2" x14ac:dyDescent="0.25">
      <c r="A4142">
        <f ca="1">30243.0266408264*(((RANDBETWEEN(3800,4910))))</f>
        <v>133160046.29955868</v>
      </c>
      <c r="B4142">
        <v>168134459.00086528</v>
      </c>
    </row>
    <row r="4143" spans="1:2" x14ac:dyDescent="0.25">
      <c r="A4143">
        <f ca="1">26037.3973001241*(((RANDBETWEEN(3800,4910))))</f>
        <v>102300933.99218769</v>
      </c>
      <c r="B4143">
        <v>202992411.35774347</v>
      </c>
    </row>
    <row r="4144" spans="1:2" x14ac:dyDescent="0.25">
      <c r="A4144">
        <f ca="1">30182.8202321539*(((RANDBETWEEN(3800,4910))))</f>
        <v>122662981.42347364</v>
      </c>
      <c r="B4144">
        <v>185830552.45799148</v>
      </c>
    </row>
    <row r="4145" spans="1:2" x14ac:dyDescent="0.25">
      <c r="A4145">
        <f ca="1">28356.2172345763*(((RANDBETWEEN(3800,4910))))</f>
        <v>133926413.99890386</v>
      </c>
      <c r="B4145">
        <v>197663609.01490498</v>
      </c>
    </row>
    <row r="4146" spans="1:2" x14ac:dyDescent="0.25">
      <c r="A4146">
        <f ca="1">27148.2708896929*(((RANDBETWEEN(3800,4910))))</f>
        <v>124909194.36347705</v>
      </c>
      <c r="B4146">
        <v>149151117.69482952</v>
      </c>
    </row>
    <row r="4147" spans="1:2" x14ac:dyDescent="0.25">
      <c r="A4147">
        <f ca="1">27285.0617833849*(((RANDBETWEEN(3800,4910))))</f>
        <v>124228886.29975139</v>
      </c>
      <c r="B4147">
        <v>145582000.88893652</v>
      </c>
    </row>
    <row r="4148" spans="1:2" x14ac:dyDescent="0.25">
      <c r="A4148">
        <f ca="1">29553.8026329571*(((RANDBETWEEN(3800,4910))))</f>
        <v>114580092.80797485</v>
      </c>
      <c r="B4148">
        <v>196419007.22191775</v>
      </c>
    </row>
    <row r="4149" spans="1:2" x14ac:dyDescent="0.25">
      <c r="A4149">
        <f ca="1">27307.3003488811*(((RANDBETWEEN(3800,4910))))</f>
        <v>132085411.78753798</v>
      </c>
      <c r="B4149">
        <v>197883841.64142478</v>
      </c>
    </row>
    <row r="4150" spans="1:2" x14ac:dyDescent="0.25">
      <c r="A4150">
        <f ca="1">26134.7968605457*(((RANDBETWEEN(3800,4910))))</f>
        <v>125603833.71178269</v>
      </c>
      <c r="B4150">
        <v>152937834.52028161</v>
      </c>
    </row>
    <row r="4151" spans="1:2" x14ac:dyDescent="0.25">
      <c r="A4151">
        <f ca="1">28357.8624766405*(((RANDBETWEEN(3800,4910))))</f>
        <v>123470133.22329292</v>
      </c>
      <c r="B4151">
        <v>156584177.97361606</v>
      </c>
    </row>
    <row r="4152" spans="1:2" x14ac:dyDescent="0.25">
      <c r="A4152">
        <f ca="1">27135.5647268539*(((RANDBETWEEN(3800,4910))))</f>
        <v>127102985.18058369</v>
      </c>
      <c r="B4152">
        <v>160176071.54598245</v>
      </c>
    </row>
    <row r="4153" spans="1:2" x14ac:dyDescent="0.25">
      <c r="A4153">
        <f ca="1">31987.8245503744*(((RANDBETWEEN(3800,4910))))</f>
        <v>135948254.33909103</v>
      </c>
      <c r="B4153">
        <v>171905886.48928097</v>
      </c>
    </row>
    <row r="4154" spans="1:2" x14ac:dyDescent="0.25">
      <c r="A4154">
        <f ca="1">29116.908608838*(((RANDBETWEEN(3800,4910))))</f>
        <v>133180739.97682512</v>
      </c>
      <c r="B4154">
        <v>174326824.52214518</v>
      </c>
    </row>
    <row r="4155" spans="1:2" x14ac:dyDescent="0.25">
      <c r="A4155">
        <f ca="1">27073.1394325811*(((RANDBETWEEN(3800,4910))))</f>
        <v>114411087.2420878</v>
      </c>
      <c r="B4155">
        <v>181259230.4918744</v>
      </c>
    </row>
    <row r="4156" spans="1:2" x14ac:dyDescent="0.25">
      <c r="A4156">
        <f ca="1">27091.2241387149*(((RANDBETWEEN(3800,4910))))</f>
        <v>105709956.58926548</v>
      </c>
      <c r="B4156">
        <v>146632723.95118493</v>
      </c>
    </row>
    <row r="4157" spans="1:2" x14ac:dyDescent="0.25">
      <c r="A4157">
        <f ca="1">26004.5070076698*(((RANDBETWEEN(3800,4910))))</f>
        <v>123391385.75139305</v>
      </c>
      <c r="B4157">
        <v>167917777.11021596</v>
      </c>
    </row>
    <row r="4158" spans="1:2" x14ac:dyDescent="0.25">
      <c r="A4158">
        <f ca="1">25907.5767551064*(((RANDBETWEEN(3800,4910))))</f>
        <v>105262484.3559974</v>
      </c>
      <c r="B4158">
        <v>151264510.28029442</v>
      </c>
    </row>
    <row r="4159" spans="1:2" x14ac:dyDescent="0.25">
      <c r="A4159">
        <f ca="1">30986.6788937439*(((RANDBETWEEN(3800,4910))))</f>
        <v>138975254.83844122</v>
      </c>
      <c r="B4159">
        <v>159498024.4571712</v>
      </c>
    </row>
    <row r="4160" spans="1:2" x14ac:dyDescent="0.25">
      <c r="A4160">
        <f ca="1">27449.2975499869*(((RANDBETWEEN(3800,4910))))</f>
        <v>125937377.15933974</v>
      </c>
      <c r="B4160">
        <v>144429144.2416667</v>
      </c>
    </row>
    <row r="4161" spans="1:2" x14ac:dyDescent="0.25">
      <c r="A4161">
        <f ca="1">27015.8124781761*(((RANDBETWEEN(3800,4910))))</f>
        <v>127865840.45920748</v>
      </c>
      <c r="B4161">
        <v>160694764.53450018</v>
      </c>
    </row>
    <row r="4162" spans="1:2" x14ac:dyDescent="0.25">
      <c r="A4162">
        <f ca="1">32564.2203644298*(((RANDBETWEEN(3800,4910))))</f>
        <v>158327239.41185749</v>
      </c>
      <c r="B4162">
        <v>166274705.76600146</v>
      </c>
    </row>
    <row r="4163" spans="1:2" x14ac:dyDescent="0.25">
      <c r="A4163">
        <f ca="1">26828.8720399276*(((RANDBETWEEN(3800,4910))))</f>
        <v>106483793.12647268</v>
      </c>
      <c r="B4163">
        <v>154380030.74743494</v>
      </c>
    </row>
    <row r="4164" spans="1:2" x14ac:dyDescent="0.25">
      <c r="A4164">
        <f ca="1">27747.9260069586*(((RANDBETWEEN(3800,4910))))</f>
        <v>114654430.26075312</v>
      </c>
      <c r="B4164">
        <v>152614016.04617208</v>
      </c>
    </row>
    <row r="4165" spans="1:2" x14ac:dyDescent="0.25">
      <c r="A4165">
        <f ca="1">27349.8134314192*(((RANDBETWEEN(3800,4910))))</f>
        <v>111122291.97185606</v>
      </c>
      <c r="B4165">
        <v>186099672.28372642</v>
      </c>
    </row>
    <row r="4166" spans="1:2" x14ac:dyDescent="0.25">
      <c r="A4166">
        <f ca="1">27354.0536353652*(((RANDBETWEEN(3800,4910))))</f>
        <v>122299973.80371799</v>
      </c>
      <c r="B4166">
        <v>160000996.31146824</v>
      </c>
    </row>
    <row r="4167" spans="1:2" x14ac:dyDescent="0.25">
      <c r="A4167">
        <f ca="1">24107.071347865*(((RANDBETWEEN(3800,4910))))</f>
        <v>100719344.09138016</v>
      </c>
      <c r="B4167">
        <v>166407380.06182617</v>
      </c>
    </row>
    <row r="4168" spans="1:2" x14ac:dyDescent="0.25">
      <c r="A4168">
        <f ca="1">26618.3518457109*(((RANDBETWEEN(3800,4910))))</f>
        <v>112036642.91859724</v>
      </c>
      <c r="B4168">
        <v>152214837.33674166</v>
      </c>
    </row>
    <row r="4169" spans="1:2" x14ac:dyDescent="0.25">
      <c r="A4169">
        <f ca="1">27270.9768156395*(((RANDBETWEEN(3800,4910))))</f>
        <v>112083714.71227849</v>
      </c>
      <c r="B4169">
        <v>161681609.29444057</v>
      </c>
    </row>
    <row r="4170" spans="1:2" x14ac:dyDescent="0.25">
      <c r="A4170">
        <f ca="1">26801.5017434841*(((RANDBETWEEN(3800,4910))))</f>
        <v>116934952.106821</v>
      </c>
      <c r="B4170">
        <v>144817976.07957503</v>
      </c>
    </row>
    <row r="4171" spans="1:2" x14ac:dyDescent="0.25">
      <c r="A4171">
        <f ca="1">30494.1368042414*(((RANDBETWEEN(3800,4910))))</f>
        <v>149207811.38315338</v>
      </c>
      <c r="B4171">
        <v>160343623.20979255</v>
      </c>
    </row>
    <row r="4172" spans="1:2" x14ac:dyDescent="0.25">
      <c r="A4172">
        <f ca="1">26835.2213990954*(((RANDBETWEEN(3800,4910))))</f>
        <v>109192515.87291935</v>
      </c>
      <c r="B4172">
        <v>152977675.4503707</v>
      </c>
    </row>
    <row r="4173" spans="1:2" x14ac:dyDescent="0.25">
      <c r="A4173">
        <f ca="1">27937.5121836049*(((RANDBETWEEN(3800,4910))))</f>
        <v>133317808.1401628</v>
      </c>
      <c r="B4173">
        <v>188270561.1636979</v>
      </c>
    </row>
    <row r="4174" spans="1:2" x14ac:dyDescent="0.25">
      <c r="A4174">
        <f ca="1">26387.6980726188*(((RANDBETWEEN(3800,4910))))</f>
        <v>101144046.71234794</v>
      </c>
      <c r="B4174">
        <v>144613302.49463323</v>
      </c>
    </row>
    <row r="4175" spans="1:2" x14ac:dyDescent="0.25">
      <c r="A4175">
        <f ca="1">26711.648595583*(((RANDBETWEEN(3800,4910))))</f>
        <v>109063661.21576525</v>
      </c>
      <c r="B4175">
        <v>170453058.24705964</v>
      </c>
    </row>
    <row r="4176" spans="1:2" x14ac:dyDescent="0.25">
      <c r="A4176">
        <f ca="1">27874.8032549665*(((RANDBETWEEN(3800,4910))))</f>
        <v>129116088.67700478</v>
      </c>
      <c r="B4176">
        <v>143326699.35359645</v>
      </c>
    </row>
    <row r="4177" spans="1:2" x14ac:dyDescent="0.25">
      <c r="A4177">
        <f ca="1">30854.92176662*(((RANDBETWEEN(3800,4910))))</f>
        <v>132028210.23936702</v>
      </c>
      <c r="B4177">
        <v>147208440.67248583</v>
      </c>
    </row>
    <row r="4178" spans="1:2" x14ac:dyDescent="0.25">
      <c r="A4178">
        <f ca="1">27930.8104038236*(((RANDBETWEEN(3800,4910))))</f>
        <v>129738614.32576044</v>
      </c>
      <c r="B4178">
        <v>179555581.11227819</v>
      </c>
    </row>
    <row r="4179" spans="1:2" x14ac:dyDescent="0.25">
      <c r="A4179">
        <f ca="1">28290.4720743473*(((RANDBETWEEN(3800,4910))))</f>
        <v>122101677.47288303</v>
      </c>
      <c r="B4179">
        <v>174998213.38035494</v>
      </c>
    </row>
    <row r="4180" spans="1:2" x14ac:dyDescent="0.25">
      <c r="A4180">
        <f ca="1">29372.9909272112*(((RANDBETWEEN(3800,4910))))</f>
        <v>139404214.94054416</v>
      </c>
      <c r="B4180">
        <v>166383005.35468221</v>
      </c>
    </row>
    <row r="4181" spans="1:2" x14ac:dyDescent="0.25">
      <c r="A4181">
        <f ca="1">27732.42948899*(((RANDBETWEEN(3800,4910))))</f>
        <v>121273914.15535335</v>
      </c>
      <c r="B4181">
        <v>172081034.97626153</v>
      </c>
    </row>
    <row r="4182" spans="1:2" x14ac:dyDescent="0.25">
      <c r="A4182">
        <f ca="1">28281.4597850185*(((RANDBETWEEN(3800,4910))))</f>
        <v>108657368.4940414</v>
      </c>
      <c r="B4182">
        <v>177339491.15666574</v>
      </c>
    </row>
    <row r="4183" spans="1:2" x14ac:dyDescent="0.25">
      <c r="A4183">
        <f ca="1">26153.7044976591*(((RANDBETWEEN(3800,4910))))</f>
        <v>123628561.16043456</v>
      </c>
      <c r="B4183">
        <v>158421646.71450642</v>
      </c>
    </row>
    <row r="4184" spans="1:2" x14ac:dyDescent="0.25">
      <c r="A4184">
        <f ca="1">27485.2279788959*(((RANDBETWEEN(3800,4910))))</f>
        <v>132039035.21061568</v>
      </c>
      <c r="B4184">
        <v>167768137.36480355</v>
      </c>
    </row>
    <row r="4185" spans="1:2" x14ac:dyDescent="0.25">
      <c r="A4185">
        <f ca="1">27964.6158353918*(((RANDBETWEEN(3800,4910))))</f>
        <v>126372098.96013543</v>
      </c>
      <c r="B4185">
        <v>199198507.42356688</v>
      </c>
    </row>
    <row r="4186" spans="1:2" x14ac:dyDescent="0.25">
      <c r="A4186">
        <f ca="1">26640.8288340322*(((RANDBETWEEN(3800,4910))))</f>
        <v>121109207.87951021</v>
      </c>
      <c r="B4186">
        <v>143144450.92181629</v>
      </c>
    </row>
    <row r="4187" spans="1:2" x14ac:dyDescent="0.25">
      <c r="A4187">
        <f ca="1">31146.2654344537*(((RANDBETWEEN(3800,4910))))</f>
        <v>140438510.84395152</v>
      </c>
      <c r="B4187">
        <v>191917695.28575352</v>
      </c>
    </row>
    <row r="4188" spans="1:2" x14ac:dyDescent="0.25">
      <c r="A4188">
        <f ca="1">25996.4979885119*(((RANDBETWEEN(3800,4910))))</f>
        <v>113578699.71180834</v>
      </c>
      <c r="B4188">
        <v>143269628.37124407</v>
      </c>
    </row>
    <row r="4189" spans="1:2" x14ac:dyDescent="0.25">
      <c r="A4189">
        <f ca="1">28474.3103212573*(((RANDBETWEEN(3800,4910))))</f>
        <v>126938475.41216502</v>
      </c>
      <c r="B4189">
        <v>160571326.05579633</v>
      </c>
    </row>
    <row r="4190" spans="1:2" x14ac:dyDescent="0.25">
      <c r="A4190">
        <f ca="1">26161.9775304827*(((RANDBETWEEN(3800,4910))))</f>
        <v>124321717.22485384</v>
      </c>
      <c r="B4190">
        <v>172633470.57028252</v>
      </c>
    </row>
    <row r="4191" spans="1:2" x14ac:dyDescent="0.25">
      <c r="A4191">
        <f ca="1">26689.5998612811*(((RANDBETWEEN(3800,4910))))</f>
        <v>130698970.52069375</v>
      </c>
      <c r="B4191">
        <v>174266740.01864782</v>
      </c>
    </row>
    <row r="4192" spans="1:2" x14ac:dyDescent="0.25">
      <c r="A4192">
        <f ca="1">28279.6746444073*(((RANDBETWEEN(3800,4910))))</f>
        <v>110941163.63000995</v>
      </c>
      <c r="B4192">
        <v>169828160.19840342</v>
      </c>
    </row>
    <row r="4193" spans="1:2" x14ac:dyDescent="0.25">
      <c r="A4193">
        <f ca="1">27049.7370667247*(((RANDBETWEEN(3800,4910))))</f>
        <v>125348481.56720237</v>
      </c>
      <c r="B4193">
        <v>195647693.70381764</v>
      </c>
    </row>
    <row r="4194" spans="1:2" x14ac:dyDescent="0.25">
      <c r="A4194">
        <f ca="1">25967.8627962196*(((RANDBETWEEN(3800,4910))))</f>
        <v>108545666.48819788</v>
      </c>
      <c r="B4194">
        <v>177014726.93534857</v>
      </c>
    </row>
    <row r="4195" spans="1:2" x14ac:dyDescent="0.25">
      <c r="A4195">
        <f ca="1">25834.6445500586*(((RANDBETWEEN(3800,4910))))</f>
        <v>120053593.22412241</v>
      </c>
      <c r="B4195">
        <v>195309092.44664606</v>
      </c>
    </row>
    <row r="4196" spans="1:2" x14ac:dyDescent="0.25">
      <c r="A4196">
        <f ca="1">25907.5909924116*(((RANDBETWEEN(3800,4910))))</f>
        <v>125211387.26632531</v>
      </c>
      <c r="B4196">
        <v>144445167.4443869</v>
      </c>
    </row>
    <row r="4197" spans="1:2" x14ac:dyDescent="0.25">
      <c r="A4197">
        <f ca="1">26912.8415987423*(((RANDBETWEEN(3800,4910))))</f>
        <v>130877148.69468369</v>
      </c>
      <c r="B4197">
        <v>154293815.77885309</v>
      </c>
    </row>
    <row r="4198" spans="1:2" x14ac:dyDescent="0.25">
      <c r="A4198">
        <f ca="1">31163.1496793281*(((RANDBETWEEN(3800,4910))))</f>
        <v>139392768.51563472</v>
      </c>
      <c r="B4198">
        <v>163942349.66225508</v>
      </c>
    </row>
    <row r="4199" spans="1:2" x14ac:dyDescent="0.25">
      <c r="A4199">
        <f ca="1">28632.6009014497*(((RANDBETWEEN(3800,4910))))</f>
        <v>125582587.55375832</v>
      </c>
      <c r="B4199">
        <v>147301524.95828062</v>
      </c>
    </row>
    <row r="4200" spans="1:2" x14ac:dyDescent="0.25">
      <c r="A4200">
        <f ca="1">30913.364343603*(((RANDBETWEEN(3800,4910))))</f>
        <v>137255337.68559754</v>
      </c>
      <c r="B4200">
        <v>145908114.43765968</v>
      </c>
    </row>
    <row r="4201" spans="1:2" x14ac:dyDescent="0.25">
      <c r="A4201">
        <f ca="1">29280.3672448854*(((RANDBETWEEN(3800,4910))))</f>
        <v>141160650.48759267</v>
      </c>
      <c r="B4201">
        <v>195656234.07616347</v>
      </c>
    </row>
    <row r="4202" spans="1:2" x14ac:dyDescent="0.25">
      <c r="A4202">
        <f ca="1">30488.7615542242*(((RANDBETWEEN(3800,4910))))</f>
        <v>134729837.30811664</v>
      </c>
      <c r="B4202">
        <v>183061981.13928699</v>
      </c>
    </row>
    <row r="4203" spans="1:2" x14ac:dyDescent="0.25">
      <c r="A4203">
        <f ca="1">31488.0545819175*(((RANDBETWEEN(3800,4910))))</f>
        <v>131808996.47990669</v>
      </c>
      <c r="B4203">
        <v>169267156.84281385</v>
      </c>
    </row>
    <row r="4204" spans="1:2" x14ac:dyDescent="0.25">
      <c r="A4204">
        <f ca="1">32058.4031230805*(((RANDBETWEEN(3800,4910))))</f>
        <v>152405648.44712466</v>
      </c>
      <c r="B4204">
        <v>190139584.49886629</v>
      </c>
    </row>
    <row r="4205" spans="1:2" x14ac:dyDescent="0.25">
      <c r="A4205">
        <f ca="1">29195.1731900894*(((RANDBETWEEN(3800,4910))))</f>
        <v>142034517.56978491</v>
      </c>
      <c r="B4205">
        <v>184817535.28202224</v>
      </c>
    </row>
    <row r="4206" spans="1:2" x14ac:dyDescent="0.25">
      <c r="A4206">
        <f ca="1">27201.4059125254*(((RANDBETWEEN(3800,4910))))</f>
        <v>127003364.20558113</v>
      </c>
      <c r="B4206">
        <v>152381137.83587182</v>
      </c>
    </row>
    <row r="4207" spans="1:2" x14ac:dyDescent="0.25">
      <c r="A4207">
        <f ca="1">26739.0900798571*(((RANDBETWEEN(3800,4910))))</f>
        <v>130754150.49050103</v>
      </c>
      <c r="B4207">
        <v>155890509.60547811</v>
      </c>
    </row>
    <row r="4208" spans="1:2" x14ac:dyDescent="0.25">
      <c r="A4208">
        <f ca="1">26750.899587493*(((RANDBETWEEN(3800,4910))))</f>
        <v>126692260.44636703</v>
      </c>
      <c r="B4208">
        <v>148904387.64033002</v>
      </c>
    </row>
    <row r="4209" spans="1:2" x14ac:dyDescent="0.25">
      <c r="A4209">
        <f ca="1">25875.7798375548*(((RANDBETWEEN(3800,4910))))</f>
        <v>105883691.09527415</v>
      </c>
      <c r="B4209">
        <v>157349907.20087239</v>
      </c>
    </row>
    <row r="4210" spans="1:2" x14ac:dyDescent="0.25">
      <c r="A4210">
        <f ca="1">27508.8181824632*(((RANDBETWEEN(3800,4910))))</f>
        <v>111795837.09353054</v>
      </c>
      <c r="B4210">
        <v>189451084.84717315</v>
      </c>
    </row>
    <row r="4211" spans="1:2" x14ac:dyDescent="0.25">
      <c r="A4211">
        <f ca="1">25911.9861346563*(((RANDBETWEEN(3800,4910))))</f>
        <v>124973509.12744734</v>
      </c>
      <c r="B4211">
        <v>149976294.26132786</v>
      </c>
    </row>
    <row r="4212" spans="1:2" x14ac:dyDescent="0.25">
      <c r="A4212">
        <f ca="1">28768.9346969003*(((RANDBETWEEN(3800,4910))))</f>
        <v>130783577.13210887</v>
      </c>
      <c r="B4212">
        <v>148862519.25344554</v>
      </c>
    </row>
    <row r="4213" spans="1:2" x14ac:dyDescent="0.25">
      <c r="A4213">
        <f ca="1">28683.1784891109*(((RANDBETWEEN(3800,4910))))</f>
        <v>130479778.94696568</v>
      </c>
      <c r="B4213">
        <v>178564296.38843924</v>
      </c>
    </row>
    <row r="4214" spans="1:2" x14ac:dyDescent="0.25">
      <c r="A4214">
        <f ca="1">27444.0545156807*(((RANDBETWEEN(3800,4910))))</f>
        <v>128026514.31565076</v>
      </c>
      <c r="B4214">
        <v>160994899.51323229</v>
      </c>
    </row>
    <row r="4215" spans="1:2" x14ac:dyDescent="0.25">
      <c r="A4215">
        <f ca="1">27995.391099978*(((RANDBETWEEN(3800,4910))))</f>
        <v>135049766.66629401</v>
      </c>
      <c r="B4215">
        <v>163769936.17221445</v>
      </c>
    </row>
    <row r="4216" spans="1:2" x14ac:dyDescent="0.25">
      <c r="A4216">
        <f ca="1">27270.6101479668*(((RANDBETWEEN(3800,4910))))</f>
        <v>105728155.54366744</v>
      </c>
      <c r="B4216">
        <v>193304488.09030795</v>
      </c>
    </row>
    <row r="4217" spans="1:2" x14ac:dyDescent="0.25">
      <c r="A4217">
        <f ca="1">26446.1899204821*(((RANDBETWEEN(3800,4910))))</f>
        <v>107635992.97636223</v>
      </c>
      <c r="B4217">
        <v>188233367.87429714</v>
      </c>
    </row>
    <row r="4218" spans="1:2" x14ac:dyDescent="0.25">
      <c r="A4218">
        <f ca="1">25521.1515407095*(((RANDBETWEEN(3800,4910))))</f>
        <v>108541457.50263746</v>
      </c>
      <c r="B4218">
        <v>160140840.10265449</v>
      </c>
    </row>
    <row r="4219" spans="1:2" x14ac:dyDescent="0.25">
      <c r="A4219">
        <f ca="1">26131.5959403853*(((RANDBETWEEN(3800,4910))))</f>
        <v>115423259.26868191</v>
      </c>
      <c r="B4219">
        <v>169115327.10315982</v>
      </c>
    </row>
    <row r="4220" spans="1:2" x14ac:dyDescent="0.25">
      <c r="A4220">
        <f ca="1">26825.1080835352*(((RANDBETWEEN(3800,4910))))</f>
        <v>112155776.8972608</v>
      </c>
      <c r="B4220">
        <v>168167036.23255128</v>
      </c>
    </row>
    <row r="4221" spans="1:2" x14ac:dyDescent="0.25">
      <c r="A4221">
        <f ca="1">28283.3962382557*(((RANDBETWEEN(3800,4910))))</f>
        <v>120147867.2201103</v>
      </c>
      <c r="B4221">
        <v>146180840.34513474</v>
      </c>
    </row>
    <row r="4222" spans="1:2" x14ac:dyDescent="0.25">
      <c r="A4222">
        <f ca="1">26395.5233552722*(((RANDBETWEEN(3800,4910))))</f>
        <v>111890623.50299872</v>
      </c>
      <c r="B4222">
        <v>148199135.27854347</v>
      </c>
    </row>
    <row r="4223" spans="1:2" x14ac:dyDescent="0.25">
      <c r="A4223">
        <f ca="1">25599.1367763908*(((RANDBETWEEN(3800,4910))))</f>
        <v>112149818.21736798</v>
      </c>
      <c r="B4223">
        <v>161927285.3732937</v>
      </c>
    </row>
    <row r="4224" spans="1:2" x14ac:dyDescent="0.25">
      <c r="A4224">
        <f ca="1">27199.7372763363*(((RANDBETWEEN(3800,4910))))</f>
        <v>125689985.95395024</v>
      </c>
      <c r="B4224">
        <v>186635441.25057656</v>
      </c>
    </row>
    <row r="4225" spans="1:2" x14ac:dyDescent="0.25">
      <c r="A4225">
        <f ca="1">26457.8787586415*(((RANDBETWEEN(3800,4910))))</f>
        <v>127579891.3741691</v>
      </c>
      <c r="B4225">
        <v>148039643.81680357</v>
      </c>
    </row>
    <row r="4226" spans="1:2" x14ac:dyDescent="0.25">
      <c r="A4226">
        <f ca="1">27513.7654345792*(((RANDBETWEEN(3800,4910))))</f>
        <v>113521796.18307388</v>
      </c>
      <c r="B4226">
        <v>172836621.74528459</v>
      </c>
    </row>
    <row r="4227" spans="1:2" x14ac:dyDescent="0.25">
      <c r="A4227">
        <f ca="1">25751.7172004622*(((RANDBETWEEN(3800,4910))))</f>
        <v>108594991.43434916</v>
      </c>
      <c r="B4227">
        <v>159998364.71610951</v>
      </c>
    </row>
    <row r="4228" spans="1:2" x14ac:dyDescent="0.25">
      <c r="A4228">
        <f ca="1">25908.3487218842*(((RANDBETWEEN(3800,4910))))</f>
        <v>112286783.36064625</v>
      </c>
      <c r="B4228">
        <v>149387195.4307183</v>
      </c>
    </row>
    <row r="4229" spans="1:2" x14ac:dyDescent="0.25">
      <c r="A4229">
        <f ca="1">29831.3488338403*(((RANDBETWEEN(3800,4910))))</f>
        <v>125589978.59046777</v>
      </c>
      <c r="B4229">
        <v>191764322.02448243</v>
      </c>
    </row>
    <row r="4230" spans="1:2" x14ac:dyDescent="0.25">
      <c r="A4230">
        <f ca="1">29060.214707089*(((RANDBETWEEN(3800,4910))))</f>
        <v>120280228.67264132</v>
      </c>
      <c r="B4230">
        <v>189453754.59373444</v>
      </c>
    </row>
    <row r="4231" spans="1:2" x14ac:dyDescent="0.25">
      <c r="A4231">
        <f ca="1">29442.4383754398*(((RANDBETWEEN(3800,4910))))</f>
        <v>141647571.02424073</v>
      </c>
      <c r="B4231">
        <v>163414475.68772554</v>
      </c>
    </row>
    <row r="4232" spans="1:2" x14ac:dyDescent="0.25">
      <c r="A4232">
        <f ca="1">25710.8468387372*(((RANDBETWEEN(3800,4910))))</f>
        <v>113796208.10825105</v>
      </c>
      <c r="B4232">
        <v>166327897.67050943</v>
      </c>
    </row>
    <row r="4233" spans="1:2" x14ac:dyDescent="0.25">
      <c r="A4233">
        <f ca="1">31317.9349220224*(((RANDBETWEEN(3800,4910))))</f>
        <v>120166916.29579984</v>
      </c>
      <c r="B4233">
        <v>197800651.80249247</v>
      </c>
    </row>
    <row r="4234" spans="1:2" x14ac:dyDescent="0.25">
      <c r="A4234">
        <f ca="1">31815.1535095739*(((RANDBETWEEN(3800,4910))))</f>
        <v>138173211.69207937</v>
      </c>
      <c r="B4234">
        <v>147237490.63991189</v>
      </c>
    </row>
    <row r="4235" spans="1:2" x14ac:dyDescent="0.25">
      <c r="A4235">
        <f ca="1">25570.5717174374*(((RANDBETWEEN(3800,4910))))</f>
        <v>122917738.24572161</v>
      </c>
      <c r="B4235">
        <v>142983965.87957573</v>
      </c>
    </row>
    <row r="4236" spans="1:2" x14ac:dyDescent="0.25">
      <c r="A4236">
        <f ca="1">27412.1771311136*(((RANDBETWEEN(3800,4910))))</f>
        <v>105125699.29782048</v>
      </c>
      <c r="B4236">
        <v>198845499.98461774</v>
      </c>
    </row>
    <row r="4237" spans="1:2" x14ac:dyDescent="0.25">
      <c r="A4237">
        <f ca="1">26684.7524006903*(((RANDBETWEEN(3800,4910))))</f>
        <v>117332856.30583543</v>
      </c>
      <c r="B4237">
        <v>185736963.63042042</v>
      </c>
    </row>
    <row r="4238" spans="1:2" x14ac:dyDescent="0.25">
      <c r="A4238">
        <f ca="1">23909.6941122276*(((RANDBETWEEN(3800,4910))))</f>
        <v>99249140.25985685</v>
      </c>
      <c r="B4238">
        <v>159190885.66389379</v>
      </c>
    </row>
    <row r="4239" spans="1:2" x14ac:dyDescent="0.25">
      <c r="A4239">
        <f ca="1">27280.0146449364*(((RANDBETWEEN(3800,4910))))</f>
        <v>110593179.37057218</v>
      </c>
      <c r="B4239">
        <v>143425893.2221359</v>
      </c>
    </row>
    <row r="4240" spans="1:2" x14ac:dyDescent="0.25">
      <c r="A4240">
        <f ca="1">26509.9735620359*(((RANDBETWEEN(3800,4910))))</f>
        <v>122210978.1209854</v>
      </c>
      <c r="B4240">
        <v>143215558.03225064</v>
      </c>
    </row>
    <row r="4241" spans="1:2" x14ac:dyDescent="0.25">
      <c r="A4241">
        <f ca="1">27583.9587629396*(((RANDBETWEEN(3800,4910))))</f>
        <v>124624325.69096129</v>
      </c>
      <c r="B4241">
        <v>164820065.44955498</v>
      </c>
    </row>
    <row r="4242" spans="1:2" x14ac:dyDescent="0.25">
      <c r="A4242">
        <f ca="1">33458.7346013645*(((RANDBETWEEN(3800,4910))))</f>
        <v>133600727.26324831</v>
      </c>
      <c r="B4242">
        <v>196121007.52085051</v>
      </c>
    </row>
    <row r="4243" spans="1:2" x14ac:dyDescent="0.25">
      <c r="A4243">
        <f ca="1">26018.7731892277*(((RANDBETWEEN(3800,4910))))</f>
        <v>111048123.97162376</v>
      </c>
      <c r="B4243">
        <v>165913360.45341003</v>
      </c>
    </row>
    <row r="4244" spans="1:2" x14ac:dyDescent="0.25">
      <c r="A4244">
        <f ca="1">26121.5123025271*(((RANDBETWEEN(3800,4910))))</f>
        <v>124782464.26917173</v>
      </c>
      <c r="B4244">
        <v>144538345.14985043</v>
      </c>
    </row>
    <row r="4245" spans="1:2" x14ac:dyDescent="0.25">
      <c r="A4245">
        <f ca="1">30692.5765034139*(((RANDBETWEEN(3800,4910))))</f>
        <v>118657500.76219819</v>
      </c>
      <c r="B4245">
        <v>162489305.30684462</v>
      </c>
    </row>
    <row r="4246" spans="1:2" x14ac:dyDescent="0.25">
      <c r="A4246">
        <f ca="1">26884.6160266674*(((RANDBETWEEN(3800,4910))))</f>
        <v>116867425.86792305</v>
      </c>
      <c r="B4246">
        <v>155240593.42233509</v>
      </c>
    </row>
    <row r="4247" spans="1:2" x14ac:dyDescent="0.25">
      <c r="A4247">
        <f ca="1">27196.3273386623*(((RANDBETWEEN(3800,4910))))</f>
        <v>127170026.63558507</v>
      </c>
      <c r="B4247">
        <v>173303767.55009618</v>
      </c>
    </row>
    <row r="4248" spans="1:2" x14ac:dyDescent="0.25">
      <c r="A4248">
        <f ca="1">31173.0245809729*(((RANDBETWEEN(3800,4910))))</f>
        <v>125720808.13506377</v>
      </c>
      <c r="B4248">
        <v>186410699.34652638</v>
      </c>
    </row>
    <row r="4249" spans="1:2" x14ac:dyDescent="0.25">
      <c r="A4249">
        <f ca="1">30116.2016841935*(((RANDBETWEEN(3800,4910))))</f>
        <v>127511997.93087524</v>
      </c>
      <c r="B4249">
        <v>171228824.10920346</v>
      </c>
    </row>
    <row r="4250" spans="1:2" x14ac:dyDescent="0.25">
      <c r="A4250">
        <f ca="1">25670.5386616513*(((RANDBETWEEN(3800,4910))))</f>
        <v>102066061.71872555</v>
      </c>
      <c r="B4250">
        <v>156716078.58123171</v>
      </c>
    </row>
    <row r="4251" spans="1:2" x14ac:dyDescent="0.25">
      <c r="A4251">
        <f ca="1">26465.575921685*(((RANDBETWEEN(3800,4910))))</f>
        <v>118856901.46428743</v>
      </c>
      <c r="B4251">
        <v>154544619.13137788</v>
      </c>
    </row>
    <row r="4252" spans="1:2" x14ac:dyDescent="0.25">
      <c r="A4252">
        <f ca="1">26346.8498686328*(((RANDBETWEEN(3800,4910))))</f>
        <v>126833735.26759847</v>
      </c>
      <c r="B4252">
        <v>150306849.38897085</v>
      </c>
    </row>
    <row r="4253" spans="1:2" x14ac:dyDescent="0.25">
      <c r="A4253">
        <f ca="1">25803.9964388138*(((RANDBETWEEN(3800,4910))))</f>
        <v>98132598.456809029</v>
      </c>
      <c r="B4253">
        <v>155378838.79276207</v>
      </c>
    </row>
    <row r="4254" spans="1:2" x14ac:dyDescent="0.25">
      <c r="A4254">
        <f ca="1">29319.5102947227*(((RANDBETWEEN(3800,4910))))</f>
        <v>134488593.72189322</v>
      </c>
      <c r="B4254">
        <v>148320871.41054109</v>
      </c>
    </row>
    <row r="4255" spans="1:2" x14ac:dyDescent="0.25">
      <c r="A4255">
        <f ca="1">29859.5837781286*(((RANDBETWEEN(3800,4910))))</f>
        <v>135950684.94181949</v>
      </c>
      <c r="B4255">
        <v>197177723.14295188</v>
      </c>
    </row>
    <row r="4256" spans="1:2" x14ac:dyDescent="0.25">
      <c r="A4256">
        <f ca="1">26834.9513122922*(((RANDBETWEEN(3800,4910))))</f>
        <v>110372154.74745764</v>
      </c>
      <c r="B4256">
        <v>154307067.60478082</v>
      </c>
    </row>
    <row r="4257" spans="1:2" x14ac:dyDescent="0.25">
      <c r="A4257">
        <f ca="1">26179.0182746387*(((RANDBETWEEN(3800,4910))))</f>
        <v>99951491.772570685</v>
      </c>
      <c r="B4257">
        <v>171516459.07843959</v>
      </c>
    </row>
    <row r="4258" spans="1:2" x14ac:dyDescent="0.25">
      <c r="A4258">
        <f ca="1">29412.181675483*(((RANDBETWEEN(3800,4910))))</f>
        <v>140560816.22713315</v>
      </c>
      <c r="B4258">
        <v>164772578.1145997</v>
      </c>
    </row>
    <row r="4259" spans="1:2" x14ac:dyDescent="0.25">
      <c r="A4259">
        <f ca="1">31221.9774302465*(((RANDBETWEEN(3800,4910))))</f>
        <v>135846823.79900259</v>
      </c>
      <c r="B4259">
        <v>146377736.08624721</v>
      </c>
    </row>
    <row r="4260" spans="1:2" x14ac:dyDescent="0.25">
      <c r="A4260">
        <f ca="1">26523.6376494586*(((RANDBETWEEN(3800,4910))))</f>
        <v>123971482.37356935</v>
      </c>
      <c r="B4260">
        <v>147972681.31433985</v>
      </c>
    </row>
    <row r="4261" spans="1:2" x14ac:dyDescent="0.25">
      <c r="A4261">
        <f ca="1">28669.8039765257*(((RANDBETWEEN(3800,4910))))</f>
        <v>117001470.02820148</v>
      </c>
      <c r="B4261">
        <v>167583446.00479442</v>
      </c>
    </row>
    <row r="4262" spans="1:2" x14ac:dyDescent="0.25">
      <c r="A4262">
        <f ca="1">27254.4180013797*(((RANDBETWEEN(3800,4910))))</f>
        <v>118856516.90401666</v>
      </c>
      <c r="B4262">
        <v>193959896.71249658</v>
      </c>
    </row>
    <row r="4263" spans="1:2" x14ac:dyDescent="0.25">
      <c r="A4263">
        <f ca="1">31021.2803214555*(((RANDBETWEEN(3800,4910))))</f>
        <v>119214780.27535364</v>
      </c>
      <c r="B4263">
        <v>190514132.68126261</v>
      </c>
    </row>
    <row r="4264" spans="1:2" x14ac:dyDescent="0.25">
      <c r="A4264">
        <f ca="1">26788.4384283239*(((RANDBETWEEN(3800,4910))))</f>
        <v>122262432.98687021</v>
      </c>
      <c r="B4264">
        <v>154812834.30472305</v>
      </c>
    </row>
    <row r="4265" spans="1:2" x14ac:dyDescent="0.25">
      <c r="A4265">
        <f ca="1">31120.4914116264*(((RANDBETWEEN(3800,4910))))</f>
        <v>138050499.90197453</v>
      </c>
      <c r="B4265">
        <v>174965107.22616416</v>
      </c>
    </row>
    <row r="4266" spans="1:2" x14ac:dyDescent="0.25">
      <c r="A4266">
        <f ca="1">26162.0122855127*(((RANDBETWEEN(3800,4910))))</f>
        <v>101822551.81521544</v>
      </c>
      <c r="B4266">
        <v>159853547.12323341</v>
      </c>
    </row>
    <row r="4267" spans="1:2" x14ac:dyDescent="0.25">
      <c r="A4267">
        <f ca="1">28000.4242985446*(((RANDBETWEEN(3800,4910))))</f>
        <v>122613858.00332689</v>
      </c>
      <c r="B4267">
        <v>202598869.64925286</v>
      </c>
    </row>
    <row r="4268" spans="1:2" x14ac:dyDescent="0.25">
      <c r="A4268">
        <f ca="1">29951.1628457014*(((RANDBETWEEN(3800,4910))))</f>
        <v>145113383.98742309</v>
      </c>
      <c r="B4268">
        <v>149778868.03465194</v>
      </c>
    </row>
    <row r="4269" spans="1:2" x14ac:dyDescent="0.25">
      <c r="A4269">
        <f ca="1">25830.8309647973*(((RANDBETWEEN(3800,4910))))</f>
        <v>111434204.78213575</v>
      </c>
      <c r="B4269">
        <v>151861734.97456968</v>
      </c>
    </row>
    <row r="4270" spans="1:2" x14ac:dyDescent="0.25">
      <c r="A4270">
        <f ca="1">29366.7132050233*(((RANDBETWEEN(3800,4910))))</f>
        <v>126159399.92877999</v>
      </c>
      <c r="B4270">
        <v>177319941.36548898</v>
      </c>
    </row>
    <row r="4271" spans="1:2" x14ac:dyDescent="0.25">
      <c r="A4271">
        <f ca="1">25753.0436531019*(((RANDBETWEEN(3800,4910))))</f>
        <v>120756021.68939486</v>
      </c>
      <c r="B4271">
        <v>145973286.46022668</v>
      </c>
    </row>
    <row r="4272" spans="1:2" x14ac:dyDescent="0.25">
      <c r="A4272">
        <f ca="1">32418.2575530071*(((RANDBETWEEN(3800,4910))))</f>
        <v>139884781.34122577</v>
      </c>
      <c r="B4272">
        <v>165923962.98182461</v>
      </c>
    </row>
    <row r="4273" spans="1:2" x14ac:dyDescent="0.25">
      <c r="A4273">
        <f ca="1">28580.0495640109*(((RANDBETWEEN(3800,4910))))</f>
        <v>138813300.73240104</v>
      </c>
      <c r="B4273">
        <v>170661990.11453554</v>
      </c>
    </row>
    <row r="4274" spans="1:2" x14ac:dyDescent="0.25">
      <c r="A4274">
        <f ca="1">26169.4674329396*(((RANDBETWEEN(3800,4910))))</f>
        <v>117265383.56700243</v>
      </c>
      <c r="B4274">
        <v>147961717.71647796</v>
      </c>
    </row>
    <row r="4275" spans="1:2" x14ac:dyDescent="0.25">
      <c r="A4275">
        <f ca="1">26603.1915411445*(((RANDBETWEEN(3800,4910))))</f>
        <v>124396523.64639182</v>
      </c>
      <c r="B4275">
        <v>164878638.67334601</v>
      </c>
    </row>
    <row r="4276" spans="1:2" x14ac:dyDescent="0.25">
      <c r="A4276">
        <f ca="1">32704.0482885392*(((RANDBETWEEN(3800,4910))))</f>
        <v>153578210.76298001</v>
      </c>
      <c r="B4276">
        <v>153351300.23299176</v>
      </c>
    </row>
    <row r="4277" spans="1:2" x14ac:dyDescent="0.25">
      <c r="A4277">
        <f ca="1">26544.6905875933*(((RANDBETWEEN(3800,4910))))</f>
        <v>126379271.88753174</v>
      </c>
      <c r="B4277">
        <v>146988762.85335171</v>
      </c>
    </row>
    <row r="4278" spans="1:2" x14ac:dyDescent="0.25">
      <c r="A4278">
        <f ca="1">30264.5175975491*(((RANDBETWEEN(3800,4910))))</f>
        <v>135948213.0481905</v>
      </c>
      <c r="B4278">
        <v>174948695.78225011</v>
      </c>
    </row>
    <row r="4279" spans="1:2" x14ac:dyDescent="0.25">
      <c r="A4279">
        <f ca="1">28085.9275092679*(((RANDBETWEEN(3800,4910))))</f>
        <v>132425148.20619819</v>
      </c>
      <c r="B4279">
        <v>158434652.43752179</v>
      </c>
    </row>
    <row r="4280" spans="1:2" x14ac:dyDescent="0.25">
      <c r="A4280">
        <f ca="1">27807.9998622351*(((RANDBETWEEN(3800,4910))))</f>
        <v>126804479.3717922</v>
      </c>
      <c r="B4280">
        <v>144452351.12500584</v>
      </c>
    </row>
    <row r="4281" spans="1:2" x14ac:dyDescent="0.25">
      <c r="A4281">
        <f ca="1">27602.8265451086*(((RANDBETWEEN(3800,4910))))</f>
        <v>129733284.76201022</v>
      </c>
      <c r="B4281">
        <v>186676691.25733808</v>
      </c>
    </row>
    <row r="4282" spans="1:2" x14ac:dyDescent="0.25">
      <c r="A4282">
        <f ca="1">28329.9419720289*(((RANDBETWEEN(3800,4910))))</f>
        <v>123320237.40424165</v>
      </c>
      <c r="B4282">
        <v>201552725.50526381</v>
      </c>
    </row>
    <row r="4283" spans="1:2" x14ac:dyDescent="0.25">
      <c r="A4283">
        <f ca="1">25225.1403002843*(((RANDBETWEEN(3800,4910))))</f>
        <v>119844641.56665052</v>
      </c>
      <c r="B4283">
        <v>149042847.3644056</v>
      </c>
    </row>
    <row r="4284" spans="1:2" x14ac:dyDescent="0.25">
      <c r="A4284">
        <f ca="1">27258.2775834278*(((RANDBETWEEN(3800,4910))))</f>
        <v>123670805.39601186</v>
      </c>
      <c r="B4284">
        <v>164751917.95435426</v>
      </c>
    </row>
    <row r="4285" spans="1:2" x14ac:dyDescent="0.25">
      <c r="A4285">
        <f ca="1">27702.2169714117*(((RANDBETWEEN(3800,4910))))</f>
        <v>118177657.60004222</v>
      </c>
      <c r="B4285">
        <v>183283106.08968741</v>
      </c>
    </row>
    <row r="4286" spans="1:2" x14ac:dyDescent="0.25">
      <c r="A4286">
        <f ca="1">30844.2040363943*(((RANDBETWEEN(3800,4910))))</f>
        <v>134419041.19060653</v>
      </c>
      <c r="B4286">
        <v>157585889.96012962</v>
      </c>
    </row>
    <row r="4287" spans="1:2" x14ac:dyDescent="0.25">
      <c r="A4287">
        <f ca="1">28945.8744715861*(((RANDBETWEEN(3800,4910))))</f>
        <v>136682419.25482935</v>
      </c>
      <c r="B4287">
        <v>147762431.65516722</v>
      </c>
    </row>
    <row r="4288" spans="1:2" x14ac:dyDescent="0.25">
      <c r="A4288">
        <f ca="1">26409.0065430593*(((RANDBETWEEN(3800,4910))))</f>
        <v>105134255.04791903</v>
      </c>
      <c r="B4288">
        <v>197797342.20133483</v>
      </c>
    </row>
    <row r="4289" spans="1:2" x14ac:dyDescent="0.25">
      <c r="A4289">
        <f ca="1">27271.3277151059*(((RANDBETWEEN(3800,4910))))</f>
        <v>105130968.3417334</v>
      </c>
      <c r="B4289">
        <v>160208315.86781046</v>
      </c>
    </row>
    <row r="4290" spans="1:2" x14ac:dyDescent="0.25">
      <c r="A4290">
        <f ca="1">26229.58014684*(((RANDBETWEEN(3800,4910))))</f>
        <v>100170766.58078183</v>
      </c>
      <c r="B4290">
        <v>158663162.80915236</v>
      </c>
    </row>
    <row r="4291" spans="1:2" x14ac:dyDescent="0.25">
      <c r="A4291">
        <f ca="1">29010.9142371341*(((RANDBETWEEN(3800,4910))))</f>
        <v>110415539.58653247</v>
      </c>
      <c r="B4291">
        <v>193534818.52794242</v>
      </c>
    </row>
    <row r="4292" spans="1:2" x14ac:dyDescent="0.25">
      <c r="A4292">
        <f ca="1">27570.8314338928*(((RANDBETWEEN(3800,4910))))</f>
        <v>109401059.12968679</v>
      </c>
      <c r="B4292">
        <v>203147948.1519734</v>
      </c>
    </row>
    <row r="4293" spans="1:2" x14ac:dyDescent="0.25">
      <c r="A4293">
        <f ca="1">26788.8878912761*(((RANDBETWEEN(3800,4910))))</f>
        <v>119264128.89196128</v>
      </c>
      <c r="B4293">
        <v>144819607.84335154</v>
      </c>
    </row>
    <row r="4294" spans="1:2" x14ac:dyDescent="0.25">
      <c r="A4294">
        <f ca="1">26545.5518710209*(((RANDBETWEEN(3800,4910))))</f>
        <v>113455688.69674337</v>
      </c>
      <c r="B4294">
        <v>147526859.33146322</v>
      </c>
    </row>
    <row r="4295" spans="1:2" x14ac:dyDescent="0.25">
      <c r="A4295">
        <f ca="1">27343.7150280822*(((RANDBETWEEN(3800,4910))))</f>
        <v>108636579.80657054</v>
      </c>
      <c r="B4295">
        <v>165847417.6336354</v>
      </c>
    </row>
    <row r="4296" spans="1:2" x14ac:dyDescent="0.25">
      <c r="A4296">
        <f ca="1">27592.8387736989*(((RANDBETWEEN(3800,4910))))</f>
        <v>111695811.35593295</v>
      </c>
      <c r="B4296">
        <v>169506312.4785434</v>
      </c>
    </row>
    <row r="4297" spans="1:2" x14ac:dyDescent="0.25">
      <c r="A4297">
        <f ca="1">27049.8183901705*(((RANDBETWEEN(3800,4910))))</f>
        <v>118938051.4615799</v>
      </c>
      <c r="B4297">
        <v>182009045.56586254</v>
      </c>
    </row>
    <row r="4298" spans="1:2" x14ac:dyDescent="0.25">
      <c r="A4298">
        <f ca="1">26790.3750319797*(((RANDBETWEEN(3800,4910))))</f>
        <v>105152222.00052018</v>
      </c>
      <c r="B4298">
        <v>171995086.27622277</v>
      </c>
    </row>
    <row r="4299" spans="1:2" x14ac:dyDescent="0.25">
      <c r="A4299">
        <f ca="1">28307.1608752526*(((RANDBETWEEN(3800,4910))))</f>
        <v>126193323.18187645</v>
      </c>
      <c r="B4299">
        <v>189525221.56494161</v>
      </c>
    </row>
    <row r="4300" spans="1:2" x14ac:dyDescent="0.25">
      <c r="A4300">
        <f ca="1">29358.2652466575*(((RANDBETWEEN(3800,4910))))</f>
        <v>128266260.86264651</v>
      </c>
      <c r="B4300">
        <v>160827246.3669242</v>
      </c>
    </row>
    <row r="4301" spans="1:2" x14ac:dyDescent="0.25">
      <c r="A4301">
        <f ca="1">27080.0344314163*(((RANDBETWEEN(3800,4910))))</f>
        <v>116877428.60599257</v>
      </c>
      <c r="B4301">
        <v>164125408.02892509</v>
      </c>
    </row>
    <row r="4302" spans="1:2" x14ac:dyDescent="0.25">
      <c r="A4302">
        <f ca="1">27059.7211432146*(((RANDBETWEEN(3800,4910))))</f>
        <v>126314778.29652576</v>
      </c>
      <c r="B4302">
        <v>179477574.05810603</v>
      </c>
    </row>
    <row r="4303" spans="1:2" x14ac:dyDescent="0.25">
      <c r="A4303">
        <f ca="1">27567.7028349417*(((RANDBETWEEN(3800,4910))))</f>
        <v>125791428.03583887</v>
      </c>
      <c r="B4303">
        <v>197551630.95133066</v>
      </c>
    </row>
    <row r="4304" spans="1:2" x14ac:dyDescent="0.25">
      <c r="A4304">
        <f ca="1">26103.3540254115*(((RANDBETWEEN(3800,4910))))</f>
        <v>114411000.69337866</v>
      </c>
      <c r="B4304">
        <v>151472871.88621026</v>
      </c>
    </row>
    <row r="4305" spans="1:2" x14ac:dyDescent="0.25">
      <c r="A4305">
        <f ca="1">28449.2978290593*(((RANDBETWEEN(3800,4910))))</f>
        <v>126969216.21109155</v>
      </c>
      <c r="B4305">
        <v>169883155.81954002</v>
      </c>
    </row>
    <row r="4306" spans="1:2" x14ac:dyDescent="0.25">
      <c r="A4306">
        <f ca="1">24832.6674895053*(((RANDBETWEEN(3800,4910))))</f>
        <v>95705100.504553422</v>
      </c>
      <c r="B4306">
        <v>166095494.60783371</v>
      </c>
    </row>
    <row r="4307" spans="1:2" x14ac:dyDescent="0.25">
      <c r="A4307">
        <f ca="1">27060.4413440241*(((RANDBETWEEN(3800,4910))))</f>
        <v>125100420.33342361</v>
      </c>
      <c r="B4307">
        <v>163229428.98716551</v>
      </c>
    </row>
    <row r="4308" spans="1:2" x14ac:dyDescent="0.25">
      <c r="A4308">
        <f ca="1">28603.1665511969*(((RANDBETWEEN(3800,4910))))</f>
        <v>129343519.14451256</v>
      </c>
      <c r="B4308">
        <v>145838970.45694715</v>
      </c>
    </row>
    <row r="4309" spans="1:2" x14ac:dyDescent="0.25">
      <c r="A4309">
        <f ca="1">28595.1407882187*(((RANDBETWEEN(3800,4910))))</f>
        <v>134854683.95723918</v>
      </c>
      <c r="B4309">
        <v>177525447.53216529</v>
      </c>
    </row>
    <row r="4310" spans="1:2" x14ac:dyDescent="0.25">
      <c r="A4310">
        <f ca="1">31614.8482062684*(((RANDBETWEEN(3800,4910))))</f>
        <v>122981759.5223839</v>
      </c>
      <c r="B4310">
        <v>185408172.44701788</v>
      </c>
    </row>
    <row r="4311" spans="1:2" x14ac:dyDescent="0.25">
      <c r="A4311">
        <f ca="1">28341.4981519775*(((RANDBETWEEN(3800,4910))))</f>
        <v>127281668.2005308</v>
      </c>
      <c r="B4311">
        <v>153061012.5283089</v>
      </c>
    </row>
    <row r="4312" spans="1:2" x14ac:dyDescent="0.25">
      <c r="A4312">
        <f ca="1">27508.0574214277*(((RANDBETWEEN(3800,4910))))</f>
        <v>129425410.16781744</v>
      </c>
      <c r="B4312">
        <v>172030178.56649721</v>
      </c>
    </row>
    <row r="4313" spans="1:2" x14ac:dyDescent="0.25">
      <c r="A4313">
        <f ca="1">26594.2669896419*(((RANDBETWEEN(3800,4910))))</f>
        <v>120099709.72522269</v>
      </c>
      <c r="B4313">
        <v>164972616.04521519</v>
      </c>
    </row>
    <row r="4314" spans="1:2" x14ac:dyDescent="0.25">
      <c r="A4314">
        <f ca="1">27045.909014253*(((RANDBETWEEN(3800,4910))))</f>
        <v>111104594.2305515</v>
      </c>
      <c r="B4314">
        <v>157828352.46975258</v>
      </c>
    </row>
    <row r="4315" spans="1:2" x14ac:dyDescent="0.25">
      <c r="A4315">
        <f ca="1">30318.5161659657*(((RANDBETWEEN(3800,4910))))</f>
        <v>121183109.11536495</v>
      </c>
      <c r="B4315">
        <v>179353972.29139695</v>
      </c>
    </row>
    <row r="4316" spans="1:2" x14ac:dyDescent="0.25">
      <c r="A4316">
        <f ca="1">27021.4681007329*(((RANDBETWEEN(3800,4910))))</f>
        <v>123028744.26263697</v>
      </c>
      <c r="B4316">
        <v>193287877.3944568</v>
      </c>
    </row>
    <row r="4317" spans="1:2" x14ac:dyDescent="0.25">
      <c r="A4317">
        <f ca="1">26592.2098584585*(((RANDBETWEEN(3800,4910))))</f>
        <v>122696456.28692757</v>
      </c>
      <c r="B4317">
        <v>145855187.05483344</v>
      </c>
    </row>
    <row r="4318" spans="1:2" x14ac:dyDescent="0.25">
      <c r="A4318">
        <f ca="1">26848.7166797042*(((RANDBETWEEN(3800,4910))))</f>
        <v>122832878.80964676</v>
      </c>
      <c r="B4318">
        <v>165805028.47623694</v>
      </c>
    </row>
    <row r="4319" spans="1:2" x14ac:dyDescent="0.25">
      <c r="A4319">
        <f ca="1">25532.5242327261*(((RANDBETWEEN(3800,4910))))</f>
        <v>98453413.441392004</v>
      </c>
      <c r="B4319">
        <v>146890031.66822964</v>
      </c>
    </row>
    <row r="4320" spans="1:2" x14ac:dyDescent="0.25">
      <c r="A4320">
        <f ca="1">25688.141645824*(((RANDBETWEEN(3800,4910))))</f>
        <v>99515860.735922009</v>
      </c>
      <c r="B4320">
        <v>169212285.90242955</v>
      </c>
    </row>
    <row r="4321" spans="1:2" x14ac:dyDescent="0.25">
      <c r="A4321">
        <f ca="1">29476.3222736882*(((RANDBETWEEN(3800,4910))))</f>
        <v>143608642.11740914</v>
      </c>
      <c r="B4321">
        <v>152080869.44582993</v>
      </c>
    </row>
    <row r="4322" spans="1:2" x14ac:dyDescent="0.25">
      <c r="A4322">
        <f ca="1">26406.5822090911*(((RANDBETWEEN(3800,4910))))</f>
        <v>101876594.16267335</v>
      </c>
      <c r="B4322">
        <v>146787617.70300081</v>
      </c>
    </row>
    <row r="4323" spans="1:2" x14ac:dyDescent="0.25">
      <c r="A4323">
        <f ca="1">26427.9332440941*(((RANDBETWEEN(3800,4910))))</f>
        <v>120907794.59173034</v>
      </c>
      <c r="B4323">
        <v>143049934.81577092</v>
      </c>
    </row>
    <row r="4324" spans="1:2" x14ac:dyDescent="0.25">
      <c r="A4324">
        <f ca="1">26043.4523444594*(((RANDBETWEEN(3800,4910))))</f>
        <v>117091361.74068961</v>
      </c>
      <c r="B4324">
        <v>168777330.99098438</v>
      </c>
    </row>
    <row r="4325" spans="1:2" x14ac:dyDescent="0.25">
      <c r="A4325">
        <f ca="1">31822.9324699886*(((RANDBETWEEN(3800,4910))))</f>
        <v>141484757.76156944</v>
      </c>
      <c r="B4325">
        <v>184891541.26544797</v>
      </c>
    </row>
    <row r="4326" spans="1:2" x14ac:dyDescent="0.25">
      <c r="A4326">
        <f ca="1">28534.8833867025*(((RANDBETWEEN(3800,4910))))</f>
        <v>125068393.88391726</v>
      </c>
      <c r="B4326">
        <v>162406349.00009644</v>
      </c>
    </row>
    <row r="4327" spans="1:2" x14ac:dyDescent="0.25">
      <c r="A4327">
        <f ca="1">32745.1908279407*(((RANDBETWEEN(3800,4910))))</f>
        <v>151839449.86916104</v>
      </c>
      <c r="B4327">
        <v>162605063.6616787</v>
      </c>
    </row>
    <row r="4328" spans="1:2" x14ac:dyDescent="0.25">
      <c r="A4328">
        <f ca="1">26298.7837268512*(((RANDBETWEEN(3800,4910))))</f>
        <v>121263691.7645108</v>
      </c>
      <c r="B4328">
        <v>148368953.31131878</v>
      </c>
    </row>
    <row r="4329" spans="1:2" x14ac:dyDescent="0.25">
      <c r="A4329">
        <f ca="1">27257.3651400302*(((RANDBETWEEN(3800,4910))))</f>
        <v>133697376.01184821</v>
      </c>
      <c r="B4329">
        <v>154994441.64749309</v>
      </c>
    </row>
    <row r="4330" spans="1:2" x14ac:dyDescent="0.25">
      <c r="A4330">
        <f ca="1">26996.3528357468*(((RANDBETWEEN(3800,4910))))</f>
        <v>124939120.92383637</v>
      </c>
      <c r="B4330">
        <v>143837992.4764753</v>
      </c>
    </row>
    <row r="4331" spans="1:2" x14ac:dyDescent="0.25">
      <c r="A4331">
        <f ca="1">29533.2550964916*(((RANDBETWEEN(3800,4910))))</f>
        <v>114500430.00909795</v>
      </c>
      <c r="B4331">
        <v>164642035.67451087</v>
      </c>
    </row>
    <row r="4332" spans="1:2" x14ac:dyDescent="0.25">
      <c r="A4332">
        <f ca="1">27898.1094266687*(((RANDBETWEEN(3800,4910))))</f>
        <v>135696404.25131676</v>
      </c>
      <c r="B4332">
        <v>148751233.50162181</v>
      </c>
    </row>
    <row r="4333" spans="1:2" x14ac:dyDescent="0.25">
      <c r="A4333">
        <f ca="1">27690.3084382619*(((RANDBETWEEN(3800,4910))))</f>
        <v>118708352.27482887</v>
      </c>
      <c r="B4333">
        <v>185243379.29645476</v>
      </c>
    </row>
    <row r="4334" spans="1:2" x14ac:dyDescent="0.25">
      <c r="A4334">
        <f ca="1">26137.4664768113*(((RANDBETWEEN(3800,4910))))</f>
        <v>108392073.47933656</v>
      </c>
      <c r="B4334">
        <v>179066214.49244705</v>
      </c>
    </row>
    <row r="4335" spans="1:2" x14ac:dyDescent="0.25">
      <c r="A4335">
        <f ca="1">26716.3228845724*(((RANDBETWEEN(3800,4910))))</f>
        <v>114078698.71712431</v>
      </c>
      <c r="B4335">
        <v>167517730.52559286</v>
      </c>
    </row>
    <row r="4336" spans="1:2" x14ac:dyDescent="0.25">
      <c r="A4336">
        <f ca="1">26012.9415105131*(((RANDBETWEEN(3800,4910))))</f>
        <v>99837669.517349094</v>
      </c>
      <c r="B4336">
        <v>183642178.68210644</v>
      </c>
    </row>
    <row r="4337" spans="1:2" x14ac:dyDescent="0.25">
      <c r="A4337">
        <f ca="1">29482.606544376*(((RANDBETWEEN(3800,4910))))</f>
        <v>142548402.64205816</v>
      </c>
      <c r="B4337">
        <v>196211911.31785676</v>
      </c>
    </row>
    <row r="4338" spans="1:2" x14ac:dyDescent="0.25">
      <c r="A4338">
        <f ca="1">27302.2737616073*(((RANDBETWEEN(3800,4910))))</f>
        <v>127556223.01422949</v>
      </c>
      <c r="B4338">
        <v>167530911.85742569</v>
      </c>
    </row>
    <row r="4339" spans="1:2" x14ac:dyDescent="0.25">
      <c r="A4339">
        <f ca="1">26350.2697841922*(((RANDBETWEEN(3800,4910))))</f>
        <v>124557725.2698766</v>
      </c>
      <c r="B4339">
        <v>201197190.95429417</v>
      </c>
    </row>
    <row r="4340" spans="1:2" x14ac:dyDescent="0.25">
      <c r="A4340">
        <f ca="1">27991.5207677187*(((RANDBETWEEN(3800,4910))))</f>
        <v>108299193.85030358</v>
      </c>
      <c r="B4340">
        <v>158646413.79456806</v>
      </c>
    </row>
    <row r="4341" spans="1:2" x14ac:dyDescent="0.25">
      <c r="A4341">
        <f ca="1">27573.4601014439*(((RANDBETWEEN(3800,4910))))</f>
        <v>105440911.42792156</v>
      </c>
      <c r="B4341">
        <v>148952337.94520083</v>
      </c>
    </row>
    <row r="4342" spans="1:2" x14ac:dyDescent="0.25">
      <c r="A4342">
        <f ca="1">26171.8456310727*(((RANDBETWEEN(3800,4910))))</f>
        <v>118767835.47380783</v>
      </c>
      <c r="B4342">
        <v>196173762.40129116</v>
      </c>
    </row>
    <row r="4343" spans="1:2" x14ac:dyDescent="0.25">
      <c r="A4343">
        <f ca="1">26377.5397802939*(((RANDBETWEEN(3800,4910))))</f>
        <v>117037144.00516386</v>
      </c>
      <c r="B4343">
        <v>181723204.66400421</v>
      </c>
    </row>
    <row r="4344" spans="1:2" x14ac:dyDescent="0.25">
      <c r="A4344">
        <f ca="1">26137.5369944763*(((RANDBETWEEN(3800,4910))))</f>
        <v>113306222.87105496</v>
      </c>
      <c r="B4344">
        <v>149437396.96353444</v>
      </c>
    </row>
    <row r="4345" spans="1:2" x14ac:dyDescent="0.25">
      <c r="A4345">
        <f ca="1">31589.4220556469*(((RANDBETWEEN(3800,4910))))</f>
        <v>141109948.32257491</v>
      </c>
      <c r="B4345">
        <v>192498291.55303851</v>
      </c>
    </row>
    <row r="4346" spans="1:2" x14ac:dyDescent="0.25">
      <c r="A4346">
        <f ca="1">26505.5186693018*(((RANDBETWEEN(3800,4910))))</f>
        <v>106446162.97591613</v>
      </c>
      <c r="B4346">
        <v>143074022.65278995</v>
      </c>
    </row>
    <row r="4347" spans="1:2" x14ac:dyDescent="0.25">
      <c r="A4347">
        <f ca="1">30151.7358021011*(((RANDBETWEEN(3800,4910))))</f>
        <v>125310613.99353212</v>
      </c>
      <c r="B4347">
        <v>180453515.648233</v>
      </c>
    </row>
    <row r="4348" spans="1:2" x14ac:dyDescent="0.25">
      <c r="A4348">
        <f ca="1">26367.9569816972*(((RANDBETWEEN(3800,4910))))</f>
        <v>101094747.06782714</v>
      </c>
      <c r="B4348">
        <v>150860080.75909427</v>
      </c>
    </row>
    <row r="4349" spans="1:2" x14ac:dyDescent="0.25">
      <c r="A4349">
        <f ca="1">26189.9479919344*(((RANDBETWEEN(3800,4910))))</f>
        <v>123826074.10586578</v>
      </c>
      <c r="B4349">
        <v>179122683.33325726</v>
      </c>
    </row>
    <row r="4350" spans="1:2" x14ac:dyDescent="0.25">
      <c r="A4350">
        <f ca="1">32337.0497168353*(((RANDBETWEEN(3800,4910))))</f>
        <v>149849888.38781482</v>
      </c>
      <c r="B4350">
        <v>164551509.56015405</v>
      </c>
    </row>
    <row r="4351" spans="1:2" x14ac:dyDescent="0.25">
      <c r="A4351">
        <f ca="1">26612.4484880972*(((RANDBETWEEN(3800,4910))))</f>
        <v>106848980.67971037</v>
      </c>
      <c r="B4351">
        <v>153114242.94995534</v>
      </c>
    </row>
    <row r="4352" spans="1:2" x14ac:dyDescent="0.25">
      <c r="A4352">
        <f ca="1">30957.09935653*(((RANDBETWEEN(3800,4910))))</f>
        <v>149398961.49461356</v>
      </c>
      <c r="B4352">
        <v>172422906.65066808</v>
      </c>
    </row>
    <row r="4353" spans="1:2" x14ac:dyDescent="0.25">
      <c r="A4353">
        <f ca="1">33396.2416332936*(((RANDBETWEEN(3800,4910))))</f>
        <v>159400261.31571075</v>
      </c>
      <c r="B4353">
        <v>194841607.91628581</v>
      </c>
    </row>
    <row r="4354" spans="1:2" x14ac:dyDescent="0.25">
      <c r="A4354">
        <f ca="1">26487.1624366837*(((RANDBETWEEN(3800,4910))))</f>
        <v>106240008.53353819</v>
      </c>
      <c r="B4354">
        <v>179227181.61769608</v>
      </c>
    </row>
    <row r="4355" spans="1:2" x14ac:dyDescent="0.25">
      <c r="A4355">
        <f ca="1">27465.5124912822*(((RANDBETWEEN(3800,4910))))</f>
        <v>122111668.53624061</v>
      </c>
      <c r="B4355">
        <v>161052645.89306533</v>
      </c>
    </row>
    <row r="4356" spans="1:2" x14ac:dyDescent="0.25">
      <c r="A4356">
        <f ca="1">26157.3923352745*(((RANDBETWEEN(3800,4910))))</f>
        <v>109861047.8081529</v>
      </c>
      <c r="B4356">
        <v>143999258.83659101</v>
      </c>
    </row>
    <row r="4357" spans="1:2" x14ac:dyDescent="0.25">
      <c r="A4357">
        <f ca="1">28241.4364015684*(((RANDBETWEEN(3800,4910))))</f>
        <v>112118502.5142266</v>
      </c>
      <c r="B4357">
        <v>164823284.21114951</v>
      </c>
    </row>
    <row r="4358" spans="1:2" x14ac:dyDescent="0.25">
      <c r="A4358">
        <f ca="1">27491.5788503756*(((RANDBETWEEN(3800,4910))))</f>
        <v>108454278.56473184</v>
      </c>
      <c r="B4358">
        <v>146007205.00902969</v>
      </c>
    </row>
    <row r="4359" spans="1:2" x14ac:dyDescent="0.25">
      <c r="A4359">
        <f ca="1">26270.8805539341*(((RANDBETWEEN(3800,4910))))</f>
        <v>101011535.72987647</v>
      </c>
      <c r="B4359">
        <v>157376780.43748868</v>
      </c>
    </row>
    <row r="4360" spans="1:2" x14ac:dyDescent="0.25">
      <c r="A4360">
        <f ca="1">29726.5078377265*(((RANDBETWEEN(3800,4910))))</f>
        <v>139001150.64920893</v>
      </c>
      <c r="B4360">
        <v>169449413.71834147</v>
      </c>
    </row>
    <row r="4361" spans="1:2" x14ac:dyDescent="0.25">
      <c r="A4361">
        <f ca="1">30554.5761472243*(((RANDBETWEEN(3800,4910))))</f>
        <v>123226605.60175543</v>
      </c>
      <c r="B4361">
        <v>186701757.77716121</v>
      </c>
    </row>
    <row r="4362" spans="1:2" x14ac:dyDescent="0.25">
      <c r="A4362">
        <f ca="1">26965.0128785783*(((RANDBETWEEN(3800,4910))))</f>
        <v>103653509.50525506</v>
      </c>
      <c r="B4362">
        <v>146972825.28961575</v>
      </c>
    </row>
    <row r="4363" spans="1:2" x14ac:dyDescent="0.25">
      <c r="A4363">
        <f ca="1">28913.3315981334*(((RANDBETWEEN(3800,4910))))</f>
        <v>141501844.84126478</v>
      </c>
      <c r="B4363">
        <v>158863030.53790885</v>
      </c>
    </row>
    <row r="4364" spans="1:2" x14ac:dyDescent="0.25">
      <c r="A4364">
        <f ca="1">26070.4290256285*(((RANDBETWEEN(3800,4910))))</f>
        <v>120393241.24035224</v>
      </c>
      <c r="B4364">
        <v>143232465.17729223</v>
      </c>
    </row>
    <row r="4365" spans="1:2" x14ac:dyDescent="0.25">
      <c r="A4365">
        <f ca="1">27099.1272474368*(((RANDBETWEEN(3800,4910))))</f>
        <v>114493812.6204204</v>
      </c>
      <c r="B4365">
        <v>166078941.7698161</v>
      </c>
    </row>
    <row r="4366" spans="1:2" x14ac:dyDescent="0.25">
      <c r="A4366">
        <f ca="1">28591.7321562978*(((RANDBETWEEN(3800,4910))))</f>
        <v>130149564.77546762</v>
      </c>
      <c r="B4366">
        <v>144756453.07061684</v>
      </c>
    </row>
    <row r="4367" spans="1:2" x14ac:dyDescent="0.25">
      <c r="A4367">
        <f ca="1">25949.933107372*(((RANDBETWEEN(3800,4910))))</f>
        <v>112622709.6859947</v>
      </c>
      <c r="B4367">
        <v>148918111.06888509</v>
      </c>
    </row>
    <row r="4368" spans="1:2" x14ac:dyDescent="0.25">
      <c r="A4368">
        <f ca="1">27913.3520363971*(((RANDBETWEEN(3800,4910))))</f>
        <v>133174602.56565078</v>
      </c>
      <c r="B4368">
        <v>199291243.38285655</v>
      </c>
    </row>
    <row r="4369" spans="1:2" x14ac:dyDescent="0.25">
      <c r="A4369">
        <f ca="1">25945.1309707452*(((RANDBETWEEN(3800,4910))))</f>
        <v>115585558.47466974</v>
      </c>
      <c r="B4369">
        <v>157313350.35301936</v>
      </c>
    </row>
    <row r="4370" spans="1:2" x14ac:dyDescent="0.25">
      <c r="A4370">
        <f ca="1">28333.5335169566*(((RANDBETWEEN(3800,4910))))</f>
        <v>108347432.16884208</v>
      </c>
      <c r="B4370">
        <v>148104560.13001969</v>
      </c>
    </row>
    <row r="4371" spans="1:2" x14ac:dyDescent="0.25">
      <c r="A4371">
        <f ca="1">27536.8482153595*(((RANDBETWEEN(3800,4910))))</f>
        <v>121823016.50475049</v>
      </c>
      <c r="B4371">
        <v>150361535.90229106</v>
      </c>
    </row>
    <row r="4372" spans="1:2" x14ac:dyDescent="0.25">
      <c r="A4372">
        <f ca="1">25653.3328071247*(((RANDBETWEEN(3800,4910))))</f>
        <v>100817597.93200015</v>
      </c>
      <c r="B4372">
        <v>149534875.13008714</v>
      </c>
    </row>
    <row r="4373" spans="1:2" x14ac:dyDescent="0.25">
      <c r="A4373">
        <f ca="1">25375.8817213434*(((RANDBETWEEN(3800,4910))))</f>
        <v>110537340.77817203</v>
      </c>
      <c r="B4373">
        <v>161214262.32765228</v>
      </c>
    </row>
    <row r="4374" spans="1:2" x14ac:dyDescent="0.25">
      <c r="A4374">
        <f ca="1">29373.7031400897*(((RANDBETWEEN(3800,4910))))</f>
        <v>132446027.45866427</v>
      </c>
      <c r="B4374">
        <v>187628921.05549586</v>
      </c>
    </row>
    <row r="4375" spans="1:2" x14ac:dyDescent="0.25">
      <c r="A4375">
        <f ca="1">25834.3193701676*(((RANDBETWEEN(3800,4910))))</f>
        <v>121782981.51097006</v>
      </c>
      <c r="B4375">
        <v>148963094.69792658</v>
      </c>
    </row>
    <row r="4376" spans="1:2" x14ac:dyDescent="0.25">
      <c r="A4376">
        <f ca="1">25752.516907664*(((RANDBETWEEN(3800,4910))))</f>
        <v>117663249.75111675</v>
      </c>
      <c r="B4376">
        <v>175796132.79874152</v>
      </c>
    </row>
    <row r="4377" spans="1:2" x14ac:dyDescent="0.25">
      <c r="A4377">
        <f ca="1">27449.4558160861*(((RANDBETWEEN(3800,4910))))</f>
        <v>113283904.15298738</v>
      </c>
      <c r="B4377">
        <v>153639531.30498025</v>
      </c>
    </row>
    <row r="4378" spans="1:2" x14ac:dyDescent="0.25">
      <c r="A4378">
        <f ca="1">27144.7708489117*(((RANDBETWEEN(3800,4910))))</f>
        <v>129100530.15742385</v>
      </c>
      <c r="B4378">
        <v>145066777.26405132</v>
      </c>
    </row>
    <row r="4379" spans="1:2" x14ac:dyDescent="0.25">
      <c r="A4379">
        <f ca="1">27297.6003013066*(((RANDBETWEEN(3800,4910))))</f>
        <v>117871038.10104209</v>
      </c>
      <c r="B4379">
        <v>202139943.20180309</v>
      </c>
    </row>
    <row r="4380" spans="1:2" x14ac:dyDescent="0.25">
      <c r="A4380">
        <f ca="1">30607.6184177202*(((RANDBETWEEN(3800,4910))))</f>
        <v>148171480.76018369</v>
      </c>
      <c r="B4380">
        <v>168764033.91982543</v>
      </c>
    </row>
    <row r="4381" spans="1:2" x14ac:dyDescent="0.25">
      <c r="A4381">
        <f ca="1">27660.947806957*(((RANDBETWEEN(3800,4910))))</f>
        <v>115761066.57211493</v>
      </c>
      <c r="B4381">
        <v>157951719.18100291</v>
      </c>
    </row>
    <row r="4382" spans="1:2" x14ac:dyDescent="0.25">
      <c r="A4382">
        <f ca="1">28388.9734552781*(((RANDBETWEEN(3800,4910))))</f>
        <v>137118741.78899306</v>
      </c>
      <c r="B4382">
        <v>171231511.13447896</v>
      </c>
    </row>
    <row r="4383" spans="1:2" x14ac:dyDescent="0.25">
      <c r="A4383">
        <f ca="1">32309.574688077*(((RANDBETWEEN(3800,4910))))</f>
        <v>156410651.06498086</v>
      </c>
      <c r="B4383">
        <v>151059551.05146009</v>
      </c>
    </row>
    <row r="4384" spans="1:2" x14ac:dyDescent="0.25">
      <c r="A4384">
        <f ca="1">27542.2482153206*(((RANDBETWEEN(3800,4910))))</f>
        <v>115099055.29182462</v>
      </c>
      <c r="B4384">
        <v>158871265.68380532</v>
      </c>
    </row>
    <row r="4385" spans="1:2" x14ac:dyDescent="0.25">
      <c r="A4385">
        <f ca="1">26105.5605251479*(((RANDBETWEEN(3800,4910))))</f>
        <v>120607689.62618335</v>
      </c>
      <c r="B4385">
        <v>145514906.18087935</v>
      </c>
    </row>
    <row r="4386" spans="1:2" x14ac:dyDescent="0.25">
      <c r="A4386">
        <f ca="1">28472.6291390126*(((RANDBETWEEN(3800,4910))))</f>
        <v>123713573.60900992</v>
      </c>
      <c r="B4386">
        <v>168108103.48326832</v>
      </c>
    </row>
    <row r="4387" spans="1:2" x14ac:dyDescent="0.25">
      <c r="A4387">
        <f ca="1">28234.4434534554*(((RANDBETWEEN(3800,4910))))</f>
        <v>112429553.8316593</v>
      </c>
      <c r="B4387">
        <v>184498871.40383941</v>
      </c>
    </row>
    <row r="4388" spans="1:2" x14ac:dyDescent="0.25">
      <c r="A4388">
        <f ca="1">31009.7898563236*(((RANDBETWEEN(3800,4910))))</f>
        <v>149157089.20891666</v>
      </c>
      <c r="B4388">
        <v>185579582.94305861</v>
      </c>
    </row>
    <row r="4389" spans="1:2" x14ac:dyDescent="0.25">
      <c r="A4389">
        <f ca="1">26532.5852288274*(((RANDBETWEEN(3800,4910))))</f>
        <v>119025177.3365199</v>
      </c>
      <c r="B4389">
        <v>143170353.64992434</v>
      </c>
    </row>
    <row r="4390" spans="1:2" x14ac:dyDescent="0.25">
      <c r="A4390">
        <f ca="1">32367.4338119932*(((RANDBETWEEN(3800,4910))))</f>
        <v>144552959.40436155</v>
      </c>
      <c r="B4390">
        <v>157709044.62421927</v>
      </c>
    </row>
    <row r="4391" spans="1:2" x14ac:dyDescent="0.25">
      <c r="A4391">
        <f ca="1">29840.1375840956*(((RANDBETWEEN(3800,4910))))</f>
        <v>142188255.58821535</v>
      </c>
      <c r="B4391">
        <v>157419385.36796471</v>
      </c>
    </row>
    <row r="4392" spans="1:2" x14ac:dyDescent="0.25">
      <c r="A4392">
        <f ca="1">27945.7769237457*(((RANDBETWEEN(3800,4910))))</f>
        <v>134810427.88014942</v>
      </c>
      <c r="B4392">
        <v>148392436.82741082</v>
      </c>
    </row>
    <row r="4393" spans="1:2" x14ac:dyDescent="0.25">
      <c r="A4393">
        <f ca="1">33376.3319824093*(((RANDBETWEEN(3800,4910))))</f>
        <v>127831351.49262761</v>
      </c>
      <c r="B4393">
        <v>198601011.23645553</v>
      </c>
    </row>
    <row r="4394" spans="1:2" x14ac:dyDescent="0.25">
      <c r="A4394">
        <f ca="1">26922.8773568011*(((RANDBETWEEN(3800,4910))))</f>
        <v>108041506.83284292</v>
      </c>
      <c r="B4394">
        <v>180416481.8068558</v>
      </c>
    </row>
    <row r="4395" spans="1:2" x14ac:dyDescent="0.25">
      <c r="A4395">
        <f ca="1">30216.0005551033*(((RANDBETWEEN(3800,4910))))</f>
        <v>145248314.66838178</v>
      </c>
      <c r="B4395">
        <v>153873817.92412823</v>
      </c>
    </row>
    <row r="4396" spans="1:2" x14ac:dyDescent="0.25">
      <c r="A4396">
        <f ca="1">30981.7771365721*(((RANDBETWEEN(3800,4910))))</f>
        <v>131021935.51056351</v>
      </c>
      <c r="B4396">
        <v>150463532.07542706</v>
      </c>
    </row>
    <row r="4397" spans="1:2" x14ac:dyDescent="0.25">
      <c r="A4397">
        <f ca="1">25924.5358840065*(((RANDBETWEEN(3800,4910))))</f>
        <v>109660786.78934748</v>
      </c>
      <c r="B4397">
        <v>159562800.46099645</v>
      </c>
    </row>
    <row r="4398" spans="1:2" x14ac:dyDescent="0.25">
      <c r="A4398">
        <f ca="1">27797.8385763135*(((RANDBETWEEN(3800,4910))))</f>
        <v>136014824.15390173</v>
      </c>
      <c r="B4398">
        <v>180442753.49463028</v>
      </c>
    </row>
    <row r="4399" spans="1:2" x14ac:dyDescent="0.25">
      <c r="A4399">
        <f ca="1">30887.8496571385*(((RANDBETWEEN(3800,4910))))</f>
        <v>132972192.77398129</v>
      </c>
      <c r="B4399">
        <v>172760153.94723284</v>
      </c>
    </row>
    <row r="4400" spans="1:2" x14ac:dyDescent="0.25">
      <c r="A4400">
        <f ca="1">27863.8536760083*(((RANDBETWEEN(3800,4910))))</f>
        <v>122433773.0523804</v>
      </c>
      <c r="B4400">
        <v>150426953.58382586</v>
      </c>
    </row>
    <row r="4401" spans="1:2" x14ac:dyDescent="0.25">
      <c r="A4401">
        <f ca="1">26113.0275986582*(((RANDBETWEEN(3800,4910))))</f>
        <v>99803991.482071728</v>
      </c>
      <c r="B4401">
        <v>185992707.90107599</v>
      </c>
    </row>
    <row r="4402" spans="1:2" x14ac:dyDescent="0.25">
      <c r="A4402">
        <f ca="1">27245.6702950063*(((RANDBETWEEN(3800,4910))))</f>
        <v>110753649.74920064</v>
      </c>
      <c r="B4402">
        <v>159945483.10882777</v>
      </c>
    </row>
    <row r="4403" spans="1:2" x14ac:dyDescent="0.25">
      <c r="A4403">
        <f ca="1">26477.8227712887*(((RANDBETWEEN(3800,4910))))</f>
        <v>112213012.90472144</v>
      </c>
      <c r="B4403">
        <v>180096404.25868124</v>
      </c>
    </row>
    <row r="4404" spans="1:2" x14ac:dyDescent="0.25">
      <c r="A4404">
        <f ca="1">28405.246653677*(((RANDBETWEEN(3800,4910))))</f>
        <v>124414980.34310542</v>
      </c>
      <c r="B4404">
        <v>180320580.96081257</v>
      </c>
    </row>
    <row r="4405" spans="1:2" x14ac:dyDescent="0.25">
      <c r="A4405">
        <f ca="1">27105.2731709392*(((RANDBETWEEN(3800,4910))))</f>
        <v>116525569.36186767</v>
      </c>
      <c r="B4405">
        <v>157139999.9390434</v>
      </c>
    </row>
    <row r="4406" spans="1:2" x14ac:dyDescent="0.25">
      <c r="A4406">
        <f ca="1">27069.9951748566*(((RANDBETWEEN(3800,4910))))</f>
        <v>118620718.85622166</v>
      </c>
      <c r="B4406">
        <v>202764220.86621267</v>
      </c>
    </row>
    <row r="4407" spans="1:2" x14ac:dyDescent="0.25">
      <c r="A4407">
        <f ca="1">29310.074344211*(((RANDBETWEEN(3800,4910))))</f>
        <v>136145295.32885998</v>
      </c>
      <c r="B4407">
        <v>153901208.79947245</v>
      </c>
    </row>
    <row r="4408" spans="1:2" x14ac:dyDescent="0.25">
      <c r="A4408">
        <f ca="1">26864.7561101823*(((RANDBETWEEN(3800,4910))))</f>
        <v>119575029.4464213</v>
      </c>
      <c r="B4408">
        <v>168206403.52383673</v>
      </c>
    </row>
    <row r="4409" spans="1:2" x14ac:dyDescent="0.25">
      <c r="A4409">
        <f ca="1">32811.9999215777*(((RANDBETWEEN(3800,4910))))</f>
        <v>147030571.64858955</v>
      </c>
      <c r="B4409">
        <v>182490885.58374631</v>
      </c>
    </row>
    <row r="4410" spans="1:2" x14ac:dyDescent="0.25">
      <c r="A4410">
        <f ca="1">27458.1943591449*(((RANDBETWEEN(3800,4910))))</f>
        <v>126609734.19001724</v>
      </c>
      <c r="B4410">
        <v>169381341.34434998</v>
      </c>
    </row>
    <row r="4411" spans="1:2" x14ac:dyDescent="0.25">
      <c r="A4411">
        <f ca="1">27290.5867436611*(((RANDBETWEEN(3800,4910))))</f>
        <v>119177992.30956796</v>
      </c>
      <c r="B4411">
        <v>161668836.15323895</v>
      </c>
    </row>
    <row r="4412" spans="1:2" x14ac:dyDescent="0.25">
      <c r="A4412">
        <f ca="1">27958.5416100622*(((RANDBETWEEN(3800,4910))))</f>
        <v>115189191.43345638</v>
      </c>
      <c r="B4412">
        <v>177648889.69044465</v>
      </c>
    </row>
    <row r="4413" spans="1:2" x14ac:dyDescent="0.25">
      <c r="A4413">
        <f ca="1">27022.2372488333*(((RANDBETWEEN(3800,4910))))</f>
        <v>108305126.89332397</v>
      </c>
      <c r="B4413">
        <v>151838446.40363306</v>
      </c>
    </row>
    <row r="4414" spans="1:2" x14ac:dyDescent="0.25">
      <c r="A4414">
        <f ca="1">27231.4147562608*(((RANDBETWEEN(3800,4910))))</f>
        <v>111730494.74493794</v>
      </c>
      <c r="B4414">
        <v>163891010.87837082</v>
      </c>
    </row>
    <row r="4415" spans="1:2" x14ac:dyDescent="0.25">
      <c r="A4415">
        <f ca="1">29855.9206367833*(((RANDBETWEEN(3800,4910))))</f>
        <v>122618266.055269</v>
      </c>
      <c r="B4415">
        <v>192687344.41251281</v>
      </c>
    </row>
    <row r="4416" spans="1:2" x14ac:dyDescent="0.25">
      <c r="A4416">
        <f ca="1">28615.8827453214*(((RANDBETWEEN(3800,4910))))</f>
        <v>124021235.81822285</v>
      </c>
      <c r="B4416">
        <v>180732112.34408596</v>
      </c>
    </row>
    <row r="4417" spans="1:2" x14ac:dyDescent="0.25">
      <c r="A4417">
        <f ca="1">32007.8156699764*(((RANDBETWEEN(3800,4910))))</f>
        <v>145315483.14169282</v>
      </c>
      <c r="B4417">
        <v>161435587.06364965</v>
      </c>
    </row>
    <row r="4418" spans="1:2" x14ac:dyDescent="0.25">
      <c r="A4418">
        <f ca="1">26684.1525500328*(((RANDBETWEEN(3800,4910))))</f>
        <v>120772474.44144858</v>
      </c>
      <c r="B4418">
        <v>144615682.36275625</v>
      </c>
    </row>
    <row r="4419" spans="1:2" x14ac:dyDescent="0.25">
      <c r="A4419">
        <f ca="1">25060.3949453107*(((RANDBETWEEN(3800,4910))))</f>
        <v>96457460.144501001</v>
      </c>
      <c r="B4419">
        <v>144234915.81883103</v>
      </c>
    </row>
    <row r="4420" spans="1:2" x14ac:dyDescent="0.25">
      <c r="A4420">
        <f ca="1">26604.7227081162*(((RANDBETWEEN(3800,4910))))</f>
        <v>119694647.46381485</v>
      </c>
      <c r="B4420">
        <v>183120202.0903877</v>
      </c>
    </row>
    <row r="4421" spans="1:2" x14ac:dyDescent="0.25">
      <c r="A4421">
        <f ca="1">29516.5991044942*(((RANDBETWEEN(3800,4910))))</f>
        <v>115203286.30484095</v>
      </c>
      <c r="B4421">
        <v>181595245.61963776</v>
      </c>
    </row>
    <row r="4422" spans="1:2" x14ac:dyDescent="0.25">
      <c r="A4422">
        <f ca="1">27760.5647319135*(((RANDBETWEEN(3800,4910))))</f>
        <v>123534513.05701511</v>
      </c>
      <c r="B4422">
        <v>180266080.38104144</v>
      </c>
    </row>
    <row r="4423" spans="1:2" x14ac:dyDescent="0.25">
      <c r="A4423">
        <f ca="1">32964.9397067784*(((RANDBETWEEN(3800,4910))))</f>
        <v>149594896.38936022</v>
      </c>
      <c r="B4423">
        <v>201693097.81499961</v>
      </c>
    </row>
    <row r="4424" spans="1:2" x14ac:dyDescent="0.25">
      <c r="A4424">
        <f ca="1">26747.6451082269*(((RANDBETWEEN(3800,4910))))</f>
        <v>130582003.41836368</v>
      </c>
      <c r="B4424">
        <v>168106130.01264068</v>
      </c>
    </row>
    <row r="4425" spans="1:2" x14ac:dyDescent="0.25">
      <c r="A4425">
        <f ca="1">28854.5138776781*(((RANDBETWEEN(3800,4910))))</f>
        <v>126065371.13157545</v>
      </c>
      <c r="B4425">
        <v>189618064.57240188</v>
      </c>
    </row>
    <row r="4426" spans="1:2" x14ac:dyDescent="0.25">
      <c r="A4426">
        <f ca="1">26559.0079214511*(((RANDBETWEEN(3800,4910))))</f>
        <v>120365423.90001635</v>
      </c>
      <c r="B4426">
        <v>165886285.44393021</v>
      </c>
    </row>
    <row r="4427" spans="1:2" x14ac:dyDescent="0.25">
      <c r="A4427">
        <f ca="1">29438.1955253063*(((RANDBETWEEN(3800,4910))))</f>
        <v>141538844.08567286</v>
      </c>
      <c r="B4427">
        <v>188276259.91252863</v>
      </c>
    </row>
    <row r="4428" spans="1:2" x14ac:dyDescent="0.25">
      <c r="A4428">
        <f ca="1">32319.3800495212*(((RANDBETWEEN(3800,4910))))</f>
        <v>153678652.13547352</v>
      </c>
      <c r="B4428">
        <v>203606170.98990554</v>
      </c>
    </row>
    <row r="4429" spans="1:2" x14ac:dyDescent="0.25">
      <c r="A4429">
        <f ca="1">28518.8037348309*(((RANDBETWEEN(3800,4910))))</f>
        <v>116356719.23811004</v>
      </c>
      <c r="B4429">
        <v>169580631.67366958</v>
      </c>
    </row>
    <row r="4430" spans="1:2" x14ac:dyDescent="0.25">
      <c r="A4430">
        <f ca="1">31303.1305996952*(((RANDBETWEEN(3800,4910))))</f>
        <v>131160117.212723</v>
      </c>
      <c r="B4430">
        <v>177538450.9429518</v>
      </c>
    </row>
    <row r="4431" spans="1:2" x14ac:dyDescent="0.25">
      <c r="A4431">
        <f ca="1">26641.6867039358*(((RANDBETWEEN(3800,4910))))</f>
        <v>117543121.73776489</v>
      </c>
      <c r="B4431">
        <v>183137464.56688151</v>
      </c>
    </row>
    <row r="4432" spans="1:2" x14ac:dyDescent="0.25">
      <c r="A4432">
        <f ca="1">28626.5973784243*(((RANDBETWEEN(3800,4910))))</f>
        <v>118972138.70473145</v>
      </c>
      <c r="B4432">
        <v>179895332.78288296</v>
      </c>
    </row>
    <row r="4433" spans="1:2" x14ac:dyDescent="0.25">
      <c r="A4433">
        <f ca="1">30399.9171592993*(((RANDBETWEEN(3800,4910))))</f>
        <v>126767654.55427818</v>
      </c>
      <c r="B4433">
        <v>155616770.84702963</v>
      </c>
    </row>
    <row r="4434" spans="1:2" x14ac:dyDescent="0.25">
      <c r="A4434">
        <f ca="1">29685.0908588052*(((RANDBETWEEN(3800,4910))))</f>
        <v>133434483.41032958</v>
      </c>
      <c r="B4434">
        <v>160990982.54387408</v>
      </c>
    </row>
    <row r="4435" spans="1:2" x14ac:dyDescent="0.25">
      <c r="A4435">
        <f ca="1">31521.9574545024*(((RANDBETWEEN(3800,4910))))</f>
        <v>140367276.54489902</v>
      </c>
      <c r="B4435">
        <v>148527459.48779619</v>
      </c>
    </row>
    <row r="4436" spans="1:2" x14ac:dyDescent="0.25">
      <c r="A4436">
        <f ca="1">26635.6734493562*(((RANDBETWEEN(3800,4910))))</f>
        <v>106542693.79742485</v>
      </c>
      <c r="B4436">
        <v>173717734.77629501</v>
      </c>
    </row>
    <row r="4437" spans="1:2" x14ac:dyDescent="0.25">
      <c r="A4437">
        <f ca="1">25535.2757558728*(((RANDBETWEEN(3800,4910))))</f>
        <v>119683837.46777581</v>
      </c>
      <c r="B4437">
        <v>142919059.42525935</v>
      </c>
    </row>
    <row r="4438" spans="1:2" x14ac:dyDescent="0.25">
      <c r="A4438">
        <f ca="1">29970.4089618751*(((RANDBETWEEN(3800,4910))))</f>
        <v>121739801.20313668</v>
      </c>
      <c r="B4438">
        <v>194682658.54558358</v>
      </c>
    </row>
    <row r="4439" spans="1:2" x14ac:dyDescent="0.25">
      <c r="A4439">
        <f ca="1">33502.9516243922*(((RANDBETWEEN(3800,4910))))</f>
        <v>162489315.37830234</v>
      </c>
      <c r="B4439">
        <v>177645726.86735609</v>
      </c>
    </row>
    <row r="4440" spans="1:2" x14ac:dyDescent="0.25">
      <c r="A4440">
        <f ca="1">27098.779926248*(((RANDBETWEEN(3800,4910))))</f>
        <v>106335612.43059725</v>
      </c>
      <c r="B4440">
        <v>191260229.23130682</v>
      </c>
    </row>
    <row r="4441" spans="1:2" x14ac:dyDescent="0.25">
      <c r="A4441">
        <f ca="1">28966.6244812817*(((RANDBETWEEN(3800,4910))))</f>
        <v>123397820.29025988</v>
      </c>
      <c r="B4441">
        <v>154843885.72477806</v>
      </c>
    </row>
    <row r="4442" spans="1:2" x14ac:dyDescent="0.25">
      <c r="A4442">
        <f ca="1">31893.6288058442*(((RANDBETWEEN(3800,4910))))</f>
        <v>128627004.97396979</v>
      </c>
      <c r="B4442">
        <v>159722705.27654386</v>
      </c>
    </row>
    <row r="4443" spans="1:2" x14ac:dyDescent="0.25">
      <c r="A4443">
        <f ca="1">27189.1877867756*(((RANDBETWEEN(3800,4910))))</f>
        <v>114901507.58691356</v>
      </c>
      <c r="B4443">
        <v>181766142.29705364</v>
      </c>
    </row>
    <row r="4444" spans="1:2" x14ac:dyDescent="0.25">
      <c r="A4444">
        <f ca="1">31077.6741454049*(((RANDBETWEEN(3800,4910))))</f>
        <v>135250037.88080218</v>
      </c>
      <c r="B4444">
        <v>185778500.07487711</v>
      </c>
    </row>
    <row r="4445" spans="1:2" x14ac:dyDescent="0.25">
      <c r="A4445">
        <f ca="1">27971.1071286248*(((RANDBETWEEN(3800,4910))))</f>
        <v>118905176.40378387</v>
      </c>
      <c r="B4445">
        <v>196756369.72472498</v>
      </c>
    </row>
    <row r="4446" spans="1:2" x14ac:dyDescent="0.25">
      <c r="A4446">
        <f ca="1">31040.4795788147*(((RANDBETWEEN(3800,4910))))</f>
        <v>145610889.70421973</v>
      </c>
      <c r="B4446">
        <v>189811313.30631188</v>
      </c>
    </row>
    <row r="4447" spans="1:2" x14ac:dyDescent="0.25">
      <c r="A4447">
        <f ca="1">28666.5118593851*(((RANDBETWEEN(3800,4910))))</f>
        <v>130375295.93648349</v>
      </c>
      <c r="B4447">
        <v>156161508.38865259</v>
      </c>
    </row>
    <row r="4448" spans="1:2" x14ac:dyDescent="0.25">
      <c r="A4448">
        <f ca="1">26474.7308271726*(((RANDBETWEEN(3800,4910))))</f>
        <v>127740576.24110764</v>
      </c>
      <c r="B4448">
        <v>198912936.80535087</v>
      </c>
    </row>
    <row r="4449" spans="1:2" x14ac:dyDescent="0.25">
      <c r="A4449">
        <f ca="1">26132.5973552143*(((RANDBETWEEN(3800,4910))))</f>
        <v>103328289.94251734</v>
      </c>
      <c r="B4449">
        <v>147449090.62540635</v>
      </c>
    </row>
    <row r="4450" spans="1:2" x14ac:dyDescent="0.25">
      <c r="A4450">
        <f ca="1">27260.0603298447*(((RANDBETWEEN(3800,4910))))</f>
        <v>112202408.31764095</v>
      </c>
      <c r="B4450">
        <v>143837498.62880817</v>
      </c>
    </row>
    <row r="4451" spans="1:2" x14ac:dyDescent="0.25">
      <c r="A4451">
        <f ca="1">27495.9353063285*(((RANDBETWEEN(3800,4910))))</f>
        <v>126151351.18543512</v>
      </c>
      <c r="B4451">
        <v>153145270.58915031</v>
      </c>
    </row>
    <row r="4452" spans="1:2" x14ac:dyDescent="0.25">
      <c r="A4452">
        <f ca="1">25357.4462514168*(((RANDBETWEEN(3800,4910))))</f>
        <v>100897278.63438764</v>
      </c>
      <c r="B4452">
        <v>146164679.34196952</v>
      </c>
    </row>
    <row r="4453" spans="1:2" x14ac:dyDescent="0.25">
      <c r="A4453">
        <f ca="1">26836.3405415104*(((RANDBETWEEN(3800,4910))))</f>
        <v>117918880.33939651</v>
      </c>
      <c r="B4453">
        <v>171862520.31813586</v>
      </c>
    </row>
    <row r="4454" spans="1:2" x14ac:dyDescent="0.25">
      <c r="A4454">
        <f ca="1">26486.7352659296*(((RANDBETWEEN(3800,4910))))</f>
        <v>107853986.00286546</v>
      </c>
      <c r="B4454">
        <v>162234799.63095677</v>
      </c>
    </row>
    <row r="4455" spans="1:2" x14ac:dyDescent="0.25">
      <c r="A4455">
        <f ca="1">25572.1717100893*(((RANDBETWEEN(3800,4910))))</f>
        <v>119831196.63347849</v>
      </c>
      <c r="B4455">
        <v>164402644.73036227</v>
      </c>
    </row>
    <row r="4456" spans="1:2" x14ac:dyDescent="0.25">
      <c r="A4456">
        <f ca="1">32403.3246426053*(((RANDBETWEEN(3800,4910))))</f>
        <v>141796948.63604075</v>
      </c>
      <c r="B4456">
        <v>179705959.12816513</v>
      </c>
    </row>
    <row r="4457" spans="1:2" x14ac:dyDescent="0.25">
      <c r="A4457">
        <f ca="1">26535.3294351426*(((RANDBETWEEN(3800,4910))))</f>
        <v>118745599.22226334</v>
      </c>
      <c r="B4457">
        <v>146972381.42512363</v>
      </c>
    </row>
    <row r="4458" spans="1:2" x14ac:dyDescent="0.25">
      <c r="A4458">
        <f ca="1">27836.4530065787*(((RANDBETWEEN(3800,4910))))</f>
        <v>134589250.28680792</v>
      </c>
      <c r="B4458">
        <v>175725886.74958199</v>
      </c>
    </row>
    <row r="4459" spans="1:2" x14ac:dyDescent="0.25">
      <c r="A4459">
        <f ca="1">26576.6789126983*(((RANDBETWEEN(3800,4910))))</f>
        <v>130119419.95657091</v>
      </c>
      <c r="B4459">
        <v>150161754.16222399</v>
      </c>
    </row>
    <row r="4460" spans="1:2" x14ac:dyDescent="0.25">
      <c r="A4460">
        <f ca="1">27788.6667051656*(((RANDBETWEEN(3800,4910))))</f>
        <v>131579336.84895897</v>
      </c>
      <c r="B4460">
        <v>167751278.26202005</v>
      </c>
    </row>
    <row r="4461" spans="1:2" x14ac:dyDescent="0.25">
      <c r="A4461">
        <f ca="1">27704.7746024881*(((RANDBETWEEN(3800,4910))))</f>
        <v>131292926.84119113</v>
      </c>
      <c r="B4461">
        <v>194401514.7693342</v>
      </c>
    </row>
    <row r="4462" spans="1:2" x14ac:dyDescent="0.25">
      <c r="A4462">
        <f ca="1">28660.7479150316*(((RANDBETWEEN(3800,4910))))</f>
        <v>114814956.14761649</v>
      </c>
      <c r="B4462">
        <v>189695401.23005337</v>
      </c>
    </row>
    <row r="4463" spans="1:2" x14ac:dyDescent="0.25">
      <c r="A4463">
        <f ca="1">28257.2242675618*(((RANDBETWEEN(3800,4910))))</f>
        <v>135549904.81149378</v>
      </c>
      <c r="B4463">
        <v>198192851.30411977</v>
      </c>
    </row>
    <row r="4464" spans="1:2" x14ac:dyDescent="0.25">
      <c r="A4464">
        <f ca="1">26877.2158526957*(((RANDBETWEEN(3800,4910))))</f>
        <v>112158621.75329895</v>
      </c>
      <c r="B4464">
        <v>148491873.90108442</v>
      </c>
    </row>
    <row r="4465" spans="1:2" x14ac:dyDescent="0.25">
      <c r="A4465">
        <f ca="1">30460.8309897337*(((RANDBETWEEN(3800,4910))))</f>
        <v>142556689.03195378</v>
      </c>
      <c r="B4465">
        <v>188471115.95372614</v>
      </c>
    </row>
    <row r="4466" spans="1:2" x14ac:dyDescent="0.25">
      <c r="A4466">
        <f ca="1">34134.7404982328*(((RANDBETWEEN(3800,4910))))</f>
        <v>154220757.5710156</v>
      </c>
      <c r="B4466">
        <v>185004934.44958681</v>
      </c>
    </row>
    <row r="4467" spans="1:2" x14ac:dyDescent="0.25">
      <c r="A4467">
        <f ca="1">26747.4631026362*(((RANDBETWEEN(3800,4910))))</f>
        <v>125499096.87756902</v>
      </c>
      <c r="B4467">
        <v>144621145.29134214</v>
      </c>
    </row>
    <row r="4468" spans="1:2" x14ac:dyDescent="0.25">
      <c r="A4468">
        <f ca="1">26267.0451332945*(((RANDBETWEEN(3800,4910))))</f>
        <v>106828072.55710872</v>
      </c>
      <c r="B4468">
        <v>150780490.38582033</v>
      </c>
    </row>
    <row r="4469" spans="1:2" x14ac:dyDescent="0.25">
      <c r="A4469">
        <f ca="1">27129.2642667553*(((RANDBETWEEN(3800,4910))))</f>
        <v>127236249.41108234</v>
      </c>
      <c r="B4469">
        <v>168026809.24322307</v>
      </c>
    </row>
    <row r="4470" spans="1:2" x14ac:dyDescent="0.25">
      <c r="A4470">
        <f ca="1">26991.9634245717*(((RANDBETWEEN(3800,4910))))</f>
        <v>106672239.45390725</v>
      </c>
      <c r="B4470">
        <v>152450403.5868085</v>
      </c>
    </row>
    <row r="4471" spans="1:2" x14ac:dyDescent="0.25">
      <c r="A4471">
        <f ca="1">27385.1830659531*(((RANDBETWEEN(3800,4910))))</f>
        <v>128409123.39625417</v>
      </c>
      <c r="B4471">
        <v>165810359.7430186</v>
      </c>
    </row>
    <row r="4472" spans="1:2" x14ac:dyDescent="0.25">
      <c r="A4472">
        <f ca="1">29075.8223918452*(((RANDBETWEEN(3800,4910))))</f>
        <v>136191152.08340281</v>
      </c>
      <c r="B4472">
        <v>174244341.28508222</v>
      </c>
    </row>
    <row r="4473" spans="1:2" x14ac:dyDescent="0.25">
      <c r="A4473">
        <f ca="1">30102.4057947358*(((RANDBETWEEN(3800,4910))))</f>
        <v>114629961.26635386</v>
      </c>
      <c r="B4473">
        <v>169546693.80062628</v>
      </c>
    </row>
    <row r="4474" spans="1:2" x14ac:dyDescent="0.25">
      <c r="A4474">
        <f ca="1">25355.4797703248*(((RANDBETWEEN(3800,4910))))</f>
        <v>123050143.32538645</v>
      </c>
      <c r="B4474">
        <v>154763974.32040659</v>
      </c>
    </row>
    <row r="4475" spans="1:2" x14ac:dyDescent="0.25">
      <c r="A4475">
        <f ca="1">26976.4240359755*(((RANDBETWEEN(3800,4910))))</f>
        <v>125170607.52692614</v>
      </c>
      <c r="B4475">
        <v>146125938.37320462</v>
      </c>
    </row>
    <row r="4476" spans="1:2" x14ac:dyDescent="0.25">
      <c r="A4476">
        <f ca="1">32045.3062573859*(((RANDBETWEEN(3800,4910))))</f>
        <v>154073832.48551127</v>
      </c>
      <c r="B4476">
        <v>191193036.15930647</v>
      </c>
    </row>
    <row r="4477" spans="1:2" x14ac:dyDescent="0.25">
      <c r="A4477">
        <f ca="1">31968.1038764562*(((RANDBETWEEN(3800,4910))))</f>
        <v>132731567.29504618</v>
      </c>
      <c r="B4477">
        <v>195967881.84333751</v>
      </c>
    </row>
    <row r="4478" spans="1:2" x14ac:dyDescent="0.25">
      <c r="A4478">
        <f ca="1">32238.5876093178*(((RANDBETWEEN(3800,4910))))</f>
        <v>139883231.63682988</v>
      </c>
      <c r="B4478">
        <v>176539907.34182006</v>
      </c>
    </row>
    <row r="4479" spans="1:2" x14ac:dyDescent="0.25">
      <c r="A4479">
        <f ca="1">30540.3501994115*(((RANDBETWEEN(3800,4910))))</f>
        <v>144211533.64162123</v>
      </c>
      <c r="B4479">
        <v>156358863.21277505</v>
      </c>
    </row>
    <row r="4480" spans="1:2" x14ac:dyDescent="0.25">
      <c r="A4480">
        <f ca="1">29818.886666443*(((RANDBETWEEN(3800,4910))))</f>
        <v>135675934.33231562</v>
      </c>
      <c r="B4480">
        <v>181372732.31683502</v>
      </c>
    </row>
    <row r="4481" spans="1:2" x14ac:dyDescent="0.25">
      <c r="A4481">
        <f ca="1">27204.5991742131*(((RANDBETWEEN(3800,4910))))</f>
        <v>111538856.61427371</v>
      </c>
      <c r="B4481">
        <v>155430443.74710885</v>
      </c>
    </row>
    <row r="4482" spans="1:2" x14ac:dyDescent="0.25">
      <c r="A4482">
        <f ca="1">25867.5606422024*(((RANDBETWEEN(3800,4910))))</f>
        <v>109135238.34945188</v>
      </c>
      <c r="B4482">
        <v>165448823.28343278</v>
      </c>
    </row>
    <row r="4483" spans="1:2" x14ac:dyDescent="0.25">
      <c r="A4483">
        <f ca="1">29059.7870017137*(((RANDBETWEEN(3800,4910))))</f>
        <v>111705821.23458739</v>
      </c>
      <c r="B4483">
        <v>197221740.62972248</v>
      </c>
    </row>
    <row r="4484" spans="1:2" x14ac:dyDescent="0.25">
      <c r="A4484">
        <f ca="1">26788.418961289*(((RANDBETWEEN(3800,4910))))</f>
        <v>115833123.58861348</v>
      </c>
      <c r="B4484">
        <v>203526916.91152149</v>
      </c>
    </row>
    <row r="4485" spans="1:2" x14ac:dyDescent="0.25">
      <c r="A4485">
        <f ca="1">26769.6892885849*(((RANDBETWEEN(3800,4910))))</f>
        <v>118295256.9662568</v>
      </c>
      <c r="B4485">
        <v>161121582.43250975</v>
      </c>
    </row>
    <row r="4486" spans="1:2" x14ac:dyDescent="0.25">
      <c r="A4486">
        <f ca="1">26213.1269236191*(((RANDBETWEEN(3800,4910))))</f>
        <v>104983573.32909445</v>
      </c>
      <c r="B4486">
        <v>146377270.56034777</v>
      </c>
    </row>
    <row r="4487" spans="1:2" x14ac:dyDescent="0.25">
      <c r="A4487">
        <f ca="1">32195.961131954*(((RANDBETWEEN(3800,4910))))</f>
        <v>152673247.68772608</v>
      </c>
      <c r="B4487">
        <v>200382177.95677525</v>
      </c>
    </row>
    <row r="4488" spans="1:2" x14ac:dyDescent="0.25">
      <c r="A4488">
        <f ca="1">31026.2114816477*(((RANDBETWEEN(3800,4910))))</f>
        <v>143403149.46817565</v>
      </c>
      <c r="B4488">
        <v>199531937.57818505</v>
      </c>
    </row>
    <row r="4489" spans="1:2" x14ac:dyDescent="0.25">
      <c r="A4489">
        <f ca="1">28236.9605180732*(((RANDBETWEEN(3800,4910))))</f>
        <v>133673771.09255831</v>
      </c>
      <c r="B4489">
        <v>171352401.04931194</v>
      </c>
    </row>
    <row r="4490" spans="1:2" x14ac:dyDescent="0.25">
      <c r="A4490">
        <f ca="1">27290.5738167508*(((RANDBETWEEN(3800,4910))))</f>
        <v>118741286.67668262</v>
      </c>
      <c r="B4490">
        <v>146576901.22359115</v>
      </c>
    </row>
    <row r="4491" spans="1:2" x14ac:dyDescent="0.25">
      <c r="A4491">
        <f ca="1">26357.0404649925*(((RANDBETWEEN(3800,4910))))</f>
        <v>100499395.29301624</v>
      </c>
      <c r="B4491">
        <v>155250100.82296306</v>
      </c>
    </row>
    <row r="4492" spans="1:2" x14ac:dyDescent="0.25">
      <c r="A4492">
        <f ca="1">27112.3853931275*(((RANDBETWEEN(3800,4910))))</f>
        <v>107690394.78150232</v>
      </c>
      <c r="B4492">
        <v>156377440.05997741</v>
      </c>
    </row>
    <row r="4493" spans="1:2" x14ac:dyDescent="0.25">
      <c r="A4493">
        <f ca="1">33024.0816103593*(((RANDBETWEEN(3800,4910))))</f>
        <v>126482232.56767622</v>
      </c>
      <c r="B4493">
        <v>175252874.18169701</v>
      </c>
    </row>
    <row r="4494" spans="1:2" x14ac:dyDescent="0.25">
      <c r="A4494">
        <f ca="1">27050.9461657057*(((RANDBETWEEN(3800,4910))))</f>
        <v>105660995.7232464</v>
      </c>
      <c r="B4494">
        <v>151893111.01156369</v>
      </c>
    </row>
    <row r="4495" spans="1:2" x14ac:dyDescent="0.25">
      <c r="A4495">
        <f ca="1">29546.4352574006*(((RANDBETWEEN(3800,4910))))</f>
        <v>112394639.71915193</v>
      </c>
      <c r="B4495">
        <v>159397418.26582366</v>
      </c>
    </row>
    <row r="4496" spans="1:2" x14ac:dyDescent="0.25">
      <c r="A4496">
        <f ca="1">27467.5585996429*(((RANDBETWEEN(3800,4910))))</f>
        <v>119181736.76385072</v>
      </c>
      <c r="B4496">
        <v>157785317.67294124</v>
      </c>
    </row>
    <row r="4497" spans="1:2" x14ac:dyDescent="0.25">
      <c r="A4497">
        <f ca="1">27551.8103498808*(((RANDBETWEEN(3800,4910))))</f>
        <v>109242928.03727734</v>
      </c>
      <c r="B4497">
        <v>162199943.41553912</v>
      </c>
    </row>
    <row r="4498" spans="1:2" x14ac:dyDescent="0.25">
      <c r="A4498">
        <f ca="1">25921.8313194839*(((RANDBETWEEN(3800,4910))))</f>
        <v>107005319.68682949</v>
      </c>
      <c r="B4498">
        <v>144215921.45372581</v>
      </c>
    </row>
    <row r="4499" spans="1:2" x14ac:dyDescent="0.25">
      <c r="A4499">
        <f ca="1">27157.5583217809*(((RANDBETWEEN(3800,4910))))</f>
        <v>117456439.74170241</v>
      </c>
      <c r="B4499">
        <v>169567534.42308781</v>
      </c>
    </row>
    <row r="4500" spans="1:2" x14ac:dyDescent="0.25">
      <c r="A4500">
        <f ca="1">30992.7684255356*(((RANDBETWEEN(3800,4910))))</f>
        <v>136492152.14605892</v>
      </c>
      <c r="B4500">
        <v>180663952.13694555</v>
      </c>
    </row>
    <row r="4501" spans="1:2" x14ac:dyDescent="0.25">
      <c r="A4501">
        <f ca="1">27162.3415148226*(((RANDBETWEEN(3800,4910))))</f>
        <v>111582898.94289124</v>
      </c>
      <c r="B4501">
        <v>163849708.46301645</v>
      </c>
    </row>
    <row r="4502" spans="1:2" x14ac:dyDescent="0.25">
      <c r="A4502">
        <f ca="1">29899.9072805687*(((RANDBETWEEN(3800,4910))))</f>
        <v>114127946.08993082</v>
      </c>
      <c r="B4502">
        <v>188820650.98930746</v>
      </c>
    </row>
    <row r="4503" spans="1:2" x14ac:dyDescent="0.25">
      <c r="A4503">
        <f ca="1">30948.041727016*(((RANDBETWEEN(3800,4910))))</f>
        <v>146229497.16015068</v>
      </c>
      <c r="B4503">
        <v>149133225.01993132</v>
      </c>
    </row>
    <row r="4504" spans="1:2" x14ac:dyDescent="0.25">
      <c r="A4504">
        <f ca="1">28423.6527363472*(((RANDBETWEEN(3800,4910))))</f>
        <v>125660968.74739103</v>
      </c>
      <c r="B4504">
        <v>166258019.72741568</v>
      </c>
    </row>
    <row r="4505" spans="1:2" x14ac:dyDescent="0.25">
      <c r="A4505">
        <f ca="1">29168.7716164377*(((RANDBETWEEN(3800,4910))))</f>
        <v>110958007.22892904</v>
      </c>
      <c r="B4505">
        <v>173163385.52378878</v>
      </c>
    </row>
    <row r="4506" spans="1:2" x14ac:dyDescent="0.25">
      <c r="A4506">
        <f ca="1">26753.9944048957*(((RANDBETWEEN(3800,4910))))</f>
        <v>120018418.90036215</v>
      </c>
      <c r="B4506">
        <v>171532701.99406725</v>
      </c>
    </row>
    <row r="4507" spans="1:2" x14ac:dyDescent="0.25">
      <c r="A4507">
        <f ca="1">27827.5055938563*(((RANDBETWEEN(3800,4910))))</f>
        <v>115178045.65297116</v>
      </c>
      <c r="B4507">
        <v>152596597.65960199</v>
      </c>
    </row>
    <row r="4508" spans="1:2" x14ac:dyDescent="0.25">
      <c r="A4508">
        <f ca="1">27843.1435551057*(((RANDBETWEEN(3800,4910))))</f>
        <v>110871397.63643095</v>
      </c>
      <c r="B4508">
        <v>195366442.18591011</v>
      </c>
    </row>
    <row r="4509" spans="1:2" x14ac:dyDescent="0.25">
      <c r="A4509">
        <f ca="1">27092.730365537*(((RANDBETWEEN(3800,4910))))</f>
        <v>104415382.82877973</v>
      </c>
      <c r="B4509">
        <v>155644858.64411405</v>
      </c>
    </row>
    <row r="4510" spans="1:2" x14ac:dyDescent="0.25">
      <c r="A4510">
        <f ca="1">29786.3686931859*(((RANDBETWEEN(3800,4910))))</f>
        <v>134604600.12450728</v>
      </c>
      <c r="B4510">
        <v>149494619.65823987</v>
      </c>
    </row>
    <row r="4511" spans="1:2" x14ac:dyDescent="0.25">
      <c r="A4511">
        <f ca="1">27046.7154665991*(((RANDBETWEEN(3800,4910))))</f>
        <v>125713133.48875278</v>
      </c>
      <c r="B4511">
        <v>152212402.27559599</v>
      </c>
    </row>
    <row r="4512" spans="1:2" x14ac:dyDescent="0.25">
      <c r="A4512">
        <f ca="1">31664.0038948195*(((RANDBETWEEN(3800,4910))))</f>
        <v>154963635.06124666</v>
      </c>
      <c r="B4512">
        <v>148252271.51521286</v>
      </c>
    </row>
    <row r="4513" spans="1:2" x14ac:dyDescent="0.25">
      <c r="A4513">
        <f ca="1">28291.4553605284*(((RANDBETWEEN(3800,4910))))</f>
        <v>137496473.05216786</v>
      </c>
      <c r="B4513">
        <v>172289010.04618454</v>
      </c>
    </row>
    <row r="4514" spans="1:2" x14ac:dyDescent="0.25">
      <c r="A4514">
        <f ca="1">31937.2222532627*(((RANDBETWEEN(3800,4910))))</f>
        <v>149945258.47906849</v>
      </c>
      <c r="B4514">
        <v>183803446.31957075</v>
      </c>
    </row>
    <row r="4515" spans="1:2" x14ac:dyDescent="0.25">
      <c r="A4515">
        <f ca="1">27583.3220423561*(((RANDBETWEEN(3800,4910))))</f>
        <v>121173533.73207048</v>
      </c>
      <c r="B4515">
        <v>149479175.51208088</v>
      </c>
    </row>
    <row r="4516" spans="1:2" x14ac:dyDescent="0.25">
      <c r="A4516">
        <f ca="1">26974.5960665871*(((RANDBETWEEN(3800,4910))))</f>
        <v>132229469.91841008</v>
      </c>
      <c r="B4516">
        <v>183760702.51233953</v>
      </c>
    </row>
    <row r="4517" spans="1:2" x14ac:dyDescent="0.25">
      <c r="A4517">
        <f ca="1">28540.7868574836*(((RANDBETWEEN(3800,4910))))</f>
        <v>124238045.19062617</v>
      </c>
      <c r="B4517">
        <v>159458649.77501157</v>
      </c>
    </row>
    <row r="4518" spans="1:2" x14ac:dyDescent="0.25">
      <c r="A4518">
        <f ca="1">27009.379769591*(((RANDBETWEEN(3800,4910))))</f>
        <v>127376234.99339113</v>
      </c>
      <c r="B4518">
        <v>163391064.79318041</v>
      </c>
    </row>
    <row r="4519" spans="1:2" x14ac:dyDescent="0.25">
      <c r="A4519">
        <f ca="1">28583.3544323927*(((RANDBETWEEN(3800,4910))))</f>
        <v>127824761.02165999</v>
      </c>
      <c r="B4519">
        <v>146685092.96388066</v>
      </c>
    </row>
    <row r="4520" spans="1:2" x14ac:dyDescent="0.25">
      <c r="A4520">
        <f ca="1">26168.0679935213*(((RANDBETWEEN(3800,4910))))</f>
        <v>124507667.51317449</v>
      </c>
      <c r="B4520">
        <v>150880907.93949187</v>
      </c>
    </row>
    <row r="4521" spans="1:2" x14ac:dyDescent="0.25">
      <c r="A4521">
        <f ca="1">33155.8130505841*(((RANDBETWEEN(3800,4910))))</f>
        <v>138127117.16873327</v>
      </c>
      <c r="B4521">
        <v>147120180.5203037</v>
      </c>
    </row>
    <row r="4522" spans="1:2" x14ac:dyDescent="0.25">
      <c r="A4522">
        <f ca="1">29917.7342339082*(((RANDBETWEEN(3800,4910))))</f>
        <v>116409903.90413693</v>
      </c>
      <c r="B4522">
        <v>160092988.54377803</v>
      </c>
    </row>
    <row r="4523" spans="1:2" x14ac:dyDescent="0.25">
      <c r="A4523">
        <f ca="1">27246.4725398297*(((RANDBETWEEN(3800,4910))))</f>
        <v>123535506.49558806</v>
      </c>
      <c r="B4523">
        <v>203173517.26705626</v>
      </c>
    </row>
    <row r="4524" spans="1:2" x14ac:dyDescent="0.25">
      <c r="A4524">
        <f ca="1">28471.8666061952*(((RANDBETWEEN(3800,4910))))</f>
        <v>135070535.17979014</v>
      </c>
      <c r="B4524">
        <v>164649743.53722891</v>
      </c>
    </row>
    <row r="4525" spans="1:2" x14ac:dyDescent="0.25">
      <c r="A4525">
        <f ca="1">27550.9497756485*(((RANDBETWEEN(3800,4910))))</f>
        <v>130811909.53477922</v>
      </c>
      <c r="B4525">
        <v>179107603.15651947</v>
      </c>
    </row>
    <row r="4526" spans="1:2" x14ac:dyDescent="0.25">
      <c r="A4526">
        <f ca="1">27002.7735202483*(((RANDBETWEEN(3800,4910))))</f>
        <v>127831129.84485562</v>
      </c>
      <c r="B4526">
        <v>171145653.44955221</v>
      </c>
    </row>
    <row r="4527" spans="1:2" x14ac:dyDescent="0.25">
      <c r="A4527">
        <f ca="1">35687.9755677649*(((RANDBETWEEN(3800,4910))))</f>
        <v>155742325.3777262</v>
      </c>
      <c r="B4527">
        <v>177143193.08104062</v>
      </c>
    </row>
    <row r="4528" spans="1:2" x14ac:dyDescent="0.25">
      <c r="A4528">
        <f ca="1">28900.9871452604*(((RANDBETWEEN(3800,4910))))</f>
        <v>128031373.05350353</v>
      </c>
      <c r="B4528">
        <v>158372286.48667759</v>
      </c>
    </row>
    <row r="4529" spans="1:2" x14ac:dyDescent="0.25">
      <c r="A4529">
        <f ca="1">27879.8991011129*(((RANDBETWEEN(3800,4910))))</f>
        <v>112857831.56130484</v>
      </c>
      <c r="B4529">
        <v>148797539.62732184</v>
      </c>
    </row>
    <row r="4530" spans="1:2" x14ac:dyDescent="0.25">
      <c r="A4530">
        <f ca="1">26045.3524946707*(((RANDBETWEEN(3800,4910))))</f>
        <v>122465247.42994152</v>
      </c>
      <c r="B4530">
        <v>148059288.25708413</v>
      </c>
    </row>
    <row r="4531" spans="1:2" x14ac:dyDescent="0.25">
      <c r="A4531">
        <f ca="1">26816.0501524132*(((RANDBETWEEN(3800,4910))))</f>
        <v>124346024.55673999</v>
      </c>
      <c r="B4531">
        <v>160164004.66720438</v>
      </c>
    </row>
    <row r="4532" spans="1:2" x14ac:dyDescent="0.25">
      <c r="A4532">
        <f ca="1">31147.0781304013*(((RANDBETWEEN(3800,4910))))</f>
        <v>126207960.58438587</v>
      </c>
      <c r="B4532">
        <v>194779674.15468854</v>
      </c>
    </row>
    <row r="4533" spans="1:2" x14ac:dyDescent="0.25">
      <c r="A4533">
        <f ca="1">30104.9627207718*(((RANDBETWEEN(3800,4910))))</f>
        <v>120811215.39845708</v>
      </c>
      <c r="B4533">
        <v>195810528.20995313</v>
      </c>
    </row>
    <row r="4534" spans="1:2" x14ac:dyDescent="0.25">
      <c r="A4534">
        <f ca="1">28657.572122247*(((RANDBETWEEN(3800,4910))))</f>
        <v>129790144.14165682</v>
      </c>
      <c r="B4534">
        <v>202987793.88568714</v>
      </c>
    </row>
    <row r="4535" spans="1:2" x14ac:dyDescent="0.25">
      <c r="A4535">
        <f ca="1">27047.7868492874*(((RANDBETWEEN(3800,4910))))</f>
        <v>111977837.55604975</v>
      </c>
      <c r="B4535">
        <v>145365746.34318098</v>
      </c>
    </row>
    <row r="4536" spans="1:2" x14ac:dyDescent="0.25">
      <c r="A4536">
        <f ca="1">26340.8580461453*(((RANDBETWEEN(3800,4910))))</f>
        <v>106206339.64205784</v>
      </c>
      <c r="B4536">
        <v>161027341.35204285</v>
      </c>
    </row>
    <row r="4537" spans="1:2" x14ac:dyDescent="0.25">
      <c r="A4537">
        <f ca="1">25648.4530243786*(((RANDBETWEEN(3800,4910))))</f>
        <v>110673074.8001938</v>
      </c>
      <c r="B4537">
        <v>154543943.8363874</v>
      </c>
    </row>
    <row r="4538" spans="1:2" x14ac:dyDescent="0.25">
      <c r="A4538">
        <f ca="1">26902.1154749983*(((RANDBETWEEN(3800,4910))))</f>
        <v>106828300.55121829</v>
      </c>
      <c r="B4538">
        <v>147116586.59445626</v>
      </c>
    </row>
    <row r="4539" spans="1:2" x14ac:dyDescent="0.25">
      <c r="A4539">
        <f ca="1">25847.3757006641*(((RANDBETWEEN(3800,4910))))</f>
        <v>119440723.11276901</v>
      </c>
      <c r="B4539">
        <v>160128063.1214484</v>
      </c>
    </row>
    <row r="4540" spans="1:2" x14ac:dyDescent="0.25">
      <c r="A4540">
        <f ca="1">28447.7112202857*(((RANDBETWEEN(3800,4910))))</f>
        <v>116322691.17974803</v>
      </c>
      <c r="B4540">
        <v>163489012.1169526</v>
      </c>
    </row>
    <row r="4541" spans="1:2" x14ac:dyDescent="0.25">
      <c r="A4541">
        <f ca="1">28454.4789216588*(((RANDBETWEEN(3800,4910))))</f>
        <v>117573906.90429421</v>
      </c>
      <c r="B4541">
        <v>158970774.70775658</v>
      </c>
    </row>
    <row r="4542" spans="1:2" x14ac:dyDescent="0.25">
      <c r="A4542">
        <f ca="1">30012.7605161354*(((RANDBETWEEN(3800,4910))))</f>
        <v>147212590.33164412</v>
      </c>
      <c r="B4542">
        <v>147940057.73768583</v>
      </c>
    </row>
    <row r="4543" spans="1:2" x14ac:dyDescent="0.25">
      <c r="A4543">
        <f ca="1">28779.1681426204*(((RANDBETWEEN(3800,4910))))</f>
        <v>126311768.97796097</v>
      </c>
      <c r="B4543">
        <v>154770182.81922176</v>
      </c>
    </row>
    <row r="4544" spans="1:2" x14ac:dyDescent="0.25">
      <c r="A4544">
        <f ca="1">29954.7079683347*(((RANDBETWEEN(3800,4910))))</f>
        <v>118291141.76695369</v>
      </c>
      <c r="B4544">
        <v>150837656.13981161</v>
      </c>
    </row>
    <row r="4545" spans="1:2" x14ac:dyDescent="0.25">
      <c r="A4545">
        <f ca="1">28375.4884201192*(((RANDBETWEEN(3800,4910))))</f>
        <v>116907012.29089101</v>
      </c>
      <c r="B4545">
        <v>152036472.16697443</v>
      </c>
    </row>
    <row r="4546" spans="1:2" x14ac:dyDescent="0.25">
      <c r="A4546">
        <f ca="1">26049.2511280528*(((RANDBETWEEN(3800,4910))))</f>
        <v>104535644.77687588</v>
      </c>
      <c r="B4546">
        <v>148002020.60104671</v>
      </c>
    </row>
    <row r="4547" spans="1:2" x14ac:dyDescent="0.25">
      <c r="A4547">
        <f ca="1">28726.4804715511*(((RANDBETWEEN(3800,4910))))</f>
        <v>118008381.7771318</v>
      </c>
      <c r="B4547">
        <v>193245724.54355964</v>
      </c>
    </row>
    <row r="4548" spans="1:2" x14ac:dyDescent="0.25">
      <c r="A4548">
        <f ca="1">29467.0839119374*(((RANDBETWEEN(3800,4910))))</f>
        <v>116925388.96256778</v>
      </c>
      <c r="B4548">
        <v>167046720.01166633</v>
      </c>
    </row>
    <row r="4549" spans="1:2" x14ac:dyDescent="0.25">
      <c r="A4549">
        <f ca="1">27064.3366542364*(((RANDBETWEEN(3800,4910))))</f>
        <v>120679877.14124018</v>
      </c>
      <c r="B4549">
        <v>148831480.44359836</v>
      </c>
    </row>
    <row r="4550" spans="1:2" x14ac:dyDescent="0.25">
      <c r="A4550">
        <f ca="1">26110.9623535372*(((RANDBETWEEN(3800,4910))))</f>
        <v>123504851.93223107</v>
      </c>
      <c r="B4550">
        <v>160877405.36264506</v>
      </c>
    </row>
    <row r="4551" spans="1:2" x14ac:dyDescent="0.25">
      <c r="A4551">
        <f ca="1">26187.1290250067*(((RANDBETWEEN(3800,4910))))</f>
        <v>109566947.84062816</v>
      </c>
      <c r="B4551">
        <v>162876210.72996473</v>
      </c>
    </row>
    <row r="4552" spans="1:2" x14ac:dyDescent="0.25">
      <c r="A4552">
        <f ca="1">31313.7952095516*(((RANDBETWEEN(3800,4910))))</f>
        <v>138751426.57352304</v>
      </c>
      <c r="B4552">
        <v>201760639.65447557</v>
      </c>
    </row>
    <row r="4553" spans="1:2" x14ac:dyDescent="0.25">
      <c r="A4553">
        <f ca="1">28029.1162849042*(((RANDBETWEEN(3800,4910))))</f>
        <v>133390564.39985906</v>
      </c>
      <c r="B4553">
        <v>171624908.7814686</v>
      </c>
    </row>
    <row r="4554" spans="1:2" x14ac:dyDescent="0.25">
      <c r="A4554">
        <f ca="1">31577.5374366771*(((RANDBETWEEN(3800,4910))))</f>
        <v>130636272.37553312</v>
      </c>
      <c r="B4554">
        <v>174932486.46388921</v>
      </c>
    </row>
    <row r="4555" spans="1:2" x14ac:dyDescent="0.25">
      <c r="A4555">
        <f ca="1">27267.2454572459*(((RANDBETWEEN(3800,4910))))</f>
        <v>116403870.85698281</v>
      </c>
      <c r="B4555">
        <v>154014218.31991369</v>
      </c>
    </row>
    <row r="4556" spans="1:2" x14ac:dyDescent="0.25">
      <c r="A4556">
        <f ca="1">28357.0597151075*(((RANDBETWEEN(3800,4910))))</f>
        <v>136227314.87137657</v>
      </c>
      <c r="B4556">
        <v>194811719.02467471</v>
      </c>
    </row>
    <row r="4557" spans="1:2" x14ac:dyDescent="0.25">
      <c r="A4557">
        <f ca="1">26320.2569320936*(((RANDBETWEEN(3800,4910))))</f>
        <v>126284592.76018502</v>
      </c>
      <c r="B4557">
        <v>145189126.74780655</v>
      </c>
    </row>
    <row r="4558" spans="1:2" x14ac:dyDescent="0.25">
      <c r="A4558">
        <f ca="1">25961.4418017001*(((RANDBETWEEN(3800,4910))))</f>
        <v>126094722.83085753</v>
      </c>
      <c r="B4558">
        <v>148611022.96349692</v>
      </c>
    </row>
    <row r="4559" spans="1:2" x14ac:dyDescent="0.25">
      <c r="A4559">
        <f ca="1">31361.0413415135*(((RANDBETWEEN(3800,4910))))</f>
        <v>128611630.54154676</v>
      </c>
      <c r="B4559">
        <v>185096434.52033156</v>
      </c>
    </row>
    <row r="4560" spans="1:2" x14ac:dyDescent="0.25">
      <c r="A4560">
        <f ca="1">27981.8151313539*(((RANDBETWEEN(3800,4910))))</f>
        <v>130115440.36079571</v>
      </c>
      <c r="B4560">
        <v>169627116.92486018</v>
      </c>
    </row>
    <row r="4561" spans="1:2" x14ac:dyDescent="0.25">
      <c r="A4561">
        <f ca="1">29388.8001264896*(((RANDBETWEEN(3800,4910))))</f>
        <v>141507072.60904747</v>
      </c>
      <c r="B4561">
        <v>161047584.80418956</v>
      </c>
    </row>
    <row r="4562" spans="1:2" x14ac:dyDescent="0.25">
      <c r="A4562">
        <f ca="1">27601.240117022*(((RANDBETWEEN(3800,4910))))</f>
        <v>124205580.52659906</v>
      </c>
      <c r="B4562">
        <v>156295611.35330889</v>
      </c>
    </row>
    <row r="4563" spans="1:2" x14ac:dyDescent="0.25">
      <c r="A4563">
        <f ca="1">25884.7024040242*(((RANDBETWEEN(3800,4910))))</f>
        <v>107732131.40554874</v>
      </c>
      <c r="B4563">
        <v>147246259.46724725</v>
      </c>
    </row>
    <row r="4564" spans="1:2" x14ac:dyDescent="0.25">
      <c r="A4564">
        <f ca="1">28217.963687757*(((RANDBETWEEN(3800,4910))))</f>
        <v>117753562.46901011</v>
      </c>
      <c r="B4564">
        <v>167484949.35292953</v>
      </c>
    </row>
    <row r="4565" spans="1:2" x14ac:dyDescent="0.25">
      <c r="A4565">
        <f ca="1">29473.0728170731*(((RANDBETWEEN(3800,4910))))</f>
        <v>134485631.26430443</v>
      </c>
      <c r="B4565">
        <v>193601756.59223789</v>
      </c>
    </row>
    <row r="4566" spans="1:2" x14ac:dyDescent="0.25">
      <c r="A4566">
        <f ca="1">27423.1544221563*(((RANDBETWEEN(3800,4910))))</f>
        <v>127133743.90111646</v>
      </c>
      <c r="B4566">
        <v>157707226.21454811</v>
      </c>
    </row>
    <row r="4567" spans="1:2" x14ac:dyDescent="0.25">
      <c r="A4567">
        <f ca="1">25526.7638719809*(((RANDBETWEEN(3800,4910))))</f>
        <v>124825875.33398664</v>
      </c>
      <c r="B4567">
        <v>196887913.52710491</v>
      </c>
    </row>
    <row r="4568" spans="1:2" x14ac:dyDescent="0.25">
      <c r="A4568">
        <f ca="1">25884.2846526905*(((RANDBETWEEN(3800,4910))))</f>
        <v>124192797.76360908</v>
      </c>
      <c r="B4568">
        <v>149160250.06874764</v>
      </c>
    </row>
    <row r="4569" spans="1:2" x14ac:dyDescent="0.25">
      <c r="A4569">
        <f ca="1">29149.7576736736*(((RANDBETWEEN(3800,4910))))</f>
        <v>121962586.10665035</v>
      </c>
      <c r="B4569">
        <v>148017118.31930739</v>
      </c>
    </row>
    <row r="4570" spans="1:2" x14ac:dyDescent="0.25">
      <c r="A4570">
        <f ca="1">27660.7893225155*(((RANDBETWEEN(3800,4910))))</f>
        <v>117171103.57017586</v>
      </c>
      <c r="B4570">
        <v>162063788.36401314</v>
      </c>
    </row>
    <row r="4571" spans="1:2" x14ac:dyDescent="0.25">
      <c r="A4571">
        <f ca="1">31029.0527469344*(((RANDBETWEEN(3800,4910))))</f>
        <v>123774891.40752128</v>
      </c>
      <c r="B4571">
        <v>191122374.6059536</v>
      </c>
    </row>
    <row r="4572" spans="1:2" x14ac:dyDescent="0.25">
      <c r="A4572">
        <f ca="1">28680.5973602124*(((RANDBETWEEN(3800,4910))))</f>
        <v>127714700.04502569</v>
      </c>
      <c r="B4572">
        <v>202286719.77899528</v>
      </c>
    </row>
    <row r="4573" spans="1:2" x14ac:dyDescent="0.25">
      <c r="A4573">
        <f ca="1">27740.8274918932*(((RANDBETWEEN(3800,4910))))</f>
        <v>127968437.22010329</v>
      </c>
      <c r="B4573">
        <v>178164185.7146112</v>
      </c>
    </row>
    <row r="4574" spans="1:2" x14ac:dyDescent="0.25">
      <c r="A4574">
        <f ca="1">26534.2166640672*(((RANDBETWEEN(3800,4910))))</f>
        <v>124127065.55450654</v>
      </c>
      <c r="B4574">
        <v>153044557.16911072</v>
      </c>
    </row>
    <row r="4575" spans="1:2" x14ac:dyDescent="0.25">
      <c r="A4575">
        <f ca="1">27122.8148189095*(((RANDBETWEEN(3800,4910))))</f>
        <v>120343929.35150157</v>
      </c>
      <c r="B4575">
        <v>159504457.90998423</v>
      </c>
    </row>
    <row r="4576" spans="1:2" x14ac:dyDescent="0.25">
      <c r="A4576">
        <f ca="1">29561.0702325915*(((RANDBETWEEN(3800,4910))))</f>
        <v>144612755.57783774</v>
      </c>
      <c r="B4576">
        <v>165908627.19663164</v>
      </c>
    </row>
    <row r="4577" spans="1:2" x14ac:dyDescent="0.25">
      <c r="A4577">
        <f ca="1">28699.1123875268*(((RANDBETWEEN(3800,4910))))</f>
        <v>111811741.86180454</v>
      </c>
      <c r="B4577">
        <v>162484801.98481256</v>
      </c>
    </row>
    <row r="4578" spans="1:2" x14ac:dyDescent="0.25">
      <c r="A4578">
        <f ca="1">30177.8777662981*(((RANDBETWEEN(3800,4910))))</f>
        <v>141292823.70180786</v>
      </c>
      <c r="B4578">
        <v>150990830.66230562</v>
      </c>
    </row>
    <row r="4579" spans="1:2" x14ac:dyDescent="0.25">
      <c r="A4579">
        <f ca="1">26498.8375987943*(((RANDBETWEEN(3800,4910))))</f>
        <v>105703863.18159038</v>
      </c>
      <c r="B4579">
        <v>147192247.72964084</v>
      </c>
    </row>
    <row r="4580" spans="1:2" x14ac:dyDescent="0.25">
      <c r="A4580">
        <f ca="1">30880.1268431263*(((RANDBETWEEN(3800,4910))))</f>
        <v>142264744.3662827</v>
      </c>
      <c r="B4580">
        <v>195762486.57330602</v>
      </c>
    </row>
    <row r="4581" spans="1:2" x14ac:dyDescent="0.25">
      <c r="A4581">
        <f ca="1">25384.7052670577*(((RANDBETWEEN(3800,4910))))</f>
        <v>120095040.61844997</v>
      </c>
      <c r="B4581">
        <v>158684728.99204442</v>
      </c>
    </row>
    <row r="4582" spans="1:2" x14ac:dyDescent="0.25">
      <c r="A4582">
        <f ca="1">27408.0417818674*(((RANDBETWEEN(3800,4910))))</f>
        <v>132929002.64205693</v>
      </c>
      <c r="B4582">
        <v>172657689.22543073</v>
      </c>
    </row>
    <row r="4583" spans="1:2" x14ac:dyDescent="0.25">
      <c r="A4583">
        <f ca="1">32006.893665478*(((RANDBETWEEN(3800,4910))))</f>
        <v>125210968.01935011</v>
      </c>
      <c r="B4583">
        <v>172926284.35012057</v>
      </c>
    </row>
    <row r="4584" spans="1:2" x14ac:dyDescent="0.25">
      <c r="A4584">
        <f ca="1">26560.3390701095*(((RANDBETWEEN(3800,4910))))</f>
        <v>111978389.51958174</v>
      </c>
      <c r="B4584">
        <v>191505042.60309333</v>
      </c>
    </row>
    <row r="4585" spans="1:2" x14ac:dyDescent="0.25">
      <c r="A4585">
        <f ca="1">30798.9588575628*(((RANDBETWEEN(3800,4910))))</f>
        <v>147742605.63972855</v>
      </c>
      <c r="B4585">
        <v>190257314.52846861</v>
      </c>
    </row>
    <row r="4586" spans="1:2" x14ac:dyDescent="0.25">
      <c r="A4586">
        <f ca="1">27384.8072361967*(((RANDBETWEEN(3800,4910))))</f>
        <v>120931308.75504482</v>
      </c>
      <c r="B4586">
        <v>166950589.9097321</v>
      </c>
    </row>
    <row r="4587" spans="1:2" x14ac:dyDescent="0.25">
      <c r="A4587">
        <f ca="1">25481.7540085017*(((RANDBETWEEN(3800,4910))))</f>
        <v>105392534.57916321</v>
      </c>
      <c r="B4587">
        <v>146149734.59027225</v>
      </c>
    </row>
    <row r="4588" spans="1:2" x14ac:dyDescent="0.25">
      <c r="A4588">
        <f ca="1">28639.2895023367*(((RANDBETWEEN(3800,4910))))</f>
        <v>139988847.08742177</v>
      </c>
      <c r="B4588">
        <v>162837306.50729236</v>
      </c>
    </row>
    <row r="4589" spans="1:2" x14ac:dyDescent="0.25">
      <c r="A4589">
        <f ca="1">27038.1333656813*(((RANDBETWEEN(3800,4910))))</f>
        <v>112181215.33421156</v>
      </c>
      <c r="B4589">
        <v>164010438.70713079</v>
      </c>
    </row>
    <row r="4590" spans="1:2" x14ac:dyDescent="0.25">
      <c r="A4590">
        <f ca="1">27341.5353394595*(((RANDBETWEEN(3800,4910))))</f>
        <v>116611648.22279496</v>
      </c>
      <c r="B4590">
        <v>154781893.50068861</v>
      </c>
    </row>
    <row r="4591" spans="1:2" x14ac:dyDescent="0.25">
      <c r="A4591">
        <f ca="1">27643.3090305913*(((RANDBETWEEN(3800,4910))))</f>
        <v>133157819.6003584</v>
      </c>
      <c r="B4591">
        <v>172253486.01974288</v>
      </c>
    </row>
    <row r="4592" spans="1:2" x14ac:dyDescent="0.25">
      <c r="A4592">
        <f ca="1">28984.4957758425*(((RANDBETWEEN(3800,4910))))</f>
        <v>120285657.46974623</v>
      </c>
      <c r="B4592">
        <v>203592368.98569387</v>
      </c>
    </row>
    <row r="4593" spans="1:2" x14ac:dyDescent="0.25">
      <c r="A4593">
        <f ca="1">26787.8336832941*(((RANDBETWEEN(3800,4910))))</f>
        <v>115000170.00238146</v>
      </c>
      <c r="B4593">
        <v>166244633.98798466</v>
      </c>
    </row>
    <row r="4594" spans="1:2" x14ac:dyDescent="0.25">
      <c r="A4594">
        <f ca="1">26016.5296514153*(((RANDBETWEEN(3800,4910))))</f>
        <v>110986515.49293764</v>
      </c>
      <c r="B4594">
        <v>152422023.72881472</v>
      </c>
    </row>
    <row r="4595" spans="1:2" x14ac:dyDescent="0.25">
      <c r="A4595">
        <f ca="1">26871.4513287053*(((RANDBETWEEN(3800,4910))))</f>
        <v>111543394.46545573</v>
      </c>
      <c r="B4595">
        <v>171508926.94287342</v>
      </c>
    </row>
    <row r="4596" spans="1:2" x14ac:dyDescent="0.25">
      <c r="A4596">
        <f ca="1">25473.6924433632*(((RANDBETWEEN(3800,4910))))</f>
        <v>124897514.04980992</v>
      </c>
      <c r="B4596">
        <v>143409374.61163831</v>
      </c>
    </row>
    <row r="4597" spans="1:2" x14ac:dyDescent="0.25">
      <c r="A4597">
        <f ca="1">27601.3645344777*(((RANDBETWEEN(3800,4910))))</f>
        <v>116643366.52270269</v>
      </c>
      <c r="B4597">
        <v>195961486.17794952</v>
      </c>
    </row>
    <row r="4598" spans="1:2" x14ac:dyDescent="0.25">
      <c r="A4598">
        <f ca="1">25364.2293985121*(((RANDBETWEEN(3800,4910))))</f>
        <v>98058110.854647756</v>
      </c>
      <c r="B4598">
        <v>150400954.83925405</v>
      </c>
    </row>
    <row r="4599" spans="1:2" x14ac:dyDescent="0.25">
      <c r="A4599">
        <f ca="1">27750.0549682013*(((RANDBETWEEN(3800,4910))))</f>
        <v>121017989.71632598</v>
      </c>
      <c r="B4599">
        <v>198565309.02498519</v>
      </c>
    </row>
    <row r="4600" spans="1:2" x14ac:dyDescent="0.25">
      <c r="A4600">
        <f ca="1">26078.7434621827*(((RANDBETWEEN(3800,4910))))</f>
        <v>127081716.89121641</v>
      </c>
      <c r="B4600">
        <v>193255350.06619823</v>
      </c>
    </row>
    <row r="4601" spans="1:2" x14ac:dyDescent="0.25">
      <c r="A4601">
        <f ca="1">25274.9599825793*(((RANDBETWEEN(3800,4910))))</f>
        <v>108581228.08516057</v>
      </c>
      <c r="B4601">
        <v>156159528.12290996</v>
      </c>
    </row>
    <row r="4602" spans="1:2" x14ac:dyDescent="0.25">
      <c r="A4602">
        <f ca="1">29764.3753334473*(((RANDBETWEEN(3800,4910))))</f>
        <v>122033938.86713399</v>
      </c>
      <c r="B4602">
        <v>184111312.76430154</v>
      </c>
    </row>
    <row r="4603" spans="1:2" x14ac:dyDescent="0.25">
      <c r="A4603">
        <f ca="1">28725.0498305656*(((RANDBETWEEN(3800,4910))))</f>
        <v>124637991.21482433</v>
      </c>
      <c r="B4603">
        <v>166895974.43972126</v>
      </c>
    </row>
    <row r="4604" spans="1:2" x14ac:dyDescent="0.25">
      <c r="A4604">
        <f ca="1">25989.0262419623*(((RANDBETWEEN(3800,4910))))</f>
        <v>101253246.23868504</v>
      </c>
      <c r="B4604">
        <v>163595909.01568794</v>
      </c>
    </row>
    <row r="4605" spans="1:2" x14ac:dyDescent="0.25">
      <c r="A4605">
        <f ca="1">26856.5727052371*(((RANDBETWEEN(3800,4910))))</f>
        <v>107963422.27505304</v>
      </c>
      <c r="B4605">
        <v>175844416.66791642</v>
      </c>
    </row>
    <row r="4606" spans="1:2" x14ac:dyDescent="0.25">
      <c r="A4606">
        <f ca="1">32763.8313444737*(((RANDBETWEEN(3800,4910))))</f>
        <v>128532510.36437024</v>
      </c>
      <c r="B4606">
        <v>181301261.47022504</v>
      </c>
    </row>
    <row r="4607" spans="1:2" x14ac:dyDescent="0.25">
      <c r="A4607">
        <f ca="1">26866.6754542039*(((RANDBETWEEN(3800,4910))))</f>
        <v>103006833.69141757</v>
      </c>
      <c r="B4607">
        <v>149117874.07726032</v>
      </c>
    </row>
    <row r="4608" spans="1:2" x14ac:dyDescent="0.25">
      <c r="A4608">
        <f ca="1">25422.1803486558*(((RANDBETWEEN(3800,4910))))</f>
        <v>120984156.27925315</v>
      </c>
      <c r="B4608">
        <v>176174557.82998395</v>
      </c>
    </row>
    <row r="4609" spans="1:2" x14ac:dyDescent="0.25">
      <c r="A4609">
        <f ca="1">32252.1890479547*(((RANDBETWEEN(3800,4910))))</f>
        <v>130556861.2661207</v>
      </c>
      <c r="B4609">
        <v>201578645.51825491</v>
      </c>
    </row>
    <row r="4610" spans="1:2" x14ac:dyDescent="0.25">
      <c r="A4610">
        <f ca="1">28251.539337581*(((RANDBETWEEN(3800,4910))))</f>
        <v>113401678.90105028</v>
      </c>
      <c r="B4610">
        <v>175120517.31967831</v>
      </c>
    </row>
    <row r="4611" spans="1:2" x14ac:dyDescent="0.25">
      <c r="A4611">
        <f ca="1">27873.8692621171*(((RANDBETWEEN(3800,4910))))</f>
        <v>109627927.80790639</v>
      </c>
      <c r="B4611">
        <v>158487390.8087368</v>
      </c>
    </row>
    <row r="4612" spans="1:2" x14ac:dyDescent="0.25">
      <c r="A4612">
        <f ca="1">26264.0025060868*(((RANDBETWEEN(3800,4910))))</f>
        <v>108916818.39274204</v>
      </c>
      <c r="B4612">
        <v>172728423.96133614</v>
      </c>
    </row>
    <row r="4613" spans="1:2" x14ac:dyDescent="0.25">
      <c r="A4613">
        <f ca="1">29075.1253855564*(((RANDBETWEEN(3800,4910))))</f>
        <v>133658351.39740299</v>
      </c>
      <c r="B4613">
        <v>184994246.15011281</v>
      </c>
    </row>
    <row r="4614" spans="1:2" x14ac:dyDescent="0.25">
      <c r="A4614">
        <f ca="1">26201.8634193074*(((RANDBETWEEN(3800,4910))))</f>
        <v>115628823.26940347</v>
      </c>
      <c r="B4614">
        <v>165189599.08808658</v>
      </c>
    </row>
    <row r="4615" spans="1:2" x14ac:dyDescent="0.25">
      <c r="A4615">
        <f ca="1">26902.2548463158*(((RANDBETWEEN(3800,4910))))</f>
        <v>117778071.71717052</v>
      </c>
      <c r="B4615">
        <v>154163087.96652997</v>
      </c>
    </row>
    <row r="4616" spans="1:2" x14ac:dyDescent="0.25">
      <c r="A4616">
        <f ca="1">28945.5328008343*(((RANDBETWEEN(3800,4910))))</f>
        <v>114219072.43209217</v>
      </c>
      <c r="B4616">
        <v>167812848.36526024</v>
      </c>
    </row>
    <row r="4617" spans="1:2" x14ac:dyDescent="0.25">
      <c r="A4617">
        <f ca="1">26041.6515222787*(((RANDBETWEEN(3800,4910))))</f>
        <v>98984317.436181456</v>
      </c>
      <c r="B4617">
        <v>159517098.03018621</v>
      </c>
    </row>
    <row r="4618" spans="1:2" x14ac:dyDescent="0.25">
      <c r="A4618">
        <f ca="1">29739.2811146217*(((RANDBETWEEN(3800,4910))))</f>
        <v>123061145.25230446</v>
      </c>
      <c r="B4618">
        <v>161303437.0858646</v>
      </c>
    </row>
    <row r="4619" spans="1:2" x14ac:dyDescent="0.25">
      <c r="A4619">
        <f ca="1">27817.0940971354*(((RANDBETWEEN(3800,4910))))</f>
        <v>136220309.79367203</v>
      </c>
      <c r="B4619">
        <v>171960024.29337439</v>
      </c>
    </row>
    <row r="4620" spans="1:2" x14ac:dyDescent="0.25">
      <c r="A4620">
        <f ca="1">28465.6956188997*(((RANDBETWEEN(3800,4910))))</f>
        <v>127554782.06828964</v>
      </c>
      <c r="B4620">
        <v>168375633.04608902</v>
      </c>
    </row>
    <row r="4621" spans="1:2" x14ac:dyDescent="0.25">
      <c r="A4621">
        <f ca="1">30244.2014125544*(((RANDBETWEEN(3800,4910))))</f>
        <v>144748747.96048558</v>
      </c>
      <c r="B4621">
        <v>173544756.36317936</v>
      </c>
    </row>
    <row r="4622" spans="1:2" x14ac:dyDescent="0.25">
      <c r="A4622">
        <f ca="1">30258.9146260225*(((RANDBETWEEN(3800,4910))))</f>
        <v>134470616.59804392</v>
      </c>
      <c r="B4622">
        <v>189661862.87688792</v>
      </c>
    </row>
    <row r="4623" spans="1:2" x14ac:dyDescent="0.25">
      <c r="A4623">
        <f ca="1">29909.7151680091*(((RANDBETWEEN(3800,4910))))</f>
        <v>144763021.41316381</v>
      </c>
      <c r="B4623">
        <v>152138379.18762368</v>
      </c>
    </row>
    <row r="4624" spans="1:2" x14ac:dyDescent="0.25">
      <c r="A4624">
        <f ca="1">27358.8750613599*(((RANDBETWEEN(3800,4910))))</f>
        <v>106973201.48991722</v>
      </c>
      <c r="B4624">
        <v>193591787.12007838</v>
      </c>
    </row>
    <row r="4625" spans="1:2" x14ac:dyDescent="0.25">
      <c r="A4625">
        <f ca="1">27562.4452782286*(((RANDBETWEEN(3800,4910))))</f>
        <v>126842373.17040788</v>
      </c>
      <c r="B4625">
        <v>169588168.66695464</v>
      </c>
    </row>
    <row r="4626" spans="1:2" x14ac:dyDescent="0.25">
      <c r="A4626">
        <f ca="1">28428.9032943033*(((RANDBETWEEN(3800,4910))))</f>
        <v>110730578.3313113</v>
      </c>
      <c r="B4626">
        <v>193384136.54727909</v>
      </c>
    </row>
    <row r="4627" spans="1:2" x14ac:dyDescent="0.25">
      <c r="A4627">
        <f ca="1">26995.8886601613*(((RANDBETWEEN(3800,4910))))</f>
        <v>120293679.86967887</v>
      </c>
      <c r="B4627">
        <v>188056575.99260074</v>
      </c>
    </row>
    <row r="4628" spans="1:2" x14ac:dyDescent="0.25">
      <c r="A4628">
        <f ca="1">28238.772303733*(((RANDBETWEEN(3800,4910))))</f>
        <v>122415077.93668261</v>
      </c>
      <c r="B4628">
        <v>149375250.35156888</v>
      </c>
    </row>
    <row r="4629" spans="1:2" x14ac:dyDescent="0.25">
      <c r="A4629">
        <f ca="1">26801.6946989596*(((RANDBETWEEN(3800,4910))))</f>
        <v>122885770.19472998</v>
      </c>
      <c r="B4629">
        <v>180034242.9426983</v>
      </c>
    </row>
    <row r="4630" spans="1:2" x14ac:dyDescent="0.25">
      <c r="A4630">
        <f ca="1">27335.5514726736*(((RANDBETWEEN(3800,4910))))</f>
        <v>125388174.60515396</v>
      </c>
      <c r="B4630">
        <v>197935237.48450023</v>
      </c>
    </row>
    <row r="4631" spans="1:2" x14ac:dyDescent="0.25">
      <c r="A4631">
        <f ca="1">27685.597802639*(((RANDBETWEEN(3800,4910))))</f>
        <v>112292784.68750361</v>
      </c>
      <c r="B4631">
        <v>162148378.57800132</v>
      </c>
    </row>
    <row r="4632" spans="1:2" x14ac:dyDescent="0.25">
      <c r="A4632">
        <f ca="1">25781.4571090187*(((RANDBETWEEN(3800,4910))))</f>
        <v>125710384.86357535</v>
      </c>
      <c r="B4632">
        <v>152456846.92396951</v>
      </c>
    </row>
    <row r="4633" spans="1:2" x14ac:dyDescent="0.25">
      <c r="A4633">
        <f ca="1">27487.1312656068*(((RANDBETWEEN(3800,4910))))</f>
        <v>116215590.99098574</v>
      </c>
      <c r="B4633">
        <v>163954837.30846983</v>
      </c>
    </row>
    <row r="4634" spans="1:2" x14ac:dyDescent="0.25">
      <c r="A4634">
        <f ca="1">30851.2900928126*(((RANDBETWEEN(3800,4910))))</f>
        <v>132567993.52881584</v>
      </c>
      <c r="B4634">
        <v>170999752.38926241</v>
      </c>
    </row>
    <row r="4635" spans="1:2" x14ac:dyDescent="0.25">
      <c r="A4635">
        <f ca="1">28639.1672541901*(((RANDBETWEEN(3800,4910))))</f>
        <v>132484787.7178832</v>
      </c>
      <c r="B4635">
        <v>180948907.10413373</v>
      </c>
    </row>
    <row r="4636" spans="1:2" x14ac:dyDescent="0.25">
      <c r="A4636">
        <f ca="1">25234.5608168973*(((RANDBETWEEN(3800,4910))))</f>
        <v>120394089.65741682</v>
      </c>
      <c r="B4636">
        <v>147673749.08827567</v>
      </c>
    </row>
    <row r="4637" spans="1:2" x14ac:dyDescent="0.25">
      <c r="A4637">
        <f ca="1">26403.0788733094*(((RANDBETWEEN(3800,4910))))</f>
        <v>114457346.91579628</v>
      </c>
      <c r="B4637">
        <v>159982093.55926606</v>
      </c>
    </row>
    <row r="4638" spans="1:2" x14ac:dyDescent="0.25">
      <c r="A4638">
        <f ca="1">27387.4057046667*(((RANDBETWEEN(3800,4910))))</f>
        <v>119984224.39214468</v>
      </c>
      <c r="B4638">
        <v>144042323.78594837</v>
      </c>
    </row>
    <row r="4639" spans="1:2" x14ac:dyDescent="0.25">
      <c r="A4639">
        <f ca="1">29706.0493524026*(((RANDBETWEEN(3800,4910))))</f>
        <v>118675667.16284823</v>
      </c>
      <c r="B4639">
        <v>191516029.41997203</v>
      </c>
    </row>
    <row r="4640" spans="1:2" x14ac:dyDescent="0.25">
      <c r="A4640">
        <f ca="1">27223.4723828707*(((RANDBETWEEN(3800,4910))))</f>
        <v>129175376.45672125</v>
      </c>
      <c r="B4640">
        <v>145705562.1089789</v>
      </c>
    </row>
    <row r="4641" spans="1:2" x14ac:dyDescent="0.25">
      <c r="A4641">
        <f ca="1">27366.4874311528*(((RANDBETWEEN(3800,4910))))</f>
        <v>129635050.96137089</v>
      </c>
      <c r="B4641">
        <v>146370772.51456308</v>
      </c>
    </row>
    <row r="4642" spans="1:2" x14ac:dyDescent="0.25">
      <c r="A4642">
        <f ca="1">27673.620304188*(((RANDBETWEEN(3800,4910))))</f>
        <v>131255981.10276358</v>
      </c>
      <c r="B4642">
        <v>176323623.8360042</v>
      </c>
    </row>
    <row r="4643" spans="1:2" x14ac:dyDescent="0.25">
      <c r="A4643">
        <f ca="1">28303.6351733308*(((RANDBETWEEN(3800,4910))))</f>
        <v>138885937.79553404</v>
      </c>
      <c r="B4643">
        <v>144824045.57736373</v>
      </c>
    </row>
    <row r="4644" spans="1:2" x14ac:dyDescent="0.25">
      <c r="A4644">
        <f ca="1">26909.5939821952*(((RANDBETWEEN(3800,4910))))</f>
        <v>114527231.98822294</v>
      </c>
      <c r="B4644">
        <v>188678013.26901019</v>
      </c>
    </row>
    <row r="4645" spans="1:2" x14ac:dyDescent="0.25">
      <c r="A4645">
        <f ca="1">33142.7130481317*(((RANDBETWEEN(3800,4910))))</f>
        <v>140922815.88065603</v>
      </c>
      <c r="B4645">
        <v>148041041.53336769</v>
      </c>
    </row>
    <row r="4646" spans="1:2" x14ac:dyDescent="0.25">
      <c r="A4646">
        <f ca="1">26044.8186091813*(((RANDBETWEEN(3800,4910))))</f>
        <v>119884300.05806141</v>
      </c>
      <c r="B4646">
        <v>142961636.88631284</v>
      </c>
    </row>
    <row r="4647" spans="1:2" x14ac:dyDescent="0.25">
      <c r="A4647">
        <f ca="1">26809.8942061128*(((RANDBETWEEN(3800,4910))))</f>
        <v>114665917.51954427</v>
      </c>
      <c r="B4647">
        <v>146530689.84380752</v>
      </c>
    </row>
    <row r="4648" spans="1:2" x14ac:dyDescent="0.25">
      <c r="A4648">
        <f ca="1">30091.5826658611*(((RANDBETWEEN(3800,4910))))</f>
        <v>126625379.85794351</v>
      </c>
      <c r="B4648">
        <v>176561472.03959948</v>
      </c>
    </row>
    <row r="4649" spans="1:2" x14ac:dyDescent="0.25">
      <c r="A4649">
        <f ca="1">27906.102347862*(((RANDBETWEEN(3800,4910))))</f>
        <v>118014906.82910822</v>
      </c>
      <c r="B4649">
        <v>151292200.8521412</v>
      </c>
    </row>
    <row r="4650" spans="1:2" x14ac:dyDescent="0.25">
      <c r="A4650">
        <f ca="1">26524.0730714112*(((RANDBETWEEN(3800,4910))))</f>
        <v>121400682.44784884</v>
      </c>
      <c r="B4650">
        <v>170150387.5227412</v>
      </c>
    </row>
    <row r="4651" spans="1:2" x14ac:dyDescent="0.25">
      <c r="A4651">
        <f ca="1">31864.9627959957*(((RANDBETWEEN(3800,4910))))</f>
        <v>125101843.93707907</v>
      </c>
      <c r="B4651">
        <v>196705951.31869686</v>
      </c>
    </row>
    <row r="4652" spans="1:2" x14ac:dyDescent="0.25">
      <c r="A4652">
        <f ca="1">28059.8012712676*(((RANDBETWEEN(3800,4910))))</f>
        <v>107412919.26641233</v>
      </c>
      <c r="B4652">
        <v>165832126.06934148</v>
      </c>
    </row>
    <row r="4653" spans="1:2" x14ac:dyDescent="0.25">
      <c r="A4653">
        <f ca="1">29869.4273908629*(((RANDBETWEEN(3800,4910))))</f>
        <v>139072053.93185756</v>
      </c>
      <c r="B4653">
        <v>188384880.49344882</v>
      </c>
    </row>
    <row r="4654" spans="1:2" x14ac:dyDescent="0.25">
      <c r="A4654">
        <f ca="1">29251.1846215092*(((RANDBETWEEN(3800,4910))))</f>
        <v>120748890.11758991</v>
      </c>
      <c r="B4654">
        <v>169087803.36229262</v>
      </c>
    </row>
    <row r="4655" spans="1:2" x14ac:dyDescent="0.25">
      <c r="A4655">
        <f ca="1">32097.2577742047*(((RANDBETWEEN(3800,4910))))</f>
        <v>127137238.04362467</v>
      </c>
      <c r="B4655">
        <v>155928742.26016769</v>
      </c>
    </row>
    <row r="4656" spans="1:2" x14ac:dyDescent="0.25">
      <c r="A4656">
        <f ca="1">26874.0468459196*(((RANDBETWEEN(3800,4910))))</f>
        <v>113489099.83031839</v>
      </c>
      <c r="B4656">
        <v>144741014.45117068</v>
      </c>
    </row>
    <row r="4657" spans="1:2" x14ac:dyDescent="0.25">
      <c r="A4657">
        <f ca="1">29545.8212269716*(((RANDBETWEEN(3800,4910))))</f>
        <v>112953674.55071235</v>
      </c>
      <c r="B4657">
        <v>152288190.12345508</v>
      </c>
    </row>
    <row r="4658" spans="1:2" x14ac:dyDescent="0.25">
      <c r="A4658">
        <f ca="1">26896.0768642032*(((RANDBETWEEN(3800,4910))))</f>
        <v>118315842.12562999</v>
      </c>
      <c r="B4658">
        <v>164001969.69017559</v>
      </c>
    </row>
    <row r="4659" spans="1:2" x14ac:dyDescent="0.25">
      <c r="A4659">
        <f ca="1">28400.0629457871*(((RANDBETWEEN(3800,4910))))</f>
        <v>138961507.99373609</v>
      </c>
      <c r="B4659">
        <v>191843188.05732709</v>
      </c>
    </row>
    <row r="4660" spans="1:2" x14ac:dyDescent="0.25">
      <c r="A4660">
        <f ca="1">25875.6924177215*(((RANDBETWEEN(3800,4910))))</f>
        <v>125936994.99705049</v>
      </c>
      <c r="B4660">
        <v>143883041.75197911</v>
      </c>
    </row>
    <row r="4661" spans="1:2" x14ac:dyDescent="0.25">
      <c r="A4661">
        <f ca="1">26504.7451686461*(((RANDBETWEEN(3800,4910))))</f>
        <v>123724150.44723995</v>
      </c>
      <c r="B4661">
        <v>160204460.56966904</v>
      </c>
    </row>
    <row r="4662" spans="1:2" x14ac:dyDescent="0.25">
      <c r="A4662">
        <f ca="1">27702.2749087479*(((RANDBETWEEN(3800,4910))))</f>
        <v>118704247.98398496</v>
      </c>
      <c r="B4662">
        <v>156222909.80825734</v>
      </c>
    </row>
    <row r="4663" spans="1:2" x14ac:dyDescent="0.25">
      <c r="A4663">
        <f ca="1">30139.5872781764*(((RANDBETWEEN(3800,4910))))</f>
        <v>135839119.86274123</v>
      </c>
      <c r="B4663">
        <v>168233604.86920005</v>
      </c>
    </row>
    <row r="4664" spans="1:2" x14ac:dyDescent="0.25">
      <c r="A4664">
        <f ca="1">28113.9383313594*(((RANDBETWEEN(3800,4910))))</f>
        <v>137589614.19367307</v>
      </c>
      <c r="B4664">
        <v>176349944.22041059</v>
      </c>
    </row>
    <row r="4665" spans="1:2" x14ac:dyDescent="0.25">
      <c r="A4665">
        <f ca="1">28377.4307109387*(((RANDBETWEEN(3800,4910))))</f>
        <v>118078489.18821609</v>
      </c>
      <c r="B4665">
        <v>149764926.49445888</v>
      </c>
    </row>
    <row r="4666" spans="1:2" x14ac:dyDescent="0.25">
      <c r="A4666">
        <f ca="1">26380.7424465108*(((RANDBETWEEN(3800,4910))))</f>
        <v>125756999.24251677</v>
      </c>
      <c r="B4666">
        <v>158343701.5013251</v>
      </c>
    </row>
    <row r="4667" spans="1:2" x14ac:dyDescent="0.25">
      <c r="A4667">
        <f ca="1">27363.3008090561*(((RANDBETWEEN(3800,4910))))</f>
        <v>119057721.82020289</v>
      </c>
      <c r="B4667">
        <v>192069931.87885755</v>
      </c>
    </row>
    <row r="4668" spans="1:2" x14ac:dyDescent="0.25">
      <c r="A4668">
        <f ca="1">26835.3839792484*(((RANDBETWEEN(3800,4910))))</f>
        <v>107475712.83688988</v>
      </c>
      <c r="B4668">
        <v>163856300.90232393</v>
      </c>
    </row>
    <row r="4669" spans="1:2" x14ac:dyDescent="0.25">
      <c r="A4669">
        <f ca="1">31263.1206100449*(((RANDBETWEEN(3800,4910))))</f>
        <v>135025417.91478378</v>
      </c>
      <c r="B4669">
        <v>158144032.64768225</v>
      </c>
    </row>
    <row r="4670" spans="1:2" x14ac:dyDescent="0.25">
      <c r="A4670">
        <f ca="1">25406.0054436178*(((RANDBETWEEN(3800,4910))))</f>
        <v>103427848.16096821</v>
      </c>
      <c r="B4670">
        <v>150389690.3158111</v>
      </c>
    </row>
    <row r="4671" spans="1:2" x14ac:dyDescent="0.25">
      <c r="A4671">
        <f ca="1">26583.328335881*(((RANDBETWEEN(3800,4910))))</f>
        <v>126802476.16215222</v>
      </c>
      <c r="B4671">
        <v>177346475.96316049</v>
      </c>
    </row>
    <row r="4672" spans="1:2" x14ac:dyDescent="0.25">
      <c r="A4672">
        <f ca="1">29693.3637079451*(((RANDBETWEEN(3800,4910))))</f>
        <v>143686186.98274618</v>
      </c>
      <c r="B4672">
        <v>191755547.16665828</v>
      </c>
    </row>
    <row r="4673" spans="1:2" x14ac:dyDescent="0.25">
      <c r="A4673">
        <f ca="1">27651.8704906522*(((RANDBETWEEN(3800,4910))))</f>
        <v>129853183.82410261</v>
      </c>
      <c r="B4673">
        <v>158763235.0606246</v>
      </c>
    </row>
    <row r="4674" spans="1:2" x14ac:dyDescent="0.25">
      <c r="A4674">
        <f ca="1">26317.5927840548*(((RANDBETWEEN(3800,4910))))</f>
        <v>115113150.83745588</v>
      </c>
      <c r="B4674">
        <v>158196815.62590337</v>
      </c>
    </row>
    <row r="4675" spans="1:2" x14ac:dyDescent="0.25">
      <c r="A4675">
        <f ca="1">27476.9907658808*(((RANDBETWEEN(3800,4910))))</f>
        <v>111501628.52794425</v>
      </c>
      <c r="B4675">
        <v>153489860.13569993</v>
      </c>
    </row>
    <row r="4676" spans="1:2" x14ac:dyDescent="0.25">
      <c r="A4676">
        <f ca="1">29088.398535312*(((RANDBETWEEN(3800,4910))))</f>
        <v>129414285.08360302</v>
      </c>
      <c r="B4676">
        <v>151448294.61769113</v>
      </c>
    </row>
    <row r="4677" spans="1:2" x14ac:dyDescent="0.25">
      <c r="A4677">
        <f ca="1">26301.3577239915*(((RANDBETWEEN(3800,4910))))</f>
        <v>127298571.38411903</v>
      </c>
      <c r="B4677">
        <v>185319448.12966114</v>
      </c>
    </row>
    <row r="4678" spans="1:2" x14ac:dyDescent="0.25">
      <c r="A4678">
        <f ca="1">26918.5540130297*(((RANDBETWEEN(3800,4910))))</f>
        <v>124471393.7562491</v>
      </c>
      <c r="B4678">
        <v>159052292.05098072</v>
      </c>
    </row>
    <row r="4679" spans="1:2" x14ac:dyDescent="0.25">
      <c r="A4679">
        <f ca="1">27189.3791441396*(((RANDBETWEEN(3800,4910))))</f>
        <v>112645597.79417044</v>
      </c>
      <c r="B4679">
        <v>152174802.24821928</v>
      </c>
    </row>
    <row r="4680" spans="1:2" x14ac:dyDescent="0.25">
      <c r="A4680">
        <f ca="1">26206.0085443057*(((RANDBETWEEN(3800,4910))))</f>
        <v>110274883.95443833</v>
      </c>
      <c r="B4680">
        <v>154302631.31940609</v>
      </c>
    </row>
    <row r="4681" spans="1:2" x14ac:dyDescent="0.25">
      <c r="A4681">
        <f ca="1">30873.3244364979*(((RANDBETWEEN(3800,4910))))</f>
        <v>124975217.31894347</v>
      </c>
      <c r="B4681">
        <v>185047498.39075646</v>
      </c>
    </row>
    <row r="4682" spans="1:2" x14ac:dyDescent="0.25">
      <c r="A4682">
        <f ca="1">27422.2585180548*(((RANDBETWEEN(3800,4910))))</f>
        <v>112157037.33884409</v>
      </c>
      <c r="B4682">
        <v>145030182.8995102</v>
      </c>
    </row>
    <row r="4683" spans="1:2" x14ac:dyDescent="0.25">
      <c r="A4683">
        <f ca="1">31539.5773742489*(((RANDBETWEEN(3800,4910))))</f>
        <v>142968904.23747027</v>
      </c>
      <c r="B4683">
        <v>177838229.50192803</v>
      </c>
    </row>
    <row r="4684" spans="1:2" x14ac:dyDescent="0.25">
      <c r="A4684">
        <f ca="1">28639.8333868099*(((RANDBETWEEN(3800,4910))))</f>
        <v>121776571.56071581</v>
      </c>
      <c r="B4684">
        <v>152075054.80511853</v>
      </c>
    </row>
    <row r="4685" spans="1:2" x14ac:dyDescent="0.25">
      <c r="A4685">
        <f ca="1">28310.0383946855*(((RANDBETWEEN(3800,4910))))</f>
        <v>133538451.1077314</v>
      </c>
      <c r="B4685">
        <v>157186315.95666173</v>
      </c>
    </row>
    <row r="4686" spans="1:2" x14ac:dyDescent="0.25">
      <c r="A4686">
        <f ca="1">30794.3602386834*(((RANDBETWEEN(3800,4910))))</f>
        <v>117665250.47200917</v>
      </c>
      <c r="B4686">
        <v>171808312.37360612</v>
      </c>
    </row>
    <row r="4687" spans="1:2" x14ac:dyDescent="0.25">
      <c r="A4687">
        <f ca="1">29046.1372225458*(((RANDBETWEEN(3800,4910))))</f>
        <v>127948234.4653143</v>
      </c>
      <c r="B4687">
        <v>178210734.39794195</v>
      </c>
    </row>
    <row r="4688" spans="1:2" x14ac:dyDescent="0.25">
      <c r="A4688">
        <f ca="1">27622.8941033056*(((RANDBETWEEN(3800,4910))))</f>
        <v>128363588.89806114</v>
      </c>
      <c r="B4688">
        <v>165880581.44177917</v>
      </c>
    </row>
    <row r="4689" spans="1:2" x14ac:dyDescent="0.25">
      <c r="A4689">
        <f ca="1">27344.1515464153*(((RANDBETWEEN(3800,4910))))</f>
        <v>126740142.41763514</v>
      </c>
      <c r="B4689">
        <v>145034530.7012367</v>
      </c>
    </row>
    <row r="4690" spans="1:2" x14ac:dyDescent="0.25">
      <c r="A4690">
        <f ca="1">28055.182717693*(((RANDBETWEEN(3800,4910))))</f>
        <v>108208839.74214186</v>
      </c>
      <c r="B4690">
        <v>160290987.52382705</v>
      </c>
    </row>
    <row r="4691" spans="1:2" x14ac:dyDescent="0.25">
      <c r="A4691">
        <f ca="1">28088.6983216247*(((RANDBETWEEN(3800,4910))))</f>
        <v>116006324.06831002</v>
      </c>
      <c r="B4691">
        <v>153026272.25603151</v>
      </c>
    </row>
    <row r="4692" spans="1:2" x14ac:dyDescent="0.25">
      <c r="A4692">
        <f ca="1">26655.5687366622*(((RANDBETWEEN(3800,4910))))</f>
        <v>119336981.23403646</v>
      </c>
      <c r="B4692">
        <v>146954839.49014178</v>
      </c>
    </row>
    <row r="4693" spans="1:2" x14ac:dyDescent="0.25">
      <c r="A4693">
        <f ca="1">26386.2352596928*(((RANDBETWEEN(3800,4910))))</f>
        <v>105967120.80292661</v>
      </c>
      <c r="B4693">
        <v>155462879.59201485</v>
      </c>
    </row>
    <row r="4694" spans="1:2" x14ac:dyDescent="0.25">
      <c r="A4694">
        <f ca="1">28385.242211999*(((RANDBETWEEN(3800,4910))))</f>
        <v>115017001.44301976</v>
      </c>
      <c r="B4694">
        <v>153590210.842123</v>
      </c>
    </row>
    <row r="4695" spans="1:2" x14ac:dyDescent="0.25">
      <c r="A4695">
        <f ca="1">26844.4816262759*(((RANDBETWEEN(3800,4910))))</f>
        <v>126947553.61065875</v>
      </c>
      <c r="B4695">
        <v>170295491.15297079</v>
      </c>
    </row>
    <row r="4696" spans="1:2" x14ac:dyDescent="0.25">
      <c r="A4696">
        <f ca="1">26377.3681168554*(((RANDBETWEEN(3800,4910))))</f>
        <v>126479480.1203216</v>
      </c>
      <c r="B4696">
        <v>181221526.35482118</v>
      </c>
    </row>
    <row r="4697" spans="1:2" x14ac:dyDescent="0.25">
      <c r="A4697">
        <f ca="1">31686.6284781772*(((RANDBETWEEN(3800,4910))))</f>
        <v>147596315.45134959</v>
      </c>
      <c r="B4697">
        <v>186700111.83941165</v>
      </c>
    </row>
    <row r="4698" spans="1:2" x14ac:dyDescent="0.25">
      <c r="A4698">
        <f ca="1">28476.0904138516*(((RANDBETWEEN(3800,4910))))</f>
        <v>138991797.31000975</v>
      </c>
      <c r="B4698">
        <v>203572452.83446687</v>
      </c>
    </row>
    <row r="4699" spans="1:2" x14ac:dyDescent="0.25">
      <c r="A4699">
        <f ca="1">27302.0391812798*(((RANDBETWEEN(3800,4910))))</f>
        <v>132087265.55903158</v>
      </c>
      <c r="B4699">
        <v>164338545.42612678</v>
      </c>
    </row>
    <row r="4700" spans="1:2" x14ac:dyDescent="0.25">
      <c r="A4700">
        <f ca="1">26194.5979244286*(((RANDBETWEEN(3800,4910))))</f>
        <v>126493713.37706551</v>
      </c>
      <c r="B4700">
        <v>144755544.53226733</v>
      </c>
    </row>
    <row r="4701" spans="1:2" x14ac:dyDescent="0.25">
      <c r="A4701">
        <f ca="1">26255.2163574105*(((RANDBETWEEN(3800,4910))))</f>
        <v>122191776.92738828</v>
      </c>
      <c r="B4701">
        <v>151014075.84835112</v>
      </c>
    </row>
    <row r="4702" spans="1:2" x14ac:dyDescent="0.25">
      <c r="A4702">
        <f ca="1">26330.1345956303*(((RANDBETWEEN(3800,4910))))</f>
        <v>119591471.33335286</v>
      </c>
      <c r="B4702">
        <v>146354027.63887006</v>
      </c>
    </row>
    <row r="4703" spans="1:2" x14ac:dyDescent="0.25">
      <c r="A4703">
        <f ca="1">27113.4676417516*(((RANDBETWEEN(3800,4910))))</f>
        <v>107179537.58784422</v>
      </c>
      <c r="B4703">
        <v>183612637.22784305</v>
      </c>
    </row>
    <row r="4704" spans="1:2" x14ac:dyDescent="0.25">
      <c r="A4704">
        <f ca="1">25980.990071415*(((RANDBETWEEN(3800,4910))))</f>
        <v>126657326.59814796</v>
      </c>
      <c r="B4704">
        <v>167596331.13360441</v>
      </c>
    </row>
    <row r="4705" spans="1:2" x14ac:dyDescent="0.25">
      <c r="A4705">
        <f ca="1">27652.5095468542*(((RANDBETWEEN(3800,4910))))</f>
        <v>131847165.51940069</v>
      </c>
      <c r="B4705">
        <v>173177227.28356865</v>
      </c>
    </row>
    <row r="4706" spans="1:2" x14ac:dyDescent="0.25">
      <c r="A4706">
        <f ca="1">28048.8978320658*(((RANDBETWEEN(3800,4910))))</f>
        <v>110905342.02798836</v>
      </c>
      <c r="B4706">
        <v>163113618.49990156</v>
      </c>
    </row>
    <row r="4707" spans="1:2" x14ac:dyDescent="0.25">
      <c r="A4707">
        <f ca="1">26352.5642752853*(((RANDBETWEEN(3800,4910))))</f>
        <v>110549007.13482173</v>
      </c>
      <c r="B4707">
        <v>148497992.82556379</v>
      </c>
    </row>
    <row r="4708" spans="1:2" x14ac:dyDescent="0.25">
      <c r="A4708">
        <f ca="1">26815.2499439009*(((RANDBETWEEN(3800,4910))))</f>
        <v>117343533.75451015</v>
      </c>
      <c r="B4708">
        <v>197988188.44282568</v>
      </c>
    </row>
    <row r="4709" spans="1:2" x14ac:dyDescent="0.25">
      <c r="A4709">
        <f ca="1">27683.9379697614*(((RANDBETWEEN(3800,4910))))</f>
        <v>113504145.67602186</v>
      </c>
      <c r="B4709">
        <v>154272450.73283455</v>
      </c>
    </row>
    <row r="4710" spans="1:2" x14ac:dyDescent="0.25">
      <c r="A4710">
        <f ca="1">24842.2324551933*(((RANDBETWEEN(3800,4910))))</f>
        <v>106722230.62751034</v>
      </c>
      <c r="B4710">
        <v>150815413.24113935</v>
      </c>
    </row>
    <row r="4711" spans="1:2" x14ac:dyDescent="0.25">
      <c r="A4711">
        <f ca="1">26887.9868707596*(((RANDBETWEEN(3800,4910))))</f>
        <v>130514288.27066731</v>
      </c>
      <c r="B4711">
        <v>173350140.63067245</v>
      </c>
    </row>
    <row r="4712" spans="1:2" x14ac:dyDescent="0.25">
      <c r="A4712">
        <f ca="1">27424.9287982253*(((RANDBETWEEN(3800,4910))))</f>
        <v>105832800.23235145</v>
      </c>
      <c r="B4712">
        <v>179028131.44914478</v>
      </c>
    </row>
    <row r="4713" spans="1:2" x14ac:dyDescent="0.25">
      <c r="A4713">
        <f ca="1">30473.139718222*(((RANDBETWEEN(3800,4910))))</f>
        <v>121709720.03457865</v>
      </c>
      <c r="B4713">
        <v>176572554.07241559</v>
      </c>
    </row>
    <row r="4714" spans="1:2" x14ac:dyDescent="0.25">
      <c r="A4714">
        <f ca="1">26051.1778604284*(((RANDBETWEEN(3800,4910))))</f>
        <v>107799773.98645274</v>
      </c>
      <c r="B4714">
        <v>157806175.72170031</v>
      </c>
    </row>
    <row r="4715" spans="1:2" x14ac:dyDescent="0.25">
      <c r="A4715">
        <f ca="1">26418.2047418552*(((RANDBETWEEN(3800,4910))))</f>
        <v>103374435.15487938</v>
      </c>
      <c r="B4715">
        <v>168020081.33710665</v>
      </c>
    </row>
    <row r="4716" spans="1:2" x14ac:dyDescent="0.25">
      <c r="A4716">
        <f ca="1">29645.8649534405*(((RANDBETWEEN(3800,4910))))</f>
        <v>139009460.76668262</v>
      </c>
      <c r="B4716">
        <v>190153749.79771137</v>
      </c>
    </row>
    <row r="4717" spans="1:2" x14ac:dyDescent="0.25">
      <c r="A4717">
        <f ca="1">28943.0592205083*(((RANDBETWEEN(3800,4910))))</f>
        <v>125468161.72090353</v>
      </c>
      <c r="B4717">
        <v>200532870.76118135</v>
      </c>
    </row>
    <row r="4718" spans="1:2" x14ac:dyDescent="0.25">
      <c r="A4718">
        <f ca="1">27340.2344151015*(((RANDBETWEEN(3800,4910))))</f>
        <v>132764178.31973293</v>
      </c>
      <c r="B4718">
        <v>170688949.53958252</v>
      </c>
    </row>
    <row r="4719" spans="1:2" x14ac:dyDescent="0.25">
      <c r="A4719">
        <f ca="1">32868.3838147849*(((RANDBETWEEN(3800,4910))))</f>
        <v>148170674.23705021</v>
      </c>
      <c r="B4719">
        <v>163748860.97233182</v>
      </c>
    </row>
    <row r="4720" spans="1:2" x14ac:dyDescent="0.25">
      <c r="A4720">
        <f ca="1">25956.1677381515*(((RANDBETWEEN(3800,4910))))</f>
        <v>108808255.1583309</v>
      </c>
      <c r="B4720">
        <v>169961681.71292871</v>
      </c>
    </row>
    <row r="4721" spans="1:2" x14ac:dyDescent="0.25">
      <c r="A4721">
        <f ca="1">28603.798391104*(((RANDBETWEEN(3800,4910))))</f>
        <v>129517999.11491869</v>
      </c>
      <c r="B4721">
        <v>183417284.0104844</v>
      </c>
    </row>
    <row r="4722" spans="1:2" x14ac:dyDescent="0.25">
      <c r="A4722">
        <f ca="1">26766.8133658978*(((RANDBETWEEN(3800,4910))))</f>
        <v>107682890.17100669</v>
      </c>
      <c r="B4722">
        <v>150718818.91183251</v>
      </c>
    </row>
    <row r="4723" spans="1:2" x14ac:dyDescent="0.25">
      <c r="A4723">
        <f ca="1">25748.2630488239*(((RANDBETWEEN(3800,4910))))</f>
        <v>98667344.003093094</v>
      </c>
      <c r="B4723">
        <v>155020089.65509462</v>
      </c>
    </row>
    <row r="4724" spans="1:2" x14ac:dyDescent="0.25">
      <c r="A4724">
        <f ca="1">30310.1279691117*(((RANDBETWEEN(3800,4910))))</f>
        <v>123059119.55459352</v>
      </c>
      <c r="B4724">
        <v>149500123.14451814</v>
      </c>
    </row>
    <row r="4725" spans="1:2" x14ac:dyDescent="0.25">
      <c r="A4725">
        <f ca="1">30579.8163908339*(((RANDBETWEEN(3800,4910))))</f>
        <v>135132208.63109511</v>
      </c>
      <c r="B4725">
        <v>146364357.53251523</v>
      </c>
    </row>
    <row r="4726" spans="1:2" x14ac:dyDescent="0.25">
      <c r="A4726">
        <f ca="1">31192.3662843342*(((RANDBETWEEN(3800,4910))))</f>
        <v>131943709.38273379</v>
      </c>
      <c r="B4726">
        <v>185099900.88556582</v>
      </c>
    </row>
    <row r="4727" spans="1:2" x14ac:dyDescent="0.25">
      <c r="A4727">
        <f ca="1">26259.7443066548*(((RANDBETWEEN(3800,4910))))</f>
        <v>116435706.25570731</v>
      </c>
      <c r="B4727">
        <v>170587255.26808503</v>
      </c>
    </row>
    <row r="4728" spans="1:2" x14ac:dyDescent="0.25">
      <c r="A4728">
        <f ca="1">27517.7654516348*(((RANDBETWEEN(3800,4910))))</f>
        <v>110731488.17737825</v>
      </c>
      <c r="B4728">
        <v>155760956.20743221</v>
      </c>
    </row>
    <row r="4729" spans="1:2" x14ac:dyDescent="0.25">
      <c r="A4729">
        <f ca="1">33446.8117267518*(((RANDBETWEEN(3800,4910))))</f>
        <v>129873969.93497719</v>
      </c>
      <c r="B4729">
        <v>150852742.69756612</v>
      </c>
    </row>
    <row r="4730" spans="1:2" x14ac:dyDescent="0.25">
      <c r="A4730">
        <f ca="1">31874.0054624512*(((RANDBETWEEN(3800,4910))))</f>
        <v>155991382.73323601</v>
      </c>
      <c r="B4730">
        <v>165501386.48227534</v>
      </c>
    </row>
    <row r="4731" spans="1:2" x14ac:dyDescent="0.25">
      <c r="A4731">
        <f ca="1">27766.2731990792*(((RANDBETWEEN(3800,4910))))</f>
        <v>107066749.45564957</v>
      </c>
      <c r="B4731">
        <v>159850466.89894351</v>
      </c>
    </row>
    <row r="4732" spans="1:2" x14ac:dyDescent="0.25">
      <c r="A4732">
        <f ca="1">27227.6771114187*(((RANDBETWEEN(3800,4910))))</f>
        <v>110952784.22903106</v>
      </c>
      <c r="B4732">
        <v>164586771.39476174</v>
      </c>
    </row>
    <row r="4733" spans="1:2" x14ac:dyDescent="0.25">
      <c r="A4733">
        <f ca="1">31520.2236081298*(((RANDBETWEEN(3800,4910))))</f>
        <v>134685915.47753865</v>
      </c>
      <c r="B4733">
        <v>171292049.27346519</v>
      </c>
    </row>
    <row r="4734" spans="1:2" x14ac:dyDescent="0.25">
      <c r="A4734">
        <f ca="1">26286.2410925577*(((RANDBETWEEN(3800,4910))))</f>
        <v>119681255.69441533</v>
      </c>
      <c r="B4734">
        <v>144289564.72041273</v>
      </c>
    </row>
    <row r="4735" spans="1:2" x14ac:dyDescent="0.25">
      <c r="A4735">
        <f ca="1">27280.7586284454*(((RANDBETWEEN(3800,4910))))</f>
        <v>113979009.54964495</v>
      </c>
      <c r="B4735">
        <v>146842825.88550246</v>
      </c>
    </row>
    <row r="4736" spans="1:2" x14ac:dyDescent="0.25">
      <c r="A4736">
        <f ca="1">26523.1674394093*(((RANDBETWEEN(3800,4910))))</f>
        <v>111848197.0919892</v>
      </c>
      <c r="B4736">
        <v>150168773.52719712</v>
      </c>
    </row>
    <row r="4737" spans="1:2" x14ac:dyDescent="0.25">
      <c r="A4737">
        <f ca="1">25935.6371873004*(((RANDBETWEEN(3800,4910))))</f>
        <v>102419831.25264919</v>
      </c>
      <c r="B4737">
        <v>147275683.44944483</v>
      </c>
    </row>
    <row r="4738" spans="1:2" x14ac:dyDescent="0.25">
      <c r="A4738">
        <f ca="1">28270.3511614035*(((RANDBETWEEN(3800,4910))))</f>
        <v>138468179.98855421</v>
      </c>
      <c r="B4738">
        <v>170213716.56593412</v>
      </c>
    </row>
    <row r="4739" spans="1:2" x14ac:dyDescent="0.25">
      <c r="A4739">
        <f ca="1">27191.0485732466*(((RANDBETWEEN(3800,4910))))</f>
        <v>132393215.50313775</v>
      </c>
      <c r="B4739">
        <v>176298144.63092667</v>
      </c>
    </row>
    <row r="4740" spans="1:2" x14ac:dyDescent="0.25">
      <c r="A4740">
        <f ca="1">26516.432649835*(((RANDBETWEEN(3800,4910))))</f>
        <v>123195346.09113319</v>
      </c>
      <c r="B4740">
        <v>174567219.67084536</v>
      </c>
    </row>
    <row r="4741" spans="1:2" x14ac:dyDescent="0.25">
      <c r="A4741">
        <f ca="1">29202.2070307256*(((RANDBETWEEN(3800,4910))))</f>
        <v>141192670.9935582</v>
      </c>
      <c r="B4741">
        <v>198952707.16110921</v>
      </c>
    </row>
    <row r="4742" spans="1:2" x14ac:dyDescent="0.25">
      <c r="A4742">
        <f ca="1">27176.8235212816*(((RANDBETWEEN(3800,4910))))</f>
        <v>122214175.37520315</v>
      </c>
      <c r="B4742">
        <v>188965230.68268293</v>
      </c>
    </row>
    <row r="4743" spans="1:2" x14ac:dyDescent="0.25">
      <c r="A4743">
        <f ca="1">27480.2985320871*(((RANDBETWEEN(3800,4910))))</f>
        <v>109701351.74009156</v>
      </c>
      <c r="B4743">
        <v>168977345.46424624</v>
      </c>
    </row>
    <row r="4744" spans="1:2" x14ac:dyDescent="0.25">
      <c r="A4744">
        <f ca="1">26657.3446082102*(((RANDBETWEEN(3800,4910))))</f>
        <v>114733211.19373667</v>
      </c>
      <c r="B4744">
        <v>155219390.9991743</v>
      </c>
    </row>
    <row r="4745" spans="1:2" x14ac:dyDescent="0.25">
      <c r="A4745">
        <f ca="1">27437.4885356508*(((RANDBETWEEN(3800,4910))))</f>
        <v>106814142.86928867</v>
      </c>
      <c r="B4745">
        <v>150729061.74633625</v>
      </c>
    </row>
    <row r="4746" spans="1:2" x14ac:dyDescent="0.25">
      <c r="A4746">
        <f ca="1">31184.8656372135*(((RANDBETWEEN(3800,4910))))</f>
        <v>122556521.95424899</v>
      </c>
      <c r="B4746">
        <v>163413138.6739378</v>
      </c>
    </row>
    <row r="4747" spans="1:2" x14ac:dyDescent="0.25">
      <c r="A4747">
        <f ca="1">26561.5515631361*(((RANDBETWEEN(3800,4910))))</f>
        <v>111771008.97767684</v>
      </c>
      <c r="B4747">
        <v>191674089.11574075</v>
      </c>
    </row>
    <row r="4748" spans="1:2" x14ac:dyDescent="0.25">
      <c r="A4748">
        <f ca="1">27490.4693946261*(((RANDBETWEEN(3800,4910))))</f>
        <v>115679895.21258654</v>
      </c>
      <c r="B4748">
        <v>156500123.82487288</v>
      </c>
    </row>
    <row r="4749" spans="1:2" x14ac:dyDescent="0.25">
      <c r="A4749">
        <f ca="1">27095.3996841372*(((RANDBETWEEN(3800,4910))))</f>
        <v>114505159.06516364</v>
      </c>
      <c r="B4749">
        <v>145197260.47829372</v>
      </c>
    </row>
    <row r="4750" spans="1:2" x14ac:dyDescent="0.25">
      <c r="A4750">
        <f ca="1">30405.2086501265*(((RANDBETWEEN(3800,4910))))</f>
        <v>145184871.30435419</v>
      </c>
      <c r="B4750">
        <v>143205505.88983586</v>
      </c>
    </row>
    <row r="4751" spans="1:2" x14ac:dyDescent="0.25">
      <c r="A4751">
        <f ca="1">26863.8503950222*(((RANDBETWEEN(3800,4910))))</f>
        <v>119382951.15547857</v>
      </c>
      <c r="B4751">
        <v>157630945.10018092</v>
      </c>
    </row>
    <row r="4752" spans="1:2" x14ac:dyDescent="0.25">
      <c r="A4752">
        <f ca="1">32231.0535411533*(((RANDBETWEEN(3800,4910))))</f>
        <v>153903280.65900686</v>
      </c>
      <c r="B4752">
        <v>172651357.60804132</v>
      </c>
    </row>
    <row r="4753" spans="1:2" x14ac:dyDescent="0.25">
      <c r="A4753">
        <f ca="1">25438.3352510286*(((RANDBETWEEN(3800,4910))))</f>
        <v>115668110.38642702</v>
      </c>
      <c r="B4753">
        <v>143956537.52596834</v>
      </c>
    </row>
    <row r="4754" spans="1:2" x14ac:dyDescent="0.25">
      <c r="A4754">
        <f ca="1">31837.3049766198*(((RANDBETWEEN(3800,4910))))</f>
        <v>123974465.57895763</v>
      </c>
      <c r="B4754">
        <v>159733946.88152</v>
      </c>
    </row>
    <row r="4755" spans="1:2" x14ac:dyDescent="0.25">
      <c r="A4755">
        <f ca="1">30633.5288752452*(((RANDBETWEEN(3800,4910))))</f>
        <v>134940694.69545531</v>
      </c>
      <c r="B4755">
        <v>151527017.42147613</v>
      </c>
    </row>
    <row r="4756" spans="1:2" x14ac:dyDescent="0.25">
      <c r="A4756">
        <f ca="1">29541.5592165148*(((RANDBETWEEN(3800,4910))))</f>
        <v>114650791.31929401</v>
      </c>
      <c r="B4756">
        <v>201979729.85734117</v>
      </c>
    </row>
    <row r="4757" spans="1:2" x14ac:dyDescent="0.25">
      <c r="A4757">
        <f ca="1">28614.6629765149*(((RANDBETWEEN(3800,4910))))</f>
        <v>124731315.91462852</v>
      </c>
      <c r="B4757">
        <v>161809104.98037279</v>
      </c>
    </row>
    <row r="4758" spans="1:2" x14ac:dyDescent="0.25">
      <c r="A4758">
        <f ca="1">26776.079405094*(((RANDBETWEEN(3800,4910))))</f>
        <v>106809780.74692012</v>
      </c>
      <c r="B4758">
        <v>176081327.15146643</v>
      </c>
    </row>
    <row r="4759" spans="1:2" x14ac:dyDescent="0.25">
      <c r="A4759">
        <f ca="1">26813.3545905221*(((RANDBETWEEN(3800,4910))))</f>
        <v>105698243.79583797</v>
      </c>
      <c r="B4759">
        <v>179142828.97071761</v>
      </c>
    </row>
    <row r="4760" spans="1:2" x14ac:dyDescent="0.25">
      <c r="A4760">
        <f ca="1">26257.5321672273*(((RANDBETWEEN(3800,4910))))</f>
        <v>113169963.64074948</v>
      </c>
      <c r="B4760">
        <v>157149262.66112536</v>
      </c>
    </row>
    <row r="4761" spans="1:2" x14ac:dyDescent="0.25">
      <c r="A4761">
        <f ca="1">27633.3995332643*(((RANDBETWEEN(3800,4910))))</f>
        <v>106664922.19840021</v>
      </c>
      <c r="B4761">
        <v>167247023.36290208</v>
      </c>
    </row>
    <row r="4762" spans="1:2" x14ac:dyDescent="0.25">
      <c r="A4762">
        <f ca="1">27634.8243089187*(((RANDBETWEEN(3800,4910))))</f>
        <v>116287340.69192983</v>
      </c>
      <c r="B4762">
        <v>175282414.58746564</v>
      </c>
    </row>
    <row r="4763" spans="1:2" x14ac:dyDescent="0.25">
      <c r="A4763">
        <f ca="1">29382.1437116796*(((RANDBETWEEN(3800,4910))))</f>
        <v>129986603.78047055</v>
      </c>
      <c r="B4763">
        <v>177998419.05065376</v>
      </c>
    </row>
    <row r="4764" spans="1:2" x14ac:dyDescent="0.25">
      <c r="A4764">
        <f ca="1">31406.750662654*(((RANDBETWEEN(3800,4910))))</f>
        <v>122549141.08567594</v>
      </c>
      <c r="B4764">
        <v>201137084.78776211</v>
      </c>
    </row>
    <row r="4765" spans="1:2" x14ac:dyDescent="0.25">
      <c r="A4765">
        <f ca="1">28418.4397900235*(((RANDBETWEEN(3800,4910))))</f>
        <v>133907688.2905909</v>
      </c>
      <c r="B4765">
        <v>200895484.01197439</v>
      </c>
    </row>
    <row r="4766" spans="1:2" x14ac:dyDescent="0.25">
      <c r="A4766">
        <f ca="1">26856.7418765807*(((RANDBETWEEN(3800,4910))))</f>
        <v>129637493.0382551</v>
      </c>
      <c r="B4766">
        <v>145235804.28748322</v>
      </c>
    </row>
    <row r="4767" spans="1:2" x14ac:dyDescent="0.25">
      <c r="A4767">
        <f ca="1">28030.3123096546*(((RANDBETWEEN(3800,4910))))</f>
        <v>115092462.3434419</v>
      </c>
      <c r="B4767">
        <v>201025587.21318921</v>
      </c>
    </row>
    <row r="4768" spans="1:2" x14ac:dyDescent="0.25">
      <c r="A4768">
        <f ca="1">27238.4820076644*(((RANDBETWEEN(3800,4910))))</f>
        <v>131044336.93887326</v>
      </c>
      <c r="B4768">
        <v>198460401.7849395</v>
      </c>
    </row>
    <row r="4769" spans="1:2" x14ac:dyDescent="0.25">
      <c r="A4769">
        <f ca="1">32013.3051405327*(((RANDBETWEEN(3800,4910))))</f>
        <v>132855216.33321089</v>
      </c>
      <c r="B4769">
        <v>202016985.56857955</v>
      </c>
    </row>
    <row r="4770" spans="1:2" x14ac:dyDescent="0.25">
      <c r="A4770">
        <f ca="1">29393.485322949*(((RANDBETWEEN(3800,4910))))</f>
        <v>120630863.76538287</v>
      </c>
      <c r="B4770">
        <v>181697124.53830054</v>
      </c>
    </row>
    <row r="4771" spans="1:2" x14ac:dyDescent="0.25">
      <c r="A4771">
        <f ca="1">26949.9065206778*(((RANDBETWEEN(3800,4910))))</f>
        <v>106452130.75667734</v>
      </c>
      <c r="B4771">
        <v>172888316.09009844</v>
      </c>
    </row>
    <row r="4772" spans="1:2" x14ac:dyDescent="0.25">
      <c r="A4772">
        <f ca="1">28157.9250828963*(((RANDBETWEEN(3800,4910))))</f>
        <v>120262498.02905004</v>
      </c>
      <c r="B4772">
        <v>157267911.73048589</v>
      </c>
    </row>
    <row r="4773" spans="1:2" x14ac:dyDescent="0.25">
      <c r="A4773">
        <f ca="1">28400.995909603*(((RANDBETWEEN(3800,4910))))</f>
        <v>117835732.02894278</v>
      </c>
      <c r="B4773">
        <v>158907516.4885374</v>
      </c>
    </row>
    <row r="4774" spans="1:2" x14ac:dyDescent="0.25">
      <c r="A4774">
        <f ca="1">28185.4170519265*(((RANDBETWEEN(3800,4910))))</f>
        <v>115503839.07879494</v>
      </c>
      <c r="B4774">
        <v>183391329.10827398</v>
      </c>
    </row>
    <row r="4775" spans="1:2" x14ac:dyDescent="0.25">
      <c r="A4775">
        <f ca="1">26273.6748136914*(((RANDBETWEEN(3800,4910))))</f>
        <v>109114571.50126022</v>
      </c>
      <c r="B4775">
        <v>146634006.60495284</v>
      </c>
    </row>
    <row r="4776" spans="1:2" x14ac:dyDescent="0.25">
      <c r="A4776">
        <f ca="1">32534.51432143*(((RANDBETWEEN(3800,4910))))</f>
        <v>154571477.54111409</v>
      </c>
      <c r="B4776">
        <v>198774763.35534421</v>
      </c>
    </row>
    <row r="4777" spans="1:2" x14ac:dyDescent="0.25">
      <c r="A4777">
        <f ca="1">27038.6332682954*(((RANDBETWEEN(3800,4910))))</f>
        <v>123458399.50303662</v>
      </c>
      <c r="B4777">
        <v>169034997.9770644</v>
      </c>
    </row>
    <row r="4778" spans="1:2" x14ac:dyDescent="0.25">
      <c r="A4778">
        <f ca="1">28520.5530396672*(((RANDBETWEEN(3800,4910))))</f>
        <v>126060844.4353289</v>
      </c>
      <c r="B4778">
        <v>186805046.57212618</v>
      </c>
    </row>
    <row r="4779" spans="1:2" x14ac:dyDescent="0.25">
      <c r="A4779">
        <f ca="1">26185.4372839441*(((RANDBETWEEN(3800,4910))))</f>
        <v>103013510.27503622</v>
      </c>
      <c r="B4779">
        <v>179250599.58943263</v>
      </c>
    </row>
    <row r="4780" spans="1:2" x14ac:dyDescent="0.25">
      <c r="A4780">
        <f ca="1">25161.6137600085*(((RANDBETWEEN(3800,4910))))</f>
        <v>102332283.16195472</v>
      </c>
      <c r="B4780">
        <v>160552695.69906282</v>
      </c>
    </row>
    <row r="4781" spans="1:2" x14ac:dyDescent="0.25">
      <c r="A4781">
        <f ca="1">24905.3675107649*(((RANDBETWEEN(3800,4910))))</f>
        <v>105598758.24564302</v>
      </c>
      <c r="B4781">
        <v>142936196.17853281</v>
      </c>
    </row>
    <row r="4782" spans="1:2" x14ac:dyDescent="0.25">
      <c r="A4782">
        <f ca="1">27190.7465843911*(((RANDBETWEEN(3800,4910))))</f>
        <v>129210427.76902661</v>
      </c>
      <c r="B4782">
        <v>153378325.00674742</v>
      </c>
    </row>
    <row r="4783" spans="1:2" x14ac:dyDescent="0.25">
      <c r="A4783">
        <f ca="1">33141.1302710227*(((RANDBETWEEN(3800,4910))))</f>
        <v>127527069.28289536</v>
      </c>
      <c r="B4783">
        <v>158211558.57793278</v>
      </c>
    </row>
    <row r="4784" spans="1:2" x14ac:dyDescent="0.25">
      <c r="A4784">
        <f ca="1">26655.836499025*(((RANDBETWEEN(3800,4910))))</f>
        <v>127228307.60984649</v>
      </c>
      <c r="B4784">
        <v>201443451.50809383</v>
      </c>
    </row>
    <row r="4785" spans="1:2" x14ac:dyDescent="0.25">
      <c r="A4785">
        <f ca="1">28211.5398385308*(((RANDBETWEEN(3800,4910))))</f>
        <v>116739351.85184041</v>
      </c>
      <c r="B4785">
        <v>152811603.76426831</v>
      </c>
    </row>
    <row r="4786" spans="1:2" x14ac:dyDescent="0.25">
      <c r="A4786">
        <f ca="1">27024.3162168338*(((RANDBETWEEN(3800,4910))))</f>
        <v>117934115.97026281</v>
      </c>
      <c r="B4786">
        <v>145812356.22910962</v>
      </c>
    </row>
    <row r="4787" spans="1:2" x14ac:dyDescent="0.25">
      <c r="A4787">
        <f ca="1">33824.3473148984*(((RANDBETWEEN(3800,4910))))</f>
        <v>156539079.37334958</v>
      </c>
      <c r="B4787">
        <v>152397542.17954695</v>
      </c>
    </row>
    <row r="4788" spans="1:2" x14ac:dyDescent="0.25">
      <c r="A4788">
        <f ca="1">25910.2185096026*(((RANDBETWEEN(3800,4910))))</f>
        <v>115352292.80475093</v>
      </c>
      <c r="B4788">
        <v>186612043.69050783</v>
      </c>
    </row>
    <row r="4789" spans="1:2" x14ac:dyDescent="0.25">
      <c r="A4789">
        <f ca="1">27269.3863382718*(((RANDBETWEEN(3800,4910))))</f>
        <v>107277765.85476141</v>
      </c>
      <c r="B4789">
        <v>169431902.85250208</v>
      </c>
    </row>
    <row r="4790" spans="1:2" x14ac:dyDescent="0.25">
      <c r="A4790">
        <f ca="1">25527.7552978352*(((RANDBETWEEN(3800,4910))))</f>
        <v>113828260.87304695</v>
      </c>
      <c r="B4790">
        <v>159664443.01415396</v>
      </c>
    </row>
    <row r="4791" spans="1:2" x14ac:dyDescent="0.25">
      <c r="A4791">
        <f ca="1">26430.9348781914*(((RANDBETWEEN(3800,4910))))</f>
        <v>102763474.80640829</v>
      </c>
      <c r="B4791">
        <v>197427144.13030654</v>
      </c>
    </row>
    <row r="4792" spans="1:2" x14ac:dyDescent="0.25">
      <c r="A4792">
        <f ca="1">27885.5188412956*(((RANDBETWEEN(3800,4910))))</f>
        <v>121552976.62920748</v>
      </c>
      <c r="B4792">
        <v>158573953.14666885</v>
      </c>
    </row>
    <row r="4793" spans="1:2" x14ac:dyDescent="0.25">
      <c r="A4793">
        <f ca="1">25455.6922174333*(((RANDBETWEEN(3800,4910))))</f>
        <v>102688262.40512611</v>
      </c>
      <c r="B4793">
        <v>151576327.2637696</v>
      </c>
    </row>
    <row r="4794" spans="1:2" x14ac:dyDescent="0.25">
      <c r="A4794">
        <f ca="1">29495.145249081*(((RANDBETWEEN(3800,4910))))</f>
        <v>121077571.24747746</v>
      </c>
      <c r="B4794">
        <v>187770353.51990306</v>
      </c>
    </row>
    <row r="4795" spans="1:2" x14ac:dyDescent="0.25">
      <c r="A4795">
        <f ca="1">27283.427707224*(((RANDBETWEEN(3800,4910))))</f>
        <v>120510900.18280834</v>
      </c>
      <c r="B4795">
        <v>172811379.59759486</v>
      </c>
    </row>
    <row r="4796" spans="1:2" x14ac:dyDescent="0.25">
      <c r="A4796">
        <f ca="1">27029.6268971865*(((RANDBETWEEN(3800,4910))))</f>
        <v>103550500.64312147</v>
      </c>
      <c r="B4796">
        <v>143652465.31873992</v>
      </c>
    </row>
    <row r="4797" spans="1:2" x14ac:dyDescent="0.25">
      <c r="A4797">
        <f ca="1">28681.4145457726*(((RANDBETWEEN(3800,4910))))</f>
        <v>125796684.19775875</v>
      </c>
      <c r="B4797">
        <v>201697403.46297014</v>
      </c>
    </row>
    <row r="4798" spans="1:2" x14ac:dyDescent="0.25">
      <c r="A4798">
        <f ca="1">30340.9217884752*(((RANDBETWEEN(3800,4910))))</f>
        <v>137292671.09285027</v>
      </c>
      <c r="B4798">
        <v>183217642.10409015</v>
      </c>
    </row>
    <row r="4799" spans="1:2" x14ac:dyDescent="0.25">
      <c r="A4799">
        <f ca="1">29740.9313620073*(((RANDBETWEEN(3800,4910))))</f>
        <v>126220512.70035897</v>
      </c>
      <c r="B4799">
        <v>155799022.2870155</v>
      </c>
    </row>
    <row r="4800" spans="1:2" x14ac:dyDescent="0.25">
      <c r="A4800">
        <f ca="1">28761.8138911701*(((RANDBETWEEN(3800,4910))))</f>
        <v>136561092.35527548</v>
      </c>
      <c r="B4800">
        <v>153217642.23811844</v>
      </c>
    </row>
    <row r="4801" spans="1:2" x14ac:dyDescent="0.25">
      <c r="A4801">
        <f ca="1">29204.5878923896*(((RANDBETWEEN(3800,4910))))</f>
        <v>140386453.99871701</v>
      </c>
      <c r="B4801">
        <v>174204911.83297658</v>
      </c>
    </row>
    <row r="4802" spans="1:2" x14ac:dyDescent="0.25">
      <c r="A4802">
        <f ca="1">31652.2548825166*(((RANDBETWEEN(3800,4910))))</f>
        <v>122652487.66975184</v>
      </c>
      <c r="B4802">
        <v>187485809.00084364</v>
      </c>
    </row>
    <row r="4803" spans="1:2" x14ac:dyDescent="0.25">
      <c r="A4803">
        <f ca="1">27242.9421115012*(((RANDBETWEEN(3800,4910))))</f>
        <v>117008436.36889762</v>
      </c>
      <c r="B4803">
        <v>168007662.5123288</v>
      </c>
    </row>
    <row r="4804" spans="1:2" x14ac:dyDescent="0.25">
      <c r="A4804">
        <f ca="1">26862.317369817*(((RANDBETWEEN(3800,4910))))</f>
        <v>119940247.05623277</v>
      </c>
      <c r="B4804">
        <v>174766689.07574317</v>
      </c>
    </row>
    <row r="4805" spans="1:2" x14ac:dyDescent="0.25">
      <c r="A4805">
        <f ca="1">27626.7991696076*(((RANDBETWEEN(3800,4910))))</f>
        <v>134376751.16097113</v>
      </c>
      <c r="B4805">
        <v>199766918.86651915</v>
      </c>
    </row>
    <row r="4806" spans="1:2" x14ac:dyDescent="0.25">
      <c r="A4806">
        <f ca="1">30838.965173966*(((RANDBETWEEN(3800,4910))))</f>
        <v>130664695.44209386</v>
      </c>
      <c r="B4806">
        <v>159221513.68223393</v>
      </c>
    </row>
    <row r="4807" spans="1:2" x14ac:dyDescent="0.25">
      <c r="A4807">
        <f ca="1">27313.0233728965*(((RANDBETWEEN(3800,4910))))</f>
        <v>132468163.35854796</v>
      </c>
      <c r="B4807">
        <v>168587552.40161783</v>
      </c>
    </row>
    <row r="4808" spans="1:2" x14ac:dyDescent="0.25">
      <c r="A4808">
        <f ca="1">30285.9424355879*(((RANDBETWEEN(3800,4910))))</f>
        <v>131774135.53724277</v>
      </c>
      <c r="B4808">
        <v>144233601.01879895</v>
      </c>
    </row>
    <row r="4809" spans="1:2" x14ac:dyDescent="0.25">
      <c r="A4809">
        <f ca="1">27895.8247030479*(((RANDBETWEEN(3800,4910))))</f>
        <v>107677883.35376494</v>
      </c>
      <c r="B4809">
        <v>181785052.62148249</v>
      </c>
    </row>
    <row r="4810" spans="1:2" x14ac:dyDescent="0.25">
      <c r="A4810">
        <f ca="1">27132.3285940558*(((RANDBETWEEN(3800,4910))))</f>
        <v>110564239.02077758</v>
      </c>
      <c r="B4810">
        <v>163963773.95679981</v>
      </c>
    </row>
    <row r="4811" spans="1:2" x14ac:dyDescent="0.25">
      <c r="A4811">
        <f ca="1">31017.8199162355*(((RANDBETWEEN(3800,4910))))</f>
        <v>129592451.61003211</v>
      </c>
      <c r="B4811">
        <v>169418725.62831339</v>
      </c>
    </row>
    <row r="4812" spans="1:2" x14ac:dyDescent="0.25">
      <c r="A4812">
        <f ca="1">31031.9426384216*(((RANDBETWEEN(3800,4910))))</f>
        <v>150411825.96842971</v>
      </c>
      <c r="B4812">
        <v>148732299.74618292</v>
      </c>
    </row>
    <row r="4813" spans="1:2" x14ac:dyDescent="0.25">
      <c r="A4813">
        <f ca="1">26525.3797049504*(((RANDBETWEEN(3800,4910))))</f>
        <v>121724967.46601759</v>
      </c>
      <c r="B4813">
        <v>160397831.31713343</v>
      </c>
    </row>
    <row r="4814" spans="1:2" x14ac:dyDescent="0.25">
      <c r="A4814">
        <f ca="1">27022.8646582293*(((RANDBETWEEN(3800,4910))))</f>
        <v>106659246.80603115</v>
      </c>
      <c r="B4814">
        <v>163327494.15830955</v>
      </c>
    </row>
    <row r="4815" spans="1:2" x14ac:dyDescent="0.25">
      <c r="A4815">
        <f ca="1">27207.8622103969*(((RANDBETWEEN(3800,4910))))</f>
        <v>120476413.86763731</v>
      </c>
      <c r="B4815">
        <v>154230911.73136839</v>
      </c>
    </row>
    <row r="4816" spans="1:2" x14ac:dyDescent="0.25">
      <c r="A4816">
        <f ca="1">29500.8930755673*(((RANDBETWEEN(3800,4910))))</f>
        <v>141869794.80040294</v>
      </c>
      <c r="B4816">
        <v>182848660.39906219</v>
      </c>
    </row>
    <row r="4817" spans="1:2" x14ac:dyDescent="0.25">
      <c r="A4817">
        <f ca="1">26254.3022480509*(((RANDBETWEEN(3800,4910))))</f>
        <v>114862572.33522248</v>
      </c>
      <c r="B4817">
        <v>161208785.83429998</v>
      </c>
    </row>
    <row r="4818" spans="1:2" x14ac:dyDescent="0.25">
      <c r="A4818">
        <f ca="1">29458.9349536793*(((RANDBETWEEN(3800,4910))))</f>
        <v>141844771.80196568</v>
      </c>
      <c r="B4818">
        <v>187413221.60869753</v>
      </c>
    </row>
    <row r="4819" spans="1:2" x14ac:dyDescent="0.25">
      <c r="A4819">
        <f ca="1">27707.3240983265*(((RANDBETWEEN(3800,4910))))</f>
        <v>127509105.50049846</v>
      </c>
      <c r="B4819">
        <v>190464034.62303859</v>
      </c>
    </row>
    <row r="4820" spans="1:2" x14ac:dyDescent="0.25">
      <c r="A4820">
        <f ca="1">27201.6739996458*(((RANDBETWEEN(3800,4910))))</f>
        <v>132635362.42227288</v>
      </c>
      <c r="B4820">
        <v>177221300.54649675</v>
      </c>
    </row>
    <row r="4821" spans="1:2" x14ac:dyDescent="0.25">
      <c r="A4821">
        <f ca="1">27216.7355000778*(((RANDBETWEEN(3800,4910))))</f>
        <v>131429615.72987579</v>
      </c>
      <c r="B4821">
        <v>154415180.39181378</v>
      </c>
    </row>
    <row r="4822" spans="1:2" x14ac:dyDescent="0.25">
      <c r="A4822">
        <f ca="1">27795.8110238532*(((RANDBETWEEN(3800,4910))))</f>
        <v>129778641.67037039</v>
      </c>
      <c r="B4822">
        <v>158847928.17393988</v>
      </c>
    </row>
    <row r="4823" spans="1:2" x14ac:dyDescent="0.25">
      <c r="A4823">
        <f ca="1">26771.6288592607*(((RANDBETWEEN(3800,4910))))</f>
        <v>107755806.15852414</v>
      </c>
      <c r="B4823">
        <v>151133369.57499826</v>
      </c>
    </row>
    <row r="4824" spans="1:2" x14ac:dyDescent="0.25">
      <c r="A4824">
        <f ca="1">26357.3038569184*(((RANDBETWEEN(3800,4910))))</f>
        <v>126646845.03249307</v>
      </c>
      <c r="B4824">
        <v>150009335.10252792</v>
      </c>
    </row>
    <row r="4825" spans="1:2" x14ac:dyDescent="0.25">
      <c r="A4825">
        <f ca="1">31802.6806342745*(((RANDBETWEEN(3800,4910))))</f>
        <v>131535887.1033594</v>
      </c>
      <c r="B4825">
        <v>161053543.24362519</v>
      </c>
    </row>
    <row r="4826" spans="1:2" x14ac:dyDescent="0.25">
      <c r="A4826">
        <f ca="1">26021.9410383373*(((RANDBETWEEN(3800,4910))))</f>
        <v>106143497.49537787</v>
      </c>
      <c r="B4826">
        <v>176906600.81486517</v>
      </c>
    </row>
    <row r="4827" spans="1:2" x14ac:dyDescent="0.25">
      <c r="A4827">
        <f ca="1">26099.1920132832*(((RANDBETWEEN(3800,4910))))</f>
        <v>111965533.736985</v>
      </c>
      <c r="B4827">
        <v>159981912.72133088</v>
      </c>
    </row>
    <row r="4828" spans="1:2" x14ac:dyDescent="0.25">
      <c r="A4828">
        <f ca="1">27315.0903874104*(((RANDBETWEEN(3800,4910))))</f>
        <v>108195073.02453241</v>
      </c>
      <c r="B4828">
        <v>171773393.79305285</v>
      </c>
    </row>
    <row r="4829" spans="1:2" x14ac:dyDescent="0.25">
      <c r="A4829">
        <f ca="1">30621.7667388338*(((RANDBETWEEN(3800,4910))))</f>
        <v>117403853.67668878</v>
      </c>
      <c r="B4829">
        <v>149010464.69826669</v>
      </c>
    </row>
    <row r="4830" spans="1:2" x14ac:dyDescent="0.25">
      <c r="A4830">
        <f ca="1">26930.8179266225*(((RANDBETWEEN(3800,4910))))</f>
        <v>116529649.16849564</v>
      </c>
      <c r="B4830">
        <v>190233189.70333049</v>
      </c>
    </row>
    <row r="4831" spans="1:2" x14ac:dyDescent="0.25">
      <c r="A4831">
        <f ca="1">27778.5981172247*(((RANDBETWEEN(3800,4910))))</f>
        <v>134226186.10242984</v>
      </c>
      <c r="B4831">
        <v>184860056.20744497</v>
      </c>
    </row>
    <row r="4832" spans="1:2" x14ac:dyDescent="0.25">
      <c r="A4832">
        <f ca="1">26154.188507974*(((RANDBETWEEN(3800,4910))))</f>
        <v>116987685.19616789</v>
      </c>
      <c r="B4832">
        <v>168561376.47287968</v>
      </c>
    </row>
    <row r="4833" spans="1:2" x14ac:dyDescent="0.25">
      <c r="A4833">
        <f ca="1">28285.7967381618*(((RANDBETWEEN(3800,4910))))</f>
        <v>112803757.39178927</v>
      </c>
      <c r="B4833">
        <v>153726072.3203373</v>
      </c>
    </row>
    <row r="4834" spans="1:2" x14ac:dyDescent="0.25">
      <c r="A4834">
        <f ca="1">25791.0275801701*(((RANDBETWEEN(3800,4910))))</f>
        <v>111623567.36697626</v>
      </c>
      <c r="B4834">
        <v>170881634.71896106</v>
      </c>
    </row>
    <row r="4835" spans="1:2" x14ac:dyDescent="0.25">
      <c r="A4835">
        <f ca="1">27664.4131819771*(((RANDBETWEEN(3800,4910))))</f>
        <v>116439515.08294155</v>
      </c>
      <c r="B4835">
        <v>172842748.38480186</v>
      </c>
    </row>
    <row r="4836" spans="1:2" x14ac:dyDescent="0.25">
      <c r="A4836">
        <f ca="1">27495.9361063051*(((RANDBETWEEN(3800,4910))))</f>
        <v>127746119.14989334</v>
      </c>
      <c r="B4836">
        <v>165070380.86833107</v>
      </c>
    </row>
    <row r="4837" spans="1:2" x14ac:dyDescent="0.25">
      <c r="A4837">
        <f ca="1">35193.9523102444*(((RANDBETWEEN(3800,4910))))</f>
        <v>159463797.91771725</v>
      </c>
      <c r="B4837">
        <v>152984902.42490286</v>
      </c>
    </row>
    <row r="4838" spans="1:2" x14ac:dyDescent="0.25">
      <c r="A4838">
        <f ca="1">33612.8441954375*(((RANDBETWEEN(3800,4910))))</f>
        <v>147022580.5108436</v>
      </c>
      <c r="B4838">
        <v>185876585.16395605</v>
      </c>
    </row>
    <row r="4839" spans="1:2" x14ac:dyDescent="0.25">
      <c r="A4839">
        <f ca="1">25324.924717852*(((RANDBETWEEN(3800,4910))))</f>
        <v>101097099.47366506</v>
      </c>
      <c r="B4839">
        <v>143424085.59299842</v>
      </c>
    </row>
    <row r="4840" spans="1:2" x14ac:dyDescent="0.25">
      <c r="A4840">
        <f ca="1">27380.2012937332*(((RANDBETWEEN(3800,4910))))</f>
        <v>127783399.43785289</v>
      </c>
      <c r="B4840">
        <v>147858660.00604698</v>
      </c>
    </row>
    <row r="4841" spans="1:2" x14ac:dyDescent="0.25">
      <c r="A4841">
        <f ca="1">26731.8633590882*(((RANDBETWEEN(3800,4910))))</f>
        <v>105056223.00121647</v>
      </c>
      <c r="B4841">
        <v>158597569.55476683</v>
      </c>
    </row>
    <row r="4842" spans="1:2" x14ac:dyDescent="0.25">
      <c r="A4842">
        <f ca="1">29647.5909569788*(((RANDBETWEEN(3800,4910))))</f>
        <v>113876396.86575541</v>
      </c>
      <c r="B4842">
        <v>187837891.91770339</v>
      </c>
    </row>
    <row r="4843" spans="1:2" x14ac:dyDescent="0.25">
      <c r="A4843">
        <f ca="1">31222.8255244573*(((RANDBETWEEN(3800,4910))))</f>
        <v>152398611.38487586</v>
      </c>
      <c r="B4843">
        <v>158427636.10725284</v>
      </c>
    </row>
    <row r="4844" spans="1:2" x14ac:dyDescent="0.25">
      <c r="A4844">
        <f ca="1">27032.1136393231*(((RANDBETWEEN(3800,4910))))</f>
        <v>129889306.03694746</v>
      </c>
      <c r="B4844">
        <v>163293708.02389127</v>
      </c>
    </row>
    <row r="4845" spans="1:2" x14ac:dyDescent="0.25">
      <c r="A4845">
        <f ca="1">26946.978507801*(((RANDBETWEEN(3800,4910))))</f>
        <v>111479650.0867728</v>
      </c>
      <c r="B4845">
        <v>167547432.07611844</v>
      </c>
    </row>
    <row r="4846" spans="1:2" x14ac:dyDescent="0.25">
      <c r="A4846">
        <f ca="1">28251.5085187673*(((RANDBETWEEN(3800,4910))))</f>
        <v>129165896.94780387</v>
      </c>
      <c r="B4846">
        <v>199395428.48235559</v>
      </c>
    </row>
    <row r="4847" spans="1:2" x14ac:dyDescent="0.25">
      <c r="A4847">
        <f ca="1">27190.6018221736*(((RANDBETWEEN(3800,4910))))</f>
        <v>123771619.49453427</v>
      </c>
      <c r="B4847">
        <v>160939494.58474678</v>
      </c>
    </row>
    <row r="4848" spans="1:2" x14ac:dyDescent="0.25">
      <c r="A4848">
        <f ca="1">30476.2869116782*(((RANDBETWEEN(3800,4910))))</f>
        <v>133150897.51712206</v>
      </c>
      <c r="B4848">
        <v>170738426.85440093</v>
      </c>
    </row>
    <row r="4849" spans="1:2" x14ac:dyDescent="0.25">
      <c r="A4849">
        <f ca="1">26984.6380600578*(((RANDBETWEEN(3800,4910))))</f>
        <v>125748413.35986951</v>
      </c>
      <c r="B4849">
        <v>202805297.14523092</v>
      </c>
    </row>
    <row r="4850" spans="1:2" x14ac:dyDescent="0.25">
      <c r="A4850">
        <f ca="1">29341.1715677915*(((RANDBETWEEN(3800,4910))))</f>
        <v>118068874.38879316</v>
      </c>
      <c r="B4850">
        <v>194628744.08537516</v>
      </c>
    </row>
    <row r="4851" spans="1:2" x14ac:dyDescent="0.25">
      <c r="A4851">
        <f ca="1">26688.3010624245*(((RANDBETWEEN(3800,4910))))</f>
        <v>115346837.19179882</v>
      </c>
      <c r="B4851">
        <v>169632599.01339835</v>
      </c>
    </row>
    <row r="4852" spans="1:2" x14ac:dyDescent="0.25">
      <c r="A4852">
        <f ca="1">28156.019821936*(((RANDBETWEEN(3800,4910))))</f>
        <v>127152585.51586299</v>
      </c>
      <c r="B4852">
        <v>199154469.41351599</v>
      </c>
    </row>
    <row r="4853" spans="1:2" x14ac:dyDescent="0.25">
      <c r="A4853">
        <f ca="1">32221.5485404385*(((RANDBETWEEN(3800,4910))))</f>
        <v>133236103.2147132</v>
      </c>
      <c r="B4853">
        <v>173525309.09819081</v>
      </c>
    </row>
    <row r="4854" spans="1:2" x14ac:dyDescent="0.25">
      <c r="A4854">
        <f ca="1">30771.2981502863*(((RANDBETWEEN(3800,4910))))</f>
        <v>148533056.17143208</v>
      </c>
      <c r="B4854">
        <v>193654809.48040503</v>
      </c>
    </row>
    <row r="4855" spans="1:2" x14ac:dyDescent="0.25">
      <c r="A4855">
        <f ca="1">30008.4589442479*(((RANDBETWEEN(3800,4910))))</f>
        <v>129126398.83709878</v>
      </c>
      <c r="B4855">
        <v>173668483.24743849</v>
      </c>
    </row>
    <row r="4856" spans="1:2" x14ac:dyDescent="0.25">
      <c r="A4856">
        <f ca="1">29559.1022879043*(((RANDBETWEEN(3800,4910))))</f>
        <v>130769468.52168858</v>
      </c>
      <c r="B4856">
        <v>168593163.74849713</v>
      </c>
    </row>
    <row r="4857" spans="1:2" x14ac:dyDescent="0.25">
      <c r="A4857">
        <f ca="1">27095.08812948*(((RANDBETWEEN(3800,4910))))</f>
        <v>123689077.31107618</v>
      </c>
      <c r="B4857">
        <v>172619454.48741201</v>
      </c>
    </row>
    <row r="4858" spans="1:2" x14ac:dyDescent="0.25">
      <c r="A4858">
        <f ca="1">28274.626906925*(((RANDBETWEEN(3800,4910))))</f>
        <v>121128501.66926673</v>
      </c>
      <c r="B4858">
        <v>153518504.71765524</v>
      </c>
    </row>
    <row r="4859" spans="1:2" x14ac:dyDescent="0.25">
      <c r="A4859">
        <f ca="1">27843.9322469001*(((RANDBETWEEN(3800,4910))))</f>
        <v>118392399.91381915</v>
      </c>
      <c r="B4859">
        <v>153560870.74930876</v>
      </c>
    </row>
    <row r="4860" spans="1:2" x14ac:dyDescent="0.25">
      <c r="A4860">
        <f ca="1">29490.9781595761*(((RANDBETWEEN(3800,4910))))</f>
        <v>144417320.04744393</v>
      </c>
      <c r="B4860">
        <v>198641736.45621654</v>
      </c>
    </row>
    <row r="4861" spans="1:2" x14ac:dyDescent="0.25">
      <c r="A4861">
        <f ca="1">26189.1134190629*(((RANDBETWEEN(3800,4910))))</f>
        <v>105018344.81044216</v>
      </c>
      <c r="B4861">
        <v>185047998.9737986</v>
      </c>
    </row>
    <row r="4862" spans="1:2" x14ac:dyDescent="0.25">
      <c r="A4862">
        <f ca="1">27396.0682323342*(((RANDBETWEEN(3800,4910))))</f>
        <v>108406241.99534628</v>
      </c>
      <c r="B4862">
        <v>165047865.51848218</v>
      </c>
    </row>
    <row r="4863" spans="1:2" x14ac:dyDescent="0.25">
      <c r="A4863">
        <f ca="1">29785.1071657925*(((RANDBETWEEN(3800,4910))))</f>
        <v>137726335.5346247</v>
      </c>
      <c r="B4863">
        <v>162381556.87461311</v>
      </c>
    </row>
    <row r="4864" spans="1:2" x14ac:dyDescent="0.25">
      <c r="A4864">
        <f ca="1">26769.5274349482*(((RANDBETWEEN(3800,4910))))</f>
        <v>114520038.36670819</v>
      </c>
      <c r="B4864">
        <v>171316858.70685485</v>
      </c>
    </row>
    <row r="4865" spans="1:2" x14ac:dyDescent="0.25">
      <c r="A4865">
        <f ca="1">27547.1321089733*(((RANDBETWEEN(3800,4910))))</f>
        <v>124871149.84997584</v>
      </c>
      <c r="B4865">
        <v>203088657.68034542</v>
      </c>
    </row>
    <row r="4866" spans="1:2" x14ac:dyDescent="0.25">
      <c r="A4866">
        <f ca="1">26460.0361458349*(((RANDBETWEEN(3800,4910))))</f>
        <v>126161452.34334075</v>
      </c>
      <c r="B4866">
        <v>168219908.13238749</v>
      </c>
    </row>
    <row r="4867" spans="1:2" x14ac:dyDescent="0.25">
      <c r="A4867">
        <f ca="1">28911.1194318565*(((RANDBETWEEN(3800,4910))))</f>
        <v>116164877.87719961</v>
      </c>
      <c r="B4867">
        <v>152825882.82831329</v>
      </c>
    </row>
    <row r="4868" spans="1:2" x14ac:dyDescent="0.25">
      <c r="A4868">
        <f ca="1">28842.1822573364*(((RANDBETWEEN(3800,4910))))</f>
        <v>134433411.50144497</v>
      </c>
      <c r="B4868">
        <v>154001964.22511882</v>
      </c>
    </row>
    <row r="4869" spans="1:2" x14ac:dyDescent="0.25">
      <c r="A4869">
        <f ca="1">30828.9670809985*(((RANDBETWEEN(3800,4910))))</f>
        <v>150476188.3223536</v>
      </c>
      <c r="B4869">
        <v>177686089.24737456</v>
      </c>
    </row>
    <row r="4870" spans="1:2" x14ac:dyDescent="0.25">
      <c r="A4870">
        <f ca="1">28009.6817889308*(((RANDBETWEEN(3800,4910))))</f>
        <v>112794988.56402446</v>
      </c>
      <c r="B4870">
        <v>166925578.1397059</v>
      </c>
    </row>
    <row r="4871" spans="1:2" x14ac:dyDescent="0.25">
      <c r="A4871">
        <f ca="1">29591.9671039465*(((RANDBETWEEN(3800,4910))))</f>
        <v>142041442.09894332</v>
      </c>
      <c r="B4871">
        <v>154881454.37899059</v>
      </c>
    </row>
    <row r="4872" spans="1:2" x14ac:dyDescent="0.25">
      <c r="A4872">
        <f ca="1">29165.8428142462*(((RANDBETWEEN(3800,4910))))</f>
        <v>114125942.93214557</v>
      </c>
      <c r="B4872">
        <v>185947499.48095852</v>
      </c>
    </row>
    <row r="4873" spans="1:2" x14ac:dyDescent="0.25">
      <c r="A4873">
        <f ca="1">27802.7730960477*(((RANDBETWEEN(3800,4910))))</f>
        <v>132535819.34885921</v>
      </c>
      <c r="B4873">
        <v>203242357.1366303</v>
      </c>
    </row>
    <row r="4874" spans="1:2" x14ac:dyDescent="0.25">
      <c r="A4874">
        <f ca="1">27798.0974708718*(((RANDBETWEEN(3800,4910))))</f>
        <v>125564006.27592783</v>
      </c>
      <c r="B4874">
        <v>143913944.40987128</v>
      </c>
    </row>
    <row r="4875" spans="1:2" x14ac:dyDescent="0.25">
      <c r="A4875">
        <f ca="1">27057.9147272196*(((RANDBETWEEN(3800,4910))))</f>
        <v>122869990.77630429</v>
      </c>
      <c r="B4875">
        <v>191585249.13789651</v>
      </c>
    </row>
    <row r="4876" spans="1:2" x14ac:dyDescent="0.25">
      <c r="A4876">
        <f ca="1">26480.6854283053*(((RANDBETWEEN(3800,4910))))</f>
        <v>127663384.44985977</v>
      </c>
      <c r="B4876">
        <v>144894870.96251991</v>
      </c>
    </row>
    <row r="4877" spans="1:2" x14ac:dyDescent="0.25">
      <c r="A4877">
        <f ca="1">30016.8708262422*(((RANDBETWEEN(3800,4910))))</f>
        <v>141979799.00812575</v>
      </c>
      <c r="B4877">
        <v>184731222.01127282</v>
      </c>
    </row>
    <row r="4878" spans="1:2" x14ac:dyDescent="0.25">
      <c r="A4878">
        <f ca="1">26776.1567532938*(((RANDBETWEEN(3800,4910))))</f>
        <v>114709055.53111045</v>
      </c>
      <c r="B4878">
        <v>181689943.33629358</v>
      </c>
    </row>
    <row r="4879" spans="1:2" x14ac:dyDescent="0.25">
      <c r="A4879">
        <f ca="1">26611.5090411386*(((RANDBETWEEN(3800,4910))))</f>
        <v>105035626.18537407</v>
      </c>
      <c r="B4879">
        <v>173277843.35781506</v>
      </c>
    </row>
    <row r="4880" spans="1:2" x14ac:dyDescent="0.25">
      <c r="A4880">
        <f ca="1">26976.0862554875*(((RANDBETWEEN(3800,4910))))</f>
        <v>120556129.47577366</v>
      </c>
      <c r="B4880">
        <v>164523655.49020106</v>
      </c>
    </row>
    <row r="4881" spans="1:2" x14ac:dyDescent="0.25">
      <c r="A4881">
        <f ca="1">26822.5657057311*(((RANDBETWEEN(3800,4910))))</f>
        <v>103347345.6641818</v>
      </c>
      <c r="B4881">
        <v>197159951.84255981</v>
      </c>
    </row>
    <row r="4882" spans="1:2" x14ac:dyDescent="0.25">
      <c r="A4882">
        <f ca="1">28287.0539374202*(((RANDBETWEEN(3800,4910))))</f>
        <v>120389701.55766049</v>
      </c>
      <c r="B4882">
        <v>176619212.51537114</v>
      </c>
    </row>
    <row r="4883" spans="1:2" x14ac:dyDescent="0.25">
      <c r="A4883">
        <f ca="1">31851.991360453*(((RANDBETWEEN(3800,4910))))</f>
        <v>143875444.97516632</v>
      </c>
      <c r="B4883">
        <v>193978112.21982199</v>
      </c>
    </row>
    <row r="4884" spans="1:2" x14ac:dyDescent="0.25">
      <c r="A4884">
        <f ca="1">31539.538090836*(((RANDBETWEEN(3800,4910))))</f>
        <v>141013274.80412796</v>
      </c>
      <c r="B4884">
        <v>143308292.32446429</v>
      </c>
    </row>
    <row r="4885" spans="1:2" x14ac:dyDescent="0.25">
      <c r="A4885">
        <f ca="1">30545.5113569623*(((RANDBETWEEN(3800,4910))))</f>
        <v>125755870.25661361</v>
      </c>
      <c r="B4885">
        <v>192147215.15980071</v>
      </c>
    </row>
    <row r="4886" spans="1:2" x14ac:dyDescent="0.25">
      <c r="A4886">
        <f ca="1">28694.386534426*(((RANDBETWEEN(3800,4910))))</f>
        <v>113744548.22246483</v>
      </c>
      <c r="B4886">
        <v>198320527.30034873</v>
      </c>
    </row>
    <row r="4887" spans="1:2" x14ac:dyDescent="0.25">
      <c r="A4887">
        <f ca="1">31877.4429703609*(((RANDBETWEEN(3800,4910))))</f>
        <v>123397581.73826693</v>
      </c>
      <c r="B4887">
        <v>159196723.99840248</v>
      </c>
    </row>
    <row r="4888" spans="1:2" x14ac:dyDescent="0.25">
      <c r="A4888">
        <f ca="1">27814.5863966866*(((RANDBETWEEN(3800,4910))))</f>
        <v>128141799.52953506</v>
      </c>
      <c r="B4888">
        <v>151289692.91633373</v>
      </c>
    </row>
    <row r="4889" spans="1:2" x14ac:dyDescent="0.25">
      <c r="A4889">
        <f ca="1">27691.9456480032*(((RANDBETWEEN(3800,4910))))</f>
        <v>128407551.96979107</v>
      </c>
      <c r="B4889">
        <v>161305386.52027386</v>
      </c>
    </row>
    <row r="4890" spans="1:2" x14ac:dyDescent="0.25">
      <c r="A4890">
        <f ca="1">28378.387276359*(((RANDBETWEEN(3800,4910))))</f>
        <v>113173008.45811984</v>
      </c>
      <c r="B4890">
        <v>151169048.1884253</v>
      </c>
    </row>
    <row r="4891" spans="1:2" x14ac:dyDescent="0.25">
      <c r="A4891">
        <f ca="1">30832.5303835827*(((RANDBETWEEN(3800,4910))))</f>
        <v>138129736.11845055</v>
      </c>
      <c r="B4891">
        <v>200865412.31098676</v>
      </c>
    </row>
    <row r="4892" spans="1:2" x14ac:dyDescent="0.25">
      <c r="A4892">
        <f ca="1">26941.4529801362*(((RANDBETWEEN(3800,4910))))</f>
        <v>106822861.06624003</v>
      </c>
      <c r="B4892">
        <v>145189536.57627559</v>
      </c>
    </row>
    <row r="4893" spans="1:2" x14ac:dyDescent="0.25">
      <c r="A4893">
        <f ca="1">27390.1951933496*(((RANDBETWEEN(3800,4910))))</f>
        <v>124077584.22587362</v>
      </c>
      <c r="B4893">
        <v>144818881.92694843</v>
      </c>
    </row>
    <row r="4894" spans="1:2" x14ac:dyDescent="0.25">
      <c r="A4894">
        <f ca="1">27978.0738124181*(((RANDBETWEEN(3800,4910))))</f>
        <v>122683853.66745353</v>
      </c>
      <c r="B4894">
        <v>167218183.95733449</v>
      </c>
    </row>
    <row r="4895" spans="1:2" x14ac:dyDescent="0.25">
      <c r="A4895">
        <f ca="1">28800.6343692081*(((RANDBETWEEN(3800,4910))))</f>
        <v>134383759.9667249</v>
      </c>
      <c r="B4895">
        <v>151181893.23533291</v>
      </c>
    </row>
    <row r="4896" spans="1:2" x14ac:dyDescent="0.25">
      <c r="A4896">
        <f ca="1">27518.4603156473*(((RANDBETWEEN(3800,4910))))</f>
        <v>128648801.97565091</v>
      </c>
      <c r="B4896">
        <v>168580628.43412998</v>
      </c>
    </row>
    <row r="4897" spans="1:2" x14ac:dyDescent="0.25">
      <c r="A4897">
        <f ca="1">26762.6265769706*(((RANDBETWEEN(3800,4910))))</f>
        <v>128942334.84784454</v>
      </c>
      <c r="B4897">
        <v>159201325.33030239</v>
      </c>
    </row>
    <row r="4898" spans="1:2" x14ac:dyDescent="0.25">
      <c r="A4898">
        <f ca="1">26476.5981657338*(((RANDBETWEEN(3800,4910))))</f>
        <v>101484800.76925774</v>
      </c>
      <c r="B4898">
        <v>171338865.29669839</v>
      </c>
    </row>
    <row r="4899" spans="1:2" x14ac:dyDescent="0.25">
      <c r="A4899">
        <f ca="1">28421.5910091198*(((RANDBETWEEN(3800,4910))))</f>
        <v>123065489.06948887</v>
      </c>
      <c r="B4899">
        <v>163849304.31994876</v>
      </c>
    </row>
    <row r="4900" spans="1:2" x14ac:dyDescent="0.25">
      <c r="A4900">
        <f ca="1">28022.0962133177*(((RANDBETWEEN(3800,4910))))</f>
        <v>116936207.49817461</v>
      </c>
      <c r="B4900">
        <v>175689127.86907136</v>
      </c>
    </row>
    <row r="4901" spans="1:2" x14ac:dyDescent="0.25">
      <c r="A4901">
        <f ca="1">31343.9584433916*(((RANDBETWEEN(3800,4910))))</f>
        <v>139574646.94842258</v>
      </c>
      <c r="B4901">
        <v>152513867.912287</v>
      </c>
    </row>
    <row r="4902" spans="1:2" x14ac:dyDescent="0.25">
      <c r="A4902">
        <f ca="1">28054.0101909848*(((RANDBETWEEN(3800,4910))))</f>
        <v>132891846.27469489</v>
      </c>
      <c r="B4902">
        <v>170193776.2424514</v>
      </c>
    </row>
    <row r="4903" spans="1:2" x14ac:dyDescent="0.25">
      <c r="A4903">
        <f ca="1">28228.3515468677*(((RANDBETWEEN(3800,4910))))</f>
        <v>126801755.14852966</v>
      </c>
      <c r="B4903">
        <v>187893113.77052325</v>
      </c>
    </row>
    <row r="4904" spans="1:2" x14ac:dyDescent="0.25">
      <c r="A4904">
        <f ca="1">25638.7919819084*(((RANDBETWEEN(3800,4910))))</f>
        <v>98094018.122781456</v>
      </c>
      <c r="B4904">
        <v>147334510.38176182</v>
      </c>
    </row>
    <row r="4905" spans="1:2" x14ac:dyDescent="0.25">
      <c r="A4905">
        <f ca="1">29415.4673867702*(((RANDBETWEEN(3800,4910))))</f>
        <v>131369477.34931593</v>
      </c>
      <c r="B4905">
        <v>166256742.73799068</v>
      </c>
    </row>
    <row r="4906" spans="1:2" x14ac:dyDescent="0.25">
      <c r="A4906">
        <f ca="1">29110.2732150454*(((RANDBETWEEN(3800,4910))))</f>
        <v>127648548.04797395</v>
      </c>
      <c r="B4906">
        <v>165999119.85064945</v>
      </c>
    </row>
    <row r="4907" spans="1:2" x14ac:dyDescent="0.25">
      <c r="A4907">
        <f ca="1">32472.5785972857*(((RANDBETWEEN(3800,4910))))</f>
        <v>144308139.28633767</v>
      </c>
      <c r="B4907">
        <v>169565475.12035498</v>
      </c>
    </row>
    <row r="4908" spans="1:2" x14ac:dyDescent="0.25">
      <c r="A4908">
        <f ca="1">31323.1327957095*(((RANDBETWEEN(3800,4910))))</f>
        <v>148346356.92048019</v>
      </c>
      <c r="B4908">
        <v>174229715.83281252</v>
      </c>
    </row>
    <row r="4909" spans="1:2" x14ac:dyDescent="0.25">
      <c r="A4909">
        <f ca="1">26594.38329614*(((RANDBETWEEN(3800,4910))))</f>
        <v>126137159.973592</v>
      </c>
      <c r="B4909">
        <v>177909198.84946364</v>
      </c>
    </row>
    <row r="4910" spans="1:2" x14ac:dyDescent="0.25">
      <c r="A4910">
        <f ca="1">27449.6709289629*(((RANDBETWEEN(3800,4910))))</f>
        <v>130276138.2288581</v>
      </c>
      <c r="B4910">
        <v>147829182.25004014</v>
      </c>
    </row>
    <row r="4911" spans="1:2" x14ac:dyDescent="0.25">
      <c r="A4911">
        <f ca="1">29196.2624557511*(((RANDBETWEEN(3800,4910))))</f>
        <v>132609424.07402137</v>
      </c>
      <c r="B4911">
        <v>201660265.36661816</v>
      </c>
    </row>
    <row r="4912" spans="1:2" x14ac:dyDescent="0.25">
      <c r="A4912">
        <f ca="1">28012.5111698017*(((RANDBETWEEN(3800,4910))))</f>
        <v>115215458.44139457</v>
      </c>
      <c r="B4912">
        <v>187505857.59719601</v>
      </c>
    </row>
    <row r="4913" spans="1:2" x14ac:dyDescent="0.25">
      <c r="A4913">
        <f ca="1">26805.4798625801*(((RANDBETWEEN(3800,4910))))</f>
        <v>108696220.8427624</v>
      </c>
      <c r="B4913">
        <v>184046463.65154341</v>
      </c>
    </row>
    <row r="4914" spans="1:2" x14ac:dyDescent="0.25">
      <c r="A4914">
        <f ca="1">27328.7647237165*(((RANDBETWEEN(3800,4910))))</f>
        <v>113796976.30955565</v>
      </c>
      <c r="B4914">
        <v>151062139.87674356</v>
      </c>
    </row>
    <row r="4915" spans="1:2" x14ac:dyDescent="0.25">
      <c r="A4915">
        <f ca="1">30097.8290961574*(((RANDBETWEEN(3800,4910))))</f>
        <v>120511707.70101425</v>
      </c>
      <c r="B4915">
        <v>157534485.22831962</v>
      </c>
    </row>
    <row r="4916" spans="1:2" x14ac:dyDescent="0.25">
      <c r="A4916">
        <f ca="1">27387.1059582915*(((RANDBETWEEN(3800,4910))))</f>
        <v>111931102.05153731</v>
      </c>
      <c r="B4916">
        <v>149131713.32587367</v>
      </c>
    </row>
    <row r="4917" spans="1:2" x14ac:dyDescent="0.25">
      <c r="A4917">
        <f ca="1">32056.0567984377*(((RANDBETWEEN(3800,4910))))</f>
        <v>146079450.83048081</v>
      </c>
      <c r="B4917">
        <v>164996243.49938834</v>
      </c>
    </row>
    <row r="4918" spans="1:2" x14ac:dyDescent="0.25">
      <c r="A4918">
        <f ca="1">31482.8163420493*(((RANDBETWEEN(3800,4910))))</f>
        <v>145985819.37808266</v>
      </c>
      <c r="B4918">
        <v>180104480.80309606</v>
      </c>
    </row>
    <row r="4919" spans="1:2" x14ac:dyDescent="0.25">
      <c r="A4919">
        <f ca="1">27477.9806166414*(((RANDBETWEEN(3800,4910))))</f>
        <v>106559608.8313355</v>
      </c>
      <c r="B4919">
        <v>153386907.67894989</v>
      </c>
    </row>
    <row r="4920" spans="1:2" x14ac:dyDescent="0.25">
      <c r="A4920">
        <f ca="1">27033.0288466126*(((RANDBETWEEN(3800,4910))))</f>
        <v>109240469.56916139</v>
      </c>
      <c r="B4920">
        <v>143515250.76916671</v>
      </c>
    </row>
    <row r="4921" spans="1:2" x14ac:dyDescent="0.25">
      <c r="A4921">
        <f ca="1">26418.3355383588*(((RANDBETWEEN(3800,4910))))</f>
        <v>113810189.49924953</v>
      </c>
      <c r="B4921">
        <v>148679771.99091795</v>
      </c>
    </row>
    <row r="4922" spans="1:2" x14ac:dyDescent="0.25">
      <c r="A4922">
        <f ca="1">25158.1983603582*(((RANDBETWEEN(3800,4910))))</f>
        <v>101991336.15289216</v>
      </c>
      <c r="B4922">
        <v>144626094.95895818</v>
      </c>
    </row>
    <row r="4923" spans="1:2" x14ac:dyDescent="0.25">
      <c r="A4923">
        <f ca="1">28210.4002290769*(((RANDBETWEEN(3800,4910))))</f>
        <v>116678215.34746209</v>
      </c>
      <c r="B4923">
        <v>161040251.21578947</v>
      </c>
    </row>
    <row r="4924" spans="1:2" x14ac:dyDescent="0.25">
      <c r="A4924">
        <f ca="1">29985.1266552881*(((RANDBETWEEN(3800,4910))))</f>
        <v>141409857.3063387</v>
      </c>
      <c r="B4924">
        <v>197656021.7449753</v>
      </c>
    </row>
    <row r="4925" spans="1:2" x14ac:dyDescent="0.25">
      <c r="A4925">
        <f ca="1">27114.8533607133*(((RANDBETWEEN(3800,4910))))</f>
        <v>118329220.06615272</v>
      </c>
      <c r="B4925">
        <v>154609167.71684593</v>
      </c>
    </row>
    <row r="4926" spans="1:2" x14ac:dyDescent="0.25">
      <c r="A4926">
        <f ca="1">26060.9351982629*(((RANDBETWEEN(3800,4910))))</f>
        <v>116831172.49381249</v>
      </c>
      <c r="B4926">
        <v>168351976.70471311</v>
      </c>
    </row>
    <row r="4927" spans="1:2" x14ac:dyDescent="0.25">
      <c r="A4927">
        <f ca="1">30347.6790527874*(((RANDBETWEEN(3800,4910))))</f>
        <v>135168562.5011152</v>
      </c>
      <c r="B4927">
        <v>191766937.32290697</v>
      </c>
    </row>
    <row r="4928" spans="1:2" x14ac:dyDescent="0.25">
      <c r="A4928">
        <f ca="1">26622.3117620204*(((RANDBETWEEN(3800,4910))))</f>
        <v>118123197.2880847</v>
      </c>
      <c r="B4928">
        <v>189647803.74943754</v>
      </c>
    </row>
    <row r="4929" spans="1:2" x14ac:dyDescent="0.25">
      <c r="A4929">
        <f ca="1">26301.5750493095*(((RANDBETWEEN(3800,4910))))</f>
        <v>110019488.43126145</v>
      </c>
      <c r="B4929">
        <v>164822027.60642007</v>
      </c>
    </row>
    <row r="4930" spans="1:2" x14ac:dyDescent="0.25">
      <c r="A4930">
        <f ca="1">25904.2142116025*(((RANDBETWEEN(3800,4910))))</f>
        <v>102554784.06373417</v>
      </c>
      <c r="B4930">
        <v>163478447.78811866</v>
      </c>
    </row>
    <row r="4931" spans="1:2" x14ac:dyDescent="0.25">
      <c r="A4931">
        <f ca="1">27087.6050738342*(((RANDBETWEEN(3800,4910))))</f>
        <v>120539842.57856233</v>
      </c>
      <c r="B4931">
        <v>188991478.2006377</v>
      </c>
    </row>
    <row r="4932" spans="1:2" x14ac:dyDescent="0.25">
      <c r="A4932">
        <f ca="1">26180.9009820964*(((RANDBETWEEN(3800,4910))))</f>
        <v>104278528.61168991</v>
      </c>
      <c r="B4932">
        <v>150657184.54530162</v>
      </c>
    </row>
    <row r="4933" spans="1:2" x14ac:dyDescent="0.25">
      <c r="A4933">
        <f ca="1">30018.9246867364*(((RANDBETWEEN(3800,4910))))</f>
        <v>133133930.98567615</v>
      </c>
      <c r="B4933">
        <v>201816201.95001882</v>
      </c>
    </row>
    <row r="4934" spans="1:2" x14ac:dyDescent="0.25">
      <c r="A4934">
        <f ca="1">25422.686189792*(((RANDBETWEEN(3800,4910))))</f>
        <v>121418749.24244671</v>
      </c>
      <c r="B4934">
        <v>145250897.85528719</v>
      </c>
    </row>
    <row r="4935" spans="1:2" x14ac:dyDescent="0.25">
      <c r="A4935">
        <f ca="1">25739.4270425516*(((RANDBETWEEN(3800,4910))))</f>
        <v>98427569.010717362</v>
      </c>
      <c r="B4935">
        <v>167878090.18193957</v>
      </c>
    </row>
    <row r="4936" spans="1:2" x14ac:dyDescent="0.25">
      <c r="A4936">
        <f ca="1">26834.6093423346*(((RANDBETWEEN(3800,4910))))</f>
        <v>109485206.11672512</v>
      </c>
      <c r="B4936">
        <v>156648705.40945804</v>
      </c>
    </row>
    <row r="4937" spans="1:2" x14ac:dyDescent="0.25">
      <c r="A4937">
        <f ca="1">27600.6395916333*(((RANDBETWEEN(3800,4910))))</f>
        <v>133642296.9026884</v>
      </c>
      <c r="B4937">
        <v>161771967.27695182</v>
      </c>
    </row>
    <row r="4938" spans="1:2" x14ac:dyDescent="0.25">
      <c r="A4938">
        <f ca="1">28442.511434877*(((RANDBETWEEN(3800,4910))))</f>
        <v>117325359.66886775</v>
      </c>
      <c r="B4938">
        <v>199985717.37167647</v>
      </c>
    </row>
    <row r="4939" spans="1:2" x14ac:dyDescent="0.25">
      <c r="A4939">
        <f ca="1">32459.19060521*(((RANDBETWEEN(3800,4910))))</f>
        <v>129155119.41813064</v>
      </c>
      <c r="B4939">
        <v>162042719.93724835</v>
      </c>
    </row>
    <row r="4940" spans="1:2" x14ac:dyDescent="0.25">
      <c r="A4940">
        <f ca="1">25567.816976769*(((RANDBETWEEN(3800,4910))))</f>
        <v>105671787.5649863</v>
      </c>
      <c r="B4940">
        <v>182236828.99771002</v>
      </c>
    </row>
    <row r="4941" spans="1:2" x14ac:dyDescent="0.25">
      <c r="A4941">
        <f ca="1">28112.4811453999*(((RANDBETWEEN(3800,4910))))</f>
        <v>126225040.34284553</v>
      </c>
      <c r="B4941">
        <v>144706485.96437079</v>
      </c>
    </row>
    <row r="4942" spans="1:2" x14ac:dyDescent="0.25">
      <c r="A4942">
        <f ca="1">28359.6873335239*(((RANDBETWEEN(3800,4910))))</f>
        <v>112276002.1534213</v>
      </c>
      <c r="B4942">
        <v>151405861.37922025</v>
      </c>
    </row>
    <row r="4943" spans="1:2" x14ac:dyDescent="0.25">
      <c r="A4943">
        <f ca="1">33087.5224694585*(((RANDBETWEEN(3800,4910))))</f>
        <v>136949255.50108859</v>
      </c>
      <c r="B4943">
        <v>198571905.42167628</v>
      </c>
    </row>
    <row r="4944" spans="1:2" x14ac:dyDescent="0.25">
      <c r="A4944">
        <f ca="1">26368.4523962967*(((RANDBETWEEN(3800,4910))))</f>
        <v>120213774.47471675</v>
      </c>
      <c r="B4944">
        <v>164816967.51620573</v>
      </c>
    </row>
    <row r="4945" spans="1:2" x14ac:dyDescent="0.25">
      <c r="A4945">
        <f ca="1">27649.1424869244*(((RANDBETWEEN(3800,4910))))</f>
        <v>125001773.18338537</v>
      </c>
      <c r="B4945">
        <v>145723324.08004963</v>
      </c>
    </row>
    <row r="4946" spans="1:2" x14ac:dyDescent="0.25">
      <c r="A4946">
        <f ca="1">26309.3430441243*(((RANDBETWEEN(3800,4910))))</f>
        <v>128389594.05532636</v>
      </c>
      <c r="B4946">
        <v>156337238.78130025</v>
      </c>
    </row>
    <row r="4947" spans="1:2" x14ac:dyDescent="0.25">
      <c r="A4947">
        <f ca="1">26983.4587513361*(((RANDBETWEEN(3800,4910))))</f>
        <v>110092511.70545135</v>
      </c>
      <c r="B4947">
        <v>168766751.69225681</v>
      </c>
    </row>
    <row r="4948" spans="1:2" x14ac:dyDescent="0.25">
      <c r="A4948">
        <f ca="1">26962.3078323112*(((RANDBETWEEN(3800,4910))))</f>
        <v>114158411.36200568</v>
      </c>
      <c r="B4948">
        <v>161459739.05622333</v>
      </c>
    </row>
    <row r="4949" spans="1:2" x14ac:dyDescent="0.25">
      <c r="A4949">
        <f ca="1">26518.6697722371*(((RANDBETWEEN(3800,4910))))</f>
        <v>109999442.21523966</v>
      </c>
      <c r="B4949">
        <v>143166245.0498023</v>
      </c>
    </row>
    <row r="4950" spans="1:2" x14ac:dyDescent="0.25">
      <c r="A4950">
        <f ca="1">27098.7256200785*(((RANDBETWEEN(3800,4910))))</f>
        <v>133000545.34334545</v>
      </c>
      <c r="B4950">
        <v>152786797.44597688</v>
      </c>
    </row>
    <row r="4951" spans="1:2" x14ac:dyDescent="0.25">
      <c r="A4951">
        <f ca="1">29960.2972203374*(((RANDBETWEEN(3800,4910))))</f>
        <v>140873317.53002635</v>
      </c>
      <c r="B4951">
        <v>188295557.15933937</v>
      </c>
    </row>
    <row r="4952" spans="1:2" x14ac:dyDescent="0.25">
      <c r="A4952">
        <f ca="1">28541.1434351007*(((RANDBETWEEN(3800,4910))))</f>
        <v>119016568.12437001</v>
      </c>
      <c r="B4952">
        <v>187565861.39753187</v>
      </c>
    </row>
    <row r="4953" spans="1:2" x14ac:dyDescent="0.25">
      <c r="A4953">
        <f ca="1">26708.4509235505*(((RANDBETWEEN(3800,4910))))</f>
        <v>130550908.11431462</v>
      </c>
      <c r="B4953">
        <v>148653576.02186877</v>
      </c>
    </row>
    <row r="4954" spans="1:2" x14ac:dyDescent="0.25">
      <c r="A4954">
        <f ca="1">27114.9856389425*(((RANDBETWEEN(3800,4910))))</f>
        <v>117272312.88842617</v>
      </c>
      <c r="B4954">
        <v>172831912.84090263</v>
      </c>
    </row>
    <row r="4955" spans="1:2" x14ac:dyDescent="0.25">
      <c r="A4955">
        <f ca="1">29404.8597386894*(((RANDBETWEEN(3800,4910))))</f>
        <v>131410318.17220272</v>
      </c>
      <c r="B4955">
        <v>190686976.98117968</v>
      </c>
    </row>
    <row r="4956" spans="1:2" x14ac:dyDescent="0.25">
      <c r="A4956">
        <f ca="1">25362.4925860869*(((RANDBETWEEN(3800,4910))))</f>
        <v>104341294.49916165</v>
      </c>
      <c r="B4956">
        <v>153030736.78494945</v>
      </c>
    </row>
    <row r="4957" spans="1:2" x14ac:dyDescent="0.25">
      <c r="A4957">
        <f ca="1">27589.4324347863*(((RANDBETWEEN(3800,4910))))</f>
        <v>106191725.44149262</v>
      </c>
      <c r="B4957">
        <v>145204833.27619839</v>
      </c>
    </row>
    <row r="4958" spans="1:2" x14ac:dyDescent="0.25">
      <c r="A4958">
        <f ca="1">30603.0785333573*(((RANDBETWEEN(3800,4910))))</f>
        <v>123514024.96063009</v>
      </c>
      <c r="B4958">
        <v>153608758.42771703</v>
      </c>
    </row>
    <row r="4959" spans="1:2" x14ac:dyDescent="0.25">
      <c r="A4959">
        <f ca="1">29863.9898186237*(((RANDBETWEEN(3800,4910))))</f>
        <v>118350991.65120557</v>
      </c>
      <c r="B4959">
        <v>163822015.37853816</v>
      </c>
    </row>
    <row r="4960" spans="1:2" x14ac:dyDescent="0.25">
      <c r="A4960">
        <f ca="1">25163.3897683132*(((RANDBETWEEN(3800,4910))))</f>
        <v>106667609.22787985</v>
      </c>
      <c r="B4960">
        <v>148121548.52864411</v>
      </c>
    </row>
    <row r="4961" spans="1:2" x14ac:dyDescent="0.25">
      <c r="A4961">
        <f ca="1">32278.9086826656*(((RANDBETWEEN(3800,4910))))</f>
        <v>133537845.22018756</v>
      </c>
      <c r="B4961">
        <v>184599440.98287165</v>
      </c>
    </row>
    <row r="4962" spans="1:2" x14ac:dyDescent="0.25">
      <c r="A4962">
        <f ca="1">25741.9092204235*(((RANDBETWEEN(3800,4910))))</f>
        <v>101937960.51287705</v>
      </c>
      <c r="B4962">
        <v>153579273.26515055</v>
      </c>
    </row>
    <row r="4963" spans="1:2" x14ac:dyDescent="0.25">
      <c r="A4963">
        <f ca="1">28959.8773703466*(((RANDBETWEEN(3800,4910))))</f>
        <v>128118497.48641327</v>
      </c>
      <c r="B4963">
        <v>196600577.26929313</v>
      </c>
    </row>
    <row r="4964" spans="1:2" x14ac:dyDescent="0.25">
      <c r="A4964">
        <f ca="1">29329.1369590447*(((RANDBETWEEN(3800,4910))))</f>
        <v>131042583.93301165</v>
      </c>
      <c r="B4964">
        <v>147486078.3509829</v>
      </c>
    </row>
    <row r="4965" spans="1:2" x14ac:dyDescent="0.25">
      <c r="A4965">
        <f ca="1">28476.836318961*(((RANDBETWEEN(3800,4910))))</f>
        <v>119574235.70331743</v>
      </c>
      <c r="B4965">
        <v>168770544.83796641</v>
      </c>
    </row>
    <row r="4966" spans="1:2" x14ac:dyDescent="0.25">
      <c r="A4966">
        <f ca="1">26366.7607534177*(((RANDBETWEEN(3800,4910))))</f>
        <v>113139770.39291538</v>
      </c>
      <c r="B4966">
        <v>144345609.10146019</v>
      </c>
    </row>
    <row r="4967" spans="1:2" x14ac:dyDescent="0.25">
      <c r="A4967">
        <f ca="1">26018.7022732017*(((RANDBETWEEN(3800,4910))))</f>
        <v>113389504.50661317</v>
      </c>
      <c r="B4967">
        <v>150823643.87265459</v>
      </c>
    </row>
    <row r="4968" spans="1:2" x14ac:dyDescent="0.25">
      <c r="A4968">
        <f ca="1">26429.7871661816*(((RANDBETWEEN(3800,4910))))</f>
        <v>121286293.3056072</v>
      </c>
      <c r="B4968">
        <v>158793906.11333779</v>
      </c>
    </row>
    <row r="4969" spans="1:2" x14ac:dyDescent="0.25">
      <c r="A4969">
        <f ca="1">28037.1860742853*(((RANDBETWEEN(3800,4910))))</f>
        <v>116774879.99939848</v>
      </c>
      <c r="B4969">
        <v>173517090.13590813</v>
      </c>
    </row>
    <row r="4970" spans="1:2" x14ac:dyDescent="0.25">
      <c r="A4970">
        <f ca="1">28081.0826857473*(((RANDBETWEEN(3800,4910))))</f>
        <v>112914033.47938988</v>
      </c>
      <c r="B4970">
        <v>168802396.71549487</v>
      </c>
    </row>
    <row r="4971" spans="1:2" x14ac:dyDescent="0.25">
      <c r="A4971">
        <f ca="1">26377.6845044139*(((RANDBETWEEN(3800,4910))))</f>
        <v>106935132.9808939</v>
      </c>
      <c r="B4971">
        <v>186016882.98265141</v>
      </c>
    </row>
    <row r="4972" spans="1:2" x14ac:dyDescent="0.25">
      <c r="A4972">
        <f ca="1">29782.4803233035*(((RANDBETWEEN(3800,4910))))</f>
        <v>125652284.48401749</v>
      </c>
      <c r="B4972">
        <v>177927584.87333328</v>
      </c>
    </row>
    <row r="4973" spans="1:2" x14ac:dyDescent="0.25">
      <c r="A4973">
        <f ca="1">30081.6586572647*(((RANDBETWEEN(3800,4910))))</f>
        <v>128749499.05309284</v>
      </c>
      <c r="B4973">
        <v>185945176.10588726</v>
      </c>
    </row>
    <row r="4974" spans="1:2" x14ac:dyDescent="0.25">
      <c r="A4974">
        <f ca="1">26434.5488097359*(((RANDBETWEEN(3800,4910))))</f>
        <v>117210789.422369</v>
      </c>
      <c r="B4974">
        <v>171604314.62161994</v>
      </c>
    </row>
    <row r="4975" spans="1:2" x14ac:dyDescent="0.25">
      <c r="A4975">
        <f ca="1">30354.323039971*(((RANDBETWEEN(3800,4910))))</f>
        <v>148007679.14289868</v>
      </c>
      <c r="B4975">
        <v>165287387.01903847</v>
      </c>
    </row>
    <row r="4976" spans="1:2" x14ac:dyDescent="0.25">
      <c r="A4976">
        <f ca="1">29165.3527900469*(((RANDBETWEEN(3800,4910))))</f>
        <v>128852528.62642726</v>
      </c>
      <c r="B4976">
        <v>201093064.25530061</v>
      </c>
    </row>
    <row r="4977" spans="1:2" x14ac:dyDescent="0.25">
      <c r="A4977">
        <f ca="1">29719.7375156374*(((RANDBETWEEN(3800,4910))))</f>
        <v>114777626.28539167</v>
      </c>
      <c r="B4977">
        <v>172444577.02143463</v>
      </c>
    </row>
    <row r="4978" spans="1:2" x14ac:dyDescent="0.25">
      <c r="A4978">
        <f ca="1">27370.0353959121*(((RANDBETWEEN(3800,4910))))</f>
        <v>121139776.66230689</v>
      </c>
      <c r="B4978">
        <v>195283922.12646973</v>
      </c>
    </row>
    <row r="4979" spans="1:2" x14ac:dyDescent="0.25">
      <c r="A4979">
        <f ca="1">31780.4961342902*(((RANDBETWEEN(3800,4910))))</f>
        <v>151402283.58375853</v>
      </c>
      <c r="B4979">
        <v>145916368.01627481</v>
      </c>
    </row>
    <row r="4980" spans="1:2" x14ac:dyDescent="0.25">
      <c r="A4980">
        <f ca="1">27757.5702523916*(((RANDBETWEEN(3800,4910))))</f>
        <v>112196098.96016696</v>
      </c>
      <c r="B4980">
        <v>144794067.61996725</v>
      </c>
    </row>
    <row r="4981" spans="1:2" x14ac:dyDescent="0.25">
      <c r="A4981">
        <f ca="1">29403.1802726895*(((RANDBETWEEN(3800,4910))))</f>
        <v>121023490.00239</v>
      </c>
      <c r="B4981">
        <v>162225633.04562831</v>
      </c>
    </row>
    <row r="4982" spans="1:2" x14ac:dyDescent="0.25">
      <c r="A4982">
        <f ca="1">33970.148118702*(((RANDBETWEEN(3800,4910))))</f>
        <v>151404950.16505465</v>
      </c>
      <c r="B4982">
        <v>175531001.85593832</v>
      </c>
    </row>
    <row r="4983" spans="1:2" x14ac:dyDescent="0.25">
      <c r="A4983">
        <f ca="1">26526.2944377866*(((RANDBETWEEN(3800,4910))))</f>
        <v>103399495.7184923</v>
      </c>
      <c r="B4983">
        <v>168898214.66584775</v>
      </c>
    </row>
    <row r="4984" spans="1:2" x14ac:dyDescent="0.25">
      <c r="A4984">
        <f ca="1">26211.3166080451*(((RANDBETWEEN(3800,4910))))</f>
        <v>115251159.1255742</v>
      </c>
      <c r="B4984">
        <v>201078553.86944613</v>
      </c>
    </row>
    <row r="4985" spans="1:2" x14ac:dyDescent="0.25">
      <c r="A4985">
        <f ca="1">27763.0352394317*(((RANDBETWEEN(3800,4910))))</f>
        <v>110968851.85200831</v>
      </c>
      <c r="B4985">
        <v>201471277.49688995</v>
      </c>
    </row>
    <row r="4986" spans="1:2" x14ac:dyDescent="0.25">
      <c r="A4986">
        <f ca="1">26994.291560579*(((RANDBETWEEN(3800,4910))))</f>
        <v>103199176.6360936</v>
      </c>
      <c r="B4986">
        <v>148032623.3429566</v>
      </c>
    </row>
    <row r="4987" spans="1:2" x14ac:dyDescent="0.25">
      <c r="A4987">
        <f ca="1">27855.4284717446*(((RANDBETWEEN(3800,4910))))</f>
        <v>109889665.32103226</v>
      </c>
      <c r="B4987">
        <v>193508369.63762918</v>
      </c>
    </row>
    <row r="4988" spans="1:2" x14ac:dyDescent="0.25">
      <c r="A4988">
        <f ca="1">31330.1944349742*(((RANDBETWEEN(3800,4910))))</f>
        <v>148348470.64960298</v>
      </c>
      <c r="B4988">
        <v>148717101.53534123</v>
      </c>
    </row>
    <row r="4989" spans="1:2" x14ac:dyDescent="0.25">
      <c r="A4989">
        <f ca="1">27118.0116648981*(((RANDBETWEEN(3800,4910))))</f>
        <v>118695537.05725883</v>
      </c>
      <c r="B4989">
        <v>200763296.03138167</v>
      </c>
    </row>
    <row r="4990" spans="1:2" x14ac:dyDescent="0.25">
      <c r="A4990">
        <f ca="1">32255.3922994166*(((RANDBETWEEN(3800,4910))))</f>
        <v>135698435.40364572</v>
      </c>
      <c r="B4990">
        <v>162681227.02288592</v>
      </c>
    </row>
    <row r="4991" spans="1:2" x14ac:dyDescent="0.25">
      <c r="A4991">
        <f ca="1">31702.6291658342*(((RANDBETWEEN(3800,4910))))</f>
        <v>126588598.25917587</v>
      </c>
      <c r="B4991">
        <v>190690924.59878555</v>
      </c>
    </row>
    <row r="4992" spans="1:2" x14ac:dyDescent="0.25">
      <c r="A4992">
        <f ca="1">29987.4605517694*(((RANDBETWEEN(3800,4910))))</f>
        <v>135243447.08847997</v>
      </c>
      <c r="B4992">
        <v>188508408.37886789</v>
      </c>
    </row>
    <row r="4993" spans="1:2" x14ac:dyDescent="0.25">
      <c r="A4993">
        <f ca="1">26573.5758930829*(((RANDBETWEEN(3800,4910))))</f>
        <v>104832756.89821213</v>
      </c>
      <c r="B4993">
        <v>164457674.63921922</v>
      </c>
    </row>
    <row r="4994" spans="1:2" x14ac:dyDescent="0.25">
      <c r="A4994">
        <f ca="1">27643.5936268043*(((RANDBETWEEN(3800,4910))))</f>
        <v>110602018.10084419</v>
      </c>
      <c r="B4994">
        <v>172348052.75495204</v>
      </c>
    </row>
    <row r="4995" spans="1:2" x14ac:dyDescent="0.25">
      <c r="A4995">
        <f ca="1">26689.4119922754*(((RANDBETWEEN(3800,4910))))</f>
        <v>125333478.71572521</v>
      </c>
      <c r="B4995">
        <v>144870488.6907703</v>
      </c>
    </row>
    <row r="4996" spans="1:2" x14ac:dyDescent="0.25">
      <c r="A4996">
        <f ca="1">27099.5068163078*(((RANDBETWEEN(3800,4910))))</f>
        <v>122462671.30289516</v>
      </c>
      <c r="B4996">
        <v>144334247.02873537</v>
      </c>
    </row>
    <row r="4997" spans="1:2" x14ac:dyDescent="0.25">
      <c r="A4997">
        <f ca="1">28417.4632685259*(((RANDBETWEEN(3800,4910))))</f>
        <v>116795774.03364143</v>
      </c>
      <c r="B4997">
        <v>195165720.92459142</v>
      </c>
    </row>
    <row r="4998" spans="1:2" x14ac:dyDescent="0.25">
      <c r="A4998">
        <f ca="1">26334.6380094198*(((RANDBETWEEN(3800,4910))))</f>
        <v>102573415.04669024</v>
      </c>
      <c r="B4998">
        <v>194517416.55912316</v>
      </c>
    </row>
    <row r="4999" spans="1:2" x14ac:dyDescent="0.25">
      <c r="A4999">
        <f ca="1">27324.3831096117*(((RANDBETWEEN(3800,4910))))</f>
        <v>115008328.50835578</v>
      </c>
      <c r="B4999">
        <v>178421589.75890782</v>
      </c>
    </row>
    <row r="5000" spans="1:2" x14ac:dyDescent="0.25">
      <c r="A5000">
        <f ca="1">28729.6594128616*(((RANDBETWEEN(3800,4910))))</f>
        <v>131150895.21971343</v>
      </c>
      <c r="B5000">
        <v>143840656.03581831</v>
      </c>
    </row>
    <row r="5001" spans="1:2" x14ac:dyDescent="0.25">
      <c r="A5001">
        <f ca="1">27409.5680369682*(((RANDBETWEEN(3800,4910))))</f>
        <v>133676463.31629369</v>
      </c>
      <c r="B5001">
        <v>172326077.75631487</v>
      </c>
    </row>
    <row r="5002" spans="1:2" x14ac:dyDescent="0.25">
      <c r="A5002">
        <f ca="1">26725.2259346886*(((RANDBETWEEN(3800,4910))))</f>
        <v>129082841.2645459</v>
      </c>
      <c r="B5002">
        <v>144793033.12353909</v>
      </c>
    </row>
    <row r="5003" spans="1:2" x14ac:dyDescent="0.25">
      <c r="A5003">
        <f ca="1">25946.1889838159*(((RANDBETWEEN(3800,4910))))</f>
        <v>110349141.74816914</v>
      </c>
      <c r="B5003">
        <v>148479348.81618577</v>
      </c>
    </row>
    <row r="5004" spans="1:2" x14ac:dyDescent="0.25">
      <c r="A5004">
        <f ca="1">30158.4891802104*(((RANDBETWEEN(3800,4910))))</f>
        <v>130495782.68277028</v>
      </c>
      <c r="B5004">
        <v>195939450.4830144</v>
      </c>
    </row>
    <row r="5005" spans="1:2" x14ac:dyDescent="0.25">
      <c r="A5005">
        <f ca="1">29280.7906177335*(((RANDBETWEEN(3800,4910))))</f>
        <v>113697309.96865903</v>
      </c>
      <c r="B5005">
        <v>152148947.81956428</v>
      </c>
    </row>
    <row r="5006" spans="1:2" x14ac:dyDescent="0.25">
      <c r="A5006">
        <f ca="1">27196.1597395709*(((RANDBETWEEN(3800,4910))))</f>
        <v>122736268.90468347</v>
      </c>
      <c r="B5006">
        <v>190064710.06048912</v>
      </c>
    </row>
    <row r="5007" spans="1:2" x14ac:dyDescent="0.25">
      <c r="A5007">
        <f ca="1">25974.8281526404*(((RANDBETWEEN(3800,4910))))</f>
        <v>101925225.67096102</v>
      </c>
      <c r="B5007">
        <v>147024472.48676628</v>
      </c>
    </row>
    <row r="5008" spans="1:2" x14ac:dyDescent="0.25">
      <c r="A5008">
        <f ca="1">25685.5104818711*(((RANDBETWEEN(3800,4910))))</f>
        <v>117459839.43359651</v>
      </c>
      <c r="B5008">
        <v>160862143.31397864</v>
      </c>
    </row>
    <row r="5009" spans="1:2" x14ac:dyDescent="0.25">
      <c r="A5009">
        <f ca="1">26071.0083089143*(((RANDBETWEEN(3800,4910))))</f>
        <v>111662128.58708003</v>
      </c>
      <c r="B5009">
        <v>147774223.93009931</v>
      </c>
    </row>
    <row r="5010" spans="1:2" x14ac:dyDescent="0.25">
      <c r="A5010">
        <f ca="1">26586.8257856104*(((RANDBETWEEN(3800,4910))))</f>
        <v>120518081.28617193</v>
      </c>
      <c r="B5010">
        <v>157030053.44819432</v>
      </c>
    </row>
    <row r="5011" spans="1:2" x14ac:dyDescent="0.25">
      <c r="A5011">
        <f ca="1">26293.3023210958*(((RANDBETWEEN(3800,4910))))</f>
        <v>106671927.51668563</v>
      </c>
      <c r="B5011">
        <v>149346504.30912012</v>
      </c>
    </row>
    <row r="5012" spans="1:2" x14ac:dyDescent="0.25">
      <c r="A5012">
        <f ca="1">26591.5065650571*(((RANDBETWEEN(3800,4910))))</f>
        <v>125511910.98706943</v>
      </c>
      <c r="B5012">
        <v>176488609.66424376</v>
      </c>
    </row>
    <row r="5013" spans="1:2" x14ac:dyDescent="0.25">
      <c r="A5013">
        <f ca="1">28314.9740367755*(((RANDBETWEEN(3800,4910))))</f>
        <v>128351777.30870333</v>
      </c>
      <c r="B5013">
        <v>150290235.55814683</v>
      </c>
    </row>
    <row r="5014" spans="1:2" x14ac:dyDescent="0.25">
      <c r="A5014">
        <f ca="1">28549.9024649381*(((RANDBETWEEN(3800,4910))))</f>
        <v>115941153.91011368</v>
      </c>
      <c r="B5014">
        <v>169902204.23313898</v>
      </c>
    </row>
    <row r="5015" spans="1:2" x14ac:dyDescent="0.25">
      <c r="A5015">
        <f ca="1">27187.2996268706*(((RANDBETWEEN(3800,4910))))</f>
        <v>131287469.89815801</v>
      </c>
      <c r="B5015">
        <v>187730724.1446867</v>
      </c>
    </row>
    <row r="5016" spans="1:2" x14ac:dyDescent="0.25">
      <c r="A5016">
        <f ca="1">31612.9517359244*(((RANDBETWEEN(3800,4910))))</f>
        <v>133375043.37386489</v>
      </c>
      <c r="B5016">
        <v>174936193.48670506</v>
      </c>
    </row>
    <row r="5017" spans="1:2" x14ac:dyDescent="0.25">
      <c r="A5017">
        <f ca="1">25824.8787074989*(((RANDBETWEEN(3800,4910))))</f>
        <v>111253577.47190526</v>
      </c>
      <c r="B5017">
        <v>144369389.21766621</v>
      </c>
    </row>
    <row r="5018" spans="1:2" x14ac:dyDescent="0.25">
      <c r="A5018">
        <f ca="1">27421.1787053567*(((RANDBETWEEN(3800,4910))))</f>
        <v>134473460.37106928</v>
      </c>
      <c r="B5018">
        <v>169302374.60052127</v>
      </c>
    </row>
    <row r="5019" spans="1:2" x14ac:dyDescent="0.25">
      <c r="A5019">
        <f ca="1">27149.6555001941*(((RANDBETWEEN(3800,4910))))</f>
        <v>110363349.60828885</v>
      </c>
      <c r="B5019">
        <v>167313586.60553211</v>
      </c>
    </row>
    <row r="5020" spans="1:2" x14ac:dyDescent="0.25">
      <c r="A5020">
        <f ca="1">27929.4627862665*(((RANDBETWEEN(3800,4910))))</f>
        <v>129788213.56778038</v>
      </c>
      <c r="B5020">
        <v>155355543.91020083</v>
      </c>
    </row>
    <row r="5021" spans="1:2" x14ac:dyDescent="0.25">
      <c r="A5021">
        <f ca="1">28239.7505461049*(((RANDBETWEEN(3800,4910))))</f>
        <v>112704844.42950472</v>
      </c>
      <c r="B5021">
        <v>175059920.95468029</v>
      </c>
    </row>
    <row r="5022" spans="1:2" x14ac:dyDescent="0.25">
      <c r="A5022">
        <f ca="1">26860.607361083*(((RANDBETWEEN(3800,4910))))</f>
        <v>118723884.53598689</v>
      </c>
      <c r="B5022">
        <v>162168760.69535053</v>
      </c>
    </row>
    <row r="5023" spans="1:2" x14ac:dyDescent="0.25">
      <c r="A5023">
        <f ca="1">27524.6657428254*(((RANDBETWEEN(3800,4910))))</f>
        <v>107401245.72850487</v>
      </c>
      <c r="B5023">
        <v>178864783.71804291</v>
      </c>
    </row>
    <row r="5024" spans="1:2" x14ac:dyDescent="0.25">
      <c r="A5024">
        <f ca="1">28402.0649193238*(((RANDBETWEEN(3800,4910))))</f>
        <v>112926610.11923133</v>
      </c>
      <c r="B5024">
        <v>169933453.32980567</v>
      </c>
    </row>
    <row r="5025" spans="1:2" x14ac:dyDescent="0.25">
      <c r="A5025">
        <f ca="1">25800.5113871392*(((RANDBETWEEN(3800,4910))))</f>
        <v>114605871.5816725</v>
      </c>
      <c r="B5025">
        <v>167201707.61386931</v>
      </c>
    </row>
    <row r="5026" spans="1:2" x14ac:dyDescent="0.25">
      <c r="A5026">
        <f ca="1">30454.277734584*(((RANDBETWEEN(3800,4910))))</f>
        <v>121817110.93833606</v>
      </c>
      <c r="B5026">
        <v>170816355.19258907</v>
      </c>
    </row>
    <row r="5027" spans="1:2" x14ac:dyDescent="0.25">
      <c r="A5027">
        <f ca="1">29620.8116816049*(((RANDBETWEEN(3800,4910))))</f>
        <v>138951227.59840879</v>
      </c>
      <c r="B5027">
        <v>201836391.80670637</v>
      </c>
    </row>
    <row r="5028" spans="1:2" x14ac:dyDescent="0.25">
      <c r="A5028">
        <f ca="1">25817.3311551916*(((RANDBETWEEN(3800,4910))))</f>
        <v>106135048.37899284</v>
      </c>
      <c r="B5028">
        <v>170308314.2854771</v>
      </c>
    </row>
    <row r="5029" spans="1:2" x14ac:dyDescent="0.25">
      <c r="A5029">
        <f ca="1">26431.8112947492*(((RANDBETWEEN(3800,4910))))</f>
        <v>125736126.32912207</v>
      </c>
      <c r="B5029">
        <v>146425591.69855583</v>
      </c>
    </row>
    <row r="5030" spans="1:2" x14ac:dyDescent="0.25">
      <c r="A5030">
        <f ca="1">27337.4993941698*(((RANDBETWEEN(3800,4910))))</f>
        <v>129579747.12836476</v>
      </c>
      <c r="B5030">
        <v>148529746.85640025</v>
      </c>
    </row>
    <row r="5031" spans="1:2" x14ac:dyDescent="0.25">
      <c r="A5031">
        <f ca="1">27516.943910379*(((RANDBETWEEN(3800,4910))))</f>
        <v>130843068.29385225</v>
      </c>
      <c r="B5031">
        <v>182758328.87322572</v>
      </c>
    </row>
    <row r="5032" spans="1:2" x14ac:dyDescent="0.25">
      <c r="A5032">
        <f ca="1">26881.5548197681*(((RANDBETWEEN(3800,4910))))</f>
        <v>117284223.67864834</v>
      </c>
      <c r="B5032">
        <v>177613299.54052231</v>
      </c>
    </row>
    <row r="5033" spans="1:2" x14ac:dyDescent="0.25">
      <c r="A5033">
        <f ca="1">26204.8749890067*(((RANDBETWEEN(3800,4910))))</f>
        <v>109693606.70398223</v>
      </c>
      <c r="B5033">
        <v>143335953.18161097</v>
      </c>
    </row>
    <row r="5034" spans="1:2" x14ac:dyDescent="0.25">
      <c r="A5034">
        <f ca="1">26867.210208239*(((RANDBETWEEN(3800,4910))))</f>
        <v>105265729.59588046</v>
      </c>
      <c r="B5034">
        <v>157934257.91493732</v>
      </c>
    </row>
    <row r="5035" spans="1:2" x14ac:dyDescent="0.25">
      <c r="A5035">
        <f ca="1">28210.8949244001*(((RANDBETWEEN(3800,4910))))</f>
        <v>134058172.68074939</v>
      </c>
      <c r="B5035">
        <v>149916557.34344289</v>
      </c>
    </row>
    <row r="5036" spans="1:2" x14ac:dyDescent="0.25">
      <c r="A5036">
        <f ca="1">25732.8086998729*(((RANDBETWEEN(3800,4910))))</f>
        <v>116569623.41042413</v>
      </c>
      <c r="B5036">
        <v>144267821.73603544</v>
      </c>
    </row>
    <row r="5037" spans="1:2" x14ac:dyDescent="0.25">
      <c r="A5037">
        <f ca="1">25471.4069121747*(((RANDBETWEEN(3800,4910))))</f>
        <v>109858178.01220946</v>
      </c>
      <c r="B5037">
        <v>145468223.70677596</v>
      </c>
    </row>
    <row r="5038" spans="1:2" x14ac:dyDescent="0.25">
      <c r="A5038">
        <f ca="1">25185.128133526*(((RANDBETWEEN(3800,4910))))</f>
        <v>105072354.57307036</v>
      </c>
      <c r="B5038">
        <v>154226974.40603533</v>
      </c>
    </row>
    <row r="5039" spans="1:2" x14ac:dyDescent="0.25">
      <c r="A5039">
        <f ca="1">30419.9532364042*(((RANDBETWEEN(3800,4910))))</f>
        <v>125999446.30518605</v>
      </c>
      <c r="B5039">
        <v>194027790.65277934</v>
      </c>
    </row>
    <row r="5040" spans="1:2" x14ac:dyDescent="0.25">
      <c r="A5040">
        <f ca="1">27408.7169632099*(((RANDBETWEEN(3800,4910))))</f>
        <v>112238695.96434449</v>
      </c>
      <c r="B5040">
        <v>179271133.81016782</v>
      </c>
    </row>
    <row r="5041" spans="1:2" x14ac:dyDescent="0.25">
      <c r="A5041">
        <f ca="1">27517.6746821641*(((RANDBETWEEN(3800,4910))))</f>
        <v>126030950.04431172</v>
      </c>
      <c r="B5041">
        <v>153829212.08328339</v>
      </c>
    </row>
    <row r="5042" spans="1:2" x14ac:dyDescent="0.25">
      <c r="A5042">
        <f ca="1">27838.481056476*(((RANDBETWEEN(3800,4910))))</f>
        <v>132177108.0561479</v>
      </c>
      <c r="B5042">
        <v>164417498.26849139</v>
      </c>
    </row>
    <row r="5043" spans="1:2" x14ac:dyDescent="0.25">
      <c r="A5043">
        <f ca="1">26841.1391404243*(((RANDBETWEEN(3800,4910))))</f>
        <v>113672224.25969689</v>
      </c>
      <c r="B5043">
        <v>161403576.41580087</v>
      </c>
    </row>
    <row r="5044" spans="1:2" x14ac:dyDescent="0.25">
      <c r="A5044">
        <f ca="1">26230.5187638723*(((RANDBETWEEN(3800,4910))))</f>
        <v>120057084.38224348</v>
      </c>
      <c r="B5044">
        <v>143248444.43000811</v>
      </c>
    </row>
    <row r="5045" spans="1:2" x14ac:dyDescent="0.25">
      <c r="A5045">
        <f ca="1">28900.1574507826*(((RANDBETWEEN(3800,4910))))</f>
        <v>139356559.22767368</v>
      </c>
      <c r="B5045">
        <v>149745162.69117039</v>
      </c>
    </row>
    <row r="5046" spans="1:2" x14ac:dyDescent="0.25">
      <c r="A5046">
        <f ca="1">27474.7452869094*(((RANDBETWEEN(3800,4910))))</f>
        <v>111437566.88370468</v>
      </c>
      <c r="B5046">
        <v>152734501.03067687</v>
      </c>
    </row>
    <row r="5047" spans="1:2" x14ac:dyDescent="0.25">
      <c r="A5047">
        <f ca="1">25512.6634547262*(((RANDBETWEEN(3800,4910))))</f>
        <v>122971037.85178037</v>
      </c>
      <c r="B5047">
        <v>147576392.68145031</v>
      </c>
    </row>
    <row r="5048" spans="1:2" x14ac:dyDescent="0.25">
      <c r="A5048">
        <f ca="1">26037.9340835416*(((RANDBETWEEN(3800,4910))))</f>
        <v>114384644.42899804</v>
      </c>
      <c r="B5048">
        <v>150946849.83305883</v>
      </c>
    </row>
    <row r="5049" spans="1:2" x14ac:dyDescent="0.25">
      <c r="A5049">
        <f ca="1">29588.5275731363*(((RANDBETWEEN(3800,4910))))</f>
        <v>134420680.76475832</v>
      </c>
      <c r="B5049">
        <v>166561211.63644218</v>
      </c>
    </row>
    <row r="5050" spans="1:2" x14ac:dyDescent="0.25">
      <c r="A5050">
        <f ca="1">32262.285920672*(((RANDBETWEEN(3800,4910))))</f>
        <v>139566648.89282721</v>
      </c>
      <c r="B5050">
        <v>158998110.4301351</v>
      </c>
    </row>
    <row r="5051" spans="1:2" x14ac:dyDescent="0.25">
      <c r="A5051">
        <f ca="1">28354.2700305989*(((RANDBETWEEN(3800,4910))))</f>
        <v>128104591.99824587</v>
      </c>
      <c r="B5051">
        <v>159585203.07505691</v>
      </c>
    </row>
    <row r="5052" spans="1:2" x14ac:dyDescent="0.25">
      <c r="A5052">
        <f ca="1">31025.3440846421*(((RANDBETWEEN(3800,4910))))</f>
        <v>128444924.51041815</v>
      </c>
      <c r="B5052">
        <v>193416248.36925465</v>
      </c>
    </row>
    <row r="5053" spans="1:2" x14ac:dyDescent="0.25">
      <c r="A5053">
        <f ca="1">29245.5411495581*(((RANDBETWEEN(3800,4910))))</f>
        <v>121602960.09986265</v>
      </c>
      <c r="B5053">
        <v>154733257.40062886</v>
      </c>
    </row>
    <row r="5054" spans="1:2" x14ac:dyDescent="0.25">
      <c r="A5054">
        <f ca="1">26730.0172556178*(((RANDBETWEEN(3800,4910))))</f>
        <v>129854423.82779142</v>
      </c>
      <c r="B5054">
        <v>173562393.39115354</v>
      </c>
    </row>
    <row r="5055" spans="1:2" x14ac:dyDescent="0.25">
      <c r="A5055">
        <f ca="1">27167.4817175651*(((RANDBETWEEN(3800,4910))))</f>
        <v>118042708.06282017</v>
      </c>
      <c r="B5055">
        <v>161355367.90075997</v>
      </c>
    </row>
    <row r="5056" spans="1:2" x14ac:dyDescent="0.25">
      <c r="A5056">
        <f ca="1">28035.5714408836*(((RANDBETWEEN(3800,4910))))</f>
        <v>128963628.62806447</v>
      </c>
      <c r="B5056">
        <v>146259799.95335439</v>
      </c>
    </row>
    <row r="5057" spans="1:2" x14ac:dyDescent="0.25">
      <c r="A5057">
        <f ca="1">27349.7781312473*(((RANDBETWEEN(3800,4910))))</f>
        <v>104120605.34565841</v>
      </c>
      <c r="B5057">
        <v>152007667.49546468</v>
      </c>
    </row>
    <row r="5058" spans="1:2" x14ac:dyDescent="0.25">
      <c r="A5058">
        <f ca="1">25876.891315005*(((RANDBETWEEN(3800,4910))))</f>
        <v>113987706.24259715</v>
      </c>
      <c r="B5058">
        <v>145748033.53692859</v>
      </c>
    </row>
    <row r="5059" spans="1:2" x14ac:dyDescent="0.25">
      <c r="A5059">
        <f ca="1">26264.4870511151*(((RANDBETWEEN(3800,4910))))</f>
        <v>120869169.40923177</v>
      </c>
      <c r="B5059">
        <v>153939107.63120699</v>
      </c>
    </row>
    <row r="5060" spans="1:2" x14ac:dyDescent="0.25">
      <c r="A5060">
        <f ca="1">28354.0397433994*(((RANDBETWEEN(3800,4910))))</f>
        <v>127139514.20940284</v>
      </c>
      <c r="B5060">
        <v>180949953.57123095</v>
      </c>
    </row>
    <row r="5061" spans="1:2" x14ac:dyDescent="0.25">
      <c r="A5061">
        <f ca="1">33041.4390035352*(((RANDBETWEEN(3800,4910))))</f>
        <v>151660205.0262264</v>
      </c>
      <c r="B5061">
        <v>196371352.4083845</v>
      </c>
    </row>
    <row r="5062" spans="1:2" x14ac:dyDescent="0.25">
      <c r="A5062">
        <f ca="1">29214.4156756817*(((RANDBETWEEN(3800,4910))))</f>
        <v>143033779.14813745</v>
      </c>
      <c r="B5062">
        <v>146453738.03244072</v>
      </c>
    </row>
    <row r="5063" spans="1:2" x14ac:dyDescent="0.25">
      <c r="A5063">
        <f ca="1">30329.294697064*(((RANDBETWEEN(3800,4910))))</f>
        <v>128990490.34661327</v>
      </c>
      <c r="B5063">
        <v>185408867.96041685</v>
      </c>
    </row>
    <row r="5064" spans="1:2" x14ac:dyDescent="0.25">
      <c r="A5064">
        <f ca="1">27208.3641229114*(((RANDBETWEEN(3800,4910))))</f>
        <v>105922161.53049415</v>
      </c>
      <c r="B5064">
        <v>164457080.20226574</v>
      </c>
    </row>
    <row r="5065" spans="1:2" x14ac:dyDescent="0.25">
      <c r="A5065">
        <f ca="1">26181.728393734*(((RANDBETWEEN(3800,4910))))</f>
        <v>125410479.00598596</v>
      </c>
      <c r="B5065">
        <v>146355437.41352773</v>
      </c>
    </row>
    <row r="5066" spans="1:2" x14ac:dyDescent="0.25">
      <c r="A5066">
        <f ca="1">26441.2019218437*(((RANDBETWEEN(3800,4910))))</f>
        <v>117266730.52337669</v>
      </c>
      <c r="B5066">
        <v>162855342.78072971</v>
      </c>
    </row>
    <row r="5067" spans="1:2" x14ac:dyDescent="0.25">
      <c r="A5067">
        <f ca="1">30942.4540509503*(((RANDBETWEEN(3800,4910))))</f>
        <v>142428115.99652445</v>
      </c>
      <c r="B5067">
        <v>177677189.55830842</v>
      </c>
    </row>
    <row r="5068" spans="1:2" x14ac:dyDescent="0.25">
      <c r="A5068">
        <f ca="1">30107.1619692284*(((RANDBETWEEN(3800,4910))))</f>
        <v>133796227.79125109</v>
      </c>
      <c r="B5068">
        <v>193103958.07255733</v>
      </c>
    </row>
    <row r="5069" spans="1:2" x14ac:dyDescent="0.25">
      <c r="A5069">
        <f ca="1">24494.5552798147*(((RANDBETWEEN(3800,4910))))</f>
        <v>102803648.50938228</v>
      </c>
      <c r="B5069">
        <v>167277993.40586221</v>
      </c>
    </row>
    <row r="5070" spans="1:2" x14ac:dyDescent="0.25">
      <c r="A5070">
        <f ca="1">26642.8313865191*(((RANDBETWEEN(3800,4910))))</f>
        <v>123196452.33126444</v>
      </c>
      <c r="B5070">
        <v>159156383.0532966</v>
      </c>
    </row>
    <row r="5071" spans="1:2" x14ac:dyDescent="0.25">
      <c r="A5071">
        <f ca="1">26143.6109621932*(((RANDBETWEEN(3800,4910))))</f>
        <v>126456646.22412844</v>
      </c>
      <c r="B5071">
        <v>143268363.78322393</v>
      </c>
    </row>
    <row r="5072" spans="1:2" x14ac:dyDescent="0.25">
      <c r="A5072">
        <f ca="1">31604.1134946735*(((RANDBETWEEN(3800,4910))))</f>
        <v>153912032.71905974</v>
      </c>
      <c r="B5072">
        <v>180711084.71230876</v>
      </c>
    </row>
    <row r="5073" spans="1:2" x14ac:dyDescent="0.25">
      <c r="A5073">
        <f ca="1">26388.0165981583*(((RANDBETWEEN(3800,4910))))</f>
        <v>109958865.16452558</v>
      </c>
      <c r="B5073">
        <v>149638094.9767071</v>
      </c>
    </row>
    <row r="5074" spans="1:2" x14ac:dyDescent="0.25">
      <c r="A5074">
        <f ca="1">27753.4548339423*(((RANDBETWEEN(3800,4910))))</f>
        <v>110819545.15193173</v>
      </c>
      <c r="B5074">
        <v>168995110.15291017</v>
      </c>
    </row>
    <row r="5075" spans="1:2" x14ac:dyDescent="0.25">
      <c r="A5075">
        <f ca="1">28125.312863666*(((RANDBETWEEN(3800,4910))))</f>
        <v>107691822.95497717</v>
      </c>
      <c r="B5075">
        <v>146703326.3132835</v>
      </c>
    </row>
    <row r="5076" spans="1:2" x14ac:dyDescent="0.25">
      <c r="A5076">
        <f ca="1">25106.1329075623*(((RANDBETWEEN(3800,4910))))</f>
        <v>105922774.73700544</v>
      </c>
      <c r="B5076">
        <v>144450319.6355384</v>
      </c>
    </row>
    <row r="5077" spans="1:2" x14ac:dyDescent="0.25">
      <c r="A5077">
        <f ca="1">25435.0514752024*(((RANDBETWEEN(3800,4910))))</f>
        <v>102299777.03326403</v>
      </c>
      <c r="B5077">
        <v>162339513.42547393</v>
      </c>
    </row>
    <row r="5078" spans="1:2" x14ac:dyDescent="0.25">
      <c r="A5078">
        <f ca="1">25926.6008116164*(((RANDBETWEEN(3800,4910))))</f>
        <v>116280804.64009951</v>
      </c>
      <c r="B5078">
        <v>150051937.3799175</v>
      </c>
    </row>
    <row r="5079" spans="1:2" x14ac:dyDescent="0.25">
      <c r="A5079">
        <f ca="1">33004.0275260041*(((RANDBETWEEN(3800,4910))))</f>
        <v>139706048.51757529</v>
      </c>
      <c r="B5079">
        <v>160598879.45868281</v>
      </c>
    </row>
    <row r="5080" spans="1:2" x14ac:dyDescent="0.25">
      <c r="A5080">
        <f ca="1">27070.0117829629*(((RANDBETWEEN(3800,4910))))</f>
        <v>108469537.21433246</v>
      </c>
      <c r="B5080">
        <v>162379760.25709325</v>
      </c>
    </row>
    <row r="5081" spans="1:2" x14ac:dyDescent="0.25">
      <c r="A5081">
        <f ca="1">25717.4858843325*(((RANDBETWEEN(3800,4910))))</f>
        <v>121540838.28935544</v>
      </c>
      <c r="B5081">
        <v>153207171.35604653</v>
      </c>
    </row>
    <row r="5082" spans="1:2" x14ac:dyDescent="0.25">
      <c r="A5082">
        <f ca="1">32295.0988094234*(((RANDBETWEEN(3800,4910))))</f>
        <v>147007289.78049526</v>
      </c>
      <c r="B5082">
        <v>185819870.02348411</v>
      </c>
    </row>
    <row r="5083" spans="1:2" x14ac:dyDescent="0.25">
      <c r="A5083">
        <f ca="1">26494.3966569735*(((RANDBETWEEN(3800,4910))))</f>
        <v>126086833.6905369</v>
      </c>
      <c r="B5083">
        <v>195666952.12433678</v>
      </c>
    </row>
    <row r="5084" spans="1:2" x14ac:dyDescent="0.25">
      <c r="A5084">
        <f ca="1">25972.2285106412*(((RANDBETWEEN(3800,4910))))</f>
        <v>123212252.05448197</v>
      </c>
      <c r="B5084">
        <v>173020893.57762498</v>
      </c>
    </row>
    <row r="5085" spans="1:2" x14ac:dyDescent="0.25">
      <c r="A5085">
        <f ca="1">26185.3457443305*(((RANDBETWEEN(3800,4910))))</f>
        <v>112047094.43999034</v>
      </c>
      <c r="B5085">
        <v>162253245.43107212</v>
      </c>
    </row>
    <row r="5086" spans="1:2" x14ac:dyDescent="0.25">
      <c r="A5086">
        <f ca="1">33230.8555519704*(((RANDBETWEEN(3800,4910))))</f>
        <v>129733260.07489254</v>
      </c>
      <c r="B5086">
        <v>202156547.02469677</v>
      </c>
    </row>
    <row r="5087" spans="1:2" x14ac:dyDescent="0.25">
      <c r="A5087">
        <f ca="1">26580.0568282671*(((RANDBETWEEN(3800,4910))))</f>
        <v>115463766.86199236</v>
      </c>
      <c r="B5087">
        <v>154952303.89203539</v>
      </c>
    </row>
    <row r="5088" spans="1:2" x14ac:dyDescent="0.25">
      <c r="A5088">
        <f ca="1">28612.5202937541*(((RANDBETWEEN(3800,4910))))</f>
        <v>134564682.94152561</v>
      </c>
      <c r="B5088">
        <v>160607763.03954193</v>
      </c>
    </row>
    <row r="5089" spans="1:2" x14ac:dyDescent="0.25">
      <c r="A5089">
        <f ca="1">26215.1598928601*(((RANDBETWEEN(3800,4910))))</f>
        <v>99801113.712118372</v>
      </c>
      <c r="B5089">
        <v>171117587.95862681</v>
      </c>
    </row>
    <row r="5090" spans="1:2" x14ac:dyDescent="0.25">
      <c r="A5090">
        <f ca="1">26311.9393203717*(((RANDBETWEEN(3800,4910))))</f>
        <v>116193524.03876133</v>
      </c>
      <c r="B5090">
        <v>146514419.26528487</v>
      </c>
    </row>
    <row r="5091" spans="1:2" x14ac:dyDescent="0.25">
      <c r="A5091">
        <f ca="1">27067.6380199826*(((RANDBETWEEN(3800,4910))))</f>
        <v>113792350.23600678</v>
      </c>
      <c r="B5091">
        <v>155660383.29163069</v>
      </c>
    </row>
    <row r="5092" spans="1:2" x14ac:dyDescent="0.25">
      <c r="A5092">
        <f ca="1">29211.7586816903*(((RANDBETWEEN(3800,4910))))</f>
        <v>119914269.38833866</v>
      </c>
      <c r="B5092">
        <v>195175638.94533503</v>
      </c>
    </row>
    <row r="5093" spans="1:2" x14ac:dyDescent="0.25">
      <c r="A5093">
        <f ca="1">26307.1625202972*(((RANDBETWEEN(3800,4910))))</f>
        <v>128168495.79888783</v>
      </c>
      <c r="B5093">
        <v>157835955.5426122</v>
      </c>
    </row>
    <row r="5094" spans="1:2" x14ac:dyDescent="0.25">
      <c r="A5094">
        <f ca="1">28861.1031716473*(((RANDBETWEEN(3800,4910))))</f>
        <v>117724439.83714941</v>
      </c>
      <c r="B5094">
        <v>202914630.76485854</v>
      </c>
    </row>
    <row r="5095" spans="1:2" x14ac:dyDescent="0.25">
      <c r="A5095">
        <f ca="1">25005.6743040282*(((RANDBETWEEN(3800,4910))))</f>
        <v>100797873.11953779</v>
      </c>
      <c r="B5095">
        <v>157634206.87441289</v>
      </c>
    </row>
    <row r="5096" spans="1:2" x14ac:dyDescent="0.25">
      <c r="A5096">
        <f ca="1">27889.0039084412*(((RANDBETWEEN(3800,4910))))</f>
        <v>118723489.63823399</v>
      </c>
      <c r="B5096">
        <v>155544678.98634815</v>
      </c>
    </row>
    <row r="5097" spans="1:2" x14ac:dyDescent="0.25">
      <c r="A5097">
        <f ca="1">31608.5268975689*(((RANDBETWEEN(3800,4910))))</f>
        <v>136106316.82093152</v>
      </c>
      <c r="B5097">
        <v>153273547.02143371</v>
      </c>
    </row>
    <row r="5098" spans="1:2" x14ac:dyDescent="0.25">
      <c r="A5098">
        <f ca="1">26881.2776375707*(((RANDBETWEEN(3800,4910))))</f>
        <v>129325826.71435283</v>
      </c>
      <c r="B5098">
        <v>162852688.69529402</v>
      </c>
    </row>
    <row r="5099" spans="1:2" x14ac:dyDescent="0.25">
      <c r="A5099">
        <f ca="1">28705.367400556*(((RANDBETWEEN(3800,4910))))</f>
        <v>131671520.26635058</v>
      </c>
      <c r="B5099">
        <v>191194730.85081458</v>
      </c>
    </row>
    <row r="5100" spans="1:2" x14ac:dyDescent="0.25">
      <c r="A5100">
        <f ca="1">25848.5935998019*(((RANDBETWEEN(3800,4910))))</f>
        <v>104893592.82799599</v>
      </c>
      <c r="B5100">
        <v>197035369.43280363</v>
      </c>
    </row>
    <row r="5101" spans="1:2" x14ac:dyDescent="0.25">
      <c r="A5101">
        <f ca="1">25450.8305780754*(((RANDBETWEEN(3800,4910))))</f>
        <v>110100293.08075404</v>
      </c>
      <c r="B5101">
        <v>154284633.82460558</v>
      </c>
    </row>
    <row r="5102" spans="1:2" x14ac:dyDescent="0.25">
      <c r="A5102">
        <f ca="1">27565.8124871556*(((RANDBETWEEN(3800,4910))))</f>
        <v>107616931.94985551</v>
      </c>
      <c r="B5102">
        <v>143114784.28614861</v>
      </c>
    </row>
    <row r="5103" spans="1:2" x14ac:dyDescent="0.25">
      <c r="A5103">
        <f ca="1">26675.6715947316*(((RANDBETWEEN(3800,4910))))</f>
        <v>109530307.56796783</v>
      </c>
      <c r="B5103">
        <v>163872899.27156401</v>
      </c>
    </row>
    <row r="5104" spans="1:2" x14ac:dyDescent="0.25">
      <c r="A5104">
        <f ca="1">28186.2516578339*(((RANDBETWEEN(3800,4910))))</f>
        <v>116747454.3667479</v>
      </c>
      <c r="B5104">
        <v>144847378.88822031</v>
      </c>
    </row>
    <row r="5105" spans="1:2" x14ac:dyDescent="0.25">
      <c r="A5105">
        <f ca="1">27966.102325987*(((RANDBETWEEN(3800,4910))))</f>
        <v>123414409.56458057</v>
      </c>
      <c r="B5105">
        <v>183374081.14194903</v>
      </c>
    </row>
    <row r="5106" spans="1:2" x14ac:dyDescent="0.25">
      <c r="A5106">
        <f ca="1">25444.4323304518*(((RANDBETWEEN(3800,4910))))</f>
        <v>104652950.17514823</v>
      </c>
      <c r="B5106">
        <v>143787195.73305216</v>
      </c>
    </row>
    <row r="5107" spans="1:2" x14ac:dyDescent="0.25">
      <c r="A5107">
        <f ca="1">25750.9199927339*(((RANDBETWEEN(3800,4910))))</f>
        <v>126025002.44443949</v>
      </c>
      <c r="B5107">
        <v>158313124.86609557</v>
      </c>
    </row>
    <row r="5108" spans="1:2" x14ac:dyDescent="0.25">
      <c r="A5108">
        <f ca="1">28167.5286330519*(((RANDBETWEEN(3800,4910))))</f>
        <v>134246441.46512556</v>
      </c>
      <c r="B5108">
        <v>160038602.48601639</v>
      </c>
    </row>
    <row r="5109" spans="1:2" x14ac:dyDescent="0.25">
      <c r="A5109">
        <f ca="1">28035.8247871295*(((RANDBETWEEN(3800,4910))))</f>
        <v>107993997.0800229</v>
      </c>
      <c r="B5109">
        <v>169911091.59534246</v>
      </c>
    </row>
    <row r="5110" spans="1:2" x14ac:dyDescent="0.25">
      <c r="A5110">
        <f ca="1">27746.152479659*(((RANDBETWEEN(3800,4910))))</f>
        <v>114758086.65586957</v>
      </c>
      <c r="B5110">
        <v>153325735.38005418</v>
      </c>
    </row>
    <row r="5111" spans="1:2" x14ac:dyDescent="0.25">
      <c r="A5111">
        <f ca="1">27297.4270683555*(((RANDBETWEEN(3800,4910))))</f>
        <v>117651910.66461231</v>
      </c>
      <c r="B5111">
        <v>160333459.62939379</v>
      </c>
    </row>
    <row r="5112" spans="1:2" x14ac:dyDescent="0.25">
      <c r="A5112">
        <f ca="1">27332.0412816673*(((RANDBETWEEN(3800,4910))))</f>
        <v>113673959.69045429</v>
      </c>
      <c r="B5112">
        <v>149638181.19091755</v>
      </c>
    </row>
    <row r="5113" spans="1:2" x14ac:dyDescent="0.25">
      <c r="A5113">
        <f ca="1">25337.5075175664*(((RANDBETWEEN(3800,4910))))</f>
        <v>103731755.77691668</v>
      </c>
      <c r="B5113">
        <v>151566467.16153982</v>
      </c>
    </row>
    <row r="5114" spans="1:2" x14ac:dyDescent="0.25">
      <c r="A5114">
        <f ca="1">27454.4486049671*(((RANDBETWEEN(3800,4910))))</f>
        <v>129886996.3500995</v>
      </c>
      <c r="B5114">
        <v>170251638.69830123</v>
      </c>
    </row>
    <row r="5115" spans="1:2" x14ac:dyDescent="0.25">
      <c r="A5115">
        <f ca="1">29084.8623007402*(((RANDBETWEEN(3800,4910))))</f>
        <v>128467836.78236957</v>
      </c>
      <c r="B5115">
        <v>198734338.9725596</v>
      </c>
    </row>
    <row r="5116" spans="1:2" x14ac:dyDescent="0.25">
      <c r="A5116">
        <f ca="1">31334.0148031598*(((RANDBETWEEN(3800,4910))))</f>
        <v>128218788.57452995</v>
      </c>
      <c r="B5116">
        <v>177813054.74193484</v>
      </c>
    </row>
    <row r="5117" spans="1:2" x14ac:dyDescent="0.25">
      <c r="A5117">
        <f ca="1">26001.6908364673*(((RANDBETWEEN(3800,4910))))</f>
        <v>120855859.00790021</v>
      </c>
      <c r="B5117">
        <v>151949608.92994922</v>
      </c>
    </row>
    <row r="5118" spans="1:2" x14ac:dyDescent="0.25">
      <c r="A5118">
        <f ca="1">30380.7922875318*(((RANDBETWEEN(3800,4910))))</f>
        <v>145341710.30355194</v>
      </c>
      <c r="B5118">
        <v>175885010.65114048</v>
      </c>
    </row>
    <row r="5119" spans="1:2" x14ac:dyDescent="0.25">
      <c r="A5119">
        <f ca="1">27463.7583895356*(((RANDBETWEEN(3800,4910))))</f>
        <v>133638648.3234801</v>
      </c>
      <c r="B5119">
        <v>152428829.90716356</v>
      </c>
    </row>
    <row r="5120" spans="1:2" x14ac:dyDescent="0.25">
      <c r="A5120">
        <f ca="1">30336.5737115025*(((RANDBETWEEN(3800,4910))))</f>
        <v>122529421.22075865</v>
      </c>
      <c r="B5120">
        <v>182512105.91073042</v>
      </c>
    </row>
    <row r="5121" spans="1:2" x14ac:dyDescent="0.25">
      <c r="A5121">
        <f ca="1">29351.7722535641*(((RANDBETWEEN(3800,4910))))</f>
        <v>141328783.40091136</v>
      </c>
      <c r="B5121">
        <v>203329374.98131752</v>
      </c>
    </row>
    <row r="5122" spans="1:2" x14ac:dyDescent="0.25">
      <c r="A5122">
        <f ca="1">28665.27564322*(((RANDBETWEEN(3800,4910))))</f>
        <v>136733364.81815928</v>
      </c>
      <c r="B5122">
        <v>177596237.7523855</v>
      </c>
    </row>
    <row r="5123" spans="1:2" x14ac:dyDescent="0.25">
      <c r="A5123">
        <f ca="1">26521.3559036356*(((RANDBETWEEN(3800,4910))))</f>
        <v>127275986.98154722</v>
      </c>
      <c r="B5123">
        <v>149171559.01330084</v>
      </c>
    </row>
    <row r="5124" spans="1:2" x14ac:dyDescent="0.25">
      <c r="A5124">
        <f ca="1">30594.1838790049*(((RANDBETWEEN(3800,4910))))</f>
        <v>121917822.75783461</v>
      </c>
      <c r="B5124">
        <v>165119694.34592244</v>
      </c>
    </row>
    <row r="5125" spans="1:2" x14ac:dyDescent="0.25">
      <c r="A5125">
        <f ca="1">30657.22093479*(((RANDBETWEEN(3800,4910))))</f>
        <v>116650725.65687613</v>
      </c>
      <c r="B5125">
        <v>158814487.86160642</v>
      </c>
    </row>
    <row r="5126" spans="1:2" x14ac:dyDescent="0.25">
      <c r="A5126">
        <f ca="1">31288.8140467124*(((RANDBETWEEN(3800,4910))))</f>
        <v>135574431.26440489</v>
      </c>
      <c r="B5126">
        <v>168011578.45825687</v>
      </c>
    </row>
    <row r="5127" spans="1:2" x14ac:dyDescent="0.25">
      <c r="A5127">
        <f ca="1">28613.0614502864*(((RANDBETWEEN(3800,4910))))</f>
        <v>133079348.80528209</v>
      </c>
      <c r="B5127">
        <v>194564023.99237624</v>
      </c>
    </row>
    <row r="5128" spans="1:2" x14ac:dyDescent="0.25">
      <c r="A5128">
        <f ca="1">26651.0380044527*(((RANDBETWEEN(3800,4910))))</f>
        <v>121848545.75635752</v>
      </c>
      <c r="B5128">
        <v>147392146.09540498</v>
      </c>
    </row>
    <row r="5129" spans="1:2" x14ac:dyDescent="0.25">
      <c r="A5129">
        <f ca="1">28854.0135765109*(((RANDBETWEEN(3800,4910))))</f>
        <v>118791973.89449553</v>
      </c>
      <c r="B5129">
        <v>203337077.09582877</v>
      </c>
    </row>
    <row r="5130" spans="1:2" x14ac:dyDescent="0.25">
      <c r="A5130">
        <f ca="1">28483.7184317699*(((RANDBETWEEN(3800,4910))))</f>
        <v>139313866.84978673</v>
      </c>
      <c r="B5130">
        <v>186781980.7436462</v>
      </c>
    </row>
    <row r="5131" spans="1:2" x14ac:dyDescent="0.25">
      <c r="A5131">
        <f ca="1">28095.0785897726*(((RANDBETWEEN(3800,4910))))</f>
        <v>136626367.18206427</v>
      </c>
      <c r="B5131">
        <v>158988780.33944857</v>
      </c>
    </row>
    <row r="5132" spans="1:2" x14ac:dyDescent="0.25">
      <c r="A5132">
        <f ca="1">27062.6238060257*(((RANDBETWEEN(3800,4910))))</f>
        <v>109576563.79059803</v>
      </c>
      <c r="B5132">
        <v>157273310.01805204</v>
      </c>
    </row>
    <row r="5133" spans="1:2" x14ac:dyDescent="0.25">
      <c r="A5133">
        <f ca="1">32094.8579702724*(((RANDBETWEEN(3800,4910))))</f>
        <v>143496109.98508778</v>
      </c>
      <c r="B5133">
        <v>163618870.48519692</v>
      </c>
    </row>
    <row r="5134" spans="1:2" x14ac:dyDescent="0.25">
      <c r="A5134">
        <f ca="1">27112.3411704119*(((RANDBETWEEN(3800,4910))))</f>
        <v>109886318.76367937</v>
      </c>
      <c r="B5134">
        <v>161587730.50937214</v>
      </c>
    </row>
    <row r="5135" spans="1:2" x14ac:dyDescent="0.25">
      <c r="A5135">
        <f ca="1">29845.0138839821*(((RANDBETWEEN(3800,4910))))</f>
        <v>120185870.91079581</v>
      </c>
      <c r="B5135">
        <v>158203951.34652391</v>
      </c>
    </row>
    <row r="5136" spans="1:2" x14ac:dyDescent="0.25">
      <c r="A5136">
        <f ca="1">28518.585295933*(((RANDBETWEEN(3800,4910))))</f>
        <v>129018079.87880096</v>
      </c>
      <c r="B5136">
        <v>176216345.21136525</v>
      </c>
    </row>
    <row r="5137" spans="1:2" x14ac:dyDescent="0.25">
      <c r="A5137">
        <f ca="1">30426.2932080836*(((RANDBETWEEN(3800,4910))))</f>
        <v>127577447.42149451</v>
      </c>
      <c r="B5137">
        <v>150131714.71033123</v>
      </c>
    </row>
    <row r="5138" spans="1:2" x14ac:dyDescent="0.25">
      <c r="A5138">
        <f ca="1">26583.9667396118*(((RANDBETWEEN(3800,4910))))</f>
        <v>105910523.49061348</v>
      </c>
      <c r="B5138">
        <v>169168812.03302491</v>
      </c>
    </row>
    <row r="5139" spans="1:2" x14ac:dyDescent="0.25">
      <c r="A5139">
        <f ca="1">27861.0088167803*(((RANDBETWEEN(3800,4910))))</f>
        <v>122421272.74093249</v>
      </c>
      <c r="B5139">
        <v>169667969.65410441</v>
      </c>
    </row>
    <row r="5140" spans="1:2" x14ac:dyDescent="0.25">
      <c r="A5140">
        <f ca="1">30373.1292251868*(((RANDBETWEEN(3800,4910))))</f>
        <v>125167665.53699476</v>
      </c>
      <c r="B5140">
        <v>194531059.56891021</v>
      </c>
    </row>
    <row r="5141" spans="1:2" x14ac:dyDescent="0.25">
      <c r="A5141">
        <f ca="1">27388.4059856239*(((RANDBETWEEN(3800,4910))))</f>
        <v>109909673.22030874</v>
      </c>
      <c r="B5141">
        <v>187558301.73636562</v>
      </c>
    </row>
    <row r="5142" spans="1:2" x14ac:dyDescent="0.25">
      <c r="A5142">
        <f ca="1">27401.178477137*(((RANDBETWEEN(3800,4910))))</f>
        <v>131498255.51178041</v>
      </c>
      <c r="B5142">
        <v>152884699.47530285</v>
      </c>
    </row>
    <row r="5143" spans="1:2" x14ac:dyDescent="0.25">
      <c r="A5143">
        <f ca="1">30560.2664872885*(((RANDBETWEEN(3800,4910))))</f>
        <v>133762286.41486177</v>
      </c>
      <c r="B5143">
        <v>176448825.44794372</v>
      </c>
    </row>
    <row r="5144" spans="1:2" x14ac:dyDescent="0.25">
      <c r="A5144">
        <f ca="1">27123.2543295358*(((RANDBETWEEN(3800,4910))))</f>
        <v>111340959.02274448</v>
      </c>
      <c r="B5144">
        <v>153990479.3834478</v>
      </c>
    </row>
    <row r="5145" spans="1:2" x14ac:dyDescent="0.25">
      <c r="A5145">
        <f ca="1">26737.1874354929*(((RANDBETWEEN(3800,4910))))</f>
        <v>111761443.48036017</v>
      </c>
      <c r="B5145">
        <v>143595740.7880798</v>
      </c>
    </row>
    <row r="5146" spans="1:2" x14ac:dyDescent="0.25">
      <c r="A5146">
        <f ca="1">31576.0669117754*(((RANDBETWEEN(3800,4910))))</f>
        <v>141018714.82798901</v>
      </c>
      <c r="B5146">
        <v>168372114.23460361</v>
      </c>
    </row>
    <row r="5147" spans="1:2" x14ac:dyDescent="0.25">
      <c r="A5147">
        <f ca="1">26935.1933741747*(((RANDBETWEEN(3800,4910))))</f>
        <v>107902384.65694393</v>
      </c>
      <c r="B5147">
        <v>146507663.12516522</v>
      </c>
    </row>
    <row r="5148" spans="1:2" x14ac:dyDescent="0.25">
      <c r="A5148">
        <f ca="1">27212.0060471926*(((RANDBETWEEN(3800,4910))))</f>
        <v>116848353.9666449</v>
      </c>
      <c r="B5148">
        <v>159594842.86759308</v>
      </c>
    </row>
    <row r="5149" spans="1:2" x14ac:dyDescent="0.25">
      <c r="A5149">
        <f ca="1">26606.5301026981*(((RANDBETWEEN(3800,4910))))</f>
        <v>112119917.85276999</v>
      </c>
      <c r="B5149">
        <v>152117721.26424101</v>
      </c>
    </row>
    <row r="5150" spans="1:2" x14ac:dyDescent="0.25">
      <c r="A5150">
        <f ca="1">26628.7960865375*(((RANDBETWEEN(3800,4910))))</f>
        <v>116021664.5490441</v>
      </c>
      <c r="B5150">
        <v>174804668.04587954</v>
      </c>
    </row>
    <row r="5151" spans="1:2" x14ac:dyDescent="0.25">
      <c r="A5151">
        <f ca="1">27098.1239237399*(((RANDBETWEEN(3800,4910))))</f>
        <v>132780807.22632563</v>
      </c>
      <c r="B5151">
        <v>153687674.5117079</v>
      </c>
    </row>
    <row r="5152" spans="1:2" x14ac:dyDescent="0.25">
      <c r="A5152">
        <f ca="1">25534.7667875315*(((RANDBETWEEN(3800,4910))))</f>
        <v>97287461.460494936</v>
      </c>
      <c r="B5152">
        <v>145891524.02820396</v>
      </c>
    </row>
    <row r="5153" spans="1:2" x14ac:dyDescent="0.25">
      <c r="A5153">
        <f ca="1">26248.5374217497*(((RANDBETWEEN(3800,4910))))</f>
        <v>103078006.45521101</v>
      </c>
      <c r="B5153">
        <v>179818972.90044498</v>
      </c>
    </row>
    <row r="5154" spans="1:2" x14ac:dyDescent="0.25">
      <c r="A5154">
        <f ca="1">24715.3906728477*(((RANDBETWEEN(3800,4910))))</f>
        <v>96834900.656217366</v>
      </c>
      <c r="B5154">
        <v>154636583.65608606</v>
      </c>
    </row>
    <row r="5155" spans="1:2" x14ac:dyDescent="0.25">
      <c r="A5155">
        <f ca="1">32326.7972421188*(((RANDBETWEEN(3800,4910))))</f>
        <v>125589607.28563134</v>
      </c>
      <c r="B5155">
        <v>193489961.83892226</v>
      </c>
    </row>
    <row r="5156" spans="1:2" x14ac:dyDescent="0.25">
      <c r="A5156">
        <f ca="1">27752.4192337973*(((RANDBETWEEN(3800,4910))))</f>
        <v>135071024.41089162</v>
      </c>
      <c r="B5156">
        <v>175719299.08334988</v>
      </c>
    </row>
    <row r="5157" spans="1:2" x14ac:dyDescent="0.25">
      <c r="A5157">
        <f ca="1">30929.5467577196*(((RANDBETWEEN(3800,4910))))</f>
        <v>139585044.51758847</v>
      </c>
      <c r="B5157">
        <v>200465712.09173539</v>
      </c>
    </row>
    <row r="5158" spans="1:2" x14ac:dyDescent="0.25">
      <c r="A5158">
        <f ca="1">28429.7285806452*(((RANDBETWEEN(3800,4910))))</f>
        <v>120399900.5390324</v>
      </c>
      <c r="B5158">
        <v>149845684.56721824</v>
      </c>
    </row>
    <row r="5159" spans="1:2" x14ac:dyDescent="0.25">
      <c r="A5159">
        <f ca="1">28284.6434150497*(((RANDBETWEEN(3800,4910))))</f>
        <v>110168686.10161847</v>
      </c>
      <c r="B5159">
        <v>186287096.44686651</v>
      </c>
    </row>
    <row r="5160" spans="1:2" x14ac:dyDescent="0.25">
      <c r="A5160">
        <f ca="1">25887.2479712992*(((RANDBETWEEN(3800,4910))))</f>
        <v>104972790.52361844</v>
      </c>
      <c r="B5160">
        <v>160517290.56261909</v>
      </c>
    </row>
    <row r="5161" spans="1:2" x14ac:dyDescent="0.25">
      <c r="A5161">
        <f ca="1">28450.6972931336*(((RANDBETWEEN(3800,4910))))</f>
        <v>112124198.03223969</v>
      </c>
      <c r="B5161">
        <v>162071697.26270148</v>
      </c>
    </row>
    <row r="5162" spans="1:2" x14ac:dyDescent="0.25">
      <c r="A5162">
        <f ca="1">29352.9360432395*(((RANDBETWEEN(3800,4910))))</f>
        <v>130708624.20054559</v>
      </c>
      <c r="B5162">
        <v>158695854.44530433</v>
      </c>
    </row>
    <row r="5163" spans="1:2" x14ac:dyDescent="0.25">
      <c r="A5163">
        <f ca="1">31093.293332535*(((RANDBETWEEN(3800,4910))))</f>
        <v>137929849.22312528</v>
      </c>
      <c r="B5163">
        <v>198649588.18237013</v>
      </c>
    </row>
    <row r="5164" spans="1:2" x14ac:dyDescent="0.25">
      <c r="A5164">
        <f ca="1">31144.8942249261*(((RANDBETWEEN(3800,4910))))</f>
        <v>152609981.70213768</v>
      </c>
      <c r="B5164">
        <v>151966776.78792179</v>
      </c>
    </row>
    <row r="5165" spans="1:2" x14ac:dyDescent="0.25">
      <c r="A5165">
        <f ca="1">31996.2808041165*(((RANDBETWEEN(3800,4910))))</f>
        <v>148014794.99984276</v>
      </c>
      <c r="B5165">
        <v>182393087.8148149</v>
      </c>
    </row>
    <row r="5166" spans="1:2" x14ac:dyDescent="0.25">
      <c r="A5166">
        <f ca="1">25608.7162691344*(((RANDBETWEEN(3800,4910))))</f>
        <v>125533927.151297</v>
      </c>
      <c r="B5166">
        <v>192042148.98931009</v>
      </c>
    </row>
    <row r="5167" spans="1:2" x14ac:dyDescent="0.25">
      <c r="A5167">
        <f ca="1">27534.0856017042*(((RANDBETWEEN(3800,4910))))</f>
        <v>110769626.37565593</v>
      </c>
      <c r="B5167">
        <v>161948516.92623264</v>
      </c>
    </row>
    <row r="5168" spans="1:2" x14ac:dyDescent="0.25">
      <c r="A5168">
        <f ca="1">28748.3795657418*(((RANDBETWEEN(3800,4910))))</f>
        <v>121260665.00829905</v>
      </c>
      <c r="B5168">
        <v>198241898.73714954</v>
      </c>
    </row>
    <row r="5169" spans="1:2" x14ac:dyDescent="0.25">
      <c r="A5169">
        <f ca="1">27250.0177177434*(((RANDBETWEEN(3800,4910))))</f>
        <v>131890085.75387794</v>
      </c>
      <c r="B5169">
        <v>148868460.66775137</v>
      </c>
    </row>
    <row r="5170" spans="1:2" x14ac:dyDescent="0.25">
      <c r="A5170">
        <f ca="1">28764.1480409791*(((RANDBETWEEN(3800,4910))))</f>
        <v>134501156.23961809</v>
      </c>
      <c r="B5170">
        <v>145462440.46216822</v>
      </c>
    </row>
    <row r="5171" spans="1:2" x14ac:dyDescent="0.25">
      <c r="A5171">
        <f ca="1">27537.2239417617*(((RANDBETWEEN(3800,4910))))</f>
        <v>131022111.51490234</v>
      </c>
      <c r="B5171">
        <v>187360767.90480894</v>
      </c>
    </row>
    <row r="5172" spans="1:2" x14ac:dyDescent="0.25">
      <c r="A5172">
        <f ca="1">27146.4848799371*(((RANDBETWEEN(3800,4910))))</f>
        <v>120937590.14011998</v>
      </c>
      <c r="B5172">
        <v>179232776.35425076</v>
      </c>
    </row>
    <row r="5173" spans="1:2" x14ac:dyDescent="0.25">
      <c r="A5173">
        <f ca="1">26292.5365704672*(((RANDBETWEEN(3800,4910))))</f>
        <v>104933513.45273465</v>
      </c>
      <c r="B5173">
        <v>201393796.12425226</v>
      </c>
    </row>
    <row r="5174" spans="1:2" x14ac:dyDescent="0.25">
      <c r="A5174">
        <f ca="1">28832.4490180119*(((RANDBETWEEN(3800,4910))))</f>
        <v>128938712.00854906</v>
      </c>
      <c r="B5174">
        <v>199431660.18149525</v>
      </c>
    </row>
    <row r="5175" spans="1:2" x14ac:dyDescent="0.25">
      <c r="A5175">
        <f ca="1">27503.3765316995*(((RANDBETWEEN(3800,4910))))</f>
        <v>128798312.29794875</v>
      </c>
      <c r="B5175">
        <v>171529450.28399667</v>
      </c>
    </row>
    <row r="5176" spans="1:2" x14ac:dyDescent="0.25">
      <c r="A5176">
        <f ca="1">27078.3198028278*(((RANDBETWEEN(3800,4910))))</f>
        <v>122664788.70680986</v>
      </c>
      <c r="B5176">
        <v>186872297.64947802</v>
      </c>
    </row>
    <row r="5177" spans="1:2" x14ac:dyDescent="0.25">
      <c r="A5177">
        <f ca="1">31119.1067501991*(((RANDBETWEEN(3800,4910))))</f>
        <v>127837290.52981791</v>
      </c>
      <c r="B5177">
        <v>162460708.53445429</v>
      </c>
    </row>
    <row r="5178" spans="1:2" x14ac:dyDescent="0.25">
      <c r="A5178">
        <f ca="1">33236.6778554252*(((RANDBETWEEN(3800,4910))))</f>
        <v>161995567.86734226</v>
      </c>
      <c r="B5178">
        <v>179431899.53886163</v>
      </c>
    </row>
    <row r="5179" spans="1:2" x14ac:dyDescent="0.25">
      <c r="A5179">
        <f ca="1">31281.1539536257*(((RANDBETWEEN(3800,4910))))</f>
        <v>149774165.12995994</v>
      </c>
      <c r="B5179">
        <v>167716713.93576378</v>
      </c>
    </row>
    <row r="5180" spans="1:2" x14ac:dyDescent="0.25">
      <c r="A5180">
        <f ca="1">28477.616226911*(((RANDBETWEEN(3800,4910))))</f>
        <v>125614765.17690444</v>
      </c>
      <c r="B5180">
        <v>152689505.41835308</v>
      </c>
    </row>
    <row r="5181" spans="1:2" x14ac:dyDescent="0.25">
      <c r="A5181">
        <f ca="1">26409.0193445002*(((RANDBETWEEN(3800,4910))))</f>
        <v>116014821.98038927</v>
      </c>
      <c r="B5181">
        <v>147570367.09141639</v>
      </c>
    </row>
    <row r="5182" spans="1:2" x14ac:dyDescent="0.25">
      <c r="A5182">
        <f ca="1">30053.3769544399*(((RANDBETWEEN(3800,4910))))</f>
        <v>142453006.76404515</v>
      </c>
      <c r="B5182">
        <v>179958466.95161778</v>
      </c>
    </row>
    <row r="5183" spans="1:2" x14ac:dyDescent="0.25">
      <c r="A5183">
        <f ca="1">27192.4629956233*(((RANDBETWEEN(3800,4910))))</f>
        <v>103766438.79129842</v>
      </c>
      <c r="B5183">
        <v>165439314.49305612</v>
      </c>
    </row>
    <row r="5184" spans="1:2" x14ac:dyDescent="0.25">
      <c r="A5184">
        <f ca="1">31905.5345499441*(((RANDBETWEEN(3800,4910))))</f>
        <v>131482707.88031946</v>
      </c>
      <c r="B5184">
        <v>161970876.76263243</v>
      </c>
    </row>
    <row r="5185" spans="1:2" x14ac:dyDescent="0.25">
      <c r="A5185">
        <f ca="1">25716.4519298418*(((RANDBETWEEN(3800,4910))))</f>
        <v>107854799.3937566</v>
      </c>
      <c r="B5185">
        <v>153611072.65599135</v>
      </c>
    </row>
    <row r="5186" spans="1:2" x14ac:dyDescent="0.25">
      <c r="A5186">
        <f ca="1">28262.4789797855*(((RANDBETWEEN(3800,4910))))</f>
        <v>138288309.64809039</v>
      </c>
      <c r="B5186">
        <v>162924357.11944148</v>
      </c>
    </row>
    <row r="5187" spans="1:2" x14ac:dyDescent="0.25">
      <c r="A5187">
        <f ca="1">27102.2964506382*(((RANDBETWEEN(3800,4910))))</f>
        <v>121120162.83790201</v>
      </c>
      <c r="B5187">
        <v>165404991.54566294</v>
      </c>
    </row>
    <row r="5188" spans="1:2" x14ac:dyDescent="0.25">
      <c r="A5188">
        <f ca="1">27077.3015216888*(((RANDBETWEEN(3800,4910))))</f>
        <v>103597755.62198137</v>
      </c>
      <c r="B5188">
        <v>158725887.20651859</v>
      </c>
    </row>
    <row r="5189" spans="1:2" x14ac:dyDescent="0.25">
      <c r="A5189">
        <f ca="1">30966.7374235321*(((RANDBETWEEN(3800,4910))))</f>
        <v>129750629.80459955</v>
      </c>
      <c r="B5189">
        <v>172105344.18095428</v>
      </c>
    </row>
    <row r="5190" spans="1:2" x14ac:dyDescent="0.25">
      <c r="A5190">
        <f ca="1">28967.4486340448*(((RANDBETWEEN(3800,4910))))</f>
        <v>119548660.51270309</v>
      </c>
      <c r="B5190">
        <v>159848765.60277188</v>
      </c>
    </row>
    <row r="5191" spans="1:2" x14ac:dyDescent="0.25">
      <c r="A5191">
        <f ca="1">33342.4222040933*(((RANDBETWEEN(3800,4910))))</f>
        <v>141671951.94519228</v>
      </c>
      <c r="B5191">
        <v>152616369.69164473</v>
      </c>
    </row>
    <row r="5192" spans="1:2" x14ac:dyDescent="0.25">
      <c r="A5192">
        <f ca="1">28520.508967506*(((RANDBETWEEN(3800,4910))))</f>
        <v>129112344.09589987</v>
      </c>
      <c r="B5192">
        <v>147692929.23265374</v>
      </c>
    </row>
    <row r="5193" spans="1:2" x14ac:dyDescent="0.25">
      <c r="A5193">
        <f ca="1">26648.815376428*(((RANDBETWEEN(3800,4910))))</f>
        <v>102464695.12236582</v>
      </c>
      <c r="B5193">
        <v>146052387.4320209</v>
      </c>
    </row>
    <row r="5194" spans="1:2" x14ac:dyDescent="0.25">
      <c r="A5194">
        <f ca="1">26210.6201792777*(((RANDBETWEEN(3800,4910))))</f>
        <v>124867394.53407912</v>
      </c>
      <c r="B5194">
        <v>155670308.48539788</v>
      </c>
    </row>
    <row r="5195" spans="1:2" x14ac:dyDescent="0.25">
      <c r="A5195">
        <f ca="1">25859.4802589342*(((RANDBETWEEN(3800,4910))))</f>
        <v>105791133.73929977</v>
      </c>
      <c r="B5195">
        <v>187640118.06049621</v>
      </c>
    </row>
    <row r="5196" spans="1:2" x14ac:dyDescent="0.25">
      <c r="A5196">
        <f ca="1">26949.309337194*(((RANDBETWEEN(3800,4910))))</f>
        <v>117310343.54480544</v>
      </c>
      <c r="B5196">
        <v>154392008.91569614</v>
      </c>
    </row>
    <row r="5197" spans="1:2" x14ac:dyDescent="0.25">
      <c r="A5197">
        <f ca="1">25652.0707815223*(((RANDBETWEEN(3800,4910))))</f>
        <v>117589092.46249843</v>
      </c>
      <c r="B5197">
        <v>161641104.00035042</v>
      </c>
    </row>
    <row r="5198" spans="1:2" x14ac:dyDescent="0.25">
      <c r="A5198">
        <f ca="1">31638.152073303*(((RANDBETWEEN(3800,4910))))</f>
        <v>131741265.23323356</v>
      </c>
      <c r="B5198">
        <v>201454743.15288156</v>
      </c>
    </row>
    <row r="5199" spans="1:2" x14ac:dyDescent="0.25">
      <c r="A5199">
        <f ca="1">25493.1405077392*(((RANDBETWEEN(3800,4910))))</f>
        <v>110028394.43140234</v>
      </c>
      <c r="B5199">
        <v>161522949.77996358</v>
      </c>
    </row>
    <row r="5200" spans="1:2" x14ac:dyDescent="0.25">
      <c r="A5200">
        <f ca="1">27490.2699360394*(((RANDBETWEEN(3800,4910))))</f>
        <v>111033200.27166295</v>
      </c>
      <c r="B5200">
        <v>167828295.58101609</v>
      </c>
    </row>
    <row r="5201" spans="1:2" x14ac:dyDescent="0.25">
      <c r="A5201">
        <f ca="1">28762.3536417775*(((RANDBETWEEN(3800,4910))))</f>
        <v>123217923.00137489</v>
      </c>
      <c r="B5201">
        <v>178877756.82679284</v>
      </c>
    </row>
    <row r="5202" spans="1:2" x14ac:dyDescent="0.25">
      <c r="A5202">
        <f ca="1">26495.5802059666*(((RANDBETWEEN(3800,4910))))</f>
        <v>119707031.37055714</v>
      </c>
      <c r="B5202">
        <v>166866713.92655891</v>
      </c>
    </row>
    <row r="5203" spans="1:2" x14ac:dyDescent="0.25">
      <c r="A5203">
        <f ca="1">26637.4721219329*(((RANDBETWEEN(3800,4910))))</f>
        <v>102421080.30883214</v>
      </c>
      <c r="B5203">
        <v>161060521.80463257</v>
      </c>
    </row>
    <row r="5204" spans="1:2" x14ac:dyDescent="0.25">
      <c r="A5204">
        <f ca="1">27334.6847519517*(((RANDBETWEEN(3800,4910))))</f>
        <v>108573367.83475228</v>
      </c>
      <c r="B5204">
        <v>160456492.36716858</v>
      </c>
    </row>
    <row r="5205" spans="1:2" x14ac:dyDescent="0.25">
      <c r="A5205">
        <f ca="1">32152.441907387*(((RANDBETWEEN(3800,4910))))</f>
        <v>130217389.72491741</v>
      </c>
      <c r="B5205">
        <v>187277129.5430454</v>
      </c>
    </row>
    <row r="5206" spans="1:2" x14ac:dyDescent="0.25">
      <c r="A5206">
        <f ca="1">26266.0133052183*(((RANDBETWEEN(3800,4910))))</f>
        <v>124422105.0268189</v>
      </c>
      <c r="B5206">
        <v>157586777.51787749</v>
      </c>
    </row>
    <row r="5207" spans="1:2" x14ac:dyDescent="0.25">
      <c r="A5207">
        <f ca="1">30458.1878330335*(((RANDBETWEEN(3800,4910))))</f>
        <v>149397411.32102957</v>
      </c>
      <c r="B5207">
        <v>161505047.11900666</v>
      </c>
    </row>
    <row r="5208" spans="1:2" x14ac:dyDescent="0.25">
      <c r="A5208">
        <f ca="1">26234.0300410645*(((RANDBETWEEN(3800,4910))))</f>
        <v>116977539.95310672</v>
      </c>
      <c r="B5208">
        <v>167257111.32065034</v>
      </c>
    </row>
    <row r="5209" spans="1:2" x14ac:dyDescent="0.25">
      <c r="A5209">
        <f ca="1">26621.284976283*(((RANDBETWEEN(3800,4910))))</f>
        <v>110771166.78631373</v>
      </c>
      <c r="B5209">
        <v>186064468.64050862</v>
      </c>
    </row>
    <row r="5210" spans="1:2" x14ac:dyDescent="0.25">
      <c r="A5210">
        <f ca="1">25790.6439914651*(((RANDBETWEEN(3800,4910))))</f>
        <v>102982041.45792012</v>
      </c>
      <c r="B5210">
        <v>177932420.73886535</v>
      </c>
    </row>
    <row r="5211" spans="1:2" x14ac:dyDescent="0.25">
      <c r="A5211">
        <f ca="1">27697.8886193758*(((RANDBETWEEN(3800,4910))))</f>
        <v>107357016.28870063</v>
      </c>
      <c r="B5211">
        <v>173205950.1438975</v>
      </c>
    </row>
    <row r="5212" spans="1:2" x14ac:dyDescent="0.25">
      <c r="A5212">
        <f ca="1">26509.6515439892*(((RANDBETWEEN(3800,4910))))</f>
        <v>127458404.6235003</v>
      </c>
      <c r="B5212">
        <v>171849266.81013042</v>
      </c>
    </row>
    <row r="5213" spans="1:2" x14ac:dyDescent="0.25">
      <c r="A5213">
        <f ca="1">28405.6841496869*(((RANDBETWEEN(3800,4910))))</f>
        <v>118963005.21888879</v>
      </c>
      <c r="B5213">
        <v>188525017.65349746</v>
      </c>
    </row>
    <row r="5214" spans="1:2" x14ac:dyDescent="0.25">
      <c r="A5214">
        <f ca="1">29538.649890275*(((RANDBETWEEN(3800,4910))))</f>
        <v>131919610.40996809</v>
      </c>
      <c r="B5214">
        <v>186557062.0085091</v>
      </c>
    </row>
    <row r="5215" spans="1:2" x14ac:dyDescent="0.25">
      <c r="A5215">
        <f ca="1">27607.26811909*(((RANDBETWEEN(3800,4910))))</f>
        <v>132349243.36291747</v>
      </c>
      <c r="B5215">
        <v>196132326.71791333</v>
      </c>
    </row>
    <row r="5216" spans="1:2" x14ac:dyDescent="0.25">
      <c r="A5216">
        <f ca="1">30844.2789671745*(((RANDBETWEEN(3800,4910))))</f>
        <v>118565408.34981863</v>
      </c>
      <c r="B5216">
        <v>166487452.13580182</v>
      </c>
    </row>
    <row r="5217" spans="1:2" x14ac:dyDescent="0.25">
      <c r="A5217">
        <f ca="1">28200.924102551*(((RANDBETWEEN(3800,4910))))</f>
        <v>121856193.04712287</v>
      </c>
      <c r="B5217">
        <v>145917640.64494717</v>
      </c>
    </row>
    <row r="5218" spans="1:2" x14ac:dyDescent="0.25">
      <c r="A5218">
        <f ca="1">25619.3672233868*(((RANDBETWEEN(3800,4910))))</f>
        <v>110060801.5916699</v>
      </c>
      <c r="B5218">
        <v>155017747.81991571</v>
      </c>
    </row>
    <row r="5219" spans="1:2" x14ac:dyDescent="0.25">
      <c r="A5219">
        <f ca="1">26506.5207797132*(((RANDBETWEEN(3800,4910))))</f>
        <v>111698478.56571162</v>
      </c>
      <c r="B5219">
        <v>145726755.35615262</v>
      </c>
    </row>
    <row r="5220" spans="1:2" x14ac:dyDescent="0.25">
      <c r="A5220">
        <f ca="1">26543.0990118808*(((RANDBETWEEN(3800,4910))))</f>
        <v>126743297.78173079</v>
      </c>
      <c r="B5220">
        <v>148987388.81392753</v>
      </c>
    </row>
    <row r="5221" spans="1:2" x14ac:dyDescent="0.25">
      <c r="A5221">
        <f ca="1">26255.5696154995*(((RANDBETWEEN(3800,4910))))</f>
        <v>118333852.25705609</v>
      </c>
      <c r="B5221">
        <v>155127080.5803442</v>
      </c>
    </row>
    <row r="5222" spans="1:2" x14ac:dyDescent="0.25">
      <c r="A5222">
        <f ca="1">28510.6047304786*(((RANDBETWEEN(3800,4910))))</f>
        <v>134570054.32785916</v>
      </c>
      <c r="B5222">
        <v>148917292.63338915</v>
      </c>
    </row>
    <row r="5223" spans="1:2" x14ac:dyDescent="0.25">
      <c r="A5223">
        <f ca="1">28332.4632496799*(((RANDBETWEEN(3800,4910))))</f>
        <v>132114276.13325717</v>
      </c>
      <c r="B5223">
        <v>154085247.37427655</v>
      </c>
    </row>
    <row r="5224" spans="1:2" x14ac:dyDescent="0.25">
      <c r="A5224">
        <f ca="1">30263.595526253*(((RANDBETWEEN(3800,4910))))</f>
        <v>130647941.88683425</v>
      </c>
      <c r="B5224">
        <v>143911828.24032182</v>
      </c>
    </row>
    <row r="5225" spans="1:2" x14ac:dyDescent="0.25">
      <c r="A5225">
        <f ca="1">27072.7251662467*(((RANDBETWEEN(3800,4910))))</f>
        <v>119499008.88381277</v>
      </c>
      <c r="B5225">
        <v>159501871.77556717</v>
      </c>
    </row>
    <row r="5226" spans="1:2" x14ac:dyDescent="0.25">
      <c r="A5226">
        <f ca="1">26791.575057392*(((RANDBETWEEN(3800,4910))))</f>
        <v>128813892.87594061</v>
      </c>
      <c r="B5226">
        <v>155445384.85552314</v>
      </c>
    </row>
    <row r="5227" spans="1:2" x14ac:dyDescent="0.25">
      <c r="A5227">
        <f ca="1">29518.5926579257*(((RANDBETWEEN(3800,4910))))</f>
        <v>121734676.12128544</v>
      </c>
      <c r="B5227">
        <v>199064778.45339367</v>
      </c>
    </row>
    <row r="5228" spans="1:2" x14ac:dyDescent="0.25">
      <c r="A5228">
        <f ca="1">28765.5253060172*(((RANDBETWEEN(3800,4910))))</f>
        <v>123979414.06893395</v>
      </c>
      <c r="B5228">
        <v>198127947.09250838</v>
      </c>
    </row>
    <row r="5229" spans="1:2" x14ac:dyDescent="0.25">
      <c r="A5229">
        <f ca="1">29180.4342721708*(((RANDBETWEEN(3800,4910))))</f>
        <v>138169356.27872887</v>
      </c>
      <c r="B5229">
        <v>181579735.0192911</v>
      </c>
    </row>
    <row r="5230" spans="1:2" x14ac:dyDescent="0.25">
      <c r="A5230">
        <f ca="1">27680.3465488193*(((RANDBETWEEN(3800,4910))))</f>
        <v>126720626.50049475</v>
      </c>
      <c r="B5230">
        <v>163037882.80568147</v>
      </c>
    </row>
    <row r="5231" spans="1:2" x14ac:dyDescent="0.25">
      <c r="A5231">
        <f ca="1">29151.392559806*(((RANDBETWEEN(3800,4910))))</f>
        <v>115701877.06986997</v>
      </c>
      <c r="B5231">
        <v>167329839.10162896</v>
      </c>
    </row>
    <row r="5232" spans="1:2" x14ac:dyDescent="0.25">
      <c r="A5232">
        <f ca="1">30016.0491419633*(((RANDBETWEEN(3800,4910))))</f>
        <v>144437228.4711276</v>
      </c>
      <c r="B5232">
        <v>155358609.93688631</v>
      </c>
    </row>
    <row r="5233" spans="1:2" x14ac:dyDescent="0.25">
      <c r="A5233">
        <f ca="1">27424.6812649297*(((RANDBETWEEN(3800,4910))))</f>
        <v>105996393.08895333</v>
      </c>
      <c r="B5233">
        <v>157830084.3230958</v>
      </c>
    </row>
    <row r="5234" spans="1:2" x14ac:dyDescent="0.25">
      <c r="A5234">
        <f ca="1">33672.521055772*(((RANDBETWEEN(3800,4910))))</f>
        <v>134959464.39153412</v>
      </c>
      <c r="B5234">
        <v>184557539.95074856</v>
      </c>
    </row>
    <row r="5235" spans="1:2" x14ac:dyDescent="0.25">
      <c r="A5235">
        <f ca="1">27921.3655235276*(((RANDBETWEEN(3800,4910))))</f>
        <v>128131146.38746835</v>
      </c>
      <c r="B5235">
        <v>160514310.05636132</v>
      </c>
    </row>
    <row r="5236" spans="1:2" x14ac:dyDescent="0.25">
      <c r="A5236">
        <f ca="1">32793.0774394861*(((RANDBETWEEN(3800,4910))))</f>
        <v>153668360.88143194</v>
      </c>
      <c r="B5236">
        <v>186327119.29392684</v>
      </c>
    </row>
    <row r="5237" spans="1:2" x14ac:dyDescent="0.25">
      <c r="A5237">
        <f ca="1">28985.8366888496*(((RANDBETWEEN(3800,4910))))</f>
        <v>141856684.75522989</v>
      </c>
      <c r="B5237">
        <v>156630304.2423338</v>
      </c>
    </row>
    <row r="5238" spans="1:2" x14ac:dyDescent="0.25">
      <c r="A5238">
        <f ca="1">27264.886023583*(((RANDBETWEEN(3800,4910))))</f>
        <v>110422788.39551106</v>
      </c>
      <c r="B5238">
        <v>147146610.92677495</v>
      </c>
    </row>
    <row r="5239" spans="1:2" x14ac:dyDescent="0.25">
      <c r="A5239">
        <f ca="1">26065.1983550638*(((RANDBETWEEN(3800,4910))))</f>
        <v>107518943.21463819</v>
      </c>
      <c r="B5239">
        <v>147324719.28749734</v>
      </c>
    </row>
    <row r="5240" spans="1:2" x14ac:dyDescent="0.25">
      <c r="A5240">
        <f ca="1">29386.8751074659*(((RANDBETWEEN(3800,4910))))</f>
        <v>111670125.40837042</v>
      </c>
      <c r="B5240">
        <v>197315771.30670577</v>
      </c>
    </row>
    <row r="5241" spans="1:2" x14ac:dyDescent="0.25">
      <c r="A5241">
        <f ca="1">29715.0096103178*(((RANDBETWEEN(3800,4910))))</f>
        <v>132855807.96773103</v>
      </c>
      <c r="B5241">
        <v>193778813.87986416</v>
      </c>
    </row>
    <row r="5242" spans="1:2" x14ac:dyDescent="0.25">
      <c r="A5242">
        <f ca="1">26843.8724003607*(((RANDBETWEEN(3800,4910))))</f>
        <v>113576424.12592624</v>
      </c>
      <c r="B5242">
        <v>146960214.82564405</v>
      </c>
    </row>
    <row r="5243" spans="1:2" x14ac:dyDescent="0.25">
      <c r="A5243">
        <f ca="1">25800.1115603997*(((RANDBETWEEN(3800,4910))))</f>
        <v>104490451.81961866</v>
      </c>
      <c r="B5243">
        <v>163221233.86870533</v>
      </c>
    </row>
    <row r="5244" spans="1:2" x14ac:dyDescent="0.25">
      <c r="A5244">
        <f ca="1">30053.7704653621*(((RANDBETWEEN(3800,4910))))</f>
        <v>116037607.76676324</v>
      </c>
      <c r="B5244">
        <v>197610204.16619247</v>
      </c>
    </row>
    <row r="5245" spans="1:2" x14ac:dyDescent="0.25">
      <c r="A5245">
        <f ca="1">26340.5193948682*(((RANDBETWEEN(3800,4910))))</f>
        <v>121377113.37155271</v>
      </c>
      <c r="B5245">
        <v>170401772.97440374</v>
      </c>
    </row>
    <row r="5246" spans="1:2" x14ac:dyDescent="0.25">
      <c r="A5246">
        <f ca="1">27828.3018926809*(((RANDBETWEEN(3800,4910))))</f>
        <v>108363407.57009926</v>
      </c>
      <c r="B5246">
        <v>175878614.45952889</v>
      </c>
    </row>
    <row r="5247" spans="1:2" x14ac:dyDescent="0.25">
      <c r="A5247">
        <f ca="1">27296.9834998058*(((RANDBETWEEN(3800,4910))))</f>
        <v>112818432.80469745</v>
      </c>
      <c r="B5247">
        <v>158917821.36370915</v>
      </c>
    </row>
    <row r="5248" spans="1:2" x14ac:dyDescent="0.25">
      <c r="A5248">
        <f ca="1">30389.2912465231*(((RANDBETWEEN(3800,4910))))</f>
        <v>130643563.06880274</v>
      </c>
      <c r="B5248">
        <v>191420026.71219829</v>
      </c>
    </row>
    <row r="5249" spans="1:2" x14ac:dyDescent="0.25">
      <c r="A5249">
        <f ca="1">25453.2259060957*(((RANDBETWEEN(3800,4910))))</f>
        <v>112452352.05313061</v>
      </c>
      <c r="B5249">
        <v>159596014.04583985</v>
      </c>
    </row>
    <row r="5250" spans="1:2" x14ac:dyDescent="0.25">
      <c r="A5250">
        <f ca="1">26486.0552847812*(((RANDBETWEEN(3800,4910))))</f>
        <v>122074228.80755639</v>
      </c>
      <c r="B5250">
        <v>190803106.39812431</v>
      </c>
    </row>
    <row r="5251" spans="1:2" x14ac:dyDescent="0.25">
      <c r="A5251">
        <f ca="1">33608.7092242856*(((RANDBETWEEN(3800,4910))))</f>
        <v>154835323.3962836</v>
      </c>
      <c r="B5251">
        <v>193246324.29459819</v>
      </c>
    </row>
    <row r="5252" spans="1:2" x14ac:dyDescent="0.25">
      <c r="A5252">
        <f ca="1">26642.7442197259*(((RANDBETWEEN(3800,4910))))</f>
        <v>126259964.85728118</v>
      </c>
      <c r="B5252">
        <v>184787910.12501875</v>
      </c>
    </row>
    <row r="5253" spans="1:2" x14ac:dyDescent="0.25">
      <c r="A5253">
        <f ca="1">28034.9770121054*(((RANDBETWEEN(3800,4910))))</f>
        <v>116989959.07151593</v>
      </c>
      <c r="B5253">
        <v>190832229.16730002</v>
      </c>
    </row>
    <row r="5254" spans="1:2" x14ac:dyDescent="0.25">
      <c r="A5254">
        <f ca="1">31037.8539637355*(((RANDBETWEEN(3800,4910))))</f>
        <v>134487021.22486612</v>
      </c>
      <c r="B5254">
        <v>168207639.10540026</v>
      </c>
    </row>
    <row r="5255" spans="1:2" x14ac:dyDescent="0.25">
      <c r="A5255">
        <f ca="1">28602.5306101538*(((RANDBETWEEN(3800,4910))))</f>
        <v>113780866.76719183</v>
      </c>
      <c r="B5255">
        <v>199131062.08498853</v>
      </c>
    </row>
    <row r="5256" spans="1:2" x14ac:dyDescent="0.25">
      <c r="A5256">
        <f ca="1">27074.9064884443*(((RANDBETWEEN(3800,4910))))</f>
        <v>127468659.74759571</v>
      </c>
      <c r="B5256">
        <v>148890277.8646642</v>
      </c>
    </row>
    <row r="5257" spans="1:2" x14ac:dyDescent="0.25">
      <c r="A5257">
        <f ca="1">26381.4060127139*(((RANDBETWEEN(3800,4910))))</f>
        <v>125443585.59045438</v>
      </c>
      <c r="B5257">
        <v>159281525.74139789</v>
      </c>
    </row>
    <row r="5258" spans="1:2" x14ac:dyDescent="0.25">
      <c r="A5258">
        <f ca="1">25910.3524419474*(((RANDBETWEEN(3800,4910))))</f>
        <v>105895610.4302391</v>
      </c>
      <c r="B5258">
        <v>185461498.97314176</v>
      </c>
    </row>
    <row r="5259" spans="1:2" x14ac:dyDescent="0.25">
      <c r="A5259">
        <f ca="1">27895.3608993273*(((RANDBETWEEN(3800,4910))))</f>
        <v>129043939.5202883</v>
      </c>
      <c r="B5259">
        <v>144348526.71881494</v>
      </c>
    </row>
    <row r="5260" spans="1:2" x14ac:dyDescent="0.25">
      <c r="A5260">
        <f ca="1">27728.7410610519*(((RANDBETWEEN(3800,4910))))</f>
        <v>122949237.86470409</v>
      </c>
      <c r="B5260">
        <v>157201012.59468669</v>
      </c>
    </row>
    <row r="5261" spans="1:2" x14ac:dyDescent="0.25">
      <c r="A5261">
        <f ca="1">25987.3342542475*(((RANDBETWEEN(3800,4910))))</f>
        <v>117124915.48389344</v>
      </c>
      <c r="B5261">
        <v>143915243.00184253</v>
      </c>
    </row>
    <row r="5262" spans="1:2" x14ac:dyDescent="0.25">
      <c r="A5262">
        <f ca="1">26978.1350440978*(((RANDBETWEEN(3800,4910))))</f>
        <v>107696715.09603824</v>
      </c>
      <c r="B5262">
        <v>172375370.42281392</v>
      </c>
    </row>
    <row r="5263" spans="1:2" x14ac:dyDescent="0.25">
      <c r="A5263">
        <f ca="1">28012.3886438231*(((RANDBETWEEN(3800,4910))))</f>
        <v>108828129.88125283</v>
      </c>
      <c r="B5263">
        <v>156761128.39815369</v>
      </c>
    </row>
    <row r="5264" spans="1:2" x14ac:dyDescent="0.25">
      <c r="A5264">
        <f ca="1">29122.4721850626*(((RANDBETWEEN(3800,4910))))</f>
        <v>116751990.98991603</v>
      </c>
      <c r="B5264">
        <v>189148179.13687673</v>
      </c>
    </row>
    <row r="5265" spans="1:2" x14ac:dyDescent="0.25">
      <c r="A5265">
        <f ca="1">26298.3576902916*(((RANDBETWEEN(3800,4910))))</f>
        <v>128414880.601694</v>
      </c>
      <c r="B5265">
        <v>156375396.48633432</v>
      </c>
    </row>
    <row r="5266" spans="1:2" x14ac:dyDescent="0.25">
      <c r="A5266">
        <f ca="1">30660.5251774766*(((RANDBETWEEN(3800,4910))))</f>
        <v>124267108.54431246</v>
      </c>
      <c r="B5266">
        <v>169123290.31811246</v>
      </c>
    </row>
    <row r="5267" spans="1:2" x14ac:dyDescent="0.25">
      <c r="A5267">
        <f ca="1">27293.2710318873*(((RANDBETWEEN(3800,4910))))</f>
        <v>124293556.27921459</v>
      </c>
      <c r="B5267">
        <v>149248122.66093752</v>
      </c>
    </row>
    <row r="5268" spans="1:2" x14ac:dyDescent="0.25">
      <c r="A5268">
        <f ca="1">30154.6844875683*(((RANDBETWEEN(3800,4910))))</f>
        <v>141757171.77605858</v>
      </c>
      <c r="B5268">
        <v>154554528.53621408</v>
      </c>
    </row>
    <row r="5269" spans="1:2" x14ac:dyDescent="0.25">
      <c r="A5269">
        <f ca="1">27757.4439842237*(((RANDBETWEEN(3800,4910))))</f>
        <v>126268612.68423343</v>
      </c>
      <c r="B5269">
        <v>168539830.44508445</v>
      </c>
    </row>
    <row r="5270" spans="1:2" x14ac:dyDescent="0.25">
      <c r="A5270">
        <f ca="1">27420.0600939144*(((RANDBETWEEN(3800,4910))))</f>
        <v>130711426.46769001</v>
      </c>
      <c r="B5270">
        <v>173057453.82448</v>
      </c>
    </row>
    <row r="5271" spans="1:2" x14ac:dyDescent="0.25">
      <c r="A5271">
        <f ca="1">28544.2953251516*(((RANDBETWEEN(3800,4910))))</f>
        <v>116061104.79206629</v>
      </c>
      <c r="B5271">
        <v>173654576.34125143</v>
      </c>
    </row>
    <row r="5272" spans="1:2" x14ac:dyDescent="0.25">
      <c r="A5272">
        <f ca="1">30140.2136599968*(((RANDBETWEEN(3800,4910))))</f>
        <v>135751522.3246254</v>
      </c>
      <c r="B5272">
        <v>163188493.25229272</v>
      </c>
    </row>
    <row r="5273" spans="1:2" x14ac:dyDescent="0.25">
      <c r="A5273">
        <f ca="1">28611.144090583*(((RANDBETWEEN(3800,4910))))</f>
        <v>120796250.35044147</v>
      </c>
      <c r="B5273">
        <v>146740571.98461872</v>
      </c>
    </row>
    <row r="5274" spans="1:2" x14ac:dyDescent="0.25">
      <c r="A5274">
        <f ca="1">33283.0051814661*(((RANDBETWEEN(3800,4910))))</f>
        <v>138723565.59635085</v>
      </c>
      <c r="B5274">
        <v>171188798.08529246</v>
      </c>
    </row>
    <row r="5275" spans="1:2" x14ac:dyDescent="0.25">
      <c r="A5275">
        <f ca="1">32122.9325874561*(((RANDBETWEEN(3800,4910))))</f>
        <v>140055986.08130866</v>
      </c>
      <c r="B5275">
        <v>186380769.64475012</v>
      </c>
    </row>
    <row r="5276" spans="1:2" x14ac:dyDescent="0.25">
      <c r="A5276">
        <f ca="1">26955.155833891*(((RANDBETWEEN(3800,4910))))</f>
        <v>119869577.99331312</v>
      </c>
      <c r="B5276">
        <v>166861394.99727124</v>
      </c>
    </row>
    <row r="5277" spans="1:2" x14ac:dyDescent="0.25">
      <c r="A5277">
        <f ca="1">28164.1996677147*(((RANDBETWEEN(3800,4910))))</f>
        <v>127330346.69773829</v>
      </c>
      <c r="B5277">
        <v>203280435.42602256</v>
      </c>
    </row>
    <row r="5278" spans="1:2" x14ac:dyDescent="0.25">
      <c r="A5278">
        <f ca="1">29235.8442768736*(((RANDBETWEEN(3800,4910))))</f>
        <v>132262959.50857636</v>
      </c>
      <c r="B5278">
        <v>199967927.81708667</v>
      </c>
    </row>
    <row r="5279" spans="1:2" x14ac:dyDescent="0.25">
      <c r="A5279">
        <f ca="1">26826.4334570765*(((RANDBETWEEN(3800,4910))))</f>
        <v>103442727.410487</v>
      </c>
      <c r="B5279">
        <v>150768946.5474911</v>
      </c>
    </row>
    <row r="5280" spans="1:2" x14ac:dyDescent="0.25">
      <c r="A5280">
        <f ca="1">27276.1914390904*(((RANDBETWEEN(3800,4910))))</f>
        <v>133571509.47722574</v>
      </c>
      <c r="B5280">
        <v>161092163.9475145</v>
      </c>
    </row>
    <row r="5281" spans="1:2" x14ac:dyDescent="0.25">
      <c r="A5281">
        <f ca="1">33097.9612643904*(((RANDBETWEEN(3800,4910))))</f>
        <v>158075862.99872836</v>
      </c>
      <c r="B5281">
        <v>192254459.39949888</v>
      </c>
    </row>
    <row r="5282" spans="1:2" x14ac:dyDescent="0.25">
      <c r="A5282">
        <f ca="1">26711.0137961976*(((RANDBETWEEN(3800,4910))))</f>
        <v>111144528.40597822</v>
      </c>
      <c r="B5282">
        <v>144526045.23584116</v>
      </c>
    </row>
    <row r="5283" spans="1:2" x14ac:dyDescent="0.25">
      <c r="A5283">
        <f ca="1">27230.2911974266*(((RANDBETWEEN(3800,4910))))</f>
        <v>118397306.12641101</v>
      </c>
      <c r="B5283">
        <v>143903393.21022347</v>
      </c>
    </row>
    <row r="5284" spans="1:2" x14ac:dyDescent="0.25">
      <c r="A5284">
        <f ca="1">27835.0462484763*(((RANDBETWEEN(3800,4910))))</f>
        <v>122863894.14077428</v>
      </c>
      <c r="B5284">
        <v>197974040.5910002</v>
      </c>
    </row>
    <row r="5285" spans="1:2" x14ac:dyDescent="0.25">
      <c r="A5285">
        <f ca="1">30551.1158019886*(((RANDBETWEEN(3800,4910))))</f>
        <v>143620795.38514835</v>
      </c>
      <c r="B5285">
        <v>180607899.59169883</v>
      </c>
    </row>
    <row r="5286" spans="1:2" x14ac:dyDescent="0.25">
      <c r="A5286">
        <f ca="1">27650.0332751063*(((RANDBETWEEN(3800,4910))))</f>
        <v>124259249.53832771</v>
      </c>
      <c r="B5286">
        <v>189689761.22754845</v>
      </c>
    </row>
    <row r="5287" spans="1:2" x14ac:dyDescent="0.25">
      <c r="A5287">
        <f ca="1">29598.4423029344*(((RANDBETWEEN(3800,4910))))</f>
        <v>115078743.67380895</v>
      </c>
      <c r="B5287">
        <v>198324563.60513902</v>
      </c>
    </row>
    <row r="5288" spans="1:2" x14ac:dyDescent="0.25">
      <c r="A5288">
        <f ca="1">27999.9123656348*(((RANDBETWEEN(3800,4910))))</f>
        <v>116087636.66792202</v>
      </c>
      <c r="B5288">
        <v>148828822.86172163</v>
      </c>
    </row>
    <row r="5289" spans="1:2" x14ac:dyDescent="0.25">
      <c r="A5289">
        <f ca="1">27249.3344183272*(((RANDBETWEEN(3800,4910))))</f>
        <v>120142315.45040475</v>
      </c>
      <c r="B5289">
        <v>150242400.13122329</v>
      </c>
    </row>
    <row r="5290" spans="1:2" x14ac:dyDescent="0.25">
      <c r="A5290">
        <f ca="1">31022.8550597508*(((RANDBETWEEN(3800,4910))))</f>
        <v>137586362.18999475</v>
      </c>
      <c r="B5290">
        <v>162166059.24111673</v>
      </c>
    </row>
    <row r="5291" spans="1:2" x14ac:dyDescent="0.25">
      <c r="A5291">
        <f ca="1">29991.2094767349*(((RANDBETWEEN(3800,4910))))</f>
        <v>115496147.69490628</v>
      </c>
      <c r="B5291">
        <v>187886989.16782761</v>
      </c>
    </row>
    <row r="5292" spans="1:2" x14ac:dyDescent="0.25">
      <c r="A5292">
        <f ca="1">26235.8287100686*(((RANDBETWEEN(3800,4910))))</f>
        <v>110006829.78131767</v>
      </c>
      <c r="B5292">
        <v>160153435.89995405</v>
      </c>
    </row>
    <row r="5293" spans="1:2" x14ac:dyDescent="0.25">
      <c r="A5293">
        <f ca="1">25269.8948048613*(((RANDBETWEEN(3800,4910))))</f>
        <v>107599212.0790994</v>
      </c>
      <c r="B5293">
        <v>180603931.61892638</v>
      </c>
    </row>
    <row r="5294" spans="1:2" x14ac:dyDescent="0.25">
      <c r="A5294">
        <f ca="1">25650.2160236582*(((RANDBETWEEN(3800,4910))))</f>
        <v>119222204.07796311</v>
      </c>
      <c r="B5294">
        <v>158010717.21278423</v>
      </c>
    </row>
    <row r="5295" spans="1:2" x14ac:dyDescent="0.25">
      <c r="A5295">
        <f ca="1">30989.1467021897*(((RANDBETWEEN(3800,4910))))</f>
        <v>129255730.8948334</v>
      </c>
      <c r="B5295">
        <v>200170377.90188691</v>
      </c>
    </row>
    <row r="5296" spans="1:2" x14ac:dyDescent="0.25">
      <c r="A5296">
        <f ca="1">26272.3151139585*(((RANDBETWEEN(3800,4910))))</f>
        <v>120064480.0707905</v>
      </c>
      <c r="B5296">
        <v>151868031.0058969</v>
      </c>
    </row>
    <row r="5297" spans="1:2" x14ac:dyDescent="0.25">
      <c r="A5297">
        <f ca="1">26478.9394776804*(((RANDBETWEEN(3800,4910))))</f>
        <v>102023353.80750264</v>
      </c>
      <c r="B5297">
        <v>166959216.9445802</v>
      </c>
    </row>
    <row r="5298" spans="1:2" x14ac:dyDescent="0.25">
      <c r="A5298">
        <f ca="1">25951.8559921321*(((RANDBETWEEN(3800,4910))))</f>
        <v>123816304.93846209</v>
      </c>
      <c r="B5298">
        <v>182183659.63793474</v>
      </c>
    </row>
    <row r="5299" spans="1:2" x14ac:dyDescent="0.25">
      <c r="A5299">
        <f ca="1">28229.5622576827*(((RANDBETWEEN(3800,4910))))</f>
        <v>111873755.22719654</v>
      </c>
      <c r="B5299">
        <v>152387981.08542904</v>
      </c>
    </row>
    <row r="5300" spans="1:2" x14ac:dyDescent="0.25">
      <c r="A5300">
        <f ca="1">25447.3636743078*(((RANDBETWEEN(3800,4910))))</f>
        <v>100797007.51393314</v>
      </c>
      <c r="B5300">
        <v>156160003.8980771</v>
      </c>
    </row>
    <row r="5301" spans="1:2" x14ac:dyDescent="0.25">
      <c r="A5301">
        <f ca="1">28214.8284841588*(((RANDBETWEEN(3800,4910))))</f>
        <v>133512568.38703948</v>
      </c>
      <c r="B5301">
        <v>178155990.81245226</v>
      </c>
    </row>
    <row r="5302" spans="1:2" x14ac:dyDescent="0.25">
      <c r="A5302">
        <f ca="1">26156.8572615846*(((RANDBETWEEN(3800,4910))))</f>
        <v>127619306.57927111</v>
      </c>
      <c r="B5302">
        <v>158979179.96196991</v>
      </c>
    </row>
    <row r="5303" spans="1:2" x14ac:dyDescent="0.25">
      <c r="A5303">
        <f ca="1">28660.5948353414*(((RANDBETWEEN(3800,4910))))</f>
        <v>118855486.78216058</v>
      </c>
      <c r="B5303">
        <v>202264980.77838841</v>
      </c>
    </row>
    <row r="5304" spans="1:2" x14ac:dyDescent="0.25">
      <c r="A5304">
        <f ca="1">31068.3456284579*(((RANDBETWEEN(3800,4910))))</f>
        <v>130176368.18323851</v>
      </c>
      <c r="B5304">
        <v>162749191.29854214</v>
      </c>
    </row>
    <row r="5305" spans="1:2" x14ac:dyDescent="0.25">
      <c r="A5305">
        <f ca="1">26639.9710542217*(((RANDBETWEEN(3800,4910))))</f>
        <v>111594838.74613467</v>
      </c>
      <c r="B5305">
        <v>167632352.98623925</v>
      </c>
    </row>
    <row r="5306" spans="1:2" x14ac:dyDescent="0.25">
      <c r="A5306">
        <f ca="1">30283.3039015203*(((RANDBETWEEN(3800,4910))))</f>
        <v>145662691.76631251</v>
      </c>
      <c r="B5306">
        <v>162692351.03117725</v>
      </c>
    </row>
    <row r="5307" spans="1:2" x14ac:dyDescent="0.25">
      <c r="A5307">
        <f ca="1">27952.546211897*(((RANDBETWEEN(3800,4910))))</f>
        <v>107617302.91580351</v>
      </c>
      <c r="B5307">
        <v>160052675.94271159</v>
      </c>
    </row>
    <row r="5308" spans="1:2" x14ac:dyDescent="0.25">
      <c r="A5308">
        <f ca="1">25621.2889690588*(((RANDBETWEEN(3800,4910))))</f>
        <v>107225094.33551125</v>
      </c>
      <c r="B5308">
        <v>162464469.43587229</v>
      </c>
    </row>
    <row r="5309" spans="1:2" x14ac:dyDescent="0.25">
      <c r="A5309">
        <f ca="1">26892.8303194256*(((RANDBETWEEN(3800,4910))))</f>
        <v>110717782.42507529</v>
      </c>
      <c r="B5309">
        <v>194385550.9291403</v>
      </c>
    </row>
    <row r="5310" spans="1:2" x14ac:dyDescent="0.25">
      <c r="A5310">
        <f ca="1">30223.508835081*(((RANDBETWEEN(3800,4910))))</f>
        <v>140690433.62730226</v>
      </c>
      <c r="B5310">
        <v>154515782.00491321</v>
      </c>
    </row>
    <row r="5311" spans="1:2" x14ac:dyDescent="0.25">
      <c r="A5311">
        <f ca="1">27274.1762126704*(((RANDBETWEEN(3800,4910))))</f>
        <v>127424951.2655959</v>
      </c>
      <c r="B5311">
        <v>178876025.10887498</v>
      </c>
    </row>
    <row r="5312" spans="1:2" x14ac:dyDescent="0.25">
      <c r="A5312">
        <f ca="1">26457.2254109548*(((RANDBETWEEN(3800,4910))))</f>
        <v>128767316.0751168</v>
      </c>
      <c r="B5312">
        <v>170977166.36505368</v>
      </c>
    </row>
    <row r="5313" spans="1:2" x14ac:dyDescent="0.25">
      <c r="A5313">
        <f ca="1">27004.792958763*(((RANDBETWEEN(3800,4910))))</f>
        <v>107371056.80404189</v>
      </c>
      <c r="B5313">
        <v>147561198.387887</v>
      </c>
    </row>
    <row r="5314" spans="1:2" x14ac:dyDescent="0.25">
      <c r="A5314">
        <f ca="1">29747.2500564203*(((RANDBETWEEN(3800,4910))))</f>
        <v>130084724.4967261</v>
      </c>
      <c r="B5314">
        <v>158600340.83931541</v>
      </c>
    </row>
    <row r="5315" spans="1:2" x14ac:dyDescent="0.25">
      <c r="A5315">
        <f ca="1">26231.752478621*(((RANDBETWEEN(3800,4910))))</f>
        <v>100336453.23072518</v>
      </c>
      <c r="B5315">
        <v>176122247.14114958</v>
      </c>
    </row>
    <row r="5316" spans="1:2" x14ac:dyDescent="0.25">
      <c r="A5316">
        <f ca="1">28027.1125891896*(((RANDBETWEEN(3800,4910))))</f>
        <v>113734022.88693151</v>
      </c>
      <c r="B5316">
        <v>173523476.4248009</v>
      </c>
    </row>
    <row r="5317" spans="1:2" x14ac:dyDescent="0.25">
      <c r="A5317">
        <f ca="1">27828.3294814592*(((RANDBETWEEN(3800,4910))))</f>
        <v>132323706.68433869</v>
      </c>
      <c r="B5317">
        <v>169077893.91365439</v>
      </c>
    </row>
    <row r="5318" spans="1:2" x14ac:dyDescent="0.25">
      <c r="A5318">
        <f ca="1">26835.735109904*(((RANDBETWEEN(3800,4910))))</f>
        <v>117782041.39736873</v>
      </c>
      <c r="B5318">
        <v>143223575.87188384</v>
      </c>
    </row>
    <row r="5319" spans="1:2" x14ac:dyDescent="0.25">
      <c r="A5319">
        <f ca="1">26491.0173458098*(((RANDBETWEEN(3800,4910))))</f>
        <v>115315398.50630987</v>
      </c>
      <c r="B5319">
        <v>179548317.88307965</v>
      </c>
    </row>
    <row r="5320" spans="1:2" x14ac:dyDescent="0.25">
      <c r="A5320">
        <f ca="1">31127.9850013806*(((RANDBETWEEN(3800,4910))))</f>
        <v>122239597.10042152</v>
      </c>
      <c r="B5320">
        <v>150990974.08313754</v>
      </c>
    </row>
    <row r="5321" spans="1:2" x14ac:dyDescent="0.25">
      <c r="A5321">
        <f ca="1">26613.2707427355*(((RANDBETWEEN(3800,4910))))</f>
        <v>116353219.68723939</v>
      </c>
      <c r="B5321">
        <v>176757492.47018728</v>
      </c>
    </row>
    <row r="5322" spans="1:2" x14ac:dyDescent="0.25">
      <c r="A5322">
        <f ca="1">28066.4326520637*(((RANDBETWEEN(3800,4910))))</f>
        <v>133091023.6360859</v>
      </c>
      <c r="B5322">
        <v>154752329.70276511</v>
      </c>
    </row>
    <row r="5323" spans="1:2" x14ac:dyDescent="0.25">
      <c r="A5323">
        <f ca="1">25983.5841005619*(((RANDBETWEEN(3800,4910))))</f>
        <v>115003343.22908702</v>
      </c>
      <c r="B5323">
        <v>150422095.23503521</v>
      </c>
    </row>
    <row r="5324" spans="1:2" x14ac:dyDescent="0.25">
      <c r="A5324">
        <f ca="1">26800.3713359776*(((RANDBETWEEN(3800,4910))))</f>
        <v>109961923.59151611</v>
      </c>
      <c r="B5324">
        <v>187105588.00932187</v>
      </c>
    </row>
    <row r="5325" spans="1:2" x14ac:dyDescent="0.25">
      <c r="A5325">
        <f ca="1">29827.8521052429*(((RANDBETWEEN(3800,4910))))</f>
        <v>146245958.87200573</v>
      </c>
      <c r="B5325">
        <v>199173171.21612379</v>
      </c>
    </row>
    <row r="5326" spans="1:2" x14ac:dyDescent="0.25">
      <c r="A5326">
        <f ca="1">26025.6412091294*(((RANDBETWEEN(3800,4910))))</f>
        <v>108709103.33053355</v>
      </c>
      <c r="B5326">
        <v>154022665.46451867</v>
      </c>
    </row>
    <row r="5327" spans="1:2" x14ac:dyDescent="0.25">
      <c r="A5327">
        <f ca="1">26693.8892218939*(((RANDBETWEEN(3800,4910))))</f>
        <v>123726176.54347825</v>
      </c>
      <c r="B5327">
        <v>146164799.10984746</v>
      </c>
    </row>
    <row r="5328" spans="1:2" x14ac:dyDescent="0.25">
      <c r="A5328">
        <f ca="1">29396.1937725694*(((RANDBETWEEN(3800,4910))))</f>
        <v>130577892.7377532</v>
      </c>
      <c r="B5328">
        <v>196238738.75493091</v>
      </c>
    </row>
    <row r="5329" spans="1:2" x14ac:dyDescent="0.25">
      <c r="A5329">
        <f ca="1">27430.4380172878*(((RANDBETWEEN(3800,4910))))</f>
        <v>129060210.87133899</v>
      </c>
      <c r="B5329">
        <v>151942592.46492368</v>
      </c>
    </row>
    <row r="5330" spans="1:2" x14ac:dyDescent="0.25">
      <c r="A5330">
        <f ca="1">30563.2358428358*(((RANDBETWEEN(3800,4910))))</f>
        <v>132155431.78442188</v>
      </c>
      <c r="B5330">
        <v>167105791.79550731</v>
      </c>
    </row>
    <row r="5331" spans="1:2" x14ac:dyDescent="0.25">
      <c r="A5331">
        <f ca="1">27915.9940764269*(((RANDBETWEEN(3800,4910))))</f>
        <v>128497320.73379283</v>
      </c>
      <c r="B5331">
        <v>164543744.77604744</v>
      </c>
    </row>
    <row r="5332" spans="1:2" x14ac:dyDescent="0.25">
      <c r="A5332">
        <f ca="1">29995.812913712*(((RANDBETWEEN(3800,4910))))</f>
        <v>133151413.52396776</v>
      </c>
      <c r="B5332">
        <v>182252369.54594401</v>
      </c>
    </row>
    <row r="5333" spans="1:2" x14ac:dyDescent="0.25">
      <c r="A5333">
        <f ca="1">26820.1233380808*(((RANDBETWEEN(3800,4910))))</f>
        <v>118115823.18090801</v>
      </c>
      <c r="B5333">
        <v>174827306.27449241</v>
      </c>
    </row>
    <row r="5334" spans="1:2" x14ac:dyDescent="0.25">
      <c r="A5334">
        <f ca="1">26694.3398027055*(((RANDBETWEEN(3800,4910))))</f>
        <v>122153298.93718019</v>
      </c>
      <c r="B5334">
        <v>163803514.85941213</v>
      </c>
    </row>
    <row r="5335" spans="1:2" x14ac:dyDescent="0.25">
      <c r="A5335">
        <f ca="1">27391.9904213354*(((RANDBETWEEN(3800,4910))))</f>
        <v>123483092.81937982</v>
      </c>
      <c r="B5335">
        <v>168677911.21535984</v>
      </c>
    </row>
    <row r="5336" spans="1:2" x14ac:dyDescent="0.25">
      <c r="A5336">
        <f ca="1">28341.0901311855*(((RANDBETWEEN(3800,4910))))</f>
        <v>136178938.08034629</v>
      </c>
      <c r="B5336">
        <v>191452217.1981622</v>
      </c>
    </row>
    <row r="5337" spans="1:2" x14ac:dyDescent="0.25">
      <c r="A5337">
        <f ca="1">27086.2180994735*(((RANDBETWEEN(3800,4910))))</f>
        <v>112218201.58611867</v>
      </c>
      <c r="B5337">
        <v>144430540.2888014</v>
      </c>
    </row>
    <row r="5338" spans="1:2" x14ac:dyDescent="0.25">
      <c r="A5338">
        <f ca="1">27654.8180994945*(((RANDBETWEEN(3800,4910))))</f>
        <v>126078315.71559533</v>
      </c>
      <c r="B5338">
        <v>144664081.18749222</v>
      </c>
    </row>
    <row r="5339" spans="1:2" x14ac:dyDescent="0.25">
      <c r="A5339">
        <f ca="1">26693.9163008103*(((RANDBETWEEN(3800,4910))))</f>
        <v>123619526.38905247</v>
      </c>
      <c r="B5339">
        <v>174630730.83768639</v>
      </c>
    </row>
    <row r="5340" spans="1:2" x14ac:dyDescent="0.25">
      <c r="A5340">
        <f ca="1">25759.2056215155*(((RANDBETWEEN(3800,4910))))</f>
        <v>110300918.4713292</v>
      </c>
      <c r="B5340">
        <v>152062109.32362393</v>
      </c>
    </row>
    <row r="5341" spans="1:2" x14ac:dyDescent="0.25">
      <c r="A5341">
        <f ca="1">26160.285709255*(((RANDBETWEEN(3800,4910))))</f>
        <v>107623415.40787496</v>
      </c>
      <c r="B5341">
        <v>143542632.63305283</v>
      </c>
    </row>
    <row r="5342" spans="1:2" x14ac:dyDescent="0.25">
      <c r="A5342">
        <f ca="1">25628.9670088671*(((RANDBETWEEN(3800,4910))))</f>
        <v>106488357.92184287</v>
      </c>
      <c r="B5342">
        <v>144762497.33321208</v>
      </c>
    </row>
    <row r="5343" spans="1:2" x14ac:dyDescent="0.25">
      <c r="A5343">
        <f ca="1">30409.7537512441*(((RANDBETWEEN(3800,4910))))</f>
        <v>148065091.01480764</v>
      </c>
      <c r="B5343">
        <v>181871369.76767394</v>
      </c>
    </row>
    <row r="5344" spans="1:2" x14ac:dyDescent="0.25">
      <c r="A5344">
        <f ca="1">29739.2618034295*(((RANDBETWEEN(3800,4910))))</f>
        <v>142867413.70367542</v>
      </c>
      <c r="B5344">
        <v>149482248.70656309</v>
      </c>
    </row>
    <row r="5345" spans="1:2" x14ac:dyDescent="0.25">
      <c r="A5345">
        <f ca="1">26325.6063702227*(((RANDBETWEEN(3800,4910))))</f>
        <v>120439649.1437687</v>
      </c>
      <c r="B5345">
        <v>143775072.39364612</v>
      </c>
    </row>
    <row r="5346" spans="1:2" x14ac:dyDescent="0.25">
      <c r="A5346">
        <f ca="1">29468.5055662052*(((RANDBETWEEN(3800,4910))))</f>
        <v>130751759.19725229</v>
      </c>
      <c r="B5346">
        <v>168455687.22355419</v>
      </c>
    </row>
    <row r="5347" spans="1:2" x14ac:dyDescent="0.25">
      <c r="A5347">
        <f ca="1">31240.7679721039*(((RANDBETWEEN(3800,4910))))</f>
        <v>142770309.63251501</v>
      </c>
      <c r="B5347">
        <v>202780117.41419977</v>
      </c>
    </row>
    <row r="5348" spans="1:2" x14ac:dyDescent="0.25">
      <c r="A5348">
        <f ca="1">27064.1047172045*(((RANDBETWEEN(3800,4910))))</f>
        <v>118973804.33683099</v>
      </c>
      <c r="B5348">
        <v>160276215.02919185</v>
      </c>
    </row>
    <row r="5349" spans="1:2" x14ac:dyDescent="0.25">
      <c r="A5349">
        <f ca="1">28105.6653177658*(((RANDBETWEEN(3800,4910))))</f>
        <v>109752623.06587537</v>
      </c>
      <c r="B5349">
        <v>173628726.4013623</v>
      </c>
    </row>
    <row r="5350" spans="1:2" x14ac:dyDescent="0.25">
      <c r="A5350">
        <f ca="1">27874.7353335567*(((RANDBETWEEN(3800,4910))))</f>
        <v>113784669.63157845</v>
      </c>
      <c r="B5350">
        <v>153292534.96031818</v>
      </c>
    </row>
    <row r="5351" spans="1:2" x14ac:dyDescent="0.25">
      <c r="A5351">
        <f ca="1">27146.6659840894*(((RANDBETWEEN(3800,4910))))</f>
        <v>108722397.26627807</v>
      </c>
      <c r="B5351">
        <v>165749696.12159672</v>
      </c>
    </row>
    <row r="5352" spans="1:2" x14ac:dyDescent="0.25">
      <c r="A5352">
        <f ca="1">33796.6416115383*(((RANDBETWEEN(3800,4910))))</f>
        <v>136943991.80995315</v>
      </c>
      <c r="B5352">
        <v>190814234.80447263</v>
      </c>
    </row>
    <row r="5353" spans="1:2" x14ac:dyDescent="0.25">
      <c r="A5353">
        <f ca="1">30867.4221045582*(((RANDBETWEEN(3800,4910))))</f>
        <v>147268470.86084703</v>
      </c>
      <c r="B5353">
        <v>146514956.78143352</v>
      </c>
    </row>
    <row r="5354" spans="1:2" x14ac:dyDescent="0.25">
      <c r="A5354">
        <f ca="1">32622.1375581816*(((RANDBETWEEN(3800,4910))))</f>
        <v>132184901.38575166</v>
      </c>
      <c r="B5354">
        <v>167267962.77845719</v>
      </c>
    </row>
    <row r="5355" spans="1:2" x14ac:dyDescent="0.25">
      <c r="A5355">
        <f ca="1">28170.7740385862*(((RANDBETWEEN(3800,4910))))</f>
        <v>125247261.37555422</v>
      </c>
      <c r="B5355">
        <v>170378233.12463331</v>
      </c>
    </row>
    <row r="5356" spans="1:2" x14ac:dyDescent="0.25">
      <c r="A5356">
        <f ca="1">28662.6964433764*(((RANDBETWEEN(3800,4910))))</f>
        <v>136291121.58825499</v>
      </c>
      <c r="B5356">
        <v>178186877.91327322</v>
      </c>
    </row>
    <row r="5357" spans="1:2" x14ac:dyDescent="0.25">
      <c r="A5357">
        <f ca="1">30511.275624488*(((RANDBETWEEN(3800,4910))))</f>
        <v>122990952.04231127</v>
      </c>
      <c r="B5357">
        <v>196840785.82638368</v>
      </c>
    </row>
    <row r="5358" spans="1:2" x14ac:dyDescent="0.25">
      <c r="A5358">
        <f ca="1">25846.0767476198*(((RANDBETWEEN(3800,4910))))</f>
        <v>101394159.08091241</v>
      </c>
      <c r="B5358">
        <v>145051592.98879835</v>
      </c>
    </row>
    <row r="5359" spans="1:2" x14ac:dyDescent="0.25">
      <c r="A5359">
        <f ca="1">26566.6779114599*(((RANDBETWEEN(3800,4910))))</f>
        <v>111659747.261866</v>
      </c>
      <c r="B5359">
        <v>169693143.63950801</v>
      </c>
    </row>
    <row r="5360" spans="1:2" x14ac:dyDescent="0.25">
      <c r="A5360">
        <f ca="1">26771.1327695472*(((RANDBETWEEN(3800,4910))))</f>
        <v>121487400.5082051</v>
      </c>
      <c r="B5360">
        <v>177199904.77294263</v>
      </c>
    </row>
    <row r="5361" spans="1:2" x14ac:dyDescent="0.25">
      <c r="A5361">
        <f ca="1">27320.6444634473*(((RANDBETWEEN(3800,4910))))</f>
        <v>103900410.89449008</v>
      </c>
      <c r="B5361">
        <v>179347852.85221997</v>
      </c>
    </row>
    <row r="5362" spans="1:2" x14ac:dyDescent="0.25">
      <c r="A5362">
        <f ca="1">27290.3312856895*(((RANDBETWEEN(3800,4910))))</f>
        <v>124580362.31917278</v>
      </c>
      <c r="B5362">
        <v>158101854.0494976</v>
      </c>
    </row>
    <row r="5363" spans="1:2" x14ac:dyDescent="0.25">
      <c r="A5363">
        <f ca="1">25378.6334327723*(((RANDBETWEEN(3800,4910))))</f>
        <v>114965209.45045866</v>
      </c>
      <c r="B5363">
        <v>150293713.96368751</v>
      </c>
    </row>
    <row r="5364" spans="1:2" x14ac:dyDescent="0.25">
      <c r="A5364">
        <f ca="1">27216.3617584173*(((RANDBETWEEN(3800,4910))))</f>
        <v>123398984.21266413</v>
      </c>
      <c r="B5364">
        <v>193403117.96499234</v>
      </c>
    </row>
    <row r="5365" spans="1:2" x14ac:dyDescent="0.25">
      <c r="A5365">
        <f ca="1">28038.0821890768*(((RANDBETWEEN(3800,4910))))</f>
        <v>124797503.82358077</v>
      </c>
      <c r="B5365">
        <v>149396504.67973208</v>
      </c>
    </row>
    <row r="5366" spans="1:2" x14ac:dyDescent="0.25">
      <c r="A5366">
        <f ca="1">28825.0555996808*(((RANDBETWEEN(3800,4910))))</f>
        <v>133719432.92691915</v>
      </c>
      <c r="B5366">
        <v>148285014.74313754</v>
      </c>
    </row>
    <row r="5367" spans="1:2" x14ac:dyDescent="0.25">
      <c r="A5367">
        <f ca="1">26902.3068234432*(((RANDBETWEEN(3800,4910))))</f>
        <v>131928912.66216566</v>
      </c>
      <c r="B5367">
        <v>157406711.02708077</v>
      </c>
    </row>
    <row r="5368" spans="1:2" x14ac:dyDescent="0.25">
      <c r="A5368">
        <f ca="1">33687.326554228*(((RANDBETWEEN(3800,4910))))</f>
        <v>136905295.11638275</v>
      </c>
      <c r="B5368">
        <v>177363083.54738283</v>
      </c>
    </row>
    <row r="5369" spans="1:2" x14ac:dyDescent="0.25">
      <c r="A5369">
        <f ca="1">31720.2994987486*(((RANDBETWEEN(3800,4910))))</f>
        <v>128372052.07143556</v>
      </c>
      <c r="B5369">
        <v>165760590.85149747</v>
      </c>
    </row>
    <row r="5370" spans="1:2" x14ac:dyDescent="0.25">
      <c r="A5370">
        <f ca="1">26263.4344303311*(((RANDBETWEEN(3800,4910))))</f>
        <v>106419436.31170145</v>
      </c>
      <c r="B5370">
        <v>145668169.77546853</v>
      </c>
    </row>
    <row r="5371" spans="1:2" x14ac:dyDescent="0.25">
      <c r="A5371">
        <f ca="1">29900.0098463353*(((RANDBETWEEN(3800,4910))))</f>
        <v>129108242.51647601</v>
      </c>
      <c r="B5371">
        <v>190541975.38260591</v>
      </c>
    </row>
    <row r="5372" spans="1:2" x14ac:dyDescent="0.25">
      <c r="A5372">
        <f ca="1">26865.2353839587*(((RANDBETWEEN(3800,4910))))</f>
        <v>115036937.91411127</v>
      </c>
      <c r="B5372">
        <v>182519469.10348326</v>
      </c>
    </row>
    <row r="5373" spans="1:2" x14ac:dyDescent="0.25">
      <c r="A5373">
        <f ca="1">29920.2565623449*(((RANDBETWEEN(3800,4910))))</f>
        <v>145771489.97174454</v>
      </c>
      <c r="B5373">
        <v>185759658.04984349</v>
      </c>
    </row>
    <row r="5374" spans="1:2" x14ac:dyDescent="0.25">
      <c r="A5374">
        <f ca="1">32864.8411805002*(((RANDBETWEEN(3800,4910))))</f>
        <v>126233854.9743012</v>
      </c>
      <c r="B5374">
        <v>156661918.39443821</v>
      </c>
    </row>
    <row r="5375" spans="1:2" x14ac:dyDescent="0.25">
      <c r="A5375">
        <f ca="1">30792.7466378172*(((RANDBETWEEN(3800,4910))))</f>
        <v>123478914.01764716</v>
      </c>
      <c r="B5375">
        <v>174654598.23476785</v>
      </c>
    </row>
    <row r="5376" spans="1:2" x14ac:dyDescent="0.25">
      <c r="A5376">
        <f ca="1">27044.366958964*(((RANDBETWEEN(3800,4910))))</f>
        <v>108502000.23936337</v>
      </c>
      <c r="B5376">
        <v>202740895.60677123</v>
      </c>
    </row>
    <row r="5377" spans="1:2" x14ac:dyDescent="0.25">
      <c r="A5377">
        <f ca="1">31005.5320172844*(((RANDBETWEEN(3800,4910))))</f>
        <v>121665707.63582392</v>
      </c>
      <c r="B5377">
        <v>178584437.60368574</v>
      </c>
    </row>
    <row r="5378" spans="1:2" x14ac:dyDescent="0.25">
      <c r="A5378">
        <f ca="1">29293.9895742226*(((RANDBETWEEN(3800,4910))))</f>
        <v>135308937.84333411</v>
      </c>
      <c r="B5378">
        <v>170994851.23185652</v>
      </c>
    </row>
    <row r="5379" spans="1:2" x14ac:dyDescent="0.25">
      <c r="A5379">
        <f ca="1">31941.7346213585*(((RANDBETWEEN(3800,4910))))</f>
        <v>148592949.45855984</v>
      </c>
      <c r="B5379">
        <v>183566590.33033881</v>
      </c>
    </row>
    <row r="5380" spans="1:2" x14ac:dyDescent="0.25">
      <c r="A5380">
        <f ca="1">27955.656606243*(((RANDBETWEEN(3800,4910))))</f>
        <v>115820285.31966463</v>
      </c>
      <c r="B5380">
        <v>144719464.37383464</v>
      </c>
    </row>
    <row r="5381" spans="1:2" x14ac:dyDescent="0.25">
      <c r="A5381">
        <f ca="1">25506.7602202581*(((RANDBETWEEN(3800,4910))))</f>
        <v>102103561.16169329</v>
      </c>
      <c r="B5381">
        <v>182745302.87789962</v>
      </c>
    </row>
    <row r="5382" spans="1:2" x14ac:dyDescent="0.25">
      <c r="A5382">
        <f ca="1">27939.8188569709*(((RANDBETWEEN(3800,4910))))</f>
        <v>130031916.96034266</v>
      </c>
      <c r="B5382">
        <v>159647366.90571022</v>
      </c>
    </row>
    <row r="5383" spans="1:2" x14ac:dyDescent="0.25">
      <c r="A5383">
        <f ca="1">27409.0921308877*(((RANDBETWEEN(3800,4910))))</f>
        <v>111308323.14353478</v>
      </c>
      <c r="B5383">
        <v>143522895.80283207</v>
      </c>
    </row>
    <row r="5384" spans="1:2" x14ac:dyDescent="0.25">
      <c r="A5384">
        <f ca="1">29507.5367868301*(((RANDBETWEEN(3800,4910))))</f>
        <v>134613382.82151911</v>
      </c>
      <c r="B5384">
        <v>190691235.86998111</v>
      </c>
    </row>
    <row r="5385" spans="1:2" x14ac:dyDescent="0.25">
      <c r="A5385">
        <f ca="1">30896.4757029709*(((RANDBETWEEN(3800,4910))))</f>
        <v>144224748.58146816</v>
      </c>
      <c r="B5385">
        <v>145700259.98613444</v>
      </c>
    </row>
    <row r="5386" spans="1:2" x14ac:dyDescent="0.25">
      <c r="A5386">
        <f ca="1">26261.5612505022*(((RANDBETWEEN(3800,4910))))</f>
        <v>112163128.10089482</v>
      </c>
      <c r="B5386">
        <v>177147253.81890073</v>
      </c>
    </row>
    <row r="5387" spans="1:2" x14ac:dyDescent="0.25">
      <c r="A5387">
        <f ca="1">25125.7547595063*(((RANDBETWEEN(3800,4910))))</f>
        <v>102688959.70210209</v>
      </c>
      <c r="B5387">
        <v>200258963.98765126</v>
      </c>
    </row>
    <row r="5388" spans="1:2" x14ac:dyDescent="0.25">
      <c r="A5388">
        <f ca="1">27091.0064620279*(((RANDBETWEEN(3800,4910))))</f>
        <v>120067340.63970767</v>
      </c>
      <c r="B5388">
        <v>161440971.86504272</v>
      </c>
    </row>
    <row r="5389" spans="1:2" x14ac:dyDescent="0.25">
      <c r="A5389">
        <f ca="1">27505.7325283241*(((RANDBETWEEN(3800,4910))))</f>
        <v>106722242.20989753</v>
      </c>
      <c r="B5389">
        <v>143667686.17082447</v>
      </c>
    </row>
    <row r="5390" spans="1:2" x14ac:dyDescent="0.25">
      <c r="A5390">
        <f ca="1">29562.2375165202*(((RANDBETWEEN(3800,4910))))</f>
        <v>123097157.01878992</v>
      </c>
      <c r="B5390">
        <v>163520007.35202432</v>
      </c>
    </row>
    <row r="5391" spans="1:2" x14ac:dyDescent="0.25">
      <c r="A5391">
        <f ca="1">30807.1299614643*(((RANDBETWEEN(3800,4910))))</f>
        <v>145286424.89826545</v>
      </c>
      <c r="B5391">
        <v>152753669.00481859</v>
      </c>
    </row>
    <row r="5392" spans="1:2" x14ac:dyDescent="0.25">
      <c r="A5392">
        <f ca="1">26601.8651637329*(((RANDBETWEEN(3800,4910))))</f>
        <v>124124302.85397784</v>
      </c>
      <c r="B5392">
        <v>169604118.49721715</v>
      </c>
    </row>
    <row r="5393" spans="1:2" x14ac:dyDescent="0.25">
      <c r="A5393">
        <f ca="1">24465.631313388*(((RANDBETWEEN(3800,4910))))</f>
        <v>104394848.8142266</v>
      </c>
      <c r="B5393">
        <v>144628025.06066546</v>
      </c>
    </row>
    <row r="5394" spans="1:2" x14ac:dyDescent="0.25">
      <c r="A5394">
        <f ca="1">25795.4040097902*(((RANDBETWEEN(3800,4910))))</f>
        <v>104909908.1078169</v>
      </c>
      <c r="B5394">
        <v>159490415.29644009</v>
      </c>
    </row>
    <row r="5395" spans="1:2" x14ac:dyDescent="0.25">
      <c r="A5395">
        <f ca="1">33197.7473000788*(((RANDBETWEEN(3800,4910))))</f>
        <v>146933229.55014879</v>
      </c>
      <c r="B5395">
        <v>151911897.73477873</v>
      </c>
    </row>
    <row r="5396" spans="1:2" x14ac:dyDescent="0.25">
      <c r="A5396">
        <f ca="1">27880.9700242949*(((RANDBETWEEN(3800,4910))))</f>
        <v>120306385.65483257</v>
      </c>
      <c r="B5396">
        <v>153877063.25497651</v>
      </c>
    </row>
    <row r="5397" spans="1:2" x14ac:dyDescent="0.25">
      <c r="A5397">
        <f ca="1">31420.283152881*(((RANDBETWEEN(3800,4910))))</f>
        <v>147989533.65006956</v>
      </c>
      <c r="B5397">
        <v>157467847.33866781</v>
      </c>
    </row>
    <row r="5398" spans="1:2" x14ac:dyDescent="0.25">
      <c r="A5398">
        <f ca="1">32436.9553231656*(((RANDBETWEEN(3800,4910))))</f>
        <v>138732857.91717911</v>
      </c>
      <c r="B5398">
        <v>162181149.82207045</v>
      </c>
    </row>
    <row r="5399" spans="1:2" x14ac:dyDescent="0.25">
      <c r="A5399">
        <f ca="1">27303.0051929708*(((RANDBETWEEN(3800,4910))))</f>
        <v>124010249.58647358</v>
      </c>
      <c r="B5399">
        <v>162438788.05052054</v>
      </c>
    </row>
    <row r="5400" spans="1:2" x14ac:dyDescent="0.25">
      <c r="A5400">
        <f ca="1">26080.7529108483*(((RANDBETWEEN(3800,4910))))</f>
        <v>110947522.88274878</v>
      </c>
      <c r="B5400">
        <v>166879199.08198476</v>
      </c>
    </row>
    <row r="5401" spans="1:2" x14ac:dyDescent="0.25">
      <c r="A5401">
        <f ca="1">29404.0014254369*(((RANDBETWEEN(3800,4910))))</f>
        <v>132229794.41018975</v>
      </c>
      <c r="B5401">
        <v>181300744.66691804</v>
      </c>
    </row>
    <row r="5402" spans="1:2" x14ac:dyDescent="0.25">
      <c r="A5402">
        <f ca="1">26262.8199918986*(((RANDBETWEEN(3800,4910))))</f>
        <v>127427202.60069197</v>
      </c>
      <c r="B5402">
        <v>198761597.97265375</v>
      </c>
    </row>
    <row r="5403" spans="1:2" x14ac:dyDescent="0.25">
      <c r="A5403">
        <f ca="1">26969.3110734064*(((RANDBETWEEN(3800,4910))))</f>
        <v>119420109.4330437</v>
      </c>
      <c r="B5403">
        <v>168236105.54002208</v>
      </c>
    </row>
    <row r="5404" spans="1:2" x14ac:dyDescent="0.25">
      <c r="A5404">
        <f ca="1">27236.9961435789*(((RANDBETWEEN(3800,4910))))</f>
        <v>127224008.98665722</v>
      </c>
      <c r="B5404">
        <v>153658374.17963672</v>
      </c>
    </row>
    <row r="5405" spans="1:2" x14ac:dyDescent="0.25">
      <c r="A5405">
        <f ca="1">28491.2755581661*(((RANDBETWEEN(3800,4910))))</f>
        <v>121486798.98002008</v>
      </c>
      <c r="B5405">
        <v>164183871.68187472</v>
      </c>
    </row>
    <row r="5406" spans="1:2" x14ac:dyDescent="0.25">
      <c r="A5406">
        <f ca="1">26725.9526626065*(((RANDBETWEEN(3800,4910))))</f>
        <v>106208935.88119839</v>
      </c>
      <c r="B5406">
        <v>173344922.77369505</v>
      </c>
    </row>
    <row r="5407" spans="1:2" x14ac:dyDescent="0.25">
      <c r="A5407">
        <f ca="1">26670.7834015659*(((RANDBETWEEN(3800,4910))))</f>
        <v>106389754.98884647</v>
      </c>
      <c r="B5407">
        <v>147450205.78439364</v>
      </c>
    </row>
    <row r="5408" spans="1:2" x14ac:dyDescent="0.25">
      <c r="A5408">
        <f ca="1">26634.3538915406*(((RANDBETWEEN(3800,4910))))</f>
        <v>101636694.45011877</v>
      </c>
      <c r="B5408">
        <v>145447523.92429954</v>
      </c>
    </row>
    <row r="5409" spans="1:2" x14ac:dyDescent="0.25">
      <c r="A5409">
        <f ca="1">28073.2435046861*(((RANDBETWEEN(3800,4910))))</f>
        <v>121360631.67075783</v>
      </c>
      <c r="B5409">
        <v>182475715.62622526</v>
      </c>
    </row>
    <row r="5410" spans="1:2" x14ac:dyDescent="0.25">
      <c r="A5410">
        <f ca="1">26141.8578064917*(((RANDBETWEEN(3800,4910))))</f>
        <v>107861305.30958469</v>
      </c>
      <c r="B5410">
        <v>154237261.52383584</v>
      </c>
    </row>
    <row r="5411" spans="1:2" x14ac:dyDescent="0.25">
      <c r="A5411">
        <f ca="1">29160.5510910721*(((RANDBETWEEN(3800,4910))))</f>
        <v>132738828.56656006</v>
      </c>
      <c r="B5411">
        <v>157337515.75662029</v>
      </c>
    </row>
    <row r="5412" spans="1:2" x14ac:dyDescent="0.25">
      <c r="A5412">
        <f ca="1">27887.4343022504*(((RANDBETWEEN(3800,4910))))</f>
        <v>113055658.66132315</v>
      </c>
      <c r="B5412">
        <v>182748700.37362418</v>
      </c>
    </row>
    <row r="5413" spans="1:2" x14ac:dyDescent="0.25">
      <c r="A5413">
        <f ca="1">31359.1752161338*(((RANDBETWEEN(3800,4910))))</f>
        <v>122457579.21900254</v>
      </c>
      <c r="B5413">
        <v>187136366.2522487</v>
      </c>
    </row>
    <row r="5414" spans="1:2" x14ac:dyDescent="0.25">
      <c r="A5414">
        <f ca="1">27146.8536921625*(((RANDBETWEEN(3800,4910))))</f>
        <v>109890463.74587394</v>
      </c>
      <c r="B5414">
        <v>167903036.37619928</v>
      </c>
    </row>
    <row r="5415" spans="1:2" x14ac:dyDescent="0.25">
      <c r="A5415">
        <f ca="1">31287.7400007052*(((RANDBETWEEN(3800,4910))))</f>
        <v>144330344.62325314</v>
      </c>
      <c r="B5415">
        <v>186174977.33399248</v>
      </c>
    </row>
    <row r="5416" spans="1:2" x14ac:dyDescent="0.25">
      <c r="A5416">
        <f ca="1">26323.4549967347*(((RANDBETWEEN(3800,4910))))</f>
        <v>118534517.85029624</v>
      </c>
      <c r="B5416">
        <v>149546267.82521397</v>
      </c>
    </row>
    <row r="5417" spans="1:2" x14ac:dyDescent="0.25">
      <c r="A5417">
        <f ca="1">26071.3752348579*(((RANDBETWEEN(3800,4910))))</f>
        <v>125690100.00725</v>
      </c>
      <c r="B5417">
        <v>163110266.78851721</v>
      </c>
    </row>
    <row r="5418" spans="1:2" x14ac:dyDescent="0.25">
      <c r="A5418">
        <f ca="1">26986.9984745367*(((RANDBETWEEN(3800,4910))))</f>
        <v>123789362.00270006</v>
      </c>
      <c r="B5418">
        <v>171221719.84037745</v>
      </c>
    </row>
    <row r="5419" spans="1:2" x14ac:dyDescent="0.25">
      <c r="A5419">
        <f ca="1">31675.8568871689*(((RANDBETWEEN(3800,4910))))</f>
        <v>154071367.89918971</v>
      </c>
      <c r="B5419">
        <v>158845806.18533859</v>
      </c>
    </row>
    <row r="5420" spans="1:2" x14ac:dyDescent="0.25">
      <c r="A5420">
        <f ca="1">25929.5944914734*(((RANDBETWEEN(3800,4910))))</f>
        <v>104496265.80063772</v>
      </c>
      <c r="B5420">
        <v>164233455.86452138</v>
      </c>
    </row>
    <row r="5421" spans="1:2" x14ac:dyDescent="0.25">
      <c r="A5421">
        <f ca="1">28944.7158696831*(((RANDBETWEEN(3800,4910))))</f>
        <v>123970218.06985275</v>
      </c>
      <c r="B5421">
        <v>155298360.64666587</v>
      </c>
    </row>
    <row r="5422" spans="1:2" x14ac:dyDescent="0.25">
      <c r="A5422">
        <f ca="1">28635.7663983439*(((RANDBETWEEN(3800,4910))))</f>
        <v>135303996.23217511</v>
      </c>
      <c r="B5422">
        <v>170996962.20874432</v>
      </c>
    </row>
    <row r="5423" spans="1:2" x14ac:dyDescent="0.25">
      <c r="A5423">
        <f ca="1">26060.7052919334*(((RANDBETWEEN(3800,4910))))</f>
        <v>119905305.04818562</v>
      </c>
      <c r="B5423">
        <v>149757084.66108316</v>
      </c>
    </row>
    <row r="5424" spans="1:2" x14ac:dyDescent="0.25">
      <c r="A5424">
        <f ca="1">27852.170046536*(((RANDBETWEEN(3800,4910))))</f>
        <v>107787898.08009441</v>
      </c>
      <c r="B5424">
        <v>162714225.11745158</v>
      </c>
    </row>
    <row r="5425" spans="1:2" x14ac:dyDescent="0.25">
      <c r="A5425">
        <f ca="1">28181.843420756*(((RANDBETWEEN(3800,4910))))</f>
        <v>122534655.19344687</v>
      </c>
      <c r="B5425">
        <v>157689884.84247947</v>
      </c>
    </row>
    <row r="5426" spans="1:2" x14ac:dyDescent="0.25">
      <c r="A5426">
        <f ca="1">30212.529048907*(((RANDBETWEEN(3800,4910))))</f>
        <v>135110429.90671206</v>
      </c>
      <c r="B5426">
        <v>157917070.32207847</v>
      </c>
    </row>
    <row r="5427" spans="1:2" x14ac:dyDescent="0.25">
      <c r="A5427">
        <f ca="1">25836.5465227392*(((RANDBETWEEN(3800,4910))))</f>
        <v>99574050.298636958</v>
      </c>
      <c r="B5427">
        <v>148202892.02002576</v>
      </c>
    </row>
    <row r="5428" spans="1:2" x14ac:dyDescent="0.25">
      <c r="A5428">
        <f ca="1">31152.3222142886*(((RANDBETWEEN(3800,4910))))</f>
        <v>119936440.52501123</v>
      </c>
      <c r="B5428">
        <v>200719707.58322155</v>
      </c>
    </row>
    <row r="5429" spans="1:2" x14ac:dyDescent="0.25">
      <c r="A5429">
        <f ca="1">26409.6590749751*(((RANDBETWEEN(3800,4910))))</f>
        <v>104872756.18672618</v>
      </c>
      <c r="B5429">
        <v>158042966.78611153</v>
      </c>
    </row>
    <row r="5430" spans="1:2" x14ac:dyDescent="0.25">
      <c r="A5430">
        <f ca="1">26585.0808927783*(((RANDBETWEEN(3800,4910))))</f>
        <v>121626745.08446081</v>
      </c>
      <c r="B5430">
        <v>165747352.77380008</v>
      </c>
    </row>
    <row r="5431" spans="1:2" x14ac:dyDescent="0.25">
      <c r="A5431">
        <f ca="1">30439.271247822*(((RANDBETWEEN(3800,4910))))</f>
        <v>122731141.67121847</v>
      </c>
      <c r="B5431">
        <v>174878075.85925621</v>
      </c>
    </row>
    <row r="5432" spans="1:2" x14ac:dyDescent="0.25">
      <c r="A5432">
        <f ca="1">26033.608278103*(((RANDBETWEEN(3800,4910))))</f>
        <v>104863374.1441987</v>
      </c>
      <c r="B5432">
        <v>146975776.5227122</v>
      </c>
    </row>
    <row r="5433" spans="1:2" x14ac:dyDescent="0.25">
      <c r="A5433">
        <f ca="1">27997.3267825071*(((RANDBETWEEN(3800,4910))))</f>
        <v>118876649.51852526</v>
      </c>
      <c r="B5433">
        <v>144051592.56309435</v>
      </c>
    </row>
    <row r="5434" spans="1:2" x14ac:dyDescent="0.25">
      <c r="A5434">
        <f ca="1">29269.4955762128*(((RANDBETWEEN(3800,4910))))</f>
        <v>124190469.72987098</v>
      </c>
      <c r="B5434">
        <v>172059676.45038366</v>
      </c>
    </row>
    <row r="5435" spans="1:2" x14ac:dyDescent="0.25">
      <c r="A5435">
        <f ca="1">28844.6581457488*(((RANDBETWEEN(3800,4910))))</f>
        <v>140444640.51165095</v>
      </c>
      <c r="B5435">
        <v>150634877.07705089</v>
      </c>
    </row>
    <row r="5436" spans="1:2" x14ac:dyDescent="0.25">
      <c r="A5436">
        <f ca="1">25880.4548953801*(((RANDBETWEEN(3800,4910))))</f>
        <v>116255003.39004727</v>
      </c>
      <c r="B5436">
        <v>152522520.18362197</v>
      </c>
    </row>
    <row r="5437" spans="1:2" x14ac:dyDescent="0.25">
      <c r="A5437">
        <f ca="1">27369.8925036192*(((RANDBETWEEN(3800,4910))))</f>
        <v>128474275.41198835</v>
      </c>
      <c r="B5437">
        <v>153543728.93283665</v>
      </c>
    </row>
    <row r="5438" spans="1:2" x14ac:dyDescent="0.25">
      <c r="A5438">
        <f ca="1">27605.8963121511*(((RANDBETWEEN(3800,4910))))</f>
        <v>129223200.63717908</v>
      </c>
      <c r="B5438">
        <v>203289999.70004526</v>
      </c>
    </row>
    <row r="5439" spans="1:2" x14ac:dyDescent="0.25">
      <c r="A5439">
        <f ca="1">27381.8271734442*(((RANDBETWEEN(3800,4910))))</f>
        <v>115113201.43715943</v>
      </c>
      <c r="B5439">
        <v>154678859.23896641</v>
      </c>
    </row>
    <row r="5440" spans="1:2" x14ac:dyDescent="0.25">
      <c r="A5440">
        <f ca="1">26403.4243713525*(((RANDBETWEEN(3800,4910))))</f>
        <v>114089196.70861416</v>
      </c>
      <c r="B5440">
        <v>154381791.55334029</v>
      </c>
    </row>
    <row r="5441" spans="1:2" x14ac:dyDescent="0.25">
      <c r="A5441">
        <f ca="1">31359.6312221324*(((RANDBETWEEN(3800,4910))))</f>
        <v>124215499.27086651</v>
      </c>
      <c r="B5441">
        <v>163176188.38066542</v>
      </c>
    </row>
    <row r="5442" spans="1:2" x14ac:dyDescent="0.25">
      <c r="A5442">
        <f ca="1">27388.9651390801*(((RANDBETWEEN(3800,4910))))</f>
        <v>114239373.59510295</v>
      </c>
      <c r="B5442">
        <v>164602107.10551977</v>
      </c>
    </row>
    <row r="5443" spans="1:2" x14ac:dyDescent="0.25">
      <c r="A5443">
        <f ca="1">25736.6782357052*(((RANDBETWEEN(3800,4910))))</f>
        <v>121219754.49017127</v>
      </c>
      <c r="B5443">
        <v>176666465.81206369</v>
      </c>
    </row>
    <row r="5444" spans="1:2" x14ac:dyDescent="0.25">
      <c r="A5444">
        <f ca="1">31068.9974033915*(((RANDBETWEEN(3800,4910))))</f>
        <v>129775202.15396614</v>
      </c>
      <c r="B5444">
        <v>197733223.2569696</v>
      </c>
    </row>
    <row r="5445" spans="1:2" x14ac:dyDescent="0.25">
      <c r="A5445">
        <f ca="1">27042.743456706*(((RANDBETWEEN(3800,4910))))</f>
        <v>118014532.44506514</v>
      </c>
      <c r="B5445">
        <v>183272426.81711537</v>
      </c>
    </row>
    <row r="5446" spans="1:2" x14ac:dyDescent="0.25">
      <c r="A5446">
        <f ca="1">31130.1620302804*(((RANDBETWEEN(3800,4910))))</f>
        <v>125454552.98202989</v>
      </c>
      <c r="B5446">
        <v>188319022.47881982</v>
      </c>
    </row>
    <row r="5447" spans="1:2" x14ac:dyDescent="0.25">
      <c r="A5447">
        <f ca="1">31985.5807333563*(((RANDBETWEEN(3800,4910))))</f>
        <v>126151130.41235729</v>
      </c>
      <c r="B5447">
        <v>168847449.20875055</v>
      </c>
    </row>
    <row r="5448" spans="1:2" x14ac:dyDescent="0.25">
      <c r="A5448">
        <f ca="1">27959.9086856639*(((RANDBETWEEN(3800,4910))))</f>
        <v>133368764.43061675</v>
      </c>
      <c r="B5448">
        <v>172661985.96832648</v>
      </c>
    </row>
    <row r="5449" spans="1:2" x14ac:dyDescent="0.25">
      <c r="A5449">
        <f ca="1">27484.9920830207*(((RANDBETWEEN(3800,4910))))</f>
        <v>117498341.15491362</v>
      </c>
      <c r="B5449">
        <v>146872761.91791469</v>
      </c>
    </row>
    <row r="5450" spans="1:2" x14ac:dyDescent="0.25">
      <c r="A5450">
        <f ca="1">24863.5147257123*(((RANDBETWEEN(3800,4910))))</f>
        <v>109722690.48456825</v>
      </c>
      <c r="B5450">
        <v>158756515.26243991</v>
      </c>
    </row>
    <row r="5451" spans="1:2" x14ac:dyDescent="0.25">
      <c r="A5451">
        <f ca="1">27731.2891080594*(((RANDBETWEEN(3800,4910))))</f>
        <v>122794148.17048687</v>
      </c>
      <c r="B5451">
        <v>188847649.14906538</v>
      </c>
    </row>
    <row r="5452" spans="1:2" x14ac:dyDescent="0.25">
      <c r="A5452">
        <f ca="1">26615.3272533953*(((RANDBETWEEN(3800,4910))))</f>
        <v>118172053.00507526</v>
      </c>
      <c r="B5452">
        <v>162673729.69321984</v>
      </c>
    </row>
    <row r="5453" spans="1:2" x14ac:dyDescent="0.25">
      <c r="A5453">
        <f ca="1">27062.0531477865*(((RANDBETWEEN(3800,4910))))</f>
        <v>126298602.04071938</v>
      </c>
      <c r="B5453">
        <v>148644290.0803051</v>
      </c>
    </row>
    <row r="5454" spans="1:2" x14ac:dyDescent="0.25">
      <c r="A5454">
        <f ca="1">29711.3686541878*(((RANDBETWEEN(3800,4910))))</f>
        <v>114091655.632081</v>
      </c>
      <c r="B5454">
        <v>176809347.01010987</v>
      </c>
    </row>
    <row r="5455" spans="1:2" x14ac:dyDescent="0.25">
      <c r="A5455">
        <f ca="1">28578.4704969686*(((RANDBETWEEN(3800,4910))))</f>
        <v>121772862.78758334</v>
      </c>
      <c r="B5455">
        <v>145724070.38226339</v>
      </c>
    </row>
    <row r="5456" spans="1:2" x14ac:dyDescent="0.25">
      <c r="A5456">
        <f ca="1">28683.5003568617*(((RANDBETWEEN(3800,4910))))</f>
        <v>135672956.68795574</v>
      </c>
      <c r="B5456">
        <v>183414210.44621027</v>
      </c>
    </row>
    <row r="5457" spans="1:2" x14ac:dyDescent="0.25">
      <c r="A5457">
        <f ca="1">26065.0529206528*(((RANDBETWEEN(3800,4910))))</f>
        <v>120394479.44049537</v>
      </c>
      <c r="B5457">
        <v>146770345.20629337</v>
      </c>
    </row>
    <row r="5458" spans="1:2" x14ac:dyDescent="0.25">
      <c r="A5458">
        <f ca="1">27622.910334558*(((RANDBETWEEN(3800,4910))))</f>
        <v>121817034.57540078</v>
      </c>
      <c r="B5458">
        <v>182505033.02661359</v>
      </c>
    </row>
    <row r="5459" spans="1:2" x14ac:dyDescent="0.25">
      <c r="A5459">
        <f ca="1">27117.5466322409*(((RANDBETWEEN(3800,4910))))</f>
        <v>127886349.91764785</v>
      </c>
      <c r="B5459">
        <v>180120343.62797958</v>
      </c>
    </row>
    <row r="5460" spans="1:2" x14ac:dyDescent="0.25">
      <c r="A5460">
        <f ca="1">27565.7078280381*(((RANDBETWEEN(3800,4910))))</f>
        <v>112302693.69142732</v>
      </c>
      <c r="B5460">
        <v>188155495.80914229</v>
      </c>
    </row>
    <row r="5461" spans="1:2" x14ac:dyDescent="0.25">
      <c r="A5461">
        <f ca="1">26879.8307875272*(((RANDBETWEEN(3800,4910))))</f>
        <v>102277756.14654116</v>
      </c>
      <c r="B5461">
        <v>196569731.22010648</v>
      </c>
    </row>
    <row r="5462" spans="1:2" x14ac:dyDescent="0.25">
      <c r="A5462">
        <f ca="1">25823.0186709834*(((RANDBETWEEN(3800,4910))))</f>
        <v>121109957.56691197</v>
      </c>
      <c r="B5462">
        <v>143236973.04541165</v>
      </c>
    </row>
    <row r="5463" spans="1:2" x14ac:dyDescent="0.25">
      <c r="A5463">
        <f ca="1">28004.2830580848*(((RANDBETWEEN(3800,4910))))</f>
        <v>109748785.30463445</v>
      </c>
      <c r="B5463">
        <v>168958386.66131192</v>
      </c>
    </row>
    <row r="5464" spans="1:2" x14ac:dyDescent="0.25">
      <c r="A5464">
        <f ca="1">28052.7029244523*(((RANDBETWEEN(3800,4910))))</f>
        <v>128874117.23493393</v>
      </c>
      <c r="B5464">
        <v>163714358.66976556</v>
      </c>
    </row>
    <row r="5465" spans="1:2" x14ac:dyDescent="0.25">
      <c r="A5465">
        <f ca="1">29645.8898192518*(((RANDBETWEEN(3800,4910))))</f>
        <v>113425174.4484574</v>
      </c>
      <c r="B5465">
        <v>171978985.53680259</v>
      </c>
    </row>
    <row r="5466" spans="1:2" x14ac:dyDescent="0.25">
      <c r="A5466">
        <f ca="1">26761.1950598054*(((RANDBETWEEN(3800,4910))))</f>
        <v>126205795.90204248</v>
      </c>
      <c r="B5466">
        <v>162998143.75147846</v>
      </c>
    </row>
    <row r="5467" spans="1:2" x14ac:dyDescent="0.25">
      <c r="A5467">
        <f ca="1">28070.9271194073*(((RANDBETWEEN(3800,4910))))</f>
        <v>129884179.78149746</v>
      </c>
      <c r="B5467">
        <v>162794756.67607731</v>
      </c>
    </row>
    <row r="5468" spans="1:2" x14ac:dyDescent="0.25">
      <c r="A5468">
        <f ca="1">25789.5878111238*(((RANDBETWEEN(3800,4910))))</f>
        <v>119457370.74112561</v>
      </c>
      <c r="B5468">
        <v>162627816.72536138</v>
      </c>
    </row>
    <row r="5469" spans="1:2" x14ac:dyDescent="0.25">
      <c r="A5469">
        <f ca="1">25498.8687199639*(((RANDBETWEEN(3800,4910))))</f>
        <v>124893458.99038339</v>
      </c>
      <c r="B5469">
        <v>143907951.9036127</v>
      </c>
    </row>
    <row r="5470" spans="1:2" x14ac:dyDescent="0.25">
      <c r="A5470">
        <f ca="1">25293.9742232636*(((RANDBETWEEN(3800,4910))))</f>
        <v>103983528.03183663</v>
      </c>
      <c r="B5470">
        <v>147345126.05207348</v>
      </c>
    </row>
    <row r="5471" spans="1:2" x14ac:dyDescent="0.25">
      <c r="A5471">
        <f ca="1">25752.1605619449*(((RANDBETWEEN(3800,4910))))</f>
        <v>110631281.77411537</v>
      </c>
      <c r="B5471">
        <v>142987988.6510669</v>
      </c>
    </row>
    <row r="5472" spans="1:2" x14ac:dyDescent="0.25">
      <c r="A5472">
        <f ca="1">25668.3509184405*(((RANDBETWEEN(3800,4910))))</f>
        <v>105445585.57295373</v>
      </c>
      <c r="B5472">
        <v>149062711.12117201</v>
      </c>
    </row>
    <row r="5473" spans="1:2" x14ac:dyDescent="0.25">
      <c r="A5473">
        <f ca="1">26564.3395855851*(((RANDBETWEEN(3800,4910))))</f>
        <v>110082623.2426648</v>
      </c>
      <c r="B5473">
        <v>148618269.15974939</v>
      </c>
    </row>
    <row r="5474" spans="1:2" x14ac:dyDescent="0.25">
      <c r="A5474">
        <f ca="1">30636.4540249125*(((RANDBETWEEN(3800,4910))))</f>
        <v>122361997.37550037</v>
      </c>
      <c r="B5474">
        <v>171918977.75363854</v>
      </c>
    </row>
    <row r="5475" spans="1:2" x14ac:dyDescent="0.25">
      <c r="A5475">
        <f ca="1">27552.548931823*(((RANDBETWEEN(3800,4910))))</f>
        <v>132031814.48129597</v>
      </c>
      <c r="B5475">
        <v>148320721.75158083</v>
      </c>
    </row>
    <row r="5476" spans="1:2" x14ac:dyDescent="0.25">
      <c r="A5476">
        <f ca="1">25813.0324640043*(((RANDBETWEEN(3800,4910))))</f>
        <v>123102351.82083642</v>
      </c>
      <c r="B5476">
        <v>155739991.16318065</v>
      </c>
    </row>
    <row r="5477" spans="1:2" x14ac:dyDescent="0.25">
      <c r="A5477">
        <f ca="1">27940.9429308828*(((RANDBETWEEN(3800,4910))))</f>
        <v>112462295.29680334</v>
      </c>
      <c r="B5477">
        <v>158201792.34302825</v>
      </c>
    </row>
    <row r="5478" spans="1:2" x14ac:dyDescent="0.25">
      <c r="A5478">
        <f ca="1">27785.0626140469*(((RANDBETWEEN(3800,4910))))</f>
        <v>117336319.41912013</v>
      </c>
      <c r="B5478">
        <v>149419242.20534691</v>
      </c>
    </row>
    <row r="5479" spans="1:2" x14ac:dyDescent="0.25">
      <c r="A5479">
        <f ca="1">27367.1247145698*(((RANDBETWEEN(3800,4910))))</f>
        <v>117021825.27950045</v>
      </c>
      <c r="B5479">
        <v>189516244.22592077</v>
      </c>
    </row>
    <row r="5480" spans="1:2" x14ac:dyDescent="0.25">
      <c r="A5480">
        <f ca="1">28200.5597640884*(((RANDBETWEEN(3800,4910))))</f>
        <v>108233748.37457144</v>
      </c>
      <c r="B5480">
        <v>166240407.47165495</v>
      </c>
    </row>
    <row r="5481" spans="1:2" x14ac:dyDescent="0.25">
      <c r="A5481">
        <f ca="1">26982.8236240478*(((RANDBETWEEN(3800,4910))))</f>
        <v>125389181.38095006</v>
      </c>
      <c r="B5481">
        <v>150180181.52190295</v>
      </c>
    </row>
    <row r="5482" spans="1:2" x14ac:dyDescent="0.25">
      <c r="A5482">
        <f ca="1">28866.8183051739*(((RANDBETWEEN(3800,4910))))</f>
        <v>115380672.76578026</v>
      </c>
      <c r="B5482">
        <v>145769739.47423896</v>
      </c>
    </row>
    <row r="5483" spans="1:2" x14ac:dyDescent="0.25">
      <c r="A5483">
        <f ca="1">29576.1640003878*(((RANDBETWEEN(3800,4910))))</f>
        <v>118363808.32955191</v>
      </c>
      <c r="B5483">
        <v>177165585.44762784</v>
      </c>
    </row>
    <row r="5484" spans="1:2" x14ac:dyDescent="0.25">
      <c r="A5484">
        <f ca="1">30181.762495692*(((RANDBETWEEN(3800,4910))))</f>
        <v>126974674.81937613</v>
      </c>
      <c r="B5484">
        <v>171018763.33309805</v>
      </c>
    </row>
    <row r="5485" spans="1:2" x14ac:dyDescent="0.25">
      <c r="A5485">
        <f ca="1">25959.5990349062*(((RANDBETWEEN(3800,4910))))</f>
        <v>101164557.4390294</v>
      </c>
      <c r="B5485">
        <v>167784405.42703173</v>
      </c>
    </row>
    <row r="5486" spans="1:2" x14ac:dyDescent="0.25">
      <c r="A5486">
        <f ca="1">26908.3950246908*(((RANDBETWEEN(3800,4910))))</f>
        <v>111293121.82212131</v>
      </c>
      <c r="B5486">
        <v>202848830.39944625</v>
      </c>
    </row>
    <row r="5487" spans="1:2" x14ac:dyDescent="0.25">
      <c r="A5487">
        <f ca="1">25501.9062670816*(((RANDBETWEEN(3800,4910))))</f>
        <v>108842135.94790436</v>
      </c>
      <c r="B5487">
        <v>165128821.03744119</v>
      </c>
    </row>
    <row r="5488" spans="1:2" x14ac:dyDescent="0.25">
      <c r="A5488">
        <f ca="1">28500.1572876587*(((RANDBETWEEN(3800,4910))))</f>
        <v>127965706.22158763</v>
      </c>
      <c r="B5488">
        <v>201070506.61812449</v>
      </c>
    </row>
    <row r="5489" spans="1:2" x14ac:dyDescent="0.25">
      <c r="A5489">
        <f ca="1">26380.1410533011*(((RANDBETWEEN(3800,4910))))</f>
        <v>120056021.93357353</v>
      </c>
      <c r="B5489">
        <v>145889404.21112511</v>
      </c>
    </row>
    <row r="5490" spans="1:2" x14ac:dyDescent="0.25">
      <c r="A5490">
        <f ca="1">29145.3995342013*(((RANDBETWEEN(3800,4910))))</f>
        <v>124130256.61616348</v>
      </c>
      <c r="B5490">
        <v>161456299.76487562</v>
      </c>
    </row>
    <row r="5491" spans="1:2" x14ac:dyDescent="0.25">
      <c r="A5491">
        <f ca="1">25644.7474627085*(((RANDBETWEEN(3800,4910))))</f>
        <v>109041466.21143669</v>
      </c>
      <c r="B5491">
        <v>150689749.40295652</v>
      </c>
    </row>
    <row r="5492" spans="1:2" x14ac:dyDescent="0.25">
      <c r="A5492">
        <f ca="1">25886.469434692*(((RANDBETWEEN(3800,4910))))</f>
        <v>110794089.18048194</v>
      </c>
      <c r="B5492">
        <v>159130077.97306567</v>
      </c>
    </row>
    <row r="5493" spans="1:2" x14ac:dyDescent="0.25">
      <c r="A5493">
        <f ca="1">27122.8564986854*(((RANDBETWEEN(3800,4910))))</f>
        <v>111583431.63559167</v>
      </c>
      <c r="B5493">
        <v>187653625.66889247</v>
      </c>
    </row>
    <row r="5494" spans="1:2" x14ac:dyDescent="0.25">
      <c r="A5494">
        <f ca="1">27377.987700658*(((RANDBETWEEN(3800,4910))))</f>
        <v>104173243.20100361</v>
      </c>
      <c r="B5494">
        <v>164584005.59001797</v>
      </c>
    </row>
    <row r="5495" spans="1:2" x14ac:dyDescent="0.25">
      <c r="A5495">
        <f ca="1">32873.0269517368*(((RANDBETWEEN(3800,4910))))</f>
        <v>144411207.39897972</v>
      </c>
      <c r="B5495">
        <v>150248020.78304198</v>
      </c>
    </row>
    <row r="5496" spans="1:2" x14ac:dyDescent="0.25">
      <c r="A5496">
        <f ca="1">26992.847287401*(((RANDBETWEEN(3800,4910))))</f>
        <v>115853300.55752489</v>
      </c>
      <c r="B5496">
        <v>189130571.5303106</v>
      </c>
    </row>
    <row r="5497" spans="1:2" x14ac:dyDescent="0.25">
      <c r="A5497">
        <f ca="1">27972.1445700151*(((RANDBETWEEN(3800,4910))))</f>
        <v>114210266.27937172</v>
      </c>
      <c r="B5497">
        <v>174342432.78075236</v>
      </c>
    </row>
    <row r="5498" spans="1:2" x14ac:dyDescent="0.25">
      <c r="A5498">
        <f ca="1">29697.9522533692*(((RANDBETWEEN(3800,4910))))</f>
        <v>137650008.69436634</v>
      </c>
      <c r="B5498">
        <v>150896920.13571066</v>
      </c>
    </row>
    <row r="5499" spans="1:2" x14ac:dyDescent="0.25">
      <c r="A5499">
        <f ca="1">31219.9229906542*(((RANDBETWEEN(3800,4910))))</f>
        <v>148794152.97345793</v>
      </c>
      <c r="B5499">
        <v>192284684.97716862</v>
      </c>
    </row>
    <row r="5500" spans="1:2" x14ac:dyDescent="0.25">
      <c r="A5500">
        <f ca="1">26834.4981123884*(((RANDBETWEEN(3800,4910))))</f>
        <v>117347260.24547452</v>
      </c>
      <c r="B5500">
        <v>167380785.86076266</v>
      </c>
    </row>
    <row r="5501" spans="1:2" x14ac:dyDescent="0.25">
      <c r="A5501">
        <f ca="1">27510.4008767551*(((RANDBETWEEN(3800,4910))))</f>
        <v>114745882.0569454</v>
      </c>
      <c r="B5501">
        <v>163291462.34169498</v>
      </c>
    </row>
    <row r="5502" spans="1:2" x14ac:dyDescent="0.25">
      <c r="A5502">
        <f ca="1">26561.6950371887*(((RANDBETWEEN(3800,4910))))</f>
        <v>101890662.16265577</v>
      </c>
      <c r="B5502">
        <v>163345568.39672354</v>
      </c>
    </row>
    <row r="5503" spans="1:2" x14ac:dyDescent="0.25">
      <c r="A5503">
        <f ca="1">26073.1908721652*(((RANDBETWEEN(3800,4910))))</f>
        <v>102650152.46371455</v>
      </c>
      <c r="B5503">
        <v>155739184.96249118</v>
      </c>
    </row>
    <row r="5504" spans="1:2" x14ac:dyDescent="0.25">
      <c r="A5504">
        <f ca="1">28262.1741998796*(((RANDBETWEEN(3800,4910))))</f>
        <v>125257956.0538663</v>
      </c>
      <c r="B5504">
        <v>163670122.96171075</v>
      </c>
    </row>
    <row r="5505" spans="1:2" x14ac:dyDescent="0.25">
      <c r="A5505">
        <f ca="1">29924.2587446529*(((RANDBETWEEN(3800,4910))))</f>
        <v>121851581.60822667</v>
      </c>
      <c r="B5505">
        <v>163641998.70808274</v>
      </c>
    </row>
    <row r="5506" spans="1:2" x14ac:dyDescent="0.25">
      <c r="A5506">
        <f ca="1">30804.1951003125*(((RANDBETWEEN(3800,4910))))</f>
        <v>141822514.24183875</v>
      </c>
      <c r="B5506">
        <v>182787427.15982994</v>
      </c>
    </row>
    <row r="5507" spans="1:2" x14ac:dyDescent="0.25">
      <c r="A5507">
        <f ca="1">25595.9134719759*(((RANDBETWEEN(3800,4910))))</f>
        <v>117050112.30734602</v>
      </c>
      <c r="B5507">
        <v>146033685.93215454</v>
      </c>
    </row>
    <row r="5508" spans="1:2" x14ac:dyDescent="0.25">
      <c r="A5508">
        <f ca="1">27399.5491060355*(((RANDBETWEEN(3800,4910))))</f>
        <v>118092056.64701292</v>
      </c>
      <c r="B5508">
        <v>169874575.41981509</v>
      </c>
    </row>
    <row r="5509" spans="1:2" x14ac:dyDescent="0.25">
      <c r="A5509">
        <f ca="1">27642.9097987326*(((RANDBETWEEN(3800,4910))))</f>
        <v>119721442.33831076</v>
      </c>
      <c r="B5509">
        <v>158447805.23729941</v>
      </c>
    </row>
    <row r="5510" spans="1:2" x14ac:dyDescent="0.25">
      <c r="A5510">
        <f ca="1">29954.6714188777*(((RANDBETWEEN(3800,4910))))</f>
        <v>129434135.20097049</v>
      </c>
      <c r="B5510">
        <v>144687947.85760948</v>
      </c>
    </row>
    <row r="5511" spans="1:2" x14ac:dyDescent="0.25">
      <c r="A5511">
        <f ca="1">26671.2109889211*(((RANDBETWEEN(3800,4910))))</f>
        <v>113939413.34467106</v>
      </c>
      <c r="B5511">
        <v>166026712.29426867</v>
      </c>
    </row>
    <row r="5512" spans="1:2" x14ac:dyDescent="0.25">
      <c r="A5512">
        <f ca="1">27946.0082639572*(((RANDBETWEEN(3800,4910))))</f>
        <v>117345288.70035622</v>
      </c>
      <c r="B5512">
        <v>146026215.02541095</v>
      </c>
    </row>
    <row r="5513" spans="1:2" x14ac:dyDescent="0.25">
      <c r="A5513">
        <f ca="1">29816.7942801872*(((RANDBETWEEN(3800,4910))))</f>
        <v>136859085.74605936</v>
      </c>
      <c r="B5513">
        <v>184824885.37480861</v>
      </c>
    </row>
    <row r="5514" spans="1:2" x14ac:dyDescent="0.25">
      <c r="A5514">
        <f ca="1">29146.5111240805*(((RANDBETWEEN(3800,4910))))</f>
        <v>135997620.90495968</v>
      </c>
      <c r="B5514">
        <v>196953983.64548868</v>
      </c>
    </row>
    <row r="5515" spans="1:2" x14ac:dyDescent="0.25">
      <c r="A5515">
        <f ca="1">27875.9053579751*(((RANDBETWEEN(3800,4910))))</f>
        <v>135058761.45938957</v>
      </c>
      <c r="B5515">
        <v>179265808.46445113</v>
      </c>
    </row>
    <row r="5516" spans="1:2" x14ac:dyDescent="0.25">
      <c r="A5516">
        <f ca="1">26332.3818461251*(((RANDBETWEEN(3800,4910))))</f>
        <v>117547752.56110238</v>
      </c>
      <c r="B5516">
        <v>155780482.43541002</v>
      </c>
    </row>
    <row r="5517" spans="1:2" x14ac:dyDescent="0.25">
      <c r="A5517">
        <f ca="1">32310.6363036792*(((RANDBETWEEN(3800,4910))))</f>
        <v>135769293.74805999</v>
      </c>
      <c r="B5517">
        <v>180746716.3024483</v>
      </c>
    </row>
    <row r="5518" spans="1:2" x14ac:dyDescent="0.25">
      <c r="A5518">
        <f ca="1">30717.448287366*(((RANDBETWEEN(3800,4910))))</f>
        <v>125849385.63333859</v>
      </c>
      <c r="B5518">
        <v>171428226.07953453</v>
      </c>
    </row>
    <row r="5519" spans="1:2" x14ac:dyDescent="0.25">
      <c r="A5519">
        <f ca="1">29019.675606609*(((RANDBETWEEN(3800,4910))))</f>
        <v>124813624.78402542</v>
      </c>
      <c r="B5519">
        <v>145657982.97471696</v>
      </c>
    </row>
    <row r="5520" spans="1:2" x14ac:dyDescent="0.25">
      <c r="A5520">
        <f ca="1">29411.9895754434*(((RANDBETWEEN(3800,4910))))</f>
        <v>119265617.72842304</v>
      </c>
      <c r="B5520">
        <v>184682873.68981072</v>
      </c>
    </row>
    <row r="5521" spans="1:2" x14ac:dyDescent="0.25">
      <c r="A5521">
        <f ca="1">26856.7569343543*(((RANDBETWEEN(3800,4910))))</f>
        <v>103291087.16952655</v>
      </c>
      <c r="B5521">
        <v>147088337.6758008</v>
      </c>
    </row>
    <row r="5522" spans="1:2" x14ac:dyDescent="0.25">
      <c r="A5522">
        <f ca="1">26990.9703049328*(((RANDBETWEEN(3800,4910))))</f>
        <v>119057170.01505849</v>
      </c>
      <c r="B5522">
        <v>195408771.82394353</v>
      </c>
    </row>
    <row r="5523" spans="1:2" x14ac:dyDescent="0.25">
      <c r="A5523">
        <f ca="1">26384.5153599257*(((RANDBETWEEN(3800,4910))))</f>
        <v>101553999.62035392</v>
      </c>
      <c r="B5523">
        <v>173996349.52601269</v>
      </c>
    </row>
    <row r="5524" spans="1:2" x14ac:dyDescent="0.25">
      <c r="A5524">
        <f ca="1">32492.1045399126*(((RANDBETWEEN(3800,4910))))</f>
        <v>153427717.63746727</v>
      </c>
      <c r="B5524">
        <v>202870134.43642914</v>
      </c>
    </row>
    <row r="5525" spans="1:2" x14ac:dyDescent="0.25">
      <c r="A5525">
        <f ca="1">29271.3188350552*(((RANDBETWEEN(3800,4910))))</f>
        <v>119134267.65867487</v>
      </c>
      <c r="B5525">
        <v>170859461.7856645</v>
      </c>
    </row>
    <row r="5526" spans="1:2" x14ac:dyDescent="0.25">
      <c r="A5526">
        <f ca="1">31766.6696099585*(((RANDBETWEEN(3800,4910))))</f>
        <v>153083580.85039002</v>
      </c>
      <c r="B5526">
        <v>195316000.23995465</v>
      </c>
    </row>
    <row r="5527" spans="1:2" x14ac:dyDescent="0.25">
      <c r="A5527">
        <f ca="1">27197.7857943145*(((RANDBETWEEN(3800,4910))))</f>
        <v>120051026.4961042</v>
      </c>
      <c r="B5527">
        <v>157978653.72445944</v>
      </c>
    </row>
    <row r="5528" spans="1:2" x14ac:dyDescent="0.25">
      <c r="A5528">
        <f ca="1">25529.519442769*(((RANDBETWEEN(3800,4910))))</f>
        <v>116338020.10069831</v>
      </c>
      <c r="B5528">
        <v>163993716.78663161</v>
      </c>
    </row>
    <row r="5529" spans="1:2" x14ac:dyDescent="0.25">
      <c r="A5529">
        <f ca="1">32879.3108490364*(((RANDBETWEEN(3800,4910))))</f>
        <v>156998709.30414858</v>
      </c>
      <c r="B5529">
        <v>201497767.08905742</v>
      </c>
    </row>
    <row r="5530" spans="1:2" x14ac:dyDescent="0.25">
      <c r="A5530">
        <f ca="1">28026.241398265*(((RANDBETWEEN(3800,4910))))</f>
        <v>132311885.64120907</v>
      </c>
      <c r="B5530">
        <v>181996743.39444175</v>
      </c>
    </row>
    <row r="5531" spans="1:2" x14ac:dyDescent="0.25">
      <c r="A5531">
        <f ca="1">32136.2635778426*(((RANDBETWEEN(3800,4910))))</f>
        <v>134940170.76336125</v>
      </c>
      <c r="B5531">
        <v>187774670.59161952</v>
      </c>
    </row>
    <row r="5532" spans="1:2" x14ac:dyDescent="0.25">
      <c r="A5532">
        <f ca="1">28406.4272980438*(((RANDBETWEEN(3800,4910))))</f>
        <v>113199612.78270467</v>
      </c>
      <c r="B5532">
        <v>151079862.34085339</v>
      </c>
    </row>
    <row r="5533" spans="1:2" x14ac:dyDescent="0.25">
      <c r="A5533">
        <f ca="1">27222.8473306534*(((RANDBETWEEN(3800,4910))))</f>
        <v>124245075.21710223</v>
      </c>
      <c r="B5533">
        <v>162186701.55949008</v>
      </c>
    </row>
    <row r="5534" spans="1:2" x14ac:dyDescent="0.25">
      <c r="A5534">
        <f ca="1">27398.1627996267*(((RANDBETWEEN(3800,4910))))</f>
        <v>112990023.38566053</v>
      </c>
      <c r="B5534">
        <v>162028105.49342638</v>
      </c>
    </row>
    <row r="5535" spans="1:2" x14ac:dyDescent="0.25">
      <c r="A5535">
        <f ca="1">26517.507555042*(((RANDBETWEEN(3800,4910))))</f>
        <v>105486645.05395721</v>
      </c>
      <c r="B5535">
        <v>163735088.8109706</v>
      </c>
    </row>
    <row r="5536" spans="1:2" x14ac:dyDescent="0.25">
      <c r="A5536">
        <f ca="1">28015.9166161629*(((RANDBETWEEN(3800,4910))))</f>
        <v>122177412.36308636</v>
      </c>
      <c r="B5536">
        <v>173418366.14683998</v>
      </c>
    </row>
    <row r="5537" spans="1:2" x14ac:dyDescent="0.25">
      <c r="A5537">
        <f ca="1">31814.578298424*(((RANDBETWEEN(3800,4910))))</f>
        <v>133080381.02230756</v>
      </c>
      <c r="B5537">
        <v>191808201.64554578</v>
      </c>
    </row>
    <row r="5538" spans="1:2" x14ac:dyDescent="0.25">
      <c r="A5538">
        <f ca="1">35116.5225143901*(((RANDBETWEEN(3800,4910))))</f>
        <v>135584893.42806032</v>
      </c>
      <c r="B5538">
        <v>179984478.08657891</v>
      </c>
    </row>
    <row r="5539" spans="1:2" x14ac:dyDescent="0.25">
      <c r="A5539">
        <f ca="1">26393.602087335*(((RANDBETWEEN(3800,4910))))</f>
        <v>127217162.0609546</v>
      </c>
      <c r="B5539">
        <v>155481219.32198331</v>
      </c>
    </row>
    <row r="5540" spans="1:2" x14ac:dyDescent="0.25">
      <c r="A5540">
        <f ca="1">27031.6317780124*(((RANDBETWEEN(3800,4910))))</f>
        <v>115019593.21544266</v>
      </c>
      <c r="B5540">
        <v>175124061.21078959</v>
      </c>
    </row>
    <row r="5541" spans="1:2" x14ac:dyDescent="0.25">
      <c r="A5541">
        <f ca="1">27122.5415275108*(((RANDBETWEEN(3800,4910))))</f>
        <v>125034916.44182472</v>
      </c>
      <c r="B5541">
        <v>171239834.96607047</v>
      </c>
    </row>
    <row r="5542" spans="1:2" x14ac:dyDescent="0.25">
      <c r="A5542">
        <f ca="1">25516.8355515882*(((RANDBETWEEN(3800,4910))))</f>
        <v>98367401.051372662</v>
      </c>
      <c r="B5542">
        <v>183325396.94838578</v>
      </c>
    </row>
    <row r="5543" spans="1:2" x14ac:dyDescent="0.25">
      <c r="A5543">
        <f ca="1">28722.8290038856*(((RANDBETWEEN(3800,4910))))</f>
        <v>124053898.46778169</v>
      </c>
      <c r="B5543">
        <v>200564770.98316601</v>
      </c>
    </row>
    <row r="5544" spans="1:2" x14ac:dyDescent="0.25">
      <c r="A5544">
        <f ca="1">30062.6531989339*(((RANDBETWEEN(3800,4910))))</f>
        <v>123196752.80923124</v>
      </c>
      <c r="B5544">
        <v>162996919.14528942</v>
      </c>
    </row>
    <row r="5545" spans="1:2" x14ac:dyDescent="0.25">
      <c r="A5545">
        <f ca="1">34352.2407446889*(((RANDBETWEEN(3800,4910))))</f>
        <v>139676210.86790502</v>
      </c>
      <c r="B5545">
        <v>160265599.340482</v>
      </c>
    </row>
    <row r="5546" spans="1:2" x14ac:dyDescent="0.25">
      <c r="A5546">
        <f ca="1">26180.199031857*(((RANDBETWEEN(3800,4910))))</f>
        <v>99589477.117184207</v>
      </c>
      <c r="B5546">
        <v>144884600.49881655</v>
      </c>
    </row>
    <row r="5547" spans="1:2" x14ac:dyDescent="0.25">
      <c r="A5547">
        <f ca="1">29191.2006673772*(((RANDBETWEEN(3800,4910))))</f>
        <v>136030995.10997799</v>
      </c>
      <c r="B5547">
        <v>196682218.45600784</v>
      </c>
    </row>
    <row r="5548" spans="1:2" x14ac:dyDescent="0.25">
      <c r="A5548">
        <f ca="1">32067.8934482533*(((RANDBETWEEN(3800,4910))))</f>
        <v>129907036.35887422</v>
      </c>
      <c r="B5548">
        <v>156795637.07680291</v>
      </c>
    </row>
    <row r="5549" spans="1:2" x14ac:dyDescent="0.25">
      <c r="A5549">
        <f ca="1">28672.0797287904*(((RANDBETWEEN(3800,4910))))</f>
        <v>132350320.0280966</v>
      </c>
      <c r="B5549">
        <v>154112825.5955061</v>
      </c>
    </row>
    <row r="5550" spans="1:2" x14ac:dyDescent="0.25">
      <c r="A5550">
        <f ca="1">31189.6161184102*(((RANDBETWEEN(3800,4910))))</f>
        <v>144906956.48613387</v>
      </c>
      <c r="B5550">
        <v>185449289.02325547</v>
      </c>
    </row>
    <row r="5551" spans="1:2" x14ac:dyDescent="0.25">
      <c r="A5551">
        <f ca="1">26757.7478817814*(((RANDBETWEEN(3800,4910))))</f>
        <v>103311664.57155786</v>
      </c>
      <c r="B5551">
        <v>143253986.354684</v>
      </c>
    </row>
    <row r="5552" spans="1:2" x14ac:dyDescent="0.25">
      <c r="A5552">
        <f ca="1">28781.8061981213*(((RANDBETWEEN(3800,4910))))</f>
        <v>110061626.90161581</v>
      </c>
      <c r="B5552">
        <v>176591106.76305318</v>
      </c>
    </row>
    <row r="5553" spans="1:2" x14ac:dyDescent="0.25">
      <c r="A5553">
        <f ca="1">30684.6056059864*(((RANDBETWEEN(3800,4910))))</f>
        <v>126451259.70227014</v>
      </c>
      <c r="B5553">
        <v>202105446.92742559</v>
      </c>
    </row>
    <row r="5554" spans="1:2" x14ac:dyDescent="0.25">
      <c r="A5554">
        <f ca="1">29107.7657963375*(((RANDBETWEEN(3800,4910))))</f>
        <v>135845942.97150722</v>
      </c>
      <c r="B5554">
        <v>157225103.81364971</v>
      </c>
    </row>
    <row r="5555" spans="1:2" x14ac:dyDescent="0.25">
      <c r="A5555">
        <f ca="1">27642.7752052043*(((RANDBETWEEN(3800,4910))))</f>
        <v>122927421.3375435</v>
      </c>
      <c r="B5555">
        <v>187133947.08319095</v>
      </c>
    </row>
    <row r="5556" spans="1:2" x14ac:dyDescent="0.25">
      <c r="A5556">
        <f ca="1">25710.0970485332*(((RANDBETWEEN(3800,4910))))</f>
        <v>107493915.75991748</v>
      </c>
      <c r="B5556">
        <v>179977331.9521434</v>
      </c>
    </row>
    <row r="5557" spans="1:2" x14ac:dyDescent="0.25">
      <c r="A5557">
        <f ca="1">27282.3657763423*(((RANDBETWEEN(3800,4910))))</f>
        <v>115295277.7708226</v>
      </c>
      <c r="B5557">
        <v>188297356.48809451</v>
      </c>
    </row>
    <row r="5558" spans="1:2" x14ac:dyDescent="0.25">
      <c r="A5558">
        <f ca="1">30952.1912876945*(((RANDBETWEEN(3800,4910))))</f>
        <v>131546812.97270177</v>
      </c>
      <c r="B5558">
        <v>144145485.76327664</v>
      </c>
    </row>
    <row r="5559" spans="1:2" x14ac:dyDescent="0.25">
      <c r="A5559">
        <f ca="1">31220.9853086533*(((RANDBETWEEN(3800,4910))))</f>
        <v>149205088.79005414</v>
      </c>
      <c r="B5559">
        <v>145001393.12322038</v>
      </c>
    </row>
    <row r="5560" spans="1:2" x14ac:dyDescent="0.25">
      <c r="A5560">
        <f ca="1">26345.2624579305*(((RANDBETWEEN(3800,4910))))</f>
        <v>126193807.17348714</v>
      </c>
      <c r="B5560">
        <v>166553418.14228398</v>
      </c>
    </row>
    <row r="5561" spans="1:2" x14ac:dyDescent="0.25">
      <c r="A5561">
        <f ca="1">28410.5758756261*(((RANDBETWEEN(3800,4910))))</f>
        <v>111284225.70482725</v>
      </c>
      <c r="B5561">
        <v>177388445.4771989</v>
      </c>
    </row>
    <row r="5562" spans="1:2" x14ac:dyDescent="0.25">
      <c r="A5562">
        <f ca="1">25499.3127859494*(((RANDBETWEEN(3800,4910))))</f>
        <v>112961955.64175601</v>
      </c>
      <c r="B5562">
        <v>142945982.82577208</v>
      </c>
    </row>
    <row r="5563" spans="1:2" x14ac:dyDescent="0.25">
      <c r="A5563">
        <f ca="1">27031.0331798699*(((RANDBETWEEN(3800,4910))))</f>
        <v>122045114.80711269</v>
      </c>
      <c r="B5563">
        <v>178464302.5178811</v>
      </c>
    </row>
    <row r="5564" spans="1:2" x14ac:dyDescent="0.25">
      <c r="A5564">
        <f ca="1">28215.5714316644*(((RANDBETWEEN(3800,4910))))</f>
        <v>113934477.44106086</v>
      </c>
      <c r="B5564">
        <v>170775712.51683152</v>
      </c>
    </row>
    <row r="5565" spans="1:2" x14ac:dyDescent="0.25">
      <c r="A5565">
        <f ca="1">28865.3167078902*(((RANDBETWEEN(3800,4910))))</f>
        <v>134165992.05827346</v>
      </c>
      <c r="B5565">
        <v>160362642.54750207</v>
      </c>
    </row>
    <row r="5566" spans="1:2" x14ac:dyDescent="0.25">
      <c r="A5566">
        <f ca="1">29687.2487440981*(((RANDBETWEEN(3800,4910))))</f>
        <v>132405129.39867751</v>
      </c>
      <c r="B5566">
        <v>184452919.8080416</v>
      </c>
    </row>
    <row r="5567" spans="1:2" x14ac:dyDescent="0.25">
      <c r="A5567">
        <f ca="1">30348.3864074692*(((RANDBETWEEN(3800,4910))))</f>
        <v>145520512.82381472</v>
      </c>
      <c r="B5567">
        <v>164617742.75936705</v>
      </c>
    </row>
    <row r="5568" spans="1:2" x14ac:dyDescent="0.25">
      <c r="A5568">
        <f ca="1">28790.810461665*(((RANDBETWEEN(3800,4910))))</f>
        <v>125182443.88731956</v>
      </c>
      <c r="B5568">
        <v>178433549.96895847</v>
      </c>
    </row>
    <row r="5569" spans="1:2" x14ac:dyDescent="0.25">
      <c r="A5569">
        <f ca="1">26902.3389570429*(((RANDBETWEEN(3800,4910))))</f>
        <v>127167356.24994189</v>
      </c>
      <c r="B5569">
        <v>154270093.67720866</v>
      </c>
    </row>
    <row r="5570" spans="1:2" x14ac:dyDescent="0.25">
      <c r="A5570">
        <f ca="1">29324.8985772502*(((RANDBETWEEN(3800,4910))))</f>
        <v>117974066.97627744</v>
      </c>
      <c r="B5570">
        <v>149879879.37607533</v>
      </c>
    </row>
    <row r="5571" spans="1:2" x14ac:dyDescent="0.25">
      <c r="A5571">
        <f ca="1">31878.0281781678*(((RANDBETWEEN(3800,4910))))</f>
        <v>149476074.12742868</v>
      </c>
      <c r="B5571">
        <v>168876213.6402483</v>
      </c>
    </row>
    <row r="5572" spans="1:2" x14ac:dyDescent="0.25">
      <c r="A5572">
        <f ca="1">29471.6602539913*(((RANDBETWEEN(3800,4910))))</f>
        <v>133712922.57235858</v>
      </c>
      <c r="B5572">
        <v>185049266.14937606</v>
      </c>
    </row>
    <row r="5573" spans="1:2" x14ac:dyDescent="0.25">
      <c r="A5573">
        <f ca="1">25767.6248810755*(((RANDBETWEEN(3800,4910))))</f>
        <v>119484476.57354707</v>
      </c>
      <c r="B5573">
        <v>159768570.21581602</v>
      </c>
    </row>
    <row r="5574" spans="1:2" x14ac:dyDescent="0.25">
      <c r="A5574">
        <f ca="1">26295.8890980809*(((RANDBETWEEN(3800,4910))))</f>
        <v>120224804.95642582</v>
      </c>
      <c r="B5574">
        <v>161406716.22889262</v>
      </c>
    </row>
    <row r="5575" spans="1:2" x14ac:dyDescent="0.25">
      <c r="A5575">
        <f ca="1">27142.2270431757*(((RANDBETWEEN(3800,4910))))</f>
        <v>105746116.56021254</v>
      </c>
      <c r="B5575">
        <v>153994918.83904755</v>
      </c>
    </row>
    <row r="5576" spans="1:2" x14ac:dyDescent="0.25">
      <c r="A5576">
        <f ca="1">32864.1524266543*(((RANDBETWEEN(3800,4910))))</f>
        <v>155808946.65476814</v>
      </c>
      <c r="B5576">
        <v>196123940.61951709</v>
      </c>
    </row>
    <row r="5577" spans="1:2" x14ac:dyDescent="0.25">
      <c r="A5577">
        <f ca="1">26945.8036055549*(((RANDBETWEEN(3800,4910))))</f>
        <v>106678436.47439204</v>
      </c>
      <c r="B5577">
        <v>145639251.99000922</v>
      </c>
    </row>
    <row r="5578" spans="1:2" x14ac:dyDescent="0.25">
      <c r="A5578">
        <f ca="1">31644.2043016695*(((RANDBETWEEN(3800,4910))))</f>
        <v>143727975.93818274</v>
      </c>
      <c r="B5578">
        <v>151130255.58549178</v>
      </c>
    </row>
    <row r="5579" spans="1:2" x14ac:dyDescent="0.25">
      <c r="A5579">
        <f ca="1">27508.1791922007*(((RANDBETWEEN(3800,4910))))</f>
        <v>115506844.42805094</v>
      </c>
      <c r="B5579">
        <v>163199248.1003519</v>
      </c>
    </row>
    <row r="5580" spans="1:2" x14ac:dyDescent="0.25">
      <c r="A5580">
        <f ca="1">28794.1461716812*(((RANDBETWEEN(3800,4910))))</f>
        <v>139824373.80968389</v>
      </c>
      <c r="B5580">
        <v>144039201.84531328</v>
      </c>
    </row>
    <row r="5581" spans="1:2" x14ac:dyDescent="0.25">
      <c r="A5581">
        <f ca="1">26885.1441436354*(((RANDBETWEEN(3800,4910))))</f>
        <v>120499216.05177382</v>
      </c>
      <c r="B5581">
        <v>146934792.18930161</v>
      </c>
    </row>
    <row r="5582" spans="1:2" x14ac:dyDescent="0.25">
      <c r="A5582">
        <f ca="1">31192.3906341591*(((RANDBETWEEN(3800,4910))))</f>
        <v>144420768.63615665</v>
      </c>
      <c r="B5582">
        <v>166512573.93482554</v>
      </c>
    </row>
    <row r="5583" spans="1:2" x14ac:dyDescent="0.25">
      <c r="A5583">
        <f ca="1">26212.7484877724*(((RANDBETWEEN(3800,4910))))</f>
        <v>127996850.86579272</v>
      </c>
      <c r="B5583">
        <v>143154085.68322277</v>
      </c>
    </row>
    <row r="5584" spans="1:2" x14ac:dyDescent="0.25">
      <c r="A5584">
        <f ca="1">28145.7487556476*(((RANDBETWEEN(3800,4910))))</f>
        <v>117339626.56229466</v>
      </c>
      <c r="B5584">
        <v>155739221.78168109</v>
      </c>
    </row>
    <row r="5585" spans="1:2" x14ac:dyDescent="0.25">
      <c r="A5585">
        <f ca="1">28152.3021120612*(((RANDBETWEEN(3800,4910))))</f>
        <v>136116380.71181601</v>
      </c>
      <c r="B5585">
        <v>149654408.193169</v>
      </c>
    </row>
    <row r="5586" spans="1:2" x14ac:dyDescent="0.25">
      <c r="A5586">
        <f ca="1">26708.2932038234*(((RANDBETWEEN(3800,4910))))</f>
        <v>126303518.56088099</v>
      </c>
      <c r="B5586">
        <v>163539923.58922476</v>
      </c>
    </row>
    <row r="5587" spans="1:2" x14ac:dyDescent="0.25">
      <c r="A5587">
        <f ca="1">32345.8724087644*(((RANDBETWEEN(3800,4910))))</f>
        <v>140057627.52995002</v>
      </c>
      <c r="B5587">
        <v>158300669.05131793</v>
      </c>
    </row>
    <row r="5588" spans="1:2" x14ac:dyDescent="0.25">
      <c r="A5588">
        <f ca="1">30903.5799780599*(((RANDBETWEEN(3800,4910))))</f>
        <v>129331482.20818073</v>
      </c>
      <c r="B5588">
        <v>143577105.08694401</v>
      </c>
    </row>
    <row r="5589" spans="1:2" x14ac:dyDescent="0.25">
      <c r="A5589">
        <f ca="1">29624.5774829744*(((RANDBETWEEN(3800,4910))))</f>
        <v>112840015.63264933</v>
      </c>
      <c r="B5589">
        <v>184330177.74931622</v>
      </c>
    </row>
    <row r="5590" spans="1:2" x14ac:dyDescent="0.25">
      <c r="A5590">
        <f ca="1">26835.0058647504*(((RANDBETWEEN(3800,4910))))</f>
        <v>116893285.5468529</v>
      </c>
      <c r="B5590">
        <v>147341764.30499896</v>
      </c>
    </row>
    <row r="5591" spans="1:2" x14ac:dyDescent="0.25">
      <c r="A5591">
        <f ca="1">31809.6584085385*(((RANDBETWEEN(3800,4910))))</f>
        <v>123580522.91717224</v>
      </c>
      <c r="B5591">
        <v>165176938.36805558</v>
      </c>
    </row>
    <row r="5592" spans="1:2" x14ac:dyDescent="0.25">
      <c r="A5592">
        <f ca="1">27433.0328503861*(((RANDBETWEEN(3800,4910))))</f>
        <v>121446036.42865922</v>
      </c>
      <c r="B5592">
        <v>165562335.25044715</v>
      </c>
    </row>
    <row r="5593" spans="1:2" x14ac:dyDescent="0.25">
      <c r="A5593">
        <f ca="1">26075.0748237557*(((RANDBETWEEN(3800,4910))))</f>
        <v>119110941.79491615</v>
      </c>
      <c r="B5593">
        <v>159805369.83839858</v>
      </c>
    </row>
    <row r="5594" spans="1:2" x14ac:dyDescent="0.25">
      <c r="A5594">
        <f ca="1">28231.8351258739*(((RANDBETWEEN(3800,4910))))</f>
        <v>114197773.08416003</v>
      </c>
      <c r="B5594">
        <v>170575193.81863561</v>
      </c>
    </row>
    <row r="5595" spans="1:2" x14ac:dyDescent="0.25">
      <c r="A5595">
        <f ca="1">28086.8648062392*(((RANDBETWEEN(3800,4910))))</f>
        <v>136783031.60638487</v>
      </c>
      <c r="B5595">
        <v>157077710.63867226</v>
      </c>
    </row>
    <row r="5596" spans="1:2" x14ac:dyDescent="0.25">
      <c r="A5596">
        <f ca="1">28742.5552416486*(((RANDBETWEEN(3800,4910))))</f>
        <v>129686409.25031856</v>
      </c>
      <c r="B5596">
        <v>165377535.0466935</v>
      </c>
    </row>
    <row r="5597" spans="1:2" x14ac:dyDescent="0.25">
      <c r="A5597">
        <f ca="1">25528.8106781771*(((RANDBETWEEN(3800,4910))))</f>
        <v>112913929.62957712</v>
      </c>
      <c r="B5597">
        <v>153583252.0332067</v>
      </c>
    </row>
    <row r="5598" spans="1:2" x14ac:dyDescent="0.25">
      <c r="A5598">
        <f ca="1">27742.5724418981*(((RANDBETWEEN(3800,4910))))</f>
        <v>115436843.93073817</v>
      </c>
      <c r="B5598">
        <v>175265240.76107469</v>
      </c>
    </row>
    <row r="5599" spans="1:2" x14ac:dyDescent="0.25">
      <c r="A5599">
        <f ca="1">30382.3037055392*(((RANDBETWEEN(3800,4910))))</f>
        <v>125965031.16316548</v>
      </c>
      <c r="B5599">
        <v>158397072.50877133</v>
      </c>
    </row>
    <row r="5600" spans="1:2" x14ac:dyDescent="0.25">
      <c r="A5600">
        <f ca="1">27229.9275774308*(((RANDBETWEEN(3800,4910))))</f>
        <v>120029520.76131497</v>
      </c>
      <c r="B5600">
        <v>160194846.59533036</v>
      </c>
    </row>
    <row r="5601" spans="1:2" x14ac:dyDescent="0.25">
      <c r="A5601">
        <f ca="1">27355.9622711735*(((RANDBETWEEN(3800,4910))))</f>
        <v>126193053.95692353</v>
      </c>
      <c r="B5601">
        <v>189054567.26009026</v>
      </c>
    </row>
    <row r="5602" spans="1:2" x14ac:dyDescent="0.25">
      <c r="A5602">
        <f ca="1">31490.7440526084*(((RANDBETWEEN(3800,4910))))</f>
        <v>131820254.60421878</v>
      </c>
      <c r="B5602">
        <v>193274790.55985731</v>
      </c>
    </row>
    <row r="5603" spans="1:2" x14ac:dyDescent="0.25">
      <c r="A5603">
        <f ca="1">27391.7818007256*(((RANDBETWEEN(3800,4910))))</f>
        <v>129864437.5172402</v>
      </c>
      <c r="B5603">
        <v>160747359.66579801</v>
      </c>
    </row>
    <row r="5604" spans="1:2" x14ac:dyDescent="0.25">
      <c r="A5604">
        <f ca="1">26208.2658159623*(((RANDBETWEEN(3800,4910))))</f>
        <v>103234359.04907563</v>
      </c>
      <c r="B5604">
        <v>203236179.17986274</v>
      </c>
    </row>
    <row r="5605" spans="1:2" x14ac:dyDescent="0.25">
      <c r="A5605">
        <f ca="1">28205.9469018235*(((RANDBETWEEN(3800,4910))))</f>
        <v>135529574.86326209</v>
      </c>
      <c r="B5605">
        <v>195274102.00619</v>
      </c>
    </row>
    <row r="5606" spans="1:2" x14ac:dyDescent="0.25">
      <c r="A5606">
        <f ca="1">29609.5787643373*(((RANDBETWEEN(3800,4910))))</f>
        <v>121932245.35154088</v>
      </c>
      <c r="B5606">
        <v>147997045.00201377</v>
      </c>
    </row>
    <row r="5607" spans="1:2" x14ac:dyDescent="0.25">
      <c r="A5607">
        <f ca="1">27338.0815418573*(((RANDBETWEEN(3800,4910))))</f>
        <v>120314896.86571392</v>
      </c>
      <c r="B5607">
        <v>170763716.22839716</v>
      </c>
    </row>
    <row r="5608" spans="1:2" x14ac:dyDescent="0.25">
      <c r="A5608">
        <f ca="1">25851.3388179934*(((RANDBETWEEN(3800,4910))))</f>
        <v>124215683.02045828</v>
      </c>
      <c r="B5608">
        <v>162078961.13459605</v>
      </c>
    </row>
    <row r="5609" spans="1:2" x14ac:dyDescent="0.25">
      <c r="A5609">
        <f ca="1">28520.0506434431*(((RANDBETWEEN(3800,4910))))</f>
        <v>111399317.81328866</v>
      </c>
      <c r="B5609">
        <v>159470862.33992574</v>
      </c>
    </row>
    <row r="5610" spans="1:2" x14ac:dyDescent="0.25">
      <c r="A5610">
        <f ca="1">28077.9608385622*(((RANDBETWEEN(3800,4910))))</f>
        <v>108717864.36691283</v>
      </c>
      <c r="B5610">
        <v>160075674.41819394</v>
      </c>
    </row>
    <row r="5611" spans="1:2" x14ac:dyDescent="0.25">
      <c r="A5611">
        <f ca="1">33070.4338565484*(((RANDBETWEEN(3800,4910))))</f>
        <v>130099086.79166126</v>
      </c>
      <c r="B5611">
        <v>172054277.21039185</v>
      </c>
    </row>
    <row r="5612" spans="1:2" x14ac:dyDescent="0.25">
      <c r="A5612">
        <f ca="1">26744.9903838914*(((RANDBETWEEN(3800,4910))))</f>
        <v>113398759.22769965</v>
      </c>
      <c r="B5612">
        <v>148079448.19405854</v>
      </c>
    </row>
    <row r="5613" spans="1:2" x14ac:dyDescent="0.25">
      <c r="A5613">
        <f ca="1">27721.2233707397*(((RANDBETWEEN(3800,4910))))</f>
        <v>110080978.00520743</v>
      </c>
      <c r="B5613">
        <v>168220477.28159374</v>
      </c>
    </row>
    <row r="5614" spans="1:2" x14ac:dyDescent="0.25">
      <c r="A5614">
        <f ca="1">24216.95836552*(((RANDBETWEEN(3800,4910))))</f>
        <v>100524594.17527349</v>
      </c>
      <c r="B5614">
        <v>144728738.4252311</v>
      </c>
    </row>
    <row r="5615" spans="1:2" x14ac:dyDescent="0.25">
      <c r="A5615">
        <f ca="1">26578.6482975076*(((RANDBETWEEN(3800,4910))))</f>
        <v>115298176.31458801</v>
      </c>
      <c r="B5615">
        <v>197933789.38331056</v>
      </c>
    </row>
    <row r="5616" spans="1:2" x14ac:dyDescent="0.25">
      <c r="A5616">
        <f ca="1">31884.0847010405*(((RANDBETWEEN(3800,4910))))</f>
        <v>137260984.63797915</v>
      </c>
      <c r="B5616">
        <v>176947403.21636921</v>
      </c>
    </row>
    <row r="5617" spans="1:2" x14ac:dyDescent="0.25">
      <c r="A5617">
        <f ca="1">25967.8574196011*(((RANDBETWEEN(3800,4910))))</f>
        <v>121347797.72179574</v>
      </c>
      <c r="B5617">
        <v>157725180.49348152</v>
      </c>
    </row>
    <row r="5618" spans="1:2" x14ac:dyDescent="0.25">
      <c r="A5618">
        <f ca="1">26624.9819120595*(((RANDBETWEEN(3800,4910))))</f>
        <v>112197673.7774187</v>
      </c>
      <c r="B5618">
        <v>197224243.35457087</v>
      </c>
    </row>
    <row r="5619" spans="1:2" x14ac:dyDescent="0.25">
      <c r="A5619">
        <f ca="1">32368.8094218027*(((RANDBETWEEN(3800,4910))))</f>
        <v>146242280.9677045</v>
      </c>
      <c r="B5619">
        <v>202275279.46940735</v>
      </c>
    </row>
    <row r="5620" spans="1:2" x14ac:dyDescent="0.25">
      <c r="A5620">
        <f ca="1">28803.3521800415*(((RANDBETWEEN(3800,4910))))</f>
        <v>140502751.93424261</v>
      </c>
      <c r="B5620">
        <v>185710821.57907739</v>
      </c>
    </row>
    <row r="5621" spans="1:2" x14ac:dyDescent="0.25">
      <c r="A5621">
        <f ca="1">31012.9812822374*(((RANDBETWEEN(3800,4910))))</f>
        <v>143497064.39291236</v>
      </c>
      <c r="B5621">
        <v>176591694.73021016</v>
      </c>
    </row>
    <row r="5622" spans="1:2" x14ac:dyDescent="0.25">
      <c r="A5622">
        <f ca="1">26689.339566613*(((RANDBETWEEN(3800,4910))))</f>
        <v>111267856.65320958</v>
      </c>
      <c r="B5622">
        <v>145155966.92700595</v>
      </c>
    </row>
    <row r="5623" spans="1:2" x14ac:dyDescent="0.25">
      <c r="A5623">
        <f ca="1">25996.226319063*(((RANDBETWEEN(3800,4910))))</f>
        <v>125457788.21579795</v>
      </c>
      <c r="B5623">
        <v>199789648.14749047</v>
      </c>
    </row>
    <row r="5624" spans="1:2" x14ac:dyDescent="0.25">
      <c r="A5624">
        <f ca="1">27388.9546067505*(((RANDBETWEEN(3800,4910))))</f>
        <v>123250295.73037741</v>
      </c>
      <c r="B5624">
        <v>184167103.5509074</v>
      </c>
    </row>
    <row r="5625" spans="1:2" x14ac:dyDescent="0.25">
      <c r="A5625">
        <f ca="1">26108.4960991665*(((RANDBETWEEN(3800,4910))))</f>
        <v>125164130.29940438</v>
      </c>
      <c r="B5625">
        <v>146573991.79468927</v>
      </c>
    </row>
    <row r="5626" spans="1:2" x14ac:dyDescent="0.25">
      <c r="A5626">
        <f ca="1">27917.6816016899*(((RANDBETWEEN(3800,4910))))</f>
        <v>113094528.16844559</v>
      </c>
      <c r="B5626">
        <v>179023481.9301317</v>
      </c>
    </row>
    <row r="5627" spans="1:2" x14ac:dyDescent="0.25">
      <c r="A5627">
        <f ca="1">26280.9002123112*(((RANDBETWEEN(3800,4910))))</f>
        <v>119630657.76644044</v>
      </c>
      <c r="B5627">
        <v>143686394.09915581</v>
      </c>
    </row>
    <row r="5628" spans="1:2" x14ac:dyDescent="0.25">
      <c r="A5628">
        <f ca="1">26747.1409260181*(((RANDBETWEEN(3800,4910))))</f>
        <v>116778017.28299499</v>
      </c>
      <c r="B5628">
        <v>150287243.68423307</v>
      </c>
    </row>
    <row r="5629" spans="1:2" x14ac:dyDescent="0.25">
      <c r="A5629">
        <f ca="1">34050.050867428*(((RANDBETWEEN(3800,4910))))</f>
        <v>134940351.58761713</v>
      </c>
      <c r="B5629">
        <v>177138793.74946511</v>
      </c>
    </row>
    <row r="5630" spans="1:2" x14ac:dyDescent="0.25">
      <c r="A5630">
        <f ca="1">31078.1196336111*(((RANDBETWEEN(3800,4910))))</f>
        <v>138763804.16407347</v>
      </c>
      <c r="B5630">
        <v>176326193.71821791</v>
      </c>
    </row>
    <row r="5631" spans="1:2" x14ac:dyDescent="0.25">
      <c r="A5631">
        <f ca="1">28605.5891577271*(((RANDBETWEEN(3800,4910))))</f>
        <v>129325868.58208412</v>
      </c>
      <c r="B5631">
        <v>161393412.65088731</v>
      </c>
    </row>
    <row r="5632" spans="1:2" x14ac:dyDescent="0.25">
      <c r="A5632">
        <f ca="1">27160.6601172539*(((RANDBETWEEN(3800,4910))))</f>
        <v>119724189.79685538</v>
      </c>
      <c r="B5632">
        <v>194595681.3977977</v>
      </c>
    </row>
    <row r="5633" spans="1:2" x14ac:dyDescent="0.25">
      <c r="A5633">
        <f ca="1">28402.6420015106*(((RANDBETWEEN(3800,4910))))</f>
        <v>114235426.13007559</v>
      </c>
      <c r="B5633">
        <v>147159346.70055458</v>
      </c>
    </row>
    <row r="5634" spans="1:2" x14ac:dyDescent="0.25">
      <c r="A5634">
        <f ca="1">28042.4447568004*(((RANDBETWEEN(3800,4910))))</f>
        <v>122741780.70051543</v>
      </c>
      <c r="B5634">
        <v>149189931.53402945</v>
      </c>
    </row>
    <row r="5635" spans="1:2" x14ac:dyDescent="0.25">
      <c r="A5635">
        <f ca="1">27511.3345725211*(((RANDBETWEEN(3800,4910))))</f>
        <v>133595040.68416269</v>
      </c>
      <c r="B5635">
        <v>185524386.10618129</v>
      </c>
    </row>
    <row r="5636" spans="1:2" x14ac:dyDescent="0.25">
      <c r="A5636">
        <f ca="1">25645.4538847317*(((RANDBETWEEN(3800,4910))))</f>
        <v>119661687.82615796</v>
      </c>
      <c r="B5636">
        <v>152958328.43371096</v>
      </c>
    </row>
    <row r="5637" spans="1:2" x14ac:dyDescent="0.25">
      <c r="A5637">
        <f ca="1">26820.919123418*(((RANDBETWEEN(3800,4910))))</f>
        <v>121579226.38645394</v>
      </c>
      <c r="B5637">
        <v>166116049.48898849</v>
      </c>
    </row>
    <row r="5638" spans="1:2" x14ac:dyDescent="0.25">
      <c r="A5638">
        <f ca="1">26815.5873566219*(((RANDBETWEEN(3800,4910))))</f>
        <v>121420979.5507841</v>
      </c>
      <c r="B5638">
        <v>146936658.64742845</v>
      </c>
    </row>
    <row r="5639" spans="1:2" x14ac:dyDescent="0.25">
      <c r="A5639">
        <f ca="1">29988.6124962339*(((RANDBETWEEN(3800,4910))))</f>
        <v>125832218.03419749</v>
      </c>
      <c r="B5639">
        <v>189760453.94745293</v>
      </c>
    </row>
    <row r="5640" spans="1:2" x14ac:dyDescent="0.25">
      <c r="A5640">
        <f ca="1">27220.715889901*(((RANDBETWEEN(3800,4910))))</f>
        <v>112802646.64774969</v>
      </c>
      <c r="B5640">
        <v>182418673.6937241</v>
      </c>
    </row>
    <row r="5641" spans="1:2" x14ac:dyDescent="0.25">
      <c r="A5641">
        <f ca="1">27698.9737617832*(((RANDBETWEEN(3800,4910))))</f>
        <v>127470677.25172645</v>
      </c>
      <c r="B5641">
        <v>158896005.75884449</v>
      </c>
    </row>
    <row r="5642" spans="1:2" x14ac:dyDescent="0.25">
      <c r="A5642">
        <f ca="1">31973.8754247452*(((RANDBETWEEN(3800,4910))))</f>
        <v>146408375.56990841</v>
      </c>
      <c r="B5642">
        <v>203473556.01740521</v>
      </c>
    </row>
    <row r="5643" spans="1:2" x14ac:dyDescent="0.25">
      <c r="A5643">
        <f ca="1">31688.9328243337*(((RANDBETWEEN(3800,4910))))</f>
        <v>135121609.56295875</v>
      </c>
      <c r="B5643">
        <v>198919270.51348412</v>
      </c>
    </row>
    <row r="5644" spans="1:2" x14ac:dyDescent="0.25">
      <c r="A5644">
        <f ca="1">26906.5390001639*(((RANDBETWEEN(3800,4910))))</f>
        <v>124657995.18775941</v>
      </c>
      <c r="B5644">
        <v>148813174.86556143</v>
      </c>
    </row>
    <row r="5645" spans="1:2" x14ac:dyDescent="0.25">
      <c r="A5645">
        <f ca="1">27385.8487902922*(((RANDBETWEEN(3800,4910))))</f>
        <v>112911854.56237492</v>
      </c>
      <c r="B5645">
        <v>146987532.23709187</v>
      </c>
    </row>
    <row r="5646" spans="1:2" x14ac:dyDescent="0.25">
      <c r="A5646">
        <f ca="1">31759.5529748708*(((RANDBETWEEN(3800,4910))))</f>
        <v>132818450.54090968</v>
      </c>
      <c r="B5646">
        <v>176242063.27591342</v>
      </c>
    </row>
    <row r="5647" spans="1:2" x14ac:dyDescent="0.25">
      <c r="A5647">
        <f ca="1">27034.9954194912*(((RANDBETWEEN(3800,4910))))</f>
        <v>117710370.05646481</v>
      </c>
      <c r="B5647">
        <v>183350055.66911152</v>
      </c>
    </row>
    <row r="5648" spans="1:2" x14ac:dyDescent="0.25">
      <c r="A5648">
        <f ca="1">26673.3261040664*(((RANDBETWEEN(3800,4910))))</f>
        <v>128858838.40874459</v>
      </c>
      <c r="B5648">
        <v>175863847.55537999</v>
      </c>
    </row>
    <row r="5649" spans="1:2" x14ac:dyDescent="0.25">
      <c r="A5649">
        <f ca="1">27592.8269652775*(((RANDBETWEEN(3800,4910))))</f>
        <v>125574955.51897804</v>
      </c>
      <c r="B5649">
        <v>157464841.07886887</v>
      </c>
    </row>
    <row r="5650" spans="1:2" x14ac:dyDescent="0.25">
      <c r="A5650">
        <f ca="1">26668.940999496*(((RANDBETWEEN(3800,4910))))</f>
        <v>110489422.56091191</v>
      </c>
      <c r="B5650">
        <v>170424794.93504274</v>
      </c>
    </row>
    <row r="5651" spans="1:2" x14ac:dyDescent="0.25">
      <c r="A5651">
        <f ca="1">28698.0299812669*(((RANDBETWEEN(3800,4910))))</f>
        <v>128165401.896338</v>
      </c>
      <c r="B5651">
        <v>143908377.00732362</v>
      </c>
    </row>
    <row r="5652" spans="1:2" x14ac:dyDescent="0.25">
      <c r="A5652">
        <f ca="1">26635.9667855717*(((RANDBETWEEN(3800,4910))))</f>
        <v>127426465.10217524</v>
      </c>
      <c r="B5652">
        <v>176272695.51761645</v>
      </c>
    </row>
    <row r="5653" spans="1:2" x14ac:dyDescent="0.25">
      <c r="A5653">
        <f ca="1">27532.9604831144*(((RANDBETWEEN(3800,4910))))</f>
        <v>116767285.408888</v>
      </c>
      <c r="B5653">
        <v>152910917.00432003</v>
      </c>
    </row>
    <row r="5654" spans="1:2" x14ac:dyDescent="0.25">
      <c r="A5654">
        <f ca="1">26854.9185341585*(((RANDBETWEEN(3800,4910))))</f>
        <v>121223102.26319157</v>
      </c>
      <c r="B5654">
        <v>164954497.01659894</v>
      </c>
    </row>
    <row r="5655" spans="1:2" x14ac:dyDescent="0.25">
      <c r="A5655">
        <f ca="1">26266.1366820576*(((RANDBETWEEN(3800,4910))))</f>
        <v>122295132.39166018</v>
      </c>
      <c r="B5655">
        <v>193362106.05618864</v>
      </c>
    </row>
    <row r="5656" spans="1:2" x14ac:dyDescent="0.25">
      <c r="A5656">
        <f ca="1">27820.3231388178*(((RANDBETWEEN(3800,4910))))</f>
        <v>116650614.9210631</v>
      </c>
      <c r="B5656">
        <v>179401769.70360136</v>
      </c>
    </row>
    <row r="5657" spans="1:2" x14ac:dyDescent="0.25">
      <c r="A5657">
        <f ca="1">27551.3190162822*(((RANDBETWEEN(3800,4910))))</f>
        <v>110673648.48840575</v>
      </c>
      <c r="B5657">
        <v>172932579.80751437</v>
      </c>
    </row>
    <row r="5658" spans="1:2" x14ac:dyDescent="0.25">
      <c r="A5658">
        <f ca="1">26705.0446724421*(((RANDBETWEEN(3800,4910))))</f>
        <v>102787716.94422956</v>
      </c>
      <c r="B5658">
        <v>162935253.7457172</v>
      </c>
    </row>
    <row r="5659" spans="1:2" x14ac:dyDescent="0.25">
      <c r="A5659">
        <f ca="1">27199.4816995124*(((RANDBETWEEN(3800,4910))))</f>
        <v>111300279.11440471</v>
      </c>
      <c r="B5659">
        <v>152876827.32462639</v>
      </c>
    </row>
    <row r="5660" spans="1:2" x14ac:dyDescent="0.25">
      <c r="A5660">
        <f ca="1">31939.4150973469*(((RANDBETWEEN(3800,4910))))</f>
        <v>142673367.23984879</v>
      </c>
      <c r="B5660">
        <v>172552414.50117075</v>
      </c>
    </row>
    <row r="5661" spans="1:2" x14ac:dyDescent="0.25">
      <c r="A5661">
        <f ca="1">29791.2851504512*(((RANDBETWEEN(3800,4910))))</f>
        <v>141449021.89434224</v>
      </c>
      <c r="B5661">
        <v>171618424.81353453</v>
      </c>
    </row>
    <row r="5662" spans="1:2" x14ac:dyDescent="0.25">
      <c r="A5662">
        <f ca="1">26429.8838675797*(((RANDBETWEEN(3800,4910))))</f>
        <v>109578298.51498531</v>
      </c>
      <c r="B5662">
        <v>176524337.72634968</v>
      </c>
    </row>
    <row r="5663" spans="1:2" x14ac:dyDescent="0.25">
      <c r="A5663">
        <f ca="1">26159.6825597695*(((RANDBETWEEN(3800,4910))))</f>
        <v>111518726.75229749</v>
      </c>
      <c r="B5663">
        <v>166694040.06456965</v>
      </c>
    </row>
    <row r="5664" spans="1:2" x14ac:dyDescent="0.25">
      <c r="A5664">
        <f ca="1">25518.8320447337*(((RANDBETWEEN(3800,4910))))</f>
        <v>123587703.59264529</v>
      </c>
      <c r="B5664">
        <v>203120903.87475261</v>
      </c>
    </row>
    <row r="5665" spans="1:2" x14ac:dyDescent="0.25">
      <c r="A5665">
        <f ca="1">28876.2558818506*(((RANDBETWEEN(3800,4910))))</f>
        <v>116342434.94797607</v>
      </c>
      <c r="B5665">
        <v>180047242.36637005</v>
      </c>
    </row>
    <row r="5666" spans="1:2" x14ac:dyDescent="0.25">
      <c r="A5666">
        <f ca="1">27632.4049558418*(((RANDBETWEEN(3800,4910))))</f>
        <v>114453421.32709667</v>
      </c>
      <c r="B5666">
        <v>150240793.78882509</v>
      </c>
    </row>
    <row r="5667" spans="1:2" x14ac:dyDescent="0.25">
      <c r="A5667">
        <f ca="1">27219.0931172985*(((RANDBETWEEN(3800,4910))))</f>
        <v>114456286.55824025</v>
      </c>
      <c r="B5667">
        <v>193707080.80641299</v>
      </c>
    </row>
    <row r="5668" spans="1:2" x14ac:dyDescent="0.25">
      <c r="A5668">
        <f ca="1">31732.6672294826*(((RANDBETWEEN(3800,4910))))</f>
        <v>126169084.90442276</v>
      </c>
      <c r="B5668">
        <v>196066174.00974157</v>
      </c>
    </row>
    <row r="5669" spans="1:2" x14ac:dyDescent="0.25">
      <c r="A5669">
        <f ca="1">26773.442939028*(((RANDBETWEEN(3800,4910))))</f>
        <v>115152578.0807596</v>
      </c>
      <c r="B5669">
        <v>158380578.5104529</v>
      </c>
    </row>
    <row r="5670" spans="1:2" x14ac:dyDescent="0.25">
      <c r="A5670">
        <f ca="1">29454.6712397267*(((RANDBETWEEN(3800,4910))))</f>
        <v>134990758.29166725</v>
      </c>
      <c r="B5670">
        <v>157634381.19937989</v>
      </c>
    </row>
    <row r="5671" spans="1:2" x14ac:dyDescent="0.25">
      <c r="A5671">
        <f ca="1">25230.9482043661*(((RANDBETWEEN(3800,4910))))</f>
        <v>113387881.23042144</v>
      </c>
      <c r="B5671">
        <v>183309333.53188613</v>
      </c>
    </row>
    <row r="5672" spans="1:2" x14ac:dyDescent="0.25">
      <c r="A5672">
        <f ca="1">32430.7944949115*(((RANDBETWEEN(3800,4910))))</f>
        <v>150932917.57931817</v>
      </c>
      <c r="B5672">
        <v>175112983.69266897</v>
      </c>
    </row>
    <row r="5673" spans="1:2" x14ac:dyDescent="0.25">
      <c r="A5673">
        <f ca="1">26421.7006179224*(((RANDBETWEEN(3800,4910))))</f>
        <v>110072804.77426459</v>
      </c>
      <c r="B5673">
        <v>143937510.18477222</v>
      </c>
    </row>
    <row r="5674" spans="1:2" x14ac:dyDescent="0.25">
      <c r="A5674">
        <f ca="1">31454.9309310207*(((RANDBETWEEN(3800,4910))))</f>
        <v>154097706.63107046</v>
      </c>
      <c r="B5674">
        <v>189650972.47400531</v>
      </c>
    </row>
    <row r="5675" spans="1:2" x14ac:dyDescent="0.25">
      <c r="A5675">
        <f ca="1">25704.4737982658*(((RANDBETWEEN(3800,4910))))</f>
        <v>107521813.89814603</v>
      </c>
      <c r="B5675">
        <v>183206783.42844903</v>
      </c>
    </row>
    <row r="5676" spans="1:2" x14ac:dyDescent="0.25">
      <c r="A5676">
        <f ca="1">31200.2610109332*(((RANDBETWEEN(3800,4910))))</f>
        <v>133786719.21488166</v>
      </c>
      <c r="B5676">
        <v>157652062.75364977</v>
      </c>
    </row>
    <row r="5677" spans="1:2" x14ac:dyDescent="0.25">
      <c r="A5677">
        <f ca="1">29582.7849041416*(((RANDBETWEEN(3800,4910))))</f>
        <v>144363990.33221108</v>
      </c>
      <c r="B5677">
        <v>186227315.6335735</v>
      </c>
    </row>
    <row r="5678" spans="1:2" x14ac:dyDescent="0.25">
      <c r="A5678">
        <f ca="1">27680.6975992237*(((RANDBETWEEN(3800,4910))))</f>
        <v>117753687.58709782</v>
      </c>
      <c r="B5678">
        <v>166390793.39178926</v>
      </c>
    </row>
    <row r="5679" spans="1:2" x14ac:dyDescent="0.25">
      <c r="A5679">
        <f ca="1">30235.1806251413*(((RANDBETWEEN(3800,4910))))</f>
        <v>144584633.74942556</v>
      </c>
      <c r="B5679">
        <v>161690285.14361942</v>
      </c>
    </row>
    <row r="5680" spans="1:2" x14ac:dyDescent="0.25">
      <c r="A5680">
        <f ca="1">25463.3900853841*(((RANDBETWEEN(3800,4910))))</f>
        <v>106411507.16682023</v>
      </c>
      <c r="B5680">
        <v>145860920.12689257</v>
      </c>
    </row>
    <row r="5681" spans="1:2" x14ac:dyDescent="0.25">
      <c r="A5681">
        <f ca="1">28501.1142181121*(((RANDBETWEEN(3800,4910))))</f>
        <v>137033357.16068292</v>
      </c>
      <c r="B5681">
        <v>159098390.67244622</v>
      </c>
    </row>
    <row r="5682" spans="1:2" x14ac:dyDescent="0.25">
      <c r="A5682">
        <f ca="1">27201.0286260894*(((RANDBETWEEN(3800,4910))))</f>
        <v>113809103.7715582</v>
      </c>
      <c r="B5682">
        <v>154317617.42535138</v>
      </c>
    </row>
    <row r="5683" spans="1:2" x14ac:dyDescent="0.25">
      <c r="A5683">
        <f ca="1">26622.3069400212*(((RANDBETWEEN(3800,4910))))</f>
        <v>114369430.6143312</v>
      </c>
      <c r="B5683">
        <v>149598433.75703964</v>
      </c>
    </row>
    <row r="5684" spans="1:2" x14ac:dyDescent="0.25">
      <c r="A5684">
        <f ca="1">26804.2335650408*(((RANDBETWEEN(3800,4910))))</f>
        <v>105555071.77913064</v>
      </c>
      <c r="B5684">
        <v>170087652.94081119</v>
      </c>
    </row>
    <row r="5685" spans="1:2" x14ac:dyDescent="0.25">
      <c r="A5685">
        <f ca="1">29128.0913930594*(((RANDBETWEEN(3800,4910))))</f>
        <v>141853805.08419907</v>
      </c>
      <c r="B5685">
        <v>168131713.77156085</v>
      </c>
    </row>
    <row r="5686" spans="1:2" x14ac:dyDescent="0.25">
      <c r="A5686">
        <f ca="1">33978.9477491608*(((RANDBETWEEN(3800,4910))))</f>
        <v>142643622.65097684</v>
      </c>
      <c r="B5686">
        <v>194430912.38223433</v>
      </c>
    </row>
    <row r="5687" spans="1:2" x14ac:dyDescent="0.25">
      <c r="A5687">
        <f ca="1">28281.423161051*(((RANDBETWEEN(3800,4910))))</f>
        <v>136005363.98149416</v>
      </c>
      <c r="B5687">
        <v>198837076.70665979</v>
      </c>
    </row>
    <row r="5688" spans="1:2" x14ac:dyDescent="0.25">
      <c r="A5688">
        <f ca="1">26047.1169735828*(((RANDBETWEEN(3800,4910))))</f>
        <v>126146187.50306128</v>
      </c>
      <c r="B5688">
        <v>154434165.78426257</v>
      </c>
    </row>
    <row r="5689" spans="1:2" x14ac:dyDescent="0.25">
      <c r="A5689">
        <f ca="1">25953.869788619*(((RANDBETWEEN(3800,4910))))</f>
        <v>117648891.75180976</v>
      </c>
      <c r="B5689">
        <v>160377606.13606352</v>
      </c>
    </row>
    <row r="5690" spans="1:2" x14ac:dyDescent="0.25">
      <c r="A5690">
        <f ca="1">27985.1449762977*(((RANDBETWEEN(3800,4910))))</f>
        <v>131642121.96850431</v>
      </c>
      <c r="B5690">
        <v>197896981.39054742</v>
      </c>
    </row>
    <row r="5691" spans="1:2" x14ac:dyDescent="0.25">
      <c r="A5691">
        <f ca="1">25631.9092090064*(((RANDBETWEEN(3800,4910))))</f>
        <v>118111837.6351013</v>
      </c>
      <c r="B5691">
        <v>196403434.87210846</v>
      </c>
    </row>
    <row r="5692" spans="1:2" x14ac:dyDescent="0.25">
      <c r="A5692">
        <f ca="1">30346.2454748692*(((RANDBETWEEN(3800,4910))))</f>
        <v>135860140.99098927</v>
      </c>
      <c r="B5692">
        <v>161556135.78747776</v>
      </c>
    </row>
    <row r="5693" spans="1:2" x14ac:dyDescent="0.25">
      <c r="A5693">
        <f ca="1">28131.1161253263*(((RANDBETWEEN(3800,4910))))</f>
        <v>134607390.65968612</v>
      </c>
      <c r="B5693">
        <v>150679978.75557643</v>
      </c>
    </row>
    <row r="5694" spans="1:2" x14ac:dyDescent="0.25">
      <c r="A5694">
        <f ca="1">26798.3343558785*(((RANDBETWEEN(3800,4910))))</f>
        <v>109042422.49406959</v>
      </c>
      <c r="B5694">
        <v>163463137.99955654</v>
      </c>
    </row>
    <row r="5695" spans="1:2" x14ac:dyDescent="0.25">
      <c r="A5695">
        <f ca="1">27447.5401554574*(((RANDBETWEEN(3800,4910))))</f>
        <v>120192778.3407481</v>
      </c>
      <c r="B5695">
        <v>170284107.16445643</v>
      </c>
    </row>
    <row r="5696" spans="1:2" x14ac:dyDescent="0.25">
      <c r="A5696">
        <f ca="1">26558.9157192931*(((RANDBETWEEN(3800,4910))))</f>
        <v>105731043.4785057</v>
      </c>
      <c r="B5696">
        <v>148102617.59926039</v>
      </c>
    </row>
    <row r="5697" spans="1:2" x14ac:dyDescent="0.25">
      <c r="A5697">
        <f ca="1">25552.9946046455*(((RANDBETWEEN(3800,4910))))</f>
        <v>118208153.04109016</v>
      </c>
      <c r="B5697">
        <v>201537799.27591842</v>
      </c>
    </row>
    <row r="5698" spans="1:2" x14ac:dyDescent="0.25">
      <c r="A5698">
        <f ca="1">29883.4507390785*(((RANDBETWEEN(3800,4910))))</f>
        <v>128439071.27655935</v>
      </c>
      <c r="B5698">
        <v>180325082.65968674</v>
      </c>
    </row>
    <row r="5699" spans="1:2" x14ac:dyDescent="0.25">
      <c r="A5699">
        <f ca="1">27282.7201098659*(((RANDBETWEEN(3800,4910))))</f>
        <v>111340780.76836276</v>
      </c>
      <c r="B5699">
        <v>194962078.83901772</v>
      </c>
    </row>
    <row r="5700" spans="1:2" x14ac:dyDescent="0.25">
      <c r="A5700">
        <f ca="1">26181.6023631868*(((RANDBETWEEN(3800,4910))))</f>
        <v>117555394.61070895</v>
      </c>
      <c r="B5700">
        <v>162002522.43135375</v>
      </c>
    </row>
    <row r="5701" spans="1:2" x14ac:dyDescent="0.25">
      <c r="A5701">
        <f ca="1">32658.8578837778*(((RANDBETWEEN(3800,4910))))</f>
        <v>129786301.23013312</v>
      </c>
      <c r="B5701">
        <v>163299969.47418347</v>
      </c>
    </row>
    <row r="5702" spans="1:2" x14ac:dyDescent="0.25">
      <c r="A5702">
        <f ca="1">31321.9730124046*(((RANDBETWEEN(3800,4910))))</f>
        <v>136720412.19914591</v>
      </c>
      <c r="B5702">
        <v>192250081.21932921</v>
      </c>
    </row>
    <row r="5703" spans="1:2" x14ac:dyDescent="0.25">
      <c r="A5703">
        <f ca="1">28783.8222948659*(((RANDBETWEEN(3800,4910))))</f>
        <v>126879088.67576911</v>
      </c>
      <c r="B5703">
        <v>175375259.60755694</v>
      </c>
    </row>
    <row r="5704" spans="1:2" x14ac:dyDescent="0.25">
      <c r="A5704">
        <f ca="1">32010.9586798594*(((RANDBETWEEN(3800,4910))))</f>
        <v>128844108.68643427</v>
      </c>
      <c r="B5704">
        <v>178239454.76248151</v>
      </c>
    </row>
    <row r="5705" spans="1:2" x14ac:dyDescent="0.25">
      <c r="A5705">
        <f ca="1">26034.5579369071*(((RANDBETWEEN(3800,4910))))</f>
        <v>123455873.73681344</v>
      </c>
      <c r="B5705">
        <v>146011106.19453964</v>
      </c>
    </row>
    <row r="5706" spans="1:2" x14ac:dyDescent="0.25">
      <c r="A5706">
        <f ca="1">25398.2468146967*(((RANDBETWEEN(3800,4910))))</f>
        <v>124146630.43023756</v>
      </c>
      <c r="B5706">
        <v>144911479.94690448</v>
      </c>
    </row>
    <row r="5707" spans="1:2" x14ac:dyDescent="0.25">
      <c r="A5707">
        <f ca="1">26239.2534290644*(((RANDBETWEEN(3800,4910))))</f>
        <v>124164147.22633296</v>
      </c>
      <c r="B5707">
        <v>162400107.24997658</v>
      </c>
    </row>
    <row r="5708" spans="1:2" x14ac:dyDescent="0.25">
      <c r="A5708">
        <f ca="1">31620.3184646648*(((RANDBETWEEN(3800,4910))))</f>
        <v>129643305.70512573</v>
      </c>
      <c r="B5708">
        <v>191846202.61401197</v>
      </c>
    </row>
    <row r="5709" spans="1:2" x14ac:dyDescent="0.25">
      <c r="A5709">
        <f ca="1">27216.4212360623*(((RANDBETWEEN(3800,4910))))</f>
        <v>108974550.6291936</v>
      </c>
      <c r="B5709">
        <v>201563776.52460682</v>
      </c>
    </row>
    <row r="5710" spans="1:2" x14ac:dyDescent="0.25">
      <c r="A5710">
        <f ca="1">27546.1365039595*(((RANDBETWEEN(3800,4910))))</f>
        <v>125748113.14057493</v>
      </c>
      <c r="B5710">
        <v>163769529.73457083</v>
      </c>
    </row>
    <row r="5711" spans="1:2" x14ac:dyDescent="0.25">
      <c r="A5711">
        <f ca="1">30847.4052572577*(((RANDBETWEEN(3800,4910))))</f>
        <v>117929630.29849616</v>
      </c>
      <c r="B5711">
        <v>147826018.24442422</v>
      </c>
    </row>
    <row r="5712" spans="1:2" x14ac:dyDescent="0.25">
      <c r="A5712">
        <f ca="1">26729.7212337318*(((RANDBETWEEN(3800,4910))))</f>
        <v>124319933.4580867</v>
      </c>
      <c r="B5712">
        <v>145875106.89437512</v>
      </c>
    </row>
    <row r="5713" spans="1:2" x14ac:dyDescent="0.25">
      <c r="A5713">
        <f ca="1">25693.5045084949*(((RANDBETWEEN(3800,4910))))</f>
        <v>102440002.47536916</v>
      </c>
      <c r="B5713">
        <v>142998025.88680705</v>
      </c>
    </row>
    <row r="5714" spans="1:2" x14ac:dyDescent="0.25">
      <c r="A5714">
        <f ca="1">30738.7381178271*(((RANDBETWEEN(3800,4910))))</f>
        <v>137125510.7436268</v>
      </c>
      <c r="B5714">
        <v>155269975.46491599</v>
      </c>
    </row>
    <row r="5715" spans="1:2" x14ac:dyDescent="0.25">
      <c r="A5715">
        <f ca="1">26262.4438103369*(((RANDBETWEEN(3800,4910))))</f>
        <v>125166807.20006585</v>
      </c>
      <c r="B5715">
        <v>146814679.36189032</v>
      </c>
    </row>
    <row r="5716" spans="1:2" x14ac:dyDescent="0.25">
      <c r="A5716">
        <f ca="1">26964.9564322466*(((RANDBETWEEN(3800,4910))))</f>
        <v>109046283.81200537</v>
      </c>
      <c r="B5716">
        <v>152303480.67708868</v>
      </c>
    </row>
    <row r="5717" spans="1:2" x14ac:dyDescent="0.25">
      <c r="A5717">
        <f ca="1">27192.2827962497*(((RANDBETWEEN(3800,4910))))</f>
        <v>129652804.37251866</v>
      </c>
      <c r="B5717">
        <v>146089614.96976343</v>
      </c>
    </row>
    <row r="5718" spans="1:2" x14ac:dyDescent="0.25">
      <c r="A5718">
        <f ca="1">27639.1984290701*(((RANDBETWEEN(3800,4910))))</f>
        <v>114481559.89320847</v>
      </c>
      <c r="B5718">
        <v>197127386.20032501</v>
      </c>
    </row>
    <row r="5719" spans="1:2" x14ac:dyDescent="0.25">
      <c r="A5719">
        <f ca="1">29247.759603374*(((RANDBETWEEN(3800,4910))))</f>
        <v>123162315.68980771</v>
      </c>
      <c r="B5719">
        <v>201821483.63218498</v>
      </c>
    </row>
    <row r="5720" spans="1:2" x14ac:dyDescent="0.25">
      <c r="A5720">
        <f ca="1">28291.2890323324*(((RANDBETWEEN(3800,4910))))</f>
        <v>122982233.42354906</v>
      </c>
      <c r="B5720">
        <v>153927590.96093246</v>
      </c>
    </row>
    <row r="5721" spans="1:2" x14ac:dyDescent="0.25">
      <c r="A5721">
        <f ca="1">25535.9462469213*(((RANDBETWEEN(3800,4910))))</f>
        <v>112996562.14262678</v>
      </c>
      <c r="B5721">
        <v>153931147.0759142</v>
      </c>
    </row>
    <row r="5722" spans="1:2" x14ac:dyDescent="0.25">
      <c r="A5722">
        <f ca="1">27599.2187746774*(((RANDBETWEEN(3800,4910))))</f>
        <v>123644500.11055492</v>
      </c>
      <c r="B5722">
        <v>155211387.90157723</v>
      </c>
    </row>
    <row r="5723" spans="1:2" x14ac:dyDescent="0.25">
      <c r="A5723">
        <f ca="1">27306.1779635273*(((RANDBETWEEN(3800,4910))))</f>
        <v>118945711.2091251</v>
      </c>
      <c r="B5723">
        <v>176668733.6492694</v>
      </c>
    </row>
    <row r="5724" spans="1:2" x14ac:dyDescent="0.25">
      <c r="A5724">
        <f ca="1">27605.3906689041*(((RANDBETWEEN(3800,4910))))</f>
        <v>124417495.74475062</v>
      </c>
      <c r="B5724">
        <v>181450320.72803292</v>
      </c>
    </row>
    <row r="5725" spans="1:2" x14ac:dyDescent="0.25">
      <c r="A5725">
        <f ca="1">26819.8926651439*(((RANDBETWEEN(3800,4910))))</f>
        <v>109076503.46914008</v>
      </c>
      <c r="B5725">
        <v>159336467.16580966</v>
      </c>
    </row>
    <row r="5726" spans="1:2" x14ac:dyDescent="0.25">
      <c r="A5726">
        <f ca="1">30470.3318772903*(((RANDBETWEEN(3800,4910))))</f>
        <v>128645741.18591964</v>
      </c>
      <c r="B5726">
        <v>178382207.6697278</v>
      </c>
    </row>
    <row r="5727" spans="1:2" x14ac:dyDescent="0.25">
      <c r="A5727">
        <f ca="1">26367.7225155515*(((RANDBETWEEN(3800,4910))))</f>
        <v>116993584.80150193</v>
      </c>
      <c r="B5727">
        <v>155553368.50283614</v>
      </c>
    </row>
    <row r="5728" spans="1:2" x14ac:dyDescent="0.25">
      <c r="A5728">
        <f ca="1">31084.0313481034*(((RANDBETWEEN(3800,4910))))</f>
        <v>142924376.13857958</v>
      </c>
      <c r="B5728">
        <v>164061743.54904929</v>
      </c>
    </row>
    <row r="5729" spans="1:2" x14ac:dyDescent="0.25">
      <c r="A5729">
        <f ca="1">27335.6340768175*(((RANDBETWEEN(3800,4910))))</f>
        <v>117816582.87108324</v>
      </c>
      <c r="B5729">
        <v>165843233.95034152</v>
      </c>
    </row>
    <row r="5730" spans="1:2" x14ac:dyDescent="0.25">
      <c r="A5730">
        <f ca="1">29561.3763428022*(((RANDBETWEEN(3800,4910))))</f>
        <v>128976284.98364589</v>
      </c>
      <c r="B5730">
        <v>155886965.8096512</v>
      </c>
    </row>
    <row r="5731" spans="1:2" x14ac:dyDescent="0.25">
      <c r="A5731">
        <f ca="1">32929.0946627728*(((RANDBETWEEN(3800,4910))))</f>
        <v>128160036.42751178</v>
      </c>
      <c r="B5731">
        <v>168739734.41253263</v>
      </c>
    </row>
    <row r="5732" spans="1:2" x14ac:dyDescent="0.25">
      <c r="A5732">
        <f ca="1">30063.0252089177*(((RANDBETWEEN(3800,4910))))</f>
        <v>135163361.33929408</v>
      </c>
      <c r="B5732">
        <v>143274955.28350145</v>
      </c>
    </row>
    <row r="5733" spans="1:2" x14ac:dyDescent="0.25">
      <c r="A5733">
        <f ca="1">28948.7275489725*(((RANDBETWEEN(3800,4910))))</f>
        <v>122395220.07705562</v>
      </c>
      <c r="B5733">
        <v>171477532.33536598</v>
      </c>
    </row>
    <row r="5734" spans="1:2" x14ac:dyDescent="0.25">
      <c r="A5734">
        <f ca="1">26412.6318016013*(((RANDBETWEEN(3800,4910))))</f>
        <v>116030691.50443438</v>
      </c>
      <c r="B5734">
        <v>147708348.51377383</v>
      </c>
    </row>
    <row r="5735" spans="1:2" x14ac:dyDescent="0.25">
      <c r="A5735">
        <f ca="1">28187.5781181949*(((RANDBETWEEN(3800,4910))))</f>
        <v>131523239.4994974</v>
      </c>
      <c r="B5735">
        <v>169150038.92071</v>
      </c>
    </row>
    <row r="5736" spans="1:2" x14ac:dyDescent="0.25">
      <c r="A5736">
        <f ca="1">28047.4132236126*(((RANDBETWEEN(3800,4910))))</f>
        <v>112918885.6382643</v>
      </c>
      <c r="B5736">
        <v>187000199.72121769</v>
      </c>
    </row>
    <row r="5737" spans="1:2" x14ac:dyDescent="0.25">
      <c r="A5737">
        <f ca="1">26624.1328829847*(((RANDBETWEEN(3800,4910))))</f>
        <v>112833075.15808913</v>
      </c>
      <c r="B5737">
        <v>188862912.71491194</v>
      </c>
    </row>
    <row r="5738" spans="1:2" x14ac:dyDescent="0.25">
      <c r="A5738">
        <f ca="1">26715.7025588373*(((RANDBETWEEN(3800,4910))))</f>
        <v>120861838.37618025</v>
      </c>
      <c r="B5738">
        <v>152713450.49982697</v>
      </c>
    </row>
    <row r="5739" spans="1:2" x14ac:dyDescent="0.25">
      <c r="A5739">
        <f ca="1">27480.5003917938*(((RANDBETWEEN(3800,4910))))</f>
        <v>123057680.75445257</v>
      </c>
      <c r="B5739">
        <v>173970293.61512852</v>
      </c>
    </row>
    <row r="5740" spans="1:2" x14ac:dyDescent="0.25">
      <c r="A5740">
        <f ca="1">28216.7044979368*(((RANDBETWEEN(3800,4910))))</f>
        <v>135806998.74857005</v>
      </c>
      <c r="B5740">
        <v>153183474.32585999</v>
      </c>
    </row>
    <row r="5741" spans="1:2" x14ac:dyDescent="0.25">
      <c r="A5741">
        <f ca="1">26428.4396582276*(((RANDBETWEEN(3800,4910))))</f>
        <v>124821520.50580883</v>
      </c>
      <c r="B5741">
        <v>157194804.8862313</v>
      </c>
    </row>
    <row r="5742" spans="1:2" x14ac:dyDescent="0.25">
      <c r="A5742">
        <f ca="1">30964.179334796*(((RANDBETWEEN(3800,4910))))</f>
        <v>138347953.26786855</v>
      </c>
      <c r="B5742">
        <v>160410038.32851145</v>
      </c>
    </row>
    <row r="5743" spans="1:2" x14ac:dyDescent="0.25">
      <c r="A5743">
        <f ca="1">27459.45414807*(((RANDBETWEEN(3800,4910))))</f>
        <v>118515004.10307015</v>
      </c>
      <c r="B5743">
        <v>151888407.20243269</v>
      </c>
    </row>
    <row r="5744" spans="1:2" x14ac:dyDescent="0.25">
      <c r="A5744">
        <f ca="1">27908.2894856416*(((RANDBETWEEN(3800,4910))))</f>
        <v>106777115.57206488</v>
      </c>
      <c r="B5744">
        <v>197988638.44281894</v>
      </c>
    </row>
    <row r="5745" spans="1:2" x14ac:dyDescent="0.25">
      <c r="A5745">
        <f ca="1">26645.3850711057*(((RANDBETWEEN(3800,4910))))</f>
        <v>110525057.27494657</v>
      </c>
      <c r="B5745">
        <v>148973914.50518516</v>
      </c>
    </row>
    <row r="5746" spans="1:2" x14ac:dyDescent="0.25">
      <c r="A5746">
        <f ca="1">29265.3225913922*(((RANDBETWEEN(3800,4910))))</f>
        <v>112086185.52503198</v>
      </c>
      <c r="B5746">
        <v>162144729.85596475</v>
      </c>
    </row>
    <row r="5747" spans="1:2" x14ac:dyDescent="0.25">
      <c r="A5747">
        <f ca="1">27622.2887401608*(((RANDBETWEEN(3800,4910))))</f>
        <v>112919916.36977747</v>
      </c>
      <c r="B5747">
        <v>199165746.95381662</v>
      </c>
    </row>
    <row r="5748" spans="1:2" x14ac:dyDescent="0.25">
      <c r="A5748">
        <f ca="1">28490.0486465351*(((RANDBETWEEN(3800,4910))))</f>
        <v>127663907.98512365</v>
      </c>
      <c r="B5748">
        <v>184988231.60765567</v>
      </c>
    </row>
    <row r="5749" spans="1:2" x14ac:dyDescent="0.25">
      <c r="A5749">
        <f ca="1">27337.4644726652*(((RANDBETWEEN(3800,4910))))</f>
        <v>132012615.9385004</v>
      </c>
      <c r="B5749">
        <v>153472944.69096789</v>
      </c>
    </row>
    <row r="5750" spans="1:2" x14ac:dyDescent="0.25">
      <c r="A5750">
        <f ca="1">26813.4634878516*(((RANDBETWEEN(3800,4910))))</f>
        <v>112214344.69665915</v>
      </c>
      <c r="B5750">
        <v>160109156.85431182</v>
      </c>
    </row>
    <row r="5751" spans="1:2" x14ac:dyDescent="0.25">
      <c r="A5751">
        <f ca="1">33832.5666682071*(((RANDBETWEEN(3800,4910))))</f>
        <v>147171665.00670081</v>
      </c>
      <c r="B5751">
        <v>143366303.70188028</v>
      </c>
    </row>
    <row r="5752" spans="1:2" x14ac:dyDescent="0.25">
      <c r="A5752">
        <f ca="1">26474.9102384944*(((RANDBETWEEN(3800,4910))))</f>
        <v>105767266.40278508</v>
      </c>
      <c r="B5752">
        <v>158700545.93424636</v>
      </c>
    </row>
    <row r="5753" spans="1:2" x14ac:dyDescent="0.25">
      <c r="A5753">
        <f ca="1">26933.3546190405*(((RANDBETWEEN(3800,4910))))</f>
        <v>109537953.23563775</v>
      </c>
      <c r="B5753">
        <v>152429297.13250193</v>
      </c>
    </row>
    <row r="5754" spans="1:2" x14ac:dyDescent="0.25">
      <c r="A5754">
        <f ca="1">26821.601900348*(((RANDBETWEEN(3800,4910))))</f>
        <v>129628801.98438188</v>
      </c>
      <c r="B5754">
        <v>144396563.17927414</v>
      </c>
    </row>
    <row r="5755" spans="1:2" x14ac:dyDescent="0.25">
      <c r="A5755">
        <f ca="1">27405.4308888911*(((RANDBETWEEN(3800,4910))))</f>
        <v>116418270.41600934</v>
      </c>
      <c r="B5755">
        <v>170414049.29159558</v>
      </c>
    </row>
    <row r="5756" spans="1:2" x14ac:dyDescent="0.25">
      <c r="A5756">
        <f ca="1">31403.431240982*(((RANDBETWEEN(3800,4910))))</f>
        <v>133495986.20541464</v>
      </c>
      <c r="B5756">
        <v>201903846.50583717</v>
      </c>
    </row>
    <row r="5757" spans="1:2" x14ac:dyDescent="0.25">
      <c r="A5757">
        <f ca="1">28491.0158877151*(((RANDBETWEEN(3800,4910))))</f>
        <v>132597187.94142616</v>
      </c>
      <c r="B5757">
        <v>176024461.33050215</v>
      </c>
    </row>
    <row r="5758" spans="1:2" x14ac:dyDescent="0.25">
      <c r="A5758">
        <f ca="1">27073.3270502115*(((RANDBETWEEN(3800,4910))))</f>
        <v>103122302.73425578</v>
      </c>
      <c r="B5758">
        <v>163213030.94220954</v>
      </c>
    </row>
    <row r="5759" spans="1:2" x14ac:dyDescent="0.25">
      <c r="A5759">
        <f ca="1">31630.3455758883*(((RANDBETWEEN(3800,4910))))</f>
        <v>145404698.61235866</v>
      </c>
      <c r="B5759">
        <v>189807903.73578143</v>
      </c>
    </row>
    <row r="5760" spans="1:2" x14ac:dyDescent="0.25">
      <c r="A5760">
        <f ca="1">26662.9137657721*(((RANDBETWEEN(3800,4910))))</f>
        <v>117503460.96575773</v>
      </c>
      <c r="B5760">
        <v>150220978.29985586</v>
      </c>
    </row>
    <row r="5761" spans="1:2" x14ac:dyDescent="0.25">
      <c r="A5761">
        <f ca="1">25800.9706402509*(((RANDBETWEEN(3800,4910))))</f>
        <v>99024125.317283124</v>
      </c>
      <c r="B5761">
        <v>147711131.3406862</v>
      </c>
    </row>
    <row r="5762" spans="1:2" x14ac:dyDescent="0.25">
      <c r="A5762">
        <f ca="1">28826.20719651*(((RANDBETWEEN(3800,4910))))</f>
        <v>116486703.28109677</v>
      </c>
      <c r="B5762">
        <v>143171283.0409869</v>
      </c>
    </row>
    <row r="5763" spans="1:2" x14ac:dyDescent="0.25">
      <c r="A5763">
        <f ca="1">26852.2391079126*(((RANDBETWEEN(3800,4910))))</f>
        <v>107919148.97470081</v>
      </c>
      <c r="B5763">
        <v>162797268.92498469</v>
      </c>
    </row>
    <row r="5764" spans="1:2" x14ac:dyDescent="0.25">
      <c r="A5764">
        <f ca="1">29905.7287885435*(((RANDBETWEEN(3800,4910))))</f>
        <v>141155039.88192514</v>
      </c>
      <c r="B5764">
        <v>191894479.72011554</v>
      </c>
    </row>
    <row r="5765" spans="1:2" x14ac:dyDescent="0.25">
      <c r="A5765">
        <f ca="1">28565.5507467831*(((RANDBETWEEN(3800,4910))))</f>
        <v>131972844.45013785</v>
      </c>
      <c r="B5765">
        <v>190960831.12233359</v>
      </c>
    </row>
    <row r="5766" spans="1:2" x14ac:dyDescent="0.25">
      <c r="A5766">
        <f ca="1">26276.4627431359*(((RANDBETWEEN(3800,4910))))</f>
        <v>108180197.11349045</v>
      </c>
      <c r="B5766">
        <v>167709792.13864303</v>
      </c>
    </row>
    <row r="5767" spans="1:2" x14ac:dyDescent="0.25">
      <c r="A5767">
        <f ca="1">26842.7817874027*(((RANDBETWEEN(3800,4910))))</f>
        <v>118081397.08278459</v>
      </c>
      <c r="B5767">
        <v>170524913.06682888</v>
      </c>
    </row>
    <row r="5768" spans="1:2" x14ac:dyDescent="0.25">
      <c r="A5768">
        <f ca="1">27388.2146467027*(((RANDBETWEEN(3800,4910))))</f>
        <v>124643764.85714379</v>
      </c>
      <c r="B5768">
        <v>143859438.36024264</v>
      </c>
    </row>
    <row r="5769" spans="1:2" x14ac:dyDescent="0.25">
      <c r="A5769">
        <f ca="1">26465.5156282838*(((RANDBETWEEN(3800,4910))))</f>
        <v>113378268.95156783</v>
      </c>
      <c r="B5769">
        <v>166241489.15365881</v>
      </c>
    </row>
    <row r="5770" spans="1:2" x14ac:dyDescent="0.25">
      <c r="A5770">
        <f ca="1">27617.5179432405*(((RANDBETWEEN(3800,4910))))</f>
        <v>107238822.17360298</v>
      </c>
      <c r="B5770">
        <v>166479132.43613639</v>
      </c>
    </row>
    <row r="5771" spans="1:2" x14ac:dyDescent="0.25">
      <c r="A5771">
        <f ca="1">32539.2287353953*(((RANDBETWEEN(3800,4910))))</f>
        <v>157880337.82413778</v>
      </c>
      <c r="B5771">
        <v>173155947.57548872</v>
      </c>
    </row>
    <row r="5772" spans="1:2" x14ac:dyDescent="0.25">
      <c r="A5772">
        <f ca="1">26415.643524739*(((RANDBETWEEN(3800,4910))))</f>
        <v>126530932.48349988</v>
      </c>
      <c r="B5772">
        <v>147070524.12225553</v>
      </c>
    </row>
    <row r="5773" spans="1:2" x14ac:dyDescent="0.25">
      <c r="A5773">
        <f ca="1">28621.6789338518*(((RANDBETWEEN(3800,4910))))</f>
        <v>111653169.52095577</v>
      </c>
      <c r="B5773">
        <v>172854124.96182907</v>
      </c>
    </row>
    <row r="5774" spans="1:2" x14ac:dyDescent="0.25">
      <c r="A5774">
        <f ca="1">32707.3565122323*(((RANDBETWEEN(3800,4910))))</f>
        <v>128670740.51912184</v>
      </c>
      <c r="B5774">
        <v>193888639.76239735</v>
      </c>
    </row>
    <row r="5775" spans="1:2" x14ac:dyDescent="0.25">
      <c r="A5775">
        <f ca="1">30405.9850148335*(((RANDBETWEEN(3800,4910))))</f>
        <v>144793300.64063704</v>
      </c>
      <c r="B5775">
        <v>174831906.25507513</v>
      </c>
    </row>
    <row r="5776" spans="1:2" x14ac:dyDescent="0.25">
      <c r="A5776">
        <f ca="1">26903.481211695*(((RANDBETWEEN(3800,4910))))</f>
        <v>108232704.91464895</v>
      </c>
      <c r="B5776">
        <v>159430453.37089556</v>
      </c>
    </row>
    <row r="5777" spans="1:2" x14ac:dyDescent="0.25">
      <c r="A5777">
        <f ca="1">29504.457144892*(((RANDBETWEEN(3800,4910))))</f>
        <v>144866884.58141953</v>
      </c>
      <c r="B5777">
        <v>191352964.569976</v>
      </c>
    </row>
    <row r="5778" spans="1:2" x14ac:dyDescent="0.25">
      <c r="A5778">
        <f ca="1">26901.7981210646*(((RANDBETWEEN(3800,4910))))</f>
        <v>126277040.38027744</v>
      </c>
      <c r="B5778">
        <v>151995929.75836244</v>
      </c>
    </row>
    <row r="5779" spans="1:2" x14ac:dyDescent="0.25">
      <c r="A5779">
        <f ca="1">26213.2995017053*(((RANDBETWEEN(3800,4910))))</f>
        <v>102467787.75216585</v>
      </c>
      <c r="B5779">
        <v>159706582.10062343</v>
      </c>
    </row>
    <row r="5780" spans="1:2" x14ac:dyDescent="0.25">
      <c r="A5780">
        <f ca="1">27255.9854906171*(((RANDBETWEEN(3800,4910))))</f>
        <v>105780479.68908511</v>
      </c>
      <c r="B5780">
        <v>145067147.8397142</v>
      </c>
    </row>
    <row r="5781" spans="1:2" x14ac:dyDescent="0.25">
      <c r="A5781">
        <f ca="1">33251.2988166285*(((RANDBETWEEN(3800,4910))))</f>
        <v>138857423.85824054</v>
      </c>
      <c r="B5781">
        <v>198966888.30528715</v>
      </c>
    </row>
    <row r="5782" spans="1:2" x14ac:dyDescent="0.25">
      <c r="A5782">
        <f ca="1">25708.1413790662*(((RANDBETWEEN(3800,4910))))</f>
        <v>103372436.48522523</v>
      </c>
      <c r="B5782">
        <v>156606413.3889879</v>
      </c>
    </row>
    <row r="5783" spans="1:2" x14ac:dyDescent="0.25">
      <c r="A5783">
        <f ca="1">25664.968284823*(((RANDBETWEEN(3800,4910))))</f>
        <v>106740603.09657891</v>
      </c>
      <c r="B5783">
        <v>149965718.42073205</v>
      </c>
    </row>
    <row r="5784" spans="1:2" x14ac:dyDescent="0.25">
      <c r="A5784">
        <f ca="1">31573.656078163*(((RANDBETWEEN(3800,4910))))</f>
        <v>143154956.65839118</v>
      </c>
      <c r="B5784">
        <v>143029349.86802846</v>
      </c>
    </row>
    <row r="5785" spans="1:2" x14ac:dyDescent="0.25">
      <c r="A5785">
        <f ca="1">27806.1793550001*(((RANDBETWEEN(3800,4910))))</f>
        <v>125183419.45621046</v>
      </c>
      <c r="B5785">
        <v>158225963.52241096</v>
      </c>
    </row>
    <row r="5786" spans="1:2" x14ac:dyDescent="0.25">
      <c r="A5786">
        <f ca="1">26424.1541819689*(((RANDBETWEEN(3800,4910))))</f>
        <v>118089545.03921923</v>
      </c>
      <c r="B5786">
        <v>153347879.45208293</v>
      </c>
    </row>
    <row r="5787" spans="1:2" x14ac:dyDescent="0.25">
      <c r="A5787">
        <f ca="1">27222.3178681079*(((RANDBETWEEN(3800,4910))))</f>
        <v>129115453.64843579</v>
      </c>
      <c r="B5787">
        <v>143792567.86423627</v>
      </c>
    </row>
    <row r="5788" spans="1:2" x14ac:dyDescent="0.25">
      <c r="A5788">
        <f ca="1">25770.5702684525*(((RANDBETWEEN(3800,4910))))</f>
        <v>125734612.33977976</v>
      </c>
      <c r="B5788">
        <v>145634162.55659211</v>
      </c>
    </row>
    <row r="5789" spans="1:2" x14ac:dyDescent="0.25">
      <c r="A5789">
        <f ca="1">28291.4698273287*(((RANDBETWEEN(3800,4910))))</f>
        <v>130055886.79622993</v>
      </c>
      <c r="B5789">
        <v>200928583.43128049</v>
      </c>
    </row>
    <row r="5790" spans="1:2" x14ac:dyDescent="0.25">
      <c r="A5790">
        <f ca="1">32430.7566184017*(((RANDBETWEEN(3800,4910))))</f>
        <v>129139272.85447554</v>
      </c>
      <c r="B5790">
        <v>151245818.03092423</v>
      </c>
    </row>
    <row r="5791" spans="1:2" x14ac:dyDescent="0.25">
      <c r="A5791">
        <f ca="1">30238.1442449424*(((RANDBETWEEN(3800,4910))))</f>
        <v>123341390.37511994</v>
      </c>
      <c r="B5791">
        <v>165754011.35982746</v>
      </c>
    </row>
    <row r="5792" spans="1:2" x14ac:dyDescent="0.25">
      <c r="A5792">
        <f ca="1">27159.5613796006*(((RANDBETWEEN(3800,4910))))</f>
        <v>124879663.22340339</v>
      </c>
      <c r="B5792">
        <v>149375623.41169751</v>
      </c>
    </row>
    <row r="5793" spans="1:2" x14ac:dyDescent="0.25">
      <c r="A5793">
        <f ca="1">26647.3816460297*(((RANDBETWEEN(3800,4910))))</f>
        <v>125509167.55279997</v>
      </c>
      <c r="B5793">
        <v>168958113.37381417</v>
      </c>
    </row>
    <row r="5794" spans="1:2" x14ac:dyDescent="0.25">
      <c r="A5794">
        <f ca="1">28891.3760848522*(((RANDBETWEEN(3800,4910))))</f>
        <v>110336165.26805054</v>
      </c>
      <c r="B5794">
        <v>201880958.02516389</v>
      </c>
    </row>
    <row r="5795" spans="1:2" x14ac:dyDescent="0.25">
      <c r="A5795">
        <f ca="1">26255.3770309105*(((RANDBETWEEN(3800,4910))))</f>
        <v>102238438.15836535</v>
      </c>
      <c r="B5795">
        <v>158137996.41075972</v>
      </c>
    </row>
    <row r="5796" spans="1:2" x14ac:dyDescent="0.25">
      <c r="A5796">
        <f ca="1">32168.3651466968*(((RANDBETWEEN(3800,4910))))</f>
        <v>131472108.35454994</v>
      </c>
      <c r="B5796">
        <v>179367517.36965951</v>
      </c>
    </row>
    <row r="5797" spans="1:2" x14ac:dyDescent="0.25">
      <c r="A5797">
        <f ca="1">29396.7415746062*(((RANDBETWEEN(3800,4910))))</f>
        <v>125377102.81569532</v>
      </c>
      <c r="B5797">
        <v>146012118.15579361</v>
      </c>
    </row>
    <row r="5798" spans="1:2" x14ac:dyDescent="0.25">
      <c r="A5798">
        <f ca="1">26559.0794739194*(((RANDBETWEEN(3800,4910))))</f>
        <v>110937274.96256155</v>
      </c>
      <c r="B5798">
        <v>160218326.48593268</v>
      </c>
    </row>
    <row r="5799" spans="1:2" x14ac:dyDescent="0.25">
      <c r="A5799">
        <f ca="1">26506.3540655417*(((RANDBETWEEN(3800,4910))))</f>
        <v>112439953.9460278</v>
      </c>
      <c r="B5799">
        <v>171757054.2828424</v>
      </c>
    </row>
    <row r="5800" spans="1:2" x14ac:dyDescent="0.25">
      <c r="A5800">
        <f ca="1">28359.1097615061*(((RANDBETWEEN(3800,4910))))</f>
        <v>126481629.53631726</v>
      </c>
      <c r="B5800">
        <v>160269048.97561222</v>
      </c>
    </row>
    <row r="5801" spans="1:2" x14ac:dyDescent="0.25">
      <c r="A5801">
        <f ca="1">26092.2185535197*(((RANDBETWEEN(3800,4910))))</f>
        <v>109874332.32887129</v>
      </c>
      <c r="B5801">
        <v>190989230.89856187</v>
      </c>
    </row>
    <row r="5802" spans="1:2" x14ac:dyDescent="0.25">
      <c r="A5802">
        <f ca="1">26159.8928913762*(((RANDBETWEEN(3800,4910))))</f>
        <v>114632650.65001036</v>
      </c>
      <c r="B5802">
        <v>191854908.53949735</v>
      </c>
    </row>
    <row r="5803" spans="1:2" x14ac:dyDescent="0.25">
      <c r="A5803">
        <f ca="1">28623.7913597408*(((RANDBETWEEN(3800,4910))))</f>
        <v>125916058.19149986</v>
      </c>
      <c r="B5803">
        <v>182093834.08710706</v>
      </c>
    </row>
    <row r="5804" spans="1:2" x14ac:dyDescent="0.25">
      <c r="A5804">
        <f ca="1">26363.0827618365*(((RANDBETWEEN(3800,4910))))</f>
        <v>103106016.68154256</v>
      </c>
      <c r="B5804">
        <v>151868352.6934287</v>
      </c>
    </row>
    <row r="5805" spans="1:2" x14ac:dyDescent="0.25">
      <c r="A5805">
        <f ca="1">26522.0303083027*(((RANDBETWEEN(3800,4910))))</f>
        <v>108687280.20342439</v>
      </c>
      <c r="B5805">
        <v>151697250.01608855</v>
      </c>
    </row>
    <row r="5806" spans="1:2" x14ac:dyDescent="0.25">
      <c r="A5806">
        <f ca="1">33362.0559868005*(((RANDBETWEEN(3800,4910))))</f>
        <v>142689513.45554581</v>
      </c>
      <c r="B5806">
        <v>189706594.31811985</v>
      </c>
    </row>
    <row r="5807" spans="1:2" x14ac:dyDescent="0.25">
      <c r="A5807">
        <f ca="1">26597.1493154567*(((RANDBETWEEN(3800,4910))))</f>
        <v>125059796.08127718</v>
      </c>
      <c r="B5807">
        <v>150393044.11140811</v>
      </c>
    </row>
    <row r="5808" spans="1:2" x14ac:dyDescent="0.25">
      <c r="A5808">
        <f ca="1">26887.1049802416*(((RANDBETWEEN(3800,4910))))</f>
        <v>111931018.03274588</v>
      </c>
      <c r="B5808">
        <v>147288414.83173656</v>
      </c>
    </row>
    <row r="5809" spans="1:2" x14ac:dyDescent="0.25">
      <c r="A5809">
        <f ca="1">27536.3875263392*(((RANDBETWEEN(3800,4910))))</f>
        <v>118131102.48799531</v>
      </c>
      <c r="B5809">
        <v>158499217.63798296</v>
      </c>
    </row>
    <row r="5810" spans="1:2" x14ac:dyDescent="0.25">
      <c r="A5810">
        <f ca="1">25941.0676055308*(((RANDBETWEEN(3800,4910))))</f>
        <v>114374167.07278539</v>
      </c>
      <c r="B5810">
        <v>191517614.16907963</v>
      </c>
    </row>
    <row r="5811" spans="1:2" x14ac:dyDescent="0.25">
      <c r="A5811">
        <f ca="1">26433.4850812018*(((RANDBETWEEN(3800,4910))))</f>
        <v>118818515.44000222</v>
      </c>
      <c r="B5811">
        <v>148196792.98226598</v>
      </c>
    </row>
    <row r="5812" spans="1:2" x14ac:dyDescent="0.25">
      <c r="A5812">
        <f ca="1">27472.0348440758*(((RANDBETWEEN(3800,4910))))</f>
        <v>109393642.7491097</v>
      </c>
      <c r="B5812">
        <v>149154819.66573322</v>
      </c>
    </row>
    <row r="5813" spans="1:2" x14ac:dyDescent="0.25">
      <c r="A5813">
        <f ca="1">31763.9529403083*(((RANDBETWEEN(3800,4910))))</f>
        <v>135219147.66689232</v>
      </c>
      <c r="B5813">
        <v>202781720.71378636</v>
      </c>
    </row>
    <row r="5814" spans="1:2" x14ac:dyDescent="0.25">
      <c r="A5814">
        <f ca="1">30529.8876058094*(((RANDBETWEEN(3800,4910))))</f>
        <v>131675405.24385591</v>
      </c>
      <c r="B5814">
        <v>146360642.60848665</v>
      </c>
    </row>
    <row r="5815" spans="1:2" x14ac:dyDescent="0.25">
      <c r="A5815">
        <f ca="1">30618.051688279*(((RANDBETWEEN(3800,4910))))</f>
        <v>141271690.48971936</v>
      </c>
      <c r="B5815">
        <v>173091723.59666497</v>
      </c>
    </row>
    <row r="5816" spans="1:2" x14ac:dyDescent="0.25">
      <c r="A5816">
        <f ca="1">27042.0054882227*(((RANDBETWEEN(3800,4910))))</f>
        <v>114820355.30299351</v>
      </c>
      <c r="B5816">
        <v>172823642.59921989</v>
      </c>
    </row>
    <row r="5817" spans="1:2" x14ac:dyDescent="0.25">
      <c r="A5817">
        <f ca="1">31784.6251512327*(((RANDBETWEEN(3800,4910))))</f>
        <v>136197118.77303201</v>
      </c>
      <c r="B5817">
        <v>171229972.04601386</v>
      </c>
    </row>
    <row r="5818" spans="1:2" x14ac:dyDescent="0.25">
      <c r="A5818">
        <f ca="1">28192.238377922*(((RANDBETWEEN(3800,4910))))</f>
        <v>133123749.62054749</v>
      </c>
      <c r="B5818">
        <v>145787182.49177551</v>
      </c>
    </row>
    <row r="5819" spans="1:2" x14ac:dyDescent="0.25">
      <c r="A5819">
        <f ca="1">28283.6289154041*(((RANDBETWEEN(3800,4910))))</f>
        <v>113813322.75558603</v>
      </c>
      <c r="B5819">
        <v>195386297.8098101</v>
      </c>
    </row>
    <row r="5820" spans="1:2" x14ac:dyDescent="0.25">
      <c r="A5820">
        <f ca="1">26352.1895499437*(((RANDBETWEEN(3800,4910))))</f>
        <v>107385172.41602077</v>
      </c>
      <c r="B5820">
        <v>152319719.58634704</v>
      </c>
    </row>
    <row r="5821" spans="1:2" x14ac:dyDescent="0.25">
      <c r="A5821">
        <f ca="1">32261.9937697283*(((RANDBETWEEN(3800,4910))))</f>
        <v>139307289.09768683</v>
      </c>
      <c r="B5821">
        <v>180577986.75287709</v>
      </c>
    </row>
    <row r="5822" spans="1:2" x14ac:dyDescent="0.25">
      <c r="A5822">
        <f ca="1">27906.4476990981*(((RANDBETWEEN(3800,4910))))</f>
        <v>116425699.8006373</v>
      </c>
      <c r="B5822">
        <v>178104647.42782253</v>
      </c>
    </row>
    <row r="5823" spans="1:2" x14ac:dyDescent="0.25">
      <c r="A5823">
        <f ca="1">28824.3059973707*(((RANDBETWEEN(3800,4910))))</f>
        <v>141383220.9171032</v>
      </c>
      <c r="B5823">
        <v>199180895.51213554</v>
      </c>
    </row>
    <row r="5824" spans="1:2" x14ac:dyDescent="0.25">
      <c r="A5824">
        <f ca="1">29937.3470342103*(((RANDBETWEEN(3800,4910))))</f>
        <v>121605503.65296231</v>
      </c>
      <c r="B5824">
        <v>194067587.70794505</v>
      </c>
    </row>
    <row r="5825" spans="1:2" x14ac:dyDescent="0.25">
      <c r="A5825">
        <f ca="1">29024.2419881622*(((RANDBETWEEN(3800,4910))))</f>
        <v>126197404.16452928</v>
      </c>
      <c r="B5825">
        <v>167223254.13804823</v>
      </c>
    </row>
    <row r="5826" spans="1:2" x14ac:dyDescent="0.25">
      <c r="A5826">
        <f ca="1">27853.4511172113*(((RANDBETWEEN(3800,4910))))</f>
        <v>122610891.8179642</v>
      </c>
      <c r="B5826">
        <v>145375981.67355919</v>
      </c>
    </row>
    <row r="5827" spans="1:2" x14ac:dyDescent="0.25">
      <c r="A5827">
        <f ca="1">26613.1646075056*(((RANDBETWEEN(3800,4910))))</f>
        <v>110151888.31046571</v>
      </c>
      <c r="B5827">
        <v>180855314.43555805</v>
      </c>
    </row>
    <row r="5828" spans="1:2" x14ac:dyDescent="0.25">
      <c r="A5828">
        <f ca="1">26566.2439676959*(((RANDBETWEEN(3800,4910))))</f>
        <v>111604790.90829064</v>
      </c>
      <c r="B5828">
        <v>147218430.99100477</v>
      </c>
    </row>
    <row r="5829" spans="1:2" x14ac:dyDescent="0.25">
      <c r="A5829">
        <f ca="1">26616.1451311389*(((RANDBETWEEN(3800,4910))))</f>
        <v>123871539.44032042</v>
      </c>
      <c r="B5829">
        <v>198667836.63254941</v>
      </c>
    </row>
    <row r="5830" spans="1:2" x14ac:dyDescent="0.25">
      <c r="A5830">
        <f ca="1">27052.8906062694*(((RANDBETWEEN(3800,4910))))</f>
        <v>107995139.3002276</v>
      </c>
      <c r="B5830">
        <v>152612470.26661396</v>
      </c>
    </row>
    <row r="5831" spans="1:2" x14ac:dyDescent="0.25">
      <c r="A5831">
        <f ca="1">28624.8237104849*(((RANDBETWEEN(3800,4910))))</f>
        <v>137799901.34227446</v>
      </c>
      <c r="B5831">
        <v>154485211.86770347</v>
      </c>
    </row>
    <row r="5832" spans="1:2" x14ac:dyDescent="0.25">
      <c r="A5832">
        <f ca="1">28527.9888663782*(((RANDBETWEEN(3800,4910))))</f>
        <v>121415120.61530563</v>
      </c>
      <c r="B5832">
        <v>173301811.64673167</v>
      </c>
    </row>
    <row r="5833" spans="1:2" x14ac:dyDescent="0.25">
      <c r="A5833">
        <f ca="1">29557.4009635341*(((RANDBETWEEN(3800,4910))))</f>
        <v>122929230.60733843</v>
      </c>
      <c r="B5833">
        <v>143381435.31546599</v>
      </c>
    </row>
    <row r="5834" spans="1:2" x14ac:dyDescent="0.25">
      <c r="A5834">
        <f ca="1">29463.5348268048*(((RANDBETWEEN(3800,4910))))</f>
        <v>140334816.38007107</v>
      </c>
      <c r="B5834">
        <v>165065798.31200647</v>
      </c>
    </row>
    <row r="5835" spans="1:2" x14ac:dyDescent="0.25">
      <c r="A5835">
        <f ca="1">26027.0219151932*(((RANDBETWEEN(3800,4910))))</f>
        <v>115586004.32537307</v>
      </c>
      <c r="B5835">
        <v>147130123.61905673</v>
      </c>
    </row>
    <row r="5836" spans="1:2" x14ac:dyDescent="0.25">
      <c r="A5836">
        <f ca="1">29670.1458780028*(((RANDBETWEEN(3800,4910))))</f>
        <v>137165084.39400706</v>
      </c>
      <c r="B5836">
        <v>186697399.14083815</v>
      </c>
    </row>
    <row r="5837" spans="1:2" x14ac:dyDescent="0.25">
      <c r="A5837">
        <f ca="1">29130.6152691135*(((RANDBETWEEN(3800,4910))))</f>
        <v>118445081.68421544</v>
      </c>
      <c r="B5837">
        <v>198316894.74402285</v>
      </c>
    </row>
    <row r="5838" spans="1:2" x14ac:dyDescent="0.25">
      <c r="A5838">
        <f ca="1">28208.4426494779*(((RANDBETWEEN(3800,4910))))</f>
        <v>122509266.42668273</v>
      </c>
      <c r="B5838">
        <v>188960499.5964576</v>
      </c>
    </row>
    <row r="5839" spans="1:2" x14ac:dyDescent="0.25">
      <c r="A5839">
        <f ca="1">27239.1644090793*(((RANDBETWEEN(3800,4910))))</f>
        <v>111435421.59754325</v>
      </c>
      <c r="B5839">
        <v>173843710.17482638</v>
      </c>
    </row>
    <row r="5840" spans="1:2" x14ac:dyDescent="0.25">
      <c r="A5840">
        <f ca="1">27749.9800854952*(((RANDBETWEEN(3800,4910))))</f>
        <v>126789659.01062758</v>
      </c>
      <c r="B5840">
        <v>176074247.5545032</v>
      </c>
    </row>
    <row r="5841" spans="1:2" x14ac:dyDescent="0.25">
      <c r="A5841">
        <f ca="1">26304.8681012271*(((RANDBETWEEN(3800,4910))))</f>
        <v>111795689.43021509</v>
      </c>
      <c r="B5841">
        <v>164980448.74171638</v>
      </c>
    </row>
    <row r="5842" spans="1:2" x14ac:dyDescent="0.25">
      <c r="A5842">
        <f ca="1">26211.9355897423*(((RANDBETWEEN(3800,4910))))</f>
        <v>106787425.59261009</v>
      </c>
      <c r="B5842">
        <v>165681326.4068293</v>
      </c>
    </row>
    <row r="5843" spans="1:2" x14ac:dyDescent="0.25">
      <c r="A5843">
        <f ca="1">28210.0393794096*(((RANDBETWEEN(3800,4910))))</f>
        <v>110611564.40666504</v>
      </c>
      <c r="B5843">
        <v>192618499.12135616</v>
      </c>
    </row>
    <row r="5844" spans="1:2" x14ac:dyDescent="0.25">
      <c r="A5844">
        <f ca="1">28264.5500848705*(((RANDBETWEEN(3800,4910))))</f>
        <v>137733152.56357419</v>
      </c>
      <c r="B5844">
        <v>172201554.7545909</v>
      </c>
    </row>
    <row r="5845" spans="1:2" x14ac:dyDescent="0.25">
      <c r="A5845">
        <f ca="1">29092.2534056498*(((RANDBETWEEN(3800,4910))))</f>
        <v>113867079.82971339</v>
      </c>
      <c r="B5845">
        <v>194793235.96424851</v>
      </c>
    </row>
    <row r="5846" spans="1:2" x14ac:dyDescent="0.25">
      <c r="A5846">
        <f ca="1">31826.8156923056*(((RANDBETWEEN(3800,4910))))</f>
        <v>153086983.47998974</v>
      </c>
      <c r="B5846">
        <v>170106073.93445313</v>
      </c>
    </row>
    <row r="5847" spans="1:2" x14ac:dyDescent="0.25">
      <c r="A5847">
        <f ca="1">31326.2025480991*(((RANDBETWEEN(3800,4910))))</f>
        <v>125461441.20513679</v>
      </c>
      <c r="B5847">
        <v>164265066.9004423</v>
      </c>
    </row>
    <row r="5848" spans="1:2" x14ac:dyDescent="0.25">
      <c r="A5848">
        <f ca="1">28835.2373441288*(((RANDBETWEEN(3800,4910))))</f>
        <v>112428590.40475817</v>
      </c>
      <c r="B5848">
        <v>154019832.07883179</v>
      </c>
    </row>
    <row r="5849" spans="1:2" x14ac:dyDescent="0.25">
      <c r="A5849">
        <f ca="1">31528.3269805259*(((RANDBETWEEN(3800,4910))))</f>
        <v>151052214.56369957</v>
      </c>
      <c r="B5849">
        <v>145164504.56821153</v>
      </c>
    </row>
    <row r="5850" spans="1:2" x14ac:dyDescent="0.25">
      <c r="A5850">
        <f ca="1">33027.8177536687*(((RANDBETWEEN(3800,4910))))</f>
        <v>158599580.85311693</v>
      </c>
      <c r="B5850">
        <v>162514570.3357521</v>
      </c>
    </row>
    <row r="5851" spans="1:2" x14ac:dyDescent="0.25">
      <c r="A5851">
        <f ca="1">30240.3170956841*(((RANDBETWEEN(3800,4910))))</f>
        <v>125860199.75223723</v>
      </c>
      <c r="B5851">
        <v>183811504.9860695</v>
      </c>
    </row>
    <row r="5852" spans="1:2" x14ac:dyDescent="0.25">
      <c r="A5852">
        <f ca="1">27384.5604892265*(((RANDBETWEEN(3800,4910))))</f>
        <v>117808379.22465259</v>
      </c>
      <c r="B5852">
        <v>191438681.69626641</v>
      </c>
    </row>
    <row r="5853" spans="1:2" x14ac:dyDescent="0.25">
      <c r="A5853">
        <f ca="1">25411.3054188465*(((RANDBETWEEN(3800,4910))))</f>
        <v>110107186.37986182</v>
      </c>
      <c r="B5853">
        <v>143535098.40019935</v>
      </c>
    </row>
    <row r="5854" spans="1:2" x14ac:dyDescent="0.25">
      <c r="A5854">
        <f ca="1">26658.3259712126*(((RANDBETWEEN(3800,4910))))</f>
        <v>103620913.0501032</v>
      </c>
      <c r="B5854">
        <v>178649415.81802019</v>
      </c>
    </row>
    <row r="5855" spans="1:2" x14ac:dyDescent="0.25">
      <c r="A5855">
        <f ca="1">26223.6296706871*(((RANDBETWEEN(3800,4910))))</f>
        <v>118399687.9631522</v>
      </c>
      <c r="B5855">
        <v>160829122.9703024</v>
      </c>
    </row>
    <row r="5856" spans="1:2" x14ac:dyDescent="0.25">
      <c r="A5856">
        <f ca="1">26318.3408765115*(((RANDBETWEEN(3800,4910))))</f>
        <v>115379606.40262638</v>
      </c>
      <c r="B5856">
        <v>160591414.64351159</v>
      </c>
    </row>
    <row r="5857" spans="1:2" x14ac:dyDescent="0.25">
      <c r="A5857">
        <f ca="1">26289.1898635771*(((RANDBETWEEN(3800,4910))))</f>
        <v>119510657.1198217</v>
      </c>
      <c r="B5857">
        <v>153234443.69488049</v>
      </c>
    </row>
    <row r="5858" spans="1:2" x14ac:dyDescent="0.25">
      <c r="A5858">
        <f ca="1">29340.2060486555*(((RANDBETWEEN(3800,4910))))</f>
        <v>118329050.99422775</v>
      </c>
      <c r="B5858">
        <v>163693961.53183824</v>
      </c>
    </row>
    <row r="5859" spans="1:2" x14ac:dyDescent="0.25">
      <c r="A5859">
        <f ca="1">30416.4310461729*(((RANDBETWEEN(3800,4910))))</f>
        <v>119840738.32192118</v>
      </c>
      <c r="B5859">
        <v>176728706.33535612</v>
      </c>
    </row>
    <row r="5860" spans="1:2" x14ac:dyDescent="0.25">
      <c r="A5860">
        <f ca="1">29060.6226361985*(((RANDBETWEEN(3800,4910))))</f>
        <v>125600011.03364991</v>
      </c>
      <c r="B5860">
        <v>188573005.4292773</v>
      </c>
    </row>
    <row r="5861" spans="1:2" x14ac:dyDescent="0.25">
      <c r="A5861">
        <f ca="1">26195.3104179478*(((RANDBETWEEN(3800,4910))))</f>
        <v>101821171.59456298</v>
      </c>
      <c r="B5861">
        <v>188468217.75918168</v>
      </c>
    </row>
    <row r="5862" spans="1:2" x14ac:dyDescent="0.25">
      <c r="A5862">
        <f ca="1">28707.6648463868*(((RANDBETWEEN(3800,4910))))</f>
        <v>113423983.80807418</v>
      </c>
      <c r="B5862">
        <v>176197669.77213365</v>
      </c>
    </row>
    <row r="5863" spans="1:2" x14ac:dyDescent="0.25">
      <c r="A5863">
        <f ca="1">32781.8596499654*(((RANDBETWEEN(3800,4910))))</f>
        <v>143027253.65279892</v>
      </c>
      <c r="B5863">
        <v>161075823.21259034</v>
      </c>
    </row>
    <row r="5864" spans="1:2" x14ac:dyDescent="0.25">
      <c r="A5864">
        <f ca="1">26988.2570543948*(((RANDBETWEEN(3800,4910))))</f>
        <v>106117826.73788044</v>
      </c>
      <c r="B5864">
        <v>176610512.84325957</v>
      </c>
    </row>
    <row r="5865" spans="1:2" x14ac:dyDescent="0.25">
      <c r="A5865">
        <f ca="1">28283.3573983181*(((RANDBETWEEN(3800,4910))))</f>
        <v>129368076.7399068</v>
      </c>
      <c r="B5865">
        <v>190433010.06582838</v>
      </c>
    </row>
    <row r="5866" spans="1:2" x14ac:dyDescent="0.25">
      <c r="A5866">
        <f ca="1">27118.6671563193*(((RANDBETWEEN(3800,4910))))</f>
        <v>121491628.86031029</v>
      </c>
      <c r="B5866">
        <v>145158589.40912715</v>
      </c>
    </row>
    <row r="5867" spans="1:2" x14ac:dyDescent="0.25">
      <c r="A5867">
        <f ca="1">26569.6326333366*(((RANDBETWEEN(3800,4910))))</f>
        <v>104737491.84061271</v>
      </c>
      <c r="B5867">
        <v>157732610.17512926</v>
      </c>
    </row>
    <row r="5868" spans="1:2" x14ac:dyDescent="0.25">
      <c r="A5868">
        <f ca="1">26221.1836182164*(((RANDBETWEEN(3800,4910))))</f>
        <v>115478092.65462491</v>
      </c>
      <c r="B5868">
        <v>158475661.89646587</v>
      </c>
    </row>
    <row r="5869" spans="1:2" x14ac:dyDescent="0.25">
      <c r="A5869">
        <f ca="1">26634.4117173109*(((RANDBETWEEN(3800,4910))))</f>
        <v>120547347.4325493</v>
      </c>
      <c r="B5869">
        <v>170030172.34689423</v>
      </c>
    </row>
    <row r="5870" spans="1:2" x14ac:dyDescent="0.25">
      <c r="A5870">
        <f ca="1">28407.2215550317*(((RANDBETWEEN(3800,4910))))</f>
        <v>114282252.31589244</v>
      </c>
      <c r="B5870">
        <v>167549941.83067751</v>
      </c>
    </row>
    <row r="5871" spans="1:2" x14ac:dyDescent="0.25">
      <c r="A5871">
        <f ca="1">31203.1222633307*(((RANDBETWEEN(3800,4910))))</f>
        <v>134547863.19948211</v>
      </c>
      <c r="B5871">
        <v>169219233.62384298</v>
      </c>
    </row>
    <row r="5872" spans="1:2" x14ac:dyDescent="0.25">
      <c r="A5872">
        <f ca="1">32897.3320679872*(((RANDBETWEEN(3800,4910))))</f>
        <v>140767683.91891721</v>
      </c>
      <c r="B5872">
        <v>159143752.1097416</v>
      </c>
    </row>
    <row r="5873" spans="1:2" x14ac:dyDescent="0.25">
      <c r="A5873">
        <f ca="1">26577.1158787246*(((RANDBETWEEN(3800,4910))))</f>
        <v>120792991.66880324</v>
      </c>
      <c r="B5873">
        <v>160177272.49991888</v>
      </c>
    </row>
    <row r="5874" spans="1:2" x14ac:dyDescent="0.25">
      <c r="A5874">
        <f ca="1">27953.278883699*(((RANDBETWEEN(3800,4910))))</f>
        <v>114776163.09646817</v>
      </c>
      <c r="B5874">
        <v>183469766.66575015</v>
      </c>
    </row>
    <row r="5875" spans="1:2" x14ac:dyDescent="0.25">
      <c r="A5875">
        <f ca="1">28245.6827095584*(((RANDBETWEEN(3800,4910))))</f>
        <v>134138747.18769275</v>
      </c>
      <c r="B5875">
        <v>188780820.33254576</v>
      </c>
    </row>
    <row r="5876" spans="1:2" x14ac:dyDescent="0.25">
      <c r="A5876">
        <f ca="1">27939.7616491146*(((RANDBETWEEN(3800,4910))))</f>
        <v>132462409.97845218</v>
      </c>
      <c r="B5876">
        <v>164662295.73164564</v>
      </c>
    </row>
    <row r="5877" spans="1:2" x14ac:dyDescent="0.25">
      <c r="A5877">
        <f ca="1">28059.9688482245*(((RANDBETWEEN(3800,4910))))</f>
        <v>122650123.8355892</v>
      </c>
      <c r="B5877">
        <v>191568017.03008896</v>
      </c>
    </row>
    <row r="5878" spans="1:2" x14ac:dyDescent="0.25">
      <c r="A5878">
        <f ca="1">26945.9969264195*(((RANDBETWEEN(3800,4910))))</f>
        <v>103553466.18823023</v>
      </c>
      <c r="B5878">
        <v>162208598.00238609</v>
      </c>
    </row>
    <row r="5879" spans="1:2" x14ac:dyDescent="0.25">
      <c r="A5879">
        <f ca="1">26394.2114659961*(((RANDBETWEEN(3800,4910))))</f>
        <v>122785871.73981397</v>
      </c>
      <c r="B5879">
        <v>188169061.81501174</v>
      </c>
    </row>
    <row r="5880" spans="1:2" x14ac:dyDescent="0.25">
      <c r="A5880">
        <f ca="1">26325.7563691775*(((RANDBETWEEN(3800,4910))))</f>
        <v>125837115.44466862</v>
      </c>
      <c r="B5880">
        <v>184331484.60107049</v>
      </c>
    </row>
    <row r="5881" spans="1:2" x14ac:dyDescent="0.25">
      <c r="A5881">
        <f ca="1">27576.3713489169*(((RANDBETWEEN(3800,4910))))</f>
        <v>126823731.83366862</v>
      </c>
      <c r="B5881">
        <v>155298680.13154849</v>
      </c>
    </row>
    <row r="5882" spans="1:2" x14ac:dyDescent="0.25">
      <c r="A5882">
        <f ca="1">27660.0249759821*(((RANDBETWEEN(3800,4910))))</f>
        <v>110999680.228616</v>
      </c>
      <c r="B5882">
        <v>170017912.15044084</v>
      </c>
    </row>
    <row r="5883" spans="1:2" x14ac:dyDescent="0.25">
      <c r="A5883">
        <f ca="1">26857.7176558145*(((RANDBETWEEN(3800,4910))))</f>
        <v>127789020.60636531</v>
      </c>
      <c r="B5883">
        <v>167128414.3036364</v>
      </c>
    </row>
    <row r="5884" spans="1:2" x14ac:dyDescent="0.25">
      <c r="A5884">
        <f ca="1">28514.8824141518*(((RANDBETWEEN(3800,4910))))</f>
        <v>126577563.03641978</v>
      </c>
      <c r="B5884">
        <v>197913330.93016917</v>
      </c>
    </row>
    <row r="5885" spans="1:2" x14ac:dyDescent="0.25">
      <c r="A5885">
        <f ca="1">26490.6541452318*(((RANDBETWEEN(3800,4910))))</f>
        <v>100955882.9474782</v>
      </c>
      <c r="B5885">
        <v>149403181.57176334</v>
      </c>
    </row>
    <row r="5886" spans="1:2" x14ac:dyDescent="0.25">
      <c r="A5886">
        <f ca="1">27701.0566934157*(((RANDBETWEEN(3800,4910))))</f>
        <v>130859791.81969568</v>
      </c>
      <c r="B5886">
        <v>153088916.0609135</v>
      </c>
    </row>
    <row r="5887" spans="1:2" x14ac:dyDescent="0.25">
      <c r="A5887">
        <f ca="1">26974.4601051798*(((RANDBETWEEN(3800,4910))))</f>
        <v>109246563.4259783</v>
      </c>
      <c r="B5887">
        <v>197475769.67546439</v>
      </c>
    </row>
    <row r="5888" spans="1:2" x14ac:dyDescent="0.25">
      <c r="A5888">
        <f ca="1">27135.289686824*(((RANDBETWEEN(3800,4910))))</f>
        <v>110657711.34286813</v>
      </c>
      <c r="B5888">
        <v>143965966.34498459</v>
      </c>
    </row>
    <row r="5889" spans="1:2" x14ac:dyDescent="0.25">
      <c r="A5889">
        <f ca="1">27657.0702298356*(((RANDBETWEEN(3800,4910))))</f>
        <v>111236736.46439889</v>
      </c>
      <c r="B5889">
        <v>192927825.73345357</v>
      </c>
    </row>
    <row r="5890" spans="1:2" x14ac:dyDescent="0.25">
      <c r="A5890">
        <f ca="1">31161.057151551*(((RANDBETWEEN(3800,4910))))</f>
        <v>138136966.35282573</v>
      </c>
      <c r="B5890">
        <v>149141310.35211855</v>
      </c>
    </row>
    <row r="5891" spans="1:2" x14ac:dyDescent="0.25">
      <c r="A5891">
        <f ca="1">29330.7331919373*(((RANDBETWEEN(3800,4910))))</f>
        <v>124948923.39765279</v>
      </c>
      <c r="B5891">
        <v>176423133.05801851</v>
      </c>
    </row>
    <row r="5892" spans="1:2" x14ac:dyDescent="0.25">
      <c r="A5892">
        <f ca="1">26400.0890682349*(((RANDBETWEEN(3800,4910))))</f>
        <v>123816417.73002174</v>
      </c>
      <c r="B5892">
        <v>153013377.69554281</v>
      </c>
    </row>
    <row r="5893" spans="1:2" x14ac:dyDescent="0.25">
      <c r="A5893">
        <f ca="1">27050.3306507681*(((RANDBETWEEN(3800,4910))))</f>
        <v>104360175.65066323</v>
      </c>
      <c r="B5893">
        <v>196237330.66105774</v>
      </c>
    </row>
    <row r="5894" spans="1:2" x14ac:dyDescent="0.25">
      <c r="A5894">
        <f ca="1">25528.2620481957*(((RANDBETWEEN(3800,4910))))</f>
        <v>122229318.68676101</v>
      </c>
      <c r="B5894">
        <v>145736062.53172314</v>
      </c>
    </row>
    <row r="5895" spans="1:2" x14ac:dyDescent="0.25">
      <c r="A5895">
        <f ca="1">25221.9284814266*(((RANDBETWEEN(3800,4910))))</f>
        <v>122578572.41973335</v>
      </c>
      <c r="B5895">
        <v>160750838.94717619</v>
      </c>
    </row>
    <row r="5896" spans="1:2" x14ac:dyDescent="0.25">
      <c r="A5896">
        <f ca="1">25487.6413836548*(((RANDBETWEEN(3800,4910))))</f>
        <v>107481383.71487229</v>
      </c>
      <c r="B5896">
        <v>162631099.32396641</v>
      </c>
    </row>
    <row r="5897" spans="1:2" x14ac:dyDescent="0.25">
      <c r="A5897">
        <f ca="1">29259.8831820078*(((RANDBETWEEN(3800,4910))))</f>
        <v>126666034.29491197</v>
      </c>
      <c r="B5897">
        <v>163742602.37052003</v>
      </c>
    </row>
    <row r="5898" spans="1:2" x14ac:dyDescent="0.25">
      <c r="A5898">
        <f ca="1">28945.2224432779*(((RANDBETWEEN(3800,4910))))</f>
        <v>132105995.23112042</v>
      </c>
      <c r="B5898">
        <v>199294863.58604437</v>
      </c>
    </row>
    <row r="5899" spans="1:2" x14ac:dyDescent="0.25">
      <c r="A5899">
        <f ca="1">28023.716580704*(((RANDBETWEEN(3800,4910))))</f>
        <v>133925341.53918448</v>
      </c>
      <c r="B5899">
        <v>185522803.82579926</v>
      </c>
    </row>
    <row r="5900" spans="1:2" x14ac:dyDescent="0.25">
      <c r="A5900">
        <f ca="1">26142.7072533277*(((RANDBETWEEN(3800,4910))))</f>
        <v>104701542.54957736</v>
      </c>
      <c r="B5900">
        <v>173006838.81568193</v>
      </c>
    </row>
    <row r="5901" spans="1:2" x14ac:dyDescent="0.25">
      <c r="A5901">
        <f ca="1">28729.3473717171*(((RANDBETWEEN(3800,4910))))</f>
        <v>131149470.75188877</v>
      </c>
      <c r="B5901">
        <v>184887505.91338524</v>
      </c>
    </row>
    <row r="5902" spans="1:2" x14ac:dyDescent="0.25">
      <c r="A5902">
        <f ca="1">27979.0879463073*(((RANDBETWEEN(3800,4910))))</f>
        <v>136342095.56235561</v>
      </c>
      <c r="B5902">
        <v>144197061.42034507</v>
      </c>
    </row>
    <row r="5903" spans="1:2" x14ac:dyDescent="0.25">
      <c r="A5903">
        <f ca="1">26788.7566150619*(((RANDBETWEEN(3800,4910))))</f>
        <v>130273723.41904582</v>
      </c>
      <c r="B5903">
        <v>162067418.70127109</v>
      </c>
    </row>
    <row r="5904" spans="1:2" x14ac:dyDescent="0.25">
      <c r="A5904">
        <f ca="1">30738.8542654294*(((RANDBETWEEN(3800,4910))))</f>
        <v>143611927.128086</v>
      </c>
      <c r="B5904">
        <v>149035150.76301485</v>
      </c>
    </row>
    <row r="5905" spans="1:2" x14ac:dyDescent="0.25">
      <c r="A5905">
        <f ca="1">26794.9711205911*(((RANDBETWEEN(3800,4910))))</f>
        <v>118889286.86206289</v>
      </c>
      <c r="B5905">
        <v>172527452.91370237</v>
      </c>
    </row>
    <row r="5906" spans="1:2" x14ac:dyDescent="0.25">
      <c r="A5906">
        <f ca="1">27591.1956495627*(((RANDBETWEEN(3800,4910))))</f>
        <v>117593675.85843623</v>
      </c>
      <c r="B5906">
        <v>185847813.01780599</v>
      </c>
    </row>
    <row r="5907" spans="1:2" x14ac:dyDescent="0.25">
      <c r="A5907">
        <f ca="1">34507.7225424953*(((RANDBETWEEN(3800,4910))))</f>
        <v>154732627.88054875</v>
      </c>
      <c r="B5907">
        <v>198005605.61538601</v>
      </c>
    </row>
    <row r="5908" spans="1:2" x14ac:dyDescent="0.25">
      <c r="A5908">
        <f ca="1">26421.3611441255*(((RANDBETWEEN(3800,4910))))</f>
        <v>118499804.73140302</v>
      </c>
      <c r="B5908">
        <v>145036179.88146949</v>
      </c>
    </row>
    <row r="5909" spans="1:2" x14ac:dyDescent="0.25">
      <c r="A5909">
        <f ca="1">26519.1358419443*(((RANDBETWEEN(3800,4910))))</f>
        <v>124984687.22308336</v>
      </c>
      <c r="B5909">
        <v>142899507.18472415</v>
      </c>
    </row>
    <row r="5910" spans="1:2" x14ac:dyDescent="0.25">
      <c r="A5910">
        <f ca="1">29082.8325218192*(((RANDBETWEEN(3800,4910))))</f>
        <v>122060648.09407519</v>
      </c>
      <c r="B5910">
        <v>144210004.6921283</v>
      </c>
    </row>
    <row r="5911" spans="1:2" x14ac:dyDescent="0.25">
      <c r="A5911">
        <f ca="1">30533.939418654*(((RANDBETWEEN(3800,4910))))</f>
        <v>132761568.59230737</v>
      </c>
      <c r="B5911">
        <v>156297989.17523557</v>
      </c>
    </row>
    <row r="5912" spans="1:2" x14ac:dyDescent="0.25">
      <c r="A5912">
        <f ca="1">27644.9532405449*(((RANDBETWEEN(3800,4910))))</f>
        <v>116938152.20750475</v>
      </c>
      <c r="B5912">
        <v>161046260.54304454</v>
      </c>
    </row>
    <row r="5913" spans="1:2" x14ac:dyDescent="0.25">
      <c r="A5913">
        <f ca="1">26324.6745499015*(((RANDBETWEEN(3800,4910))))</f>
        <v>118171464.05450782</v>
      </c>
      <c r="B5913">
        <v>159362524.25939935</v>
      </c>
    </row>
    <row r="5914" spans="1:2" x14ac:dyDescent="0.25">
      <c r="A5914">
        <f ca="1">29522.560218137*(((RANDBETWEEN(3800,4910))))</f>
        <v>142387307.93207482</v>
      </c>
      <c r="B5914">
        <v>170869387.20118266</v>
      </c>
    </row>
    <row r="5915" spans="1:2" x14ac:dyDescent="0.25">
      <c r="A5915">
        <f ca="1">31337.7365455059*(((RANDBETWEEN(3800,4910))))</f>
        <v>136757882.28458771</v>
      </c>
      <c r="B5915">
        <v>168180546.32930464</v>
      </c>
    </row>
    <row r="5916" spans="1:2" x14ac:dyDescent="0.25">
      <c r="A5916">
        <f ca="1">33991.5909885608*(((RANDBETWEEN(3800,4910))))</f>
        <v>133518969.40306678</v>
      </c>
      <c r="B5916">
        <v>160973750.71168047</v>
      </c>
    </row>
    <row r="5917" spans="1:2" x14ac:dyDescent="0.25">
      <c r="A5917">
        <f ca="1">25813.105809823*(((RANDBETWEEN(3800,4910))))</f>
        <v>107072762.8991459</v>
      </c>
      <c r="B5917">
        <v>150837347.02386349</v>
      </c>
    </row>
    <row r="5918" spans="1:2" x14ac:dyDescent="0.25">
      <c r="A5918">
        <f ca="1">26356.5689470262*(((RANDBETWEEN(3800,4910))))</f>
        <v>114387509.2300937</v>
      </c>
      <c r="B5918">
        <v>197807760.14025292</v>
      </c>
    </row>
    <row r="5919" spans="1:2" x14ac:dyDescent="0.25">
      <c r="A5919">
        <f ca="1">28576.5472925667*(((RANDBETWEEN(3800,4910))))</f>
        <v>117478185.91974159</v>
      </c>
      <c r="B5919">
        <v>159120718.54370159</v>
      </c>
    </row>
    <row r="5920" spans="1:2" x14ac:dyDescent="0.25">
      <c r="A5920">
        <f ca="1">27068.5325630634*(((RANDBETWEEN(3800,4910))))</f>
        <v>105919167.91926694</v>
      </c>
      <c r="B5920">
        <v>173190557.45958623</v>
      </c>
    </row>
    <row r="5921" spans="1:2" x14ac:dyDescent="0.25">
      <c r="A5921">
        <f ca="1">28936.3170314177*(((RANDBETWEEN(3800,4910))))</f>
        <v>134872173.68343794</v>
      </c>
      <c r="B5921">
        <v>149971473.91031584</v>
      </c>
    </row>
    <row r="5922" spans="1:2" x14ac:dyDescent="0.25">
      <c r="A5922">
        <f ca="1">28472.9293393128*(((RANDBETWEEN(3800,4910))))</f>
        <v>110873586.84728396</v>
      </c>
      <c r="B5922">
        <v>162159115.47069448</v>
      </c>
    </row>
    <row r="5923" spans="1:2" x14ac:dyDescent="0.25">
      <c r="A5923">
        <f ca="1">29259.8201529709*(((RANDBETWEEN(3800,4910))))</f>
        <v>139159704.64752975</v>
      </c>
      <c r="B5923">
        <v>186496597.50906384</v>
      </c>
    </row>
    <row r="5924" spans="1:2" x14ac:dyDescent="0.25">
      <c r="A5924">
        <f ca="1">30034.7012111031*(((RANDBETWEEN(3800,4910))))</f>
        <v>143926288.20360601</v>
      </c>
      <c r="B5924">
        <v>176477593.73054969</v>
      </c>
    </row>
    <row r="5925" spans="1:2" x14ac:dyDescent="0.25">
      <c r="A5925">
        <f ca="1">31141.7625315164*(((RANDBETWEEN(3800,4910))))</f>
        <v>141072184.26776934</v>
      </c>
      <c r="B5925">
        <v>178439879.80493474</v>
      </c>
    </row>
    <row r="5926" spans="1:2" x14ac:dyDescent="0.25">
      <c r="A5926">
        <f ca="1">28470.9069186993*(((RANDBETWEEN(3800,4910))))</f>
        <v>129684981.01467551</v>
      </c>
      <c r="B5926">
        <v>178445297.81614384</v>
      </c>
    </row>
    <row r="5927" spans="1:2" x14ac:dyDescent="0.25">
      <c r="A5927">
        <f ca="1">26586.8368356196*(((RANDBETWEEN(3800,4910))))</f>
        <v>108793336.33135529</v>
      </c>
      <c r="B5927">
        <v>165291289.13435051</v>
      </c>
    </row>
    <row r="5928" spans="1:2" x14ac:dyDescent="0.25">
      <c r="A5928">
        <f ca="1">27176.3639266164*(((RANDBETWEEN(3800,4910))))</f>
        <v>129794314.11352</v>
      </c>
      <c r="B5928">
        <v>159675360.10273618</v>
      </c>
    </row>
    <row r="5929" spans="1:2" x14ac:dyDescent="0.25">
      <c r="A5929">
        <f ca="1">28086.1586554371*(((RANDBETWEEN(3800,4910))))</f>
        <v>123888045.82913309</v>
      </c>
      <c r="B5929">
        <v>154466058.70691007</v>
      </c>
    </row>
    <row r="5930" spans="1:2" x14ac:dyDescent="0.25">
      <c r="A5930">
        <f ca="1">25960.7221022316*(((RANDBETWEEN(3800,4910))))</f>
        <v>102960223.85745057</v>
      </c>
      <c r="B5930">
        <v>201522794.73513308</v>
      </c>
    </row>
    <row r="5931" spans="1:2" x14ac:dyDescent="0.25">
      <c r="A5931">
        <f ca="1">27678.8554411012*(((RANDBETWEEN(3800,4910))))</f>
        <v>110715421.76440494</v>
      </c>
      <c r="B5931">
        <v>171844541.23565382</v>
      </c>
    </row>
    <row r="5932" spans="1:2" x14ac:dyDescent="0.25">
      <c r="A5932">
        <f ca="1">26044.9046085355*(((RANDBETWEEN(3800,4910))))</f>
        <v>124833227.78871046</v>
      </c>
      <c r="B5932">
        <v>168300066.01871976</v>
      </c>
    </row>
    <row r="5933" spans="1:2" x14ac:dyDescent="0.25">
      <c r="A5933">
        <f ca="1">28546.8759004265*(((RANDBETWEEN(3800,4910))))</f>
        <v>125806082.0931794</v>
      </c>
      <c r="B5933">
        <v>157192516.06491154</v>
      </c>
    </row>
    <row r="5934" spans="1:2" x14ac:dyDescent="0.25">
      <c r="A5934">
        <f ca="1">30839.0426432313*(((RANDBETWEEN(3800,4910))))</f>
        <v>142198825.6279394</v>
      </c>
      <c r="B5934">
        <v>192607691.83705848</v>
      </c>
    </row>
    <row r="5935" spans="1:2" x14ac:dyDescent="0.25">
      <c r="A5935">
        <f ca="1">30090.4614878076*(((RANDBETWEEN(3800,4910))))</f>
        <v>132036945.00849974</v>
      </c>
      <c r="B5935">
        <v>186889897.69013941</v>
      </c>
    </row>
    <row r="5936" spans="1:2" x14ac:dyDescent="0.25">
      <c r="A5936">
        <f ca="1">25830.8668275217*(((RANDBETWEEN(3800,4910))))</f>
        <v>123342389.1014163</v>
      </c>
      <c r="B5936">
        <v>148793212.89537537</v>
      </c>
    </row>
    <row r="5937" spans="1:2" x14ac:dyDescent="0.25">
      <c r="A5937">
        <f ca="1">26713.0230600322*(((RANDBETWEEN(3800,4910))))</f>
        <v>125871764.65887192</v>
      </c>
      <c r="B5937">
        <v>158147121.71498072</v>
      </c>
    </row>
    <row r="5938" spans="1:2" x14ac:dyDescent="0.25">
      <c r="A5938">
        <f ca="1">29039.836673753*(((RANDBETWEEN(3800,4910))))</f>
        <v>122722349.78328018</v>
      </c>
      <c r="B5938">
        <v>202876244.19780344</v>
      </c>
    </row>
    <row r="5939" spans="1:2" x14ac:dyDescent="0.25">
      <c r="A5939">
        <f ca="1">32705.8914485586*(((RANDBETWEEN(3800,4910))))</f>
        <v>125590623.16246516</v>
      </c>
      <c r="B5939">
        <v>160033909.15725142</v>
      </c>
    </row>
    <row r="5940" spans="1:2" x14ac:dyDescent="0.25">
      <c r="A5940">
        <f ca="1">27844.927198232*(((RANDBETWEEN(3800,4910))))</f>
        <v>114999549.3286981</v>
      </c>
      <c r="B5940">
        <v>193224899.15984857</v>
      </c>
    </row>
    <row r="5941" spans="1:2" x14ac:dyDescent="0.25">
      <c r="A5941">
        <f ca="1">28856.2943073187*(((RANDBETWEEN(3800,4910))))</f>
        <v>137673380.14021736</v>
      </c>
      <c r="B5941">
        <v>148997482.75459293</v>
      </c>
    </row>
    <row r="5942" spans="1:2" x14ac:dyDescent="0.25">
      <c r="A5942">
        <f ca="1">26274.9397790212*(((RANDBETWEEN(3800,4910))))</f>
        <v>110853970.9276906</v>
      </c>
      <c r="B5942">
        <v>155011057.61689842</v>
      </c>
    </row>
    <row r="5943" spans="1:2" x14ac:dyDescent="0.25">
      <c r="A5943">
        <f ca="1">28307.3737798378*(((RANDBETWEEN(3800,4910))))</f>
        <v>127354874.63549021</v>
      </c>
      <c r="B5943">
        <v>155044595.48081708</v>
      </c>
    </row>
    <row r="5944" spans="1:2" x14ac:dyDescent="0.25">
      <c r="A5944">
        <f ca="1">30145.1530272987*(((RANDBETWEEN(3800,4910))))</f>
        <v>145601089.12185293</v>
      </c>
      <c r="B5944">
        <v>148122365.35932046</v>
      </c>
    </row>
    <row r="5945" spans="1:2" x14ac:dyDescent="0.25">
      <c r="A5945">
        <f ca="1">29158.6426388703*(((RANDBETWEEN(3800,4910))))</f>
        <v>112931422.94034475</v>
      </c>
      <c r="B5945">
        <v>166483887.41103703</v>
      </c>
    </row>
    <row r="5946" spans="1:2" x14ac:dyDescent="0.25">
      <c r="A5946">
        <f ca="1">31007.3759724961*(((RANDBETWEEN(3800,4910))))</f>
        <v>142075796.70597732</v>
      </c>
      <c r="B5946">
        <v>148583478.85115921</v>
      </c>
    </row>
    <row r="5947" spans="1:2" x14ac:dyDescent="0.25">
      <c r="A5947">
        <f ca="1">27463.2260496924*(((RANDBETWEEN(3800,4910))))</f>
        <v>110869043.56260829</v>
      </c>
      <c r="B5947">
        <v>148930189.53303432</v>
      </c>
    </row>
    <row r="5948" spans="1:2" x14ac:dyDescent="0.25">
      <c r="A5948">
        <f ca="1">26527.2836768457*(((RANDBETWEEN(3800,4910))))</f>
        <v>126137233.88340119</v>
      </c>
      <c r="B5948">
        <v>149415370.87020522</v>
      </c>
    </row>
    <row r="5949" spans="1:2" x14ac:dyDescent="0.25">
      <c r="A5949">
        <f ca="1">29098.511225142*(((RANDBETWEEN(3800,4910))))</f>
        <v>131263384.13661541</v>
      </c>
      <c r="B5949">
        <v>193240397.00004569</v>
      </c>
    </row>
    <row r="5950" spans="1:2" x14ac:dyDescent="0.25">
      <c r="A5950">
        <f ca="1">31896.8734009436*(((RANDBETWEEN(3800,4910))))</f>
        <v>150298067.46524647</v>
      </c>
      <c r="B5950">
        <v>191982011.2480545</v>
      </c>
    </row>
    <row r="5951" spans="1:2" x14ac:dyDescent="0.25">
      <c r="A5951">
        <f ca="1">26852.3154005714*(((RANDBETWEEN(3800,4910))))</f>
        <v>103086038.82279368</v>
      </c>
      <c r="B5951">
        <v>158541251.72051913</v>
      </c>
    </row>
    <row r="5952" spans="1:2" x14ac:dyDescent="0.25">
      <c r="A5952">
        <f ca="1">26063.9287122883*(((RANDBETWEEN(3800,4910))))</f>
        <v>106340829.14613619</v>
      </c>
      <c r="B5952">
        <v>186652347.72005272</v>
      </c>
    </row>
    <row r="5953" spans="1:2" x14ac:dyDescent="0.25">
      <c r="A5953">
        <f ca="1">26917.9202129621*(((RANDBETWEEN(3800,4910))))</f>
        <v>123634007.53813508</v>
      </c>
      <c r="B5953">
        <v>173732342.70250356</v>
      </c>
    </row>
    <row r="5954" spans="1:2" x14ac:dyDescent="0.25">
      <c r="A5954">
        <f ca="1">27119.4376518859*(((RANDBETWEEN(3800,4910))))</f>
        <v>109643886.42657462</v>
      </c>
      <c r="B5954">
        <v>166356427.42536765</v>
      </c>
    </row>
    <row r="5955" spans="1:2" x14ac:dyDescent="0.25">
      <c r="A5955">
        <f ca="1">30604.4121075024*(((RANDBETWEEN(3800,4910))))</f>
        <v>135669358.87255797</v>
      </c>
      <c r="B5955">
        <v>187830747.36680198</v>
      </c>
    </row>
    <row r="5956" spans="1:2" x14ac:dyDescent="0.25">
      <c r="A5956">
        <f ca="1">27316.6956479992*(((RANDBETWEEN(3800,4910))))</f>
        <v>126421667.45894049</v>
      </c>
      <c r="B5956">
        <v>198607637.58739316</v>
      </c>
    </row>
    <row r="5957" spans="1:2" x14ac:dyDescent="0.25">
      <c r="A5957">
        <f ca="1">28512.733951363*(((RANDBETWEEN(3800,4910))))</f>
        <v>127423408.02864115</v>
      </c>
      <c r="B5957">
        <v>163245134.19265875</v>
      </c>
    </row>
    <row r="5958" spans="1:2" x14ac:dyDescent="0.25">
      <c r="A5958">
        <f ca="1">25709.8990968752*(((RANDBETWEEN(3800,4910))))</f>
        <v>113509204.51270382</v>
      </c>
      <c r="B5958">
        <v>170679593.94095218</v>
      </c>
    </row>
    <row r="5959" spans="1:2" x14ac:dyDescent="0.25">
      <c r="A5959">
        <f ca="1">26210.8881911871*(((RANDBETWEEN(3800,4910))))</f>
        <v>113466934.97964892</v>
      </c>
      <c r="B5959">
        <v>163315807.46227413</v>
      </c>
    </row>
    <row r="5960" spans="1:2" x14ac:dyDescent="0.25">
      <c r="A5960">
        <f ca="1">25919.7501856339*(((RANDBETWEEN(3800,4910))))</f>
        <v>123222492.38250369</v>
      </c>
      <c r="B5960">
        <v>158594490.66558117</v>
      </c>
    </row>
    <row r="5961" spans="1:2" x14ac:dyDescent="0.25">
      <c r="A5961">
        <f ca="1">30838.7265915023*(((RANDBETWEEN(3800,4910))))</f>
        <v>132668201.79664283</v>
      </c>
      <c r="B5961">
        <v>185054663.70549098</v>
      </c>
    </row>
    <row r="5962" spans="1:2" x14ac:dyDescent="0.25">
      <c r="A5962">
        <f ca="1">28037.0210327623*(((RANDBETWEEN(3800,4910))))</f>
        <v>125437632.10057874</v>
      </c>
      <c r="B5962">
        <v>156992386.8873603</v>
      </c>
    </row>
    <row r="5963" spans="1:2" x14ac:dyDescent="0.25">
      <c r="A5963">
        <f ca="1">27799.9280425439*(((RANDBETWEEN(3800,4910))))</f>
        <v>115453101.16068487</v>
      </c>
      <c r="B5963">
        <v>188823529.09523782</v>
      </c>
    </row>
    <row r="5964" spans="1:2" x14ac:dyDescent="0.25">
      <c r="A5964">
        <f ca="1">29710.8777071744*(((RANDBETWEEN(3800,4910))))</f>
        <v>140710716.82117808</v>
      </c>
      <c r="B5964">
        <v>143367666.62598634</v>
      </c>
    </row>
    <row r="5965" spans="1:2" x14ac:dyDescent="0.25">
      <c r="A5965">
        <f ca="1">25591.5926393181*(((RANDBETWEEN(3800,4910))))</f>
        <v>112986881.50258952</v>
      </c>
      <c r="B5965">
        <v>152998277.93318927</v>
      </c>
    </row>
    <row r="5966" spans="1:2" x14ac:dyDescent="0.25">
      <c r="A5966">
        <f ca="1">30427.8643017185*(((RANDBETWEEN(3800,4910))))</f>
        <v>147879420.50635192</v>
      </c>
      <c r="B5966">
        <v>180019237.47555393</v>
      </c>
    </row>
    <row r="5967" spans="1:2" x14ac:dyDescent="0.25">
      <c r="A5967">
        <f ca="1">30619.0416245393*(((RANDBETWEEN(3800,4910))))</f>
        <v>121098309.62505294</v>
      </c>
      <c r="B5967">
        <v>188247973.05705118</v>
      </c>
    </row>
    <row r="5968" spans="1:2" x14ac:dyDescent="0.25">
      <c r="A5968">
        <f ca="1">25519.3148786709*(((RANDBETWEEN(3800,4910))))</f>
        <v>114045818.19278054</v>
      </c>
      <c r="B5968">
        <v>151403134.29955772</v>
      </c>
    </row>
    <row r="5969" spans="1:2" x14ac:dyDescent="0.25">
      <c r="A5969">
        <f ca="1">26277.1709599305*(((RANDBETWEEN(3800,4910))))</f>
        <v>106396265.21675852</v>
      </c>
      <c r="B5969">
        <v>144209620.96239901</v>
      </c>
    </row>
    <row r="5970" spans="1:2" x14ac:dyDescent="0.25">
      <c r="A5970">
        <f ca="1">29939.3878704786*(((RANDBETWEEN(3800,4910))))</f>
        <v>120146763.52423052</v>
      </c>
      <c r="B5970">
        <v>180702843.4521091</v>
      </c>
    </row>
    <row r="5971" spans="1:2" x14ac:dyDescent="0.25">
      <c r="A5971">
        <f ca="1">26548.3824185729*(((RANDBETWEEN(3800,4910))))</f>
        <v>121750881.77157548</v>
      </c>
      <c r="B5971">
        <v>178338530.71133971</v>
      </c>
    </row>
    <row r="5972" spans="1:2" x14ac:dyDescent="0.25">
      <c r="A5972">
        <f ca="1">28498.202322498*(((RANDBETWEEN(3800,4910))))</f>
        <v>116158672.66650179</v>
      </c>
      <c r="B5972">
        <v>143720114.1098198</v>
      </c>
    </row>
    <row r="5973" spans="1:2" x14ac:dyDescent="0.25">
      <c r="A5973">
        <f ca="1">27462.387780043*(((RANDBETWEEN(3800,4910))))</f>
        <v>114930092.85947999</v>
      </c>
      <c r="B5973">
        <v>151310517.22890013</v>
      </c>
    </row>
    <row r="5974" spans="1:2" x14ac:dyDescent="0.25">
      <c r="A5974">
        <f ca="1">30577.3723681165*(((RANDBETWEEN(3800,4910))))</f>
        <v>139677436.97755614</v>
      </c>
      <c r="B5974">
        <v>191178383.65004528</v>
      </c>
    </row>
    <row r="5975" spans="1:2" x14ac:dyDescent="0.25">
      <c r="A5975">
        <f ca="1">28239.4004864837*(((RANDBETWEEN(3800,4910))))</f>
        <v>107592115.85350275</v>
      </c>
      <c r="B5975">
        <v>155728155.31926107</v>
      </c>
    </row>
    <row r="5976" spans="1:2" x14ac:dyDescent="0.25">
      <c r="A5976">
        <f ca="1">26509.0432437782*(((RANDBETWEEN(3800,4910))))</f>
        <v>109137731.03463471</v>
      </c>
      <c r="B5976">
        <v>192230337.84469453</v>
      </c>
    </row>
    <row r="5977" spans="1:2" x14ac:dyDescent="0.25">
      <c r="A5977">
        <f ca="1">27543.094378191*(((RANDBETWEEN(3800,4910))))</f>
        <v>121547675.49095699</v>
      </c>
      <c r="B5977">
        <v>174472659.96397719</v>
      </c>
    </row>
    <row r="5978" spans="1:2" x14ac:dyDescent="0.25">
      <c r="A5978">
        <f ca="1">26090.8916438312*(((RANDBETWEEN(3800,4910))))</f>
        <v>112556106.55148797</v>
      </c>
      <c r="B5978">
        <v>178368639.65862405</v>
      </c>
    </row>
    <row r="5979" spans="1:2" x14ac:dyDescent="0.25">
      <c r="A5979">
        <f ca="1">27458.3282689556*(((RANDBETWEEN(3800,4910))))</f>
        <v>107938688.4252643</v>
      </c>
      <c r="B5979">
        <v>202248349.12001389</v>
      </c>
    </row>
    <row r="5980" spans="1:2" x14ac:dyDescent="0.25">
      <c r="A5980">
        <f ca="1">26708.7663291383*(((RANDBETWEEN(3800,4910))))</f>
        <v>116503638.72770108</v>
      </c>
      <c r="B5980">
        <v>167654092.26032746</v>
      </c>
    </row>
    <row r="5981" spans="1:2" x14ac:dyDescent="0.25">
      <c r="A5981">
        <f ca="1">27539.5518939815*(((RANDBETWEEN(3800,4910))))</f>
        <v>118392533.59222667</v>
      </c>
      <c r="B5981">
        <v>146666723.71031713</v>
      </c>
    </row>
    <row r="5982" spans="1:2" x14ac:dyDescent="0.25">
      <c r="A5982">
        <f ca="1">29831.5668733583*(((RANDBETWEEN(3800,4910))))</f>
        <v>138746617.52798924</v>
      </c>
      <c r="B5982">
        <v>158004651.01324424</v>
      </c>
    </row>
    <row r="5983" spans="1:2" x14ac:dyDescent="0.25">
      <c r="A5983">
        <f ca="1">33539.7243127739*(((RANDBETWEEN(3800,4910))))</f>
        <v>158240419.30766714</v>
      </c>
      <c r="B5983">
        <v>173841595.16143847</v>
      </c>
    </row>
    <row r="5984" spans="1:2" x14ac:dyDescent="0.25">
      <c r="A5984">
        <f ca="1">26654.8722459718*(((RANDBETWEEN(3800,4910))))</f>
        <v>101501753.51266062</v>
      </c>
      <c r="B5984">
        <v>169112167.19159532</v>
      </c>
    </row>
    <row r="5985" spans="1:2" x14ac:dyDescent="0.25">
      <c r="A5985">
        <f ca="1">30370.6382043993*(((RANDBETWEEN(3800,4910))))</f>
        <v>146842035.7182706</v>
      </c>
      <c r="B5985">
        <v>154165983.87577188</v>
      </c>
    </row>
    <row r="5986" spans="1:2" x14ac:dyDescent="0.25">
      <c r="A5986">
        <f ca="1">27783.5533270067*(((RANDBETWEEN(3800,4910))))</f>
        <v>128332232.81744376</v>
      </c>
      <c r="B5986">
        <v>181709513.86349374</v>
      </c>
    </row>
    <row r="5987" spans="1:2" x14ac:dyDescent="0.25">
      <c r="A5987">
        <f ca="1">26766.6037815709*(((RANDBETWEEN(3800,4910))))</f>
        <v>112419735.88259761</v>
      </c>
      <c r="B5987">
        <v>154747112.23532924</v>
      </c>
    </row>
    <row r="5988" spans="1:2" x14ac:dyDescent="0.25">
      <c r="A5988">
        <f ca="1">27248.5235612854*(((RANDBETWEEN(3800,4910))))</f>
        <v>104825070.14026485</v>
      </c>
      <c r="B5988">
        <v>145446012.34227753</v>
      </c>
    </row>
    <row r="5989" spans="1:2" x14ac:dyDescent="0.25">
      <c r="A5989">
        <f ca="1">27605.6437348024*(((RANDBETWEEN(3800,4910))))</f>
        <v>126516665.23659934</v>
      </c>
      <c r="B5989">
        <v>153357937.53157043</v>
      </c>
    </row>
    <row r="5990" spans="1:2" x14ac:dyDescent="0.25">
      <c r="A5990">
        <f ca="1">28158.137089129*(((RANDBETWEEN(3800,4910))))</f>
        <v>124430807.79686089</v>
      </c>
      <c r="B5990">
        <v>145741203.060891</v>
      </c>
    </row>
    <row r="5991" spans="1:2" x14ac:dyDescent="0.25">
      <c r="A5991">
        <f ca="1">26879.7355937037*(((RANDBETWEEN(3800,4910))))</f>
        <v>124506935.27003558</v>
      </c>
      <c r="B5991">
        <v>172753817.67427695</v>
      </c>
    </row>
    <row r="5992" spans="1:2" x14ac:dyDescent="0.25">
      <c r="A5992">
        <f ca="1">31830.6577074931*(((RANDBETWEEN(3800,4910))))</f>
        <v>152532511.73430702</v>
      </c>
      <c r="B5992">
        <v>184279893.5116404</v>
      </c>
    </row>
    <row r="5993" spans="1:2" x14ac:dyDescent="0.25">
      <c r="A5993">
        <f ca="1">30549.7996738889*(((RANDBETWEEN(3800,4910))))</f>
        <v>135671660.35174075</v>
      </c>
      <c r="B5993">
        <v>143625529.44585997</v>
      </c>
    </row>
    <row r="5994" spans="1:2" x14ac:dyDescent="0.25">
      <c r="A5994">
        <f ca="1">28242.074301924*(((RANDBETWEEN(3800,4910))))</f>
        <v>138329679.93082395</v>
      </c>
      <c r="B5994">
        <v>202335091.03495246</v>
      </c>
    </row>
    <row r="5995" spans="1:2" x14ac:dyDescent="0.25">
      <c r="A5995">
        <f ca="1">29167.4745160965*(((RANDBETWEEN(3800,4910))))</f>
        <v>111565590.02406928</v>
      </c>
      <c r="B5995">
        <v>152731116.47440416</v>
      </c>
    </row>
    <row r="5996" spans="1:2" x14ac:dyDescent="0.25">
      <c r="A5996">
        <f ca="1">28287.5888212887*(((RANDBETWEEN(3800,4910))))</f>
        <v>130745235.53199618</v>
      </c>
      <c r="B5996">
        <v>181782034.20284808</v>
      </c>
    </row>
    <row r="5997" spans="1:2" x14ac:dyDescent="0.25">
      <c r="A5997">
        <f ca="1">28986.3660716644*(((RANDBETWEEN(3800,4910))))</f>
        <v>134960520.42966929</v>
      </c>
      <c r="B5997">
        <v>155345365.38013914</v>
      </c>
    </row>
    <row r="5998" spans="1:2" x14ac:dyDescent="0.25">
      <c r="A5998">
        <f ca="1">26989.4254123119*(((RANDBETWEEN(3800,4910))))</f>
        <v>115730656.16799328</v>
      </c>
      <c r="B5998">
        <v>147154029.6051352</v>
      </c>
    </row>
    <row r="5999" spans="1:2" x14ac:dyDescent="0.25">
      <c r="A5999">
        <f ca="1">33556.6707864754*(((RANDBETWEEN(3800,4910))))</f>
        <v>159092176.1986801</v>
      </c>
      <c r="B5999">
        <v>148860030.18125495</v>
      </c>
    </row>
    <row r="6000" spans="1:2" x14ac:dyDescent="0.25">
      <c r="A6000">
        <f ca="1">26217.7994531088*(((RANDBETWEEN(3800,4910))))</f>
        <v>106077216.58727811</v>
      </c>
      <c r="B6000">
        <v>144023053.51062128</v>
      </c>
    </row>
    <row r="6001" spans="1:2" x14ac:dyDescent="0.25">
      <c r="A6001">
        <f ca="1">26349.1453440471*(((RANDBETWEEN(3800,4910))))</f>
        <v>100416592.90616354</v>
      </c>
      <c r="B6001">
        <v>183324571.13583007</v>
      </c>
    </row>
    <row r="6002" spans="1:2" x14ac:dyDescent="0.25">
      <c r="A6002">
        <f ca="1">30023.8957847241*(((RANDBETWEEN(3800,4910))))</f>
        <v>135617937.25959855</v>
      </c>
      <c r="B6002">
        <v>186107319.87858355</v>
      </c>
    </row>
    <row r="6003" spans="1:2" x14ac:dyDescent="0.25">
      <c r="A6003">
        <f ca="1">31210.8481238765*(((RANDBETWEEN(3800,4910))))</f>
        <v>126435145.74982354</v>
      </c>
      <c r="B6003">
        <v>176639852.76766983</v>
      </c>
    </row>
    <row r="6004" spans="1:2" x14ac:dyDescent="0.25">
      <c r="A6004">
        <f ca="1">28641.6806441837*(((RANDBETWEEN(3800,4910))))</f>
        <v>113191921.90581381</v>
      </c>
      <c r="B6004">
        <v>153962169.16628551</v>
      </c>
    </row>
    <row r="6005" spans="1:2" x14ac:dyDescent="0.25">
      <c r="A6005">
        <f ca="1">31976.7541094115*(((RANDBETWEEN(3800,4910))))</f>
        <v>154415745.59434819</v>
      </c>
      <c r="B6005">
        <v>185886762.38103637</v>
      </c>
    </row>
    <row r="6006" spans="1:2" x14ac:dyDescent="0.25">
      <c r="A6006">
        <f ca="1">31894.5761631963*(((RANDBETWEEN(3800,4910))))</f>
        <v>150382926.60947067</v>
      </c>
      <c r="B6006">
        <v>203232787.82529706</v>
      </c>
    </row>
    <row r="6007" spans="1:2" x14ac:dyDescent="0.25">
      <c r="A6007">
        <f ca="1">26826.9978942784*(((RANDBETWEEN(3800,4910))))</f>
        <v>113048969.12648921</v>
      </c>
      <c r="B6007">
        <v>168454205.53939563</v>
      </c>
    </row>
    <row r="6008" spans="1:2" x14ac:dyDescent="0.25">
      <c r="A6008">
        <f ca="1">28276.8085246707*(((RANDBETWEEN(3800,4910))))</f>
        <v>130016765.59643605</v>
      </c>
      <c r="B6008">
        <v>151246048.74394178</v>
      </c>
    </row>
    <row r="6009" spans="1:2" x14ac:dyDescent="0.25">
      <c r="A6009">
        <f ca="1">29597.1403901455*(((RANDBETWEEN(3800,4910))))</f>
        <v>133838268.84423803</v>
      </c>
      <c r="B6009">
        <v>163872992.37138203</v>
      </c>
    </row>
    <row r="6010" spans="1:2" x14ac:dyDescent="0.25">
      <c r="A6010">
        <f ca="1">30729.5455554252*(((RANDBETWEEN(3800,4910))))</f>
        <v>149560698.2182546</v>
      </c>
      <c r="B6010">
        <v>184264305.85602692</v>
      </c>
    </row>
    <row r="6011" spans="1:2" x14ac:dyDescent="0.25">
      <c r="A6011">
        <f ca="1">25586.4369612203*(((RANDBETWEEN(3800,4910))))</f>
        <v>119949216.47420089</v>
      </c>
      <c r="B6011">
        <v>143851985.61325997</v>
      </c>
    </row>
    <row r="6012" spans="1:2" x14ac:dyDescent="0.25">
      <c r="A6012">
        <f ca="1">26236.940851496*(((RANDBETWEEN(3800,4910))))</f>
        <v>114629194.58018601</v>
      </c>
      <c r="B6012">
        <v>153816572.29608038</v>
      </c>
    </row>
    <row r="6013" spans="1:2" x14ac:dyDescent="0.25">
      <c r="A6013">
        <f ca="1">27826.9129766787*(((RANDBETWEEN(3800,4910))))</f>
        <v>133235259.33233763</v>
      </c>
      <c r="B6013">
        <v>168136990.47982845</v>
      </c>
    </row>
    <row r="6014" spans="1:2" x14ac:dyDescent="0.25">
      <c r="A6014">
        <f ca="1">27810.6415861387*(((RANDBETWEEN(3800,4910))))</f>
        <v>114941381.67551123</v>
      </c>
      <c r="B6014">
        <v>153778720.96656123</v>
      </c>
    </row>
    <row r="6015" spans="1:2" x14ac:dyDescent="0.25">
      <c r="A6015">
        <f ca="1">28747.2721631096*(((RANDBETWEEN(3800,4910))))</f>
        <v>131231297.42459546</v>
      </c>
      <c r="B6015">
        <v>163175322.37539822</v>
      </c>
    </row>
    <row r="6016" spans="1:2" x14ac:dyDescent="0.25">
      <c r="A6016">
        <f ca="1">26882.3928157837*(((RANDBETWEEN(3800,4910))))</f>
        <v>123336418.2388155</v>
      </c>
      <c r="B6016">
        <v>144727512.74051633</v>
      </c>
    </row>
    <row r="6017" spans="1:2" x14ac:dyDescent="0.25">
      <c r="A6017">
        <f ca="1">31391.3908643771*(((RANDBETWEEN(3800,4910))))</f>
        <v>140005603.25512174</v>
      </c>
      <c r="B6017">
        <v>153089549.53786165</v>
      </c>
    </row>
    <row r="6018" spans="1:2" x14ac:dyDescent="0.25">
      <c r="A6018">
        <f ca="1">28400.5597146081*(((RANDBETWEEN(3800,4910))))</f>
        <v>123798039.79597662</v>
      </c>
      <c r="B6018">
        <v>162950881.45423472</v>
      </c>
    </row>
    <row r="6019" spans="1:2" x14ac:dyDescent="0.25">
      <c r="A6019">
        <f ca="1">27784.5114928396*(((RANDBETWEEN(3800,4910))))</f>
        <v>121334961.68923073</v>
      </c>
      <c r="B6019">
        <v>166425507.27781081</v>
      </c>
    </row>
    <row r="6020" spans="1:2" x14ac:dyDescent="0.25">
      <c r="A6020">
        <f ca="1">25589.4257596232*(((RANDBETWEEN(3800,4910))))</f>
        <v>108857417.18143706</v>
      </c>
      <c r="B6020">
        <v>151742564.32474187</v>
      </c>
    </row>
    <row r="6021" spans="1:2" x14ac:dyDescent="0.25">
      <c r="A6021">
        <f ca="1">28590.7671965105*(((RANDBETWEEN(3800,4910))))</f>
        <v>134176470.45322393</v>
      </c>
      <c r="B6021">
        <v>145214872.12837321</v>
      </c>
    </row>
    <row r="6022" spans="1:2" x14ac:dyDescent="0.25">
      <c r="A6022">
        <f ca="1">28754.9932249232*(((RANDBETWEEN(3800,4910))))</f>
        <v>136816257.76418456</v>
      </c>
      <c r="B6022">
        <v>144606257.33667091</v>
      </c>
    </row>
    <row r="6023" spans="1:2" x14ac:dyDescent="0.25">
      <c r="A6023">
        <f ca="1">26032.376729014*(((RANDBETWEEN(3800,4910))))</f>
        <v>121258810.80374742</v>
      </c>
      <c r="B6023">
        <v>149060233.30896139</v>
      </c>
    </row>
    <row r="6024" spans="1:2" x14ac:dyDescent="0.25">
      <c r="A6024">
        <f ca="1">28261.9723843687*(((RANDBETWEEN(3800,4910))))</f>
        <v>128478926.45933992</v>
      </c>
      <c r="B6024">
        <v>180234061.42845905</v>
      </c>
    </row>
    <row r="6025" spans="1:2" x14ac:dyDescent="0.25">
      <c r="A6025">
        <f ca="1">28369.2304108799*(((RANDBETWEEN(3800,4910))))</f>
        <v>126611875.32375717</v>
      </c>
      <c r="B6025">
        <v>174360852.66467595</v>
      </c>
    </row>
    <row r="6026" spans="1:2" x14ac:dyDescent="0.25">
      <c r="A6026">
        <f ca="1">29789.4256283228*(((RANDBETWEEN(3800,4910))))</f>
        <v>144568082.57425055</v>
      </c>
      <c r="B6026">
        <v>153236550.76641136</v>
      </c>
    </row>
    <row r="6027" spans="1:2" x14ac:dyDescent="0.25">
      <c r="A6027">
        <f ca="1">31558.7982978981*(((RANDBETWEEN(3800,4910))))</f>
        <v>153407318.52608287</v>
      </c>
      <c r="B6027">
        <v>172932849.35277328</v>
      </c>
    </row>
    <row r="6028" spans="1:2" x14ac:dyDescent="0.25">
      <c r="A6028">
        <f ca="1">29539.2374102521*(((RANDBETWEEN(3800,4910))))</f>
        <v>138479944.97926202</v>
      </c>
      <c r="B6028">
        <v>171506349.36157206</v>
      </c>
    </row>
    <row r="6029" spans="1:2" x14ac:dyDescent="0.25">
      <c r="A6029">
        <f ca="1">29950.8768458412*(((RANDBETWEEN(3800,4910))))</f>
        <v>136965359.81603161</v>
      </c>
      <c r="B6029">
        <v>188841569.94088888</v>
      </c>
    </row>
    <row r="6030" spans="1:2" x14ac:dyDescent="0.25">
      <c r="A6030">
        <f ca="1">26868.4656725389*(((RANDBETWEEN(3800,4910))))</f>
        <v>119457198.38010773</v>
      </c>
      <c r="B6030">
        <v>184066384.85412216</v>
      </c>
    </row>
    <row r="6031" spans="1:2" x14ac:dyDescent="0.25">
      <c r="A6031">
        <f ca="1">26576.961528543*(((RANDBETWEEN(3800,4910))))</f>
        <v>106706500.53710003</v>
      </c>
      <c r="B6031">
        <v>153385320.11808556</v>
      </c>
    </row>
    <row r="6032" spans="1:2" x14ac:dyDescent="0.25">
      <c r="A6032">
        <f ca="1">27456.9827542199*(((RANDBETWEEN(3800,4910))))</f>
        <v>129130189.89309631</v>
      </c>
      <c r="B6032">
        <v>180774498.15223765</v>
      </c>
    </row>
    <row r="6033" spans="1:2" x14ac:dyDescent="0.25">
      <c r="A6033">
        <f ca="1">27560.0658998511*(((RANDBETWEEN(3800,4910))))</f>
        <v>133390718.95527925</v>
      </c>
      <c r="B6033">
        <v>167006091.14599898</v>
      </c>
    </row>
    <row r="6034" spans="1:2" x14ac:dyDescent="0.25">
      <c r="A6034">
        <f ca="1">29385.4664695298*(((RANDBETWEEN(3800,4910))))</f>
        <v>126063651.15428288</v>
      </c>
      <c r="B6034">
        <v>166479255.70281863</v>
      </c>
    </row>
    <row r="6035" spans="1:2" x14ac:dyDescent="0.25">
      <c r="A6035">
        <f ca="1">33321.4946811302*(((RANDBETWEEN(3800,4910))))</f>
        <v>157643991.33642712</v>
      </c>
      <c r="B6035">
        <v>159704057.57396218</v>
      </c>
    </row>
    <row r="6036" spans="1:2" x14ac:dyDescent="0.25">
      <c r="A6036">
        <f ca="1">26160.3513212862*(((RANDBETWEEN(3800,4910))))</f>
        <v>125569686.34217359</v>
      </c>
      <c r="B6036">
        <v>188640696.36196291</v>
      </c>
    </row>
    <row r="6037" spans="1:2" x14ac:dyDescent="0.25">
      <c r="A6037">
        <f ca="1">29456.7564363268*(((RANDBETWEEN(3800,4910))))</f>
        <v>138152187.68637267</v>
      </c>
      <c r="B6037">
        <v>183003782.72594535</v>
      </c>
    </row>
    <row r="6038" spans="1:2" x14ac:dyDescent="0.25">
      <c r="A6038">
        <f ca="1">30386.1794373208*(((RANDBETWEEN(3800,4910))))</f>
        <v>140232218.10323554</v>
      </c>
      <c r="B6038">
        <v>177017366.28398663</v>
      </c>
    </row>
    <row r="6039" spans="1:2" x14ac:dyDescent="0.25">
      <c r="A6039">
        <f ca="1">25633.4572225649*(((RANDBETWEEN(3800,4910))))</f>
        <v>106430114.38808954</v>
      </c>
      <c r="B6039">
        <v>156911516.55889744</v>
      </c>
    </row>
    <row r="6040" spans="1:2" x14ac:dyDescent="0.25">
      <c r="A6040">
        <f ca="1">28719.4756770182*(((RANDBETWEEN(3800,4910))))</f>
        <v>138111958.53078073</v>
      </c>
      <c r="B6040">
        <v>145528287.89925194</v>
      </c>
    </row>
    <row r="6041" spans="1:2" x14ac:dyDescent="0.25">
      <c r="A6041">
        <f ca="1">29498.0188945855*(((RANDBETWEEN(3800,4910))))</f>
        <v>138286712.57781664</v>
      </c>
      <c r="B6041">
        <v>187279445.85425276</v>
      </c>
    </row>
    <row r="6042" spans="1:2" x14ac:dyDescent="0.25">
      <c r="A6042">
        <f ca="1">30050.7786142252*(((RANDBETWEEN(3800,4910))))</f>
        <v>145836428.61483487</v>
      </c>
      <c r="B6042">
        <v>153842403.9133954</v>
      </c>
    </row>
    <row r="6043" spans="1:2" x14ac:dyDescent="0.25">
      <c r="A6043">
        <f ca="1">30740.290118345*(((RANDBETWEEN(3800,4910))))</f>
        <v>133197677.08278885</v>
      </c>
      <c r="B6043">
        <v>192092320.35422981</v>
      </c>
    </row>
    <row r="6044" spans="1:2" x14ac:dyDescent="0.25">
      <c r="A6044">
        <f ca="1">30024.2424940966*(((RANDBETWEEN(3800,4910))))</f>
        <v>142104739.7245591</v>
      </c>
      <c r="B6044">
        <v>158225828.12303686</v>
      </c>
    </row>
    <row r="6045" spans="1:2" x14ac:dyDescent="0.25">
      <c r="A6045">
        <f ca="1">28574.9584450307*(((RANDBETWEEN(3800,4910))))</f>
        <v>121986497.60183604</v>
      </c>
      <c r="B6045">
        <v>174566567.85905936</v>
      </c>
    </row>
    <row r="6046" spans="1:2" x14ac:dyDescent="0.25">
      <c r="A6046">
        <f ca="1">27013.1007813634*(((RANDBETWEEN(3800,4910))))</f>
        <v>119505957.85675189</v>
      </c>
      <c r="B6046">
        <v>161493930.47713357</v>
      </c>
    </row>
    <row r="6047" spans="1:2" x14ac:dyDescent="0.25">
      <c r="A6047">
        <f ca="1">29302.3283532376*(((RANDBETWEEN(3800,4910))))</f>
        <v>126996291.08293186</v>
      </c>
      <c r="B6047">
        <v>172046263.05574071</v>
      </c>
    </row>
    <row r="6048" spans="1:2" x14ac:dyDescent="0.25">
      <c r="A6048">
        <f ca="1">27008.2165431076*(((RANDBETWEEN(3800,4910))))</f>
        <v>117458733.74597479</v>
      </c>
      <c r="B6048">
        <v>145972154.65450943</v>
      </c>
    </row>
    <row r="6049" spans="1:2" x14ac:dyDescent="0.25">
      <c r="A6049">
        <f ca="1">29846.8990825083*(((RANDBETWEEN(3800,4910))))</f>
        <v>137982214.45843583</v>
      </c>
      <c r="B6049">
        <v>145782055.81435874</v>
      </c>
    </row>
    <row r="6050" spans="1:2" x14ac:dyDescent="0.25">
      <c r="A6050">
        <f ca="1">25397.0898381478*(((RANDBETWEEN(3800,4910))))</f>
        <v>100191519.41149303</v>
      </c>
      <c r="B6050">
        <v>149847124.08543292</v>
      </c>
    </row>
    <row r="6051" spans="1:2" x14ac:dyDescent="0.25">
      <c r="A6051">
        <f ca="1">26980.4132369429*(((RANDBETWEEN(3800,4910))))</f>
        <v>131961201.14188749</v>
      </c>
      <c r="B6051">
        <v>158328326.57042599</v>
      </c>
    </row>
    <row r="6052" spans="1:2" x14ac:dyDescent="0.25">
      <c r="A6052">
        <f ca="1">28287.3938137073*(((RANDBETWEEN(3800,4910))))</f>
        <v>121777230.36800995</v>
      </c>
      <c r="B6052">
        <v>203615151.24314284</v>
      </c>
    </row>
    <row r="6053" spans="1:2" x14ac:dyDescent="0.25">
      <c r="A6053">
        <f ca="1">27022.2836376622*(((RANDBETWEEN(3800,4910))))</f>
        <v>111520964.57263194</v>
      </c>
      <c r="B6053">
        <v>152044325.0490703</v>
      </c>
    </row>
    <row r="6054" spans="1:2" x14ac:dyDescent="0.25">
      <c r="A6054">
        <f ca="1">25971.7219090162*(((RANDBETWEEN(3800,4910))))</f>
        <v>121963206.08474021</v>
      </c>
      <c r="B6054">
        <v>171087829.39368674</v>
      </c>
    </row>
    <row r="6055" spans="1:2" x14ac:dyDescent="0.25">
      <c r="A6055">
        <f ca="1">25729.9888652484*(((RANDBETWEEN(3800,4910))))</f>
        <v>107113943.64602925</v>
      </c>
      <c r="B6055">
        <v>200940777.99947825</v>
      </c>
    </row>
    <row r="6056" spans="1:2" x14ac:dyDescent="0.25">
      <c r="A6056">
        <f ca="1">28105.1877551128*(((RANDBETWEEN(3800,4910))))</f>
        <v>127119764.21637513</v>
      </c>
      <c r="B6056">
        <v>161396942.66638112</v>
      </c>
    </row>
    <row r="6057" spans="1:2" x14ac:dyDescent="0.25">
      <c r="A6057">
        <f ca="1">29012.1403562097*(((RANDBETWEEN(3800,4910))))</f>
        <v>116773864.93374389</v>
      </c>
      <c r="B6057">
        <v>145080755.51210386</v>
      </c>
    </row>
    <row r="6058" spans="1:2" x14ac:dyDescent="0.25">
      <c r="A6058">
        <f ca="1">29926.5441767146*(((RANDBETWEEN(3800,4910))))</f>
        <v>139966447.11449441</v>
      </c>
      <c r="B6058">
        <v>193120385.38824582</v>
      </c>
    </row>
    <row r="6059" spans="1:2" x14ac:dyDescent="0.25">
      <c r="A6059">
        <f ca="1">26183.9932449237*(((RANDBETWEEN(3800,4910))))</f>
        <v>100939293.95918077</v>
      </c>
      <c r="B6059">
        <v>144746222.82139796</v>
      </c>
    </row>
    <row r="6060" spans="1:2" x14ac:dyDescent="0.25">
      <c r="A6060">
        <f ca="1">34181.455437312*(((RANDBETWEEN(3800,4910))))</f>
        <v>153508916.36896831</v>
      </c>
      <c r="B6060">
        <v>148012210.40068644</v>
      </c>
    </row>
    <row r="6061" spans="1:2" x14ac:dyDescent="0.25">
      <c r="A6061">
        <f ca="1">33173.0494228519*(((RANDBETWEEN(3800,4910))))</f>
        <v>143208054.35845166</v>
      </c>
      <c r="B6061">
        <v>146093175.54791772</v>
      </c>
    </row>
    <row r="6062" spans="1:2" x14ac:dyDescent="0.25">
      <c r="A6062">
        <f ca="1">27929.9082094448*(((RANDBETWEEN(3800,4910))))</f>
        <v>132471554.63739656</v>
      </c>
      <c r="B6062">
        <v>197247006.70271304</v>
      </c>
    </row>
    <row r="6063" spans="1:2" x14ac:dyDescent="0.25">
      <c r="A6063">
        <f ca="1">26362.8118105324*(((RANDBETWEEN(3800,4910))))</f>
        <v>102735877.62564459</v>
      </c>
      <c r="B6063">
        <v>180572108.33238298</v>
      </c>
    </row>
    <row r="6064" spans="1:2" x14ac:dyDescent="0.25">
      <c r="A6064">
        <f ca="1">30055.3916277134*(((RANDBETWEEN(3800,4910))))</f>
        <v>131312006.02148001</v>
      </c>
      <c r="B6064">
        <v>149594437.09616581</v>
      </c>
    </row>
    <row r="6065" spans="1:2" x14ac:dyDescent="0.25">
      <c r="A6065">
        <f ca="1">27651.6470020412*(((RANDBETWEEN(3800,4910))))</f>
        <v>133308590.19684049</v>
      </c>
      <c r="B6065">
        <v>183249975.08093759</v>
      </c>
    </row>
    <row r="6066" spans="1:2" x14ac:dyDescent="0.25">
      <c r="A6066">
        <f ca="1">26416.2683453377*(((RANDBETWEEN(3800,4910))))</f>
        <v>111370987.34394392</v>
      </c>
      <c r="B6066">
        <v>150503472.33288565</v>
      </c>
    </row>
    <row r="6067" spans="1:2" x14ac:dyDescent="0.25">
      <c r="A6067">
        <f ca="1">28849.1959505621*(((RANDBETWEEN(3800,4910))))</f>
        <v>141649552.11726001</v>
      </c>
      <c r="B6067">
        <v>151250313.76355007</v>
      </c>
    </row>
    <row r="6068" spans="1:2" x14ac:dyDescent="0.25">
      <c r="A6068">
        <f ca="1">26110.2228401683*(((RANDBETWEEN(3800,4910))))</f>
        <v>127287336.34582058</v>
      </c>
      <c r="B6068">
        <v>155325981.58743936</v>
      </c>
    </row>
    <row r="6069" spans="1:2" x14ac:dyDescent="0.25">
      <c r="A6069">
        <f ca="1">26341.6993604921*(((RANDBETWEEN(3800,4910))))</f>
        <v>107816575.48249419</v>
      </c>
      <c r="B6069">
        <v>143571212.85528821</v>
      </c>
    </row>
    <row r="6070" spans="1:2" x14ac:dyDescent="0.25">
      <c r="A6070">
        <f ca="1">25065.4299812544*(((RANDBETWEEN(3800,4910))))</f>
        <v>112293126.31601991</v>
      </c>
      <c r="B6070">
        <v>193196375.12729234</v>
      </c>
    </row>
    <row r="6071" spans="1:2" x14ac:dyDescent="0.25">
      <c r="A6071">
        <f ca="1">30643.4811465412*(((RANDBETWEEN(3800,4910))))</f>
        <v>142063178.59536505</v>
      </c>
      <c r="B6071">
        <v>177270393.93615907</v>
      </c>
    </row>
    <row r="6072" spans="1:2" x14ac:dyDescent="0.25">
      <c r="A6072">
        <f ca="1">27296.0068771236*(((RANDBETWEEN(3800,4910))))</f>
        <v>105280698.52506576</v>
      </c>
      <c r="B6072">
        <v>148728725.35548964</v>
      </c>
    </row>
    <row r="6073" spans="1:2" x14ac:dyDescent="0.25">
      <c r="A6073">
        <f ca="1">28104.6568048539*(((RANDBETWEEN(3800,4910))))</f>
        <v>132597770.80530068</v>
      </c>
      <c r="B6073">
        <v>165224638.49492347</v>
      </c>
    </row>
    <row r="6074" spans="1:2" x14ac:dyDescent="0.25">
      <c r="A6074">
        <f ca="1">26131.7705675292*(((RANDBETWEEN(3800,4910))))</f>
        <v>107584499.42651758</v>
      </c>
      <c r="B6074">
        <v>196472599.82153708</v>
      </c>
    </row>
    <row r="6075" spans="1:2" x14ac:dyDescent="0.25">
      <c r="A6075">
        <f ca="1">25629.5338802824*(((RANDBETWEEN(3800,4910))))</f>
        <v>111949803.9890734</v>
      </c>
      <c r="B6075">
        <v>144667662.2755568</v>
      </c>
    </row>
    <row r="6076" spans="1:2" x14ac:dyDescent="0.25">
      <c r="A6076">
        <f ca="1">27421.8246050868*(((RANDBETWEEN(3800,4910))))</f>
        <v>115171663.3413645</v>
      </c>
      <c r="B6076">
        <v>169033936.17049095</v>
      </c>
    </row>
    <row r="6077" spans="1:2" x14ac:dyDescent="0.25">
      <c r="A6077">
        <f ca="1">29467.625180915*(((RANDBETWEEN(3800,4910))))</f>
        <v>113214615.94507532</v>
      </c>
      <c r="B6077">
        <v>188809160.0156422</v>
      </c>
    </row>
    <row r="6078" spans="1:2" x14ac:dyDescent="0.25">
      <c r="A6078">
        <f ca="1">27151.6217072804*(((RANDBETWEEN(3800,4910))))</f>
        <v>126526557.1559265</v>
      </c>
      <c r="B6078">
        <v>152720848.22835991</v>
      </c>
    </row>
    <row r="6079" spans="1:2" x14ac:dyDescent="0.25">
      <c r="A6079">
        <f ca="1">27077.8625311384*(((RANDBETWEEN(3800,4910))))</f>
        <v>118709349.33651055</v>
      </c>
      <c r="B6079">
        <v>194175476.26625541</v>
      </c>
    </row>
    <row r="6080" spans="1:2" x14ac:dyDescent="0.25">
      <c r="A6080">
        <f ca="1">28864.3178533341*(((RANDBETWEEN(3800,4910))))</f>
        <v>114649070.51344293</v>
      </c>
      <c r="B6080">
        <v>183845535.53100181</v>
      </c>
    </row>
    <row r="6081" spans="1:2" x14ac:dyDescent="0.25">
      <c r="A6081">
        <f ca="1">26259.6015470868*(((RANDBETWEEN(3800,4910))))</f>
        <v>124391732.52855034</v>
      </c>
      <c r="B6081">
        <v>161113658.83070815</v>
      </c>
    </row>
    <row r="6082" spans="1:2" x14ac:dyDescent="0.25">
      <c r="A6082">
        <f ca="1">26863.2273344622*(((RANDBETWEEN(3800,4910))))</f>
        <v>103074203.28233154</v>
      </c>
      <c r="B6082">
        <v>148665711.72600383</v>
      </c>
    </row>
    <row r="6083" spans="1:2" x14ac:dyDescent="0.25">
      <c r="A6083">
        <f ca="1">25253.5106441535*(((RANDBETWEEN(3800,4910))))</f>
        <v>119196570.24040468</v>
      </c>
      <c r="B6083">
        <v>144542609.93987343</v>
      </c>
    </row>
    <row r="6084" spans="1:2" x14ac:dyDescent="0.25">
      <c r="A6084">
        <f ca="1">34919.7837471862*(((RANDBETWEEN(3800,4910))))</f>
        <v>142821915.52599138</v>
      </c>
      <c r="B6084">
        <v>185395473.73469791</v>
      </c>
    </row>
    <row r="6085" spans="1:2" x14ac:dyDescent="0.25">
      <c r="A6085">
        <f ca="1">25092.9193185069*(((RANDBETWEEN(3800,4910))))</f>
        <v>106092862.87864719</v>
      </c>
      <c r="B6085">
        <v>147210256.99340004</v>
      </c>
    </row>
    <row r="6086" spans="1:2" x14ac:dyDescent="0.25">
      <c r="A6086">
        <f ca="1">27296.2518985385*(((RANDBETWEEN(3800,4910))))</f>
        <v>106373493.64860468</v>
      </c>
      <c r="B6086">
        <v>199170398.58329111</v>
      </c>
    </row>
    <row r="6087" spans="1:2" x14ac:dyDescent="0.25">
      <c r="A6087">
        <f ca="1">31122.1738417226*(((RANDBETWEEN(3800,4910))))</f>
        <v>145371674.01468611</v>
      </c>
      <c r="B6087">
        <v>168386888.80604792</v>
      </c>
    </row>
    <row r="6088" spans="1:2" x14ac:dyDescent="0.25">
      <c r="A6088">
        <f ca="1">33137.241068654*(((RANDBETWEEN(3800,4910))))</f>
        <v>128075436.7303476</v>
      </c>
      <c r="B6088">
        <v>162168387.59736839</v>
      </c>
    </row>
    <row r="6089" spans="1:2" x14ac:dyDescent="0.25">
      <c r="A6089">
        <f ca="1">29823.3181543563*(((RANDBETWEEN(3800,4910))))</f>
        <v>138946839.28114599</v>
      </c>
      <c r="B6089">
        <v>164813616.35579363</v>
      </c>
    </row>
    <row r="6090" spans="1:2" x14ac:dyDescent="0.25">
      <c r="A6090">
        <f ca="1">29985.2004234925*(((RANDBETWEEN(3800,4910))))</f>
        <v>146147866.86410224</v>
      </c>
      <c r="B6090">
        <v>181773855.98268485</v>
      </c>
    </row>
    <row r="6091" spans="1:2" x14ac:dyDescent="0.25">
      <c r="A6091">
        <f ca="1">27788.4614168352*(((RANDBETWEEN(3800,4910))))</f>
        <v>111598461.05001</v>
      </c>
      <c r="B6091">
        <v>153259888.40766501</v>
      </c>
    </row>
    <row r="6092" spans="1:2" x14ac:dyDescent="0.25">
      <c r="A6092">
        <f ca="1">26262.8064575854*(((RANDBETWEEN(3800,4910))))</f>
        <v>105917898.44344175</v>
      </c>
      <c r="B6092">
        <v>147249743.46694681</v>
      </c>
    </row>
    <row r="6093" spans="1:2" x14ac:dyDescent="0.25">
      <c r="A6093">
        <f ca="1">29348.4728267676*(((RANDBETWEEN(3800,4910))))</f>
        <v>124525570.20397486</v>
      </c>
      <c r="B6093">
        <v>164626082.90579855</v>
      </c>
    </row>
    <row r="6094" spans="1:2" x14ac:dyDescent="0.25">
      <c r="A6094">
        <f ca="1">26671.6674258564*(((RANDBETWEEN(3800,4910))))</f>
        <v>112047674.85602276</v>
      </c>
      <c r="B6094">
        <v>152405792.88437906</v>
      </c>
    </row>
    <row r="6095" spans="1:2" x14ac:dyDescent="0.25">
      <c r="A6095">
        <f ca="1">27744.1558137977*(((RANDBETWEEN(3800,4910))))</f>
        <v>124848701.16208944</v>
      </c>
      <c r="B6095">
        <v>187683605.31169406</v>
      </c>
    </row>
    <row r="6096" spans="1:2" x14ac:dyDescent="0.25">
      <c r="A6096">
        <f ca="1">30021.2314225675*(((RANDBETWEEN(3800,4910))))</f>
        <v>129481571.12553363</v>
      </c>
      <c r="B6096">
        <v>177562308.47588181</v>
      </c>
    </row>
    <row r="6097" spans="1:2" x14ac:dyDescent="0.25">
      <c r="A6097">
        <f ca="1">30285.5489480644*(((RANDBETWEEN(3800,4910))))</f>
        <v>129803862.79140422</v>
      </c>
      <c r="B6097">
        <v>175866670.29151016</v>
      </c>
    </row>
    <row r="6098" spans="1:2" x14ac:dyDescent="0.25">
      <c r="A6098">
        <f ca="1">25853.0296648318*(((RANDBETWEEN(3800,4910))))</f>
        <v>102248732.32440981</v>
      </c>
      <c r="B6098">
        <v>163687711.53574228</v>
      </c>
    </row>
    <row r="6099" spans="1:2" x14ac:dyDescent="0.25">
      <c r="A6099">
        <f ca="1">26202.1827496295*(((RANDBETWEEN(3800,4910))))</f>
        <v>107612364.55272841</v>
      </c>
      <c r="B6099">
        <v>185980412.77721334</v>
      </c>
    </row>
    <row r="6100" spans="1:2" x14ac:dyDescent="0.25">
      <c r="A6100">
        <f ca="1">25226.0337608614*(((RANDBETWEEN(3800,4910))))</f>
        <v>110590932.00761618</v>
      </c>
      <c r="B6100">
        <v>160466371.02957538</v>
      </c>
    </row>
    <row r="6101" spans="1:2" x14ac:dyDescent="0.25">
      <c r="A6101">
        <f ca="1">29987.7611323221*(((RANDBETWEEN(3800,4910))))</f>
        <v>127597923.61803055</v>
      </c>
      <c r="B6101">
        <v>200866698.90203312</v>
      </c>
    </row>
    <row r="6102" spans="1:2" x14ac:dyDescent="0.25">
      <c r="A6102">
        <f ca="1">25537.0776137953*(((RANDBETWEEN(3800,4910))))</f>
        <v>118236669.35187225</v>
      </c>
      <c r="B6102">
        <v>146613533.77794921</v>
      </c>
    </row>
    <row r="6103" spans="1:2" x14ac:dyDescent="0.25">
      <c r="A6103">
        <f ca="1">26795.7092012914*(((RANDBETWEEN(3800,4910))))</f>
        <v>124117725.02038167</v>
      </c>
      <c r="B6103">
        <v>173553549.84823555</v>
      </c>
    </row>
    <row r="6104" spans="1:2" x14ac:dyDescent="0.25">
      <c r="A6104">
        <f ca="1">27826.7803699476*(((RANDBETWEEN(3800,4910))))</f>
        <v>120963014.26816241</v>
      </c>
      <c r="B6104">
        <v>178020391.38077658</v>
      </c>
    </row>
    <row r="6105" spans="1:2" x14ac:dyDescent="0.25">
      <c r="A6105">
        <f ca="1">28394.0647538322*(((RANDBETWEEN(3800,4910))))</f>
        <v>124763520.52833854</v>
      </c>
      <c r="B6105">
        <v>155240281.46282753</v>
      </c>
    </row>
    <row r="6106" spans="1:2" x14ac:dyDescent="0.25">
      <c r="A6106">
        <f ca="1">27625.2625875155*(((RANDBETWEEN(3800,4910))))</f>
        <v>105169374.67067154</v>
      </c>
      <c r="B6106">
        <v>196761955.29294908</v>
      </c>
    </row>
    <row r="6107" spans="1:2" x14ac:dyDescent="0.25">
      <c r="A6107">
        <f ca="1">32861.1138468503*(((RANDBETWEEN(3800,4910))))</f>
        <v>146823456.66772708</v>
      </c>
      <c r="B6107">
        <v>159054233.27718198</v>
      </c>
    </row>
    <row r="6108" spans="1:2" x14ac:dyDescent="0.25">
      <c r="A6108">
        <f ca="1">27534.8707806895*(((RANDBETWEEN(3800,4910))))</f>
        <v>113471202.48722155</v>
      </c>
      <c r="B6108">
        <v>165081360.89925784</v>
      </c>
    </row>
    <row r="6109" spans="1:2" x14ac:dyDescent="0.25">
      <c r="A6109">
        <f ca="1">27993.0261608991*(((RANDBETWEEN(3800,4910))))</f>
        <v>130839404.27604263</v>
      </c>
      <c r="B6109">
        <v>149339701.65696257</v>
      </c>
    </row>
    <row r="6110" spans="1:2" x14ac:dyDescent="0.25">
      <c r="A6110">
        <f ca="1">26917.5486194129*(((RANDBETWEEN(3800,4910))))</f>
        <v>131680647.84616783</v>
      </c>
      <c r="B6110">
        <v>149832472.45875818</v>
      </c>
    </row>
    <row r="6111" spans="1:2" x14ac:dyDescent="0.25">
      <c r="A6111">
        <f ca="1">28348.180542824*(((RANDBETWEEN(3800,4910))))</f>
        <v>123711459.88888393</v>
      </c>
      <c r="B6111">
        <v>154301785.81549516</v>
      </c>
    </row>
    <row r="6112" spans="1:2" x14ac:dyDescent="0.25">
      <c r="A6112">
        <f ca="1">27294.2479639307*(((RANDBETWEEN(3800,4910))))</f>
        <v>133550755.287513</v>
      </c>
      <c r="B6112">
        <v>144047218.03923732</v>
      </c>
    </row>
    <row r="6113" spans="1:2" x14ac:dyDescent="0.25">
      <c r="A6113">
        <f ca="1">29947.8760222041*(((RANDBETWEEN(3800,4910))))</f>
        <v>116018071.71001871</v>
      </c>
      <c r="B6113">
        <v>178328416.96913654</v>
      </c>
    </row>
    <row r="6114" spans="1:2" x14ac:dyDescent="0.25">
      <c r="A6114">
        <f ca="1">27291.1429554108*(((RANDBETWEEN(3800,4910))))</f>
        <v>122946599.01412573</v>
      </c>
      <c r="B6114">
        <v>148105565.73799598</v>
      </c>
    </row>
    <row r="6115" spans="1:2" x14ac:dyDescent="0.25">
      <c r="A6115">
        <f ca="1">27435.1922818968*(((RANDBETWEEN(3800,4910))))</f>
        <v>104774999.324564</v>
      </c>
      <c r="B6115">
        <v>155226551.46434718</v>
      </c>
    </row>
    <row r="6116" spans="1:2" x14ac:dyDescent="0.25">
      <c r="A6116">
        <f ca="1">26704.5676760825*(((RANDBETWEEN(3800,4910))))</f>
        <v>130852381.61280423</v>
      </c>
      <c r="B6116">
        <v>163858646.78947854</v>
      </c>
    </row>
    <row r="6117" spans="1:2" x14ac:dyDescent="0.25">
      <c r="A6117">
        <f ca="1">31693.5740940872*(((RANDBETWEEN(3800,4910))))</f>
        <v>124207116.87472774</v>
      </c>
      <c r="B6117">
        <v>202752667.79200318</v>
      </c>
    </row>
    <row r="6118" spans="1:2" x14ac:dyDescent="0.25">
      <c r="A6118">
        <f ca="1">27619.6423165407*(((RANDBETWEEN(3800,4910))))</f>
        <v>108655672.87327103</v>
      </c>
      <c r="B6118">
        <v>163535934.40548509</v>
      </c>
    </row>
    <row r="6119" spans="1:2" x14ac:dyDescent="0.25">
      <c r="A6119">
        <f ca="1">29417.211356034*(((RANDBETWEEN(3800,4910))))</f>
        <v>134583741.95385548</v>
      </c>
      <c r="B6119">
        <v>192029046.89328861</v>
      </c>
    </row>
    <row r="6120" spans="1:2" x14ac:dyDescent="0.25">
      <c r="A6120">
        <f ca="1">25927.9304612763*(((RANDBETWEEN(3800,4910))))</f>
        <v>108715812.4241315</v>
      </c>
      <c r="B6120">
        <v>194293463.10157105</v>
      </c>
    </row>
    <row r="6121" spans="1:2" x14ac:dyDescent="0.25">
      <c r="A6121">
        <f ca="1">26550.6401409313*(((RANDBETWEEN(3800,4910))))</f>
        <v>120460254.31940535</v>
      </c>
      <c r="B6121">
        <v>151563092.65463781</v>
      </c>
    </row>
    <row r="6122" spans="1:2" x14ac:dyDescent="0.25">
      <c r="A6122">
        <f ca="1">26848.3554628339*(((RANDBETWEEN(3800,4910))))</f>
        <v>116548711.06416214</v>
      </c>
      <c r="B6122">
        <v>152188984.289671</v>
      </c>
    </row>
    <row r="6123" spans="1:2" x14ac:dyDescent="0.25">
      <c r="A6123">
        <f ca="1">26801.8208220721*(((RANDBETWEEN(3800,4910))))</f>
        <v>107260886.92993245</v>
      </c>
      <c r="B6123">
        <v>172273986.02839386</v>
      </c>
    </row>
    <row r="6124" spans="1:2" x14ac:dyDescent="0.25">
      <c r="A6124">
        <f ca="1">27452.1798911446*(((RANDBETWEEN(3800,4910))))</f>
        <v>131880272.19705887</v>
      </c>
      <c r="B6124">
        <v>165145913.88057631</v>
      </c>
    </row>
    <row r="6125" spans="1:2" x14ac:dyDescent="0.25">
      <c r="A6125">
        <f ca="1">28427.987220372*(((RANDBETWEEN(3800,4910))))</f>
        <v>114081512.71535286</v>
      </c>
      <c r="B6125">
        <v>189730733.29226014</v>
      </c>
    </row>
    <row r="6126" spans="1:2" x14ac:dyDescent="0.25">
      <c r="A6126">
        <f ca="1">29217.177371375*(((RANDBETWEEN(3800,4910))))</f>
        <v>137729774.1286616</v>
      </c>
      <c r="B6126">
        <v>190257231.06207711</v>
      </c>
    </row>
    <row r="6127" spans="1:2" x14ac:dyDescent="0.25">
      <c r="A6127">
        <f ca="1">26230.5734886281*(((RANDBETWEEN(3800,4910))))</f>
        <v>112529160.26621448</v>
      </c>
      <c r="B6127">
        <v>169549214.18171591</v>
      </c>
    </row>
    <row r="6128" spans="1:2" x14ac:dyDescent="0.25">
      <c r="A6128">
        <f ca="1">30849.5088070931*(((RANDBETWEEN(3800,4910))))</f>
        <v>134411309.87250444</v>
      </c>
      <c r="B6128">
        <v>198666046.92699674</v>
      </c>
    </row>
    <row r="6129" spans="1:2" x14ac:dyDescent="0.25">
      <c r="A6129">
        <f ca="1">26969.1089016084*(((RANDBETWEEN(3800,4910))))</f>
        <v>103750161.94448759</v>
      </c>
      <c r="B6129">
        <v>160745624.27264738</v>
      </c>
    </row>
    <row r="6130" spans="1:2" x14ac:dyDescent="0.25">
      <c r="A6130">
        <f ca="1">27840.8787232813*(((RANDBETWEEN(3800,4910))))</f>
        <v>111976014.22503759</v>
      </c>
      <c r="B6130">
        <v>143507115.41836944</v>
      </c>
    </row>
    <row r="6131" spans="1:2" x14ac:dyDescent="0.25">
      <c r="A6131">
        <f ca="1">26336.6136730108*(((RANDBETWEEN(3800,4910))))</f>
        <v>121675155.16930985</v>
      </c>
      <c r="B6131">
        <v>202013643.6708023</v>
      </c>
    </row>
    <row r="6132" spans="1:2" x14ac:dyDescent="0.25">
      <c r="A6132">
        <f ca="1">27226.1127779763*(((RANDBETWEEN(3800,4910))))</f>
        <v>106753588.20244499</v>
      </c>
      <c r="B6132">
        <v>165128786.51292562</v>
      </c>
    </row>
    <row r="6133" spans="1:2" x14ac:dyDescent="0.25">
      <c r="A6133">
        <f ca="1">31089.9562504975*(((RANDBETWEEN(3800,4910))))</f>
        <v>131914684.37086093</v>
      </c>
      <c r="B6133">
        <v>166581774.43785247</v>
      </c>
    </row>
    <row r="6134" spans="1:2" x14ac:dyDescent="0.25">
      <c r="A6134">
        <f ca="1">29162.2883508153*(((RANDBETWEEN(3800,4910))))</f>
        <v>125689462.79201378</v>
      </c>
      <c r="B6134">
        <v>152669294.41342348</v>
      </c>
    </row>
    <row r="6135" spans="1:2" x14ac:dyDescent="0.25">
      <c r="A6135">
        <f ca="1">25706.8941063338*(((RANDBETWEEN(3800,4910))))</f>
        <v>110976661.85704318</v>
      </c>
      <c r="B6135">
        <v>160000811.55448449</v>
      </c>
    </row>
    <row r="6136" spans="1:2" x14ac:dyDescent="0.25">
      <c r="A6136">
        <f ca="1">28601.305132761*(((RANDBETWEEN(3800,4910))))</f>
        <v>113432776.15653001</v>
      </c>
      <c r="B6136">
        <v>172714784.74758071</v>
      </c>
    </row>
    <row r="6137" spans="1:2" x14ac:dyDescent="0.25">
      <c r="A6137">
        <f ca="1">27501.7477879562*(((RANDBETWEEN(3800,4910))))</f>
        <v>107201812.87745313</v>
      </c>
      <c r="B6137">
        <v>142978934.15938219</v>
      </c>
    </row>
    <row r="6138" spans="1:2" x14ac:dyDescent="0.25">
      <c r="A6138">
        <f ca="1">27113.1094045577*(((RANDBETWEEN(3800,4910))))</f>
        <v>118728306.08255835</v>
      </c>
      <c r="B6138">
        <v>201227134.37589011</v>
      </c>
    </row>
    <row r="6139" spans="1:2" x14ac:dyDescent="0.25">
      <c r="A6139">
        <f ca="1">24273.4778451788*(((RANDBETWEEN(3800,4910))))</f>
        <v>111706545.04351266</v>
      </c>
      <c r="B6139">
        <v>146991021.009507</v>
      </c>
    </row>
    <row r="6140" spans="1:2" x14ac:dyDescent="0.25">
      <c r="A6140">
        <f ca="1">25800.796057464*(((RANDBETWEEN(3800,4910))))</f>
        <v>123327805.15467814</v>
      </c>
      <c r="B6140">
        <v>164256490.45723584</v>
      </c>
    </row>
    <row r="6141" spans="1:2" x14ac:dyDescent="0.25">
      <c r="A6141">
        <f ca="1">26017.5696715243*(((RANDBETWEEN(3800,4910))))</f>
        <v>105579297.72704549</v>
      </c>
      <c r="B6141">
        <v>163390333.71825507</v>
      </c>
    </row>
    <row r="6142" spans="1:2" x14ac:dyDescent="0.25">
      <c r="A6142">
        <f ca="1">26407.76840958*(((RANDBETWEEN(3800,4910))))</f>
        <v>115850880.01282738</v>
      </c>
      <c r="B6142">
        <v>144248570.20902807</v>
      </c>
    </row>
    <row r="6143" spans="1:2" x14ac:dyDescent="0.25">
      <c r="A6143">
        <f ca="1">27578.2487941122*(((RANDBETWEEN(3800,4910))))</f>
        <v>133864819.64662057</v>
      </c>
      <c r="B6143">
        <v>170825534.66777188</v>
      </c>
    </row>
    <row r="6144" spans="1:2" x14ac:dyDescent="0.25">
      <c r="A6144">
        <f ca="1">33621.1904758437*(((RANDBETWEEN(3800,4910))))</f>
        <v>162592077.14118028</v>
      </c>
      <c r="B6144">
        <v>172902725.26285067</v>
      </c>
    </row>
    <row r="6145" spans="1:2" x14ac:dyDescent="0.25">
      <c r="A6145">
        <f ca="1">29412.4445753487*(((RANDBETWEEN(3800,4910))))</f>
        <v>120796909.87095711</v>
      </c>
      <c r="B6145">
        <v>203183730.19148457</v>
      </c>
    </row>
    <row r="6146" spans="1:2" x14ac:dyDescent="0.25">
      <c r="A6146">
        <f ca="1">25844.9933571061*(((RANDBETWEEN(3800,4910))))</f>
        <v>125942652.62917788</v>
      </c>
      <c r="B6146">
        <v>157641683.93260673</v>
      </c>
    </row>
    <row r="6147" spans="1:2" x14ac:dyDescent="0.25">
      <c r="A6147">
        <f ca="1">27012.0620564054*(((RANDBETWEEN(3800,4910))))</f>
        <v>130198139.11187389</v>
      </c>
      <c r="B6147">
        <v>145377975.91242683</v>
      </c>
    </row>
    <row r="6148" spans="1:2" x14ac:dyDescent="0.25">
      <c r="A6148">
        <f ca="1">31695.5513571528*(((RANDBETWEEN(3800,4910))))</f>
        <v>121235483.94110958</v>
      </c>
      <c r="B6148">
        <v>189480394.80540943</v>
      </c>
    </row>
    <row r="6149" spans="1:2" x14ac:dyDescent="0.25">
      <c r="A6149">
        <f ca="1">28728.0472537483*(((RANDBETWEEN(3800,4910))))</f>
        <v>120054509.47341409</v>
      </c>
      <c r="B6149">
        <v>176440725.07722294</v>
      </c>
    </row>
    <row r="6150" spans="1:2" x14ac:dyDescent="0.25">
      <c r="A6150">
        <f ca="1">26374.390408279*(((RANDBETWEEN(3800,4910))))</f>
        <v>107713010.42741126</v>
      </c>
      <c r="B6150">
        <v>149196340.66518292</v>
      </c>
    </row>
    <row r="6151" spans="1:2" x14ac:dyDescent="0.25">
      <c r="A6151">
        <f ca="1">27605.6046107762*(((RANDBETWEEN(3800,4910))))</f>
        <v>106999323.47136836</v>
      </c>
      <c r="B6151">
        <v>152608782.13388669</v>
      </c>
    </row>
    <row r="6152" spans="1:2" x14ac:dyDescent="0.25">
      <c r="A6152">
        <f ca="1">26877.0272969248*(((RANDBETWEEN(3800,4910))))</f>
        <v>121242270.13642761</v>
      </c>
      <c r="B6152">
        <v>143959555.27285069</v>
      </c>
    </row>
    <row r="6153" spans="1:2" x14ac:dyDescent="0.25">
      <c r="A6153">
        <f ca="1">26892.1306419722*(((RANDBETWEEN(3800,4910))))</f>
        <v>130561294.26677522</v>
      </c>
      <c r="B6153">
        <v>148191128.55697402</v>
      </c>
    </row>
    <row r="6154" spans="1:2" x14ac:dyDescent="0.25">
      <c r="A6154">
        <f ca="1">29241.7065687268*(((RANDBETWEEN(3800,4910))))</f>
        <v>142933461.70793661</v>
      </c>
      <c r="B6154">
        <v>181404274.68872234</v>
      </c>
    </row>
    <row r="6155" spans="1:2" x14ac:dyDescent="0.25">
      <c r="A6155">
        <f ca="1">27146.5337729567*(((RANDBETWEEN(3800,4910))))</f>
        <v>108884746.96332914</v>
      </c>
      <c r="B6155">
        <v>144121315.50218794</v>
      </c>
    </row>
    <row r="6156" spans="1:2" x14ac:dyDescent="0.25">
      <c r="A6156">
        <f ca="1">27384.8981809341*(((RANDBETWEEN(3800,4910))))</f>
        <v>128380402.6722189</v>
      </c>
      <c r="B6156">
        <v>178118323.7634654</v>
      </c>
    </row>
    <row r="6157" spans="1:2" x14ac:dyDescent="0.25">
      <c r="A6157">
        <f ca="1">32313.7285236404*(((RANDBETWEEN(3800,4910))))</f>
        <v>126185109.88481586</v>
      </c>
      <c r="B6157">
        <v>149708542.92588696</v>
      </c>
    </row>
    <row r="6158" spans="1:2" x14ac:dyDescent="0.25">
      <c r="A6158">
        <f ca="1">26869.3372552819*(((RANDBETWEEN(3800,4910))))</f>
        <v>103473817.77009042</v>
      </c>
      <c r="B6158">
        <v>147335343.85069919</v>
      </c>
    </row>
    <row r="6159" spans="1:2" x14ac:dyDescent="0.25">
      <c r="A6159">
        <f ca="1">28005.0425325381*(((RANDBETWEEN(3800,4910))))</f>
        <v>118349309.74250595</v>
      </c>
      <c r="B6159">
        <v>146194246.53876078</v>
      </c>
    </row>
    <row r="6160" spans="1:2" x14ac:dyDescent="0.25">
      <c r="A6160">
        <f ca="1">26664.7125790282*(((RANDBETWEEN(3800,4910))))</f>
        <v>108285397.78343362</v>
      </c>
      <c r="B6160">
        <v>174307571.73773766</v>
      </c>
    </row>
    <row r="6161" spans="1:2" x14ac:dyDescent="0.25">
      <c r="A6161">
        <f ca="1">26629.3060718513*(((RANDBETWEEN(3800,4910))))</f>
        <v>123639868.09160569</v>
      </c>
      <c r="B6161">
        <v>176906668.06647348</v>
      </c>
    </row>
    <row r="6162" spans="1:2" x14ac:dyDescent="0.25">
      <c r="A6162">
        <f ca="1">27129.1681441125*(((RANDBETWEEN(3800,4910))))</f>
        <v>105993659.9390476</v>
      </c>
      <c r="B6162">
        <v>166384974.57337585</v>
      </c>
    </row>
    <row r="6163" spans="1:2" x14ac:dyDescent="0.25">
      <c r="A6163">
        <f ca="1">27971.3050261816*(((RANDBETWEEN(3800,4910))))</f>
        <v>117115854.14462247</v>
      </c>
      <c r="B6163">
        <v>198024295.19355416</v>
      </c>
    </row>
    <row r="6164" spans="1:2" x14ac:dyDescent="0.25">
      <c r="A6164">
        <f ca="1">26741.096771493*(((RANDBETWEEN(3800,4910))))</f>
        <v>122393999.92312333</v>
      </c>
      <c r="B6164">
        <v>181781400.46827394</v>
      </c>
    </row>
    <row r="6165" spans="1:2" x14ac:dyDescent="0.25">
      <c r="A6165">
        <f ca="1">25957.4997545837*(((RANDBETWEEN(3800,4910))))</f>
        <v>120961948.85636009</v>
      </c>
      <c r="B6165">
        <v>148462431.02442661</v>
      </c>
    </row>
    <row r="6166" spans="1:2" x14ac:dyDescent="0.25">
      <c r="A6166">
        <f ca="1">28699.2793476001*(((RANDBETWEEN(3800,4910))))</f>
        <v>123665194.70880899</v>
      </c>
      <c r="B6166">
        <v>156445776.52189237</v>
      </c>
    </row>
    <row r="6167" spans="1:2" x14ac:dyDescent="0.25">
      <c r="A6167">
        <f ca="1">26183.8938231364*(((RANDBETWEEN(3800,4910))))</f>
        <v>108898814.41042417</v>
      </c>
      <c r="B6167">
        <v>151360830.21291333</v>
      </c>
    </row>
    <row r="6168" spans="1:2" x14ac:dyDescent="0.25">
      <c r="A6168">
        <f ca="1">29448.3712800101*(((RANDBETWEEN(3800,4910))))</f>
        <v>116379963.29860005</v>
      </c>
      <c r="B6168">
        <v>166951133.68809965</v>
      </c>
    </row>
    <row r="6169" spans="1:2" x14ac:dyDescent="0.25">
      <c r="A6169">
        <f ca="1">31865.7450523697*(((RANDBETWEEN(3800,4910))))</f>
        <v>130490225.98945384</v>
      </c>
      <c r="B6169">
        <v>199292866.23513725</v>
      </c>
    </row>
    <row r="6170" spans="1:2" x14ac:dyDescent="0.25">
      <c r="A6170">
        <f ca="1">29572.642339489*(((RANDBETWEEN(3800,4910))))</f>
        <v>113558946.58363794</v>
      </c>
      <c r="B6170">
        <v>162429573.40114266</v>
      </c>
    </row>
    <row r="6171" spans="1:2" x14ac:dyDescent="0.25">
      <c r="A6171">
        <f ca="1">25129.9786531923*(((RANDBETWEEN(3800,4910))))</f>
        <v>106324939.68165667</v>
      </c>
      <c r="B6171">
        <v>181872962.64402276</v>
      </c>
    </row>
    <row r="6172" spans="1:2" x14ac:dyDescent="0.25">
      <c r="A6172">
        <f ca="1">27413.5813256648*(((RANDBETWEEN(3800,4910))))</f>
        <v>119879591.13713206</v>
      </c>
      <c r="B6172">
        <v>152739800.9310073</v>
      </c>
    </row>
    <row r="6173" spans="1:2" x14ac:dyDescent="0.25">
      <c r="A6173">
        <f ca="1">26400.429951077*(((RANDBETWEEN(3800,4910))))</f>
        <v>102592070.7898854</v>
      </c>
      <c r="B6173">
        <v>173418860.73834673</v>
      </c>
    </row>
    <row r="6174" spans="1:2" x14ac:dyDescent="0.25">
      <c r="A6174">
        <f ca="1">28453.1200650776*(((RANDBETWEEN(3800,4910))))</f>
        <v>118450338.83091815</v>
      </c>
      <c r="B6174">
        <v>159581947.81526545</v>
      </c>
    </row>
    <row r="6175" spans="1:2" x14ac:dyDescent="0.25">
      <c r="A6175">
        <f ca="1">30882.9903549784*(((RANDBETWEEN(3800,4910))))</f>
        <v>149319258.36632073</v>
      </c>
      <c r="B6175">
        <v>148153598.77939287</v>
      </c>
    </row>
    <row r="6176" spans="1:2" x14ac:dyDescent="0.25">
      <c r="A6176">
        <f ca="1">30834.6934627846*(((RANDBETWEEN(3800,4910))))</f>
        <v>127871473.79016787</v>
      </c>
      <c r="B6176">
        <v>198366723.4862271</v>
      </c>
    </row>
    <row r="6177" spans="1:2" x14ac:dyDescent="0.25">
      <c r="A6177">
        <f ca="1">30249.397705402*(((RANDBETWEEN(3800,4910))))</f>
        <v>139570721.01272461</v>
      </c>
      <c r="B6177">
        <v>150712168.96977413</v>
      </c>
    </row>
    <row r="6178" spans="1:2" x14ac:dyDescent="0.25">
      <c r="A6178">
        <f ca="1">27508.8692172274*(((RANDBETWEEN(3800,4910))))</f>
        <v>119085894.84137736</v>
      </c>
      <c r="B6178">
        <v>184762122.58392039</v>
      </c>
    </row>
    <row r="6179" spans="1:2" x14ac:dyDescent="0.25">
      <c r="A6179">
        <f ca="1">28453.3081610763*(((RANDBETWEEN(3800,4910))))</f>
        <v>108407104.09370054</v>
      </c>
      <c r="B6179">
        <v>182650903.03468513</v>
      </c>
    </row>
    <row r="6180" spans="1:2" x14ac:dyDescent="0.25">
      <c r="A6180">
        <f ca="1">29885.2096622806*(((RANDBETWEEN(3800,4910))))</f>
        <v>116373006.42492051</v>
      </c>
      <c r="B6180">
        <v>152746731.63208732</v>
      </c>
    </row>
    <row r="6181" spans="1:2" x14ac:dyDescent="0.25">
      <c r="A6181">
        <f ca="1">27965.0595727244*(((RANDBETWEEN(3800,4910))))</f>
        <v>136301700.35745886</v>
      </c>
      <c r="B6181">
        <v>157290179.52950585</v>
      </c>
    </row>
    <row r="6182" spans="1:2" x14ac:dyDescent="0.25">
      <c r="A6182">
        <f ca="1">26424.1404663636*(((RANDBETWEEN(3800,4910))))</f>
        <v>127681446.73346898</v>
      </c>
      <c r="B6182">
        <v>166298764.90154496</v>
      </c>
    </row>
    <row r="6183" spans="1:2" x14ac:dyDescent="0.25">
      <c r="A6183">
        <f ca="1">29243.1679660878*(((RANDBETWEEN(3800,4910))))</f>
        <v>112059819.64604826</v>
      </c>
      <c r="B6183">
        <v>177013009.84412557</v>
      </c>
    </row>
    <row r="6184" spans="1:2" x14ac:dyDescent="0.25">
      <c r="A6184">
        <f ca="1">26917.9681325204*(((RANDBETWEEN(3800,4910))))</f>
        <v>125276223.68875009</v>
      </c>
      <c r="B6184">
        <v>189159501.31346643</v>
      </c>
    </row>
    <row r="6185" spans="1:2" x14ac:dyDescent="0.25">
      <c r="A6185">
        <f ca="1">27047.8098458423*(((RANDBETWEEN(3800,4910))))</f>
        <v>122959343.55919899</v>
      </c>
      <c r="B6185">
        <v>149178763.75899357</v>
      </c>
    </row>
    <row r="6186" spans="1:2" x14ac:dyDescent="0.25">
      <c r="A6186">
        <f ca="1">28256.8156036291*(((RANDBETWEEN(3800,4910))))</f>
        <v>125432004.46450958</v>
      </c>
      <c r="B6186">
        <v>144428557.58093226</v>
      </c>
    </row>
    <row r="6187" spans="1:2" x14ac:dyDescent="0.25">
      <c r="A6187">
        <f ca="1">27059.5978201314*(((RANDBETWEEN(3800,4910))))</f>
        <v>118412800.06089483</v>
      </c>
      <c r="B6187">
        <v>161485472.2522409</v>
      </c>
    </row>
    <row r="6188" spans="1:2" x14ac:dyDescent="0.25">
      <c r="A6188">
        <f ca="1">26252.4090125479*(((RANDBETWEEN(3800,4910))))</f>
        <v>123176303.08687496</v>
      </c>
      <c r="B6188">
        <v>159513676.18688157</v>
      </c>
    </row>
    <row r="6189" spans="1:2" x14ac:dyDescent="0.25">
      <c r="A6189">
        <f ca="1">27896.494683074*(((RANDBETWEEN(3800,4910))))</f>
        <v>123190920.52045491</v>
      </c>
      <c r="B6189">
        <v>186665698.45636818</v>
      </c>
    </row>
    <row r="6190" spans="1:2" x14ac:dyDescent="0.25">
      <c r="A6190">
        <f ca="1">27180.3485991074*(((RANDBETWEEN(3800,4910))))</f>
        <v>122039765.20999254</v>
      </c>
      <c r="B6190">
        <v>152466253.57052308</v>
      </c>
    </row>
    <row r="6191" spans="1:2" x14ac:dyDescent="0.25">
      <c r="A6191">
        <f ca="1">25256.9316934064*(((RANDBETWEEN(3800,4910))))</f>
        <v>119035919.07102451</v>
      </c>
      <c r="B6191">
        <v>155234726.73152852</v>
      </c>
    </row>
    <row r="6192" spans="1:2" x14ac:dyDescent="0.25">
      <c r="A6192">
        <f ca="1">26383.2120301791*(((RANDBETWEEN(3800,4910))))</f>
        <v>117589976.01850833</v>
      </c>
      <c r="B6192">
        <v>165086926.79524919</v>
      </c>
    </row>
    <row r="6193" spans="1:2" x14ac:dyDescent="0.25">
      <c r="A6193">
        <f ca="1">26246.4419848761*(((RANDBETWEEN(3800,4910))))</f>
        <v>122649623.39532624</v>
      </c>
      <c r="B6193">
        <v>164301786.81557354</v>
      </c>
    </row>
    <row r="6194" spans="1:2" x14ac:dyDescent="0.25">
      <c r="A6194">
        <f ca="1">29358.1541495427*(((RANDBETWEEN(3800,4910))))</f>
        <v>137073221.72421491</v>
      </c>
      <c r="B6194">
        <v>192286996.23373249</v>
      </c>
    </row>
    <row r="6195" spans="1:2" x14ac:dyDescent="0.25">
      <c r="A6195">
        <f ca="1">26725.1041479653*(((RANDBETWEEN(3800,4910))))</f>
        <v>128601201.16000919</v>
      </c>
      <c r="B6195">
        <v>152685905.3413941</v>
      </c>
    </row>
    <row r="6196" spans="1:2" x14ac:dyDescent="0.25">
      <c r="A6196">
        <f ca="1">28492.168063439*(((RANDBETWEEN(3800,4910))))</f>
        <v>125023633.46237041</v>
      </c>
      <c r="B6196">
        <v>160934342.64740732</v>
      </c>
    </row>
    <row r="6197" spans="1:2" x14ac:dyDescent="0.25">
      <c r="A6197">
        <f ca="1">32569.6777545876*(((RANDBETWEEN(3800,4910))))</f>
        <v>145456180.85198802</v>
      </c>
      <c r="B6197">
        <v>169361070.00496024</v>
      </c>
    </row>
    <row r="6198" spans="1:2" x14ac:dyDescent="0.25">
      <c r="A6198">
        <f ca="1">29400.7683230179*(((RANDBETWEEN(3800,4910))))</f>
        <v>132421060.52687261</v>
      </c>
      <c r="B6198">
        <v>142976430.47630942</v>
      </c>
    </row>
    <row r="6199" spans="1:2" x14ac:dyDescent="0.25">
      <c r="A6199">
        <f ca="1">29232.3377891496*(((RANDBETWEEN(3800,4910))))</f>
        <v>119092544.15299565</v>
      </c>
      <c r="B6199">
        <v>190446632.72437841</v>
      </c>
    </row>
    <row r="6200" spans="1:2" x14ac:dyDescent="0.25">
      <c r="A6200">
        <f ca="1">33590.8092902139*(((RANDBETWEEN(3800,4910))))</f>
        <v>143567118.90637422</v>
      </c>
      <c r="B6200">
        <v>170776037.07039034</v>
      </c>
    </row>
    <row r="6201" spans="1:2" x14ac:dyDescent="0.25">
      <c r="A6201">
        <f ca="1">25904.5980297411*(((RANDBETWEEN(3800,4910))))</f>
        <v>125896346.42454174</v>
      </c>
      <c r="B6201">
        <v>144744915.09171578</v>
      </c>
    </row>
    <row r="6202" spans="1:2" x14ac:dyDescent="0.25">
      <c r="A6202">
        <f ca="1">26854.4187015265*(((RANDBETWEEN(3800,4910))))</f>
        <v>130834727.91383711</v>
      </c>
      <c r="B6202">
        <v>158995255.39464793</v>
      </c>
    </row>
    <row r="6203" spans="1:2" x14ac:dyDescent="0.25">
      <c r="A6203">
        <f ca="1">27380.9088473987*(((RANDBETWEEN(3800,4910))))</f>
        <v>129949793.38975446</v>
      </c>
      <c r="B6203">
        <v>163457926.65770224</v>
      </c>
    </row>
    <row r="6204" spans="1:2" x14ac:dyDescent="0.25">
      <c r="A6204">
        <f ca="1">27235.9756659819*(((RANDBETWEEN(3800,4910))))</f>
        <v>133183921.00665145</v>
      </c>
      <c r="B6204">
        <v>156274173.68011788</v>
      </c>
    </row>
    <row r="6205" spans="1:2" x14ac:dyDescent="0.25">
      <c r="A6205">
        <f ca="1">27385.6089523281*(((RANDBETWEEN(3800,4910))))</f>
        <v>127260924.80146879</v>
      </c>
      <c r="B6205">
        <v>185856481.21505886</v>
      </c>
    </row>
    <row r="6206" spans="1:2" x14ac:dyDescent="0.25">
      <c r="A6206">
        <f ca="1">29520.7647600536*(((RANDBETWEEN(3800,4910))))</f>
        <v>135116540.30676547</v>
      </c>
      <c r="B6206">
        <v>155312096.02742019</v>
      </c>
    </row>
    <row r="6207" spans="1:2" x14ac:dyDescent="0.25">
      <c r="A6207">
        <f ca="1">29586.2961057575*(((RANDBETWEEN(3800,4910))))</f>
        <v>138286347.99831066</v>
      </c>
      <c r="B6207">
        <v>163927716.22079989</v>
      </c>
    </row>
    <row r="6208" spans="1:2" x14ac:dyDescent="0.25">
      <c r="A6208">
        <f ca="1">25160.1407698623*(((RANDBETWEEN(3800,4910))))</f>
        <v>96514299.993191972</v>
      </c>
      <c r="B6208">
        <v>153714836.26845896</v>
      </c>
    </row>
    <row r="6209" spans="1:2" x14ac:dyDescent="0.25">
      <c r="A6209">
        <f ca="1">31381.151716884*(((RANDBETWEEN(3800,4910))))</f>
        <v>152794827.7095083</v>
      </c>
      <c r="B6209">
        <v>198987988.11976233</v>
      </c>
    </row>
    <row r="6210" spans="1:2" x14ac:dyDescent="0.25">
      <c r="A6210">
        <f ca="1">29205.7364960469*(((RANDBETWEEN(3800,4910))))</f>
        <v>111682736.36088333</v>
      </c>
      <c r="B6210">
        <v>146311289.54626793</v>
      </c>
    </row>
    <row r="6211" spans="1:2" x14ac:dyDescent="0.25">
      <c r="A6211">
        <f ca="1">27365.9000656962*(((RANDBETWEEN(3800,4910))))</f>
        <v>107055401.05700341</v>
      </c>
      <c r="B6211">
        <v>179310512.58450028</v>
      </c>
    </row>
    <row r="6212" spans="1:2" x14ac:dyDescent="0.25">
      <c r="A6212">
        <f ca="1">28640.3587359446*(((RANDBETWEEN(3800,4910))))</f>
        <v>109262968.57762873</v>
      </c>
      <c r="B6212">
        <v>188598904.85623139</v>
      </c>
    </row>
    <row r="6213" spans="1:2" x14ac:dyDescent="0.25">
      <c r="A6213">
        <f ca="1">25721.3820853155*(((RANDBETWEEN(3800,4910))))</f>
        <v>112891145.97244993</v>
      </c>
      <c r="B6213">
        <v>157771502.1832968</v>
      </c>
    </row>
    <row r="6214" spans="1:2" x14ac:dyDescent="0.25">
      <c r="A6214">
        <f ca="1">31161.4858085965*(((RANDBETWEEN(3800,4910))))</f>
        <v>144433486.72284481</v>
      </c>
      <c r="B6214">
        <v>157974531.99125361</v>
      </c>
    </row>
    <row r="6215" spans="1:2" x14ac:dyDescent="0.25">
      <c r="A6215">
        <f ca="1">25859.012134082*(((RANDBETWEEN(3800,4910))))</f>
        <v>106073667.77400443</v>
      </c>
      <c r="B6215">
        <v>154335845.1085611</v>
      </c>
    </row>
    <row r="6216" spans="1:2" x14ac:dyDescent="0.25">
      <c r="A6216">
        <f ca="1">29874.2997472248*(((RANDBETWEEN(3800,4910))))</f>
        <v>131267673.08930559</v>
      </c>
      <c r="B6216">
        <v>171988844.61566347</v>
      </c>
    </row>
    <row r="6217" spans="1:2" x14ac:dyDescent="0.25">
      <c r="A6217">
        <f ca="1">26033.2309249234*(((RANDBETWEEN(3800,4910))))</f>
        <v>117279705.31677988</v>
      </c>
      <c r="B6217">
        <v>145397410.45286903</v>
      </c>
    </row>
    <row r="6218" spans="1:2" x14ac:dyDescent="0.25">
      <c r="A6218">
        <f ca="1">27344.5547132773*(((RANDBETWEEN(3800,4910))))</f>
        <v>129722567.55978768</v>
      </c>
      <c r="B6218">
        <v>146580615.02106887</v>
      </c>
    </row>
    <row r="6219" spans="1:2" x14ac:dyDescent="0.25">
      <c r="A6219">
        <f ca="1">34012.878257986*(((RANDBETWEEN(3800,4910))))</f>
        <v>165064498.18600616</v>
      </c>
      <c r="B6219">
        <v>203514021.86546621</v>
      </c>
    </row>
    <row r="6220" spans="1:2" x14ac:dyDescent="0.25">
      <c r="A6220">
        <f ca="1">28328.2978987043*(((RANDBETWEEN(3800,4910))))</f>
        <v>135635890.33899602</v>
      </c>
      <c r="B6220">
        <v>149893349.38398337</v>
      </c>
    </row>
    <row r="6221" spans="1:2" x14ac:dyDescent="0.25">
      <c r="A6221">
        <f ca="1">26667.4126623909*(((RANDBETWEEN(3800,4910))))</f>
        <v>105522951.90508093</v>
      </c>
      <c r="B6221">
        <v>144706301.63918215</v>
      </c>
    </row>
    <row r="6222" spans="1:2" x14ac:dyDescent="0.25">
      <c r="A6222">
        <f ca="1">25876.3684203021*(((RANDBETWEEN(3800,4910))))</f>
        <v>100659073.15497534</v>
      </c>
      <c r="B6222">
        <v>154422788.6492396</v>
      </c>
    </row>
    <row r="6223" spans="1:2" x14ac:dyDescent="0.25">
      <c r="A6223">
        <f ca="1">26432.1278744528*(((RANDBETWEEN(3800,4910))))</f>
        <v>111543579.63019098</v>
      </c>
      <c r="B6223">
        <v>202668073.13667729</v>
      </c>
    </row>
    <row r="6224" spans="1:2" x14ac:dyDescent="0.25">
      <c r="A6224">
        <f ca="1">26948.1032801332*(((RANDBETWEEN(3800,4910))))</f>
        <v>106552800.36964665</v>
      </c>
      <c r="B6224">
        <v>178156354.60423017</v>
      </c>
    </row>
    <row r="6225" spans="1:2" x14ac:dyDescent="0.25">
      <c r="A6225">
        <f ca="1">26678.4559102603*(((RANDBETWEEN(3800,4910))))</f>
        <v>104179370.32956651</v>
      </c>
      <c r="B6225">
        <v>191103522.31420252</v>
      </c>
    </row>
    <row r="6226" spans="1:2" x14ac:dyDescent="0.25">
      <c r="A6226">
        <f ca="1">26250.0419132541*(((RANDBETWEEN(3800,4910))))</f>
        <v>103477665.22204766</v>
      </c>
      <c r="B6226">
        <v>147078334.79218411</v>
      </c>
    </row>
    <row r="6227" spans="1:2" x14ac:dyDescent="0.25">
      <c r="A6227">
        <f ca="1">27056.0870354509*(((RANDBETWEEN(3800,4910))))</f>
        <v>128137628.19989535</v>
      </c>
      <c r="B6227">
        <v>158789442.15326515</v>
      </c>
    </row>
    <row r="6228" spans="1:2" x14ac:dyDescent="0.25">
      <c r="A6228">
        <f ca="1">29371.2611974639*(((RANDBETWEEN(3800,4910))))</f>
        <v>116574535.69273432</v>
      </c>
      <c r="B6228">
        <v>143350312.70440233</v>
      </c>
    </row>
    <row r="6229" spans="1:2" x14ac:dyDescent="0.25">
      <c r="A6229">
        <f ca="1">27431.8427908576*(((RANDBETWEEN(3800,4910))))</f>
        <v>132440936.99426052</v>
      </c>
      <c r="B6229">
        <v>169389386.44156259</v>
      </c>
    </row>
    <row r="6230" spans="1:2" x14ac:dyDescent="0.25">
      <c r="A6230">
        <f ca="1">26746.7277595211*(((RANDBETWEEN(3800,4910))))</f>
        <v>120948702.92855419</v>
      </c>
      <c r="B6230">
        <v>177396408.3838957</v>
      </c>
    </row>
    <row r="6231" spans="1:2" x14ac:dyDescent="0.25">
      <c r="A6231">
        <f ca="1">29307.8023329863*(((RANDBETWEEN(3800,4910))))</f>
        <v>124353005.29886092</v>
      </c>
      <c r="B6231">
        <v>170127431.28208145</v>
      </c>
    </row>
    <row r="6232" spans="1:2" x14ac:dyDescent="0.25">
      <c r="A6232">
        <f ca="1">28667.725702723*(((RANDBETWEEN(3800,4910))))</f>
        <v>122898540.08757366</v>
      </c>
      <c r="B6232">
        <v>189118502.7808603</v>
      </c>
    </row>
    <row r="6233" spans="1:2" x14ac:dyDescent="0.25">
      <c r="A6233">
        <f ca="1">30962.7758826001*(((RANDBETWEEN(3800,4910))))</f>
        <v>132985122.4157676</v>
      </c>
      <c r="B6233">
        <v>203128890.35163808</v>
      </c>
    </row>
    <row r="6234" spans="1:2" x14ac:dyDescent="0.25">
      <c r="A6234">
        <f ca="1">31837.1267832515*(((RANDBETWEEN(3800,4910))))</f>
        <v>124037445.94754779</v>
      </c>
      <c r="B6234">
        <v>196394008.96122584</v>
      </c>
    </row>
    <row r="6235" spans="1:2" x14ac:dyDescent="0.25">
      <c r="A6235">
        <f ca="1">27330.4362503269*(((RANDBETWEEN(3800,4910))))</f>
        <v>126266615.47651026</v>
      </c>
      <c r="B6235">
        <v>161897671.70427269</v>
      </c>
    </row>
    <row r="6236" spans="1:2" x14ac:dyDescent="0.25">
      <c r="A6236">
        <f ca="1">27789.8317424954*(((RANDBETWEEN(3800,4910))))</f>
        <v>117995625.5786355</v>
      </c>
      <c r="B6236">
        <v>166307577.57980084</v>
      </c>
    </row>
    <row r="6237" spans="1:2" x14ac:dyDescent="0.25">
      <c r="A6237">
        <f ca="1">26366.494698575*(((RANDBETWEEN(3800,4910))))</f>
        <v>108049895.27476044</v>
      </c>
      <c r="B6237">
        <v>145732078.81931734</v>
      </c>
    </row>
    <row r="6238" spans="1:2" x14ac:dyDescent="0.25">
      <c r="A6238">
        <f ca="1">29215.3529198561*(((RANDBETWEEN(3800,4910))))</f>
        <v>127378938.73057258</v>
      </c>
      <c r="B6238">
        <v>155503597.34527561</v>
      </c>
    </row>
    <row r="6239" spans="1:2" x14ac:dyDescent="0.25">
      <c r="A6239">
        <f ca="1">26268.9970205874*(((RANDBETWEEN(3800,4910))))</f>
        <v>106336899.93933792</v>
      </c>
      <c r="B6239">
        <v>153724731.72821885</v>
      </c>
    </row>
    <row r="6240" spans="1:2" x14ac:dyDescent="0.25">
      <c r="A6240">
        <f ca="1">27988.3794370374*(((RANDBETWEEN(3800,4910))))</f>
        <v>135379791.33695</v>
      </c>
      <c r="B6240">
        <v>172475007.30069074</v>
      </c>
    </row>
    <row r="6241" spans="1:2" x14ac:dyDescent="0.25">
      <c r="A6241">
        <f ca="1">29226.7742208457*(((RANDBETWEEN(3800,4910))))</f>
        <v>138797950.77479604</v>
      </c>
      <c r="B6241">
        <v>148024926.15783349</v>
      </c>
    </row>
    <row r="6242" spans="1:2" x14ac:dyDescent="0.25">
      <c r="A6242">
        <f ca="1">30817.8511461273*(((RANDBETWEEN(3800,4910))))</f>
        <v>117292741.46216042</v>
      </c>
      <c r="B6242">
        <v>164584678.90759963</v>
      </c>
    </row>
    <row r="6243" spans="1:2" x14ac:dyDescent="0.25">
      <c r="A6243">
        <f ca="1">28371.2995088356*(((RANDBETWEEN(3800,4910))))</f>
        <v>130167522.14653793</v>
      </c>
      <c r="B6243">
        <v>155348446.93961424</v>
      </c>
    </row>
    <row r="6244" spans="1:2" x14ac:dyDescent="0.25">
      <c r="A6244">
        <f ca="1">27528.3290144897*(((RANDBETWEEN(3800,4910))))</f>
        <v>108516672.9751182</v>
      </c>
      <c r="B6244">
        <v>157792376.5063017</v>
      </c>
    </row>
    <row r="6245" spans="1:2" x14ac:dyDescent="0.25">
      <c r="A6245">
        <f ca="1">32829.2459195007*(((RANDBETWEEN(3800,4910))))</f>
        <v>150751897.26234713</v>
      </c>
      <c r="B6245">
        <v>194439975.14096248</v>
      </c>
    </row>
    <row r="6246" spans="1:2" x14ac:dyDescent="0.25">
      <c r="A6246">
        <f ca="1">26796.2207505779*(((RANDBETWEEN(3800,4910))))</f>
        <v>102495544.37096059</v>
      </c>
      <c r="B6246">
        <v>153225298.91509557</v>
      </c>
    </row>
    <row r="6247" spans="1:2" x14ac:dyDescent="0.25">
      <c r="A6247">
        <f ca="1">27435.2985810126*(((RANDBETWEEN(3800,4910))))</f>
        <v>112210371.19634168</v>
      </c>
      <c r="B6247">
        <v>152691411.61333638</v>
      </c>
    </row>
    <row r="6248" spans="1:2" x14ac:dyDescent="0.25">
      <c r="A6248">
        <f ca="1">26173.8999551101*(((RANDBETWEEN(3800,4910))))</f>
        <v>104512382.52075458</v>
      </c>
      <c r="B6248">
        <v>146999240.71761334</v>
      </c>
    </row>
    <row r="6249" spans="1:2" x14ac:dyDescent="0.25">
      <c r="A6249">
        <f ca="1">26870.2673093468*(((RANDBETWEEN(3800,4910))))</f>
        <v>104095415.55640969</v>
      </c>
      <c r="B6249">
        <v>147802359.0293698</v>
      </c>
    </row>
    <row r="6250" spans="1:2" x14ac:dyDescent="0.25">
      <c r="A6250">
        <f ca="1">32118.9602437997*(((RANDBETWEEN(3800,4910))))</f>
        <v>128122532.41251701</v>
      </c>
      <c r="B6250">
        <v>143004385.39716524</v>
      </c>
    </row>
    <row r="6251" spans="1:2" x14ac:dyDescent="0.25">
      <c r="A6251">
        <f ca="1">26664.6357499947*(((RANDBETWEEN(3800,4910))))</f>
        <v>128443550.40772456</v>
      </c>
      <c r="B6251">
        <v>154631146.04259792</v>
      </c>
    </row>
    <row r="6252" spans="1:2" x14ac:dyDescent="0.25">
      <c r="A6252">
        <f ca="1">31951.174496381*(((RANDBETWEEN(3800,4910))))</f>
        <v>148125644.96522227</v>
      </c>
      <c r="B6252">
        <v>145406201.06798276</v>
      </c>
    </row>
    <row r="6253" spans="1:2" x14ac:dyDescent="0.25">
      <c r="A6253">
        <f ca="1">25406.2259700944*(((RANDBETWEEN(3800,4910))))</f>
        <v>109399209.02722663</v>
      </c>
      <c r="B6253">
        <v>164683946.27375153</v>
      </c>
    </row>
    <row r="6254" spans="1:2" x14ac:dyDescent="0.25">
      <c r="A6254">
        <f ca="1">33227.7942710158*(((RANDBETWEEN(3800,4910))))</f>
        <v>142547237.42265767</v>
      </c>
      <c r="B6254">
        <v>150632813.31540516</v>
      </c>
    </row>
    <row r="6255" spans="1:2" x14ac:dyDescent="0.25">
      <c r="A6255">
        <f ca="1">29987.1825660694*(((RANDBETWEEN(3800,4910))))</f>
        <v>137191360.23976764</v>
      </c>
      <c r="B6255">
        <v>199107858.1532453</v>
      </c>
    </row>
    <row r="6256" spans="1:2" x14ac:dyDescent="0.25">
      <c r="A6256">
        <f ca="1">27362.7327384116*(((RANDBETWEEN(3800,4910))))</f>
        <v>133037606.57415704</v>
      </c>
      <c r="B6256">
        <v>147002716.34017402</v>
      </c>
    </row>
    <row r="6257" spans="1:2" x14ac:dyDescent="0.25">
      <c r="A6257">
        <f ca="1">32506.8759303311*(((RANDBETWEEN(3800,4910))))</f>
        <v>139161935.85774726</v>
      </c>
      <c r="B6257">
        <v>195075205.91999266</v>
      </c>
    </row>
    <row r="6258" spans="1:2" x14ac:dyDescent="0.25">
      <c r="A6258">
        <f ca="1">27759.9339847038*(((RANDBETWEEN(3800,4910))))</f>
        <v>113038451.18571384</v>
      </c>
      <c r="B6258">
        <v>183021848.01220435</v>
      </c>
    </row>
    <row r="6259" spans="1:2" x14ac:dyDescent="0.25">
      <c r="A6259">
        <f ca="1">29461.3182394413*(((RANDBETWEEN(3800,4910))))</f>
        <v>133960614.03473957</v>
      </c>
      <c r="B6259">
        <v>166830027.90036237</v>
      </c>
    </row>
    <row r="6260" spans="1:2" x14ac:dyDescent="0.25">
      <c r="A6260">
        <f ca="1">28258.7336780294*(((RANDBETWEEN(3800,4910))))</f>
        <v>134455054.84006384</v>
      </c>
      <c r="B6260">
        <v>166509069.60718286</v>
      </c>
    </row>
    <row r="6261" spans="1:2" x14ac:dyDescent="0.25">
      <c r="A6261">
        <f ca="1">26502.3851603026*(((RANDBETWEEN(3800,4910))))</f>
        <v>117405566.2601406</v>
      </c>
      <c r="B6261">
        <v>163466140.82517558</v>
      </c>
    </row>
    <row r="6262" spans="1:2" x14ac:dyDescent="0.25">
      <c r="A6262">
        <f ca="1">29401.2633433243*(((RANDBETWEEN(3800,4910))))</f>
        <v>132923111.57516894</v>
      </c>
      <c r="B6262">
        <v>171355081.05617702</v>
      </c>
    </row>
    <row r="6263" spans="1:2" x14ac:dyDescent="0.25">
      <c r="A6263">
        <f ca="1">27241.0475971353*(((RANDBETWEEN(3800,4910))))</f>
        <v>127433620.65939899</v>
      </c>
      <c r="B6263">
        <v>173743840.96579957</v>
      </c>
    </row>
    <row r="6264" spans="1:2" x14ac:dyDescent="0.25">
      <c r="A6264">
        <f ca="1">25840.3054500269*(((RANDBETWEEN(3800,4910))))</f>
        <v>105790210.51241009</v>
      </c>
      <c r="B6264">
        <v>166473954.01003477</v>
      </c>
    </row>
    <row r="6265" spans="1:2" x14ac:dyDescent="0.25">
      <c r="A6265">
        <f ca="1">25892.6806075525*(((RANDBETWEEN(3800,4910))))</f>
        <v>125864320.43331276</v>
      </c>
      <c r="B6265">
        <v>149478757.08558869</v>
      </c>
    </row>
    <row r="6266" spans="1:2" x14ac:dyDescent="0.25">
      <c r="A6266">
        <f ca="1">27671.5978449658*(((RANDBETWEEN(3800,4910))))</f>
        <v>119707332.2773221</v>
      </c>
      <c r="B6266">
        <v>187209532.62018055</v>
      </c>
    </row>
    <row r="6267" spans="1:2" x14ac:dyDescent="0.25">
      <c r="A6267">
        <f ca="1">30240.5638503824*(((RANDBETWEEN(3800,4910))))</f>
        <v>128582877.49182598</v>
      </c>
      <c r="B6267">
        <v>166802297.08819568</v>
      </c>
    </row>
    <row r="6268" spans="1:2" x14ac:dyDescent="0.25">
      <c r="A6268">
        <f ca="1">28618.8464163297*(((RANDBETWEEN(3800,4910))))</f>
        <v>121544240.73015237</v>
      </c>
      <c r="B6268">
        <v>165079772.10248348</v>
      </c>
    </row>
    <row r="6269" spans="1:2" x14ac:dyDescent="0.25">
      <c r="A6269">
        <f ca="1">26179.3201075849*(((RANDBETWEEN(3800,4910))))</f>
        <v>101968451.81904331</v>
      </c>
      <c r="B6269">
        <v>147827079.27244192</v>
      </c>
    </row>
    <row r="6270" spans="1:2" x14ac:dyDescent="0.25">
      <c r="A6270">
        <f ca="1">33126.8781613834*(((RANDBETWEEN(3800,4910))))</f>
        <v>155828834.87114745</v>
      </c>
      <c r="B6270">
        <v>203545824.39027885</v>
      </c>
    </row>
    <row r="6271" spans="1:2" x14ac:dyDescent="0.25">
      <c r="A6271">
        <f ca="1">26958.982466916*(((RANDBETWEEN(3800,4910))))</f>
        <v>108536863.41180396</v>
      </c>
      <c r="B6271">
        <v>194098627.3424325</v>
      </c>
    </row>
    <row r="6272" spans="1:2" x14ac:dyDescent="0.25">
      <c r="A6272">
        <f ca="1">26102.8888842018*(((RANDBETWEEN(3800,4910))))</f>
        <v>108248680.20278494</v>
      </c>
      <c r="B6272">
        <v>155515052.44967115</v>
      </c>
    </row>
    <row r="6273" spans="1:2" x14ac:dyDescent="0.25">
      <c r="A6273">
        <f ca="1">28978.0188189558*(((RANDBETWEEN(3800,4910))))</f>
        <v>140282589.1025649</v>
      </c>
      <c r="B6273">
        <v>147108385.72742879</v>
      </c>
    </row>
    <row r="6274" spans="1:2" x14ac:dyDescent="0.25">
      <c r="A6274">
        <f ca="1">28531.4579024258*(((RANDBETWEEN(3800,4910))))</f>
        <v>112100098.09863098</v>
      </c>
      <c r="B6274">
        <v>178970460.01077765</v>
      </c>
    </row>
    <row r="6275" spans="1:2" x14ac:dyDescent="0.25">
      <c r="A6275">
        <f ca="1">30036.3994541031*(((RANDBETWEEN(3800,4910))))</f>
        <v>146697774.93383947</v>
      </c>
      <c r="B6275">
        <v>161875852.84532058</v>
      </c>
    </row>
    <row r="6276" spans="1:2" x14ac:dyDescent="0.25">
      <c r="A6276">
        <f ca="1">27564.2850437044*(((RANDBETWEEN(3800,4910))))</f>
        <v>115273840.05277193</v>
      </c>
      <c r="B6276">
        <v>149274921.50786504</v>
      </c>
    </row>
    <row r="6277" spans="1:2" x14ac:dyDescent="0.25">
      <c r="A6277">
        <f ca="1">25816.0007386268*(((RANDBETWEEN(3800,4910))))</f>
        <v>102566970.93456422</v>
      </c>
      <c r="B6277">
        <v>145175994.45240998</v>
      </c>
    </row>
    <row r="6278" spans="1:2" x14ac:dyDescent="0.25">
      <c r="A6278">
        <f ca="1">28013.9509320416*(((RANDBETWEEN(3800,4910))))</f>
        <v>121440477.29040018</v>
      </c>
      <c r="B6278">
        <v>189037010.25035983</v>
      </c>
    </row>
    <row r="6279" spans="1:2" x14ac:dyDescent="0.25">
      <c r="A6279">
        <f ca="1">26130.6913423964*(((RANDBETWEEN(3800,4910))))</f>
        <v>108128800.77483624</v>
      </c>
      <c r="B6279">
        <v>153071411.42998931</v>
      </c>
    </row>
    <row r="6280" spans="1:2" x14ac:dyDescent="0.25">
      <c r="A6280">
        <f ca="1">32194.9830561272*(((RANDBETWEEN(3800,4910))))</f>
        <v>124691169.37638068</v>
      </c>
      <c r="B6280">
        <v>157593417.94453365</v>
      </c>
    </row>
    <row r="6281" spans="1:2" x14ac:dyDescent="0.25">
      <c r="A6281">
        <f ca="1">26639.352225592*(((RANDBETWEEN(3800,4910))))</f>
        <v>102454948.65962687</v>
      </c>
      <c r="B6281">
        <v>157391333.30730647</v>
      </c>
    </row>
    <row r="6282" spans="1:2" x14ac:dyDescent="0.25">
      <c r="A6282">
        <f ca="1">30001.234489623*(((RANDBETWEEN(3800,4910))))</f>
        <v>128075270.03620054</v>
      </c>
      <c r="B6282">
        <v>197179071.25693437</v>
      </c>
    </row>
    <row r="6283" spans="1:2" x14ac:dyDescent="0.25">
      <c r="A6283">
        <f ca="1">26239.4404433441*(((RANDBETWEEN(3800,4910))))</f>
        <v>120334073.87317617</v>
      </c>
      <c r="B6283">
        <v>153722607.53914478</v>
      </c>
    </row>
    <row r="6284" spans="1:2" x14ac:dyDescent="0.25">
      <c r="A6284">
        <f ca="1">25781.9053603485*(((RANDBETWEEN(3800,4910))))</f>
        <v>112177070.22287631</v>
      </c>
      <c r="B6284">
        <v>158287964.31781554</v>
      </c>
    </row>
    <row r="6285" spans="1:2" x14ac:dyDescent="0.25">
      <c r="A6285">
        <f ca="1">26629.6705341047*(((RANDBETWEEN(3800,4910))))</f>
        <v>107184423.89977129</v>
      </c>
      <c r="B6285">
        <v>172934371.24137938</v>
      </c>
    </row>
    <row r="6286" spans="1:2" x14ac:dyDescent="0.25">
      <c r="A6286">
        <f ca="1">26820.8691249659*(((RANDBETWEEN(3800,4910))))</f>
        <v>118843271.09272391</v>
      </c>
      <c r="B6286">
        <v>167625929.92654678</v>
      </c>
    </row>
    <row r="6287" spans="1:2" x14ac:dyDescent="0.25">
      <c r="A6287">
        <f ca="1">29077.4445302582*(((RANDBETWEEN(3800,4910))))</f>
        <v>140124205.19131404</v>
      </c>
      <c r="B6287">
        <v>181874590.38846433</v>
      </c>
    </row>
    <row r="6288" spans="1:2" x14ac:dyDescent="0.25">
      <c r="A6288">
        <f ca="1">27025.0443367528*(((RANDBETWEEN(3800,4910))))</f>
        <v>104884197.07093765</v>
      </c>
      <c r="B6288">
        <v>149314231.00110739</v>
      </c>
    </row>
    <row r="6289" spans="1:2" x14ac:dyDescent="0.25">
      <c r="A6289">
        <f ca="1">27147.257982769*(((RANDBETWEEN(3800,4910))))</f>
        <v>129383831.54587719</v>
      </c>
      <c r="B6289">
        <v>157756137.61105585</v>
      </c>
    </row>
    <row r="6290" spans="1:2" x14ac:dyDescent="0.25">
      <c r="A6290">
        <f ca="1">29504.362053855*(((RANDBETWEEN(3800,4910))))</f>
        <v>131205898.05349305</v>
      </c>
      <c r="B6290">
        <v>178089101.32073587</v>
      </c>
    </row>
    <row r="6291" spans="1:2" x14ac:dyDescent="0.25">
      <c r="A6291">
        <f ca="1">26724.8548643428*(((RANDBETWEEN(3800,4910))))</f>
        <v>115130674.75558876</v>
      </c>
      <c r="B6291">
        <v>175055756.24211225</v>
      </c>
    </row>
    <row r="6292" spans="1:2" x14ac:dyDescent="0.25">
      <c r="A6292">
        <f ca="1">27256.5604618654*(((RANDBETWEEN(3800,4910))))</f>
        <v>105428375.86649533</v>
      </c>
      <c r="B6292">
        <v>153179169.18901259</v>
      </c>
    </row>
    <row r="6293" spans="1:2" x14ac:dyDescent="0.25">
      <c r="A6293">
        <f ca="1">26780.6979337027*(((RANDBETWEEN(3800,4910))))</f>
        <v>110390036.88272242</v>
      </c>
      <c r="B6293">
        <v>160586683.79647332</v>
      </c>
    </row>
    <row r="6294" spans="1:2" x14ac:dyDescent="0.25">
      <c r="A6294">
        <f ca="1">26060.2651541678*(((RANDBETWEEN(3800,4910))))</f>
        <v>109791897.09450907</v>
      </c>
      <c r="B6294">
        <v>157781518.97640038</v>
      </c>
    </row>
    <row r="6295" spans="1:2" x14ac:dyDescent="0.25">
      <c r="A6295">
        <f ca="1">28305.8362853131*(((RANDBETWEEN(3800,4910))))</f>
        <v>137283305.98376876</v>
      </c>
      <c r="B6295">
        <v>175616081.07560191</v>
      </c>
    </row>
    <row r="6296" spans="1:2" x14ac:dyDescent="0.25">
      <c r="A6296">
        <f ca="1">26694.242406173*(((RANDBETWEEN(3800,4910))))</f>
        <v>130988647.48709066</v>
      </c>
      <c r="B6296">
        <v>185355743.68853375</v>
      </c>
    </row>
    <row r="6297" spans="1:2" x14ac:dyDescent="0.25">
      <c r="A6297">
        <f ca="1">27866.5445299416*(((RANDBETWEEN(3800,4910))))</f>
        <v>111549777.75335616</v>
      </c>
      <c r="B6297">
        <v>169491495.75853732</v>
      </c>
    </row>
    <row r="6298" spans="1:2" x14ac:dyDescent="0.25">
      <c r="A6298">
        <f ca="1">25331.580473425*(((RANDBETWEEN(3800,4910))))</f>
        <v>97526584.822686151</v>
      </c>
      <c r="B6298">
        <v>196510290.96879208</v>
      </c>
    </row>
    <row r="6299" spans="1:2" x14ac:dyDescent="0.25">
      <c r="A6299">
        <f ca="1">26435.4705392412*(((RANDBETWEEN(3800,4910))))</f>
        <v>116474683.19589674</v>
      </c>
      <c r="B6299">
        <v>169156196.93507779</v>
      </c>
    </row>
    <row r="6300" spans="1:2" x14ac:dyDescent="0.25">
      <c r="A6300">
        <f ca="1">27728.4246937844*(((RANDBETWEEN(3800,4910))))</f>
        <v>130295867.63609305</v>
      </c>
      <c r="B6300">
        <v>171906005.36528748</v>
      </c>
    </row>
    <row r="6301" spans="1:2" x14ac:dyDescent="0.25">
      <c r="A6301">
        <f ca="1">28276.6096007253*(((RANDBETWEEN(3800,4910))))</f>
        <v>126311615.08643995</v>
      </c>
      <c r="B6301">
        <v>156550028.99614385</v>
      </c>
    </row>
    <row r="6302" spans="1:2" x14ac:dyDescent="0.25">
      <c r="A6302">
        <f ca="1">25506.7863985271*(((RANDBETWEEN(3800,4910))))</f>
        <v>121437810.04338738</v>
      </c>
      <c r="B6302">
        <v>148777447.09380502</v>
      </c>
    </row>
    <row r="6303" spans="1:2" x14ac:dyDescent="0.25">
      <c r="A6303">
        <f ca="1">26384.7909202173*(((RANDBETWEEN(3800,4910))))</f>
        <v>114325299.05730143</v>
      </c>
      <c r="B6303">
        <v>160598411.76483843</v>
      </c>
    </row>
    <row r="6304" spans="1:2" x14ac:dyDescent="0.25">
      <c r="A6304">
        <f ca="1">26241.0772527178*(((RANDBETWEEN(3800,4910))))</f>
        <v>108795506.28976779</v>
      </c>
      <c r="B6304">
        <v>163236725.92638531</v>
      </c>
    </row>
    <row r="6305" spans="1:2" x14ac:dyDescent="0.25">
      <c r="A6305">
        <f ca="1">30591.3575066322*(((RANDBETWEEN(3800,4910))))</f>
        <v>132919448.36631711</v>
      </c>
      <c r="B6305">
        <v>159759402.47137344</v>
      </c>
    </row>
    <row r="6306" spans="1:2" x14ac:dyDescent="0.25">
      <c r="A6306">
        <f ca="1">26177.1769344342*(((RANDBETWEEN(3800,4910))))</f>
        <v>105258428.45335981</v>
      </c>
      <c r="B6306">
        <v>151324355.49034482</v>
      </c>
    </row>
    <row r="6307" spans="1:2" x14ac:dyDescent="0.25">
      <c r="A6307">
        <f ca="1">27928.4753261771*(((RANDBETWEEN(3800,4910))))</f>
        <v>122857362.95985299</v>
      </c>
      <c r="B6307">
        <v>150706967.93591464</v>
      </c>
    </row>
    <row r="6308" spans="1:2" x14ac:dyDescent="0.25">
      <c r="A6308">
        <f ca="1">26171.7988085454*(((RANDBETWEEN(3800,4910))))</f>
        <v>104582508.03894752</v>
      </c>
      <c r="B6308">
        <v>143912894.76287317</v>
      </c>
    </row>
    <row r="6309" spans="1:2" x14ac:dyDescent="0.25">
      <c r="A6309">
        <f ca="1">29922.1117312897*(((RANDBETWEEN(3800,4910))))</f>
        <v>118790783.57322004</v>
      </c>
      <c r="B6309">
        <v>151577330.11866474</v>
      </c>
    </row>
    <row r="6310" spans="1:2" x14ac:dyDescent="0.25">
      <c r="A6310">
        <f ca="1">32093.4598806891*(((RANDBETWEEN(3800,4910))))</f>
        <v>153695579.36862013</v>
      </c>
      <c r="B6310">
        <v>198229615.20807105</v>
      </c>
    </row>
    <row r="6311" spans="1:2" x14ac:dyDescent="0.25">
      <c r="A6311">
        <f ca="1">26546.076828481*(((RANDBETWEEN(3800,4910))))</f>
        <v>112289904.98447484</v>
      </c>
      <c r="B6311">
        <v>145617159.49300829</v>
      </c>
    </row>
    <row r="6312" spans="1:2" x14ac:dyDescent="0.25">
      <c r="A6312">
        <f ca="1">29337.9327155936*(((RANDBETWEEN(3800,4910))))</f>
        <v>126387814.13877742</v>
      </c>
      <c r="B6312">
        <v>180624195.18591866</v>
      </c>
    </row>
    <row r="6313" spans="1:2" x14ac:dyDescent="0.25">
      <c r="A6313">
        <f ca="1">27954.8915544463*(((RANDBETWEEN(3800,4910))))</f>
        <v>134742577.29243135</v>
      </c>
      <c r="B6313">
        <v>175399456.4008159</v>
      </c>
    </row>
    <row r="6314" spans="1:2" x14ac:dyDescent="0.25">
      <c r="A6314">
        <f ca="1">30714.7192480283*(((RANDBETWEEN(3800,4910))))</f>
        <v>127926805.668038</v>
      </c>
      <c r="B6314">
        <v>155958526.42971516</v>
      </c>
    </row>
    <row r="6315" spans="1:2" x14ac:dyDescent="0.25">
      <c r="A6315">
        <f ca="1">29402.3579446067*(((RANDBETWEEN(3800,4910))))</f>
        <v>130987504.64322264</v>
      </c>
      <c r="B6315">
        <v>194101506.47074643</v>
      </c>
    </row>
    <row r="6316" spans="1:2" x14ac:dyDescent="0.25">
      <c r="A6316">
        <f ca="1">25540.3159568095*(((RANDBETWEEN(3800,4910))))</f>
        <v>114318454.2226795</v>
      </c>
      <c r="B6316">
        <v>152437983.57558116</v>
      </c>
    </row>
    <row r="6317" spans="1:2" x14ac:dyDescent="0.25">
      <c r="A6317">
        <f ca="1">27676.5525685643*(((RANDBETWEEN(3800,4910))))</f>
        <v>126758610.7640246</v>
      </c>
      <c r="B6317">
        <v>165171245.24495786</v>
      </c>
    </row>
    <row r="6318" spans="1:2" x14ac:dyDescent="0.25">
      <c r="A6318">
        <f ca="1">31706.900631578*(((RANDBETWEEN(3800,4910))))</f>
        <v>128000757.84968056</v>
      </c>
      <c r="B6318">
        <v>163273246.47368011</v>
      </c>
    </row>
    <row r="6319" spans="1:2" x14ac:dyDescent="0.25">
      <c r="A6319">
        <f ca="1">29578.2145802525*(((RANDBETWEEN(3800,4910))))</f>
        <v>121477727.28109717</v>
      </c>
      <c r="B6319">
        <v>183431857.32223794</v>
      </c>
    </row>
    <row r="6320" spans="1:2" x14ac:dyDescent="0.25">
      <c r="A6320">
        <f ca="1">25652.5806287461*(((RANDBETWEEN(3800,4910))))</f>
        <v>110023918.31669186</v>
      </c>
      <c r="B6320">
        <v>162807819.85664731</v>
      </c>
    </row>
    <row r="6321" spans="1:2" x14ac:dyDescent="0.25">
      <c r="A6321">
        <f ca="1">31301.8954687123*(((RANDBETWEEN(3800,4910))))</f>
        <v>120136674.80891787</v>
      </c>
      <c r="B6321">
        <v>199536709.90452781</v>
      </c>
    </row>
    <row r="6322" spans="1:2" x14ac:dyDescent="0.25">
      <c r="A6322">
        <f ca="1">26270.0812815339*(((RANDBETWEEN(3800,4910))))</f>
        <v>118399256.33587347</v>
      </c>
      <c r="B6322">
        <v>149189729.41077864</v>
      </c>
    </row>
    <row r="6323" spans="1:2" x14ac:dyDescent="0.25">
      <c r="A6323">
        <f ca="1">27263.0101677603*(((RANDBETWEEN(3800,4910))))</f>
        <v>121184080.19569467</v>
      </c>
      <c r="B6323">
        <v>149628678.39987886</v>
      </c>
    </row>
    <row r="6324" spans="1:2" x14ac:dyDescent="0.25">
      <c r="A6324">
        <f ca="1">26320.0918942191*(((RANDBETWEEN(3800,4910))))</f>
        <v>119993298.94574471</v>
      </c>
      <c r="B6324">
        <v>148753121.45062453</v>
      </c>
    </row>
    <row r="6325" spans="1:2" x14ac:dyDescent="0.25">
      <c r="A6325">
        <f ca="1">26631.8593804664*(((RANDBETWEEN(3800,4910))))</f>
        <v>112466342.16370964</v>
      </c>
      <c r="B6325">
        <v>150627615.63357762</v>
      </c>
    </row>
    <row r="6326" spans="1:2" x14ac:dyDescent="0.25">
      <c r="A6326">
        <f ca="1">30262.2979698776*(((RANDBETWEEN(3800,4910))))</f>
        <v>145652440.12902075</v>
      </c>
      <c r="B6326">
        <v>176773092.53068575</v>
      </c>
    </row>
    <row r="6327" spans="1:2" x14ac:dyDescent="0.25">
      <c r="A6327">
        <f ca="1">25772.3375592212*(((RANDBETWEEN(3800,4910))))</f>
        <v>125511283.91340701</v>
      </c>
      <c r="B6327">
        <v>145517904.21456394</v>
      </c>
    </row>
    <row r="6328" spans="1:2" x14ac:dyDescent="0.25">
      <c r="A6328">
        <f ca="1">30800.5066878129*(((RANDBETWEEN(3800,4910))))</f>
        <v>127914504.27448706</v>
      </c>
      <c r="B6328">
        <v>165688453.09138775</v>
      </c>
    </row>
    <row r="6329" spans="1:2" x14ac:dyDescent="0.25">
      <c r="A6329">
        <f ca="1">25911.5630321359*(((RANDBETWEEN(3800,4910))))</f>
        <v>107403428.76820345</v>
      </c>
      <c r="B6329">
        <v>152220999.31394196</v>
      </c>
    </row>
    <row r="6330" spans="1:2" x14ac:dyDescent="0.25">
      <c r="A6330">
        <f ca="1">26553.4387607837*(((RANDBETWEEN(3800,4910))))</f>
        <v>116782023.66992693</v>
      </c>
      <c r="B6330">
        <v>166111644.83491707</v>
      </c>
    </row>
    <row r="6331" spans="1:2" x14ac:dyDescent="0.25">
      <c r="A6331">
        <f ca="1">29493.3411156954*(((RANDBETWEEN(3800,4910))))</f>
        <v>113047976.4964603</v>
      </c>
      <c r="B6331">
        <v>177758972.47127661</v>
      </c>
    </row>
    <row r="6332" spans="1:2" x14ac:dyDescent="0.25">
      <c r="A6332">
        <f ca="1">26476.1822514612*(((RANDBETWEEN(3800,4910))))</f>
        <v>115171392.79385607</v>
      </c>
      <c r="B6332">
        <v>171896887.56072494</v>
      </c>
    </row>
    <row r="6333" spans="1:2" x14ac:dyDescent="0.25">
      <c r="A6333">
        <f ca="1">27740.1209434593*(((RANDBETWEEN(3800,4910))))</f>
        <v>128159358.75878204</v>
      </c>
      <c r="B6333">
        <v>181799308.59511334</v>
      </c>
    </row>
    <row r="6334" spans="1:2" x14ac:dyDescent="0.25">
      <c r="A6334">
        <f ca="1">29547.936508013*(((RANDBETWEEN(3800,4910))))</f>
        <v>126908387.30191588</v>
      </c>
      <c r="B6334">
        <v>171709439.7116107</v>
      </c>
    </row>
    <row r="6335" spans="1:2" x14ac:dyDescent="0.25">
      <c r="A6335">
        <f ca="1">26671.4158160421*(((RANDBETWEEN(3800,4910))))</f>
        <v>125649039.90937419</v>
      </c>
      <c r="B6335">
        <v>144860495.67206115</v>
      </c>
    </row>
    <row r="6336" spans="1:2" x14ac:dyDescent="0.25">
      <c r="A6336">
        <f ca="1">30228.8688906299*(((RANDBETWEEN(3800,4910))))</f>
        <v>145672919.18394566</v>
      </c>
      <c r="B6336">
        <v>191716183.86357269</v>
      </c>
    </row>
    <row r="6337" spans="1:2" x14ac:dyDescent="0.25">
      <c r="A6337">
        <f ca="1">29435.2408506192*(((RANDBETWEEN(3800,4910))))</f>
        <v>119565948.33521502</v>
      </c>
      <c r="B6337">
        <v>199803055.86005872</v>
      </c>
    </row>
    <row r="6338" spans="1:2" x14ac:dyDescent="0.25">
      <c r="A6338">
        <f ca="1">27735.5768468694*(((RANDBETWEEN(3800,4910))))</f>
        <v>112745119.882524</v>
      </c>
      <c r="B6338">
        <v>151207187.45573992</v>
      </c>
    </row>
    <row r="6339" spans="1:2" x14ac:dyDescent="0.25">
      <c r="A6339">
        <f ca="1">26072.2067255892*(((RANDBETWEEN(3800,4910))))</f>
        <v>109685773.69455361</v>
      </c>
      <c r="B6339">
        <v>154331781.64326143</v>
      </c>
    </row>
    <row r="6340" spans="1:2" x14ac:dyDescent="0.25">
      <c r="A6340">
        <f ca="1">27271.0304803691*(((RANDBETWEEN(3800,4910))))</f>
        <v>112411187.64008158</v>
      </c>
      <c r="B6340">
        <v>152204051.77170542</v>
      </c>
    </row>
    <row r="6341" spans="1:2" x14ac:dyDescent="0.25">
      <c r="A6341">
        <f ca="1">26594.3439824034*(((RANDBETWEEN(3800,4910))))</f>
        <v>104648743.57075724</v>
      </c>
      <c r="B6341">
        <v>173828350.63724369</v>
      </c>
    </row>
    <row r="6342" spans="1:2" x14ac:dyDescent="0.25">
      <c r="A6342">
        <f ca="1">27382.4449123506*(((RANDBETWEEN(3800,4910))))</f>
        <v>110050046.10273716</v>
      </c>
      <c r="B6342">
        <v>153103117.22616836</v>
      </c>
    </row>
    <row r="6343" spans="1:2" x14ac:dyDescent="0.25">
      <c r="A6343">
        <f ca="1">27699.0108330623*(((RANDBETWEEN(3800,4910))))</f>
        <v>132484368.81453677</v>
      </c>
      <c r="B6343">
        <v>144600515.23678797</v>
      </c>
    </row>
    <row r="6344" spans="1:2" x14ac:dyDescent="0.25">
      <c r="A6344">
        <f ca="1">27330.6471457009*(((RANDBETWEEN(3800,4910))))</f>
        <v>123889823.51146209</v>
      </c>
      <c r="B6344">
        <v>200478897.63287181</v>
      </c>
    </row>
    <row r="6345" spans="1:2" x14ac:dyDescent="0.25">
      <c r="A6345">
        <f ca="1">32465.0310926362*(((RANDBETWEEN(3800,4910))))</f>
        <v>129113428.65541399</v>
      </c>
      <c r="B6345">
        <v>180426849.11087501</v>
      </c>
    </row>
    <row r="6346" spans="1:2" x14ac:dyDescent="0.25">
      <c r="A6346">
        <f ca="1">29342.4080157824*(((RANDBETWEEN(3800,4910))))</f>
        <v>111794574.54013085</v>
      </c>
      <c r="B6346">
        <v>158163412.75144482</v>
      </c>
    </row>
    <row r="6347" spans="1:2" x14ac:dyDescent="0.25">
      <c r="A6347">
        <f ca="1">26460.9092576915*(((RANDBETWEEN(3800,4910))))</f>
        <v>109415859.78055429</v>
      </c>
      <c r="B6347">
        <v>152748740.3283897</v>
      </c>
    </row>
    <row r="6348" spans="1:2" x14ac:dyDescent="0.25">
      <c r="A6348">
        <f ca="1">26268.6823692229*(((RANDBETWEEN(3800,4910))))</f>
        <v>107255030.11353722</v>
      </c>
      <c r="B6348">
        <v>151364345.76931959</v>
      </c>
    </row>
    <row r="6349" spans="1:2" x14ac:dyDescent="0.25">
      <c r="A6349">
        <f ca="1">28158.5884633648*(((RANDBETWEEN(3800,4910))))</f>
        <v>124742546.89270592</v>
      </c>
      <c r="B6349">
        <v>196258659.27284154</v>
      </c>
    </row>
    <row r="6350" spans="1:2" x14ac:dyDescent="0.25">
      <c r="A6350">
        <f ca="1">25176.0745852391*(((RANDBETWEEN(3800,4910))))</f>
        <v>111857299.38221724</v>
      </c>
      <c r="B6350">
        <v>154907247.7258431</v>
      </c>
    </row>
    <row r="6351" spans="1:2" x14ac:dyDescent="0.25">
      <c r="A6351">
        <f ca="1">31799.9826436692*(((RANDBETWEEN(3800,4910))))</f>
        <v>133718927.01662891</v>
      </c>
      <c r="B6351">
        <v>149069584.69452009</v>
      </c>
    </row>
    <row r="6352" spans="1:2" x14ac:dyDescent="0.25">
      <c r="A6352">
        <f ca="1">27215.4822999678*(((RANDBETWEEN(3800,4910))))</f>
        <v>104480236.54957627</v>
      </c>
      <c r="B6352">
        <v>155506029.70969486</v>
      </c>
    </row>
    <row r="6353" spans="1:2" x14ac:dyDescent="0.25">
      <c r="A6353">
        <f ca="1">26528.5368579636*(((RANDBETWEEN(3800,4910))))</f>
        <v>107705859.64333206</v>
      </c>
      <c r="B6353">
        <v>159495726.10448793</v>
      </c>
    </row>
    <row r="6354" spans="1:2" x14ac:dyDescent="0.25">
      <c r="A6354">
        <f ca="1">27676.4748498434*(((RANDBETWEEN(3800,4910))))</f>
        <v>114691311.77775097</v>
      </c>
      <c r="B6354">
        <v>148133178.04827422</v>
      </c>
    </row>
    <row r="6355" spans="1:2" x14ac:dyDescent="0.25">
      <c r="A6355">
        <f ca="1">28719.2753058346*(((RANDBETWEEN(3800,4910))))</f>
        <v>123119533.23611309</v>
      </c>
      <c r="B6355">
        <v>176634077.23064458</v>
      </c>
    </row>
    <row r="6356" spans="1:2" x14ac:dyDescent="0.25">
      <c r="A6356">
        <f ca="1">28953.3827931711*(((RANDBETWEEN(3800,4910))))</f>
        <v>111962731.26119262</v>
      </c>
      <c r="B6356">
        <v>181316520.02290511</v>
      </c>
    </row>
    <row r="6357" spans="1:2" x14ac:dyDescent="0.25">
      <c r="A6357">
        <f ca="1">27403.909800198*(((RANDBETWEEN(3800,4910))))</f>
        <v>116055558.00383872</v>
      </c>
      <c r="B6357">
        <v>195486163.78402591</v>
      </c>
    </row>
    <row r="6358" spans="1:2" x14ac:dyDescent="0.25">
      <c r="A6358">
        <f ca="1">26405.5836179032*(((RANDBETWEEN(3800,4910))))</f>
        <v>102506475.60470033</v>
      </c>
      <c r="B6358">
        <v>177921121.09919518</v>
      </c>
    </row>
    <row r="6359" spans="1:2" x14ac:dyDescent="0.25">
      <c r="A6359">
        <f ca="1">27281.1334513719*(((RANDBETWEEN(3800,4910))))</f>
        <v>127893953.6200317</v>
      </c>
      <c r="B6359">
        <v>156393434.91153404</v>
      </c>
    </row>
    <row r="6360" spans="1:2" x14ac:dyDescent="0.25">
      <c r="A6360">
        <f ca="1">27260.5547209155*(((RANDBETWEEN(3800,4910))))</f>
        <v>131750260.96618439</v>
      </c>
      <c r="B6360">
        <v>193198125.27952307</v>
      </c>
    </row>
    <row r="6361" spans="1:2" x14ac:dyDescent="0.25">
      <c r="A6361">
        <f ca="1">29439.6186289237*(((RANDBETWEEN(3800,4910))))</f>
        <v>134009143.99886066</v>
      </c>
      <c r="B6361">
        <v>156675232.94714481</v>
      </c>
    </row>
    <row r="6362" spans="1:2" x14ac:dyDescent="0.25">
      <c r="A6362">
        <f ca="1">26797.4210334579*(((RANDBETWEEN(3800,4910))))</f>
        <v>101856997.34817344</v>
      </c>
      <c r="B6362">
        <v>170348178.94564503</v>
      </c>
    </row>
    <row r="6363" spans="1:2" x14ac:dyDescent="0.25">
      <c r="A6363">
        <f ca="1">26639.4002542118*(((RANDBETWEEN(3800,4910))))</f>
        <v>116867048.91522717</v>
      </c>
      <c r="B6363">
        <v>165721910.8031854</v>
      </c>
    </row>
    <row r="6364" spans="1:2" x14ac:dyDescent="0.25">
      <c r="A6364">
        <f ca="1">26183.5260961889*(((RANDBETWEEN(3800,4910))))</f>
        <v>105938546.58518024</v>
      </c>
      <c r="B6364">
        <v>151872491.47408414</v>
      </c>
    </row>
    <row r="6365" spans="1:2" x14ac:dyDescent="0.25">
      <c r="A6365">
        <f ca="1">32654.3157900096*(((RANDBETWEEN(3800,4910))))</f>
        <v>147597507.37084323</v>
      </c>
      <c r="B6365">
        <v>159546980.40623343</v>
      </c>
    </row>
    <row r="6366" spans="1:2" x14ac:dyDescent="0.25">
      <c r="A6366">
        <f ca="1">27764.60298266*(((RANDBETWEEN(3800,4910))))</f>
        <v>134325149.23010907</v>
      </c>
      <c r="B6366">
        <v>183621210.60915571</v>
      </c>
    </row>
    <row r="6367" spans="1:2" x14ac:dyDescent="0.25">
      <c r="A6367">
        <f ca="1">28498.0871986324*(((RANDBETWEEN(3800,4910))))</f>
        <v>121373353.3789753</v>
      </c>
      <c r="B6367">
        <v>154822276.97005117</v>
      </c>
    </row>
    <row r="6368" spans="1:2" x14ac:dyDescent="0.25">
      <c r="A6368">
        <f ca="1">28607.4833556226*(((RANDBETWEEN(3800,4910))))</f>
        <v>132281003.03639887</v>
      </c>
      <c r="B6368">
        <v>191121871.82189646</v>
      </c>
    </row>
    <row r="6369" spans="1:2" x14ac:dyDescent="0.25">
      <c r="A6369">
        <f ca="1">29320.0713839854*(((RANDBETWEEN(3800,4910))))</f>
        <v>120182972.60295624</v>
      </c>
      <c r="B6369">
        <v>176660809.70798069</v>
      </c>
    </row>
    <row r="6370" spans="1:2" x14ac:dyDescent="0.25">
      <c r="A6370">
        <f ca="1">28087.0602453753*(((RANDBETWEEN(3800,4910))))</f>
        <v>119257657.80186349</v>
      </c>
      <c r="B6370">
        <v>171156963.95599794</v>
      </c>
    </row>
    <row r="6371" spans="1:2" x14ac:dyDescent="0.25">
      <c r="A6371">
        <f ca="1">31358.6635885076*(((RANDBETWEEN(3800,4910))))</f>
        <v>139796922.277567</v>
      </c>
      <c r="B6371">
        <v>176200698.48879471</v>
      </c>
    </row>
    <row r="6372" spans="1:2" x14ac:dyDescent="0.25">
      <c r="A6372">
        <f ca="1">31884.0125050121*(((RANDBETWEEN(3800,4910))))</f>
        <v>128938946.57026909</v>
      </c>
      <c r="B6372">
        <v>168067774.71483347</v>
      </c>
    </row>
    <row r="6373" spans="1:2" x14ac:dyDescent="0.25">
      <c r="A6373">
        <f ca="1">31568.1479937695*(((RANDBETWEEN(3800,4910))))</f>
        <v>126714546.04699092</v>
      </c>
      <c r="B6373">
        <v>199559293.69877246</v>
      </c>
    </row>
    <row r="6374" spans="1:2" x14ac:dyDescent="0.25">
      <c r="A6374">
        <f ca="1">28112.0948436228*(((RANDBETWEEN(3800,4910))))</f>
        <v>129512420.94457039</v>
      </c>
      <c r="B6374">
        <v>157265694.17540962</v>
      </c>
    </row>
    <row r="6375" spans="1:2" x14ac:dyDescent="0.25">
      <c r="A6375">
        <f ca="1">26441.7241012217*(((RANDBETWEEN(3800,4910))))</f>
        <v>119860335.3508378</v>
      </c>
      <c r="B6375">
        <v>144273068.08738831</v>
      </c>
    </row>
    <row r="6376" spans="1:2" x14ac:dyDescent="0.25">
      <c r="A6376">
        <f ca="1">30771.2756647146*(((RANDBETWEEN(3800,4910))))</f>
        <v>138193799.0102331</v>
      </c>
      <c r="B6376">
        <v>165988938.442247</v>
      </c>
    </row>
    <row r="6377" spans="1:2" x14ac:dyDescent="0.25">
      <c r="A6377">
        <f ca="1">29516.8483115874*(((RANDBETWEEN(3800,4910))))</f>
        <v>115233775.80843729</v>
      </c>
      <c r="B6377">
        <v>178516179.28796101</v>
      </c>
    </row>
    <row r="6378" spans="1:2" x14ac:dyDescent="0.25">
      <c r="A6378">
        <f ca="1">29110.285605277*(((RANDBETWEEN(3800,4910))))</f>
        <v>125989316.09963889</v>
      </c>
      <c r="B6378">
        <v>202476230.63748357</v>
      </c>
    </row>
    <row r="6379" spans="1:2" x14ac:dyDescent="0.25">
      <c r="A6379">
        <f ca="1">27190.2027313791*(((RANDBETWEEN(3800,4910))))</f>
        <v>132905710.95098121</v>
      </c>
      <c r="B6379">
        <v>169023395.2475712</v>
      </c>
    </row>
    <row r="6380" spans="1:2" x14ac:dyDescent="0.25">
      <c r="A6380">
        <f ca="1">25448.1125844448*(((RANDBETWEEN(3800,4910))))</f>
        <v>115330846.23270391</v>
      </c>
      <c r="B6380">
        <v>147529273.82664442</v>
      </c>
    </row>
    <row r="6381" spans="1:2" x14ac:dyDescent="0.25">
      <c r="A6381">
        <f ca="1">27188.1675564068*(((RANDBETWEEN(3800,4910))))</f>
        <v>128137833.69334535</v>
      </c>
      <c r="B6381">
        <v>184382001.75183767</v>
      </c>
    </row>
    <row r="6382" spans="1:2" x14ac:dyDescent="0.25">
      <c r="A6382">
        <f ca="1">26722.6706697846*(((RANDBETWEEN(3800,4910))))</f>
        <v>131128144.97663306</v>
      </c>
      <c r="B6382">
        <v>175231256.6034925</v>
      </c>
    </row>
    <row r="6383" spans="1:2" x14ac:dyDescent="0.25">
      <c r="A6383">
        <f ca="1">30225.28432546*(((RANDBETWEEN(3800,4910))))</f>
        <v>140124418.13283265</v>
      </c>
      <c r="B6383">
        <v>169690042.82321963</v>
      </c>
    </row>
    <row r="6384" spans="1:2" x14ac:dyDescent="0.25">
      <c r="A6384">
        <f ca="1">27910.4759911784*(((RANDBETWEEN(3800,4910))))</f>
        <v>136370585.69289777</v>
      </c>
      <c r="B6384">
        <v>195209003.60952276</v>
      </c>
    </row>
    <row r="6385" spans="1:2" x14ac:dyDescent="0.25">
      <c r="A6385">
        <f ca="1">27013.1113188299*(((RANDBETWEEN(3800,4910))))</f>
        <v>129608908.10774603</v>
      </c>
      <c r="B6385">
        <v>169534622.12125146</v>
      </c>
    </row>
    <row r="6386" spans="1:2" x14ac:dyDescent="0.25">
      <c r="A6386">
        <f ca="1">29399.9015348513*(((RANDBETWEEN(3800,4910))))</f>
        <v>142795321.75477296</v>
      </c>
      <c r="B6386">
        <v>161918992.17974669</v>
      </c>
    </row>
    <row r="6387" spans="1:2" x14ac:dyDescent="0.25">
      <c r="A6387">
        <f ca="1">27556.7665994468*(((RANDBETWEEN(3800,4910))))</f>
        <v>117970517.81223191</v>
      </c>
      <c r="B6387">
        <v>161895092.9722431</v>
      </c>
    </row>
    <row r="6388" spans="1:2" x14ac:dyDescent="0.25">
      <c r="A6388">
        <f ca="1">31573.6073514133*(((RANDBETWEEN(3800,4910))))</f>
        <v>135640217.18167168</v>
      </c>
      <c r="B6388">
        <v>196143195.97326982</v>
      </c>
    </row>
    <row r="6389" spans="1:2" x14ac:dyDescent="0.25">
      <c r="A6389">
        <f ca="1">26067.6837289548*(((RANDBETWEEN(3800,4910))))</f>
        <v>122231369.00506903</v>
      </c>
      <c r="B6389">
        <v>167176330.20854002</v>
      </c>
    </row>
    <row r="6390" spans="1:2" x14ac:dyDescent="0.25">
      <c r="A6390">
        <f ca="1">32202.6637178063*(((RANDBETWEEN(3800,4910))))</f>
        <v>125912415.13662246</v>
      </c>
      <c r="B6390">
        <v>151526951.16310066</v>
      </c>
    </row>
    <row r="6391" spans="1:2" x14ac:dyDescent="0.25">
      <c r="A6391">
        <f ca="1">28835.0035335534*(((RANDBETWEEN(3800,4910))))</f>
        <v>129930525.92219158</v>
      </c>
      <c r="B6391">
        <v>148787704.28494087</v>
      </c>
    </row>
    <row r="6392" spans="1:2" x14ac:dyDescent="0.25">
      <c r="A6392">
        <f ca="1">33389.3462259216*(((RANDBETWEEN(3800,4910))))</f>
        <v>130051503.54996464</v>
      </c>
      <c r="B6392">
        <v>188531842.87071693</v>
      </c>
    </row>
    <row r="6393" spans="1:2" x14ac:dyDescent="0.25">
      <c r="A6393">
        <f ca="1">30510.8170076686*(((RANDBETWEEN(3800,4910))))</f>
        <v>120243129.82722203</v>
      </c>
      <c r="B6393">
        <v>162486053.29573557</v>
      </c>
    </row>
    <row r="6394" spans="1:2" x14ac:dyDescent="0.25">
      <c r="A6394">
        <f ca="1">30937.7894418537*(((RANDBETWEEN(3800,4910))))</f>
        <v>131454667.33843626</v>
      </c>
      <c r="B6394">
        <v>151776000.40931541</v>
      </c>
    </row>
    <row r="6395" spans="1:2" x14ac:dyDescent="0.25">
      <c r="A6395">
        <f ca="1">28935.4643346879*(((RANDBETWEEN(3800,4910))))</f>
        <v>112153859.76125027</v>
      </c>
      <c r="B6395">
        <v>155113226.32326582</v>
      </c>
    </row>
    <row r="6396" spans="1:2" x14ac:dyDescent="0.25">
      <c r="A6396">
        <f ca="1">28113.6429147529*(((RANDBETWEEN(3800,4910))))</f>
        <v>118667686.74317193</v>
      </c>
      <c r="B6396">
        <v>172249122.71913141</v>
      </c>
    </row>
    <row r="6397" spans="1:2" x14ac:dyDescent="0.25">
      <c r="A6397">
        <f ca="1">29201.8441237303*(((RANDBETWEEN(3800,4910))))</f>
        <v>132605574.16585945</v>
      </c>
      <c r="B6397">
        <v>155777309.61076379</v>
      </c>
    </row>
    <row r="6398" spans="1:2" x14ac:dyDescent="0.25">
      <c r="A6398">
        <f ca="1">26313.0382301423*(((RANDBETWEEN(3800,4910))))</f>
        <v>122934514.61122489</v>
      </c>
      <c r="B6398">
        <v>160997725.29110104</v>
      </c>
    </row>
    <row r="6399" spans="1:2" x14ac:dyDescent="0.25">
      <c r="A6399">
        <f ca="1">26423.107383292*(((RANDBETWEEN(3800,4910))))</f>
        <v>109576626.31851208</v>
      </c>
      <c r="B6399">
        <v>151531511.86090872</v>
      </c>
    </row>
    <row r="6400" spans="1:2" x14ac:dyDescent="0.25">
      <c r="A6400">
        <f ca="1">25147.1351616511*(((RANDBETWEEN(3800,4910))))</f>
        <v>97017647.453650042</v>
      </c>
      <c r="B6400">
        <v>143350186.39138892</v>
      </c>
    </row>
    <row r="6401" spans="1:2" x14ac:dyDescent="0.25">
      <c r="A6401">
        <f ca="1">27606.5595376416*(((RANDBETWEEN(3800,4910))))</f>
        <v>120419812.70319268</v>
      </c>
      <c r="B6401">
        <v>180514266.74048477</v>
      </c>
    </row>
    <row r="6402" spans="1:2" x14ac:dyDescent="0.25">
      <c r="A6402">
        <f ca="1">27675.0131410582*(((RANDBETWEEN(3800,4910))))</f>
        <v>131511662.44630836</v>
      </c>
      <c r="B6402">
        <v>178965859.64572796</v>
      </c>
    </row>
    <row r="6403" spans="1:2" x14ac:dyDescent="0.25">
      <c r="A6403">
        <f ca="1">29875.6484256275*(((RANDBETWEEN(3800,4910))))</f>
        <v>146211423.39502114</v>
      </c>
      <c r="B6403">
        <v>193345374.89323187</v>
      </c>
    </row>
    <row r="6404" spans="1:2" x14ac:dyDescent="0.25">
      <c r="A6404">
        <f ca="1">26952.3551541589*(((RANDBETWEEN(3800,4910))))</f>
        <v>111474940.91760132</v>
      </c>
      <c r="B6404">
        <v>164225549.33961341</v>
      </c>
    </row>
    <row r="6405" spans="1:2" x14ac:dyDescent="0.25">
      <c r="A6405">
        <f ca="1">26813.9742822882*(((RANDBETWEEN(3800,4910))))</f>
        <v>115407345.31096856</v>
      </c>
      <c r="B6405">
        <v>149734854.96099576</v>
      </c>
    </row>
    <row r="6406" spans="1:2" x14ac:dyDescent="0.25">
      <c r="A6406">
        <f ca="1">28048.4086101201*(((RANDBETWEEN(3800,4910))))</f>
        <v>122571545.62622477</v>
      </c>
      <c r="B6406">
        <v>154664761.78593764</v>
      </c>
    </row>
    <row r="6407" spans="1:2" x14ac:dyDescent="0.25">
      <c r="A6407">
        <f ca="1">32392.3867526603*(((RANDBETWEEN(3800,4910))))</f>
        <v>135853670.04065716</v>
      </c>
      <c r="B6407">
        <v>187385216.73645142</v>
      </c>
    </row>
    <row r="6408" spans="1:2" x14ac:dyDescent="0.25">
      <c r="A6408">
        <f ca="1">30063.6978837177*(((RANDBETWEEN(3800,4910))))</f>
        <v>140457596.51272908</v>
      </c>
      <c r="B6408">
        <v>196837764.22673094</v>
      </c>
    </row>
    <row r="6409" spans="1:2" x14ac:dyDescent="0.25">
      <c r="A6409">
        <f ca="1">30548.3651813628*(((RANDBETWEEN(3800,4910))))</f>
        <v>119444107.85912853</v>
      </c>
      <c r="B6409">
        <v>162966801.0607872</v>
      </c>
    </row>
    <row r="6410" spans="1:2" x14ac:dyDescent="0.25">
      <c r="A6410">
        <f ca="1">26873.2250468194*(((RANDBETWEEN(3800,4910))))</f>
        <v>115931092.85197897</v>
      </c>
      <c r="B6410">
        <v>161697277.45586225</v>
      </c>
    </row>
    <row r="6411" spans="1:2" x14ac:dyDescent="0.25">
      <c r="A6411">
        <f ca="1">23865.8962398067*(((RANDBETWEEN(3800,4910))))</f>
        <v>116656500.82017533</v>
      </c>
      <c r="B6411">
        <v>143998269.15819708</v>
      </c>
    </row>
    <row r="6412" spans="1:2" x14ac:dyDescent="0.25">
      <c r="A6412">
        <f ca="1">26365.4761857042*(((RANDBETWEEN(3800,4910))))</f>
        <v>111815984.5035716</v>
      </c>
      <c r="B6412">
        <v>201497754.48959902</v>
      </c>
    </row>
    <row r="6413" spans="1:2" x14ac:dyDescent="0.25">
      <c r="A6413">
        <f ca="1">27612.0490172409*(((RANDBETWEEN(3800,4910))))</f>
        <v>120278085.51910116</v>
      </c>
      <c r="B6413">
        <v>200262635.00357378</v>
      </c>
    </row>
    <row r="6414" spans="1:2" x14ac:dyDescent="0.25">
      <c r="A6414">
        <f ca="1">28096.6595476277*(((RANDBETWEEN(3800,4910))))</f>
        <v>129076053.96180171</v>
      </c>
      <c r="B6414">
        <v>194702598.46315894</v>
      </c>
    </row>
    <row r="6415" spans="1:2" x14ac:dyDescent="0.25">
      <c r="A6415">
        <f ca="1">33447.7866495567*(((RANDBETWEEN(3800,4910))))</f>
        <v>155599103.49373755</v>
      </c>
      <c r="B6415">
        <v>189840463.40390408</v>
      </c>
    </row>
    <row r="6416" spans="1:2" x14ac:dyDescent="0.25">
      <c r="A6416">
        <f ca="1">27309.5190904327*(((RANDBETWEEN(3800,4910))))</f>
        <v>121117717.16606894</v>
      </c>
      <c r="B6416">
        <v>157171529.98063204</v>
      </c>
    </row>
    <row r="6417" spans="1:2" x14ac:dyDescent="0.25">
      <c r="A6417">
        <f ca="1">32162.649651533*(((RANDBETWEEN(3800,4910))))</f>
        <v>133056881.60839206</v>
      </c>
      <c r="B6417">
        <v>147209709.97593623</v>
      </c>
    </row>
    <row r="6418" spans="1:2" x14ac:dyDescent="0.25">
      <c r="A6418">
        <f ca="1">26942.1300705953*(((RANDBETWEEN(3800,4910))))</f>
        <v>104346869.76341565</v>
      </c>
      <c r="B6418">
        <v>155420081.48551327</v>
      </c>
    </row>
    <row r="6419" spans="1:2" x14ac:dyDescent="0.25">
      <c r="A6419">
        <f ca="1">25929.1731939897*(((RANDBETWEEN(3800,4910))))</f>
        <v>103612976.08318293</v>
      </c>
      <c r="B6419">
        <v>192449688.19789678</v>
      </c>
    </row>
    <row r="6420" spans="1:2" x14ac:dyDescent="0.25">
      <c r="A6420">
        <f ca="1">31082.4093085321*(((RANDBETWEEN(3800,4910))))</f>
        <v>124422884.46205407</v>
      </c>
      <c r="B6420">
        <v>181641995.97108847</v>
      </c>
    </row>
    <row r="6421" spans="1:2" x14ac:dyDescent="0.25">
      <c r="A6421">
        <f ca="1">27165.7207732774*(((RANDBETWEEN(3800,4910))))</f>
        <v>120561468.791805</v>
      </c>
      <c r="B6421">
        <v>173944860.10065773</v>
      </c>
    </row>
    <row r="6422" spans="1:2" x14ac:dyDescent="0.25">
      <c r="A6422">
        <f ca="1">30762.2059752535*(((RANDBETWEEN(3800,4910))))</f>
        <v>135968950.41062045</v>
      </c>
      <c r="B6422">
        <v>170724105.20348126</v>
      </c>
    </row>
    <row r="6423" spans="1:2" x14ac:dyDescent="0.25">
      <c r="A6423">
        <f ca="1">29150.1277451502*(((RANDBETWEEN(3800,4910))))</f>
        <v>130825773.32023427</v>
      </c>
      <c r="B6423">
        <v>146175355.260387</v>
      </c>
    </row>
    <row r="6424" spans="1:2" x14ac:dyDescent="0.25">
      <c r="A6424">
        <f ca="1">27916.3289793216*(((RANDBETWEEN(3800,4910))))</f>
        <v>116885669.43641934</v>
      </c>
      <c r="B6424">
        <v>174478210.6877825</v>
      </c>
    </row>
    <row r="6425" spans="1:2" x14ac:dyDescent="0.25">
      <c r="A6425">
        <f ca="1">26197.6182755084*(((RANDBETWEEN(3800,4910))))</f>
        <v>111104099.10643131</v>
      </c>
      <c r="B6425">
        <v>186719756.68672165</v>
      </c>
    </row>
    <row r="6426" spans="1:2" x14ac:dyDescent="0.25">
      <c r="A6426">
        <f ca="1">27995.3360861376*(((RANDBETWEEN(3800,4910))))</f>
        <v>124523254.91114004</v>
      </c>
      <c r="B6426">
        <v>156956287.83383685</v>
      </c>
    </row>
    <row r="6427" spans="1:2" x14ac:dyDescent="0.25">
      <c r="A6427">
        <f ca="1">26930.4065483108*(((RANDBETWEEN(3800,4910))))</f>
        <v>108610329.60933737</v>
      </c>
      <c r="B6427">
        <v>177361992.4168694</v>
      </c>
    </row>
    <row r="6428" spans="1:2" x14ac:dyDescent="0.25">
      <c r="A6428">
        <f ca="1">30196.1048310595*(((RANDBETWEEN(3800,4910))))</f>
        <v>125374227.25855909</v>
      </c>
      <c r="B6428">
        <v>168592706.0005354</v>
      </c>
    </row>
    <row r="6429" spans="1:2" x14ac:dyDescent="0.25">
      <c r="A6429">
        <f ca="1">30562.0317105483*(((RANDBETWEEN(3800,4910))))</f>
        <v>133494954.5116749</v>
      </c>
      <c r="B6429">
        <v>199481993.5635016</v>
      </c>
    </row>
    <row r="6430" spans="1:2" x14ac:dyDescent="0.25">
      <c r="A6430">
        <f ca="1">28989.1784895483*(((RANDBETWEEN(3800,4910))))</f>
        <v>116623465.06345272</v>
      </c>
      <c r="B6430">
        <v>158653058.33408958</v>
      </c>
    </row>
    <row r="6431" spans="1:2" x14ac:dyDescent="0.25">
      <c r="A6431">
        <f ca="1">25324.0506861371*(((RANDBETWEEN(3800,4910))))</f>
        <v>114211468.59447828</v>
      </c>
      <c r="B6431">
        <v>149553429.56672847</v>
      </c>
    </row>
    <row r="6432" spans="1:2" x14ac:dyDescent="0.25">
      <c r="A6432">
        <f ca="1">28202.855556429*(((RANDBETWEEN(3800,4910))))</f>
        <v>136896660.87090629</v>
      </c>
      <c r="B6432">
        <v>196929408.74823254</v>
      </c>
    </row>
    <row r="6433" spans="1:2" x14ac:dyDescent="0.25">
      <c r="A6433">
        <f ca="1">29689.0501992505*(((RANDBETWEEN(3800,4910))))</f>
        <v>114659111.86950554</v>
      </c>
      <c r="B6433">
        <v>168743025.30577651</v>
      </c>
    </row>
    <row r="6434" spans="1:2" x14ac:dyDescent="0.25">
      <c r="A6434">
        <f ca="1">26272.7877240711*(((RANDBETWEEN(3800,4910))))</f>
        <v>124743196.11388969</v>
      </c>
      <c r="B6434">
        <v>161255179.06928352</v>
      </c>
    </row>
    <row r="6435" spans="1:2" x14ac:dyDescent="0.25">
      <c r="A6435">
        <f ca="1">29299.4567700915*(((RANDBETWEEN(3800,4910))))</f>
        <v>122178734.73128165</v>
      </c>
      <c r="B6435">
        <v>171459190.67816496</v>
      </c>
    </row>
    <row r="6436" spans="1:2" x14ac:dyDescent="0.25">
      <c r="A6436">
        <f ca="1">26260.086525176*(((RANDBETWEEN(3800,4910))))</f>
        <v>100970032.68930173</v>
      </c>
      <c r="B6436">
        <v>154297355.35609809</v>
      </c>
    </row>
    <row r="6437" spans="1:2" x14ac:dyDescent="0.25">
      <c r="A6437">
        <f ca="1">32719.1747958972*(((RANDBETWEEN(3800,4910))))</f>
        <v>146483745.56123167</v>
      </c>
      <c r="B6437">
        <v>156495706.30934608</v>
      </c>
    </row>
    <row r="6438" spans="1:2" x14ac:dyDescent="0.25">
      <c r="A6438">
        <f ca="1">26229.9717068172*(((RANDBETWEEN(3800,4910))))</f>
        <v>121130009.34208189</v>
      </c>
      <c r="B6438">
        <v>148748788.13208318</v>
      </c>
    </row>
    <row r="6439" spans="1:2" x14ac:dyDescent="0.25">
      <c r="A6439">
        <f ca="1">25645.755039791*(((RANDBETWEEN(3800,4910))))</f>
        <v>121176192.56301239</v>
      </c>
      <c r="B6439">
        <v>145570530.24945834</v>
      </c>
    </row>
    <row r="6440" spans="1:2" x14ac:dyDescent="0.25">
      <c r="A6440">
        <f ca="1">29808.7292864526*(((RANDBETWEEN(3800,4910))))</f>
        <v>117267541.0129047</v>
      </c>
      <c r="B6440">
        <v>149377877.56471688</v>
      </c>
    </row>
    <row r="6441" spans="1:2" x14ac:dyDescent="0.25">
      <c r="A6441">
        <f ca="1">27795.9752241962*(((RANDBETWEEN(3800,4910))))</f>
        <v>114908561.57682694</v>
      </c>
      <c r="B6441">
        <v>173724264.13006645</v>
      </c>
    </row>
    <row r="6442" spans="1:2" x14ac:dyDescent="0.25">
      <c r="A6442">
        <f ca="1">32114.1656802907*(((RANDBETWEEN(3800,4910))))</f>
        <v>135714464.16490862</v>
      </c>
      <c r="B6442">
        <v>172370699.98194048</v>
      </c>
    </row>
    <row r="6443" spans="1:2" x14ac:dyDescent="0.25">
      <c r="A6443">
        <f ca="1">33438.0888901682*(((RANDBETWEEN(3800,4910))))</f>
        <v>146057572.27225474</v>
      </c>
      <c r="B6443">
        <v>161827786.33599141</v>
      </c>
    </row>
    <row r="6444" spans="1:2" x14ac:dyDescent="0.25">
      <c r="A6444">
        <f ca="1">31857.9769156402*(((RANDBETWEEN(3800,4910))))</f>
        <v>121251460.14092657</v>
      </c>
      <c r="B6444">
        <v>184400232.09151196</v>
      </c>
    </row>
    <row r="6445" spans="1:2" x14ac:dyDescent="0.25">
      <c r="A6445">
        <f ca="1">28011.9550435972*(((RANDBETWEEN(3800,4910))))</f>
        <v>114204740.71274583</v>
      </c>
      <c r="B6445">
        <v>158466500.76665956</v>
      </c>
    </row>
    <row r="6446" spans="1:2" x14ac:dyDescent="0.25">
      <c r="A6446">
        <f ca="1">27219.419454369*(((RANDBETWEEN(3800,4910))))</f>
        <v>124801038.19828179</v>
      </c>
      <c r="B6446">
        <v>149884371.47727883</v>
      </c>
    </row>
    <row r="6447" spans="1:2" x14ac:dyDescent="0.25">
      <c r="A6447">
        <f ca="1">32165.7972919271*(((RANDBETWEEN(3800,4910))))</f>
        <v>134453032.68025512</v>
      </c>
      <c r="B6447">
        <v>159131470.73926511</v>
      </c>
    </row>
    <row r="6448" spans="1:2" x14ac:dyDescent="0.25">
      <c r="A6448">
        <f ca="1">32061.7404542799*(((RANDBETWEEN(3800,4910))))</f>
        <v>124110997.29851736</v>
      </c>
      <c r="B6448">
        <v>164942561.61792237</v>
      </c>
    </row>
    <row r="6449" spans="1:2" x14ac:dyDescent="0.25">
      <c r="A6449">
        <f ca="1">32458.5942091499*(((RANDBETWEEN(3800,4910))))</f>
        <v>128860619.01032515</v>
      </c>
      <c r="B6449">
        <v>203112512.54656094</v>
      </c>
    </row>
    <row r="6450" spans="1:2" x14ac:dyDescent="0.25">
      <c r="A6450">
        <f ca="1">25887.9627659022*(((RANDBETWEEN(3800,4910))))</f>
        <v>119887155.56889296</v>
      </c>
      <c r="B6450">
        <v>144457052.63492116</v>
      </c>
    </row>
    <row r="6451" spans="1:2" x14ac:dyDescent="0.25">
      <c r="A6451">
        <f ca="1">26999.0795844518*(((RANDBETWEEN(3800,4910))))</f>
        <v>125923707.18188302</v>
      </c>
      <c r="B6451">
        <v>149777500.64638647</v>
      </c>
    </row>
    <row r="6452" spans="1:2" x14ac:dyDescent="0.25">
      <c r="A6452">
        <f ca="1">30590.5938237694*(((RANDBETWEEN(3800,4910))))</f>
        <v>140380235.0572778</v>
      </c>
      <c r="B6452">
        <v>173352277.1724273</v>
      </c>
    </row>
    <row r="6453" spans="1:2" x14ac:dyDescent="0.25">
      <c r="A6453">
        <f ca="1">30888.4067014962*(((RANDBETWEEN(3800,4910))))</f>
        <v>144217970.88928553</v>
      </c>
      <c r="B6453">
        <v>184160765.06638896</v>
      </c>
    </row>
    <row r="6454" spans="1:2" x14ac:dyDescent="0.25">
      <c r="A6454">
        <f ca="1">27006.6429605822*(((RANDBETWEEN(3800,4910))))</f>
        <v>128200534.13388392</v>
      </c>
      <c r="B6454">
        <v>183873086.54635474</v>
      </c>
    </row>
    <row r="6455" spans="1:2" x14ac:dyDescent="0.25">
      <c r="A6455">
        <f ca="1">26114.6359339301*(((RANDBETWEEN(3800,4910))))</f>
        <v>118743249.59158039</v>
      </c>
      <c r="B6455">
        <v>154442206.48329446</v>
      </c>
    </row>
    <row r="6456" spans="1:2" x14ac:dyDescent="0.25">
      <c r="A6456">
        <f ca="1">27465.7574567788*(((RANDBETWEEN(3800,4910))))</f>
        <v>131286320.64340279</v>
      </c>
      <c r="B6456">
        <v>159233033.60906154</v>
      </c>
    </row>
    <row r="6457" spans="1:2" x14ac:dyDescent="0.25">
      <c r="A6457">
        <f ca="1">27506.2722448554*(((RANDBETWEEN(3800,4910))))</f>
        <v>124740944.6304193</v>
      </c>
      <c r="B6457">
        <v>200547394.2953026</v>
      </c>
    </row>
    <row r="6458" spans="1:2" x14ac:dyDescent="0.25">
      <c r="A6458">
        <f ca="1">31773.8703593212*(((RANDBETWEEN(3800,4910))))</f>
        <v>137231346.08190823</v>
      </c>
      <c r="B6458">
        <v>179439653.17834228</v>
      </c>
    </row>
    <row r="6459" spans="1:2" x14ac:dyDescent="0.25">
      <c r="A6459">
        <f ca="1">29834.8124685487*(((RANDBETWEEN(3800,4910))))</f>
        <v>144848014.53480414</v>
      </c>
      <c r="B6459">
        <v>186732167.55944636</v>
      </c>
    </row>
    <row r="6460" spans="1:2" x14ac:dyDescent="0.25">
      <c r="A6460">
        <f ca="1">27669.2693320995*(((RANDBETWEEN(3800,4910))))</f>
        <v>131954745.44478261</v>
      </c>
      <c r="B6460">
        <v>160671825.82294145</v>
      </c>
    </row>
    <row r="6461" spans="1:2" x14ac:dyDescent="0.25">
      <c r="A6461">
        <f ca="1">29023.1319552594*(((RANDBETWEEN(3800,4910))))</f>
        <v>131300648.96559355</v>
      </c>
      <c r="B6461">
        <v>191763165.24214119</v>
      </c>
    </row>
    <row r="6462" spans="1:2" x14ac:dyDescent="0.25">
      <c r="A6462">
        <f ca="1">28421.4774697924*(((RANDBETWEEN(3800,4910))))</f>
        <v>117039644.22060515</v>
      </c>
      <c r="B6462">
        <v>179597407.5679414</v>
      </c>
    </row>
    <row r="6463" spans="1:2" x14ac:dyDescent="0.25">
      <c r="A6463">
        <f ca="1">26049.5766144536*(((RANDBETWEEN(3800,4910))))</f>
        <v>104015959.42151317</v>
      </c>
      <c r="B6463">
        <v>163993671.99227205</v>
      </c>
    </row>
    <row r="6464" spans="1:2" x14ac:dyDescent="0.25">
      <c r="A6464">
        <f ca="1">26804.343755637*(((RANDBETWEEN(3800,4910))))</f>
        <v>122281416.2132159</v>
      </c>
      <c r="B6464">
        <v>154832296.20271391</v>
      </c>
    </row>
    <row r="6465" spans="1:2" x14ac:dyDescent="0.25">
      <c r="A6465">
        <f ca="1">30848.1629150148*(((RANDBETWEEN(3800,4910))))</f>
        <v>139865570.65667704</v>
      </c>
      <c r="B6465">
        <v>173828272.361433</v>
      </c>
    </row>
    <row r="6466" spans="1:2" x14ac:dyDescent="0.25">
      <c r="A6466">
        <f ca="1">26268.4482148673*(((RANDBETWEEN(3800,4910))))</f>
        <v>107070194.92379929</v>
      </c>
      <c r="B6466">
        <v>163334516.61227727</v>
      </c>
    </row>
    <row r="6467" spans="1:2" x14ac:dyDescent="0.25">
      <c r="A6467">
        <f ca="1">28601.7932003189*(((RANDBETWEEN(3800,4910))))</f>
        <v>125161447.04459548</v>
      </c>
      <c r="B6467">
        <v>179546179.38849369</v>
      </c>
    </row>
    <row r="6468" spans="1:2" x14ac:dyDescent="0.25">
      <c r="A6468">
        <f ca="1">27102.6307459182*(((RANDBETWEEN(3800,4910))))</f>
        <v>119603909.48173714</v>
      </c>
      <c r="B6468">
        <v>158324482.06274709</v>
      </c>
    </row>
    <row r="6469" spans="1:2" x14ac:dyDescent="0.25">
      <c r="A6469">
        <f ca="1">33251.842882854*(((RANDBETWEEN(3800,4910))))</f>
        <v>141253828.56636369</v>
      </c>
      <c r="B6469">
        <v>189041829.14883465</v>
      </c>
    </row>
    <row r="6470" spans="1:2" x14ac:dyDescent="0.25">
      <c r="A6470">
        <f ca="1">30831.0549070298*(((RANDBETWEEN(3800,4910))))</f>
        <v>119162027.21567018</v>
      </c>
      <c r="B6470">
        <v>182191437.47593874</v>
      </c>
    </row>
    <row r="6471" spans="1:2" x14ac:dyDescent="0.25">
      <c r="A6471">
        <f ca="1">26884.384404629*(((RANDBETWEEN(3800,4910))))</f>
        <v>130174189.28721382</v>
      </c>
      <c r="B6471">
        <v>186839592.64878127</v>
      </c>
    </row>
    <row r="6472" spans="1:2" x14ac:dyDescent="0.25">
      <c r="A6472">
        <f ca="1">30937.4789544131*(((RANDBETWEEN(3800,4910))))</f>
        <v>130215848.91912454</v>
      </c>
      <c r="B6472">
        <v>160324128.24627608</v>
      </c>
    </row>
    <row r="6473" spans="1:2" x14ac:dyDescent="0.25">
      <c r="A6473">
        <f ca="1">26684.2778795565*(((RANDBETWEEN(3800,4910))))</f>
        <v>117410822.67004855</v>
      </c>
      <c r="B6473">
        <v>170355889.28052062</v>
      </c>
    </row>
    <row r="6474" spans="1:2" x14ac:dyDescent="0.25">
      <c r="A6474">
        <f ca="1">28394.5872163995*(((RANDBETWEEN(3800,4910))))</f>
        <v>111704306.1093158</v>
      </c>
      <c r="B6474">
        <v>164186195.64943168</v>
      </c>
    </row>
    <row r="6475" spans="1:2" x14ac:dyDescent="0.25">
      <c r="A6475">
        <f ca="1">27046.782030512*(((RANDBETWEEN(3800,4910))))</f>
        <v>122440782.25212783</v>
      </c>
      <c r="B6475">
        <v>145318471.00012338</v>
      </c>
    </row>
    <row r="6476" spans="1:2" x14ac:dyDescent="0.25">
      <c r="A6476">
        <f ca="1">30678.2580997876*(((RANDBETWEEN(3800,4910))))</f>
        <v>127100023.30742021</v>
      </c>
      <c r="B6476">
        <v>157794414.47450131</v>
      </c>
    </row>
    <row r="6477" spans="1:2" x14ac:dyDescent="0.25">
      <c r="A6477">
        <f ca="1">27319.8446981759*(((RANDBETWEEN(3800,4910))))</f>
        <v>117830490.18323272</v>
      </c>
      <c r="B6477">
        <v>202487570.40469554</v>
      </c>
    </row>
    <row r="6478" spans="1:2" x14ac:dyDescent="0.25">
      <c r="A6478">
        <f ca="1">33254.6849241931*(((RANDBETWEEN(3800,4910))))</f>
        <v>138605526.7640368</v>
      </c>
      <c r="B6478">
        <v>183060566.96841449</v>
      </c>
    </row>
    <row r="6479" spans="1:2" x14ac:dyDescent="0.25">
      <c r="A6479">
        <f ca="1">29298.9247443405*(((RANDBETWEEN(3800,4910))))</f>
        <v>143330339.84931353</v>
      </c>
      <c r="B6479">
        <v>178265777.18187153</v>
      </c>
    </row>
    <row r="6480" spans="1:2" x14ac:dyDescent="0.25">
      <c r="A6480">
        <f ca="1">29622.0632267137*(((RANDBETWEEN(3800,4910))))</f>
        <v>144999999.49476367</v>
      </c>
      <c r="B6480">
        <v>171470390.59927914</v>
      </c>
    </row>
    <row r="6481" spans="1:2" x14ac:dyDescent="0.25">
      <c r="A6481">
        <f ca="1">27398.3580739617*(((RANDBETWEEN(3800,4910))))</f>
        <v>117621151.21151741</v>
      </c>
      <c r="B6481">
        <v>148840343.65282804</v>
      </c>
    </row>
    <row r="6482" spans="1:2" x14ac:dyDescent="0.25">
      <c r="A6482">
        <f ca="1">31495.1262320129*(((RANDBETWEEN(3800,4910))))</f>
        <v>134799140.27301532</v>
      </c>
      <c r="B6482">
        <v>193832585.45527083</v>
      </c>
    </row>
    <row r="6483" spans="1:2" x14ac:dyDescent="0.25">
      <c r="A6483">
        <f ca="1">27929.9984245932*(((RANDBETWEEN(3800,4910))))</f>
        <v>132946792.50106373</v>
      </c>
      <c r="B6483">
        <v>190861924.87760156</v>
      </c>
    </row>
    <row r="6484" spans="1:2" x14ac:dyDescent="0.25">
      <c r="A6484">
        <f ca="1">27972.0710555806*(((RANDBETWEEN(3800,4910))))</f>
        <v>120811374.88905276</v>
      </c>
      <c r="B6484">
        <v>180788642.06163079</v>
      </c>
    </row>
    <row r="6485" spans="1:2" x14ac:dyDescent="0.25">
      <c r="A6485">
        <f ca="1">26355.8787584002*(((RANDBETWEEN(3800,4910))))</f>
        <v>121685092.22753367</v>
      </c>
      <c r="B6485">
        <v>154550925.97477475</v>
      </c>
    </row>
    <row r="6486" spans="1:2" x14ac:dyDescent="0.25">
      <c r="A6486">
        <f ca="1">30519.5101719029*(((RANDBETWEEN(3800,4910))))</f>
        <v>147592351.19132227</v>
      </c>
      <c r="B6486">
        <v>189771929.37509704</v>
      </c>
    </row>
    <row r="6487" spans="1:2" x14ac:dyDescent="0.25">
      <c r="A6487">
        <f ca="1">27614.4301419548*(((RANDBETWEEN(3800,4910))))</f>
        <v>108524710.4578824</v>
      </c>
      <c r="B6487">
        <v>178153809.25960845</v>
      </c>
    </row>
    <row r="6488" spans="1:2" x14ac:dyDescent="0.25">
      <c r="A6488">
        <f ca="1">25603.0436624514*(((RANDBETWEEN(3800,4910))))</f>
        <v>119745435.2092851</v>
      </c>
      <c r="B6488">
        <v>143874158.9496448</v>
      </c>
    </row>
    <row r="6489" spans="1:2" x14ac:dyDescent="0.25">
      <c r="A6489">
        <f ca="1">29820.2207572546*(((RANDBETWEEN(3800,4910))))</f>
        <v>124111758.79169376</v>
      </c>
      <c r="B6489">
        <v>153525042.78999811</v>
      </c>
    </row>
    <row r="6490" spans="1:2" x14ac:dyDescent="0.25">
      <c r="A6490">
        <f ca="1">26377.9515953539*(((RANDBETWEEN(3800,4910))))</f>
        <v>124002750.44975856</v>
      </c>
      <c r="B6490">
        <v>172216118.21344545</v>
      </c>
    </row>
    <row r="6491" spans="1:2" x14ac:dyDescent="0.25">
      <c r="A6491">
        <f ca="1">27151.1743231187*(((RANDBETWEEN(3800,4910))))</f>
        <v>111889989.3855722</v>
      </c>
      <c r="B6491">
        <v>153585146.26979935</v>
      </c>
    </row>
    <row r="6492" spans="1:2" x14ac:dyDescent="0.25">
      <c r="A6492">
        <f ca="1">25634.3122195162*(((RANDBETWEEN(3800,4910))))</f>
        <v>124967272.07014139</v>
      </c>
      <c r="B6492">
        <v>166279422.58385691</v>
      </c>
    </row>
    <row r="6493" spans="1:2" x14ac:dyDescent="0.25">
      <c r="A6493">
        <f ca="1">28107.777485517*(((RANDBETWEEN(3800,4910))))</f>
        <v>112993265.49177851</v>
      </c>
      <c r="B6493">
        <v>172917249.69627529</v>
      </c>
    </row>
    <row r="6494" spans="1:2" x14ac:dyDescent="0.25">
      <c r="A6494">
        <f ca="1">29649.578250828*(((RANDBETWEEN(3800,4910))))</f>
        <v>124943322.74898903</v>
      </c>
      <c r="B6494">
        <v>187393257.77258256</v>
      </c>
    </row>
    <row r="6495" spans="1:2" x14ac:dyDescent="0.25">
      <c r="A6495">
        <f ca="1">25565.3467943308*(((RANDBETWEEN(3800,4910))))</f>
        <v>103769742.63818882</v>
      </c>
      <c r="B6495">
        <v>148222997.77464008</v>
      </c>
    </row>
    <row r="6496" spans="1:2" x14ac:dyDescent="0.25">
      <c r="A6496">
        <f ca="1">27006.7398089043*(((RANDBETWEEN(3800,4910))))</f>
        <v>114670617.2286077</v>
      </c>
      <c r="B6496">
        <v>171251384.80171764</v>
      </c>
    </row>
    <row r="6497" spans="1:2" x14ac:dyDescent="0.25">
      <c r="A6497">
        <f ca="1">26655.5827861144*(((RANDBETWEEN(3800,4910))))</f>
        <v>103370350.04455166</v>
      </c>
      <c r="B6497">
        <v>154019074.22112077</v>
      </c>
    </row>
    <row r="6498" spans="1:2" x14ac:dyDescent="0.25">
      <c r="A6498">
        <f ca="1">26627.5462087653*(((RANDBETWEEN(3800,4910))))</f>
        <v>118545835.72142319</v>
      </c>
      <c r="B6498">
        <v>145722173.9410128</v>
      </c>
    </row>
    <row r="6499" spans="1:2" x14ac:dyDescent="0.25">
      <c r="A6499">
        <f ca="1">29810.4768709238*(((RANDBETWEEN(3800,4910))))</f>
        <v>136204068.82325086</v>
      </c>
      <c r="B6499">
        <v>147663288.09655607</v>
      </c>
    </row>
    <row r="6500" spans="1:2" x14ac:dyDescent="0.25">
      <c r="A6500">
        <f ca="1">26590.9756538121*(((RANDBETWEEN(3800,4910))))</f>
        <v>105273672.61344215</v>
      </c>
      <c r="B6500">
        <v>151654841.80045584</v>
      </c>
    </row>
    <row r="6501" spans="1:2" x14ac:dyDescent="0.25">
      <c r="A6501">
        <f ca="1">25851.9653968356*(((RANDBETWEEN(3800,4910))))</f>
        <v>117962518.10576099</v>
      </c>
      <c r="B6501">
        <v>144911110.37906921</v>
      </c>
    </row>
    <row r="6502" spans="1:2" x14ac:dyDescent="0.25">
      <c r="A6502">
        <f ca="1">28459.1318378821*(((RANDBETWEEN(3800,4910))))</f>
        <v>123541091.30824618</v>
      </c>
      <c r="B6502">
        <v>176097529.56555215</v>
      </c>
    </row>
    <row r="6503" spans="1:2" x14ac:dyDescent="0.25">
      <c r="A6503">
        <f ca="1">29073.0081152319*(((RANDBETWEEN(3800,4910))))</f>
        <v>128008454.73136589</v>
      </c>
      <c r="B6503">
        <v>153125465.22767812</v>
      </c>
    </row>
    <row r="6504" spans="1:2" x14ac:dyDescent="0.25">
      <c r="A6504">
        <f ca="1">29660.260882869*(((RANDBETWEEN(3800,4910))))</f>
        <v>136199917.97413453</v>
      </c>
      <c r="B6504">
        <v>169913318.64713368</v>
      </c>
    </row>
    <row r="6505" spans="1:2" x14ac:dyDescent="0.25">
      <c r="A6505">
        <f ca="1">30618.7019543129*(((RANDBETWEEN(3800,4910))))</f>
        <v>124648735.65600796</v>
      </c>
      <c r="B6505">
        <v>202193193.9685913</v>
      </c>
    </row>
    <row r="6506" spans="1:2" x14ac:dyDescent="0.25">
      <c r="A6506">
        <f ca="1">27138.8467738329*(((RANDBETWEEN(3800,4910))))</f>
        <v>120767868.14355625</v>
      </c>
      <c r="B6506">
        <v>164612259.59286621</v>
      </c>
    </row>
    <row r="6507" spans="1:2" x14ac:dyDescent="0.25">
      <c r="A6507">
        <f ca="1">26537.9953320466*(((RANDBETWEEN(3800,4910))))</f>
        <v>111273814.4272714</v>
      </c>
      <c r="B6507">
        <v>148132127.05302984</v>
      </c>
    </row>
    <row r="6508" spans="1:2" x14ac:dyDescent="0.25">
      <c r="A6508">
        <f ca="1">33500.6276316119*(((RANDBETWEEN(3800,4910))))</f>
        <v>139999122.87250593</v>
      </c>
      <c r="B6508">
        <v>185576048.06677976</v>
      </c>
    </row>
    <row r="6509" spans="1:2" x14ac:dyDescent="0.25">
      <c r="A6509">
        <f ca="1">27646.3305570026*(((RANDBETWEEN(3800,4910))))</f>
        <v>112327041.05310172</v>
      </c>
      <c r="B6509">
        <v>196705125.00058404</v>
      </c>
    </row>
    <row r="6510" spans="1:2" x14ac:dyDescent="0.25">
      <c r="A6510">
        <f ca="1">25256.4269812249*(((RANDBETWEEN(3800,4910))))</f>
        <v>108148020.33360484</v>
      </c>
      <c r="B6510">
        <v>200499941.67072403</v>
      </c>
    </row>
    <row r="6511" spans="1:2" x14ac:dyDescent="0.25">
      <c r="A6511">
        <f ca="1">25852.2173953309*(((RANDBETWEEN(3800,4910))))</f>
        <v>118946052.2359173</v>
      </c>
      <c r="B6511">
        <v>186791388.46253616</v>
      </c>
    </row>
    <row r="6512" spans="1:2" x14ac:dyDescent="0.25">
      <c r="A6512">
        <f ca="1">25966.2561461155*(((RANDBETWEEN(3800,4910))))</f>
        <v>100567310.05390543</v>
      </c>
      <c r="B6512">
        <v>152476119.79753053</v>
      </c>
    </row>
    <row r="6513" spans="1:2" x14ac:dyDescent="0.25">
      <c r="A6513">
        <f ca="1">29792.8660284236*(((RANDBETWEEN(3800,4910))))</f>
        <v>129241452.83130164</v>
      </c>
      <c r="B6513">
        <v>144097028.91604412</v>
      </c>
    </row>
    <row r="6514" spans="1:2" x14ac:dyDescent="0.25">
      <c r="A6514">
        <f ca="1">29089.5706721032*(((RANDBETWEEN(3800,4910))))</f>
        <v>130204918.32833394</v>
      </c>
      <c r="B6514">
        <v>159574059.60596299</v>
      </c>
    </row>
    <row r="6515" spans="1:2" x14ac:dyDescent="0.25">
      <c r="A6515">
        <f ca="1">30951.3963186731*(((RANDBETWEEN(3800,4910))))</f>
        <v>123403217.1225498</v>
      </c>
      <c r="B6515">
        <v>164926892.60378206</v>
      </c>
    </row>
    <row r="6516" spans="1:2" x14ac:dyDescent="0.25">
      <c r="A6516">
        <f ca="1">29547.1033723067*(((RANDBETWEEN(3800,4910))))</f>
        <v>134468867.44736758</v>
      </c>
      <c r="B6516">
        <v>198484467.47686946</v>
      </c>
    </row>
    <row r="6517" spans="1:2" x14ac:dyDescent="0.25">
      <c r="A6517">
        <f ca="1">28363.4462719524*(((RANDBETWEEN(3800,4910))))</f>
        <v>124855890.48913456</v>
      </c>
      <c r="B6517">
        <v>145161365.76306868</v>
      </c>
    </row>
    <row r="6518" spans="1:2" x14ac:dyDescent="0.25">
      <c r="A6518">
        <f ca="1">25834.9335939996*(((RANDBETWEEN(3800,4910))))</f>
        <v>106930790.14556429</v>
      </c>
      <c r="B6518">
        <v>147132965.92981648</v>
      </c>
    </row>
    <row r="6519" spans="1:2" x14ac:dyDescent="0.25">
      <c r="A6519">
        <f ca="1">28469.1399446034*(((RANDBETWEEN(3800,4910))))</f>
        <v>118801720.98883006</v>
      </c>
      <c r="B6519">
        <v>180921054.71782649</v>
      </c>
    </row>
    <row r="6520" spans="1:2" x14ac:dyDescent="0.25">
      <c r="A6520">
        <f ca="1">27989.0214236766*(((RANDBETWEEN(3800,4910))))</f>
        <v>114559064.68710813</v>
      </c>
      <c r="B6520">
        <v>180178347.98992574</v>
      </c>
    </row>
    <row r="6521" spans="1:2" x14ac:dyDescent="0.25">
      <c r="A6521">
        <f ca="1">27233.4144168864*(((RANDBETWEEN(3800,4910))))</f>
        <v>114053539.57792005</v>
      </c>
      <c r="B6521">
        <v>156407170.99347007</v>
      </c>
    </row>
    <row r="6522" spans="1:2" x14ac:dyDescent="0.25">
      <c r="A6522">
        <f ca="1">26725.3247166509*(((RANDBETWEEN(3800,4910))))</f>
        <v>118954420.31381311</v>
      </c>
      <c r="B6522">
        <v>181860889.98326802</v>
      </c>
    </row>
    <row r="6523" spans="1:2" x14ac:dyDescent="0.25">
      <c r="A6523">
        <f ca="1">29162.0140668605*(((RANDBETWEEN(3800,4910))))</f>
        <v>130383364.89293326</v>
      </c>
      <c r="B6523">
        <v>160869678.68904635</v>
      </c>
    </row>
    <row r="6524" spans="1:2" x14ac:dyDescent="0.25">
      <c r="A6524">
        <f ca="1">29295.506942916*(((RANDBETWEEN(3800,4910))))</f>
        <v>122425923.51444584</v>
      </c>
      <c r="B6524">
        <v>176534373.41354614</v>
      </c>
    </row>
    <row r="6525" spans="1:2" x14ac:dyDescent="0.25">
      <c r="A6525">
        <f ca="1">27964.5408407997*(((RANDBETWEEN(3800,4910))))</f>
        <v>106656758.76680991</v>
      </c>
      <c r="B6525">
        <v>154621014.10397714</v>
      </c>
    </row>
    <row r="6526" spans="1:2" x14ac:dyDescent="0.25">
      <c r="A6526">
        <f ca="1">25984.8086871181*(((RANDBETWEEN(3800,4910))))</f>
        <v>112903993.74552822</v>
      </c>
      <c r="B6526">
        <v>157363068.63226193</v>
      </c>
    </row>
    <row r="6527" spans="1:2" x14ac:dyDescent="0.25">
      <c r="A6527">
        <f ca="1">26539.5520593279*(((RANDBETWEEN(3800,4910))))</f>
        <v>120728422.31788255</v>
      </c>
      <c r="B6527">
        <v>174835416.39082313</v>
      </c>
    </row>
    <row r="6528" spans="1:2" x14ac:dyDescent="0.25">
      <c r="A6528">
        <f ca="1">29954.461506085*(((RANDBETWEEN(3800,4910))))</f>
        <v>146896679.22584078</v>
      </c>
      <c r="B6528">
        <v>154958304.81706226</v>
      </c>
    </row>
    <row r="6529" spans="1:2" x14ac:dyDescent="0.25">
      <c r="A6529">
        <f ca="1">33844.5658239605*(((RANDBETWEEN(3800,4910))))</f>
        <v>164755346.43103981</v>
      </c>
      <c r="B6529">
        <v>203642940.63133049</v>
      </c>
    </row>
    <row r="6530" spans="1:2" x14ac:dyDescent="0.25">
      <c r="A6530">
        <f ca="1">29276.7241943593*(((RANDBETWEEN(3800,4910))))</f>
        <v>119888185.57590142</v>
      </c>
      <c r="B6530">
        <v>162978410.48289394</v>
      </c>
    </row>
    <row r="6531" spans="1:2" x14ac:dyDescent="0.25">
      <c r="A6531">
        <f ca="1">26309.610880049*(((RANDBETWEEN(3800,4910))))</f>
        <v>108158810.32788152</v>
      </c>
      <c r="B6531">
        <v>177219255.65526816</v>
      </c>
    </row>
    <row r="6532" spans="1:2" x14ac:dyDescent="0.25">
      <c r="A6532">
        <f ca="1">26006.5044593679*(((RANDBETWEEN(3800,4910))))</f>
        <v>113492385.46068172</v>
      </c>
      <c r="B6532">
        <v>143224233.51173204</v>
      </c>
    </row>
    <row r="6533" spans="1:2" x14ac:dyDescent="0.25">
      <c r="A6533">
        <f ca="1">27687.5921008259*(((RANDBETWEEN(3800,4910))))</f>
        <v>119582710.28346704</v>
      </c>
      <c r="B6533">
        <v>176149257.18106478</v>
      </c>
    </row>
    <row r="6534" spans="1:2" x14ac:dyDescent="0.25">
      <c r="A6534">
        <f ca="1">26686.5135576839*(((RANDBETWEEN(3800,4910))))</f>
        <v>112483654.64563783</v>
      </c>
      <c r="B6534">
        <v>164042285.15140978</v>
      </c>
    </row>
    <row r="6535" spans="1:2" x14ac:dyDescent="0.25">
      <c r="A6535">
        <f ca="1">26976.7568023012*(((RANDBETWEEN(3800,4910))))</f>
        <v>122339592.09843609</v>
      </c>
      <c r="B6535">
        <v>158538314.44130382</v>
      </c>
    </row>
    <row r="6536" spans="1:2" x14ac:dyDescent="0.25">
      <c r="A6536">
        <f ca="1">27201.0053624139*(((RANDBETWEEN(3800,4910))))</f>
        <v>133448132.30800256</v>
      </c>
      <c r="B6536">
        <v>187230761.97489351</v>
      </c>
    </row>
    <row r="6537" spans="1:2" x14ac:dyDescent="0.25">
      <c r="A6537">
        <f ca="1">29071.3197239814*(((RANDBETWEEN(3800,4910))))</f>
        <v>115442210.62393008</v>
      </c>
      <c r="B6537">
        <v>171689862.98546109</v>
      </c>
    </row>
    <row r="6538" spans="1:2" x14ac:dyDescent="0.25">
      <c r="A6538">
        <f ca="1">28003.3102368963*(((RANDBETWEEN(3800,4910))))</f>
        <v>106552595.45139031</v>
      </c>
      <c r="B6538">
        <v>168018425.67184156</v>
      </c>
    </row>
    <row r="6539" spans="1:2" x14ac:dyDescent="0.25">
      <c r="A6539">
        <f ca="1">32004.0614505556*(((RANDBETWEEN(3800,4910))))</f>
        <v>130480558.53391498</v>
      </c>
      <c r="B6539">
        <v>147941123.87252709</v>
      </c>
    </row>
    <row r="6540" spans="1:2" x14ac:dyDescent="0.25">
      <c r="A6540">
        <f ca="1">26379.5812419143*(((RANDBETWEEN(3800,4910))))</f>
        <v>122665052.77490166</v>
      </c>
      <c r="B6540">
        <v>148620192.71841884</v>
      </c>
    </row>
    <row r="6541" spans="1:2" x14ac:dyDescent="0.25">
      <c r="A6541">
        <f ca="1">29152.6627760484*(((RANDBETWEEN(3800,4910))))</f>
        <v>131507661.78275423</v>
      </c>
      <c r="B6541">
        <v>201963186.81121162</v>
      </c>
    </row>
    <row r="6542" spans="1:2" x14ac:dyDescent="0.25">
      <c r="A6542">
        <f ca="1">28297.4363277699*(((RANDBETWEEN(3800,4910))))</f>
        <v>111463601.6950856</v>
      </c>
      <c r="B6542">
        <v>174832569.1439032</v>
      </c>
    </row>
    <row r="6543" spans="1:2" x14ac:dyDescent="0.25">
      <c r="A6543">
        <f ca="1">25448.8621683637*(((RANDBETWEEN(3800,4910))))</f>
        <v>106274448.41508698</v>
      </c>
      <c r="B6543">
        <v>162233334.17274398</v>
      </c>
    </row>
    <row r="6544" spans="1:2" x14ac:dyDescent="0.25">
      <c r="A6544">
        <f ca="1">28499.238821133*(((RANDBETWEEN(3800,4910))))</f>
        <v>130811506.18900047</v>
      </c>
      <c r="B6544">
        <v>197613830.6133382</v>
      </c>
    </row>
    <row r="6545" spans="1:2" x14ac:dyDescent="0.25">
      <c r="A6545">
        <f ca="1">25976.2913946548*(((RANDBETWEEN(3800,4910))))</f>
        <v>106061197.76437564</v>
      </c>
      <c r="B6545">
        <v>177027378.50008979</v>
      </c>
    </row>
    <row r="6546" spans="1:2" x14ac:dyDescent="0.25">
      <c r="A6546">
        <f ca="1">26196.5930054756*(((RANDBETWEEN(3800,4910))))</f>
        <v>111623682.79633173</v>
      </c>
      <c r="B6546">
        <v>169230438.27319497</v>
      </c>
    </row>
    <row r="6547" spans="1:2" x14ac:dyDescent="0.25">
      <c r="A6547">
        <f ca="1">27856.2019473478*(((RANDBETWEEN(3800,4910))))</f>
        <v>118945982.3151751</v>
      </c>
      <c r="B6547">
        <v>154248806.94873428</v>
      </c>
    </row>
    <row r="6548" spans="1:2" x14ac:dyDescent="0.25">
      <c r="A6548">
        <f ca="1">28289.0708305956*(((RANDBETWEEN(3800,4910))))</f>
        <v>133807305.02871723</v>
      </c>
      <c r="B6548">
        <v>167576101.19101688</v>
      </c>
    </row>
    <row r="6549" spans="1:2" x14ac:dyDescent="0.25">
      <c r="A6549">
        <f ca="1">27507.1232101338*(((RANDBETWEEN(3800,4910))))</f>
        <v>134839917.97607586</v>
      </c>
      <c r="B6549">
        <v>182008182.62127179</v>
      </c>
    </row>
    <row r="6550" spans="1:2" x14ac:dyDescent="0.25">
      <c r="A6550">
        <f ca="1">26040.6473856291*(((RANDBETWEEN(3800,4910))))</f>
        <v>113875751.01735616</v>
      </c>
      <c r="B6550">
        <v>188336197.99577951</v>
      </c>
    </row>
    <row r="6551" spans="1:2" x14ac:dyDescent="0.25">
      <c r="A6551">
        <f ca="1">30223.9378475123*(((RANDBETWEEN(3800,4910))))</f>
        <v>134224507.98080191</v>
      </c>
      <c r="B6551">
        <v>154858571.68087333</v>
      </c>
    </row>
    <row r="6552" spans="1:2" x14ac:dyDescent="0.25">
      <c r="A6552">
        <f ca="1">27150.2677707533*(((RANDBETWEEN(3800,4910))))</f>
        <v>123642319.42801031</v>
      </c>
      <c r="B6552">
        <v>144437892.38279688</v>
      </c>
    </row>
    <row r="6553" spans="1:2" x14ac:dyDescent="0.25">
      <c r="A6553">
        <f ca="1">29433.4030859592*(((RANDBETWEEN(3800,4910))))</f>
        <v>134834419.53677925</v>
      </c>
      <c r="B6553">
        <v>146373752.7840268</v>
      </c>
    </row>
    <row r="6554" spans="1:2" x14ac:dyDescent="0.25">
      <c r="A6554">
        <f ca="1">26834.0826195275*(((RANDBETWEEN(3800,4910))))</f>
        <v>124590645.60246608</v>
      </c>
      <c r="B6554">
        <v>167392980.76706886</v>
      </c>
    </row>
    <row r="6555" spans="1:2" x14ac:dyDescent="0.25">
      <c r="A6555">
        <f ca="1">28239.2453736857*(((RANDBETWEEN(3800,4910))))</f>
        <v>134814157.41397554</v>
      </c>
      <c r="B6555">
        <v>149808399.33129004</v>
      </c>
    </row>
    <row r="6556" spans="1:2" x14ac:dyDescent="0.25">
      <c r="A6556">
        <f ca="1">32862.9014096165*(((RANDBETWEEN(3800,4910))))</f>
        <v>160535273.38597643</v>
      </c>
      <c r="B6556">
        <v>175751204.00263074</v>
      </c>
    </row>
    <row r="6557" spans="1:2" x14ac:dyDescent="0.25">
      <c r="A6557">
        <f ca="1">29380.0558765152*(((RANDBETWEEN(3800,4910))))</f>
        <v>128949065.24202535</v>
      </c>
      <c r="B6557">
        <v>159739779.46208134</v>
      </c>
    </row>
    <row r="6558" spans="1:2" x14ac:dyDescent="0.25">
      <c r="A6558">
        <f ca="1">26513.8498124031*(((RANDBETWEEN(3800,4910))))</f>
        <v>103722180.46612097</v>
      </c>
      <c r="B6558">
        <v>145071702.17794064</v>
      </c>
    </row>
    <row r="6559" spans="1:2" x14ac:dyDescent="0.25">
      <c r="A6559">
        <f ca="1">28034.1261968715*(((RANDBETWEEN(3800,4910))))</f>
        <v>109024716.77963325</v>
      </c>
      <c r="B6559">
        <v>164929151.69761404</v>
      </c>
    </row>
    <row r="6560" spans="1:2" x14ac:dyDescent="0.25">
      <c r="A6560">
        <f ca="1">30081.8650036959*(((RANDBETWEEN(3800,4910))))</f>
        <v>131818732.4461956</v>
      </c>
      <c r="B6560">
        <v>153877418.73211151</v>
      </c>
    </row>
    <row r="6561" spans="1:2" x14ac:dyDescent="0.25">
      <c r="A6561">
        <f ca="1">26332.0698673054*(((RANDBETWEEN(3800,4910))))</f>
        <v>107908822.31621768</v>
      </c>
      <c r="B6561">
        <v>151480887.81727323</v>
      </c>
    </row>
    <row r="6562" spans="1:2" x14ac:dyDescent="0.25">
      <c r="A6562">
        <f ca="1">28247.3325114698*(((RANDBETWEEN(3800,4910))))</f>
        <v>128214642.26956154</v>
      </c>
      <c r="B6562">
        <v>147884050.86111802</v>
      </c>
    </row>
    <row r="6563" spans="1:2" x14ac:dyDescent="0.25">
      <c r="A6563">
        <f ca="1">25886.1992308756*(((RANDBETWEEN(3800,4910))))</f>
        <v>119620126.64587599</v>
      </c>
      <c r="B6563">
        <v>147996884.25359097</v>
      </c>
    </row>
    <row r="6564" spans="1:2" x14ac:dyDescent="0.25">
      <c r="A6564">
        <f ca="1">27788.0181870369*(((RANDBETWEEN(3800,4910))))</f>
        <v>114264330.78509569</v>
      </c>
      <c r="B6564">
        <v>167091184.02558485</v>
      </c>
    </row>
    <row r="6565" spans="1:2" x14ac:dyDescent="0.25">
      <c r="A6565">
        <f ca="1">28145.0669191478*(((RANDBETWEEN(3800,4910))))</f>
        <v>113903085.82179114</v>
      </c>
      <c r="B6565">
        <v>154372968.47156879</v>
      </c>
    </row>
    <row r="6566" spans="1:2" x14ac:dyDescent="0.25">
      <c r="A6566">
        <f ca="1">28187.1139927279*(((RANDBETWEEN(3800,4910))))</f>
        <v>113960501.87259872</v>
      </c>
      <c r="B6566">
        <v>145515822.66757125</v>
      </c>
    </row>
    <row r="6567" spans="1:2" x14ac:dyDescent="0.25">
      <c r="A6567">
        <f ca="1">27795.0313308878*(((RANDBETWEEN(3800,4910))))</f>
        <v>124243790.0490683</v>
      </c>
      <c r="B6567">
        <v>154736923.25453535</v>
      </c>
    </row>
    <row r="6568" spans="1:2" x14ac:dyDescent="0.25">
      <c r="A6568">
        <f ca="1">29584.5229392471*(((RANDBETWEEN(3800,4910))))</f>
        <v>138544320.92449439</v>
      </c>
      <c r="B6568">
        <v>150074180.19486484</v>
      </c>
    </row>
    <row r="6569" spans="1:2" x14ac:dyDescent="0.25">
      <c r="A6569">
        <f ca="1">25805.0876444197*(((RANDBETWEEN(3800,4910))))</f>
        <v>100639841.81323694</v>
      </c>
      <c r="B6569">
        <v>144079207.68208122</v>
      </c>
    </row>
    <row r="6570" spans="1:2" x14ac:dyDescent="0.25">
      <c r="A6570">
        <f ca="1">35399.2930226138*(((RANDBETWEEN(3800,4910))))</f>
        <v>170412196.61086267</v>
      </c>
      <c r="B6570">
        <v>153051815.51789677</v>
      </c>
    </row>
    <row r="6571" spans="1:2" x14ac:dyDescent="0.25">
      <c r="A6571">
        <f ca="1">28411.0222882881*(((RANDBETWEEN(3800,4910))))</f>
        <v>130179304.12493595</v>
      </c>
      <c r="B6571">
        <v>168463577.42148608</v>
      </c>
    </row>
    <row r="6572" spans="1:2" x14ac:dyDescent="0.25">
      <c r="A6572">
        <f ca="1">31374.1771451006*(((RANDBETWEEN(3800,4910))))</f>
        <v>129638099.9635556</v>
      </c>
      <c r="B6572">
        <v>182600519.22143289</v>
      </c>
    </row>
    <row r="6573" spans="1:2" x14ac:dyDescent="0.25">
      <c r="A6573">
        <f ca="1">28399.5756684932*(((RANDBETWEEN(3800,4910))))</f>
        <v>135664772.96839181</v>
      </c>
      <c r="B6573">
        <v>179886189.85399884</v>
      </c>
    </row>
    <row r="6574" spans="1:2" x14ac:dyDescent="0.25">
      <c r="A6574">
        <f ca="1">27810.6442002943*(((RANDBETWEEN(3800,4910))))</f>
        <v>134937245.65982816</v>
      </c>
      <c r="B6574">
        <v>173161822.98000094</v>
      </c>
    </row>
    <row r="6575" spans="1:2" x14ac:dyDescent="0.25">
      <c r="A6575">
        <f ca="1">26944.2957484208*(((RANDBETWEEN(3800,4910))))</f>
        <v>127257908.81979162</v>
      </c>
      <c r="B6575">
        <v>155065617.87169451</v>
      </c>
    </row>
    <row r="6576" spans="1:2" x14ac:dyDescent="0.25">
      <c r="A6576">
        <f ca="1">34357.2962025592*(((RANDBETWEEN(3800,4910))))</f>
        <v>131313586.08618148</v>
      </c>
      <c r="B6576">
        <v>153790163.28210932</v>
      </c>
    </row>
    <row r="6577" spans="1:2" x14ac:dyDescent="0.25">
      <c r="A6577">
        <f ca="1">26882.6719331803*(((RANDBETWEEN(3800,4910))))</f>
        <v>106670442.2308594</v>
      </c>
      <c r="B6577">
        <v>170286912.25181678</v>
      </c>
    </row>
    <row r="6578" spans="1:2" x14ac:dyDescent="0.25">
      <c r="A6578">
        <f ca="1">27984.4539328227*(((RANDBETWEEN(3800,4910))))</f>
        <v>128028876.74266401</v>
      </c>
      <c r="B6578">
        <v>168234780.43256563</v>
      </c>
    </row>
    <row r="6579" spans="1:2" x14ac:dyDescent="0.25">
      <c r="A6579">
        <f ca="1">34111.9312693628*(((RANDBETWEEN(3800,4910))))</f>
        <v>138528552.88488251</v>
      </c>
      <c r="B6579">
        <v>157753598.14141908</v>
      </c>
    </row>
    <row r="6580" spans="1:2" x14ac:dyDescent="0.25">
      <c r="A6580">
        <f ca="1">29499.9586791442*(((RANDBETWEEN(3800,4910))))</f>
        <v>139062805.21348569</v>
      </c>
      <c r="B6580">
        <v>176295876.0680123</v>
      </c>
    </row>
    <row r="6581" spans="1:2" x14ac:dyDescent="0.25">
      <c r="A6581">
        <f ca="1">26167.4257985761*(((RANDBETWEEN(3800,4910))))</f>
        <v>121547692.83438584</v>
      </c>
      <c r="B6581">
        <v>145773303.05349424</v>
      </c>
    </row>
    <row r="6582" spans="1:2" x14ac:dyDescent="0.25">
      <c r="A6582">
        <f ca="1">28329.7858238482*(((RANDBETWEEN(3800,4910))))</f>
        <v>118956770.67433868</v>
      </c>
      <c r="B6582">
        <v>156204281.19085237</v>
      </c>
    </row>
    <row r="6583" spans="1:2" x14ac:dyDescent="0.25">
      <c r="A6583">
        <f ca="1">29912.8073756052*(((RANDBETWEEN(3800,4910))))</f>
        <v>117138553.68287012</v>
      </c>
      <c r="B6583">
        <v>145064637.77696258</v>
      </c>
    </row>
    <row r="6584" spans="1:2" x14ac:dyDescent="0.25">
      <c r="A6584">
        <f ca="1">31417.001068651*(((RANDBETWEEN(3800,4910))))</f>
        <v>129595129.40818518</v>
      </c>
      <c r="B6584">
        <v>162033134.76400968</v>
      </c>
    </row>
    <row r="6585" spans="1:2" x14ac:dyDescent="0.25">
      <c r="A6585">
        <f ca="1">29122.196687862*(((RANDBETWEEN(3800,4910))))</f>
        <v>113693055.86941341</v>
      </c>
      <c r="B6585">
        <v>165611978.71515787</v>
      </c>
    </row>
    <row r="6586" spans="1:2" x14ac:dyDescent="0.25">
      <c r="A6586">
        <f ca="1">31980.3615901574*(((RANDBETWEEN(3800,4910))))</f>
        <v>148548779.58628103</v>
      </c>
      <c r="B6586">
        <v>146867940.61131409</v>
      </c>
    </row>
    <row r="6587" spans="1:2" x14ac:dyDescent="0.25">
      <c r="A6587">
        <f ca="1">27739.5942300606*(((RANDBETWEEN(3800,4910))))</f>
        <v>121970995.82957664</v>
      </c>
      <c r="B6587">
        <v>159737533.80194971</v>
      </c>
    </row>
    <row r="6588" spans="1:2" x14ac:dyDescent="0.25">
      <c r="A6588">
        <f ca="1">35022.8844326472*(((RANDBETWEEN(3800,4910))))</f>
        <v>169966058.15163672</v>
      </c>
      <c r="B6588">
        <v>164235168.35975376</v>
      </c>
    </row>
    <row r="6589" spans="1:2" x14ac:dyDescent="0.25">
      <c r="A6589">
        <f ca="1">30049.4386159573*(((RANDBETWEEN(3800,4910))))</f>
        <v>142314141.28517374</v>
      </c>
      <c r="B6589">
        <v>186174082.10987061</v>
      </c>
    </row>
    <row r="6590" spans="1:2" x14ac:dyDescent="0.25">
      <c r="A6590">
        <f ca="1">28851.334952338*(((RANDBETWEEN(3800,4910))))</f>
        <v>112722165.65878458</v>
      </c>
      <c r="B6590">
        <v>169030474.5620054</v>
      </c>
    </row>
    <row r="6591" spans="1:2" x14ac:dyDescent="0.25">
      <c r="A6591">
        <f ca="1">26064.816004408*(((RANDBETWEEN(3800,4910))))</f>
        <v>113069171.82712203</v>
      </c>
      <c r="B6591">
        <v>180580065.06982708</v>
      </c>
    </row>
    <row r="6592" spans="1:2" x14ac:dyDescent="0.25">
      <c r="A6592">
        <f ca="1">29334.2670337631*(((RANDBETWEEN(3800,4910))))</f>
        <v>139484439.74554366</v>
      </c>
      <c r="B6592">
        <v>159167723.08594495</v>
      </c>
    </row>
    <row r="6593" spans="1:2" x14ac:dyDescent="0.25">
      <c r="A6593">
        <f ca="1">28822.2800222039*(((RANDBETWEEN(3800,4910))))</f>
        <v>119295417.01190203</v>
      </c>
      <c r="B6593">
        <v>158013223.7475003</v>
      </c>
    </row>
    <row r="6594" spans="1:2" x14ac:dyDescent="0.25">
      <c r="A6594">
        <f ca="1">27671.531933688*(((RANDBETWEEN(3800,4910))))</f>
        <v>107918974.54138319</v>
      </c>
      <c r="B6594">
        <v>157568039.61069691</v>
      </c>
    </row>
    <row r="6595" spans="1:2" x14ac:dyDescent="0.25">
      <c r="A6595">
        <f ca="1">32277.8027684513*(((RANDBETWEEN(3800,4910))))</f>
        <v>156385954.41314667</v>
      </c>
      <c r="B6595">
        <v>174758584.70624059</v>
      </c>
    </row>
    <row r="6596" spans="1:2" x14ac:dyDescent="0.25">
      <c r="A6596">
        <f ca="1">29240.3167391167*(((RANDBETWEEN(3800,4910))))</f>
        <v>140850605.73232496</v>
      </c>
      <c r="B6596">
        <v>155337879.02993435</v>
      </c>
    </row>
    <row r="6597" spans="1:2" x14ac:dyDescent="0.25">
      <c r="A6597">
        <f ca="1">25921.4933738738*(((RANDBETWEEN(3800,4910))))</f>
        <v>102026997.91956709</v>
      </c>
      <c r="B6597">
        <v>151295265.3158409</v>
      </c>
    </row>
    <row r="6598" spans="1:2" x14ac:dyDescent="0.25">
      <c r="A6598">
        <f ca="1">28555.7606424711*(((RANDBETWEEN(3800,4910))))</f>
        <v>111053353.13857013</v>
      </c>
      <c r="B6598">
        <v>183481958.03163326</v>
      </c>
    </row>
    <row r="6599" spans="1:2" x14ac:dyDescent="0.25">
      <c r="A6599">
        <f ca="1">26903.7893027*(((RANDBETWEEN(3800,4910))))</f>
        <v>113372568.12157777</v>
      </c>
      <c r="B6599">
        <v>155594472.55001575</v>
      </c>
    </row>
    <row r="6600" spans="1:2" x14ac:dyDescent="0.25">
      <c r="A6600">
        <f ca="1">26713.9240592139*(((RANDBETWEEN(3800,4910))))</f>
        <v>117380982.31618577</v>
      </c>
      <c r="B6600">
        <v>156063510.65922821</v>
      </c>
    </row>
    <row r="6601" spans="1:2" x14ac:dyDescent="0.25">
      <c r="A6601">
        <f ca="1">27636.2513398168*(((RANDBETWEEN(3800,4910))))</f>
        <v>133842365.2387327</v>
      </c>
      <c r="B6601">
        <v>163969276.66289586</v>
      </c>
    </row>
    <row r="6602" spans="1:2" x14ac:dyDescent="0.25">
      <c r="A6602">
        <f ca="1">31118.97231776*(((RANDBETWEEN(3800,4910))))</f>
        <v>128614712.589302</v>
      </c>
      <c r="B6602">
        <v>147585141.38979355</v>
      </c>
    </row>
    <row r="6603" spans="1:2" x14ac:dyDescent="0.25">
      <c r="A6603">
        <f ca="1">28485.492532457*(((RANDBETWEEN(3800,4910))))</f>
        <v>129979302.42560138</v>
      </c>
      <c r="B6603">
        <v>158264551.13299471</v>
      </c>
    </row>
    <row r="6604" spans="1:2" x14ac:dyDescent="0.25">
      <c r="A6604">
        <f ca="1">30993.2911939981*(((RANDBETWEEN(3800,4910))))</f>
        <v>132248373.5247899</v>
      </c>
      <c r="B6604">
        <v>174428681.07924792</v>
      </c>
    </row>
    <row r="6605" spans="1:2" x14ac:dyDescent="0.25">
      <c r="A6605">
        <f ca="1">25610.1194545855*(((RANDBETWEEN(3800,4910))))</f>
        <v>109508870.7878077</v>
      </c>
      <c r="B6605">
        <v>145349793.00922024</v>
      </c>
    </row>
    <row r="6606" spans="1:2" x14ac:dyDescent="0.25">
      <c r="A6606">
        <f ca="1">28566.0454454289*(((RANDBETWEEN(3800,4910))))</f>
        <v>108865199.19252951</v>
      </c>
      <c r="B6606">
        <v>163662873.28037697</v>
      </c>
    </row>
    <row r="6607" spans="1:2" x14ac:dyDescent="0.25">
      <c r="A6607">
        <f ca="1">31313.6713779062*(((RANDBETWEEN(3800,4910))))</f>
        <v>125536508.55402586</v>
      </c>
      <c r="B6607">
        <v>168641395.18467653</v>
      </c>
    </row>
    <row r="6608" spans="1:2" x14ac:dyDescent="0.25">
      <c r="A6608">
        <f ca="1">27042.336342348*(((RANDBETWEEN(3800,4910))))</f>
        <v>124800382.21993621</v>
      </c>
      <c r="B6608">
        <v>145643720.9283323</v>
      </c>
    </row>
    <row r="6609" spans="1:2" x14ac:dyDescent="0.25">
      <c r="A6609">
        <f ca="1">27351.8492163621*(((RANDBETWEEN(3800,4910))))</f>
        <v>106562804.5469469</v>
      </c>
      <c r="B6609">
        <v>198536220.75006464</v>
      </c>
    </row>
    <row r="6610" spans="1:2" x14ac:dyDescent="0.25">
      <c r="A6610">
        <f ca="1">26757.1436958398*(((RANDBETWEEN(3800,4910))))</f>
        <v>111764589.21752277</v>
      </c>
      <c r="B6610">
        <v>175198200.94112492</v>
      </c>
    </row>
    <row r="6611" spans="1:2" x14ac:dyDescent="0.25">
      <c r="A6611">
        <f ca="1">26015.7385406755*(((RANDBETWEEN(3800,4910))))</f>
        <v>121623577.67765813</v>
      </c>
      <c r="B6611">
        <v>176090412.35667261</v>
      </c>
    </row>
    <row r="6612" spans="1:2" x14ac:dyDescent="0.25">
      <c r="A6612">
        <f ca="1">29967.9852286828*(((RANDBETWEEN(3800,4910))))</f>
        <v>145824216.1227704</v>
      </c>
      <c r="B6612">
        <v>169223529.44418919</v>
      </c>
    </row>
    <row r="6613" spans="1:2" x14ac:dyDescent="0.25">
      <c r="A6613">
        <f ca="1">27102.6585694896*(((RANDBETWEEN(3800,4910))))</f>
        <v>108139607.6922635</v>
      </c>
      <c r="B6613">
        <v>164591637.88154265</v>
      </c>
    </row>
    <row r="6614" spans="1:2" x14ac:dyDescent="0.25">
      <c r="A6614">
        <f ca="1">28277.9102914508*(((RANDBETWEEN(3800,4910))))</f>
        <v>116080821.74640568</v>
      </c>
      <c r="B6614">
        <v>173040561.43529528</v>
      </c>
    </row>
    <row r="6615" spans="1:2" x14ac:dyDescent="0.25">
      <c r="A6615">
        <f ca="1">26466.6944663322*(((RANDBETWEEN(3800,4910))))</f>
        <v>108142913.58943321</v>
      </c>
      <c r="B6615">
        <v>193400345.72265378</v>
      </c>
    </row>
    <row r="6616" spans="1:2" x14ac:dyDescent="0.25">
      <c r="A6616">
        <f ca="1">25469.985765704*(((RANDBETWEEN(3800,4910))))</f>
        <v>119021243.48313473</v>
      </c>
      <c r="B6616">
        <v>202923124.87863755</v>
      </c>
    </row>
    <row r="6617" spans="1:2" x14ac:dyDescent="0.25">
      <c r="A6617">
        <f ca="1">27833.2056839612*(((RANDBETWEEN(3800,4910))))</f>
        <v>134740548.71605638</v>
      </c>
      <c r="B6617">
        <v>186667042.31079271</v>
      </c>
    </row>
    <row r="6618" spans="1:2" x14ac:dyDescent="0.25">
      <c r="A6618">
        <f ca="1">26398.2723541043*(((RANDBETWEEN(3800,4910))))</f>
        <v>115598034.63862287</v>
      </c>
      <c r="B6618">
        <v>166435711.76050118</v>
      </c>
    </row>
    <row r="6619" spans="1:2" x14ac:dyDescent="0.25">
      <c r="A6619">
        <f ca="1">26287.6414942861*(((RANDBETWEEN(3800,4910))))</f>
        <v>118373249.64877008</v>
      </c>
      <c r="B6619">
        <v>150224044.12799779</v>
      </c>
    </row>
    <row r="6620" spans="1:2" x14ac:dyDescent="0.25">
      <c r="A6620">
        <f ca="1">27724.8571623337*(((RANDBETWEEN(3800,4910))))</f>
        <v>110511280.64906226</v>
      </c>
      <c r="B6620">
        <v>163235127.85512188</v>
      </c>
    </row>
    <row r="6621" spans="1:2" x14ac:dyDescent="0.25">
      <c r="A6621">
        <f ca="1">25908.3630637777*(((RANDBETWEEN(3800,4910))))</f>
        <v>113789530.57611148</v>
      </c>
      <c r="B6621">
        <v>146150079.22238645</v>
      </c>
    </row>
    <row r="6622" spans="1:2" x14ac:dyDescent="0.25">
      <c r="A6622">
        <f ca="1">28711.092292956*(((RANDBETWEEN(3800,4910))))</f>
        <v>118146144.78551409</v>
      </c>
      <c r="B6622">
        <v>192508436.02645761</v>
      </c>
    </row>
    <row r="6623" spans="1:2" x14ac:dyDescent="0.25">
      <c r="A6623">
        <f ca="1">26559.1857761769*(((RANDBETWEEN(3800,4910))))</f>
        <v>123500213.85922243</v>
      </c>
      <c r="B6623">
        <v>190717260.86818007</v>
      </c>
    </row>
    <row r="6624" spans="1:2" x14ac:dyDescent="0.25">
      <c r="A6624">
        <f ca="1">26398.7118529249*(((RANDBETWEEN(3800,4910))))</f>
        <v>115151181.10245861</v>
      </c>
      <c r="B6624">
        <v>146881128.95486367</v>
      </c>
    </row>
    <row r="6625" spans="1:2" x14ac:dyDescent="0.25">
      <c r="A6625">
        <f ca="1">25868.6795923566*(((RANDBETWEEN(3800,4910))))</f>
        <v>106294404.4449933</v>
      </c>
      <c r="B6625">
        <v>150520345.6407125</v>
      </c>
    </row>
    <row r="6626" spans="1:2" x14ac:dyDescent="0.25">
      <c r="A6626">
        <f ca="1">27566.6521737969*(((RANDBETWEEN(3800,4910))))</f>
        <v>109108809.30388813</v>
      </c>
      <c r="B6626">
        <v>185660233.39133102</v>
      </c>
    </row>
    <row r="6627" spans="1:2" x14ac:dyDescent="0.25">
      <c r="A6627">
        <f ca="1">31187.058906744*(((RANDBETWEEN(3800,4910))))</f>
        <v>138564102.72266355</v>
      </c>
      <c r="B6627">
        <v>173509137.13921282</v>
      </c>
    </row>
    <row r="6628" spans="1:2" x14ac:dyDescent="0.25">
      <c r="A6628">
        <f ca="1">27434.5070729992*(((RANDBETWEEN(3800,4910))))</f>
        <v>132289193.10600202</v>
      </c>
      <c r="B6628">
        <v>189380576.68577117</v>
      </c>
    </row>
    <row r="6629" spans="1:2" x14ac:dyDescent="0.25">
      <c r="A6629">
        <f ca="1">25951.5553815367*(((RANDBETWEEN(3800,4910))))</f>
        <v>101211065.98799312</v>
      </c>
      <c r="B6629">
        <v>166645068.83217609</v>
      </c>
    </row>
    <row r="6630" spans="1:2" x14ac:dyDescent="0.25">
      <c r="A6630">
        <f ca="1">29475.4188468866*(((RANDBETWEEN(3800,4910))))</f>
        <v>120554463.08376631</v>
      </c>
      <c r="B6630">
        <v>179286349.66477364</v>
      </c>
    </row>
    <row r="6631" spans="1:2" x14ac:dyDescent="0.25">
      <c r="A6631">
        <f ca="1">28020.7248247956*(((RANDBETWEEN(3800,4910))))</f>
        <v>111522484.80268665</v>
      </c>
      <c r="B6631">
        <v>165148708.34551245</v>
      </c>
    </row>
    <row r="6632" spans="1:2" x14ac:dyDescent="0.25">
      <c r="A6632">
        <f ca="1">28350.7145863061*(((RANDBETWEEN(3800,4910))))</f>
        <v>109745616.16359103</v>
      </c>
      <c r="B6632">
        <v>180456084.77142596</v>
      </c>
    </row>
    <row r="6633" spans="1:2" x14ac:dyDescent="0.25">
      <c r="A6633">
        <f ca="1">25962.755858254*(((RANDBETWEEN(3800,4910))))</f>
        <v>103825060.67715783</v>
      </c>
      <c r="B6633">
        <v>146536785.09576353</v>
      </c>
    </row>
    <row r="6634" spans="1:2" x14ac:dyDescent="0.25">
      <c r="A6634">
        <f ca="1">27354.8905657688*(((RANDBETWEEN(3800,4910))))</f>
        <v>112756858.91209903</v>
      </c>
      <c r="B6634">
        <v>173961644.93298805</v>
      </c>
    </row>
    <row r="6635" spans="1:2" x14ac:dyDescent="0.25">
      <c r="A6635">
        <f ca="1">25622.6706978911*(((RANDBETWEEN(3800,4910))))</f>
        <v>125474218.40757264</v>
      </c>
      <c r="B6635">
        <v>148848723.82165188</v>
      </c>
    </row>
    <row r="6636" spans="1:2" x14ac:dyDescent="0.25">
      <c r="A6636">
        <f ca="1">29370.059828208*(((RANDBETWEEN(3800,4910))))</f>
        <v>136688258.44048008</v>
      </c>
      <c r="B6636">
        <v>149044134.81127191</v>
      </c>
    </row>
    <row r="6637" spans="1:2" x14ac:dyDescent="0.25">
      <c r="A6637">
        <f ca="1">27458.6814063789*(((RANDBETWEEN(3800,4910))))</f>
        <v>134520080.20985034</v>
      </c>
      <c r="B6637">
        <v>151362162.29377806</v>
      </c>
    </row>
    <row r="6638" spans="1:2" x14ac:dyDescent="0.25">
      <c r="A6638">
        <f ca="1">28356.9733957792*(((RANDBETWEEN(3800,4910))))</f>
        <v>139119311.47969282</v>
      </c>
      <c r="B6638">
        <v>167984493.75296125</v>
      </c>
    </row>
    <row r="6639" spans="1:2" x14ac:dyDescent="0.25">
      <c r="A6639">
        <f ca="1">25485.3764632321*(((RANDBETWEEN(3800,4910))))</f>
        <v>111982744.17944179</v>
      </c>
      <c r="B6639">
        <v>145172920.38676751</v>
      </c>
    </row>
    <row r="6640" spans="1:2" x14ac:dyDescent="0.25">
      <c r="A6640">
        <f ca="1">28329.1689011015*(((RANDBETWEEN(3800,4910))))</f>
        <v>112636775.55077958</v>
      </c>
      <c r="B6640">
        <v>155743404.74033019</v>
      </c>
    </row>
    <row r="6641" spans="1:2" x14ac:dyDescent="0.25">
      <c r="A6641">
        <f ca="1">26623.6366618956*(((RANDBETWEEN(3800,4910))))</f>
        <v>105988697.55100645</v>
      </c>
      <c r="B6641">
        <v>176807579.65153188</v>
      </c>
    </row>
    <row r="6642" spans="1:2" x14ac:dyDescent="0.25">
      <c r="A6642">
        <f ca="1">26328.1399039537*(((RANDBETWEEN(3800,4910))))</f>
        <v>120793505.87933938</v>
      </c>
      <c r="B6642">
        <v>153744146.7955364</v>
      </c>
    </row>
    <row r="6643" spans="1:2" x14ac:dyDescent="0.25">
      <c r="A6643">
        <f ca="1">26275.7153931304*(((RANDBETWEEN(3800,4910))))</f>
        <v>106180165.90363981</v>
      </c>
      <c r="B6643">
        <v>143166870.47633135</v>
      </c>
    </row>
    <row r="6644" spans="1:2" x14ac:dyDescent="0.25">
      <c r="A6644">
        <f ca="1">31730.0242533982*(((RANDBETWEEN(3800,4910))))</f>
        <v>125016295.55838895</v>
      </c>
      <c r="B6644">
        <v>198368480.09219551</v>
      </c>
    </row>
    <row r="6645" spans="1:2" x14ac:dyDescent="0.25">
      <c r="A6645">
        <f ca="1">26981.8985254442*(((RANDBETWEEN(3800,4910))))</f>
        <v>111866951.28649148</v>
      </c>
      <c r="B6645">
        <v>177212080.16040498</v>
      </c>
    </row>
    <row r="6646" spans="1:2" x14ac:dyDescent="0.25">
      <c r="A6646">
        <f ca="1">31395.4163170223*(((RANDBETWEEN(3800,4910))))</f>
        <v>120213049.07787843</v>
      </c>
      <c r="B6646">
        <v>174768437.0047124</v>
      </c>
    </row>
    <row r="6647" spans="1:2" x14ac:dyDescent="0.25">
      <c r="A6647">
        <f ca="1">29603.7891534741*(((RANDBETWEEN(3800,4910))))</f>
        <v>121434743.10755071</v>
      </c>
      <c r="B6647">
        <v>155118527.17318216</v>
      </c>
    </row>
    <row r="6648" spans="1:2" x14ac:dyDescent="0.25">
      <c r="A6648">
        <f ca="1">26470.2963310267*(((RANDBETWEEN(3800,4910))))</f>
        <v>102016522.05977677</v>
      </c>
      <c r="B6648">
        <v>185664476.04410207</v>
      </c>
    </row>
    <row r="6649" spans="1:2" x14ac:dyDescent="0.25">
      <c r="A6649">
        <f ca="1">25673.8722400362*(((RANDBETWEEN(3800,4910))))</f>
        <v>113632558.53440036</v>
      </c>
      <c r="B6649">
        <v>154501898.18881801</v>
      </c>
    </row>
    <row r="6650" spans="1:2" x14ac:dyDescent="0.25">
      <c r="A6650">
        <f ca="1">28801.2776431315*(((RANDBETWEEN(3800,4910))))</f>
        <v>123586282.36667746</v>
      </c>
      <c r="B6650">
        <v>157020457.80079448</v>
      </c>
    </row>
    <row r="6651" spans="1:2" x14ac:dyDescent="0.25">
      <c r="A6651">
        <f ca="1">27425.9864371158*(((RANDBETWEEN(3800,4910))))</f>
        <v>108360072.41304456</v>
      </c>
      <c r="B6651">
        <v>197191820.16083801</v>
      </c>
    </row>
    <row r="6652" spans="1:2" x14ac:dyDescent="0.25">
      <c r="A6652">
        <f ca="1">30532.3013459727*(((RANDBETWEEN(3800,4910))))</f>
        <v>135471821.07208088</v>
      </c>
      <c r="B6652">
        <v>155206982.92748269</v>
      </c>
    </row>
    <row r="6653" spans="1:2" x14ac:dyDescent="0.25">
      <c r="A6653">
        <f ca="1">27535.3043966408*(((RANDBETWEEN(3800,4910))))</f>
        <v>113225171.67898679</v>
      </c>
      <c r="B6653">
        <v>146244930.25109372</v>
      </c>
    </row>
    <row r="6654" spans="1:2" x14ac:dyDescent="0.25">
      <c r="A6654">
        <f ca="1">26293.123413812*(((RANDBETWEEN(3800,4910))))</f>
        <v>109589738.38876829</v>
      </c>
      <c r="B6654">
        <v>194711810.97600308</v>
      </c>
    </row>
    <row r="6655" spans="1:2" x14ac:dyDescent="0.25">
      <c r="A6655">
        <f ca="1">26842.0577866584*(((RANDBETWEEN(3800,4910))))</f>
        <v>114454534.40231156</v>
      </c>
      <c r="B6655">
        <v>201020067.05369127</v>
      </c>
    </row>
    <row r="6656" spans="1:2" x14ac:dyDescent="0.25">
      <c r="A6656">
        <f ca="1">31976.0620428277*(((RANDBETWEEN(3800,4910))))</f>
        <v>142101619.71832648</v>
      </c>
      <c r="B6656">
        <v>163408984.25905323</v>
      </c>
    </row>
    <row r="6657" spans="1:2" x14ac:dyDescent="0.25">
      <c r="A6657">
        <f ca="1">26688.9758402515*(((RANDBETWEEN(3800,4910))))</f>
        <v>116737580.32525994</v>
      </c>
      <c r="B6657">
        <v>175946376.29802409</v>
      </c>
    </row>
    <row r="6658" spans="1:2" x14ac:dyDescent="0.25">
      <c r="A6658">
        <f ca="1">26686.4549381291*(((RANDBETWEEN(3800,4910))))</f>
        <v>114351459.40988331</v>
      </c>
      <c r="B6658">
        <v>146628732.2644062</v>
      </c>
    </row>
    <row r="6659" spans="1:2" x14ac:dyDescent="0.25">
      <c r="A6659">
        <f ca="1">26529.8739938768*(((RANDBETWEEN(3800,4910))))</f>
        <v>113972338.6776949</v>
      </c>
      <c r="B6659">
        <v>172692611.34536788</v>
      </c>
    </row>
    <row r="6660" spans="1:2" x14ac:dyDescent="0.25">
      <c r="A6660">
        <f ca="1">26327.7157381809*(((RANDBETWEEN(3800,4910))))</f>
        <v>111840136.45579226</v>
      </c>
      <c r="B6660">
        <v>146172627.60202137</v>
      </c>
    </row>
    <row r="6661" spans="1:2" x14ac:dyDescent="0.25">
      <c r="A6661">
        <f ca="1">25596.0687313899*(((RANDBETWEEN(3800,4910))))</f>
        <v>106428453.78511932</v>
      </c>
      <c r="B6661">
        <v>158788547.97933865</v>
      </c>
    </row>
    <row r="6662" spans="1:2" x14ac:dyDescent="0.25">
      <c r="A6662">
        <f ca="1">25793.5189936013*(((RANDBETWEEN(3800,4910))))</f>
        <v>98814971.264486417</v>
      </c>
      <c r="B6662">
        <v>157527109.13264716</v>
      </c>
    </row>
    <row r="6663" spans="1:2" x14ac:dyDescent="0.25">
      <c r="A6663">
        <f ca="1">26236.0155800449*(((RANDBETWEEN(3800,4910))))</f>
        <v>120082243.30986555</v>
      </c>
      <c r="B6663">
        <v>194226141.50746062</v>
      </c>
    </row>
    <row r="6664" spans="1:2" x14ac:dyDescent="0.25">
      <c r="A6664">
        <f ca="1">29017.5456502471*(((RANDBETWEEN(3800,4910))))</f>
        <v>131362429.15866871</v>
      </c>
      <c r="B6664">
        <v>152158181.57047147</v>
      </c>
    </row>
    <row r="6665" spans="1:2" x14ac:dyDescent="0.25">
      <c r="A6665">
        <f ca="1">32467.6543272623*(((RANDBETWEEN(3800,4910))))</f>
        <v>127500478.54315925</v>
      </c>
      <c r="B6665">
        <v>165570080.22801825</v>
      </c>
    </row>
    <row r="6666" spans="1:2" x14ac:dyDescent="0.25">
      <c r="A6666">
        <f ca="1">26446.2098613604*(((RANDBETWEEN(3800,4910))))</f>
        <v>115940184.03220402</v>
      </c>
      <c r="B6666">
        <v>193166625.69204518</v>
      </c>
    </row>
    <row r="6667" spans="1:2" x14ac:dyDescent="0.25">
      <c r="A6667">
        <f ca="1">29055.3182006431*(((RANDBETWEEN(3800,4910))))</f>
        <v>128802225.58345087</v>
      </c>
      <c r="B6667">
        <v>168174936.71501762</v>
      </c>
    </row>
    <row r="6668" spans="1:2" x14ac:dyDescent="0.25">
      <c r="A6668">
        <f ca="1">27839.8332749772*(((RANDBETWEEN(3800,4910))))</f>
        <v>118653369.41795287</v>
      </c>
      <c r="B6668">
        <v>192126775.59312883</v>
      </c>
    </row>
    <row r="6669" spans="1:2" x14ac:dyDescent="0.25">
      <c r="A6669">
        <f ca="1">27690.6233929953*(((RANDBETWEEN(3800,4910))))</f>
        <v>117574386.92665811</v>
      </c>
      <c r="B6669">
        <v>165216261.90893769</v>
      </c>
    </row>
    <row r="6670" spans="1:2" x14ac:dyDescent="0.25">
      <c r="A6670">
        <f ca="1">27223.0869162236*(((RANDBETWEEN(3800,4910))))</f>
        <v>126696246.50810458</v>
      </c>
      <c r="B6670">
        <v>183177457.17736366</v>
      </c>
    </row>
    <row r="6671" spans="1:2" x14ac:dyDescent="0.25">
      <c r="A6671">
        <f ca="1">29887.5630900211*(((RANDBETWEEN(3800,4910))))</f>
        <v>145671982.50076297</v>
      </c>
      <c r="B6671">
        <v>182216025.27464691</v>
      </c>
    </row>
    <row r="6672" spans="1:2" x14ac:dyDescent="0.25">
      <c r="A6672">
        <f ca="1">26102.3213301376*(((RANDBETWEEN(3800,4910))))</f>
        <v>105740503.70838726</v>
      </c>
      <c r="B6672">
        <v>154458077.21082145</v>
      </c>
    </row>
    <row r="6673" spans="1:2" x14ac:dyDescent="0.25">
      <c r="A6673">
        <f ca="1">27077.3206884499*(((RANDBETWEEN(3800,4910))))</f>
        <v>132245634.2423891</v>
      </c>
      <c r="B6673">
        <v>151679824.89172772</v>
      </c>
    </row>
    <row r="6674" spans="1:2" x14ac:dyDescent="0.25">
      <c r="A6674">
        <f ca="1">28798.1271782652*(((RANDBETWEEN(3800,4910))))</f>
        <v>111535146.56142125</v>
      </c>
      <c r="B6674">
        <v>195638963.93560034</v>
      </c>
    </row>
    <row r="6675" spans="1:2" x14ac:dyDescent="0.25">
      <c r="A6675">
        <f ca="1">26797.3904511232*(((RANDBETWEEN(3800,4910))))</f>
        <v>108207862.6416354</v>
      </c>
      <c r="B6675">
        <v>167217084.03638548</v>
      </c>
    </row>
    <row r="6676" spans="1:2" x14ac:dyDescent="0.25">
      <c r="A6676">
        <f ca="1">27743.1634195486*(((RANDBETWEEN(3800,4910))))</f>
        <v>112137866.54181537</v>
      </c>
      <c r="B6676">
        <v>146822653.6425522</v>
      </c>
    </row>
    <row r="6677" spans="1:2" x14ac:dyDescent="0.25">
      <c r="A6677">
        <f ca="1">26078.0786337031*(((RANDBETWEEN(3800,4910))))</f>
        <v>112996314.7198354</v>
      </c>
      <c r="B6677">
        <v>152579515.12678581</v>
      </c>
    </row>
    <row r="6678" spans="1:2" x14ac:dyDescent="0.25">
      <c r="A6678">
        <f ca="1">27837.5309713521*(((RANDBETWEEN(3800,4910))))</f>
        <v>126799953.57450871</v>
      </c>
      <c r="B6678">
        <v>151882446.13495657</v>
      </c>
    </row>
    <row r="6679" spans="1:2" x14ac:dyDescent="0.25">
      <c r="A6679">
        <f ca="1">25560.5813586121*(((RANDBETWEEN(3800,4910))))</f>
        <v>117118583.78516056</v>
      </c>
      <c r="B6679">
        <v>147330304.1304934</v>
      </c>
    </row>
    <row r="6680" spans="1:2" x14ac:dyDescent="0.25">
      <c r="A6680">
        <f ca="1">26976.4247431232*(((RANDBETWEEN(3800,4910))))</f>
        <v>103184824.64244635</v>
      </c>
      <c r="B6680">
        <v>195887234.00878251</v>
      </c>
    </row>
    <row r="6681" spans="1:2" x14ac:dyDescent="0.25">
      <c r="A6681">
        <f ca="1">26059.2429515776*(((RANDBETWEEN(3800,4910))))</f>
        <v>102855831.92987683</v>
      </c>
      <c r="B6681">
        <v>144412823.25327477</v>
      </c>
    </row>
    <row r="6682" spans="1:2" x14ac:dyDescent="0.25">
      <c r="A6682">
        <f ca="1">27334.1671984972*(((RANDBETWEEN(3800,4910))))</f>
        <v>108079297.10285808</v>
      </c>
      <c r="B6682">
        <v>156295936.5774011</v>
      </c>
    </row>
    <row r="6683" spans="1:2" x14ac:dyDescent="0.25">
      <c r="A6683">
        <f ca="1">27827.9980940364*(((RANDBETWEEN(3800,4910))))</f>
        <v>130680279.04959504</v>
      </c>
      <c r="B6683">
        <v>176110132.90901038</v>
      </c>
    </row>
    <row r="6684" spans="1:2" x14ac:dyDescent="0.25">
      <c r="A6684">
        <f ca="1">27721.9935148268*(((RANDBETWEEN(3800,4910))))</f>
        <v>112662181.64425616</v>
      </c>
      <c r="B6684">
        <v>150172707.75269863</v>
      </c>
    </row>
    <row r="6685" spans="1:2" x14ac:dyDescent="0.25">
      <c r="A6685">
        <f ca="1">26678.3277109479*(((RANDBETWEEN(3800,4910))))</f>
        <v>125254748.60290016</v>
      </c>
      <c r="B6685">
        <v>154359061.67910555</v>
      </c>
    </row>
    <row r="6686" spans="1:2" x14ac:dyDescent="0.25">
      <c r="A6686">
        <f ca="1">27030.1940808478*(((RANDBETWEEN(3800,4910))))</f>
        <v>104606851.09288089</v>
      </c>
      <c r="B6686">
        <v>175695766.13162914</v>
      </c>
    </row>
    <row r="6687" spans="1:2" x14ac:dyDescent="0.25">
      <c r="A6687">
        <f ca="1">27623.9328004399*(((RANDBETWEEN(3800,4910))))</f>
        <v>129887732.0276684</v>
      </c>
      <c r="B6687">
        <v>158435062.5481624</v>
      </c>
    </row>
    <row r="6688" spans="1:2" x14ac:dyDescent="0.25">
      <c r="A6688">
        <f ca="1">26456.1974942477*(((RANDBETWEEN(3800,4910))))</f>
        <v>109819675.79862201</v>
      </c>
      <c r="B6688">
        <v>153504408.46292332</v>
      </c>
    </row>
    <row r="6689" spans="1:2" x14ac:dyDescent="0.25">
      <c r="A6689">
        <f ca="1">28383.4387925007*(((RANDBETWEEN(3800,4910))))</f>
        <v>109333006.2287126</v>
      </c>
      <c r="B6689">
        <v>182885132.70960382</v>
      </c>
    </row>
    <row r="6690" spans="1:2" x14ac:dyDescent="0.25">
      <c r="A6690">
        <f ca="1">27931.7565769167*(((RANDBETWEEN(3800,4910))))</f>
        <v>106866900.66328341</v>
      </c>
      <c r="B6690">
        <v>181072696.79511911</v>
      </c>
    </row>
    <row r="6691" spans="1:2" x14ac:dyDescent="0.25">
      <c r="A6691">
        <f ca="1">25901.7069738209*(((RANDBETWEEN(3800,4910))))</f>
        <v>107129460.04372309</v>
      </c>
      <c r="B6691">
        <v>152441020.81866693</v>
      </c>
    </row>
    <row r="6692" spans="1:2" x14ac:dyDescent="0.25">
      <c r="A6692">
        <f ca="1">30669.2925590741*(((RANDBETWEEN(3800,4910))))</f>
        <v>119732918.15062524</v>
      </c>
      <c r="B6692">
        <v>191745970.49483356</v>
      </c>
    </row>
    <row r="6693" spans="1:2" x14ac:dyDescent="0.25">
      <c r="A6693">
        <f ca="1">30795.6712612808*(((RANDBETWEEN(3800,4910))))</f>
        <v>147819222.05414775</v>
      </c>
      <c r="B6693">
        <v>163205378.98412213</v>
      </c>
    </row>
    <row r="6694" spans="1:2" x14ac:dyDescent="0.25">
      <c r="A6694">
        <f ca="1">28146.2421719898*(((RANDBETWEEN(3800,4910))))</f>
        <v>111937605.11800344</v>
      </c>
      <c r="B6694">
        <v>146948879.63525864</v>
      </c>
    </row>
    <row r="6695" spans="1:2" x14ac:dyDescent="0.25">
      <c r="A6695">
        <f ca="1">27341.4481181834*(((RANDBETWEEN(3800,4910))))</f>
        <v>116091788.70980686</v>
      </c>
      <c r="B6695">
        <v>148613951.7569021</v>
      </c>
    </row>
    <row r="6696" spans="1:2" x14ac:dyDescent="0.25">
      <c r="A6696">
        <f ca="1">28176.9410138011*(((RANDBETWEEN(3800,4910))))</f>
        <v>119188460.48837861</v>
      </c>
      <c r="B6696">
        <v>153997768.95329452</v>
      </c>
    </row>
    <row r="6697" spans="1:2" x14ac:dyDescent="0.25">
      <c r="A6697">
        <f ca="1">28193.1950102108*(((RANDBETWEEN(3800,4910))))</f>
        <v>115874031.49196653</v>
      </c>
      <c r="B6697">
        <v>190121160.92577815</v>
      </c>
    </row>
    <row r="6698" spans="1:2" x14ac:dyDescent="0.25">
      <c r="A6698">
        <f ca="1">26294.2859936714*(((RANDBETWEEN(3800,4910))))</f>
        <v>105834501.12452744</v>
      </c>
      <c r="B6698">
        <v>158703661.18076527</v>
      </c>
    </row>
    <row r="6699" spans="1:2" x14ac:dyDescent="0.25">
      <c r="A6699">
        <f ca="1">27464.7307276988*(((RANDBETWEEN(3800,4910))))</f>
        <v>121064533.04769638</v>
      </c>
      <c r="B6699">
        <v>166787672.53245857</v>
      </c>
    </row>
    <row r="6700" spans="1:2" x14ac:dyDescent="0.25">
      <c r="A6700">
        <f ca="1">31405.1275611707*(((RANDBETWEEN(3800,4910))))</f>
        <v>135481720.29889023</v>
      </c>
      <c r="B6700">
        <v>194123432.34780973</v>
      </c>
    </row>
    <row r="6701" spans="1:2" x14ac:dyDescent="0.25">
      <c r="A6701">
        <f ca="1">26266.4555685292*(((RANDBETWEEN(3800,4910))))</f>
        <v>128442967.73010802</v>
      </c>
      <c r="B6701">
        <v>151075250.40551287</v>
      </c>
    </row>
    <row r="6702" spans="1:2" x14ac:dyDescent="0.25">
      <c r="A6702">
        <f ca="1">27627.1178077926*(((RANDBETWEEN(3800,4910))))</f>
        <v>127968809.68569523</v>
      </c>
      <c r="B6702">
        <v>159352752.69022983</v>
      </c>
    </row>
    <row r="6703" spans="1:2" x14ac:dyDescent="0.25">
      <c r="A6703">
        <f ca="1">30537.0135458165*(((RANDBETWEEN(3800,4910))))</f>
        <v>132530638.78884383</v>
      </c>
      <c r="B6703">
        <v>163318066.35922998</v>
      </c>
    </row>
    <row r="6704" spans="1:2" x14ac:dyDescent="0.25">
      <c r="A6704">
        <f ca="1">32238.5283390435*(((RANDBETWEEN(3800,4910))))</f>
        <v>130791709.47149962</v>
      </c>
      <c r="B6704">
        <v>155088418.50864309</v>
      </c>
    </row>
    <row r="6705" spans="1:2" x14ac:dyDescent="0.25">
      <c r="A6705">
        <f ca="1">28595.0636829484*(((RANDBETWEEN(3800,4910))))</f>
        <v>139000604.56281209</v>
      </c>
      <c r="B6705">
        <v>172151276.57301494</v>
      </c>
    </row>
    <row r="6706" spans="1:2" x14ac:dyDescent="0.25">
      <c r="A6706">
        <f ca="1">29840.7551820269*(((RANDBETWEEN(3800,4910))))</f>
        <v>129598399.75554281</v>
      </c>
      <c r="B6706">
        <v>162028847.30322808</v>
      </c>
    </row>
    <row r="6707" spans="1:2" x14ac:dyDescent="0.25">
      <c r="A6707">
        <f ca="1">29579.7321970784*(((RANDBETWEEN(3800,4910))))</f>
        <v>117934392.26975141</v>
      </c>
      <c r="B6707">
        <v>202387332.45253593</v>
      </c>
    </row>
    <row r="6708" spans="1:2" x14ac:dyDescent="0.25">
      <c r="A6708">
        <f ca="1">27791.264248431*(((RANDBETWEEN(3800,4910))))</f>
        <v>133731563.56344986</v>
      </c>
      <c r="B6708">
        <v>196598615.29240918</v>
      </c>
    </row>
    <row r="6709" spans="1:2" x14ac:dyDescent="0.25">
      <c r="A6709">
        <f ca="1">26591.8282594135*(((RANDBETWEEN(3800,4910))))</f>
        <v>129874489.21897554</v>
      </c>
      <c r="B6709">
        <v>171113259.13385957</v>
      </c>
    </row>
    <row r="6710" spans="1:2" x14ac:dyDescent="0.25">
      <c r="A6710">
        <f ca="1">30747.2213954449*(((RANDBETWEEN(3800,4910))))</f>
        <v>118592032.92223096</v>
      </c>
      <c r="B6710">
        <v>200283906.38622749</v>
      </c>
    </row>
    <row r="6711" spans="1:2" x14ac:dyDescent="0.25">
      <c r="A6711">
        <f ca="1">30251.8332798304*(((RANDBETWEEN(3800,4910))))</f>
        <v>144301244.74479103</v>
      </c>
      <c r="B6711">
        <v>171575333.39336532</v>
      </c>
    </row>
    <row r="6712" spans="1:2" x14ac:dyDescent="0.25">
      <c r="A6712">
        <f ca="1">30243.0860621084*(((RANDBETWEEN(3800,4910))))</f>
        <v>135972914.93523923</v>
      </c>
      <c r="B6712">
        <v>199970669.03884211</v>
      </c>
    </row>
    <row r="6713" spans="1:2" x14ac:dyDescent="0.25">
      <c r="A6713">
        <f ca="1">27582.070319051*(((RANDBETWEEN(3800,4910))))</f>
        <v>123264272.25583886</v>
      </c>
      <c r="B6713">
        <v>167661411.72022504</v>
      </c>
    </row>
    <row r="6714" spans="1:2" x14ac:dyDescent="0.25">
      <c r="A6714">
        <f ca="1">26266.3971968523*(((RANDBETWEEN(3800,4910))))</f>
        <v>103253207.38082656</v>
      </c>
      <c r="B6714">
        <v>160500486.40011805</v>
      </c>
    </row>
    <row r="6715" spans="1:2" x14ac:dyDescent="0.25">
      <c r="A6715">
        <f ca="1">25973.4787605279*(((RANDBETWEEN(3800,4910))))</f>
        <v>109608080.3694279</v>
      </c>
      <c r="B6715">
        <v>186532685.7947678</v>
      </c>
    </row>
    <row r="6716" spans="1:2" x14ac:dyDescent="0.25">
      <c r="A6716">
        <f ca="1">27360.9896331257*(((RANDBETWEEN(3800,4910))))</f>
        <v>109772290.40810046</v>
      </c>
      <c r="B6716">
        <v>153094329.15677696</v>
      </c>
    </row>
    <row r="6717" spans="1:2" x14ac:dyDescent="0.25">
      <c r="A6717">
        <f ca="1">27793.5849728314*(((RANDBETWEEN(3800,4910))))</f>
        <v>128100633.13977987</v>
      </c>
      <c r="B6717">
        <v>174887748.54771376</v>
      </c>
    </row>
    <row r="6718" spans="1:2" x14ac:dyDescent="0.25">
      <c r="A6718">
        <f ca="1">28673.1954000347*(((RANDBETWEEN(3800,4910))))</f>
        <v>135939619.39156452</v>
      </c>
      <c r="B6718">
        <v>163824765.37540439</v>
      </c>
    </row>
    <row r="6719" spans="1:2" x14ac:dyDescent="0.25">
      <c r="A6719">
        <f ca="1">24908.5139696252*(((RANDBETWEEN(3800,4910))))</f>
        <v>117518368.90869176</v>
      </c>
      <c r="B6719">
        <v>144256190.85740161</v>
      </c>
    </row>
    <row r="6720" spans="1:2" x14ac:dyDescent="0.25">
      <c r="A6720">
        <f ca="1">26509.9417821126*(((RANDBETWEEN(3800,4910))))</f>
        <v>128705767.35215648</v>
      </c>
      <c r="B6720">
        <v>181527316.86343068</v>
      </c>
    </row>
    <row r="6721" spans="1:2" x14ac:dyDescent="0.25">
      <c r="A6721">
        <f ca="1">27146.1482309613*(((RANDBETWEEN(3800,4910))))</f>
        <v>117244214.20952189</v>
      </c>
      <c r="B6721">
        <v>150884122.25458688</v>
      </c>
    </row>
    <row r="6722" spans="1:2" x14ac:dyDescent="0.25">
      <c r="A6722">
        <f ca="1">25765.3788950303*(((RANDBETWEEN(3800,4910))))</f>
        <v>115377366.69194555</v>
      </c>
      <c r="B6722">
        <v>178246899.90846321</v>
      </c>
    </row>
    <row r="6723" spans="1:2" x14ac:dyDescent="0.25">
      <c r="A6723">
        <f ca="1">32211.4844851138*(((RANDBETWEEN(3800,4910))))</f>
        <v>133838718.03564766</v>
      </c>
      <c r="B6723">
        <v>174445330.49393263</v>
      </c>
    </row>
    <row r="6724" spans="1:2" x14ac:dyDescent="0.25">
      <c r="A6724">
        <f ca="1">25877.8797038702*(((RANDBETWEEN(3800,4910))))</f>
        <v>110317401.17759876</v>
      </c>
      <c r="B6724">
        <v>166728054.97732964</v>
      </c>
    </row>
    <row r="6725" spans="1:2" x14ac:dyDescent="0.25">
      <c r="A6725">
        <f ca="1">32511.6369053094*(((RANDBETWEEN(3800,4910))))</f>
        <v>145652133.33578604</v>
      </c>
      <c r="B6725">
        <v>147240810.80832383</v>
      </c>
    </row>
    <row r="6726" spans="1:2" x14ac:dyDescent="0.25">
      <c r="A6726">
        <f ca="1">26945.8938417644*(((RANDBETWEEN(3800,4910))))</f>
        <v>105412336.70898248</v>
      </c>
      <c r="B6726">
        <v>173530942.15778413</v>
      </c>
    </row>
    <row r="6727" spans="1:2" x14ac:dyDescent="0.25">
      <c r="A6727">
        <f ca="1">27010.3614085378*(((RANDBETWEEN(3800,4910))))</f>
        <v>108527632.13950476</v>
      </c>
      <c r="B6727">
        <v>148709312.75200763</v>
      </c>
    </row>
    <row r="6728" spans="1:2" x14ac:dyDescent="0.25">
      <c r="A6728">
        <f ca="1">27649.1067427373*(((RANDBETWEEN(3800,4910))))</f>
        <v>128181258.8593303</v>
      </c>
      <c r="B6728">
        <v>145585175.90367943</v>
      </c>
    </row>
    <row r="6729" spans="1:2" x14ac:dyDescent="0.25">
      <c r="A6729">
        <f ca="1">28918.4000470117*(((RANDBETWEEN(3800,4910))))</f>
        <v>111914208.1819351</v>
      </c>
      <c r="B6729">
        <v>147775510.97155663</v>
      </c>
    </row>
    <row r="6730" spans="1:2" x14ac:dyDescent="0.25">
      <c r="A6730">
        <f ca="1">26697.6037146051*(((RANDBETWEEN(3800,4910))))</f>
        <v>118457267.68170296</v>
      </c>
      <c r="B6730">
        <v>164162878.99544543</v>
      </c>
    </row>
    <row r="6731" spans="1:2" x14ac:dyDescent="0.25">
      <c r="A6731">
        <f ca="1">29492.737169179*(((RANDBETWEEN(3800,4910))))</f>
        <v>139884052.39341608</v>
      </c>
      <c r="B6731">
        <v>203081241.75371861</v>
      </c>
    </row>
    <row r="6732" spans="1:2" x14ac:dyDescent="0.25">
      <c r="A6732">
        <f ca="1">26819.5522826452*(((RANDBETWEEN(3800,4910))))</f>
        <v>122538534.37940586</v>
      </c>
      <c r="B6732">
        <v>151392913.71879637</v>
      </c>
    </row>
    <row r="6733" spans="1:2" x14ac:dyDescent="0.25">
      <c r="A6733">
        <f ca="1">31650.2541819083*(((RANDBETWEEN(3800,4910))))</f>
        <v>153756934.81571028</v>
      </c>
      <c r="B6733">
        <v>189772443.01113161</v>
      </c>
    </row>
    <row r="6734" spans="1:2" x14ac:dyDescent="0.25">
      <c r="A6734">
        <f ca="1">26287.8365836789*(((RANDBETWEEN(3800,4910))))</f>
        <v>125892449.39923804</v>
      </c>
      <c r="B6734">
        <v>158384780.86020312</v>
      </c>
    </row>
    <row r="6735" spans="1:2" x14ac:dyDescent="0.25">
      <c r="A6735">
        <f ca="1">29469.8256914486*(((RANDBETWEEN(3800,4910))))</f>
        <v>133704599.16210225</v>
      </c>
      <c r="B6735">
        <v>192939327.63697797</v>
      </c>
    </row>
    <row r="6736" spans="1:2" x14ac:dyDescent="0.25">
      <c r="A6736">
        <f ca="1">30617.6755111957*(((RANDBETWEEN(3800,4910))))</f>
        <v>129267826.0082681</v>
      </c>
      <c r="B6736">
        <v>145512788.87693781</v>
      </c>
    </row>
    <row r="6737" spans="1:2" x14ac:dyDescent="0.25">
      <c r="A6737">
        <f ca="1">26878.2870650626*(((RANDBETWEEN(3800,4910))))</f>
        <v>112136213.63544102</v>
      </c>
      <c r="B6737">
        <v>154379081.74611562</v>
      </c>
    </row>
    <row r="6738" spans="1:2" x14ac:dyDescent="0.25">
      <c r="A6738">
        <f ca="1">26804.2779063219*(((RANDBETWEEN(3800,4910))))</f>
        <v>114239832.43674378</v>
      </c>
      <c r="B6738">
        <v>159538529.81706291</v>
      </c>
    </row>
    <row r="6739" spans="1:2" x14ac:dyDescent="0.25">
      <c r="A6739">
        <f ca="1">32388.5923594417*(((RANDBETWEEN(3800,4910))))</f>
        <v>127740608.2656379</v>
      </c>
      <c r="B6739">
        <v>191562858.29508269</v>
      </c>
    </row>
    <row r="6740" spans="1:2" x14ac:dyDescent="0.25">
      <c r="A6740">
        <f ca="1">26117.9566005263*(((RANDBETWEEN(3800,4910))))</f>
        <v>118105399.74758011</v>
      </c>
      <c r="B6740">
        <v>155214622.49748448</v>
      </c>
    </row>
    <row r="6741" spans="1:2" x14ac:dyDescent="0.25">
      <c r="A6741">
        <f ca="1">27067.5914295195*(((RANDBETWEEN(3800,4910))))</f>
        <v>120586119.81850956</v>
      </c>
      <c r="B6741">
        <v>175214943.85430336</v>
      </c>
    </row>
    <row r="6742" spans="1:2" x14ac:dyDescent="0.25">
      <c r="A6742">
        <f ca="1">29950.0116317561*(((RANDBETWEEN(3800,4910))))</f>
        <v>123633648.01588908</v>
      </c>
      <c r="B6742">
        <v>184071691.0641661</v>
      </c>
    </row>
    <row r="6743" spans="1:2" x14ac:dyDescent="0.25">
      <c r="A6743">
        <f ca="1">26449.6340115095*(((RANDBETWEEN(3800,4910))))</f>
        <v>128412973.12587869</v>
      </c>
      <c r="B6743">
        <v>153534338.86498073</v>
      </c>
    </row>
    <row r="6744" spans="1:2" x14ac:dyDescent="0.25">
      <c r="A6744">
        <f ca="1">27609.5405627847*(((RANDBETWEEN(3800,4910))))</f>
        <v>109913580.98044571</v>
      </c>
      <c r="B6744">
        <v>185666243.80467641</v>
      </c>
    </row>
    <row r="6745" spans="1:2" x14ac:dyDescent="0.25">
      <c r="A6745">
        <f ca="1">26188.6703922767*(((RANDBETWEEN(3800,4910))))</f>
        <v>104335662.84283045</v>
      </c>
      <c r="B6745">
        <v>149970026.68553004</v>
      </c>
    </row>
    <row r="6746" spans="1:2" x14ac:dyDescent="0.25">
      <c r="A6746">
        <f ca="1">26144.4764048593*(((RANDBETWEEN(3800,4910))))</f>
        <v>110408123.85772075</v>
      </c>
      <c r="B6746">
        <v>177918505.87950391</v>
      </c>
    </row>
    <row r="6747" spans="1:2" x14ac:dyDescent="0.25">
      <c r="A6747">
        <f ca="1">25605.7378166519*(((RANDBETWEEN(3800,4910))))</f>
        <v>124827971.85617818</v>
      </c>
      <c r="B6747">
        <v>191254148.27588749</v>
      </c>
    </row>
    <row r="6748" spans="1:2" x14ac:dyDescent="0.25">
      <c r="A6748">
        <f ca="1">27256.8954863201*(((RANDBETWEEN(3800,4910))))</f>
        <v>108836783.67687613</v>
      </c>
      <c r="B6748">
        <v>188173869.33839697</v>
      </c>
    </row>
    <row r="6749" spans="1:2" x14ac:dyDescent="0.25">
      <c r="A6749">
        <f ca="1">27684.4035329151*(((RANDBETWEEN(3800,4910))))</f>
        <v>115028696.67926219</v>
      </c>
      <c r="B6749">
        <v>167880595.9873808</v>
      </c>
    </row>
    <row r="6750" spans="1:2" x14ac:dyDescent="0.25">
      <c r="A6750">
        <f ca="1">27704.7469820349*(((RANDBETWEEN(3800,4910))))</f>
        <v>135919488.69386339</v>
      </c>
      <c r="B6750">
        <v>177959919.13441914</v>
      </c>
    </row>
    <row r="6751" spans="1:2" x14ac:dyDescent="0.25">
      <c r="A6751">
        <f ca="1">31286.2290635351*(((RANDBETWEEN(3800,4910))))</f>
        <v>152332649.31035256</v>
      </c>
      <c r="B6751">
        <v>197586378.63671196</v>
      </c>
    </row>
    <row r="6752" spans="1:2" x14ac:dyDescent="0.25">
      <c r="A6752">
        <f ca="1">28132.4843563225*(((RANDBETWEEN(3800,4910))))</f>
        <v>137117728.75271615</v>
      </c>
      <c r="B6752">
        <v>150227173.40592492</v>
      </c>
    </row>
    <row r="6753" spans="1:2" x14ac:dyDescent="0.25">
      <c r="A6753">
        <f ca="1">32242.1043056826*(((RANDBETWEEN(3800,4910))))</f>
        <v>154568648.04144222</v>
      </c>
      <c r="B6753">
        <v>166659297.08058029</v>
      </c>
    </row>
    <row r="6754" spans="1:2" x14ac:dyDescent="0.25">
      <c r="A6754">
        <f ca="1">26979.5323987604*(((RANDBETWEEN(3800,4910))))</f>
        <v>119438389.92931239</v>
      </c>
      <c r="B6754">
        <v>158921673.17130291</v>
      </c>
    </row>
    <row r="6755" spans="1:2" x14ac:dyDescent="0.25">
      <c r="A6755">
        <f ca="1">32130.8315070365*(((RANDBETWEEN(3800,4910))))</f>
        <v>133857044.05831413</v>
      </c>
      <c r="B6755">
        <v>188622419.89793378</v>
      </c>
    </row>
    <row r="6756" spans="1:2" x14ac:dyDescent="0.25">
      <c r="A6756">
        <f ca="1">27330.1194459282*(((RANDBETWEEN(3800,4910))))</f>
        <v>125554568.73459394</v>
      </c>
      <c r="B6756">
        <v>180065832.87702242</v>
      </c>
    </row>
    <row r="6757" spans="1:2" x14ac:dyDescent="0.25">
      <c r="A6757">
        <f ca="1">26421.1031660712*(((RANDBETWEEN(3800,4910))))</f>
        <v>107348942.16374715</v>
      </c>
      <c r="B6757">
        <v>153849429.71089759</v>
      </c>
    </row>
    <row r="6758" spans="1:2" x14ac:dyDescent="0.25">
      <c r="A6758">
        <f ca="1">28435.1500400179*(((RANDBETWEEN(3800,4910))))</f>
        <v>113797470.46015169</v>
      </c>
      <c r="B6758">
        <v>151555033.83229882</v>
      </c>
    </row>
    <row r="6759" spans="1:2" x14ac:dyDescent="0.25">
      <c r="A6759">
        <f ca="1">27894.7997701856*(((RANDBETWEEN(3800,4910))))</f>
        <v>134034512.89574188</v>
      </c>
      <c r="B6759">
        <v>150020025.22540104</v>
      </c>
    </row>
    <row r="6760" spans="1:2" x14ac:dyDescent="0.25">
      <c r="A6760">
        <f ca="1">29698.7064140322*(((RANDBETWEEN(3800,4910))))</f>
        <v>117131698.09694315</v>
      </c>
      <c r="B6760">
        <v>146848499.87434769</v>
      </c>
    </row>
    <row r="6761" spans="1:2" x14ac:dyDescent="0.25">
      <c r="A6761">
        <f ca="1">27532.3037688831*(((RANDBETWEEN(3800,4910))))</f>
        <v>132870897.98863004</v>
      </c>
      <c r="B6761">
        <v>166209559.55923694</v>
      </c>
    </row>
    <row r="6762" spans="1:2" x14ac:dyDescent="0.25">
      <c r="A6762">
        <f ca="1">31027.9870001131*(((RANDBETWEEN(3800,4910))))</f>
        <v>143070048.05752137</v>
      </c>
      <c r="B6762">
        <v>152885114.55175453</v>
      </c>
    </row>
    <row r="6763" spans="1:2" x14ac:dyDescent="0.25">
      <c r="A6763">
        <f ca="1">28046.7252910819*(((RANDBETWEEN(3800,4910))))</f>
        <v>116814610.83735621</v>
      </c>
      <c r="B6763">
        <v>153661471.45123518</v>
      </c>
    </row>
    <row r="6764" spans="1:2" x14ac:dyDescent="0.25">
      <c r="A6764">
        <f ca="1">27000.3954724966*(((RANDBETWEEN(3800,4910))))</f>
        <v>113698665.33468306</v>
      </c>
      <c r="B6764">
        <v>189843513.05733979</v>
      </c>
    </row>
    <row r="6765" spans="1:2" x14ac:dyDescent="0.25">
      <c r="A6765">
        <f ca="1">26804.2278212252*(((RANDBETWEEN(3800,4910))))</f>
        <v>119386030.71573724</v>
      </c>
      <c r="B6765">
        <v>172841623.94668597</v>
      </c>
    </row>
    <row r="6766" spans="1:2" x14ac:dyDescent="0.25">
      <c r="A6766">
        <f ca="1">24188.1083547819*(((RANDBETWEEN(3800,4910))))</f>
        <v>100453213.99740921</v>
      </c>
      <c r="B6766">
        <v>153543693.24453461</v>
      </c>
    </row>
    <row r="6767" spans="1:2" x14ac:dyDescent="0.25">
      <c r="A6767">
        <f ca="1">25362.396633249*(((RANDBETWEEN(3800,4910))))</f>
        <v>96960442.328910857</v>
      </c>
      <c r="B6767">
        <v>147456534.21080011</v>
      </c>
    </row>
    <row r="6768" spans="1:2" x14ac:dyDescent="0.25">
      <c r="A6768">
        <f ca="1">25604.1141672805*(((RANDBETWEEN(3800,4910))))</f>
        <v>98319798.402356997</v>
      </c>
      <c r="B6768">
        <v>165189717.14533466</v>
      </c>
    </row>
    <row r="6769" spans="1:2" x14ac:dyDescent="0.25">
      <c r="A6769">
        <f ca="1">26981.3543043192*(((RANDBETWEEN(3800,4910))))</f>
        <v>116181711.63439868</v>
      </c>
      <c r="B6769">
        <v>168528753.3050307</v>
      </c>
    </row>
    <row r="6770" spans="1:2" x14ac:dyDescent="0.25">
      <c r="A6770">
        <f ca="1">25523.7184539215*(((RANDBETWEEN(3800,4910))))</f>
        <v>106102097.61295158</v>
      </c>
      <c r="B6770">
        <v>167149802.24617431</v>
      </c>
    </row>
    <row r="6771" spans="1:2" x14ac:dyDescent="0.25">
      <c r="A6771">
        <f ca="1">25780.5090572927*(((RANDBETWEEN(3800,4910))))</f>
        <v>116759925.52047876</v>
      </c>
      <c r="B6771">
        <v>152597104.79194838</v>
      </c>
    </row>
    <row r="6772" spans="1:2" x14ac:dyDescent="0.25">
      <c r="A6772">
        <f ca="1">27642.4076007001*(((RANDBETWEEN(3800,4910))))</f>
        <v>111979393.19043598</v>
      </c>
      <c r="B6772">
        <v>191059331.53349277</v>
      </c>
    </row>
    <row r="6773" spans="1:2" x14ac:dyDescent="0.25">
      <c r="A6773">
        <f ca="1">28420.8758326414*(((RANDBETWEEN(3800,4910))))</f>
        <v>131219183.71930523</v>
      </c>
      <c r="B6773">
        <v>168678987.480551</v>
      </c>
    </row>
    <row r="6774" spans="1:2" x14ac:dyDescent="0.25">
      <c r="A6774">
        <f ca="1">32419.784218486*(((RANDBETWEEN(3800,4910))))</f>
        <v>153410418.92187598</v>
      </c>
      <c r="B6774">
        <v>143702642.34754366</v>
      </c>
    </row>
    <row r="6775" spans="1:2" x14ac:dyDescent="0.25">
      <c r="A6775">
        <f ca="1">27208.4131564882*(((RANDBETWEEN(3800,4910))))</f>
        <v>106085602.89714742</v>
      </c>
      <c r="B6775">
        <v>167500737.04004496</v>
      </c>
    </row>
    <row r="6776" spans="1:2" x14ac:dyDescent="0.25">
      <c r="A6776">
        <f ca="1">30043.3473475981*(((RANDBETWEEN(3800,4910))))</f>
        <v>120323606.12713028</v>
      </c>
      <c r="B6776">
        <v>145205973.04746866</v>
      </c>
    </row>
    <row r="6777" spans="1:2" x14ac:dyDescent="0.25">
      <c r="A6777">
        <f ca="1">29243.6061161524*(((RANDBETWEEN(3800,4910))))</f>
        <v>126010698.75450072</v>
      </c>
      <c r="B6777">
        <v>177748407.54959714</v>
      </c>
    </row>
    <row r="6778" spans="1:2" x14ac:dyDescent="0.25">
      <c r="A6778">
        <f ca="1">27051.9745326027*(((RANDBETWEEN(3800,4910))))</f>
        <v>127090176.35416755</v>
      </c>
      <c r="B6778">
        <v>199513438.88809022</v>
      </c>
    </row>
    <row r="6779" spans="1:2" x14ac:dyDescent="0.25">
      <c r="A6779">
        <f ca="1">27894.1251122841*(((RANDBETWEEN(3800,4910))))</f>
        <v>118354772.85142131</v>
      </c>
      <c r="B6779">
        <v>150079518.30595833</v>
      </c>
    </row>
    <row r="6780" spans="1:2" x14ac:dyDescent="0.25">
      <c r="A6780">
        <f ca="1">30881.1503703148*(((RANDBETWEEN(3800,4910))))</f>
        <v>124173105.63903567</v>
      </c>
      <c r="B6780">
        <v>156288660.29576856</v>
      </c>
    </row>
    <row r="6781" spans="1:2" x14ac:dyDescent="0.25">
      <c r="A6781">
        <f ca="1">27890.2938904043*(((RANDBETWEEN(3800,4910))))</f>
        <v>133064592.15111876</v>
      </c>
      <c r="B6781">
        <v>198204070.95808411</v>
      </c>
    </row>
    <row r="6782" spans="1:2" x14ac:dyDescent="0.25">
      <c r="A6782">
        <f ca="1">28372.3372962881*(((RANDBETWEEN(3800,4910))))</f>
        <v>110737232.46741232</v>
      </c>
      <c r="B6782">
        <v>145787156.29002881</v>
      </c>
    </row>
    <row r="6783" spans="1:2" x14ac:dyDescent="0.25">
      <c r="A6783">
        <f ca="1">27839.2951177917*(((RANDBETWEEN(3800,4910))))</f>
        <v>126585274.90059902</v>
      </c>
      <c r="B6783">
        <v>182559346.73883593</v>
      </c>
    </row>
    <row r="6784" spans="1:2" x14ac:dyDescent="0.25">
      <c r="A6784">
        <f ca="1">25801.8880150385*(((RANDBETWEEN(3800,4910))))</f>
        <v>106974627.71034969</v>
      </c>
      <c r="B6784">
        <v>148631392.23629278</v>
      </c>
    </row>
    <row r="6785" spans="1:2" x14ac:dyDescent="0.25">
      <c r="A6785">
        <f ca="1">28550.7645960233*(((RANDBETWEEN(3800,4910))))</f>
        <v>116629873.37475537</v>
      </c>
      <c r="B6785">
        <v>146449896.5640136</v>
      </c>
    </row>
    <row r="6786" spans="1:2" x14ac:dyDescent="0.25">
      <c r="A6786">
        <f ca="1">26127.5198627292*(((RANDBETWEEN(3800,4910))))</f>
        <v>111695147.41316718</v>
      </c>
      <c r="B6786">
        <v>151891900.32170397</v>
      </c>
    </row>
    <row r="6787" spans="1:2" x14ac:dyDescent="0.25">
      <c r="A6787">
        <f ca="1">29415.7940235985*(((RANDBETWEEN(3800,4910))))</f>
        <v>115986475.83504903</v>
      </c>
      <c r="B6787">
        <v>148994044.27132887</v>
      </c>
    </row>
    <row r="6788" spans="1:2" x14ac:dyDescent="0.25">
      <c r="A6788">
        <f ca="1">27659.1199880735*(((RANDBETWEEN(3800,4910))))</f>
        <v>131104228.74346825</v>
      </c>
      <c r="B6788">
        <v>165495640.65002963</v>
      </c>
    </row>
    <row r="6789" spans="1:2" x14ac:dyDescent="0.25">
      <c r="A6789">
        <f ca="1">26781.6074464272*(((RANDBETWEEN(3800,4910))))</f>
        <v>102975280.63151254</v>
      </c>
      <c r="B6789">
        <v>163777465.63771614</v>
      </c>
    </row>
    <row r="6790" spans="1:2" x14ac:dyDescent="0.25">
      <c r="A6790">
        <f ca="1">27525.7320036253*(((RANDBETWEEN(3800,4910))))</f>
        <v>134876086.8177641</v>
      </c>
      <c r="B6790">
        <v>144727321.70049715</v>
      </c>
    </row>
    <row r="6791" spans="1:2" x14ac:dyDescent="0.25">
      <c r="A6791">
        <f ca="1">33514.3101176456*(((RANDBETWEEN(3800,4910))))</f>
        <v>141162274.21552348</v>
      </c>
      <c r="B6791">
        <v>176582843.46644109</v>
      </c>
    </row>
    <row r="6792" spans="1:2" x14ac:dyDescent="0.25">
      <c r="A6792">
        <f ca="1">27102.7864341044*(((RANDBETWEEN(3800,4910))))</f>
        <v>118710204.58137745</v>
      </c>
      <c r="B6792">
        <v>178487282.0319362</v>
      </c>
    </row>
    <row r="6793" spans="1:2" x14ac:dyDescent="0.25">
      <c r="A6793">
        <f ca="1">30417.2864587868*(((RANDBETWEEN(3800,4910))))</f>
        <v>143965016.80943814</v>
      </c>
      <c r="B6793">
        <v>157020342.82120335</v>
      </c>
    </row>
    <row r="6794" spans="1:2" x14ac:dyDescent="0.25">
      <c r="A6794">
        <f ca="1">27508.4371088879*(((RANDBETWEEN(3800,4910))))</f>
        <v>113747387.44525154</v>
      </c>
      <c r="B6794">
        <v>181223536.49703622</v>
      </c>
    </row>
    <row r="6795" spans="1:2" x14ac:dyDescent="0.25">
      <c r="A6795">
        <f ca="1">28568.4306408151*(((RANDBETWEEN(3800,4910))))</f>
        <v>127729453.39508425</v>
      </c>
      <c r="B6795">
        <v>150408051.43835795</v>
      </c>
    </row>
    <row r="6796" spans="1:2" x14ac:dyDescent="0.25">
      <c r="A6796">
        <f ca="1">29263.4896203717*(((RANDBETWEEN(3800,4910))))</f>
        <v>113542339.72704211</v>
      </c>
      <c r="B6796">
        <v>199437534.64053079</v>
      </c>
    </row>
    <row r="6797" spans="1:2" x14ac:dyDescent="0.25">
      <c r="A6797">
        <f ca="1">30495.7873166702*(((RANDBETWEEN(3800,4910))))</f>
        <v>136072203.00698248</v>
      </c>
      <c r="B6797">
        <v>185676637.70202613</v>
      </c>
    </row>
    <row r="6798" spans="1:2" x14ac:dyDescent="0.25">
      <c r="A6798">
        <f ca="1">30150.7097099221*(((RANDBETWEEN(3800,4910))))</f>
        <v>118190782.06289464</v>
      </c>
      <c r="B6798">
        <v>159392390.35309416</v>
      </c>
    </row>
    <row r="6799" spans="1:2" x14ac:dyDescent="0.25">
      <c r="A6799">
        <f ca="1">27440.3263221301*(((RANDBETWEEN(3800,4910))))</f>
        <v>122987542.57578723</v>
      </c>
      <c r="B6799">
        <v>195635438.5076066</v>
      </c>
    </row>
    <row r="6800" spans="1:2" x14ac:dyDescent="0.25">
      <c r="A6800">
        <f ca="1">31092.8531752705*(((RANDBETWEEN(3800,4910))))</f>
        <v>150489409.36830938</v>
      </c>
      <c r="B6800">
        <v>184737020.0163177</v>
      </c>
    </row>
    <row r="6801" spans="1:2" x14ac:dyDescent="0.25">
      <c r="A6801">
        <f ca="1">26069.8367089735*(((RANDBETWEEN(3800,4910))))</f>
        <v>114967979.88657315</v>
      </c>
      <c r="B6801">
        <v>167459278.50239101</v>
      </c>
    </row>
    <row r="6802" spans="1:2" x14ac:dyDescent="0.25">
      <c r="A6802">
        <f ca="1">27834.5189416875*(((RANDBETWEEN(3800,4910))))</f>
        <v>113898851.50938532</v>
      </c>
      <c r="B6802">
        <v>166648497.61631429</v>
      </c>
    </row>
    <row r="6803" spans="1:2" x14ac:dyDescent="0.25">
      <c r="A6803">
        <f ca="1">27618.2626060224*(((RANDBETWEEN(3800,4910))))</f>
        <v>110390195.63627146</v>
      </c>
      <c r="B6803">
        <v>160100284.36248305</v>
      </c>
    </row>
    <row r="6804" spans="1:2" x14ac:dyDescent="0.25">
      <c r="A6804">
        <f ca="1">26337.7856628925*(((RANDBETWEEN(3800,4910))))</f>
        <v>111250806.64005791</v>
      </c>
      <c r="B6804">
        <v>190886088.47777298</v>
      </c>
    </row>
    <row r="6805" spans="1:2" x14ac:dyDescent="0.25">
      <c r="A6805">
        <f ca="1">29761.7994781407*(((RANDBETWEEN(3800,4910))))</f>
        <v>134820951.63597736</v>
      </c>
      <c r="B6805">
        <v>196161230.5428938</v>
      </c>
    </row>
    <row r="6806" spans="1:2" x14ac:dyDescent="0.25">
      <c r="A6806">
        <f ca="1">28854.6448548774*(((RANDBETWEEN(3800,4910))))</f>
        <v>128056913.86594594</v>
      </c>
      <c r="B6806">
        <v>202510451.83094376</v>
      </c>
    </row>
    <row r="6807" spans="1:2" x14ac:dyDescent="0.25">
      <c r="A6807">
        <f ca="1">27278.9920586569*(((RANDBETWEEN(3800,4910))))</f>
        <v>130011676.15155882</v>
      </c>
      <c r="B6807">
        <v>150178175.29685745</v>
      </c>
    </row>
    <row r="6808" spans="1:2" x14ac:dyDescent="0.25">
      <c r="A6808">
        <f ca="1">26634.3451436179*(((RANDBETWEEN(3800,4910))))</f>
        <v>103900580.40525351</v>
      </c>
      <c r="B6808">
        <v>151089912.77218515</v>
      </c>
    </row>
    <row r="6809" spans="1:2" x14ac:dyDescent="0.25">
      <c r="A6809">
        <f ca="1">28246.0137809175*(((RANDBETWEEN(3800,4910))))</f>
        <v>134648747.69363365</v>
      </c>
      <c r="B6809">
        <v>162193280.70796472</v>
      </c>
    </row>
    <row r="6810" spans="1:2" x14ac:dyDescent="0.25">
      <c r="A6810">
        <f ca="1">28987.8669466073*(((RANDBETWEEN(3800,4910))))</f>
        <v>125894306.1491157</v>
      </c>
      <c r="B6810">
        <v>165483357.16327274</v>
      </c>
    </row>
    <row r="6811" spans="1:2" x14ac:dyDescent="0.25">
      <c r="A6811">
        <f ca="1">30598.0774580985*(((RANDBETWEEN(3800,4910))))</f>
        <v>127012619.52856699</v>
      </c>
      <c r="B6811">
        <v>199368696.2161949</v>
      </c>
    </row>
    <row r="6812" spans="1:2" x14ac:dyDescent="0.25">
      <c r="A6812">
        <f ca="1">29185.8016115866*(((RANDBETWEEN(3800,4910))))</f>
        <v>116772392.24795796</v>
      </c>
      <c r="B6812">
        <v>162556058.53925532</v>
      </c>
    </row>
    <row r="6813" spans="1:2" x14ac:dyDescent="0.25">
      <c r="A6813">
        <f ca="1">28088.4796763506*(((RANDBETWEEN(3800,4910))))</f>
        <v>134740437.00745371</v>
      </c>
      <c r="B6813">
        <v>152985646.44662789</v>
      </c>
    </row>
    <row r="6814" spans="1:2" x14ac:dyDescent="0.25">
      <c r="A6814">
        <f ca="1">29503.5757347798*(((RANDBETWEEN(3800,4910))))</f>
        <v>117394727.84868897</v>
      </c>
      <c r="B6814">
        <v>165182861.27883288</v>
      </c>
    </row>
    <row r="6815" spans="1:2" x14ac:dyDescent="0.25">
      <c r="A6815">
        <f ca="1">27092.0353293577*(((RANDBETWEEN(3800,4910))))</f>
        <v>124189889.94977553</v>
      </c>
      <c r="B6815">
        <v>144297046.22189513</v>
      </c>
    </row>
    <row r="6816" spans="1:2" x14ac:dyDescent="0.25">
      <c r="A6816">
        <f ca="1">29332.3962967863*(((RANDBETWEEN(3800,4910))))</f>
        <v>131291805.82441582</v>
      </c>
      <c r="B6816">
        <v>149165320.69107911</v>
      </c>
    </row>
    <row r="6817" spans="1:2" x14ac:dyDescent="0.25">
      <c r="A6817">
        <f ca="1">27762.6262065286*(((RANDBETWEEN(3800,4910))))</f>
        <v>130567631.04930383</v>
      </c>
      <c r="B6817">
        <v>158794164.1951544</v>
      </c>
    </row>
    <row r="6818" spans="1:2" x14ac:dyDescent="0.25">
      <c r="A6818">
        <f ca="1">29108.2717210613*(((RANDBETWEEN(3800,4910))))</f>
        <v>120362703.56658855</v>
      </c>
      <c r="B6818">
        <v>150308094.3332749</v>
      </c>
    </row>
    <row r="6819" spans="1:2" x14ac:dyDescent="0.25">
      <c r="A6819">
        <f ca="1">31990.673993791*(((RANDBETWEEN(3800,4910))))</f>
        <v>154866852.80394229</v>
      </c>
      <c r="B6819">
        <v>149021884.43269289</v>
      </c>
    </row>
    <row r="6820" spans="1:2" x14ac:dyDescent="0.25">
      <c r="A6820">
        <f ca="1">31172.8325974149*(((RANDBETWEEN(3800,4910))))</f>
        <v>150408917.282527</v>
      </c>
      <c r="B6820">
        <v>167195077.3621794</v>
      </c>
    </row>
    <row r="6821" spans="1:2" x14ac:dyDescent="0.25">
      <c r="A6821">
        <f ca="1">26054.5012974295*(((RANDBETWEEN(3800,4910))))</f>
        <v>121023158.52656011</v>
      </c>
      <c r="B6821">
        <v>154997671.48823413</v>
      </c>
    </row>
    <row r="6822" spans="1:2" x14ac:dyDescent="0.25">
      <c r="A6822">
        <f ca="1">26868.5257316959*(((RANDBETWEEN(3800,4910))))</f>
        <v>102906453.55239516</v>
      </c>
      <c r="B6822">
        <v>154105326.82706857</v>
      </c>
    </row>
    <row r="6823" spans="1:2" x14ac:dyDescent="0.25">
      <c r="A6823">
        <f ca="1">31125.1744899023*(((RANDBETWEEN(3800,4910))))</f>
        <v>142989051.60661137</v>
      </c>
      <c r="B6823">
        <v>198363298.14573091</v>
      </c>
    </row>
    <row r="6824" spans="1:2" x14ac:dyDescent="0.25">
      <c r="A6824">
        <f ca="1">26367.0628918996*(((RANDBETWEEN(3800,4910))))</f>
        <v>124558005.10133348</v>
      </c>
      <c r="B6824">
        <v>195074240.26650316</v>
      </c>
    </row>
    <row r="6825" spans="1:2" x14ac:dyDescent="0.25">
      <c r="A6825">
        <f ca="1">26972.8908739876*(((RANDBETWEEN(3800,4910))))</f>
        <v>105976488.24389733</v>
      </c>
      <c r="B6825">
        <v>188844947.64350402</v>
      </c>
    </row>
    <row r="6826" spans="1:2" x14ac:dyDescent="0.25">
      <c r="A6826">
        <f ca="1">28662.7945623832*(((RANDBETWEEN(3800,4910))))</f>
        <v>115052457.37340611</v>
      </c>
      <c r="B6826">
        <v>180130048.72965562</v>
      </c>
    </row>
    <row r="6827" spans="1:2" x14ac:dyDescent="0.25">
      <c r="A6827">
        <f ca="1">27593.3637550652*(((RANDBETWEEN(3800,4910))))</f>
        <v>128447108.2798287</v>
      </c>
      <c r="B6827">
        <v>153695623.17103174</v>
      </c>
    </row>
    <row r="6828" spans="1:2" x14ac:dyDescent="0.25">
      <c r="A6828">
        <f ca="1">26798.9534944329*(((RANDBETWEEN(3800,4910))))</f>
        <v>121426058.28327549</v>
      </c>
      <c r="B6828">
        <v>144599374.94799766</v>
      </c>
    </row>
    <row r="6829" spans="1:2" x14ac:dyDescent="0.25">
      <c r="A6829">
        <f ca="1">31700.9722185155*(((RANDBETWEEN(3800,4910))))</f>
        <v>143827310.95540503</v>
      </c>
      <c r="B6829">
        <v>178959225.08311385</v>
      </c>
    </row>
    <row r="6830" spans="1:2" x14ac:dyDescent="0.25">
      <c r="A6830">
        <f ca="1">27410.3305020263*(((RANDBETWEEN(3800,4910))))</f>
        <v>125566724.0297824</v>
      </c>
      <c r="B6830">
        <v>200106132.89329731</v>
      </c>
    </row>
    <row r="6831" spans="1:2" x14ac:dyDescent="0.25">
      <c r="A6831">
        <f ca="1">27878.2616964667*(((RANDBETWEEN(3800,4910))))</f>
        <v>124783099.35338475</v>
      </c>
      <c r="B6831">
        <v>194114167.35516024</v>
      </c>
    </row>
    <row r="6832" spans="1:2" x14ac:dyDescent="0.25">
      <c r="A6832">
        <f ca="1">28353.0722787524*(((RANDBETWEEN(3800,4910))))</f>
        <v>130055542.54263709</v>
      </c>
      <c r="B6832">
        <v>193100021.46115017</v>
      </c>
    </row>
    <row r="6833" spans="1:2" x14ac:dyDescent="0.25">
      <c r="A6833">
        <f ca="1">27021.939770439*(((RANDBETWEEN(3800,4910))))</f>
        <v>113816410.31308927</v>
      </c>
      <c r="B6833">
        <v>176154143.22515872</v>
      </c>
    </row>
    <row r="6834" spans="1:2" x14ac:dyDescent="0.25">
      <c r="A6834">
        <f ca="1">26698.5331900801*(((RANDBETWEEN(3800,4910))))</f>
        <v>107915471.15430357</v>
      </c>
      <c r="B6834">
        <v>180716435.90061253</v>
      </c>
    </row>
    <row r="6835" spans="1:2" x14ac:dyDescent="0.25">
      <c r="A6835">
        <f ca="1">29894.3645309114*(((RANDBETWEEN(3800,4910))))</f>
        <v>119457880.66552214</v>
      </c>
      <c r="B6835">
        <v>151028386.02007145</v>
      </c>
    </row>
    <row r="6836" spans="1:2" x14ac:dyDescent="0.25">
      <c r="A6836">
        <f ca="1">26331.7911810265*(((RANDBETWEEN(3800,4910))))</f>
        <v>111594131.02519046</v>
      </c>
      <c r="B6836">
        <v>152821293.53321505</v>
      </c>
    </row>
    <row r="6837" spans="1:2" x14ac:dyDescent="0.25">
      <c r="A6837">
        <f ca="1">29532.1341636121*(((RANDBETWEEN(3800,4910))))</f>
        <v>137974130.81239551</v>
      </c>
      <c r="B6837">
        <v>159804239.28482109</v>
      </c>
    </row>
    <row r="6838" spans="1:2" x14ac:dyDescent="0.25">
      <c r="A6838">
        <f ca="1">26184.5666738098*(((RANDBETWEEN(3800,4910))))</f>
        <v>110551240.49682494</v>
      </c>
      <c r="B6838">
        <v>162054217.71576035</v>
      </c>
    </row>
    <row r="6839" spans="1:2" x14ac:dyDescent="0.25">
      <c r="A6839">
        <f ca="1">24928.1158744514*(((RANDBETWEEN(3800,4910))))</f>
        <v>96696161.476996824</v>
      </c>
      <c r="B6839">
        <v>146770726.58227584</v>
      </c>
    </row>
    <row r="6840" spans="1:2" x14ac:dyDescent="0.25">
      <c r="A6840">
        <f ca="1">28306.9290133088*(((RANDBETWEEN(3800,4910))))</f>
        <v>131287536.76372603</v>
      </c>
      <c r="B6840">
        <v>144055540.06259775</v>
      </c>
    </row>
    <row r="6841" spans="1:2" x14ac:dyDescent="0.25">
      <c r="A6841">
        <f ca="1">28537.7742842745*(((RANDBETWEEN(3800,4910))))</f>
        <v>112124915.16291432</v>
      </c>
      <c r="B6841">
        <v>198579039.99514893</v>
      </c>
    </row>
    <row r="6842" spans="1:2" x14ac:dyDescent="0.25">
      <c r="A6842">
        <f ca="1">29055.6764876514*(((RANDBETWEEN(3800,4910))))</f>
        <v>114072585.89051947</v>
      </c>
      <c r="B6842">
        <v>159303795.08700913</v>
      </c>
    </row>
    <row r="6843" spans="1:2" x14ac:dyDescent="0.25">
      <c r="A6843">
        <f ca="1">27886.5605300274*(((RANDBETWEEN(3800,4910))))</f>
        <v>121250765.18455909</v>
      </c>
      <c r="B6843">
        <v>165626847.04259011</v>
      </c>
    </row>
    <row r="6844" spans="1:2" x14ac:dyDescent="0.25">
      <c r="A6844">
        <f ca="1">25315.265935039*(((RANDBETWEEN(3800,4910))))</f>
        <v>113260499.79336433</v>
      </c>
      <c r="B6844">
        <v>174228716.44137731</v>
      </c>
    </row>
    <row r="6845" spans="1:2" x14ac:dyDescent="0.25">
      <c r="A6845">
        <f ca="1">26467.9538668545*(((RANDBETWEEN(3800,4910))))</f>
        <v>102907404.63433011</v>
      </c>
      <c r="B6845">
        <v>147845131.89948758</v>
      </c>
    </row>
    <row r="6846" spans="1:2" x14ac:dyDescent="0.25">
      <c r="A6846">
        <f ca="1">30250.6248383602*(((RANDBETWEEN(3800,4910))))</f>
        <v>144174477.97962463</v>
      </c>
      <c r="B6846">
        <v>174122143.48366922</v>
      </c>
    </row>
    <row r="6847" spans="1:2" x14ac:dyDescent="0.25">
      <c r="A6847">
        <f ca="1">27397.5697146115*(((RANDBETWEEN(3800,4910))))</f>
        <v>105398450.69211052</v>
      </c>
      <c r="B6847">
        <v>169725139.66543689</v>
      </c>
    </row>
    <row r="6848" spans="1:2" x14ac:dyDescent="0.25">
      <c r="A6848">
        <f ca="1">30433.6303352724*(((RANDBETWEEN(3800,4910))))</f>
        <v>145229283.95991984</v>
      </c>
      <c r="B6848">
        <v>157051738.04527289</v>
      </c>
    </row>
    <row r="6849" spans="1:2" x14ac:dyDescent="0.25">
      <c r="A6849">
        <f ca="1">27122.2019446153*(((RANDBETWEEN(3800,4910))))</f>
        <v>111336638.98264581</v>
      </c>
      <c r="B6849">
        <v>153837000.71217093</v>
      </c>
    </row>
    <row r="6850" spans="1:2" x14ac:dyDescent="0.25">
      <c r="A6850">
        <f ca="1">26783.9419835217*(((RANDBETWEEN(3800,4910))))</f>
        <v>112599692.09872523</v>
      </c>
      <c r="B6850">
        <v>145834582.79929119</v>
      </c>
    </row>
    <row r="6851" spans="1:2" x14ac:dyDescent="0.25">
      <c r="A6851">
        <f ca="1">30898.8650605402*(((RANDBETWEEN(3800,4910))))</f>
        <v>139724667.80376291</v>
      </c>
      <c r="B6851">
        <v>178944145.56297553</v>
      </c>
    </row>
    <row r="6852" spans="1:2" x14ac:dyDescent="0.25">
      <c r="A6852">
        <f ca="1">29867.7876327978*(((RANDBETWEEN(3800,4910))))</f>
        <v>132135092.48749769</v>
      </c>
      <c r="B6852">
        <v>167414987.6324459</v>
      </c>
    </row>
    <row r="6853" spans="1:2" x14ac:dyDescent="0.25">
      <c r="A6853">
        <f ca="1">26993.5806178441*(((RANDBETWEEN(3800,4910))))</f>
        <v>111078584.24242829</v>
      </c>
      <c r="B6853">
        <v>155483659.88346961</v>
      </c>
    </row>
    <row r="6854" spans="1:2" x14ac:dyDescent="0.25">
      <c r="A6854">
        <f ca="1">26557.06211629*(((RANDBETWEEN(3800,4910))))</f>
        <v>120648733.19430543</v>
      </c>
      <c r="B6854">
        <v>171969659.66922885</v>
      </c>
    </row>
    <row r="6855" spans="1:2" x14ac:dyDescent="0.25">
      <c r="A6855">
        <f ca="1">27077.1078630433*(((RANDBETWEEN(3800,4910))))</f>
        <v>114292472.28990574</v>
      </c>
      <c r="B6855">
        <v>179215233.19177532</v>
      </c>
    </row>
    <row r="6856" spans="1:2" x14ac:dyDescent="0.25">
      <c r="A6856">
        <f ca="1">26675.9202648464*(((RANDBETWEEN(3800,4910))))</f>
        <v>108997810.20216227</v>
      </c>
      <c r="B6856">
        <v>154738791.37045571</v>
      </c>
    </row>
    <row r="6857" spans="1:2" x14ac:dyDescent="0.25">
      <c r="A6857">
        <f ca="1">27571.1952216897*(((RANDBETWEEN(3800,4910))))</f>
        <v>114861599.29355946</v>
      </c>
      <c r="B6857">
        <v>160675148.63699991</v>
      </c>
    </row>
    <row r="6858" spans="1:2" x14ac:dyDescent="0.25">
      <c r="A6858">
        <f ca="1">26671.7916669668*(((RANDBETWEEN(3800,4910))))</f>
        <v>116955806.45964961</v>
      </c>
      <c r="B6858">
        <v>153888621.67424199</v>
      </c>
    </row>
    <row r="6859" spans="1:2" x14ac:dyDescent="0.25">
      <c r="A6859">
        <f ca="1">30205.4591055276*(((RANDBETWEEN(3800,4910))))</f>
        <v>143596752.58767828</v>
      </c>
      <c r="B6859">
        <v>184473817.36360791</v>
      </c>
    </row>
    <row r="6860" spans="1:2" x14ac:dyDescent="0.25">
      <c r="A6860">
        <f ca="1">29098.9670694014*(((RANDBETWEEN(3800,4910))))</f>
        <v>123757906.94616401</v>
      </c>
      <c r="B6860">
        <v>180712449.68762141</v>
      </c>
    </row>
    <row r="6861" spans="1:2" x14ac:dyDescent="0.25">
      <c r="A6861">
        <f ca="1">27890.4324588676*(((RANDBETWEEN(3800,4910))))</f>
        <v>132005416.82782041</v>
      </c>
      <c r="B6861">
        <v>169806288.77938795</v>
      </c>
    </row>
    <row r="6862" spans="1:2" x14ac:dyDescent="0.25">
      <c r="A6862">
        <f ca="1">25562.0707349787*(((RANDBETWEEN(3800,4910))))</f>
        <v>116741977.04664794</v>
      </c>
      <c r="B6862">
        <v>148091936.04986611</v>
      </c>
    </row>
    <row r="6863" spans="1:2" x14ac:dyDescent="0.25">
      <c r="A6863">
        <f ca="1">29850.5014875258*(((RANDBETWEEN(3800,4910))))</f>
        <v>114297570.19573635</v>
      </c>
      <c r="B6863">
        <v>159742883.89475298</v>
      </c>
    </row>
    <row r="6864" spans="1:2" x14ac:dyDescent="0.25">
      <c r="A6864">
        <f ca="1">26953.1011391747*(((RANDBETWEEN(3800,4910))))</f>
        <v>117704192.67477609</v>
      </c>
      <c r="B6864">
        <v>157380044.02639943</v>
      </c>
    </row>
    <row r="6865" spans="1:2" x14ac:dyDescent="0.25">
      <c r="A6865">
        <f ca="1">27834.0933600856*(((RANDBETWEEN(3800,4910))))</f>
        <v>135719039.22377756</v>
      </c>
      <c r="B6865">
        <v>187305596.01216722</v>
      </c>
    </row>
    <row r="6866" spans="1:2" x14ac:dyDescent="0.25">
      <c r="A6866">
        <f ca="1">26220.9093711516*(((RANDBETWEEN(3800,4910))))</f>
        <v>121061938.566607</v>
      </c>
      <c r="B6866">
        <v>147272661.25923917</v>
      </c>
    </row>
    <row r="6867" spans="1:2" x14ac:dyDescent="0.25">
      <c r="A6867">
        <f ca="1">25682.7496594751*(((RANDBETWEEN(3800,4910))))</f>
        <v>119373420.41724028</v>
      </c>
      <c r="B6867">
        <v>164226152.77412334</v>
      </c>
    </row>
    <row r="6868" spans="1:2" x14ac:dyDescent="0.25">
      <c r="A6868">
        <f ca="1">27498.1147564369*(((RANDBETWEEN(3800,4910))))</f>
        <v>108727545.74695168</v>
      </c>
      <c r="B6868">
        <v>153331523.40366361</v>
      </c>
    </row>
    <row r="6869" spans="1:2" x14ac:dyDescent="0.25">
      <c r="A6869">
        <f ca="1">28064.3060578536*(((RANDBETWEEN(3800,4910))))</f>
        <v>128169685.76621737</v>
      </c>
      <c r="B6869">
        <v>183023447.76216936</v>
      </c>
    </row>
    <row r="6870" spans="1:2" x14ac:dyDescent="0.25">
      <c r="A6870">
        <f ca="1">31114.5284558075*(((RANDBETWEEN(3800,4910))))</f>
        <v>148042926.39273214</v>
      </c>
      <c r="B6870">
        <v>201334997.06088907</v>
      </c>
    </row>
    <row r="6871" spans="1:2" x14ac:dyDescent="0.25">
      <c r="A6871">
        <f ca="1">28022.2048055618*(((RANDBETWEEN(3800,4910))))</f>
        <v>129770830.4545566</v>
      </c>
      <c r="B6871">
        <v>151025511.05790049</v>
      </c>
    </row>
    <row r="6872" spans="1:2" x14ac:dyDescent="0.25">
      <c r="A6872">
        <f ca="1">26092.1132038169*(((RANDBETWEEN(3800,4910))))</f>
        <v>117049219.83232239</v>
      </c>
      <c r="B6872">
        <v>150655979.98910493</v>
      </c>
    </row>
    <row r="6873" spans="1:2" x14ac:dyDescent="0.25">
      <c r="A6873">
        <f ca="1">27379.2889146672*(((RANDBETWEEN(3800,4910))))</f>
        <v>129285002.25505847</v>
      </c>
      <c r="B6873">
        <v>145929618.2107785</v>
      </c>
    </row>
    <row r="6874" spans="1:2" x14ac:dyDescent="0.25">
      <c r="A6874">
        <f ca="1">31743.263557631*(((RANDBETWEEN(3800,4910))))</f>
        <v>134369234.63945207</v>
      </c>
      <c r="B6874">
        <v>159101134.96185955</v>
      </c>
    </row>
    <row r="6875" spans="1:2" x14ac:dyDescent="0.25">
      <c r="A6875">
        <f ca="1">26368.7327865046*(((RANDBETWEEN(3800,4910))))</f>
        <v>121058852.22284256</v>
      </c>
      <c r="B6875">
        <v>144338617.56660774</v>
      </c>
    </row>
    <row r="6876" spans="1:2" x14ac:dyDescent="0.25">
      <c r="A6876">
        <f ca="1">26577.0940089193*(((RANDBETWEEN(3800,4910))))</f>
        <v>101843424.24217871</v>
      </c>
      <c r="B6876">
        <v>157558201.87412417</v>
      </c>
    </row>
    <row r="6877" spans="1:2" x14ac:dyDescent="0.25">
      <c r="A6877">
        <f ca="1">27702.2977012458*(((RANDBETWEEN(3800,4910))))</f>
        <v>107817342.65324852</v>
      </c>
      <c r="B6877">
        <v>186483771.90602455</v>
      </c>
    </row>
    <row r="6878" spans="1:2" x14ac:dyDescent="0.25">
      <c r="A6878">
        <f ca="1">28707.5025519462*(((RANDBETWEEN(3800,4910))))</f>
        <v>113767832.6133627</v>
      </c>
      <c r="B6878">
        <v>144518421.39282838</v>
      </c>
    </row>
    <row r="6879" spans="1:2" x14ac:dyDescent="0.25">
      <c r="A6879">
        <f ca="1">28681.7305729128*(((RANDBETWEEN(3800,4910))))</f>
        <v>125396526.06477493</v>
      </c>
      <c r="B6879">
        <v>178333309.46461728</v>
      </c>
    </row>
    <row r="6880" spans="1:2" x14ac:dyDescent="0.25">
      <c r="A6880">
        <f ca="1">27366.2799643522*(((RANDBETWEEN(3800,4910))))</f>
        <v>127307934.39416631</v>
      </c>
      <c r="B6880">
        <v>182252624.76314914</v>
      </c>
    </row>
    <row r="6881" spans="1:2" x14ac:dyDescent="0.25">
      <c r="A6881">
        <f ca="1">28059.8073851701*(((RANDBETWEEN(3800,4910))))</f>
        <v>128093020.71330164</v>
      </c>
      <c r="B6881">
        <v>184817521.1818825</v>
      </c>
    </row>
    <row r="6882" spans="1:2" x14ac:dyDescent="0.25">
      <c r="A6882">
        <f ca="1">29952.6135614862*(((RANDBETWEEN(3800,4910))))</f>
        <v>119331212.42896093</v>
      </c>
      <c r="B6882">
        <v>174584129.08611175</v>
      </c>
    </row>
    <row r="6883" spans="1:2" x14ac:dyDescent="0.25">
      <c r="A6883">
        <f ca="1">26887.7667708786*(((RANDBETWEEN(3800,4910))))</f>
        <v>127206024.59302656</v>
      </c>
      <c r="B6883">
        <v>147665477.69379961</v>
      </c>
    </row>
    <row r="6884" spans="1:2" x14ac:dyDescent="0.25">
      <c r="A6884">
        <f ca="1">28633.1837020682*(((RANDBETWEEN(3800,4910))))</f>
        <v>119829873.79315546</v>
      </c>
      <c r="B6884">
        <v>183968284.11769366</v>
      </c>
    </row>
    <row r="6885" spans="1:2" x14ac:dyDescent="0.25">
      <c r="A6885">
        <f ca="1">25421.7660431132*(((RANDBETWEEN(3800,4910))))</f>
        <v>111677818.22739618</v>
      </c>
      <c r="B6885">
        <v>150582751.06356874</v>
      </c>
    </row>
    <row r="6886" spans="1:2" x14ac:dyDescent="0.25">
      <c r="A6886">
        <f ca="1">26659.745913935*(((RANDBETWEEN(3800,4910))))</f>
        <v>117729437.95593683</v>
      </c>
      <c r="B6886">
        <v>188088878.21437377</v>
      </c>
    </row>
    <row r="6887" spans="1:2" x14ac:dyDescent="0.25">
      <c r="A6887">
        <f ca="1">26272.6184273281*(((RANDBETWEEN(3800,4910))))</f>
        <v>122377856.63449429</v>
      </c>
      <c r="B6887">
        <v>155904925.74872974</v>
      </c>
    </row>
    <row r="6888" spans="1:2" x14ac:dyDescent="0.25">
      <c r="A6888">
        <f ca="1">30460.5037504515*(((RANDBETWEEN(3800,4910))))</f>
        <v>119313793.19051863</v>
      </c>
      <c r="B6888">
        <v>161447333.24375293</v>
      </c>
    </row>
    <row r="6889" spans="1:2" x14ac:dyDescent="0.25">
      <c r="A6889">
        <f ca="1">26397.5890745965*(((RANDBETWEEN(3800,4910))))</f>
        <v>128820234.68403102</v>
      </c>
      <c r="B6889">
        <v>180151349.69508255</v>
      </c>
    </row>
    <row r="6890" spans="1:2" x14ac:dyDescent="0.25">
      <c r="A6890">
        <f ca="1">28513.7252757761*(((RANDBETWEEN(3800,4910))))</f>
        <v>114710716.78444724</v>
      </c>
      <c r="B6890">
        <v>171233061.65364492</v>
      </c>
    </row>
    <row r="6891" spans="1:2" x14ac:dyDescent="0.25">
      <c r="A6891">
        <f ca="1">29119.4372444955*(((RANDBETWEEN(3800,4910))))</f>
        <v>136220727.42975</v>
      </c>
      <c r="B6891">
        <v>194380506.13023564</v>
      </c>
    </row>
    <row r="6892" spans="1:2" x14ac:dyDescent="0.25">
      <c r="A6892">
        <f ca="1">30100.6185421703*(((RANDBETWEEN(3800,4910))))</f>
        <v>127686823.85588636</v>
      </c>
      <c r="B6892">
        <v>152146708.02651373</v>
      </c>
    </row>
    <row r="6893" spans="1:2" x14ac:dyDescent="0.25">
      <c r="A6893">
        <f ca="1">27756.0857471173*(((RANDBETWEEN(3800,4910))))</f>
        <v>113938731.99191663</v>
      </c>
      <c r="B6893">
        <v>162472590.06961185</v>
      </c>
    </row>
    <row r="6894" spans="1:2" x14ac:dyDescent="0.25">
      <c r="A6894">
        <f ca="1">26889.6891164509*(((RANDBETWEEN(3800,4910))))</f>
        <v>121299387.60430986</v>
      </c>
      <c r="B6894">
        <v>146778090.57544363</v>
      </c>
    </row>
    <row r="6895" spans="1:2" x14ac:dyDescent="0.25">
      <c r="A6895">
        <f ca="1">25515.0820245775*(((RANDBETWEEN(3800,4910))))</f>
        <v>118109314.69176936</v>
      </c>
      <c r="B6895">
        <v>158238665.9651688</v>
      </c>
    </row>
    <row r="6896" spans="1:2" x14ac:dyDescent="0.25">
      <c r="A6896">
        <f ca="1">26763.6716205748*(((RANDBETWEEN(3800,4910))))</f>
        <v>101782243.17304599</v>
      </c>
      <c r="B6896">
        <v>162039899.34268874</v>
      </c>
    </row>
    <row r="6897" spans="1:2" x14ac:dyDescent="0.25">
      <c r="A6897">
        <f ca="1">25586.1633644811*(((RANDBETWEEN(3800,4910))))</f>
        <v>124655787.91175205</v>
      </c>
      <c r="B6897">
        <v>149672910.70640308</v>
      </c>
    </row>
    <row r="6898" spans="1:2" x14ac:dyDescent="0.25">
      <c r="A6898">
        <f ca="1">28816.470823859*(((RANDBETWEEN(3800,4910))))</f>
        <v>109617855.01395962</v>
      </c>
      <c r="B6898">
        <v>152655808.6654743</v>
      </c>
    </row>
    <row r="6899" spans="1:2" x14ac:dyDescent="0.25">
      <c r="A6899">
        <f ca="1">27539.0046764719*(((RANDBETWEEN(3800,4910))))</f>
        <v>133123548.60606499</v>
      </c>
      <c r="B6899">
        <v>185452936.00415742</v>
      </c>
    </row>
    <row r="6900" spans="1:2" x14ac:dyDescent="0.25">
      <c r="A6900">
        <f ca="1">25996.9381741311*(((RANDBETWEEN(3800,4910))))</f>
        <v>110331005.61101234</v>
      </c>
      <c r="B6900">
        <v>144941870.31711242</v>
      </c>
    </row>
    <row r="6901" spans="1:2" x14ac:dyDescent="0.25">
      <c r="A6901">
        <f ca="1">28683.9888478224*(((RANDBETWEEN(3800,4910))))</f>
        <v>132204504.59961325</v>
      </c>
      <c r="B6901">
        <v>198790648.03507587</v>
      </c>
    </row>
    <row r="6902" spans="1:2" x14ac:dyDescent="0.25">
      <c r="A6902">
        <f ca="1">34226.1198339901*(((RANDBETWEEN(3800,4910))))</f>
        <v>157679734.07519224</v>
      </c>
      <c r="B6902">
        <v>175031454.4305205</v>
      </c>
    </row>
    <row r="6903" spans="1:2" x14ac:dyDescent="0.25">
      <c r="A6903">
        <f ca="1">26938.9866380418*(((RANDBETWEEN(3800,4910))))</f>
        <v>103930610.44956523</v>
      </c>
      <c r="B6903">
        <v>160558061.81889898</v>
      </c>
    </row>
    <row r="6904" spans="1:2" x14ac:dyDescent="0.25">
      <c r="A6904">
        <f ca="1">26392.4244279524*(((RANDBETWEEN(3800,4910))))</f>
        <v>104276468.91483977</v>
      </c>
      <c r="B6904">
        <v>182098074.21706223</v>
      </c>
    </row>
    <row r="6905" spans="1:2" x14ac:dyDescent="0.25">
      <c r="A6905">
        <f ca="1">26443.7949997012*(((RANDBETWEEN(3800,4910))))</f>
        <v>111196157.97374342</v>
      </c>
      <c r="B6905">
        <v>153090730.36689916</v>
      </c>
    </row>
    <row r="6906" spans="1:2" x14ac:dyDescent="0.25">
      <c r="A6906">
        <f ca="1">26891.0921803415*(((RANDBETWEEN(3800,4910))))</f>
        <v>112350983.12946673</v>
      </c>
      <c r="B6906">
        <v>169346258.59972009</v>
      </c>
    </row>
    <row r="6907" spans="1:2" x14ac:dyDescent="0.25">
      <c r="A6907">
        <f ca="1">27888.0606484978*(((RANDBETWEEN(3800,4910))))</f>
        <v>134476228.44705644</v>
      </c>
      <c r="B6907">
        <v>161784823.15785807</v>
      </c>
    </row>
    <row r="6908" spans="1:2" x14ac:dyDescent="0.25">
      <c r="A6908">
        <f ca="1">29320.1462552442*(((RANDBETWEEN(3800,4910))))</f>
        <v>120476480.96279845</v>
      </c>
      <c r="B6908">
        <v>166648150.04524186</v>
      </c>
    </row>
    <row r="6909" spans="1:2" x14ac:dyDescent="0.25">
      <c r="A6909">
        <f ca="1">26010.3432968779*(((RANDBETWEEN(3800,4910))))</f>
        <v>121234210.10674791</v>
      </c>
      <c r="B6909">
        <v>160894100.42072326</v>
      </c>
    </row>
    <row r="6910" spans="1:2" x14ac:dyDescent="0.25">
      <c r="A6910">
        <f ca="1">26117.5318796511*(((RANDBETWEEN(3800,4910))))</f>
        <v>106872940.45153244</v>
      </c>
      <c r="B6910">
        <v>162808769.84081066</v>
      </c>
    </row>
    <row r="6911" spans="1:2" x14ac:dyDescent="0.25">
      <c r="A6911">
        <f ca="1">26437.7542677611*(((RANDBETWEEN(3800,4910))))</f>
        <v>105539515.03690214</v>
      </c>
      <c r="B6911">
        <v>164667833.58148915</v>
      </c>
    </row>
    <row r="6912" spans="1:2" x14ac:dyDescent="0.25">
      <c r="A6912">
        <f ca="1">27354.0085117802*(((RANDBETWEEN(3800,4910))))</f>
        <v>106926819.27254868</v>
      </c>
      <c r="B6912">
        <v>197989252.47547978</v>
      </c>
    </row>
    <row r="6913" spans="1:2" x14ac:dyDescent="0.25">
      <c r="A6913">
        <f ca="1">28848.3418461018*(((RANDBETWEEN(3800,4910))))</f>
        <v>136135325.17175451</v>
      </c>
      <c r="B6913">
        <v>168797567.09599346</v>
      </c>
    </row>
    <row r="6914" spans="1:2" x14ac:dyDescent="0.25">
      <c r="A6914">
        <f ca="1">26437.8838998751*(((RANDBETWEEN(3800,4910))))</f>
        <v>102050231.85351782</v>
      </c>
      <c r="B6914">
        <v>173046743.76837754</v>
      </c>
    </row>
    <row r="6915" spans="1:2" x14ac:dyDescent="0.25">
      <c r="A6915">
        <f ca="1">29161.0228120601*(((RANDBETWEEN(3800,4910))))</f>
        <v>123234482.40376614</v>
      </c>
      <c r="B6915">
        <v>166345262.8933143</v>
      </c>
    </row>
    <row r="6916" spans="1:2" x14ac:dyDescent="0.25">
      <c r="A6916">
        <f ca="1">32672.2573721214*(((RANDBETWEEN(3800,4910))))</f>
        <v>156761490.87143862</v>
      </c>
      <c r="B6916">
        <v>195071522.18269867</v>
      </c>
    </row>
    <row r="6917" spans="1:2" x14ac:dyDescent="0.25">
      <c r="A6917">
        <f ca="1">30101.5939300061*(((RANDBETWEEN(3800,4910))))</f>
        <v>142561148.85250893</v>
      </c>
      <c r="B6917">
        <v>158713699.32593697</v>
      </c>
    </row>
    <row r="6918" spans="1:2" x14ac:dyDescent="0.25">
      <c r="A6918">
        <f ca="1">26566.6707252917*(((RANDBETWEEN(3800,4910))))</f>
        <v>127732552.84720267</v>
      </c>
      <c r="B6918">
        <v>165959030.85816365</v>
      </c>
    </row>
    <row r="6919" spans="1:2" x14ac:dyDescent="0.25">
      <c r="A6919">
        <f ca="1">26689.375374807*(((RANDBETWEEN(3800,4910))))</f>
        <v>118554205.41489272</v>
      </c>
      <c r="B6919">
        <v>154690263.00846317</v>
      </c>
    </row>
    <row r="6920" spans="1:2" x14ac:dyDescent="0.25">
      <c r="A6920">
        <f ca="1">28937.2245679481*(((RANDBETWEEN(3800,4910))))</f>
        <v>122144024.90130875</v>
      </c>
      <c r="B6920">
        <v>179353027.11231971</v>
      </c>
    </row>
    <row r="6921" spans="1:2" x14ac:dyDescent="0.25">
      <c r="A6921">
        <f ca="1">34546.4548285768*(((RANDBETWEEN(3800,4910))))</f>
        <v>139774956.23642159</v>
      </c>
      <c r="B6921">
        <v>195218413.32078281</v>
      </c>
    </row>
    <row r="6922" spans="1:2" x14ac:dyDescent="0.25">
      <c r="A6922">
        <f ca="1">29620.4359443299*(((RANDBETWEEN(3800,4910))))</f>
        <v>136846414.06280404</v>
      </c>
      <c r="B6922">
        <v>153464681.69021869</v>
      </c>
    </row>
    <row r="6923" spans="1:2" x14ac:dyDescent="0.25">
      <c r="A6923">
        <f ca="1">27387.6650130143*(((RANDBETWEEN(3800,4910))))</f>
        <v>121491681.99773131</v>
      </c>
      <c r="B6923">
        <v>159218165.33195534</v>
      </c>
    </row>
    <row r="6924" spans="1:2" x14ac:dyDescent="0.25">
      <c r="A6924">
        <f ca="1">27962.4883117592*(((RANDBETWEEN(3800,4910))))</f>
        <v>133856431.54839107</v>
      </c>
      <c r="B6924">
        <v>172437737.41861519</v>
      </c>
    </row>
    <row r="6925" spans="1:2" x14ac:dyDescent="0.25">
      <c r="A6925">
        <f ca="1">26156.3361647414*(((RANDBETWEEN(3800,4910))))</f>
        <v>124137971.43786265</v>
      </c>
      <c r="B6925">
        <v>196105387.81063247</v>
      </c>
    </row>
    <row r="6926" spans="1:2" x14ac:dyDescent="0.25">
      <c r="A6926">
        <f ca="1">29634.1603105714*(((RANDBETWEEN(3800,4910))))</f>
        <v>135013234.37496325</v>
      </c>
      <c r="B6926">
        <v>179592095.02050233</v>
      </c>
    </row>
    <row r="6927" spans="1:2" x14ac:dyDescent="0.25">
      <c r="A6927">
        <f ca="1">28604.8889278004*(((RANDBETWEEN(3800,4910))))</f>
        <v>125318018.39269347</v>
      </c>
      <c r="B6927">
        <v>179276969.89841455</v>
      </c>
    </row>
    <row r="6928" spans="1:2" x14ac:dyDescent="0.25">
      <c r="A6928">
        <f ca="1">27577.9577779066*(((RANDBETWEEN(3800,4910))))</f>
        <v>123604406.76057735</v>
      </c>
      <c r="B6928">
        <v>154349810.34037173</v>
      </c>
    </row>
    <row r="6929" spans="1:2" x14ac:dyDescent="0.25">
      <c r="A6929">
        <f ca="1">26584.9747815755*(((RANDBETWEEN(3800,4910))))</f>
        <v>116362434.61895591</v>
      </c>
      <c r="B6929">
        <v>150619720.96463987</v>
      </c>
    </row>
    <row r="6930" spans="1:2" x14ac:dyDescent="0.25">
      <c r="A6930">
        <f ca="1">25972.6219271455*(((RANDBETWEEN(3800,4910))))</f>
        <v>106020242.70660783</v>
      </c>
      <c r="B6930">
        <v>203341230.18337607</v>
      </c>
    </row>
    <row r="6931" spans="1:2" x14ac:dyDescent="0.25">
      <c r="A6931">
        <f ca="1">27672.3278485159*(((RANDBETWEEN(3800,4910))))</f>
        <v>109305695.00163767</v>
      </c>
      <c r="B6931">
        <v>148079816.93450201</v>
      </c>
    </row>
    <row r="6932" spans="1:2" x14ac:dyDescent="0.25">
      <c r="A6932">
        <f ca="1">28010.0507184073*(((RANDBETWEEN(3800,4910))))</f>
        <v>113468715.46026778</v>
      </c>
      <c r="B6932">
        <v>168790865.99115792</v>
      </c>
    </row>
    <row r="6933" spans="1:2" x14ac:dyDescent="0.25">
      <c r="A6933">
        <f ca="1">28340.7515800974*(((RANDBETWEEN(3800,4910))))</f>
        <v>136517400.36132911</v>
      </c>
      <c r="B6933">
        <v>157060097.13007766</v>
      </c>
    </row>
    <row r="6934" spans="1:2" x14ac:dyDescent="0.25">
      <c r="A6934">
        <f ca="1">27637.8360689507*(((RANDBETWEEN(3800,4910))))</f>
        <v>113121663.03021501</v>
      </c>
      <c r="B6934">
        <v>193823703.27470678</v>
      </c>
    </row>
    <row r="6935" spans="1:2" x14ac:dyDescent="0.25">
      <c r="A6935">
        <f ca="1">34245.5888271531*(((RANDBETWEEN(3800,4910))))</f>
        <v>151536730.56015253</v>
      </c>
      <c r="B6935">
        <v>157958771.95921063</v>
      </c>
    </row>
    <row r="6936" spans="1:2" x14ac:dyDescent="0.25">
      <c r="A6936">
        <f ca="1">27098.714344032*(((RANDBETWEEN(3800,4910))))</f>
        <v>120778969.83135082</v>
      </c>
      <c r="B6936">
        <v>161187709.09347764</v>
      </c>
    </row>
    <row r="6937" spans="1:2" x14ac:dyDescent="0.25">
      <c r="A6937">
        <f ca="1">28109.8352834885*(((RANDBETWEEN(3800,4910))))</f>
        <v>117105573.79101318</v>
      </c>
      <c r="B6937">
        <v>185290886.90772378</v>
      </c>
    </row>
    <row r="6938" spans="1:2" x14ac:dyDescent="0.25">
      <c r="A6938">
        <f ca="1">26157.0572264448*(((RANDBETWEEN(3800,4910))))</f>
        <v>124402964.16897158</v>
      </c>
      <c r="B6938">
        <v>143905188.31591406</v>
      </c>
    </row>
    <row r="6939" spans="1:2" x14ac:dyDescent="0.25">
      <c r="A6939">
        <f ca="1">32685.5951766627*(((RANDBETWEEN(3800,4910))))</f>
        <v>126852794.88062777</v>
      </c>
      <c r="B6939">
        <v>169217259.21561345</v>
      </c>
    </row>
    <row r="6940" spans="1:2" x14ac:dyDescent="0.25">
      <c r="A6940">
        <f ca="1">28049.4851993424*(((RANDBETWEEN(3800,4910))))</f>
        <v>112815029.47175521</v>
      </c>
      <c r="B6940">
        <v>198980392.03679731</v>
      </c>
    </row>
    <row r="6941" spans="1:2" x14ac:dyDescent="0.25">
      <c r="A6941">
        <f ca="1">26264.4330880082*(((RANDBETWEEN(3800,4910))))</f>
        <v>125885427.79082328</v>
      </c>
      <c r="B6941">
        <v>159042177.84658077</v>
      </c>
    </row>
    <row r="6942" spans="1:2" x14ac:dyDescent="0.25">
      <c r="A6942">
        <f ca="1">26907.8804451741*(((RANDBETWEEN(3800,4910))))</f>
        <v>103057182.10501665</v>
      </c>
      <c r="B6942">
        <v>177106635.55036676</v>
      </c>
    </row>
    <row r="6943" spans="1:2" x14ac:dyDescent="0.25">
      <c r="A6943">
        <f ca="1">31044.7301415101*(((RANDBETWEEN(3800,4910))))</f>
        <v>136069052.21023867</v>
      </c>
      <c r="B6943">
        <v>165066604.2955105</v>
      </c>
    </row>
    <row r="6944" spans="1:2" x14ac:dyDescent="0.25">
      <c r="A6944">
        <f ca="1">29077.4998710895*(((RANDBETWEEN(3800,4910))))</f>
        <v>115263209.48899874</v>
      </c>
      <c r="B6944">
        <v>187139559.98152015</v>
      </c>
    </row>
    <row r="6945" spans="1:2" x14ac:dyDescent="0.25">
      <c r="A6945">
        <f ca="1">30158.6572774061*(((RANDBETWEEN(3800,4910))))</f>
        <v>144459968.35877499</v>
      </c>
      <c r="B6945">
        <v>144834624.46342039</v>
      </c>
    </row>
    <row r="6946" spans="1:2" x14ac:dyDescent="0.25">
      <c r="A6946">
        <f ca="1">25777.2575499272*(((RANDBETWEEN(3800,4910))))</f>
        <v>110971093.75243667</v>
      </c>
      <c r="B6946">
        <v>151508615.74423933</v>
      </c>
    </row>
    <row r="6947" spans="1:2" x14ac:dyDescent="0.25">
      <c r="A6947">
        <f ca="1">29071.1263120303*(((RANDBETWEEN(3800,4910))))</f>
        <v>118232270.7110272</v>
      </c>
      <c r="B6947">
        <v>154631598.23649132</v>
      </c>
    </row>
    <row r="6948" spans="1:2" x14ac:dyDescent="0.25">
      <c r="A6948">
        <f ca="1">25885.3922002352*(((RANDBETWEEN(3800,4910))))</f>
        <v>126217172.36834666</v>
      </c>
      <c r="B6948">
        <v>162084723.95815027</v>
      </c>
    </row>
    <row r="6949" spans="1:2" x14ac:dyDescent="0.25">
      <c r="A6949">
        <f ca="1">29313.1242234226*(((RANDBETWEEN(3800,4910))))</f>
        <v>113471103.86886892</v>
      </c>
      <c r="B6949">
        <v>173539221.48808238</v>
      </c>
    </row>
    <row r="6950" spans="1:2" x14ac:dyDescent="0.25">
      <c r="A6950">
        <f ca="1">26863.6425027356*(((RANDBETWEEN(3800,4910))))</f>
        <v>104553296.62064713</v>
      </c>
      <c r="B6950">
        <v>151437314.37593824</v>
      </c>
    </row>
    <row r="6951" spans="1:2" x14ac:dyDescent="0.25">
      <c r="A6951">
        <f ca="1">27835.2771960809*(((RANDBETWEEN(3800,4910))))</f>
        <v>120693761.92220685</v>
      </c>
      <c r="B6951">
        <v>155232152.44821313</v>
      </c>
    </row>
    <row r="6952" spans="1:2" x14ac:dyDescent="0.25">
      <c r="A6952">
        <f ca="1">27329.4023676665*(((RANDBETWEEN(3800,4910))))</f>
        <v>114619513.52999334</v>
      </c>
      <c r="B6952">
        <v>156826508.96800002</v>
      </c>
    </row>
    <row r="6953" spans="1:2" x14ac:dyDescent="0.25">
      <c r="A6953">
        <f ca="1">27487.0402508529*(((RANDBETWEEN(3800,4910))))</f>
        <v>130700876.39280573</v>
      </c>
      <c r="B6953">
        <v>171033498.02675086</v>
      </c>
    </row>
    <row r="6954" spans="1:2" x14ac:dyDescent="0.25">
      <c r="A6954">
        <f ca="1">27086.7699760388*(((RANDBETWEEN(3800,4910))))</f>
        <v>117908709.705697</v>
      </c>
      <c r="B6954">
        <v>201542818.95844802</v>
      </c>
    </row>
    <row r="6955" spans="1:2" x14ac:dyDescent="0.25">
      <c r="A6955">
        <f ca="1">28221.875529894*(((RANDBETWEEN(3800,4910))))</f>
        <v>121410508.52960397</v>
      </c>
      <c r="B6955">
        <v>186736326.2221314</v>
      </c>
    </row>
    <row r="6956" spans="1:2" x14ac:dyDescent="0.25">
      <c r="A6956">
        <f ca="1">28637.5500119256*(((RANDBETWEEN(3800,4910))))</f>
        <v>118043981.14915729</v>
      </c>
      <c r="B6956">
        <v>177842873.64892581</v>
      </c>
    </row>
    <row r="6957" spans="1:2" x14ac:dyDescent="0.25">
      <c r="A6957">
        <f ca="1">26685.1443364773*(((RANDBETWEEN(3800,4910))))</f>
        <v>106954058.50060095</v>
      </c>
      <c r="B6957">
        <v>170210260.05265531</v>
      </c>
    </row>
    <row r="6958" spans="1:2" x14ac:dyDescent="0.25">
      <c r="A6958">
        <f ca="1">27055.3247981338*(((RANDBETWEEN(3800,4910))))</f>
        <v>122506510.68594983</v>
      </c>
      <c r="B6958">
        <v>183754245.71905315</v>
      </c>
    </row>
    <row r="6959" spans="1:2" x14ac:dyDescent="0.25">
      <c r="A6959">
        <f ca="1">26844.1290133057*(((RANDBETWEEN(3800,4910))))</f>
        <v>106436971.53775707</v>
      </c>
      <c r="B6959">
        <v>173174436.37692738</v>
      </c>
    </row>
    <row r="6960" spans="1:2" x14ac:dyDescent="0.25">
      <c r="A6960">
        <f ca="1">27178.1577844042*(((RANDBETWEEN(3800,4910))))</f>
        <v>111185843.49599747</v>
      </c>
      <c r="B6960">
        <v>171220535.33473077</v>
      </c>
    </row>
    <row r="6961" spans="1:2" x14ac:dyDescent="0.25">
      <c r="A6961">
        <f ca="1">27033.7097671027*(((RANDBETWEEN(3800,4910))))</f>
        <v>127653177.5202589</v>
      </c>
      <c r="B6961">
        <v>154043368.69196874</v>
      </c>
    </row>
    <row r="6962" spans="1:2" x14ac:dyDescent="0.25">
      <c r="A6962">
        <f ca="1">26498.7754263031*(((RANDBETWEEN(3800,4910))))</f>
        <v>101490309.88274089</v>
      </c>
      <c r="B6962">
        <v>144287202.49157971</v>
      </c>
    </row>
    <row r="6963" spans="1:2" x14ac:dyDescent="0.25">
      <c r="A6963">
        <f ca="1">28490.6919387524*(((RANDBETWEEN(3800,4910))))</f>
        <v>118492787.77327131</v>
      </c>
      <c r="B6963">
        <v>202250706.58836985</v>
      </c>
    </row>
    <row r="6964" spans="1:2" x14ac:dyDescent="0.25">
      <c r="A6964">
        <f ca="1">27084.2917312149*(((RANDBETWEEN(3800,4910))))</f>
        <v>122610588.66720974</v>
      </c>
      <c r="B6964">
        <v>151425500.481646</v>
      </c>
    </row>
    <row r="6965" spans="1:2" x14ac:dyDescent="0.25">
      <c r="A6965">
        <f ca="1">26166.7205419699*(((RANDBETWEEN(3800,4910))))</f>
        <v>121439750.03528212</v>
      </c>
      <c r="B6965">
        <v>164002597.06515554</v>
      </c>
    </row>
    <row r="6966" spans="1:2" x14ac:dyDescent="0.25">
      <c r="A6966">
        <f ca="1">30259.557996998*(((RANDBETWEEN(3800,4910))))</f>
        <v>118345131.32625915</v>
      </c>
      <c r="B6966">
        <v>177718893.94884396</v>
      </c>
    </row>
    <row r="6967" spans="1:2" x14ac:dyDescent="0.25">
      <c r="A6967">
        <f ca="1">25976.1402466141*(((RANDBETWEEN(3800,4910))))</f>
        <v>111593498.49945429</v>
      </c>
      <c r="B6967">
        <v>147159860.891076</v>
      </c>
    </row>
    <row r="6968" spans="1:2" x14ac:dyDescent="0.25">
      <c r="A6968">
        <f ca="1">29309.1634949492*(((RANDBETWEEN(3800,4910))))</f>
        <v>116738398.20038271</v>
      </c>
      <c r="B6968">
        <v>170802333.99239102</v>
      </c>
    </row>
    <row r="6969" spans="1:2" x14ac:dyDescent="0.25">
      <c r="A6969">
        <f ca="1">24998.3069301705*(((RANDBETWEEN(3800,4910))))</f>
        <v>117767023.94803324</v>
      </c>
      <c r="B6969">
        <v>148144616.47428578</v>
      </c>
    </row>
    <row r="6970" spans="1:2" x14ac:dyDescent="0.25">
      <c r="A6970">
        <f ca="1">27642.2066325641*(((RANDBETWEEN(3800,4910))))</f>
        <v>130637068.54549801</v>
      </c>
      <c r="B6970">
        <v>158526417.83426443</v>
      </c>
    </row>
    <row r="6971" spans="1:2" x14ac:dyDescent="0.25">
      <c r="A6971">
        <f ca="1">30082.2087261011*(((RANDBETWEEN(3800,4910))))</f>
        <v>125683468.05765054</v>
      </c>
      <c r="B6971">
        <v>199553101.27182493</v>
      </c>
    </row>
    <row r="6972" spans="1:2" x14ac:dyDescent="0.25">
      <c r="A6972">
        <f ca="1">31166.7752377664*(((RANDBETWEEN(3800,4910))))</f>
        <v>143367166.09372523</v>
      </c>
      <c r="B6972">
        <v>169983785.23800492</v>
      </c>
    </row>
    <row r="6973" spans="1:2" x14ac:dyDescent="0.25">
      <c r="A6973">
        <f ca="1">28438.3306453701*(((RANDBETWEEN(3800,4910))))</f>
        <v>131100704.2751563</v>
      </c>
      <c r="B6973">
        <v>155365069.77132675</v>
      </c>
    </row>
    <row r="6974" spans="1:2" x14ac:dyDescent="0.25">
      <c r="A6974">
        <f ca="1">26302.1709174815*(((RANDBETWEEN(3800,4910))))</f>
        <v>111126672.12635933</v>
      </c>
      <c r="B6974">
        <v>151662034.46029338</v>
      </c>
    </row>
    <row r="6975" spans="1:2" x14ac:dyDescent="0.25">
      <c r="A6975">
        <f ca="1">25536.8115162746*(((RANDBETWEEN(3800,4910))))</f>
        <v>113128075.01709636</v>
      </c>
      <c r="B6975">
        <v>152508782.75685176</v>
      </c>
    </row>
    <row r="6976" spans="1:2" x14ac:dyDescent="0.25">
      <c r="A6976">
        <f ca="1">27304.7987507902*(((RANDBETWEEN(3800,4910))))</f>
        <v>109574157.38692093</v>
      </c>
      <c r="B6976">
        <v>160864223.92286503</v>
      </c>
    </row>
    <row r="6977" spans="1:2" x14ac:dyDescent="0.25">
      <c r="A6977">
        <f ca="1">27972.4777884272*(((RANDBETWEEN(3800,4910))))</f>
        <v>123302682.0913872</v>
      </c>
      <c r="B6977">
        <v>185771333.88587588</v>
      </c>
    </row>
    <row r="6978" spans="1:2" x14ac:dyDescent="0.25">
      <c r="A6978">
        <f ca="1">28369.0123361653*(((RANDBETWEEN(3800,4910))))</f>
        <v>111773908.60449113</v>
      </c>
      <c r="B6978">
        <v>146436949.4395197</v>
      </c>
    </row>
    <row r="6979" spans="1:2" x14ac:dyDescent="0.25">
      <c r="A6979">
        <f ca="1">32774.8794393786*(((RANDBETWEEN(3800,4910))))</f>
        <v>138768839.54632878</v>
      </c>
      <c r="B6979">
        <v>144028589.35434246</v>
      </c>
    </row>
    <row r="6980" spans="1:2" x14ac:dyDescent="0.25">
      <c r="A6980">
        <f ca="1">29760.9460802344*(((RANDBETWEEN(3800,4910))))</f>
        <v>123210316.77217053</v>
      </c>
      <c r="B6980">
        <v>182651636.03332683</v>
      </c>
    </row>
    <row r="6981" spans="1:2" x14ac:dyDescent="0.25">
      <c r="A6981">
        <f ca="1">30471.0917554951*(((RANDBETWEEN(3800,4910))))</f>
        <v>148607514.49154979</v>
      </c>
      <c r="B6981">
        <v>165474557.3029466</v>
      </c>
    </row>
    <row r="6982" spans="1:2" x14ac:dyDescent="0.25">
      <c r="A6982">
        <f ca="1">28952.29430596*(((RANDBETWEEN(3800,4910))))</f>
        <v>142068908.15934548</v>
      </c>
      <c r="B6982">
        <v>154072357.00087142</v>
      </c>
    </row>
    <row r="6983" spans="1:2" x14ac:dyDescent="0.25">
      <c r="A6983">
        <f ca="1">26973.2335713338*(((RANDBETWEEN(3800,4910))))</f>
        <v>105977834.70177068</v>
      </c>
      <c r="B6983">
        <v>165123950.69138992</v>
      </c>
    </row>
    <row r="6984" spans="1:2" x14ac:dyDescent="0.25">
      <c r="A6984">
        <f ca="1">28543.0471060636*(((RANDBETWEEN(3800,4910))))</f>
        <v>122050069.4255279</v>
      </c>
      <c r="B6984">
        <v>163954961.19967002</v>
      </c>
    </row>
    <row r="6985" spans="1:2" x14ac:dyDescent="0.25">
      <c r="A6985">
        <f ca="1">31779.6426734071*(((RANDBETWEEN(3800,4910))))</f>
        <v>144057120.23855427</v>
      </c>
      <c r="B6985">
        <v>197391395.80655849</v>
      </c>
    </row>
    <row r="6986" spans="1:2" x14ac:dyDescent="0.25">
      <c r="A6986">
        <f ca="1">31038.7961782495*(((RANDBETWEEN(3800,4910))))</f>
        <v>123224020.82765049</v>
      </c>
      <c r="B6986">
        <v>181511165.45733729</v>
      </c>
    </row>
    <row r="6987" spans="1:2" x14ac:dyDescent="0.25">
      <c r="A6987">
        <f ca="1">26209.2162320902*(((RANDBETWEEN(3800,4910))))</f>
        <v>102268361.73761612</v>
      </c>
      <c r="B6987">
        <v>159954775.33958831</v>
      </c>
    </row>
    <row r="6988" spans="1:2" x14ac:dyDescent="0.25">
      <c r="A6988">
        <f ca="1">30178.2872629509*(((RANDBETWEEN(3800,4910))))</f>
        <v>144765244.00037536</v>
      </c>
      <c r="B6988">
        <v>158885446.21986017</v>
      </c>
    </row>
    <row r="6989" spans="1:2" x14ac:dyDescent="0.25">
      <c r="A6989">
        <f ca="1">28317.0509803563*(((RANDBETWEEN(3800,4910))))</f>
        <v>131164580.14101027</v>
      </c>
      <c r="B6989">
        <v>178064642.93472832</v>
      </c>
    </row>
    <row r="6990" spans="1:2" x14ac:dyDescent="0.25">
      <c r="A6990">
        <f ca="1">25921.800996828*(((RANDBETWEEN(3800,4910))))</f>
        <v>115818606.85382755</v>
      </c>
      <c r="B6990">
        <v>148956438.3408553</v>
      </c>
    </row>
    <row r="6991" spans="1:2" x14ac:dyDescent="0.25">
      <c r="A6991">
        <f ca="1">28974.888485674*(((RANDBETWEEN(3800,4910))))</f>
        <v>117348298.36697982</v>
      </c>
      <c r="B6991">
        <v>163809753.51020133</v>
      </c>
    </row>
    <row r="6992" spans="1:2" x14ac:dyDescent="0.25">
      <c r="A6992">
        <f ca="1">32014.3969071018*(((RANDBETWEEN(3800,4910))))</f>
        <v>134364423.81910628</v>
      </c>
      <c r="B6992">
        <v>193987217.55575114</v>
      </c>
    </row>
    <row r="6993" spans="1:2" x14ac:dyDescent="0.25">
      <c r="A6993">
        <f ca="1">25710.5031732561*(((RANDBETWEEN(3800,4910))))</f>
        <v>107084245.71661182</v>
      </c>
      <c r="B6993">
        <v>174375234.27528441</v>
      </c>
    </row>
    <row r="6994" spans="1:2" x14ac:dyDescent="0.25">
      <c r="A6994">
        <f ca="1">26459.1989995519*(((RANDBETWEEN(3800,4910))))</f>
        <v>118828262.70698765</v>
      </c>
      <c r="B6994">
        <v>152275256.70832974</v>
      </c>
    </row>
    <row r="6995" spans="1:2" x14ac:dyDescent="0.25">
      <c r="A6995">
        <f ca="1">26327.7216610864*(((RANDBETWEEN(3800,4910))))</f>
        <v>113893723.90585998</v>
      </c>
      <c r="B6995">
        <v>152548406.37584493</v>
      </c>
    </row>
    <row r="6996" spans="1:2" x14ac:dyDescent="0.25">
      <c r="A6996">
        <f ca="1">28112.5336705459*(((RANDBETWEEN(3800,4910))))</f>
        <v>110285469.58955151</v>
      </c>
      <c r="B6996">
        <v>191952662.37190908</v>
      </c>
    </row>
    <row r="6997" spans="1:2" x14ac:dyDescent="0.25">
      <c r="A6997">
        <f ca="1">27165.6058613236*(((RANDBETWEEN(3800,4910))))</f>
        <v>127189366.64271726</v>
      </c>
      <c r="B6997">
        <v>164279631.93238586</v>
      </c>
    </row>
    <row r="6998" spans="1:2" x14ac:dyDescent="0.25">
      <c r="A6998">
        <f ca="1">27401.2213571491*(((RANDBETWEEN(3800,4910))))</f>
        <v>119469325.11717001</v>
      </c>
      <c r="B6998">
        <v>144051710.97389618</v>
      </c>
    </row>
    <row r="6999" spans="1:2" x14ac:dyDescent="0.25">
      <c r="A6999">
        <f ca="1">27753.6136695863*(((RANDBETWEEN(3800,4910))))</f>
        <v>131912925.77154356</v>
      </c>
      <c r="B6999">
        <v>173546321.85750249</v>
      </c>
    </row>
    <row r="7000" spans="1:2" x14ac:dyDescent="0.25">
      <c r="A7000">
        <f ca="1">28907.5103379472*(((RANDBETWEEN(3800,4910))))</f>
        <v>121845156.07444745</v>
      </c>
      <c r="B7000">
        <v>202284366.12402558</v>
      </c>
    </row>
    <row r="7001" spans="1:2" x14ac:dyDescent="0.25">
      <c r="A7001">
        <f ca="1">28494.4214720209*(((RANDBETWEEN(3800,4910))))</f>
        <v>117881421.62975033</v>
      </c>
      <c r="B7001">
        <v>144249916.05102092</v>
      </c>
    </row>
    <row r="7002" spans="1:2" x14ac:dyDescent="0.25">
      <c r="A7002">
        <f ca="1">26539.7782134849*(((RANDBETWEEN(3800,4910))))</f>
        <v>109954301.13846786</v>
      </c>
      <c r="B7002">
        <v>171367067.48617506</v>
      </c>
    </row>
    <row r="7003" spans="1:2" x14ac:dyDescent="0.25">
      <c r="A7003">
        <f ca="1">26914.593182297*(((RANDBETWEEN(3800,4910))))</f>
        <v>124749139.39994675</v>
      </c>
      <c r="B7003">
        <v>177722617.62656495</v>
      </c>
    </row>
    <row r="7004" spans="1:2" x14ac:dyDescent="0.25">
      <c r="A7004">
        <f ca="1">30211.6772781094*(((RANDBETWEEN(3800,4910))))</f>
        <v>125529519.09054457</v>
      </c>
      <c r="B7004">
        <v>171679117.55562943</v>
      </c>
    </row>
    <row r="7005" spans="1:2" x14ac:dyDescent="0.25">
      <c r="A7005">
        <f ca="1">25884.1923008273*(((RANDBETWEEN(3800,4910))))</f>
        <v>109748975.35550761</v>
      </c>
      <c r="B7005">
        <v>159748565.65123922</v>
      </c>
    </row>
    <row r="7006" spans="1:2" x14ac:dyDescent="0.25">
      <c r="A7006">
        <f ca="1">27164.3213774994*(((RANDBETWEEN(3800,4910))))</f>
        <v>111292224.68361501</v>
      </c>
      <c r="B7006">
        <v>148385138.31942141</v>
      </c>
    </row>
    <row r="7007" spans="1:2" x14ac:dyDescent="0.25">
      <c r="A7007">
        <f ca="1">32361.8751395128*(((RANDBETWEEN(3800,4910))))</f>
        <v>156825646.92607889</v>
      </c>
      <c r="B7007">
        <v>172328000.57622439</v>
      </c>
    </row>
    <row r="7008" spans="1:2" x14ac:dyDescent="0.25">
      <c r="A7008">
        <f ca="1">27171.6545437477*(((RANDBETWEEN(3800,4910))))</f>
        <v>117707607.48351514</v>
      </c>
      <c r="B7008">
        <v>152966009.52589649</v>
      </c>
    </row>
    <row r="7009" spans="1:2" x14ac:dyDescent="0.25">
      <c r="A7009">
        <f ca="1">32139.7292581879*(((RANDBETWEEN(3800,4910))))</f>
        <v>128173240.28165352</v>
      </c>
      <c r="B7009">
        <v>199423778.17170015</v>
      </c>
    </row>
    <row r="7010" spans="1:2" x14ac:dyDescent="0.25">
      <c r="A7010">
        <f ca="1">27078.3045675826*(((RANDBETWEEN(3800,4910))))</f>
        <v>126970170.11739479</v>
      </c>
      <c r="B7010">
        <v>144680622.29383636</v>
      </c>
    </row>
    <row r="7011" spans="1:2" x14ac:dyDescent="0.25">
      <c r="A7011">
        <f ca="1">26515.8408958578*(((RANDBETWEEN(3800,4910))))</f>
        <v>101290512.22217683</v>
      </c>
      <c r="B7011">
        <v>146626417.27367347</v>
      </c>
    </row>
    <row r="7012" spans="1:2" x14ac:dyDescent="0.25">
      <c r="A7012">
        <f ca="1">30039.4760837475*(((RANDBETWEEN(3800,4910))))</f>
        <v>142627432.44563305</v>
      </c>
      <c r="B7012">
        <v>183113274.96697766</v>
      </c>
    </row>
    <row r="7013" spans="1:2" x14ac:dyDescent="0.25">
      <c r="A7013">
        <f ca="1">24355.0507491214*(((RANDBETWEEN(3800,4910))))</f>
        <v>100294098.98488192</v>
      </c>
      <c r="B7013">
        <v>149823706.40238491</v>
      </c>
    </row>
    <row r="7014" spans="1:2" x14ac:dyDescent="0.25">
      <c r="A7014">
        <f ca="1">25886.0530896287*(((RANDBETWEEN(3800,4910))))</f>
        <v>122000968.21142024</v>
      </c>
      <c r="B7014">
        <v>160665070.65169358</v>
      </c>
    </row>
    <row r="7015" spans="1:2" x14ac:dyDescent="0.25">
      <c r="A7015">
        <f ca="1">28386.5487124445*(((RANDBETWEEN(3800,4910))))</f>
        <v>128789771.50836061</v>
      </c>
      <c r="B7015">
        <v>147251117.88026783</v>
      </c>
    </row>
    <row r="7016" spans="1:2" x14ac:dyDescent="0.25">
      <c r="A7016">
        <f ca="1">27394.9635491108*(((RANDBETWEEN(3800,4910))))</f>
        <v>118099687.86021684</v>
      </c>
      <c r="B7016">
        <v>169143441.864636</v>
      </c>
    </row>
    <row r="7017" spans="1:2" x14ac:dyDescent="0.25">
      <c r="A7017">
        <f ca="1">29850.0974812897*(((RANDBETWEEN(3800,4910))))</f>
        <v>132594133.01188906</v>
      </c>
      <c r="B7017">
        <v>200634375.81388581</v>
      </c>
    </row>
    <row r="7018" spans="1:2" x14ac:dyDescent="0.25">
      <c r="A7018">
        <f ca="1">29184.6209265601*(((RANDBETWEEN(3800,4910))))</f>
        <v>135766856.55035767</v>
      </c>
      <c r="B7018">
        <v>146182962.57886302</v>
      </c>
    </row>
    <row r="7019" spans="1:2" x14ac:dyDescent="0.25">
      <c r="A7019">
        <f ca="1">28622.2636022746*(((RANDBETWEEN(3800,4910))))</f>
        <v>125623114.95038305</v>
      </c>
      <c r="B7019">
        <v>192455469.12878859</v>
      </c>
    </row>
    <row r="7020" spans="1:2" x14ac:dyDescent="0.25">
      <c r="A7020">
        <f ca="1">30821.417838274*(((RANDBETWEEN(3800,4910))))</f>
        <v>149514697.933467</v>
      </c>
      <c r="B7020">
        <v>203586811.17293325</v>
      </c>
    </row>
    <row r="7021" spans="1:2" x14ac:dyDescent="0.25">
      <c r="A7021">
        <f ca="1">26254.116455136*(((RANDBETWEEN(3800,4910))))</f>
        <v>128015071.8352429</v>
      </c>
      <c r="B7021">
        <v>152823707.67980707</v>
      </c>
    </row>
    <row r="7022" spans="1:2" x14ac:dyDescent="0.25">
      <c r="A7022">
        <f ca="1">26645.1730459326*(((RANDBETWEEN(3800,4910))))</f>
        <v>105674756.30016887</v>
      </c>
      <c r="B7022">
        <v>188695695.23239091</v>
      </c>
    </row>
    <row r="7023" spans="1:2" x14ac:dyDescent="0.25">
      <c r="A7023">
        <f ca="1">33010.2272713366*(((RANDBETWEEN(3800,4910))))</f>
        <v>158713172.72058657</v>
      </c>
      <c r="B7023">
        <v>167878587.93998703</v>
      </c>
    </row>
    <row r="7024" spans="1:2" x14ac:dyDescent="0.25">
      <c r="A7024">
        <f ca="1">26895.9351386292*(((RANDBETWEEN(3800,4910))))</f>
        <v>131574914.69817419</v>
      </c>
      <c r="B7024">
        <v>190292623.53618231</v>
      </c>
    </row>
    <row r="7025" spans="1:2" x14ac:dyDescent="0.25">
      <c r="A7025">
        <f ca="1">25728.6478489337*(((RANDBETWEEN(3800,4910))))</f>
        <v>101988360.07317322</v>
      </c>
      <c r="B7025">
        <v>161460728.77827758</v>
      </c>
    </row>
    <row r="7026" spans="1:2" x14ac:dyDescent="0.25">
      <c r="A7026">
        <f ca="1">29749.5972895601*(((RANDBETWEEN(3800,4910))))</f>
        <v>123877323.11372828</v>
      </c>
      <c r="B7026">
        <v>161930055.9868553</v>
      </c>
    </row>
    <row r="7027" spans="1:2" x14ac:dyDescent="0.25">
      <c r="A7027">
        <f ca="1">26401.7383406466*(((RANDBETWEEN(3800,4910))))</f>
        <v>103310002.12695009</v>
      </c>
      <c r="B7027">
        <v>180805207.96809903</v>
      </c>
    </row>
    <row r="7028" spans="1:2" x14ac:dyDescent="0.25">
      <c r="A7028">
        <f ca="1">25873.4420160319*(((RANDBETWEEN(3800,4910))))</f>
        <v>117698287.73092929</v>
      </c>
      <c r="B7028">
        <v>167526547.1220817</v>
      </c>
    </row>
    <row r="7029" spans="1:2" x14ac:dyDescent="0.25">
      <c r="A7029">
        <f ca="1">28487.7425519438*(((RANDBETWEEN(3800,4910))))</f>
        <v>135174338.40897328</v>
      </c>
      <c r="B7029">
        <v>174097055.13552463</v>
      </c>
    </row>
    <row r="7030" spans="1:2" x14ac:dyDescent="0.25">
      <c r="A7030">
        <f ca="1">26946.920140973*(((RANDBETWEEN(3800,4910))))</f>
        <v>128240392.95089059</v>
      </c>
      <c r="B7030">
        <v>147341868.32232484</v>
      </c>
    </row>
    <row r="7031" spans="1:2" x14ac:dyDescent="0.25">
      <c r="A7031">
        <f ca="1">31722.9837500688*(((RANDBETWEEN(3800,4910))))</f>
        <v>153507518.36658287</v>
      </c>
      <c r="B7031">
        <v>187793606.76807928</v>
      </c>
    </row>
    <row r="7032" spans="1:2" x14ac:dyDescent="0.25">
      <c r="A7032">
        <f ca="1">27924.9697044737*(((RANDBETWEEN(3800,4910))))</f>
        <v>109577581.12035482</v>
      </c>
      <c r="B7032">
        <v>145677449.11787081</v>
      </c>
    </row>
    <row r="7033" spans="1:2" x14ac:dyDescent="0.25">
      <c r="A7033">
        <f ca="1">28880.1237500824*(((RANDBETWEEN(3800,4910))))</f>
        <v>128747591.67786725</v>
      </c>
      <c r="B7033">
        <v>155873353.5670014</v>
      </c>
    </row>
    <row r="7034" spans="1:2" x14ac:dyDescent="0.25">
      <c r="A7034">
        <f ca="1">27595.6220820023*(((RANDBETWEEN(3800,4910))))</f>
        <v>111955438.7866834</v>
      </c>
      <c r="B7034">
        <v>168430626.75289029</v>
      </c>
    </row>
    <row r="7035" spans="1:2" x14ac:dyDescent="0.25">
      <c r="A7035">
        <f ca="1">30844.1889105627*(((RANDBETWEEN(3800,4910))))</f>
        <v>150396265.12790382</v>
      </c>
      <c r="B7035">
        <v>185492933.27783138</v>
      </c>
    </row>
    <row r="7036" spans="1:2" x14ac:dyDescent="0.25">
      <c r="A7036">
        <f ca="1">25495.8742469992*(((RANDBETWEEN(3800,4910))))</f>
        <v>124776808.56481403</v>
      </c>
      <c r="B7036">
        <v>168653327.6466915</v>
      </c>
    </row>
    <row r="7037" spans="1:2" x14ac:dyDescent="0.25">
      <c r="A7037">
        <f ca="1">27896.1648022833*(((RANDBETWEEN(3800,4910))))</f>
        <v>117833400.12484486</v>
      </c>
      <c r="B7037">
        <v>149609213.73874426</v>
      </c>
    </row>
    <row r="7038" spans="1:2" x14ac:dyDescent="0.25">
      <c r="A7038">
        <f ca="1">31089.7089047908*(((RANDBETWEEN(3800,4910))))</f>
        <v>133996645.37964816</v>
      </c>
      <c r="B7038">
        <v>188207970.21719614</v>
      </c>
    </row>
    <row r="7039" spans="1:2" x14ac:dyDescent="0.25">
      <c r="A7039">
        <f ca="1">27991.8978839741*(((RANDBETWEEN(3800,4910))))</f>
        <v>137216283.42724106</v>
      </c>
      <c r="B7039">
        <v>183125706.07107979</v>
      </c>
    </row>
    <row r="7040" spans="1:2" x14ac:dyDescent="0.25">
      <c r="A7040">
        <f ca="1">26707.764389202*(((RANDBETWEEN(3800,4910))))</f>
        <v>116499268.26569894</v>
      </c>
      <c r="B7040">
        <v>183560158.20647377</v>
      </c>
    </row>
    <row r="7041" spans="1:2" x14ac:dyDescent="0.25">
      <c r="A7041">
        <f ca="1">30160.9995480564*(((RANDBETWEEN(3800,4910))))</f>
        <v>126525393.10409659</v>
      </c>
      <c r="B7041">
        <v>145471158.17552781</v>
      </c>
    </row>
    <row r="7042" spans="1:2" x14ac:dyDescent="0.25">
      <c r="A7042">
        <f ca="1">29067.0997100504*(((RANDBETWEEN(3800,4910))))</f>
        <v>135714288.54622531</v>
      </c>
      <c r="B7042">
        <v>183599814.5407145</v>
      </c>
    </row>
    <row r="7043" spans="1:2" x14ac:dyDescent="0.25">
      <c r="A7043">
        <f ca="1">27257.7653003916*(((RANDBETWEEN(3800,4910))))</f>
        <v>125849102.39190802</v>
      </c>
      <c r="B7043">
        <v>172557283.39739788</v>
      </c>
    </row>
    <row r="7044" spans="1:2" x14ac:dyDescent="0.25">
      <c r="A7044">
        <f ca="1">26866.0967496077*(((RANDBETWEEN(3800,4910))))</f>
        <v>126861708.85164744</v>
      </c>
      <c r="B7044">
        <v>192552201.7032842</v>
      </c>
    </row>
    <row r="7045" spans="1:2" x14ac:dyDescent="0.25">
      <c r="A7045">
        <f ca="1">26653.7264218335*(((RANDBETWEEN(3800,4910))))</f>
        <v>120634765.78521854</v>
      </c>
      <c r="B7045">
        <v>168384739.67461318</v>
      </c>
    </row>
    <row r="7046" spans="1:2" x14ac:dyDescent="0.25">
      <c r="A7046">
        <f ca="1">26684.4586120029*(((RANDBETWEEN(3800,4910))))</f>
        <v>104789868.96933557</v>
      </c>
      <c r="B7046">
        <v>175329419.30533895</v>
      </c>
    </row>
    <row r="7047" spans="1:2" x14ac:dyDescent="0.25">
      <c r="A7047">
        <f ca="1">28537.3259106804*(((RANDBETWEEN(3800,4910))))</f>
        <v>119913843.47667913</v>
      </c>
      <c r="B7047">
        <v>188322404.4232296</v>
      </c>
    </row>
    <row r="7048" spans="1:2" x14ac:dyDescent="0.25">
      <c r="A7048">
        <f ca="1">27907.2026959314*(((RANDBETWEEN(3800,4910))))</f>
        <v>121117259.70034239</v>
      </c>
      <c r="B7048">
        <v>177204310.29180962</v>
      </c>
    </row>
    <row r="7049" spans="1:2" x14ac:dyDescent="0.25">
      <c r="A7049">
        <f ca="1">31122.0416583202*(((RANDBETWEEN(3800,4910))))</f>
        <v>120411179.17604077</v>
      </c>
      <c r="B7049">
        <v>172192152.17776173</v>
      </c>
    </row>
    <row r="7050" spans="1:2" x14ac:dyDescent="0.25">
      <c r="A7050">
        <f ca="1">29021.799355662*(((RANDBETWEEN(3800,4910))))</f>
        <v>124764715.42999111</v>
      </c>
      <c r="B7050">
        <v>160036726.66686726</v>
      </c>
    </row>
    <row r="7051" spans="1:2" x14ac:dyDescent="0.25">
      <c r="A7051">
        <f ca="1">28590.7726569494*(((RANDBETWEEN(3800,4910))))</f>
        <v>133890588.35249418</v>
      </c>
      <c r="B7051">
        <v>184528429.57961231</v>
      </c>
    </row>
    <row r="7052" spans="1:2" x14ac:dyDescent="0.25">
      <c r="A7052">
        <f ca="1">30344.1455302455*(((RANDBETWEEN(3800,4910))))</f>
        <v>115671882.76129581</v>
      </c>
      <c r="B7052">
        <v>196665291.10369945</v>
      </c>
    </row>
    <row r="7053" spans="1:2" x14ac:dyDescent="0.25">
      <c r="A7053">
        <f ca="1">27327.1688919384*(((RANDBETWEEN(3800,4910))))</f>
        <v>115949177.60849461</v>
      </c>
      <c r="B7053">
        <v>169086191.007269</v>
      </c>
    </row>
    <row r="7054" spans="1:2" x14ac:dyDescent="0.25">
      <c r="A7054">
        <f ca="1">25588.7383403612*(((RANDBETWEEN(3800,4910))))</f>
        <v>110901591.96712577</v>
      </c>
      <c r="B7054">
        <v>189101429.03860638</v>
      </c>
    </row>
    <row r="7055" spans="1:2" x14ac:dyDescent="0.25">
      <c r="A7055">
        <f ca="1">29059.6312701892*(((RANDBETWEEN(3800,4910))))</f>
        <v>119754740.46444963</v>
      </c>
      <c r="B7055">
        <v>159248463.07401916</v>
      </c>
    </row>
    <row r="7056" spans="1:2" x14ac:dyDescent="0.25">
      <c r="A7056">
        <f ca="1">29203.6286573143*(((RANDBETWEEN(3800,4910))))</f>
        <v>118245492.43346563</v>
      </c>
      <c r="B7056">
        <v>200550842.00044191</v>
      </c>
    </row>
    <row r="7057" spans="1:2" x14ac:dyDescent="0.25">
      <c r="A7057">
        <f ca="1">26779.8097065009*(((RANDBETWEEN(3800,4910))))</f>
        <v>111296889.14021772</v>
      </c>
      <c r="B7057">
        <v>160622236.50353029</v>
      </c>
    </row>
    <row r="7058" spans="1:2" x14ac:dyDescent="0.25">
      <c r="A7058">
        <f ca="1">27232.9508772758*(((RANDBETWEEN(3800,4910))))</f>
        <v>109721559.08454435</v>
      </c>
      <c r="B7058">
        <v>164796487.6131027</v>
      </c>
    </row>
    <row r="7059" spans="1:2" x14ac:dyDescent="0.25">
      <c r="A7059">
        <f ca="1">27072.1685142682*(((RANDBETWEEN(3800,4910))))</f>
        <v>118359520.74438052</v>
      </c>
      <c r="B7059">
        <v>145046417.51649895</v>
      </c>
    </row>
    <row r="7060" spans="1:2" x14ac:dyDescent="0.25">
      <c r="A7060">
        <f ca="1">26951.4682829871*(((RANDBETWEEN(3800,4910))))</f>
        <v>109719427.38004063</v>
      </c>
      <c r="B7060">
        <v>188248738.30591273</v>
      </c>
    </row>
    <row r="7061" spans="1:2" x14ac:dyDescent="0.25">
      <c r="A7061">
        <f ca="1">27883.9875803158*(((RANDBETWEEN(3800,4910))))</f>
        <v>116499300.11055957</v>
      </c>
      <c r="B7061">
        <v>185740895.71200407</v>
      </c>
    </row>
    <row r="7062" spans="1:2" x14ac:dyDescent="0.25">
      <c r="A7062">
        <f ca="1">28146.9162642628*(((RANDBETWEEN(3800,4910))))</f>
        <v>122720554.91218582</v>
      </c>
      <c r="B7062">
        <v>195972893.58234638</v>
      </c>
    </row>
    <row r="7063" spans="1:2" x14ac:dyDescent="0.25">
      <c r="A7063">
        <f ca="1">31749.4745258382*(((RANDBETWEEN(3800,4910))))</f>
        <v>126267660.18925837</v>
      </c>
      <c r="B7063">
        <v>184564569.87381899</v>
      </c>
    </row>
    <row r="7064" spans="1:2" x14ac:dyDescent="0.25">
      <c r="A7064">
        <f ca="1">27176.8780636507*(((RANDBETWEEN(3800,4910))))</f>
        <v>120366392.94390884</v>
      </c>
      <c r="B7064">
        <v>203083041.55277371</v>
      </c>
    </row>
    <row r="7065" spans="1:2" x14ac:dyDescent="0.25">
      <c r="A7065">
        <f ca="1">29639.7705432568*(((RANDBETWEEN(3800,4910))))</f>
        <v>134801676.43073198</v>
      </c>
      <c r="B7065">
        <v>144960284.66587129</v>
      </c>
    </row>
    <row r="7066" spans="1:2" x14ac:dyDescent="0.25">
      <c r="A7066">
        <f ca="1">27243.9365665742*(((RANDBETWEEN(3800,4910))))</f>
        <v>110310699.15805891</v>
      </c>
      <c r="B7066">
        <v>169675054.84677926</v>
      </c>
    </row>
    <row r="7067" spans="1:2" x14ac:dyDescent="0.25">
      <c r="A7067">
        <f ca="1">28042.9061170558*(((RANDBETWEEN(3800,4910))))</f>
        <v>129165625.57515922</v>
      </c>
      <c r="B7067">
        <v>161055344.43154845</v>
      </c>
    </row>
    <row r="7068" spans="1:2" x14ac:dyDescent="0.25">
      <c r="A7068">
        <f ca="1">27226.7345004132*(((RANDBETWEEN(3800,4910))))</f>
        <v>119062509.97030675</v>
      </c>
      <c r="B7068">
        <v>186885339.68171859</v>
      </c>
    </row>
    <row r="7069" spans="1:2" x14ac:dyDescent="0.25">
      <c r="A7069">
        <f ca="1">26908.2173212114*(((RANDBETWEEN(3800,4910))))</f>
        <v>111669101.8830272</v>
      </c>
      <c r="B7069">
        <v>151143140.87489024</v>
      </c>
    </row>
    <row r="7070" spans="1:2" x14ac:dyDescent="0.25">
      <c r="A7070">
        <f ca="1">27074.0911899067*(((RANDBETWEEN(3800,4910))))</f>
        <v>127383599.04851094</v>
      </c>
      <c r="B7070">
        <v>160457505.59861046</v>
      </c>
    </row>
    <row r="7071" spans="1:2" x14ac:dyDescent="0.25">
      <c r="A7071">
        <f ca="1">25874.0021353227*(((RANDBETWEEN(3800,4910))))</f>
        <v>105281314.68862815</v>
      </c>
      <c r="B7071">
        <v>170301937.91028756</v>
      </c>
    </row>
    <row r="7072" spans="1:2" x14ac:dyDescent="0.25">
      <c r="A7072">
        <f ca="1">28794.1102144887*(((RANDBETWEEN(3800,4910))))</f>
        <v>114571764.54345047</v>
      </c>
      <c r="B7072">
        <v>165077289.44524843</v>
      </c>
    </row>
    <row r="7073" spans="1:2" x14ac:dyDescent="0.25">
      <c r="A7073">
        <f ca="1">29478.3336755959*(((RANDBETWEEN(3800,4910))))</f>
        <v>112341929.63769616</v>
      </c>
      <c r="B7073">
        <v>177662975.38406411</v>
      </c>
    </row>
    <row r="7074" spans="1:2" x14ac:dyDescent="0.25">
      <c r="A7074">
        <f ca="1">26158.6765102326*(((RANDBETWEEN(3800,4910))))</f>
        <v>124227554.7470945</v>
      </c>
      <c r="B7074">
        <v>164752144.47926635</v>
      </c>
    </row>
    <row r="7075" spans="1:2" x14ac:dyDescent="0.25">
      <c r="A7075">
        <f ca="1">31112.2756155872*(((RANDBETWEEN(3800,4910))))</f>
        <v>150707863.08190432</v>
      </c>
      <c r="B7075">
        <v>144432056.38604391</v>
      </c>
    </row>
    <row r="7076" spans="1:2" x14ac:dyDescent="0.25">
      <c r="A7076">
        <f ca="1">29898.6812673927*(((RANDBETWEEN(3800,4910))))</f>
        <v>118458575.1814097</v>
      </c>
      <c r="B7076">
        <v>189930223.32347837</v>
      </c>
    </row>
    <row r="7077" spans="1:2" x14ac:dyDescent="0.25">
      <c r="A7077">
        <f ca="1">26385.1988749155*(((RANDBETWEEN(3800,4910))))</f>
        <v>104775624.73228942</v>
      </c>
      <c r="B7077">
        <v>157634470.47138691</v>
      </c>
    </row>
    <row r="7078" spans="1:2" x14ac:dyDescent="0.25">
      <c r="A7078">
        <f ca="1">25870.3478782032*(((RANDBETWEEN(3800,4910))))</f>
        <v>118822507.80458708</v>
      </c>
      <c r="B7078">
        <v>187612064.57932118</v>
      </c>
    </row>
    <row r="7079" spans="1:2" x14ac:dyDescent="0.25">
      <c r="A7079">
        <f ca="1">25849.0886088691*(((RANDBETWEEN(3800,4910))))</f>
        <v>125316381.57579747</v>
      </c>
      <c r="B7079">
        <v>146429164.17247367</v>
      </c>
    </row>
    <row r="7080" spans="1:2" x14ac:dyDescent="0.25">
      <c r="A7080">
        <f ca="1">29764.8902438231*(((RANDBETWEEN(3800,4910))))</f>
        <v>132543056.25574443</v>
      </c>
      <c r="B7080">
        <v>160043003.00251794</v>
      </c>
    </row>
    <row r="7081" spans="1:2" x14ac:dyDescent="0.25">
      <c r="A7081">
        <f ca="1">25639.3557153491*(((RANDBETWEEN(3800,4910))))</f>
        <v>107916048.20590426</v>
      </c>
      <c r="B7081">
        <v>147325740.39796674</v>
      </c>
    </row>
    <row r="7082" spans="1:2" x14ac:dyDescent="0.25">
      <c r="A7082">
        <f ca="1">31292.3597707289*(((RANDBETWEEN(3800,4910))))</f>
        <v>132585728.34857841</v>
      </c>
      <c r="B7082">
        <v>177925700.1488176</v>
      </c>
    </row>
    <row r="7083" spans="1:2" x14ac:dyDescent="0.25">
      <c r="A7083">
        <f ca="1">30091.733602728*(((RANDBETWEEN(3800,4910))))</f>
        <v>127980143.01240236</v>
      </c>
      <c r="B7083">
        <v>162027428.79080927</v>
      </c>
    </row>
    <row r="7084" spans="1:2" x14ac:dyDescent="0.25">
      <c r="A7084">
        <f ca="1">27906.3568521891*(((RANDBETWEEN(3800,4910))))</f>
        <v>115811380.93658462</v>
      </c>
      <c r="B7084">
        <v>182249075.00451481</v>
      </c>
    </row>
    <row r="7085" spans="1:2" x14ac:dyDescent="0.25">
      <c r="A7085">
        <f ca="1">29747.975660487*(((RANDBETWEEN(3800,4910))))</f>
        <v>121758464.37837335</v>
      </c>
      <c r="B7085">
        <v>149224891.92587474</v>
      </c>
    </row>
    <row r="7086" spans="1:2" x14ac:dyDescent="0.25">
      <c r="A7086">
        <f ca="1">27307.1674852556*(((RANDBETWEEN(3800,4910))))</f>
        <v>118868100.06331772</v>
      </c>
      <c r="B7086">
        <v>155557603.1491597</v>
      </c>
    </row>
    <row r="7087" spans="1:2" x14ac:dyDescent="0.25">
      <c r="A7087">
        <f ca="1">26839.402028915*(((RANDBETWEEN(3800,4910))))</f>
        <v>118308084.14345743</v>
      </c>
      <c r="B7087">
        <v>156102858.50110209</v>
      </c>
    </row>
    <row r="7088" spans="1:2" x14ac:dyDescent="0.25">
      <c r="A7088">
        <f ca="1">26511.3666015676*(((RANDBETWEEN(3800,4910))))</f>
        <v>111957501.15841985</v>
      </c>
      <c r="B7088">
        <v>167046994.16220936</v>
      </c>
    </row>
    <row r="7089" spans="1:2" x14ac:dyDescent="0.25">
      <c r="A7089">
        <f ca="1">27128.3011665181*(((RANDBETWEEN(3800,4910))))</f>
        <v>106559966.98208319</v>
      </c>
      <c r="B7089">
        <v>197571205.61183277</v>
      </c>
    </row>
    <row r="7090" spans="1:2" x14ac:dyDescent="0.25">
      <c r="A7090">
        <f ca="1">27956.3151484284*(((RANDBETWEEN(3800,4910))))</f>
        <v>118227256.7627037</v>
      </c>
      <c r="B7090">
        <v>166369960.61279804</v>
      </c>
    </row>
    <row r="7091" spans="1:2" x14ac:dyDescent="0.25">
      <c r="A7091">
        <f ca="1">28854.3085511259*(((RANDBETWEEN(3800,4910))))</f>
        <v>136596296.68102986</v>
      </c>
      <c r="B7091">
        <v>156889234.39256698</v>
      </c>
    </row>
    <row r="7092" spans="1:2" x14ac:dyDescent="0.25">
      <c r="A7092">
        <f ca="1">26075.6276696802*(((RANDBETWEEN(3800,4910))))</f>
        <v>114550232.35290526</v>
      </c>
      <c r="B7092">
        <v>162118390.11229253</v>
      </c>
    </row>
    <row r="7093" spans="1:2" x14ac:dyDescent="0.25">
      <c r="A7093">
        <f ca="1">26338.5208447409*(((RANDBETWEEN(3800,4910))))</f>
        <v>114888627.92475992</v>
      </c>
      <c r="B7093">
        <v>181864106.06182295</v>
      </c>
    </row>
    <row r="7094" spans="1:2" x14ac:dyDescent="0.25">
      <c r="A7094">
        <f ca="1">27401.7326542354*(((RANDBETWEEN(3800,4910))))</f>
        <v>127144039.51565237</v>
      </c>
      <c r="B7094">
        <v>194949131.97010311</v>
      </c>
    </row>
    <row r="7095" spans="1:2" x14ac:dyDescent="0.25">
      <c r="A7095">
        <f ca="1">26080.0570659417*(((RANDBETWEEN(3800,4910))))</f>
        <v>112535446.23953862</v>
      </c>
      <c r="B7095">
        <v>184326371.76757345</v>
      </c>
    </row>
    <row r="7096" spans="1:2" x14ac:dyDescent="0.25">
      <c r="A7096">
        <f ca="1">29046.2443119816*(((RANDBETWEEN(3800,4910))))</f>
        <v>138724862.83402401</v>
      </c>
      <c r="B7096">
        <v>201350457.9264949</v>
      </c>
    </row>
    <row r="7097" spans="1:2" x14ac:dyDescent="0.25">
      <c r="A7097">
        <f ca="1">26630.4542595667*(((RANDBETWEEN(3800,4910))))</f>
        <v>110915841.99109538</v>
      </c>
      <c r="B7097">
        <v>182793241.64965782</v>
      </c>
    </row>
    <row r="7098" spans="1:2" x14ac:dyDescent="0.25">
      <c r="A7098">
        <f ca="1">29443.9854530842*(((RANDBETWEEN(3800,4910))))</f>
        <v>119042033.18681923</v>
      </c>
      <c r="B7098">
        <v>156865752.91097909</v>
      </c>
    </row>
    <row r="7099" spans="1:2" x14ac:dyDescent="0.25">
      <c r="A7099">
        <f ca="1">30082.4994188488*(((RANDBETWEEN(3800,4910))))</f>
        <v>117291665.2340914</v>
      </c>
      <c r="B7099">
        <v>163200921.70358187</v>
      </c>
    </row>
    <row r="7100" spans="1:2" x14ac:dyDescent="0.25">
      <c r="A7100">
        <f ca="1">26846.2686858548*(((RANDBETWEEN(3800,4910))))</f>
        <v>105720606.08489606</v>
      </c>
      <c r="B7100">
        <v>148599152.53783447</v>
      </c>
    </row>
    <row r="7101" spans="1:2" x14ac:dyDescent="0.25">
      <c r="A7101">
        <f ca="1">27335.0098469668*(((RANDBETWEEN(3800,4910))))</f>
        <v>109504049.44694917</v>
      </c>
      <c r="B7101">
        <v>191082438.41781831</v>
      </c>
    </row>
    <row r="7102" spans="1:2" x14ac:dyDescent="0.25">
      <c r="A7102">
        <f ca="1">29018.1033064612*(((RANDBETWEEN(3800,4910))))</f>
        <v>127302419.2054451</v>
      </c>
      <c r="B7102">
        <v>170933139.47921613</v>
      </c>
    </row>
    <row r="7103" spans="1:2" x14ac:dyDescent="0.25">
      <c r="A7103">
        <f ca="1">29345.587161662*(((RANDBETWEEN(3800,4910))))</f>
        <v>140213215.45842093</v>
      </c>
      <c r="B7103">
        <v>160849580.49154499</v>
      </c>
    </row>
    <row r="7104" spans="1:2" x14ac:dyDescent="0.25">
      <c r="A7104">
        <f ca="1">29750.1805282172*(((RANDBETWEEN(3800,4910))))</f>
        <v>123731000.81685546</v>
      </c>
      <c r="B7104">
        <v>199503092.94471842</v>
      </c>
    </row>
    <row r="7105" spans="1:2" x14ac:dyDescent="0.25">
      <c r="A7105">
        <f ca="1">28460.276634433*(((RANDBETWEEN(3800,4910))))</f>
        <v>111848887.17332159</v>
      </c>
      <c r="B7105">
        <v>166025084.8827807</v>
      </c>
    </row>
    <row r="7106" spans="1:2" x14ac:dyDescent="0.25">
      <c r="A7106">
        <f ca="1">25929.6428426308*(((RANDBETWEEN(3800,4910))))</f>
        <v>123814044.57356191</v>
      </c>
      <c r="B7106">
        <v>153190479.82528204</v>
      </c>
    </row>
    <row r="7107" spans="1:2" x14ac:dyDescent="0.25">
      <c r="A7107">
        <f ca="1">28207.8667387608*(((RANDBETWEEN(3800,4910))))</f>
        <v>133959159.14237526</v>
      </c>
      <c r="B7107">
        <v>157925934.58636945</v>
      </c>
    </row>
    <row r="7108" spans="1:2" x14ac:dyDescent="0.25">
      <c r="A7108">
        <f ca="1">32494.7831426918*(((RANDBETWEEN(3800,4910))))</f>
        <v>143204509.30984256</v>
      </c>
      <c r="B7108">
        <v>198399223.70867071</v>
      </c>
    </row>
    <row r="7109" spans="1:2" x14ac:dyDescent="0.25">
      <c r="A7109">
        <f ca="1">26992.7278714249*(((RANDBETWEEN(3800,4910))))</f>
        <v>132480308.39295331</v>
      </c>
      <c r="B7109">
        <v>150391803.60629207</v>
      </c>
    </row>
    <row r="7110" spans="1:2" x14ac:dyDescent="0.25">
      <c r="A7110">
        <f ca="1">28437.4671671676*(((RANDBETWEEN(3800,4910))))</f>
        <v>111048309.28778946</v>
      </c>
      <c r="B7110">
        <v>186180854.28783131</v>
      </c>
    </row>
    <row r="7111" spans="1:2" x14ac:dyDescent="0.25">
      <c r="A7111">
        <f ca="1">32861.7680517766*(((RANDBETWEEN(3800,4910))))</f>
        <v>144427470.58755821</v>
      </c>
      <c r="B7111">
        <v>177409895.52017412</v>
      </c>
    </row>
    <row r="7112" spans="1:2" x14ac:dyDescent="0.25">
      <c r="A7112">
        <f ca="1">30390.74694252*(((RANDBETWEEN(3800,4910))))</f>
        <v>142107132.70322356</v>
      </c>
      <c r="B7112">
        <v>144099423.35078514</v>
      </c>
    </row>
    <row r="7113" spans="1:2" x14ac:dyDescent="0.25">
      <c r="A7113">
        <f ca="1">34108.277987774*(((RANDBETWEEN(3800,4910))))</f>
        <v>164367791.62308314</v>
      </c>
      <c r="B7113">
        <v>176358280.34929445</v>
      </c>
    </row>
    <row r="7114" spans="1:2" x14ac:dyDescent="0.25">
      <c r="A7114">
        <f ca="1">25909.6276977478*(((RANDBETWEEN(3800,4910))))</f>
        <v>98508404.506836951</v>
      </c>
      <c r="B7114">
        <v>151018836.5611946</v>
      </c>
    </row>
    <row r="7115" spans="1:2" x14ac:dyDescent="0.25">
      <c r="A7115">
        <f ca="1">28222.7616629002*(((RANDBETWEEN(3800,4910))))</f>
        <v>113003937.69825225</v>
      </c>
      <c r="B7115">
        <v>198327014.82858425</v>
      </c>
    </row>
    <row r="7116" spans="1:2" x14ac:dyDescent="0.25">
      <c r="A7116">
        <f ca="1">27235.1719003916*(((RANDBETWEEN(3800,4910))))</f>
        <v>124301324.55338736</v>
      </c>
      <c r="B7116">
        <v>183538004.37088105</v>
      </c>
    </row>
    <row r="7117" spans="1:2" x14ac:dyDescent="0.25">
      <c r="A7117">
        <f ca="1">29045.0623724462*(((RANDBETWEEN(3800,4910))))</f>
        <v>134391503.59730899</v>
      </c>
      <c r="B7117">
        <v>199923041.22539851</v>
      </c>
    </row>
    <row r="7118" spans="1:2" x14ac:dyDescent="0.25">
      <c r="A7118">
        <f ca="1">31832.7765111438*(((RANDBETWEEN(3800,4910))))</f>
        <v>152383501.15884539</v>
      </c>
      <c r="B7118">
        <v>178872853.95780987</v>
      </c>
    </row>
    <row r="7119" spans="1:2" x14ac:dyDescent="0.25">
      <c r="A7119">
        <f ca="1">27928.6772591471*(((RANDBETWEEN(3800,4910))))</f>
        <v>130985496.34540008</v>
      </c>
      <c r="B7119">
        <v>193896790.49236989</v>
      </c>
    </row>
    <row r="7120" spans="1:2" x14ac:dyDescent="0.25">
      <c r="A7120">
        <f ca="1">28926.2365757349*(((RANDBETWEEN(3800,4910))))</f>
        <v>125077046.95347789</v>
      </c>
      <c r="B7120">
        <v>165247083.47929204</v>
      </c>
    </row>
    <row r="7121" spans="1:2" x14ac:dyDescent="0.25">
      <c r="A7121">
        <f ca="1">25437.2993642889*(((RANDBETWEEN(3800,4910))))</f>
        <v>101571136.36160538</v>
      </c>
      <c r="B7121">
        <v>143339999.09793961</v>
      </c>
    </row>
    <row r="7122" spans="1:2" x14ac:dyDescent="0.25">
      <c r="A7122">
        <f ca="1">29148.9780082279*(((RANDBETWEEN(3800,4910))))</f>
        <v>118782085.38352853</v>
      </c>
      <c r="B7122">
        <v>182255449.92654783</v>
      </c>
    </row>
    <row r="7123" spans="1:2" x14ac:dyDescent="0.25">
      <c r="A7123">
        <f ca="1">29280.2656079802*(((RANDBETWEEN(3800,4910))))</f>
        <v>128598926.55024913</v>
      </c>
      <c r="B7123">
        <v>156870265.81237859</v>
      </c>
    </row>
    <row r="7124" spans="1:2" x14ac:dyDescent="0.25">
      <c r="A7124">
        <f ca="1">31665.6739120137*(((RANDBETWEEN(3800,4910))))</f>
        <v>123844450.66988577</v>
      </c>
      <c r="B7124">
        <v>152755352.49873874</v>
      </c>
    </row>
    <row r="7125" spans="1:2" x14ac:dyDescent="0.25">
      <c r="A7125">
        <f ca="1">26928.4537030384*(((RANDBETWEEN(3800,4910))))</f>
        <v>125648164.97837718</v>
      </c>
      <c r="B7125">
        <v>184771749.30652347</v>
      </c>
    </row>
    <row r="7126" spans="1:2" x14ac:dyDescent="0.25">
      <c r="A7126">
        <f ca="1">26899.9278346505*(((RANDBETWEEN(3800,4910))))</f>
        <v>114755092.14261906</v>
      </c>
      <c r="B7126">
        <v>191755799.0292421</v>
      </c>
    </row>
    <row r="7127" spans="1:2" x14ac:dyDescent="0.25">
      <c r="A7127">
        <f ca="1">26580.0156045474*(((RANDBETWEEN(3800,4910))))</f>
        <v>114028266.94350845</v>
      </c>
      <c r="B7127">
        <v>158627657.91092899</v>
      </c>
    </row>
    <row r="7128" spans="1:2" x14ac:dyDescent="0.25">
      <c r="A7128">
        <f ca="1">23843.9241963661*(((RANDBETWEEN(3800,4910))))</f>
        <v>103911821.64776359</v>
      </c>
      <c r="B7128">
        <v>149033816.95095843</v>
      </c>
    </row>
    <row r="7129" spans="1:2" x14ac:dyDescent="0.25">
      <c r="A7129">
        <f ca="1">26952.2367056839*(((RANDBETWEEN(3800,4910))))</f>
        <v>110342457.07306969</v>
      </c>
      <c r="B7129">
        <v>171978598.93272725</v>
      </c>
    </row>
    <row r="7130" spans="1:2" x14ac:dyDescent="0.25">
      <c r="A7130">
        <f ca="1">32213.3489655619*(((RANDBETWEEN(3800,4910))))</f>
        <v>156685729.36849332</v>
      </c>
      <c r="B7130">
        <v>198191310.09130099</v>
      </c>
    </row>
    <row r="7131" spans="1:2" x14ac:dyDescent="0.25">
      <c r="A7131">
        <f ca="1">25272.813466159*(((RANDBETWEEN(3800,4910))))</f>
        <v>121031503.68943547</v>
      </c>
      <c r="B7131">
        <v>150315422.1281749</v>
      </c>
    </row>
    <row r="7132" spans="1:2" x14ac:dyDescent="0.25">
      <c r="A7132">
        <f ca="1">26563.5697881034*(((RANDBETWEEN(3800,4910))))</f>
        <v>105165172.7911014</v>
      </c>
      <c r="B7132">
        <v>180602218.98046255</v>
      </c>
    </row>
    <row r="7133" spans="1:2" x14ac:dyDescent="0.25">
      <c r="A7133">
        <f ca="1">29849.6285734935*(((RANDBETWEEN(3800,4910))))</f>
        <v>122144680.12273549</v>
      </c>
      <c r="B7133">
        <v>193266061.43426794</v>
      </c>
    </row>
    <row r="7134" spans="1:2" x14ac:dyDescent="0.25">
      <c r="A7134">
        <f ca="1">27318.6164098463*(((RANDBETWEEN(3800,4910))))</f>
        <v>105559133.80764593</v>
      </c>
      <c r="B7134">
        <v>173767930.76026237</v>
      </c>
    </row>
    <row r="7135" spans="1:2" x14ac:dyDescent="0.25">
      <c r="A7135">
        <f ca="1">25193.7961696016*(((RANDBETWEEN(3800,4910))))</f>
        <v>99137587.927382141</v>
      </c>
      <c r="B7135">
        <v>156122010.98060346</v>
      </c>
    </row>
    <row r="7136" spans="1:2" x14ac:dyDescent="0.25">
      <c r="A7136">
        <f ca="1">30176.308357092*(((RANDBETWEEN(3800,4910))))</f>
        <v>115877024.09123334</v>
      </c>
      <c r="B7136">
        <v>153544230.90903348</v>
      </c>
    </row>
    <row r="7137" spans="1:2" x14ac:dyDescent="0.25">
      <c r="A7137">
        <f ca="1">31267.3781457036*(((RANDBETWEEN(3800,4910))))</f>
        <v>120879683.91129018</v>
      </c>
      <c r="B7137">
        <v>196395948.1153602</v>
      </c>
    </row>
    <row r="7138" spans="1:2" x14ac:dyDescent="0.25">
      <c r="A7138">
        <f ca="1">30079.5664061682*(((RANDBETWEEN(3800,4910))))</f>
        <v>146788284.06210089</v>
      </c>
      <c r="B7138">
        <v>187042912.06063014</v>
      </c>
    </row>
    <row r="7139" spans="1:2" x14ac:dyDescent="0.25">
      <c r="A7139">
        <f ca="1">29413.6542059278*(((RANDBETWEEN(3800,4910))))</f>
        <v>122360801.49665962</v>
      </c>
      <c r="B7139">
        <v>174639468.29450345</v>
      </c>
    </row>
    <row r="7140" spans="1:2" x14ac:dyDescent="0.25">
      <c r="A7140">
        <f ca="1">29213.7139135931*(((RANDBETWEEN(3800,4910))))</f>
        <v>134090946.86339249</v>
      </c>
      <c r="B7140">
        <v>164630364.38370898</v>
      </c>
    </row>
    <row r="7141" spans="1:2" x14ac:dyDescent="0.25">
      <c r="A7141">
        <f ca="1">29348.3692353914*(((RANDBETWEEN(3800,4910))))</f>
        <v>120827236.14210679</v>
      </c>
      <c r="B7141">
        <v>189404375.82932442</v>
      </c>
    </row>
    <row r="7142" spans="1:2" x14ac:dyDescent="0.25">
      <c r="A7142">
        <f ca="1">29130.3081519841*(((RANDBETWEEN(3800,4910))))</f>
        <v>132280729.31815986</v>
      </c>
      <c r="B7142">
        <v>202268702.38050118</v>
      </c>
    </row>
    <row r="7143" spans="1:2" x14ac:dyDescent="0.25">
      <c r="A7143">
        <f ca="1">26893.4672808293*(((RANDBETWEEN(3800,4910))))</f>
        <v>118788444.97942282</v>
      </c>
      <c r="B7143">
        <v>145798140.29962343</v>
      </c>
    </row>
    <row r="7144" spans="1:2" x14ac:dyDescent="0.25">
      <c r="A7144">
        <f ca="1">26910.2353405747*(((RANDBETWEEN(3800,4910))))</f>
        <v>125886080.92320846</v>
      </c>
      <c r="B7144">
        <v>158104836.22501093</v>
      </c>
    </row>
    <row r="7145" spans="1:2" x14ac:dyDescent="0.25">
      <c r="A7145">
        <f ca="1">27317.8887930213*(((RANDBETWEEN(3800,4910))))</f>
        <v>115609305.37206623</v>
      </c>
      <c r="B7145">
        <v>164465282.45468128</v>
      </c>
    </row>
    <row r="7146" spans="1:2" x14ac:dyDescent="0.25">
      <c r="A7146">
        <f ca="1">28844.8211396922*(((RANDBETWEEN(3800,4910))))</f>
        <v>130926643.15306292</v>
      </c>
      <c r="B7146">
        <v>163868161.75386196</v>
      </c>
    </row>
    <row r="7147" spans="1:2" x14ac:dyDescent="0.25">
      <c r="A7147">
        <f ca="1">25882.3247347448*(((RANDBETWEEN(3800,4910))))</f>
        <v>112329289.34879243</v>
      </c>
      <c r="B7147">
        <v>145998559.90693918</v>
      </c>
    </row>
    <row r="7148" spans="1:2" x14ac:dyDescent="0.25">
      <c r="A7148">
        <f ca="1">27879.9102450716*(((RANDBETWEEN(3800,4910))))</f>
        <v>116426505.18341911</v>
      </c>
      <c r="B7148">
        <v>149826792.00636157</v>
      </c>
    </row>
    <row r="7149" spans="1:2" x14ac:dyDescent="0.25">
      <c r="A7149">
        <f ca="1">27451.9639325301*(((RANDBETWEEN(3800,4910))))</f>
        <v>107968574.14664094</v>
      </c>
      <c r="B7149">
        <v>159748259.55222774</v>
      </c>
    </row>
    <row r="7150" spans="1:2" x14ac:dyDescent="0.25">
      <c r="A7150">
        <f ca="1">26441.720870733*(((RANDBETWEEN(3800,4910))))</f>
        <v>129723082.59181611</v>
      </c>
      <c r="B7150">
        <v>158735981.08767781</v>
      </c>
    </row>
    <row r="7151" spans="1:2" x14ac:dyDescent="0.25">
      <c r="A7151">
        <f ca="1">26681.0627553639*(((RANDBETWEEN(3800,4910))))</f>
        <v>119984739.21087131</v>
      </c>
      <c r="B7151">
        <v>157422363.5585579</v>
      </c>
    </row>
    <row r="7152" spans="1:2" x14ac:dyDescent="0.25">
      <c r="A7152">
        <f ca="1">25960.4240311786*(((RANDBETWEEN(3800,4910))))</f>
        <v>114978718.03409007</v>
      </c>
      <c r="B7152">
        <v>170241463.62453899</v>
      </c>
    </row>
    <row r="7153" spans="1:2" x14ac:dyDescent="0.25">
      <c r="A7153">
        <f ca="1">27036.5625803204*(((RANDBETWEEN(3800,4910))))</f>
        <v>108714018.13546827</v>
      </c>
      <c r="B7153">
        <v>182603045.99597773</v>
      </c>
    </row>
    <row r="7154" spans="1:2" x14ac:dyDescent="0.25">
      <c r="A7154">
        <f ca="1">30917.3727792809*(((RANDBETWEEN(3800,4910))))</f>
        <v>118166198.76241142</v>
      </c>
      <c r="B7154">
        <v>172590734.12446502</v>
      </c>
    </row>
    <row r="7155" spans="1:2" x14ac:dyDescent="0.25">
      <c r="A7155">
        <f ca="1">26496.9112268795*(((RANDBETWEEN(3800,4910))))</f>
        <v>122018276.19978011</v>
      </c>
      <c r="B7155">
        <v>171237567.36833847</v>
      </c>
    </row>
    <row r="7156" spans="1:2" x14ac:dyDescent="0.25">
      <c r="A7156">
        <f ca="1">24753.4867024418*(((RANDBETWEEN(3800,4910))))</f>
        <v>118618708.2781013</v>
      </c>
      <c r="B7156">
        <v>169640401.32056934</v>
      </c>
    </row>
    <row r="7157" spans="1:2" x14ac:dyDescent="0.25">
      <c r="A7157">
        <f ca="1">31100.8234323832*(((RANDBETWEEN(3800,4910))))</f>
        <v>124807604.43415366</v>
      </c>
      <c r="B7157">
        <v>175189062.68836701</v>
      </c>
    </row>
    <row r="7158" spans="1:2" x14ac:dyDescent="0.25">
      <c r="A7158">
        <f ca="1">32902.8898401443*(((RANDBETWEEN(3800,4910))))</f>
        <v>150070080.56089795</v>
      </c>
      <c r="B7158">
        <v>202029894.77670845</v>
      </c>
    </row>
    <row r="7159" spans="1:2" x14ac:dyDescent="0.25">
      <c r="A7159">
        <f ca="1">27304.6564871175*(((RANDBETWEEN(3800,4910))))</f>
        <v>104959099.53647964</v>
      </c>
      <c r="B7159">
        <v>144664376.42137176</v>
      </c>
    </row>
    <row r="7160" spans="1:2" x14ac:dyDescent="0.25">
      <c r="A7160">
        <f ca="1">29533.6309461157*(((RANDBETWEEN(3800,4910))))</f>
        <v>139339670.80377373</v>
      </c>
      <c r="B7160">
        <v>182501105.55720103</v>
      </c>
    </row>
    <row r="7161" spans="1:2" x14ac:dyDescent="0.25">
      <c r="A7161">
        <f ca="1">27042.9187140482*(((RANDBETWEEN(3800,4910))))</f>
        <v>114932404.53470491</v>
      </c>
      <c r="B7161">
        <v>150014195.21383387</v>
      </c>
    </row>
    <row r="7162" spans="1:2" x14ac:dyDescent="0.25">
      <c r="A7162">
        <f ca="1">26784.7028933803*(((RANDBETWEEN(3800,4910))))</f>
        <v>123048925.09218895</v>
      </c>
      <c r="B7162">
        <v>176582529.04134858</v>
      </c>
    </row>
    <row r="7163" spans="1:2" x14ac:dyDescent="0.25">
      <c r="A7163">
        <f ca="1">27023.0775726954*(((RANDBETWEEN(3800,4910))))</f>
        <v>121333618.30140214</v>
      </c>
      <c r="B7163">
        <v>148324616.40336651</v>
      </c>
    </row>
    <row r="7164" spans="1:2" x14ac:dyDescent="0.25">
      <c r="A7164">
        <f ca="1">28684.8394889632*(((RANDBETWEEN(3800,4910))))</f>
        <v>111125068.18024337</v>
      </c>
      <c r="B7164">
        <v>156745547.84521294</v>
      </c>
    </row>
    <row r="7165" spans="1:2" x14ac:dyDescent="0.25">
      <c r="A7165">
        <f ca="1">31109.042199502*(((RANDBETWEEN(3800,4910))))</f>
        <v>145123681.86067668</v>
      </c>
      <c r="B7165">
        <v>158737184.88045219</v>
      </c>
    </row>
    <row r="7166" spans="1:2" x14ac:dyDescent="0.25">
      <c r="A7166">
        <f ca="1">26895.6067242243*(((RANDBETWEEN(3800,4910))))</f>
        <v>112800174.60139664</v>
      </c>
      <c r="B7166">
        <v>158507486.62421539</v>
      </c>
    </row>
    <row r="7167" spans="1:2" x14ac:dyDescent="0.25">
      <c r="A7167">
        <f ca="1">27134.5887814931*(((RANDBETWEEN(3800,4910))))</f>
        <v>131439948.05755277</v>
      </c>
      <c r="B7167">
        <v>142905767.36835253</v>
      </c>
    </row>
    <row r="7168" spans="1:2" x14ac:dyDescent="0.25">
      <c r="A7168">
        <f ca="1">26555.5078028356*(((RANDBETWEEN(3800,4910))))</f>
        <v>112993685.70106541</v>
      </c>
      <c r="B7168">
        <v>148536923.97237998</v>
      </c>
    </row>
    <row r="7169" spans="1:2" x14ac:dyDescent="0.25">
      <c r="A7169">
        <f ca="1">28178.6891930013*(((RANDBETWEEN(3800,4910))))</f>
        <v>122943620.94906485</v>
      </c>
      <c r="B7169">
        <v>170149780.72679868</v>
      </c>
    </row>
    <row r="7170" spans="1:2" x14ac:dyDescent="0.25">
      <c r="A7170">
        <f ca="1">26456.9350134592*(((RANDBETWEEN(3800,4910))))</f>
        <v>123474515.70781454</v>
      </c>
      <c r="B7170">
        <v>187671667.36815968</v>
      </c>
    </row>
    <row r="7171" spans="1:2" x14ac:dyDescent="0.25">
      <c r="A7171">
        <f ca="1">34148.4377038304*(((RANDBETWEEN(3800,4910))))</f>
        <v>166951711.93402666</v>
      </c>
      <c r="B7171">
        <v>164902235.0984183</v>
      </c>
    </row>
    <row r="7172" spans="1:2" x14ac:dyDescent="0.25">
      <c r="A7172">
        <f ca="1">33356.6173011207*(((RANDBETWEEN(3800,4910))))</f>
        <v>150605127.11456007</v>
      </c>
      <c r="B7172">
        <v>180298260.83338499</v>
      </c>
    </row>
    <row r="7173" spans="1:2" x14ac:dyDescent="0.25">
      <c r="A7173">
        <f ca="1">28531.2686544064*(((RANDBETWEEN(3800,4910))))</f>
        <v>134924369.46668783</v>
      </c>
      <c r="B7173">
        <v>156055579.19403565</v>
      </c>
    </row>
    <row r="7174" spans="1:2" x14ac:dyDescent="0.25">
      <c r="A7174">
        <f ca="1">28105.1693130779*(((RANDBETWEEN(3800,4910))))</f>
        <v>113741620.21002634</v>
      </c>
      <c r="B7174">
        <v>164703588.57820964</v>
      </c>
    </row>
    <row r="7175" spans="1:2" x14ac:dyDescent="0.25">
      <c r="A7175">
        <f ca="1">28142.5896924714*(((RANDBETWEEN(3800,4910))))</f>
        <v>118283304.47745737</v>
      </c>
      <c r="B7175">
        <v>187728248.68161544</v>
      </c>
    </row>
    <row r="7176" spans="1:2" x14ac:dyDescent="0.25">
      <c r="A7176">
        <f ca="1">29220.5774999975*(((RANDBETWEEN(3800,4910))))</f>
        <v>115450501.70249003</v>
      </c>
      <c r="B7176">
        <v>173540824.74733138</v>
      </c>
    </row>
    <row r="7177" spans="1:2" x14ac:dyDescent="0.25">
      <c r="A7177">
        <f ca="1">28103.9866370032*(((RANDBETWEEN(3800,4910))))</f>
        <v>127535891.35872072</v>
      </c>
      <c r="B7177">
        <v>151046682.46890068</v>
      </c>
    </row>
    <row r="7178" spans="1:2" x14ac:dyDescent="0.25">
      <c r="A7178">
        <f ca="1">33590.7673796831*(((RANDBETWEEN(3800,4910))))</f>
        <v>135404383.30750245</v>
      </c>
      <c r="B7178">
        <v>146581310.04123694</v>
      </c>
    </row>
    <row r="7179" spans="1:2" x14ac:dyDescent="0.25">
      <c r="A7179">
        <f ca="1">27142.5782217584*(((RANDBETWEEN(3800,4910))))</f>
        <v>107973176.16615473</v>
      </c>
      <c r="B7179">
        <v>173829660.11886659</v>
      </c>
    </row>
    <row r="7180" spans="1:2" x14ac:dyDescent="0.25">
      <c r="A7180">
        <f ca="1">27277.6391466908*(((RANDBETWEEN(3800,4910))))</f>
        <v>105073465.99305297</v>
      </c>
      <c r="B7180">
        <v>183482775.8114838</v>
      </c>
    </row>
    <row r="7181" spans="1:2" x14ac:dyDescent="0.25">
      <c r="A7181">
        <f ca="1">26935.7646934648*(((RANDBETWEEN(3800,4910))))</f>
        <v>114692486.06477293</v>
      </c>
      <c r="B7181">
        <v>143070286.43689191</v>
      </c>
    </row>
    <row r="7182" spans="1:2" x14ac:dyDescent="0.25">
      <c r="A7182">
        <f ca="1">29446.626731712*(((RANDBETWEEN(3800,4910))))</f>
        <v>122085714.4296778</v>
      </c>
      <c r="B7182">
        <v>200200538.7362304</v>
      </c>
    </row>
    <row r="7183" spans="1:2" x14ac:dyDescent="0.25">
      <c r="A7183">
        <f ca="1">30289.1365317201*(((RANDBETWEEN(3800,4910))))</f>
        <v>119157463.11578706</v>
      </c>
      <c r="B7183">
        <v>199808339.85734835</v>
      </c>
    </row>
    <row r="7184" spans="1:2" x14ac:dyDescent="0.25">
      <c r="A7184">
        <f ca="1">29067.3326238961*(((RANDBETWEEN(3800,4910))))</f>
        <v>112868452.57858871</v>
      </c>
      <c r="B7184">
        <v>155582640.13986555</v>
      </c>
    </row>
    <row r="7185" spans="1:2" x14ac:dyDescent="0.25">
      <c r="A7185">
        <f ca="1">31739.1478450149*(((RANDBETWEEN(3800,4910))))</f>
        <v>124512676.99599342</v>
      </c>
      <c r="B7185">
        <v>172566804.53814459</v>
      </c>
    </row>
    <row r="7186" spans="1:2" x14ac:dyDescent="0.25">
      <c r="A7186">
        <f ca="1">27592.7352247122*(((RANDBETWEEN(3800,4910))))</f>
        <v>130403266.67198986</v>
      </c>
      <c r="B7186">
        <v>154080438.56772086</v>
      </c>
    </row>
    <row r="7187" spans="1:2" x14ac:dyDescent="0.25">
      <c r="A7187">
        <f ca="1">27250.6759974597*(((RANDBETWEEN(3800,4910))))</f>
        <v>111319011.44962277</v>
      </c>
      <c r="B7187">
        <v>178571253.02161801</v>
      </c>
    </row>
    <row r="7188" spans="1:2" x14ac:dyDescent="0.25">
      <c r="A7188">
        <f ca="1">29328.705125224*(((RANDBETWEEN(3800,4910))))</f>
        <v>130688710.03799807</v>
      </c>
      <c r="B7188">
        <v>159795871.9008286</v>
      </c>
    </row>
    <row r="7189" spans="1:2" x14ac:dyDescent="0.25">
      <c r="A7189">
        <f ca="1">28808.5784203077*(((RANDBETWEEN(3800,4910))))</f>
        <v>112756775.93708444</v>
      </c>
      <c r="B7189">
        <v>196919896.13070846</v>
      </c>
    </row>
    <row r="7190" spans="1:2" x14ac:dyDescent="0.25">
      <c r="A7190">
        <f ca="1">28456.9736339536*(((RANDBETWEEN(3800,4910))))</f>
        <v>134914511.99857378</v>
      </c>
      <c r="B7190">
        <v>163563109.57592651</v>
      </c>
    </row>
    <row r="7191" spans="1:2" x14ac:dyDescent="0.25">
      <c r="A7191">
        <f ca="1">26596.943958425*(((RANDBETWEEN(3800,4910))))</f>
        <v>112771042.38372198</v>
      </c>
      <c r="B7191">
        <v>167024495.28618497</v>
      </c>
    </row>
    <row r="7192" spans="1:2" x14ac:dyDescent="0.25">
      <c r="A7192">
        <f ca="1">27540.1735741864*(((RANDBETWEEN(3800,4910))))</f>
        <v>118505366.88972422</v>
      </c>
      <c r="B7192">
        <v>180904088.42000687</v>
      </c>
    </row>
    <row r="7193" spans="1:2" x14ac:dyDescent="0.25">
      <c r="A7193">
        <f ca="1">28394.9249721683*(((RANDBETWEEN(3800,4910))))</f>
        <v>136977118.06573987</v>
      </c>
      <c r="B7193">
        <v>181589927.21472803</v>
      </c>
    </row>
    <row r="7194" spans="1:2" x14ac:dyDescent="0.25">
      <c r="A7194">
        <f ca="1">28044.3705624898*(((RANDBETWEEN(3800,4910))))</f>
        <v>114477120.63608333</v>
      </c>
      <c r="B7194">
        <v>170391311.64028156</v>
      </c>
    </row>
    <row r="7195" spans="1:2" x14ac:dyDescent="0.25">
      <c r="A7195">
        <f ca="1">26226.9911964399*(((RANDBETWEEN(3800,4910))))</f>
        <v>127594312.17068018</v>
      </c>
      <c r="B7195">
        <v>157378394.30846128</v>
      </c>
    </row>
    <row r="7196" spans="1:2" x14ac:dyDescent="0.25">
      <c r="A7196">
        <f ca="1">27384.4030660678*(((RANDBETWEEN(3800,4910))))</f>
        <v>121285521.17961441</v>
      </c>
      <c r="B7196">
        <v>145896110.9779231</v>
      </c>
    </row>
    <row r="7197" spans="1:2" x14ac:dyDescent="0.25">
      <c r="A7197">
        <f ca="1">31161.2366379012*(((RANDBETWEEN(3800,4910))))</f>
        <v>135676024.32142201</v>
      </c>
      <c r="B7197">
        <v>151832008.05853209</v>
      </c>
    </row>
    <row r="7198" spans="1:2" x14ac:dyDescent="0.25">
      <c r="A7198">
        <f ca="1">29428.9679139472*(((RANDBETWEEN(3800,4910))))</f>
        <v>125632264.02464055</v>
      </c>
      <c r="B7198">
        <v>162628899.16305852</v>
      </c>
    </row>
    <row r="7199" spans="1:2" x14ac:dyDescent="0.25">
      <c r="A7199">
        <f ca="1">31067.2627340421*(((RANDBETWEEN(3800,4910))))</f>
        <v>129923292.75376408</v>
      </c>
      <c r="B7199">
        <v>176812321.94080305</v>
      </c>
    </row>
    <row r="7200" spans="1:2" x14ac:dyDescent="0.25">
      <c r="A7200">
        <f ca="1">26674.9196868996*(((RANDBETWEEN(3800,4910))))</f>
        <v>120570636.98478611</v>
      </c>
      <c r="B7200">
        <v>170920045.63749987</v>
      </c>
    </row>
    <row r="7201" spans="1:2" x14ac:dyDescent="0.25">
      <c r="A7201">
        <f ca="1">27783.6347872893*(((RANDBETWEEN(3800,4910))))</f>
        <v>107744935.70510802</v>
      </c>
      <c r="B7201">
        <v>144339620.21246937</v>
      </c>
    </row>
    <row r="7202" spans="1:2" x14ac:dyDescent="0.25">
      <c r="A7202">
        <f ca="1">26217.009827154*(((RANDBETWEEN(3800,4910))))</f>
        <v>117268684.95685977</v>
      </c>
      <c r="B7202">
        <v>148543155.98894674</v>
      </c>
    </row>
    <row r="7203" spans="1:2" x14ac:dyDescent="0.25">
      <c r="A7203">
        <f ca="1">27229.4823391474*(((RANDBETWEEN(3800,4910))))</f>
        <v>130184155.06346364</v>
      </c>
      <c r="B7203">
        <v>160882980.5790666</v>
      </c>
    </row>
    <row r="7204" spans="1:2" x14ac:dyDescent="0.25">
      <c r="A7204">
        <f ca="1">27735.4660164888*(((RANDBETWEEN(3800,4910))))</f>
        <v>118513646.28845684</v>
      </c>
      <c r="B7204">
        <v>171146780.68134141</v>
      </c>
    </row>
    <row r="7205" spans="1:2" x14ac:dyDescent="0.25">
      <c r="A7205">
        <f ca="1">29011.2764528904*(((RANDBETWEEN(3800,4910))))</f>
        <v>110997143.70875852</v>
      </c>
      <c r="B7205">
        <v>179181414.895621</v>
      </c>
    </row>
    <row r="7206" spans="1:2" x14ac:dyDescent="0.25">
      <c r="A7206">
        <f ca="1">27191.6247550803*(((RANDBETWEEN(3800,4910))))</f>
        <v>122878952.26820783</v>
      </c>
      <c r="B7206">
        <v>198503637.47405845</v>
      </c>
    </row>
    <row r="7207" spans="1:2" x14ac:dyDescent="0.25">
      <c r="A7207">
        <f ca="1">28934.4317722778*(((RANDBETWEEN(3800,4910))))</f>
        <v>141662977.95707205</v>
      </c>
      <c r="B7207">
        <v>199392056.09383935</v>
      </c>
    </row>
    <row r="7208" spans="1:2" x14ac:dyDescent="0.25">
      <c r="A7208">
        <f ca="1">27001.8637937935*(((RANDBETWEEN(3800,4910))))</f>
        <v>122966487.7169356</v>
      </c>
      <c r="B7208">
        <v>155497337.63097993</v>
      </c>
    </row>
    <row r="7209" spans="1:2" x14ac:dyDescent="0.25">
      <c r="A7209">
        <f ca="1">26133.2724511912*(((RANDBETWEEN(3800,4910))))</f>
        <v>122617314.34098902</v>
      </c>
      <c r="B7209">
        <v>193280979.76494172</v>
      </c>
    </row>
    <row r="7210" spans="1:2" x14ac:dyDescent="0.25">
      <c r="A7210">
        <f ca="1">27638.0005008993*(((RANDBETWEEN(3800,4910))))</f>
        <v>113979114.06570852</v>
      </c>
      <c r="B7210">
        <v>171066696.07415283</v>
      </c>
    </row>
    <row r="7211" spans="1:2" x14ac:dyDescent="0.25">
      <c r="A7211">
        <f ca="1">27915.3182188638*(((RANDBETWEEN(3800,4910))))</f>
        <v>124530234.57435122</v>
      </c>
      <c r="B7211">
        <v>157422468.63642061</v>
      </c>
    </row>
    <row r="7212" spans="1:2" x14ac:dyDescent="0.25">
      <c r="A7212">
        <f ca="1">30484.5332627694*(((RANDBETWEEN(3800,4910))))</f>
        <v>139802069.54306039</v>
      </c>
      <c r="B7212">
        <v>168584675.47720367</v>
      </c>
    </row>
    <row r="7213" spans="1:2" x14ac:dyDescent="0.25">
      <c r="A7213">
        <f ca="1">28389.2589171725*(((RANDBETWEEN(3800,4910))))</f>
        <v>115260391.20372023</v>
      </c>
      <c r="B7213">
        <v>165841411.92867649</v>
      </c>
    </row>
    <row r="7214" spans="1:2" x14ac:dyDescent="0.25">
      <c r="A7214">
        <f ca="1">30555.8197441152*(((RANDBETWEEN(3800,4910))))</f>
        <v>118281578.22946976</v>
      </c>
      <c r="B7214">
        <v>198299370.74313939</v>
      </c>
    </row>
    <row r="7215" spans="1:2" x14ac:dyDescent="0.25">
      <c r="A7215">
        <f ca="1">28457.0576220106*(((RANDBETWEEN(3800,4910))))</f>
        <v>113002975.81700428</v>
      </c>
      <c r="B7215">
        <v>160785587.91759619</v>
      </c>
    </row>
    <row r="7216" spans="1:2" x14ac:dyDescent="0.25">
      <c r="A7216">
        <f ca="1">27711.0851815471*(((RANDBETWEEN(3800,4910))))</f>
        <v>135174673.5155867</v>
      </c>
      <c r="B7216">
        <v>159081277.85222185</v>
      </c>
    </row>
    <row r="7217" spans="1:2" x14ac:dyDescent="0.25">
      <c r="A7217">
        <f ca="1">26580.7860702075*(((RANDBETWEEN(3800,4910))))</f>
        <v>123388008.93790321</v>
      </c>
      <c r="B7217">
        <v>158696620.97296619</v>
      </c>
    </row>
    <row r="7218" spans="1:2" x14ac:dyDescent="0.25">
      <c r="A7218">
        <f ca="1">28420.0022407498*(((RANDBETWEEN(3800,4910))))</f>
        <v>125389049.88618794</v>
      </c>
      <c r="B7218">
        <v>181117047.47708914</v>
      </c>
    </row>
    <row r="7219" spans="1:2" x14ac:dyDescent="0.25">
      <c r="A7219">
        <f ca="1">27382.9738287351*(((RANDBETWEEN(3800,4910))))</f>
        <v>133574146.33656983</v>
      </c>
      <c r="B7219">
        <v>164595614.97739196</v>
      </c>
    </row>
    <row r="7220" spans="1:2" x14ac:dyDescent="0.25">
      <c r="A7220">
        <f ca="1">28536.4438450918*(((RANDBETWEEN(3800,4910))))</f>
        <v>118255023.29406047</v>
      </c>
      <c r="B7220">
        <v>155529219.01873317</v>
      </c>
    </row>
    <row r="7221" spans="1:2" x14ac:dyDescent="0.25">
      <c r="A7221">
        <f ca="1">27342.168831632*(((RANDBETWEEN(3800,4910))))</f>
        <v>108329672.91092607</v>
      </c>
      <c r="B7221">
        <v>179766317.44320965</v>
      </c>
    </row>
    <row r="7222" spans="1:2" x14ac:dyDescent="0.25">
      <c r="A7222">
        <f ca="1">27655.9725929575*(((RANDBETWEEN(3800,4910))))</f>
        <v>114910566.12373854</v>
      </c>
      <c r="B7222">
        <v>151559420.37134728</v>
      </c>
    </row>
    <row r="7223" spans="1:2" x14ac:dyDescent="0.25">
      <c r="A7223">
        <f ca="1">27286.1967384824*(((RANDBETWEEN(3800,4910))))</f>
        <v>112828423.51362462</v>
      </c>
      <c r="B7223">
        <v>195986395.2848008</v>
      </c>
    </row>
    <row r="7224" spans="1:2" x14ac:dyDescent="0.25">
      <c r="A7224">
        <f ca="1">26511.8591148317*(((RANDBETWEEN(3800,4910))))</f>
        <v>117871725.62454164</v>
      </c>
      <c r="B7224">
        <v>153904058.27981982</v>
      </c>
    </row>
    <row r="7225" spans="1:2" x14ac:dyDescent="0.25">
      <c r="A7225">
        <f ca="1">30371.4211143864*(((RANDBETWEEN(3800,4910))))</f>
        <v>140315965.54846519</v>
      </c>
      <c r="B7225">
        <v>176915584.73282525</v>
      </c>
    </row>
    <row r="7226" spans="1:2" x14ac:dyDescent="0.25">
      <c r="A7226">
        <f ca="1">31290.6635811081*(((RANDBETWEEN(3800,4910))))</f>
        <v>126821059.49423113</v>
      </c>
      <c r="B7226">
        <v>202303806.60532522</v>
      </c>
    </row>
    <row r="7227" spans="1:2" x14ac:dyDescent="0.25">
      <c r="A7227">
        <f ca="1">26832.3383646328*(((RANDBETWEEN(3800,4910))))</f>
        <v>127695098.2772873</v>
      </c>
      <c r="B7227">
        <v>145595552.71414533</v>
      </c>
    </row>
    <row r="7228" spans="1:2" x14ac:dyDescent="0.25">
      <c r="A7228">
        <f ca="1">27825.9287597025*(((RANDBETWEEN(3800,4910))))</f>
        <v>110635892.74857718</v>
      </c>
      <c r="B7228">
        <v>166671597.06825241</v>
      </c>
    </row>
    <row r="7229" spans="1:2" x14ac:dyDescent="0.25">
      <c r="A7229">
        <f ca="1">30902.7734731209*(((RANDBETWEEN(3800,4910))))</f>
        <v>137424633.63496876</v>
      </c>
      <c r="B7229">
        <v>191503590.87921894</v>
      </c>
    </row>
    <row r="7230" spans="1:2" x14ac:dyDescent="0.25">
      <c r="A7230">
        <f ca="1">30670.7099967356*(((RANDBETWEEN(3800,4910))))</f>
        <v>142557460.06482685</v>
      </c>
      <c r="B7230">
        <v>162555718.23057047</v>
      </c>
    </row>
    <row r="7231" spans="1:2" x14ac:dyDescent="0.25">
      <c r="A7231">
        <f ca="1">30985.9537318864*(((RANDBETWEEN(3800,4910))))</f>
        <v>130264949.48885047</v>
      </c>
      <c r="B7231">
        <v>202623238.53014243</v>
      </c>
    </row>
    <row r="7232" spans="1:2" x14ac:dyDescent="0.25">
      <c r="A7232">
        <f ca="1">27667.3653785454*(((RANDBETWEEN(3800,4910))))</f>
        <v>125914179.83776002</v>
      </c>
      <c r="B7232">
        <v>150060534.30978161</v>
      </c>
    </row>
    <row r="7233" spans="1:2" x14ac:dyDescent="0.25">
      <c r="A7233">
        <f ca="1">27319.8463994317*(((RANDBETWEEN(3800,4910))))</f>
        <v>115371711.34480004</v>
      </c>
      <c r="B7233">
        <v>194455953.72208172</v>
      </c>
    </row>
    <row r="7234" spans="1:2" x14ac:dyDescent="0.25">
      <c r="A7234">
        <f ca="1">30181.2444054911*(((RANDBETWEEN(3800,4910))))</f>
        <v>116982503.31568344</v>
      </c>
      <c r="B7234">
        <v>197847807.5943397</v>
      </c>
    </row>
    <row r="7235" spans="1:2" x14ac:dyDescent="0.25">
      <c r="A7235">
        <f ca="1">27301.7919166679*(((RANDBETWEEN(3800,4910))))</f>
        <v>107159533.27292132</v>
      </c>
      <c r="B7235">
        <v>164890405.87017992</v>
      </c>
    </row>
    <row r="7236" spans="1:2" x14ac:dyDescent="0.25">
      <c r="A7236">
        <f ca="1">25212.2731229245*(((RANDBETWEEN(3800,4910))))</f>
        <v>117917801.3959181</v>
      </c>
      <c r="B7236">
        <v>164508718.78337246</v>
      </c>
    </row>
    <row r="7237" spans="1:2" x14ac:dyDescent="0.25">
      <c r="A7237">
        <f ca="1">30666.4996036958*(((RANDBETWEEN(3800,4910))))</f>
        <v>136465923.2364462</v>
      </c>
      <c r="B7237">
        <v>176228210.01753259</v>
      </c>
    </row>
    <row r="7238" spans="1:2" x14ac:dyDescent="0.25">
      <c r="A7238">
        <f ca="1">27828.6371019734*(((RANDBETWEEN(3800,4910))))</f>
        <v>129291847.97576858</v>
      </c>
      <c r="B7238">
        <v>189742130.95932555</v>
      </c>
    </row>
    <row r="7239" spans="1:2" x14ac:dyDescent="0.25">
      <c r="A7239">
        <f ca="1">26638.9298051989*(((RANDBETWEEN(3800,4910))))</f>
        <v>110231891.53391308</v>
      </c>
      <c r="B7239">
        <v>145839234.97097373</v>
      </c>
    </row>
    <row r="7240" spans="1:2" x14ac:dyDescent="0.25">
      <c r="A7240">
        <f ca="1">26451.6067764433*(((RANDBETWEEN(3800,4910))))</f>
        <v>125433519.33389422</v>
      </c>
      <c r="B7240">
        <v>164344112.54280022</v>
      </c>
    </row>
    <row r="7241" spans="1:2" x14ac:dyDescent="0.25">
      <c r="A7241">
        <f ca="1">27803.9434622356*(((RANDBETWEEN(3800,4910))))</f>
        <v>108852438.65465239</v>
      </c>
      <c r="B7241">
        <v>190433615.18142864</v>
      </c>
    </row>
    <row r="7242" spans="1:2" x14ac:dyDescent="0.25">
      <c r="A7242">
        <f ca="1">30710.6857208411*(((RANDBETWEEN(3800,4910))))</f>
        <v>150021699.74630862</v>
      </c>
      <c r="B7242">
        <v>189584021.94635516</v>
      </c>
    </row>
    <row r="7243" spans="1:2" x14ac:dyDescent="0.25">
      <c r="A7243">
        <f ca="1">28752.9345873314*(((RANDBETWEEN(3800,4910))))</f>
        <v>115845573.45235832</v>
      </c>
      <c r="B7243">
        <v>144429648.46882358</v>
      </c>
    </row>
    <row r="7244" spans="1:2" x14ac:dyDescent="0.25">
      <c r="A7244">
        <f ca="1">26926.543881139*(((RANDBETWEEN(3800,4910))))</f>
        <v>108998649.63085054</v>
      </c>
      <c r="B7244">
        <v>161982971.19473371</v>
      </c>
    </row>
    <row r="7245" spans="1:2" x14ac:dyDescent="0.25">
      <c r="A7245">
        <f ca="1">28688.0805422678*(((RANDBETWEEN(3800,4910))))</f>
        <v>112227771.08135158</v>
      </c>
      <c r="B7245">
        <v>185440878.6742329</v>
      </c>
    </row>
    <row r="7246" spans="1:2" x14ac:dyDescent="0.25">
      <c r="A7246">
        <f ca="1">28264.6366694343*(((RANDBETWEEN(3800,4910))))</f>
        <v>112041019.75763741</v>
      </c>
      <c r="B7246">
        <v>164216178.1867564</v>
      </c>
    </row>
    <row r="7247" spans="1:2" x14ac:dyDescent="0.25">
      <c r="A7247">
        <f ca="1">29321.0574745111*(((RANDBETWEEN(3800,4910))))</f>
        <v>128015736.93371564</v>
      </c>
      <c r="B7247">
        <v>183599532.90047529</v>
      </c>
    </row>
    <row r="7248" spans="1:2" x14ac:dyDescent="0.25">
      <c r="A7248">
        <f ca="1">29435.4911527855*(((RANDBETWEEN(3800,4910))))</f>
        <v>112473011.69479345</v>
      </c>
      <c r="B7248">
        <v>189181397.10798424</v>
      </c>
    </row>
    <row r="7249" spans="1:2" x14ac:dyDescent="0.25">
      <c r="A7249">
        <f ca="1">26400.9689688303*(((RANDBETWEEN(3800,4910))))</f>
        <v>129417549.88520598</v>
      </c>
      <c r="B7249">
        <v>162771614.54301375</v>
      </c>
    </row>
    <row r="7250" spans="1:2" x14ac:dyDescent="0.25">
      <c r="A7250">
        <f ca="1">25711.4621727312*(((RANDBETWEEN(3800,4910))))</f>
        <v>108785196.45282559</v>
      </c>
      <c r="B7250">
        <v>146486295.74211407</v>
      </c>
    </row>
    <row r="7251" spans="1:2" x14ac:dyDescent="0.25">
      <c r="A7251">
        <f ca="1">29127.4543718584*(((RANDBETWEEN(3800,4910))))</f>
        <v>117558405.84482034</v>
      </c>
      <c r="B7251">
        <v>146529845.6238654</v>
      </c>
    </row>
    <row r="7252" spans="1:2" x14ac:dyDescent="0.25">
      <c r="A7252">
        <f ca="1">31837.6582135007*(((RANDBETWEEN(3800,4910))))</f>
        <v>122574984.12197772</v>
      </c>
      <c r="B7252">
        <v>200175683.88316512</v>
      </c>
    </row>
    <row r="7253" spans="1:2" x14ac:dyDescent="0.25">
      <c r="A7253">
        <f ca="1">26800.7455943612*(((RANDBETWEEN(3800,4910))))</f>
        <v>107417388.34219982</v>
      </c>
      <c r="B7253">
        <v>183595804.30329323</v>
      </c>
    </row>
    <row r="7254" spans="1:2" x14ac:dyDescent="0.25">
      <c r="A7254">
        <f ca="1">25973.1198309269*(((RANDBETWEEN(3800,4910))))</f>
        <v>106671603.14561678</v>
      </c>
      <c r="B7254">
        <v>150156458.63110763</v>
      </c>
    </row>
    <row r="7255" spans="1:2" x14ac:dyDescent="0.25">
      <c r="A7255">
        <f ca="1">26987.354939573*(((RANDBETWEEN(3800,4910))))</f>
        <v>115370942.36667457</v>
      </c>
      <c r="B7255">
        <v>182920525.75827235</v>
      </c>
    </row>
    <row r="7256" spans="1:2" x14ac:dyDescent="0.25">
      <c r="A7256">
        <f ca="1">30064.7068237748*(((RANDBETWEEN(3800,4910))))</f>
        <v>141274057.36491761</v>
      </c>
      <c r="B7256">
        <v>149777011.96995041</v>
      </c>
    </row>
    <row r="7257" spans="1:2" x14ac:dyDescent="0.25">
      <c r="A7257">
        <f ca="1">30673.0094599392*(((RANDBETWEEN(3800,4910))))</f>
        <v>129010677.78850447</v>
      </c>
      <c r="B7257">
        <v>178182778.01051202</v>
      </c>
    </row>
    <row r="7258" spans="1:2" x14ac:dyDescent="0.25">
      <c r="A7258">
        <f ca="1">29496.1251287274*(((RANDBETWEEN(3800,4910))))</f>
        <v>142318803.74610969</v>
      </c>
      <c r="B7258">
        <v>157280804.1993216</v>
      </c>
    </row>
    <row r="7259" spans="1:2" x14ac:dyDescent="0.25">
      <c r="A7259">
        <f ca="1">27492.8227215422*(((RANDBETWEEN(3800,4910))))</f>
        <v>119951185.53408858</v>
      </c>
      <c r="B7259">
        <v>149517416.2382431</v>
      </c>
    </row>
    <row r="7260" spans="1:2" x14ac:dyDescent="0.25">
      <c r="A7260">
        <f ca="1">31247.4647550379*(((RANDBETWEEN(3800,4910))))</f>
        <v>123864950.28897038</v>
      </c>
      <c r="B7260">
        <v>191209782.73163086</v>
      </c>
    </row>
    <row r="7261" spans="1:2" x14ac:dyDescent="0.25">
      <c r="A7261">
        <f ca="1">28931.9004934615*(((RANDBETWEEN(3800,4910))))</f>
        <v>137050412.63752717</v>
      </c>
      <c r="B7261">
        <v>172188730.44660395</v>
      </c>
    </row>
    <row r="7262" spans="1:2" x14ac:dyDescent="0.25">
      <c r="A7262">
        <f ca="1">29288.8180997181*(((RANDBETWEEN(3800,4910))))</f>
        <v>123218057.7455142</v>
      </c>
      <c r="B7262">
        <v>148882120.50604752</v>
      </c>
    </row>
    <row r="7263" spans="1:2" x14ac:dyDescent="0.25">
      <c r="A7263">
        <f ca="1">28003.8787265682*(((RANDBETWEEN(3800,4910))))</f>
        <v>116692162.65360957</v>
      </c>
      <c r="B7263">
        <v>169066306.21771803</v>
      </c>
    </row>
    <row r="7264" spans="1:2" x14ac:dyDescent="0.25">
      <c r="A7264">
        <f ca="1">28924.7904745454*(((RANDBETWEEN(3800,4910))))</f>
        <v>119343685.49797435</v>
      </c>
      <c r="B7264">
        <v>151659528.44467023</v>
      </c>
    </row>
    <row r="7265" spans="1:2" x14ac:dyDescent="0.25">
      <c r="A7265">
        <f ca="1">28880.4258012587*(((RANDBETWEEN(3800,4910))))</f>
        <v>121355549.21688914</v>
      </c>
      <c r="B7265">
        <v>188106614.43143576</v>
      </c>
    </row>
    <row r="7266" spans="1:2" x14ac:dyDescent="0.25">
      <c r="A7266">
        <f ca="1">33568.7136449833*(((RANDBETWEEN(3800,4910))))</f>
        <v>140753616.3134149</v>
      </c>
      <c r="B7266">
        <v>176895046.93274498</v>
      </c>
    </row>
    <row r="7267" spans="1:2" x14ac:dyDescent="0.25">
      <c r="A7267">
        <f ca="1">27077.0864142738*(((RANDBETWEEN(3800,4910))))</f>
        <v>129049393.85042888</v>
      </c>
      <c r="B7267">
        <v>188159844.30744952</v>
      </c>
    </row>
    <row r="7268" spans="1:2" x14ac:dyDescent="0.25">
      <c r="A7268">
        <f ca="1">30381.2027339027*(((RANDBETWEEN(3800,4910))))</f>
        <v>124684456.01993676</v>
      </c>
      <c r="B7268">
        <v>160706235.62290868</v>
      </c>
    </row>
    <row r="7269" spans="1:2" x14ac:dyDescent="0.25">
      <c r="A7269">
        <f ca="1">28465.9723039133*(((RANDBETWEEN(3800,4910))))</f>
        <v>129434776.06589386</v>
      </c>
      <c r="B7269">
        <v>155675305.84996182</v>
      </c>
    </row>
    <row r="7270" spans="1:2" x14ac:dyDescent="0.25">
      <c r="A7270">
        <f ca="1">26909.5149714121*(((RANDBETWEEN(3800,4910))))</f>
        <v>119747341.62278366</v>
      </c>
      <c r="B7270">
        <v>165222872.56437978</v>
      </c>
    </row>
    <row r="7271" spans="1:2" x14ac:dyDescent="0.25">
      <c r="A7271">
        <f ca="1">26941.0620245069*(((RANDBETWEEN(3800,4910))))</f>
        <v>108734126.33090965</v>
      </c>
      <c r="B7271">
        <v>152149594.69493598</v>
      </c>
    </row>
    <row r="7272" spans="1:2" x14ac:dyDescent="0.25">
      <c r="A7272">
        <f ca="1">27058.2642234946*(((RANDBETWEEN(3800,4910))))</f>
        <v>130502008.34991422</v>
      </c>
      <c r="B7272">
        <v>180078148.3868874</v>
      </c>
    </row>
    <row r="7273" spans="1:2" x14ac:dyDescent="0.25">
      <c r="A7273">
        <f ca="1">30717.1689068257*(((RANDBETWEEN(3800,4910))))</f>
        <v>128367048.86162463</v>
      </c>
      <c r="B7273">
        <v>164942468.27702442</v>
      </c>
    </row>
    <row r="7274" spans="1:2" x14ac:dyDescent="0.25">
      <c r="A7274">
        <f ca="1">27297.0096121072*(((RANDBETWEEN(3800,4910))))</f>
        <v>126002996.369487</v>
      </c>
      <c r="B7274">
        <v>188801545.06631845</v>
      </c>
    </row>
    <row r="7275" spans="1:2" x14ac:dyDescent="0.25">
      <c r="A7275">
        <f ca="1">28503.1987253588*(((RANDBETWEEN(3800,4910))))</f>
        <v>128121878.27048762</v>
      </c>
      <c r="B7275">
        <v>189079159.78764215</v>
      </c>
    </row>
    <row r="7276" spans="1:2" x14ac:dyDescent="0.25">
      <c r="A7276">
        <f ca="1">27468.5718403811*(((RANDBETWEEN(3800,4910))))</f>
        <v>118334607.48836169</v>
      </c>
      <c r="B7276">
        <v>146456565.24102473</v>
      </c>
    </row>
    <row r="7277" spans="1:2" x14ac:dyDescent="0.25">
      <c r="A7277">
        <f ca="1">28004.1131940178*(((RANDBETWEEN(3800,4910))))</f>
        <v>120389682.62108251</v>
      </c>
      <c r="B7277">
        <v>173137493.43759575</v>
      </c>
    </row>
    <row r="7278" spans="1:2" x14ac:dyDescent="0.25">
      <c r="A7278">
        <f ca="1">26623.5367482494*(((RANDBETWEEN(3800,4910))))</f>
        <v>124704646.12880011</v>
      </c>
      <c r="B7278">
        <v>187322166.25499228</v>
      </c>
    </row>
    <row r="7279" spans="1:2" x14ac:dyDescent="0.25">
      <c r="A7279">
        <f ca="1">26655.8068403366*(((RANDBETWEEN(3800,4910))))</f>
        <v>121497167.57825431</v>
      </c>
      <c r="B7279">
        <v>165826287.17123407</v>
      </c>
    </row>
    <row r="7280" spans="1:2" x14ac:dyDescent="0.25">
      <c r="A7280">
        <f ca="1">26482.9596858517*(((RANDBETWEEN(3800,4910))))</f>
        <v>112261266.10832523</v>
      </c>
      <c r="B7280">
        <v>163048357.14437923</v>
      </c>
    </row>
    <row r="7281" spans="1:2" x14ac:dyDescent="0.25">
      <c r="A7281">
        <f ca="1">25072.9260238903*(((RANDBETWEEN(3800,4910))))</f>
        <v>122155295.58839339</v>
      </c>
      <c r="B7281">
        <v>154437056.99225849</v>
      </c>
    </row>
    <row r="7282" spans="1:2" x14ac:dyDescent="0.25">
      <c r="A7282">
        <f ca="1">30175.025304776*(((RANDBETWEEN(3800,4910))))</f>
        <v>123808128.82549585</v>
      </c>
      <c r="B7282">
        <v>185587110.19377291</v>
      </c>
    </row>
    <row r="7283" spans="1:2" x14ac:dyDescent="0.25">
      <c r="A7283">
        <f ca="1">25676.6241763722*(((RANDBETWEEN(3800,4910))))</f>
        <v>118831416.68825047</v>
      </c>
      <c r="B7283">
        <v>150574576.36265361</v>
      </c>
    </row>
    <row r="7284" spans="1:2" x14ac:dyDescent="0.25">
      <c r="A7284">
        <f ca="1">33053.7820204021*(((RANDBETWEEN(3800,4910))))</f>
        <v>153039010.75446162</v>
      </c>
      <c r="B7284">
        <v>157561166.10339519</v>
      </c>
    </row>
    <row r="7285" spans="1:2" x14ac:dyDescent="0.25">
      <c r="A7285">
        <f ca="1">26783.009026997*(((RANDBETWEEN(3800,4910))))</f>
        <v>120148578.49510844</v>
      </c>
      <c r="B7285">
        <v>166489194.48635909</v>
      </c>
    </row>
    <row r="7286" spans="1:2" x14ac:dyDescent="0.25">
      <c r="A7286">
        <f ca="1">27868.7755872938*(((RANDBETWEEN(3800,4910))))</f>
        <v>125827521.77663165</v>
      </c>
      <c r="B7286">
        <v>186041038.30975035</v>
      </c>
    </row>
    <row r="7287" spans="1:2" x14ac:dyDescent="0.25">
      <c r="A7287">
        <f ca="1">28686.4574218711*(((RANDBETWEEN(3800,4910))))</f>
        <v>140391522.62263715</v>
      </c>
      <c r="B7287">
        <v>172681004.84798685</v>
      </c>
    </row>
    <row r="7288" spans="1:2" x14ac:dyDescent="0.25">
      <c r="A7288">
        <f ca="1">34365.7281238191*(((RANDBETWEEN(3800,4910))))</f>
        <v>148322482.58240306</v>
      </c>
      <c r="B7288">
        <v>176340385.1782566</v>
      </c>
    </row>
    <row r="7289" spans="1:2" x14ac:dyDescent="0.25">
      <c r="A7289">
        <f ca="1">29513.1406215072*(((RANDBETWEEN(3800,4910))))</f>
        <v>123601032.92287205</v>
      </c>
      <c r="B7289">
        <v>184207320.77966499</v>
      </c>
    </row>
    <row r="7290" spans="1:2" x14ac:dyDescent="0.25">
      <c r="A7290">
        <f ca="1">27485.5843594036*(((RANDBETWEEN(3800,4910))))</f>
        <v>125719062.8599122</v>
      </c>
      <c r="B7290">
        <v>146368330.55919155</v>
      </c>
    </row>
    <row r="7291" spans="1:2" x14ac:dyDescent="0.25">
      <c r="A7291">
        <f ca="1">25976.9371790717*(((RANDBETWEEN(3800,4910))))</f>
        <v>104401310.52268915</v>
      </c>
      <c r="B7291">
        <v>159790941.92068124</v>
      </c>
    </row>
    <row r="7292" spans="1:2" x14ac:dyDescent="0.25">
      <c r="A7292">
        <f ca="1">25680.7634873858*(((RANDBETWEEN(3800,4910))))</f>
        <v>120237334.64794013</v>
      </c>
      <c r="B7292">
        <v>158248435.05069172</v>
      </c>
    </row>
    <row r="7293" spans="1:2" x14ac:dyDescent="0.25">
      <c r="A7293">
        <f ca="1">25782.4127488842*(((RANDBETWEEN(3800,4910))))</f>
        <v>114937996.03452559</v>
      </c>
      <c r="B7293">
        <v>198365023.91040781</v>
      </c>
    </row>
    <row r="7294" spans="1:2" x14ac:dyDescent="0.25">
      <c r="A7294">
        <f ca="1">26321.2967505751*(((RANDBETWEEN(3800,4910))))</f>
        <v>104284977.72577849</v>
      </c>
      <c r="B7294">
        <v>144073481.90456352</v>
      </c>
    </row>
    <row r="7295" spans="1:2" x14ac:dyDescent="0.25">
      <c r="A7295">
        <f ca="1">28170.6971785319*(((RANDBETWEEN(3800,4910))))</f>
        <v>107414868.34174207</v>
      </c>
      <c r="B7295">
        <v>166891813.00100967</v>
      </c>
    </row>
    <row r="7296" spans="1:2" x14ac:dyDescent="0.25">
      <c r="A7296">
        <f ca="1">26279.0018530964*(((RANDBETWEEN(3800,4910))))</f>
        <v>112736917.94978347</v>
      </c>
      <c r="B7296">
        <v>159632238.56542009</v>
      </c>
    </row>
    <row r="7297" spans="1:2" x14ac:dyDescent="0.25">
      <c r="A7297">
        <f ca="1">29996.3194704657*(((RANDBETWEEN(3800,4910))))</f>
        <v>141642620.53953889</v>
      </c>
      <c r="B7297">
        <v>203025258.42745394</v>
      </c>
    </row>
    <row r="7298" spans="1:2" x14ac:dyDescent="0.25">
      <c r="A7298">
        <f ca="1">27244.8557843622*(((RANDBETWEEN(3800,4910))))</f>
        <v>127832863.34022726</v>
      </c>
      <c r="B7298">
        <v>147190869.06938696</v>
      </c>
    </row>
    <row r="7299" spans="1:2" x14ac:dyDescent="0.25">
      <c r="A7299">
        <f ca="1">27218.3046113431*(((RANDBETWEEN(3800,4910))))</f>
        <v>132444270.23879559</v>
      </c>
      <c r="B7299">
        <v>144406840.10560939</v>
      </c>
    </row>
    <row r="7300" spans="1:2" x14ac:dyDescent="0.25">
      <c r="A7300">
        <f ca="1">28727.3874235729*(((RANDBETWEEN(3800,4910))))</f>
        <v>135219812.60275739</v>
      </c>
      <c r="B7300">
        <v>157479704.99793825</v>
      </c>
    </row>
    <row r="7301" spans="1:2" x14ac:dyDescent="0.25">
      <c r="A7301">
        <f ca="1">26501.9030641575*(((RANDBETWEEN(3800,4910))))</f>
        <v>125910541.45781247</v>
      </c>
      <c r="B7301">
        <v>156449424.06679383</v>
      </c>
    </row>
    <row r="7302" spans="1:2" x14ac:dyDescent="0.25">
      <c r="A7302">
        <f ca="1">27131.2575358247*(((RANDBETWEEN(3800,4910))))</f>
        <v>114466775.54364447</v>
      </c>
      <c r="B7302">
        <v>147230193.22202089</v>
      </c>
    </row>
    <row r="7303" spans="1:2" x14ac:dyDescent="0.25">
      <c r="A7303">
        <f ca="1">26752.1436932708*(((RANDBETWEEN(3800,4910))))</f>
        <v>122444561.6841006</v>
      </c>
      <c r="B7303">
        <v>149627975.11298227</v>
      </c>
    </row>
    <row r="7304" spans="1:2" x14ac:dyDescent="0.25">
      <c r="A7304">
        <f ca="1">27666.4843241022*(((RANDBETWEEN(3800,4910))))</f>
        <v>112962255.49530911</v>
      </c>
      <c r="B7304">
        <v>144712259.20482391</v>
      </c>
    </row>
    <row r="7305" spans="1:2" x14ac:dyDescent="0.25">
      <c r="A7305">
        <f ca="1">32051.8895352425*(((RANDBETWEEN(3800,4910))))</f>
        <v>125130576.74558672</v>
      </c>
      <c r="B7305">
        <v>169522588.56924635</v>
      </c>
    </row>
    <row r="7306" spans="1:2" x14ac:dyDescent="0.25">
      <c r="A7306">
        <f ca="1">26684.2919501327*(((RANDBETWEEN(3800,4910))))</f>
        <v>108498331.06923971</v>
      </c>
      <c r="B7306">
        <v>154371184.0458813</v>
      </c>
    </row>
    <row r="7307" spans="1:2" x14ac:dyDescent="0.25">
      <c r="A7307">
        <f ca="1">30240.5203675344*(((RANDBETWEEN(3800,4910))))</f>
        <v>146091953.89555883</v>
      </c>
      <c r="B7307">
        <v>176183374.8793757</v>
      </c>
    </row>
    <row r="7308" spans="1:2" x14ac:dyDescent="0.25">
      <c r="A7308">
        <f ca="1">29583.9387910216*(((RANDBETWEEN(3800,4910))))</f>
        <v>142269161.64602265</v>
      </c>
      <c r="B7308">
        <v>143093638.75981933</v>
      </c>
    </row>
    <row r="7309" spans="1:2" x14ac:dyDescent="0.25">
      <c r="A7309">
        <f ca="1">28310.0192456034*(((RANDBETWEEN(3800,4910))))</f>
        <v>122242663.10251537</v>
      </c>
      <c r="B7309">
        <v>152848279.72590053</v>
      </c>
    </row>
    <row r="7310" spans="1:2" x14ac:dyDescent="0.25">
      <c r="A7310">
        <f ca="1">31669.3360859581*(((RANDBETWEEN(3800,4910))))</f>
        <v>136051467.82527614</v>
      </c>
      <c r="B7310">
        <v>163259212.97183761</v>
      </c>
    </row>
    <row r="7311" spans="1:2" x14ac:dyDescent="0.25">
      <c r="A7311">
        <f ca="1">27643.1511203258*(((RANDBETWEEN(3800,4910))))</f>
        <v>118727334.06179918</v>
      </c>
      <c r="B7311">
        <v>193332144.71155214</v>
      </c>
    </row>
    <row r="7312" spans="1:2" x14ac:dyDescent="0.25">
      <c r="A7312">
        <f ca="1">31728.2890239393*(((RANDBETWEEN(3800,4910))))</f>
        <v>152898624.80636358</v>
      </c>
      <c r="B7312">
        <v>146655823.15594035</v>
      </c>
    </row>
    <row r="7313" spans="1:2" x14ac:dyDescent="0.25">
      <c r="A7313">
        <f ca="1">31636.4587901425*(((RANDBETWEEN(3800,4910))))</f>
        <v>138251324.91292286</v>
      </c>
      <c r="B7313">
        <v>198255584.91459674</v>
      </c>
    </row>
    <row r="7314" spans="1:2" x14ac:dyDescent="0.25">
      <c r="A7314">
        <f ca="1">26785.0863416043*(((RANDBETWEEN(3800,4910))))</f>
        <v>110809902.19521695</v>
      </c>
      <c r="B7314">
        <v>158359376.63519233</v>
      </c>
    </row>
    <row r="7315" spans="1:2" x14ac:dyDescent="0.25">
      <c r="A7315">
        <f ca="1">27385.8395664978*(((RANDBETWEEN(3800,4910))))</f>
        <v>106777388.46977505</v>
      </c>
      <c r="B7315">
        <v>144795823.89749515</v>
      </c>
    </row>
    <row r="7316" spans="1:2" x14ac:dyDescent="0.25">
      <c r="A7316">
        <f ca="1">27280.2421256373*(((RANDBETWEEN(3800,4910))))</f>
        <v>123197573.43937805</v>
      </c>
      <c r="B7316">
        <v>164431479.8514283</v>
      </c>
    </row>
    <row r="7317" spans="1:2" x14ac:dyDescent="0.25">
      <c r="A7317">
        <f ca="1">28674.3426879457*(((RANDBETWEEN(3800,4910))))</f>
        <v>122668838.01903164</v>
      </c>
      <c r="B7317">
        <v>164137400.88036507</v>
      </c>
    </row>
    <row r="7318" spans="1:2" x14ac:dyDescent="0.25">
      <c r="A7318">
        <f ca="1">27836.8220375562*(((RANDBETWEEN(3800,4910))))</f>
        <v>111820514.12486327</v>
      </c>
      <c r="B7318">
        <v>158047730.91817221</v>
      </c>
    </row>
    <row r="7319" spans="1:2" x14ac:dyDescent="0.25">
      <c r="A7319">
        <f ca="1">31624.7924949887*(((RANDBETWEEN(3800,4910))))</f>
        <v>132602754.93148768</v>
      </c>
      <c r="B7319">
        <v>178925691.45092633</v>
      </c>
    </row>
    <row r="7320" spans="1:2" x14ac:dyDescent="0.25">
      <c r="A7320">
        <f ca="1">26783.6114201781*(((RANDBETWEEN(3800,4910))))</f>
        <v>127061452.57732475</v>
      </c>
      <c r="B7320">
        <v>197143388.21182325</v>
      </c>
    </row>
    <row r="7321" spans="1:2" x14ac:dyDescent="0.25">
      <c r="A7321">
        <f ca="1">28425.7561592362*(((RANDBETWEEN(3800,4910))))</f>
        <v>125386010.41839081</v>
      </c>
      <c r="B7321">
        <v>199626602.90558827</v>
      </c>
    </row>
    <row r="7322" spans="1:2" x14ac:dyDescent="0.25">
      <c r="A7322">
        <f ca="1">30915.3573442907*(((RANDBETWEEN(3800,4910))))</f>
        <v>129380770.4858564</v>
      </c>
      <c r="B7322">
        <v>203087849.72194016</v>
      </c>
    </row>
    <row r="7323" spans="1:2" x14ac:dyDescent="0.25">
      <c r="A7323">
        <f ca="1">30976.2542904342*(((RANDBETWEEN(3800,4910))))</f>
        <v>131401270.70002203</v>
      </c>
      <c r="B7323">
        <v>161856635.0691129</v>
      </c>
    </row>
    <row r="7324" spans="1:2" x14ac:dyDescent="0.25">
      <c r="A7324">
        <f ca="1">28175.2541536754*(((RANDBETWEEN(3800,4910))))</f>
        <v>135410271.46256405</v>
      </c>
      <c r="B7324">
        <v>151144678.41113961</v>
      </c>
    </row>
    <row r="7325" spans="1:2" x14ac:dyDescent="0.25">
      <c r="A7325">
        <f ca="1">27154.4195582709*(((RANDBETWEEN(3800,4910))))</f>
        <v>131889015.79452156</v>
      </c>
      <c r="B7325">
        <v>145824973.00515804</v>
      </c>
    </row>
    <row r="7326" spans="1:2" x14ac:dyDescent="0.25">
      <c r="A7326">
        <f ca="1">28102.826476183*(((RANDBETWEEN(3800,4910))))</f>
        <v>117610328.80282588</v>
      </c>
      <c r="B7326">
        <v>148689814.14247364</v>
      </c>
    </row>
    <row r="7327" spans="1:2" x14ac:dyDescent="0.25">
      <c r="A7327">
        <f ca="1">30226.7267770306*(((RANDBETWEEN(3800,4910))))</f>
        <v>124624794.50169733</v>
      </c>
      <c r="B7327">
        <v>184951054.0267438</v>
      </c>
    </row>
    <row r="7328" spans="1:2" x14ac:dyDescent="0.25">
      <c r="A7328">
        <f ca="1">26660.7052166639*(((RANDBETWEEN(3800,4910))))</f>
        <v>123625690.08967052</v>
      </c>
      <c r="B7328">
        <v>158397151.68229795</v>
      </c>
    </row>
    <row r="7329" spans="1:2" x14ac:dyDescent="0.25">
      <c r="A7329">
        <f ca="1">28600.5869902186*(((RANDBETWEEN(3800,4910))))</f>
        <v>108939635.84574275</v>
      </c>
      <c r="B7329">
        <v>151387290.17387396</v>
      </c>
    </row>
    <row r="7330" spans="1:2" x14ac:dyDescent="0.25">
      <c r="A7330">
        <f ca="1">28779.6384660936*(((RANDBETWEEN(3800,4910))))</f>
        <v>122572480.22709282</v>
      </c>
      <c r="B7330">
        <v>183112551.29389507</v>
      </c>
    </row>
    <row r="7331" spans="1:2" x14ac:dyDescent="0.25">
      <c r="A7331">
        <f ca="1">28665.9937956209*(((RANDBETWEEN(3800,4910))))</f>
        <v>116154606.85985583</v>
      </c>
      <c r="B7331">
        <v>173413508.62006998</v>
      </c>
    </row>
    <row r="7332" spans="1:2" x14ac:dyDescent="0.25">
      <c r="A7332">
        <f ca="1">27614.0501713453*(((RANDBETWEEN(3800,4910))))</f>
        <v>108937427.92595702</v>
      </c>
      <c r="B7332">
        <v>182431059.33755827</v>
      </c>
    </row>
    <row r="7333" spans="1:2" x14ac:dyDescent="0.25">
      <c r="A7333">
        <f ca="1">32318.7313949714*(((RANDBETWEEN(3800,4910))))</f>
        <v>158135552.71559548</v>
      </c>
      <c r="B7333">
        <v>155526901.97959578</v>
      </c>
    </row>
    <row r="7334" spans="1:2" x14ac:dyDescent="0.25">
      <c r="A7334">
        <f ca="1">26075.8860472668*(((RANDBETWEEN(3800,4910))))</f>
        <v>113117193.6730435</v>
      </c>
      <c r="B7334">
        <v>156832646.51051414</v>
      </c>
    </row>
    <row r="7335" spans="1:2" x14ac:dyDescent="0.25">
      <c r="A7335">
        <f ca="1">28940.2273062916*(((RANDBETWEEN(3800,4910))))</f>
        <v>140852086.29972124</v>
      </c>
      <c r="B7335">
        <v>183016533.39986238</v>
      </c>
    </row>
    <row r="7336" spans="1:2" x14ac:dyDescent="0.25">
      <c r="A7336">
        <f ca="1">31407.8696973617*(((RANDBETWEEN(3800,4910))))</f>
        <v>151480155.5503757</v>
      </c>
      <c r="B7336">
        <v>192045003.6840879</v>
      </c>
    </row>
    <row r="7337" spans="1:2" x14ac:dyDescent="0.25">
      <c r="A7337">
        <f ca="1">30243.7580258512*(((RANDBETWEEN(3800,4910))))</f>
        <v>128384752.81973852</v>
      </c>
      <c r="B7337">
        <v>172969733.87927511</v>
      </c>
    </row>
    <row r="7338" spans="1:2" x14ac:dyDescent="0.25">
      <c r="A7338">
        <f ca="1">31013.1585997856*(((RANDBETWEEN(3800,4910))))</f>
        <v>147715674.410779</v>
      </c>
      <c r="B7338">
        <v>167614515.31344998</v>
      </c>
    </row>
    <row r="7339" spans="1:2" x14ac:dyDescent="0.25">
      <c r="A7339">
        <f ca="1">27326.8263518804*(((RANDBETWEEN(3800,4910))))</f>
        <v>131742629.84241553</v>
      </c>
      <c r="B7339">
        <v>153012208.93561396</v>
      </c>
    </row>
    <row r="7340" spans="1:2" x14ac:dyDescent="0.25">
      <c r="A7340">
        <f ca="1">27508.4069144712*(((RANDBETWEEN(3800,4910))))</f>
        <v>123677797.48746257</v>
      </c>
      <c r="B7340">
        <v>146139708.87486044</v>
      </c>
    </row>
    <row r="7341" spans="1:2" x14ac:dyDescent="0.25">
      <c r="A7341">
        <f ca="1">31113.9169460399*(((RANDBETWEEN(3800,4910))))</f>
        <v>133820956.7849177</v>
      </c>
      <c r="B7341">
        <v>191039180.04787987</v>
      </c>
    </row>
    <row r="7342" spans="1:2" x14ac:dyDescent="0.25">
      <c r="A7342">
        <f ca="1">29699.7020543235*(((RANDBETWEEN(3800,4910))))</f>
        <v>132133974.4396854</v>
      </c>
      <c r="B7342">
        <v>178822307.76256755</v>
      </c>
    </row>
    <row r="7343" spans="1:2" x14ac:dyDescent="0.25">
      <c r="A7343">
        <f ca="1">26252.773588212*(((RANDBETWEEN(3800,4910))))</f>
        <v>101361958.82408662</v>
      </c>
      <c r="B7343">
        <v>146379058.38758397</v>
      </c>
    </row>
    <row r="7344" spans="1:2" x14ac:dyDescent="0.25">
      <c r="A7344">
        <f ca="1">27939.5290619316*(((RANDBETWEEN(3800,4910))))</f>
        <v>110417018.85275368</v>
      </c>
      <c r="B7344">
        <v>161027943.38517368</v>
      </c>
    </row>
    <row r="7345" spans="1:2" x14ac:dyDescent="0.25">
      <c r="A7345">
        <f ca="1">28495.8225138678*(((RANDBETWEEN(3800,4910))))</f>
        <v>121278220.61902118</v>
      </c>
      <c r="B7345">
        <v>176202997.64294949</v>
      </c>
    </row>
    <row r="7346" spans="1:2" x14ac:dyDescent="0.25">
      <c r="A7346">
        <f ca="1">26550.8656707159*(((RANDBETWEEN(3800,4910))))</f>
        <v>104663512.47396208</v>
      </c>
      <c r="B7346">
        <v>189357455.559012</v>
      </c>
    </row>
    <row r="7347" spans="1:2" x14ac:dyDescent="0.25">
      <c r="A7347">
        <f ca="1">29871.3086139689*(((RANDBETWEEN(3800,4910))))</f>
        <v>124503614.30302227</v>
      </c>
      <c r="B7347">
        <v>179517754.45648259</v>
      </c>
    </row>
    <row r="7348" spans="1:2" x14ac:dyDescent="0.25">
      <c r="A7348">
        <f ca="1">29451.7253404531*(((RANDBETWEEN(3800,4910))))</f>
        <v>135242322.76336074</v>
      </c>
      <c r="B7348">
        <v>167895999.09630892</v>
      </c>
    </row>
    <row r="7349" spans="1:2" x14ac:dyDescent="0.25">
      <c r="A7349">
        <f ca="1">26888.5201055646*(((RANDBETWEEN(3800,4910))))</f>
        <v>131296643.67547181</v>
      </c>
      <c r="B7349">
        <v>185608562.09550971</v>
      </c>
    </row>
    <row r="7350" spans="1:2" x14ac:dyDescent="0.25">
      <c r="A7350">
        <f ca="1">27111.7071422101*(((RANDBETWEEN(3800,4910))))</f>
        <v>114546962.67583781</v>
      </c>
      <c r="B7350">
        <v>190966387.36724031</v>
      </c>
    </row>
    <row r="7351" spans="1:2" x14ac:dyDescent="0.25">
      <c r="A7351">
        <f ca="1">35596.3697393977*(((RANDBETWEEN(3800,4910))))</f>
        <v>148828421.88042176</v>
      </c>
      <c r="B7351">
        <v>191462939.10375625</v>
      </c>
    </row>
    <row r="7352" spans="1:2" x14ac:dyDescent="0.25">
      <c r="A7352">
        <f ca="1">27633.057013422*(((RANDBETWEEN(3800,4910))))</f>
        <v>105945140.58946012</v>
      </c>
      <c r="B7352">
        <v>169221271.21175694</v>
      </c>
    </row>
    <row r="7353" spans="1:2" x14ac:dyDescent="0.25">
      <c r="A7353">
        <f ca="1">32611.627390442*(((RANDBETWEEN(3800,4910))))</f>
        <v>151285339.46426064</v>
      </c>
      <c r="B7353">
        <v>155310422.40224016</v>
      </c>
    </row>
    <row r="7354" spans="1:2" x14ac:dyDescent="0.25">
      <c r="A7354">
        <f ca="1">29024.0417416474*(((RANDBETWEEN(3800,4910))))</f>
        <v>139605640.77732417</v>
      </c>
      <c r="B7354">
        <v>163078054.51640373</v>
      </c>
    </row>
    <row r="7355" spans="1:2" x14ac:dyDescent="0.25">
      <c r="A7355">
        <f ca="1">33403.8947860147*(((RANDBETWEEN(3800,4910))))</f>
        <v>134985138.83028552</v>
      </c>
      <c r="B7355">
        <v>196227257.5948838</v>
      </c>
    </row>
    <row r="7356" spans="1:2" x14ac:dyDescent="0.25">
      <c r="A7356">
        <f ca="1">25950.2227299404*(((RANDBETWEEN(3800,4910))))</f>
        <v>115089237.80728547</v>
      </c>
      <c r="B7356">
        <v>191780889.62254682</v>
      </c>
    </row>
    <row r="7357" spans="1:2" x14ac:dyDescent="0.25">
      <c r="A7357">
        <f ca="1">26022.5407561894*(((RANDBETWEEN(3800,4910))))</f>
        <v>123997406.70324226</v>
      </c>
      <c r="B7357">
        <v>147588098.86404964</v>
      </c>
    </row>
    <row r="7358" spans="1:2" x14ac:dyDescent="0.25">
      <c r="A7358">
        <f ca="1">29356.936368849*(((RANDBETWEEN(3800,4910))))</f>
        <v>119512087.9575842</v>
      </c>
      <c r="B7358">
        <v>146054930.75635791</v>
      </c>
    </row>
    <row r="7359" spans="1:2" x14ac:dyDescent="0.25">
      <c r="A7359">
        <f ca="1">27342.866859102*(((RANDBETWEEN(3800,4910))))</f>
        <v>106527809.28306122</v>
      </c>
      <c r="B7359">
        <v>156622532.29538512</v>
      </c>
    </row>
    <row r="7360" spans="1:2" x14ac:dyDescent="0.25">
      <c r="A7360">
        <f ca="1">27138.3113644655*(((RANDBETWEEN(3800,4910))))</f>
        <v>131132320.51309717</v>
      </c>
      <c r="B7360">
        <v>180364027.53532246</v>
      </c>
    </row>
    <row r="7361" spans="1:2" x14ac:dyDescent="0.25">
      <c r="A7361">
        <f ca="1">26454.1004564027*(((RANDBETWEEN(3800,4910))))</f>
        <v>126794503.48753811</v>
      </c>
      <c r="B7361">
        <v>180767505.31321102</v>
      </c>
    </row>
    <row r="7362" spans="1:2" x14ac:dyDescent="0.25">
      <c r="A7362">
        <f ca="1">28859.4856298222*(((RANDBETWEEN(3800,4910))))</f>
        <v>123922631.29445653</v>
      </c>
      <c r="B7362">
        <v>174929172.78600097</v>
      </c>
    </row>
    <row r="7363" spans="1:2" x14ac:dyDescent="0.25">
      <c r="A7363">
        <f ca="1">31826.646198838*(((RANDBETWEEN(3800,4910))))</f>
        <v>147293718.60822225</v>
      </c>
      <c r="B7363">
        <v>198981784.74346462</v>
      </c>
    </row>
    <row r="7364" spans="1:2" x14ac:dyDescent="0.25">
      <c r="A7364">
        <f ca="1">27193.2514371519*(((RANDBETWEEN(3800,4910))))</f>
        <v>116387116.15101023</v>
      </c>
      <c r="B7364">
        <v>167867388.24043685</v>
      </c>
    </row>
    <row r="7365" spans="1:2" x14ac:dyDescent="0.25">
      <c r="A7365">
        <f ca="1">28480.8506712728*(((RANDBETWEEN(3800,4910))))</f>
        <v>131695453.50396565</v>
      </c>
      <c r="B7365">
        <v>156115081.4742063</v>
      </c>
    </row>
    <row r="7366" spans="1:2" x14ac:dyDescent="0.25">
      <c r="A7366">
        <f ca="1">28944.4232137018*(((RANDBETWEEN(3800,4910))))</f>
        <v>141769784.90071148</v>
      </c>
      <c r="B7366">
        <v>191814438.83570334</v>
      </c>
    </row>
    <row r="7367" spans="1:2" x14ac:dyDescent="0.25">
      <c r="A7367">
        <f ca="1">31179.8984349025*(((RANDBETWEEN(3800,4910))))</f>
        <v>125405551.50517771</v>
      </c>
      <c r="B7367">
        <v>188163588.58648333</v>
      </c>
    </row>
    <row r="7368" spans="1:2" x14ac:dyDescent="0.25">
      <c r="A7368">
        <f ca="1">28063.9943524824*(((RANDBETWEEN(3800,4910))))</f>
        <v>112761129.30827418</v>
      </c>
      <c r="B7368">
        <v>176392059.12852472</v>
      </c>
    </row>
    <row r="7369" spans="1:2" x14ac:dyDescent="0.25">
      <c r="A7369">
        <f ca="1">25587.3160180924*(((RANDBETWEEN(3800,4910))))</f>
        <v>98229706.193456754</v>
      </c>
      <c r="B7369">
        <v>167818386.13881204</v>
      </c>
    </row>
    <row r="7370" spans="1:2" x14ac:dyDescent="0.25">
      <c r="A7370">
        <f ca="1">26047.2798584009*(((RANDBETWEEN(3800,4910))))</f>
        <v>116144820.88860954</v>
      </c>
      <c r="B7370">
        <v>170856072.94737178</v>
      </c>
    </row>
    <row r="7371" spans="1:2" x14ac:dyDescent="0.25">
      <c r="A7371">
        <f ca="1">29580.7063871426*(((RANDBETWEEN(3800,4910))))</f>
        <v>135982507.26169464</v>
      </c>
      <c r="B7371">
        <v>185455945.49560446</v>
      </c>
    </row>
    <row r="7372" spans="1:2" x14ac:dyDescent="0.25">
      <c r="A7372">
        <f ca="1">26583.4476238452*(((RANDBETWEEN(3800,4910))))</f>
        <v>117472255.0497718</v>
      </c>
      <c r="B7372">
        <v>175341759.07248631</v>
      </c>
    </row>
    <row r="7373" spans="1:2" x14ac:dyDescent="0.25">
      <c r="A7373">
        <f ca="1">27305.8230612938*(((RANDBETWEEN(3800,4910))))</f>
        <v>116978145.99458277</v>
      </c>
      <c r="B7373">
        <v>197440164.22804266</v>
      </c>
    </row>
    <row r="7374" spans="1:2" x14ac:dyDescent="0.25">
      <c r="A7374">
        <f ca="1">28035.8718799987*(((RANDBETWEEN(3800,4910))))</f>
        <v>126217495.20375407</v>
      </c>
      <c r="B7374">
        <v>143540538.50354096</v>
      </c>
    </row>
    <row r="7375" spans="1:2" x14ac:dyDescent="0.25">
      <c r="A7375">
        <f ca="1">27898.1216971206*(((RANDBETWEEN(3800,4910))))</f>
        <v>116446759.96378151</v>
      </c>
      <c r="B7375">
        <v>156075590.12131393</v>
      </c>
    </row>
    <row r="7376" spans="1:2" x14ac:dyDescent="0.25">
      <c r="A7376">
        <f ca="1">29191.4606016403*(((RANDBETWEEN(3800,4910))))</f>
        <v>136586844.15507498</v>
      </c>
      <c r="B7376">
        <v>146955663.16344067</v>
      </c>
    </row>
    <row r="7377" spans="1:2" x14ac:dyDescent="0.25">
      <c r="A7377">
        <f ca="1">27061.934539402*(((RANDBETWEEN(3800,4910))))</f>
        <v>107733561.40135923</v>
      </c>
      <c r="B7377">
        <v>163831572.64438713</v>
      </c>
    </row>
    <row r="7378" spans="1:2" x14ac:dyDescent="0.25">
      <c r="A7378">
        <f ca="1">31487.1294493005*(((RANDBETWEEN(3800,4910))))</f>
        <v>147863559.89391509</v>
      </c>
      <c r="B7378">
        <v>170868715.48444834</v>
      </c>
    </row>
    <row r="7379" spans="1:2" x14ac:dyDescent="0.25">
      <c r="A7379">
        <f ca="1">27547.0893946564*(((RANDBETWEEN(3800,4910))))</f>
        <v>122694736.1637997</v>
      </c>
      <c r="B7379">
        <v>179331111.95713088</v>
      </c>
    </row>
    <row r="7380" spans="1:2" x14ac:dyDescent="0.25">
      <c r="A7380">
        <f ca="1">26925.9754391595*(((RANDBETWEEN(3800,4910))))</f>
        <v>126444380.66229291</v>
      </c>
      <c r="B7380">
        <v>151723336.9014895</v>
      </c>
    </row>
    <row r="7381" spans="1:2" x14ac:dyDescent="0.25">
      <c r="A7381">
        <f ca="1">26864.7257191918*(((RANDBETWEEN(3800,4910))))</f>
        <v>109688675.11146025</v>
      </c>
      <c r="B7381">
        <v>147662438.68605113</v>
      </c>
    </row>
    <row r="7382" spans="1:2" x14ac:dyDescent="0.25">
      <c r="A7382">
        <f ca="1">30336.4565018839*(((RANDBETWEEN(3800,4910))))</f>
        <v>123105340.48464501</v>
      </c>
      <c r="B7382">
        <v>155330872.94672132</v>
      </c>
    </row>
    <row r="7383" spans="1:2" x14ac:dyDescent="0.25">
      <c r="A7383">
        <f ca="1">27538.5214675929*(((RANDBETWEEN(3800,4910))))</f>
        <v>115799482.77122794</v>
      </c>
      <c r="B7383">
        <v>149547356.15654016</v>
      </c>
    </row>
    <row r="7384" spans="1:2" x14ac:dyDescent="0.25">
      <c r="A7384">
        <f ca="1">26616.429971804*(((RANDBETWEEN(3800,4910))))</f>
        <v>109153979.3143681</v>
      </c>
      <c r="B7384">
        <v>146869895.95350501</v>
      </c>
    </row>
    <row r="7385" spans="1:2" x14ac:dyDescent="0.25">
      <c r="A7385">
        <f ca="1">29816.0037564281*(((RANDBETWEEN(3800,4910))))</f>
        <v>139240737.54251903</v>
      </c>
      <c r="B7385">
        <v>163547601.92923456</v>
      </c>
    </row>
    <row r="7386" spans="1:2" x14ac:dyDescent="0.25">
      <c r="A7386">
        <f ca="1">26331.4891856211*(((RANDBETWEEN(3800,4910))))</f>
        <v>112014154.99563205</v>
      </c>
      <c r="B7386">
        <v>144352631.03463221</v>
      </c>
    </row>
    <row r="7387" spans="1:2" x14ac:dyDescent="0.25">
      <c r="A7387">
        <f ca="1">30040.4988048325*(((RANDBETWEEN(3800,4910))))</f>
        <v>132809045.21616457</v>
      </c>
      <c r="B7387">
        <v>158348002.61010528</v>
      </c>
    </row>
    <row r="7388" spans="1:2" x14ac:dyDescent="0.25">
      <c r="A7388">
        <f ca="1">31753.4208058274*(((RANDBETWEEN(3800,4910))))</f>
        <v>132919819.49319343</v>
      </c>
      <c r="B7388">
        <v>169872760.19996792</v>
      </c>
    </row>
    <row r="7389" spans="1:2" x14ac:dyDescent="0.25">
      <c r="A7389">
        <f ca="1">33274.6689249092*(((RANDBETWEEN(3800,4910))))</f>
        <v>143813119.09345773</v>
      </c>
      <c r="B7389">
        <v>196403020.10212204</v>
      </c>
    </row>
    <row r="7390" spans="1:2" x14ac:dyDescent="0.25">
      <c r="A7390">
        <f ca="1">27009.7986574703*(((RANDBETWEEN(3800,4910))))</f>
        <v>102637234.89838707</v>
      </c>
      <c r="B7390">
        <v>149551735.5282166</v>
      </c>
    </row>
    <row r="7391" spans="1:2" x14ac:dyDescent="0.25">
      <c r="A7391">
        <f ca="1">30543.9569441174*(((RANDBETWEEN(3800,4910))))</f>
        <v>131186295.07498439</v>
      </c>
      <c r="B7391">
        <v>156245843.15551364</v>
      </c>
    </row>
    <row r="7392" spans="1:2" x14ac:dyDescent="0.25">
      <c r="A7392">
        <f ca="1">30314.4066912562*(((RANDBETWEEN(3800,4910))))</f>
        <v>148510278.38046405</v>
      </c>
      <c r="B7392">
        <v>193266326.10979018</v>
      </c>
    </row>
    <row r="7393" spans="1:2" x14ac:dyDescent="0.25">
      <c r="A7393">
        <f ca="1">27566.3010540963*(((RANDBETWEEN(3800,4910))))</f>
        <v>130278338.7816591</v>
      </c>
      <c r="B7393">
        <v>167450709.07076475</v>
      </c>
    </row>
    <row r="7394" spans="1:2" x14ac:dyDescent="0.25">
      <c r="A7394">
        <f ca="1">28327.7616777385*(((RANDBETWEEN(3800,4910))))</f>
        <v>115463956.59846196</v>
      </c>
      <c r="B7394">
        <v>157972721.33025774</v>
      </c>
    </row>
    <row r="7395" spans="1:2" x14ac:dyDescent="0.25">
      <c r="A7395">
        <f ca="1">29038.0269487494*(((RANDBETWEEN(3800,4910))))</f>
        <v>134039532.39542717</v>
      </c>
      <c r="B7395">
        <v>167946441.1119386</v>
      </c>
    </row>
    <row r="7396" spans="1:2" x14ac:dyDescent="0.25">
      <c r="A7396">
        <f ca="1">28730.7136750046*(((RANDBETWEEN(3800,4910))))</f>
        <v>109464019.1017677</v>
      </c>
      <c r="B7396">
        <v>158248395.6696251</v>
      </c>
    </row>
    <row r="7397" spans="1:2" x14ac:dyDescent="0.25">
      <c r="A7397">
        <f ca="1">27266.1245652008*(((RANDBETWEEN(3800,4910))))</f>
        <v>128996035.31796491</v>
      </c>
      <c r="B7397">
        <v>154823017.93486798</v>
      </c>
    </row>
    <row r="7398" spans="1:2" x14ac:dyDescent="0.25">
      <c r="A7398">
        <f ca="1">27708.1841167099*(((RANDBETWEEN(3800,4910))))</f>
        <v>135603853.06717846</v>
      </c>
      <c r="B7398">
        <v>149693620.51760823</v>
      </c>
    </row>
    <row r="7399" spans="1:2" x14ac:dyDescent="0.25">
      <c r="A7399">
        <f ca="1">30807.9576464073*(((RANDBETWEEN(3800,4910))))</f>
        <v>138605001.45118648</v>
      </c>
      <c r="B7399">
        <v>186880338.94930494</v>
      </c>
    </row>
    <row r="7400" spans="1:2" x14ac:dyDescent="0.25">
      <c r="A7400">
        <f ca="1">25018.4600723203*(((RANDBETWEEN(3800,4910))))</f>
        <v>120538940.62843926</v>
      </c>
      <c r="B7400">
        <v>159012220.95635912</v>
      </c>
    </row>
    <row r="7401" spans="1:2" x14ac:dyDescent="0.25">
      <c r="A7401">
        <f ca="1">29955.0680056422*(((RANDBETWEEN(3800,4910))))</f>
        <v>116015978.3858522</v>
      </c>
      <c r="B7401">
        <v>202364124.82232094</v>
      </c>
    </row>
    <row r="7402" spans="1:2" x14ac:dyDescent="0.25">
      <c r="A7402">
        <f ca="1">24576.9374577592*(((RANDBETWEEN(3800,4910))))</f>
        <v>116322644.98757444</v>
      </c>
      <c r="B7402">
        <v>143588599.86661723</v>
      </c>
    </row>
    <row r="7403" spans="1:2" x14ac:dyDescent="0.25">
      <c r="A7403">
        <f ca="1">28629.1179388277*(((RANDBETWEEN(3800,4910))))</f>
        <v>128916918.07854117</v>
      </c>
      <c r="B7403">
        <v>179898753.46137461</v>
      </c>
    </row>
    <row r="7404" spans="1:2" x14ac:dyDescent="0.25">
      <c r="A7404">
        <f ca="1">26636.5523874852*(((RANDBETWEEN(3800,4910))))</f>
        <v>126523623.84055509</v>
      </c>
      <c r="B7404">
        <v>168192211.75257683</v>
      </c>
    </row>
    <row r="7405" spans="1:2" x14ac:dyDescent="0.25">
      <c r="A7405">
        <f ca="1">26136.5078586152*(((RANDBETWEEN(3800,4910))))</f>
        <v>106192631.42955376</v>
      </c>
      <c r="B7405">
        <v>200921809.50819176</v>
      </c>
    </row>
    <row r="7406" spans="1:2" x14ac:dyDescent="0.25">
      <c r="A7406">
        <f ca="1">28825.6723729011*(((RANDBETWEEN(3800,4910))))</f>
        <v>140150419.07704493</v>
      </c>
      <c r="B7406">
        <v>172905328.33295357</v>
      </c>
    </row>
    <row r="7407" spans="1:2" x14ac:dyDescent="0.25">
      <c r="A7407">
        <f ca="1">27551.0441019436*(((RANDBETWEEN(3800,4910))))</f>
        <v>117394998.91838188</v>
      </c>
      <c r="B7407">
        <v>175570665.39813247</v>
      </c>
    </row>
    <row r="7408" spans="1:2" x14ac:dyDescent="0.25">
      <c r="A7408">
        <f ca="1">28238.7432243496*(((RANDBETWEEN(3800,4910))))</f>
        <v>107391940.48220162</v>
      </c>
      <c r="B7408">
        <v>152480899.90553916</v>
      </c>
    </row>
    <row r="7409" spans="1:2" x14ac:dyDescent="0.25">
      <c r="A7409">
        <f ca="1">28876.0513830448*(((RANDBETWEEN(3800,4910))))</f>
        <v>136612599.09318474</v>
      </c>
      <c r="B7409">
        <v>144342325.87860331</v>
      </c>
    </row>
    <row r="7410" spans="1:2" x14ac:dyDescent="0.25">
      <c r="A7410">
        <f ca="1">26467.5404198216*(((RANDBETWEEN(3800,4910))))</f>
        <v>109416812.09554239</v>
      </c>
      <c r="B7410">
        <v>150223656.0335215</v>
      </c>
    </row>
    <row r="7411" spans="1:2" x14ac:dyDescent="0.25">
      <c r="A7411">
        <f ca="1">28721.3244007374*(((RANDBETWEEN(3800,4910))))</f>
        <v>115517166.73976579</v>
      </c>
      <c r="B7411">
        <v>149496076.17596084</v>
      </c>
    </row>
    <row r="7412" spans="1:2" x14ac:dyDescent="0.25">
      <c r="A7412">
        <f ca="1">28449.8410697457*(((RANDBETWEEN(3800,4910))))</f>
        <v>110641431.92024121</v>
      </c>
      <c r="B7412">
        <v>193563572.23453444</v>
      </c>
    </row>
    <row r="7413" spans="1:2" x14ac:dyDescent="0.25">
      <c r="A7413">
        <f ca="1">32842.914886595*(((RANDBETWEEN(3800,4910))))</f>
        <v>143457852.22464693</v>
      </c>
      <c r="B7413">
        <v>189645343.51251331</v>
      </c>
    </row>
    <row r="7414" spans="1:2" x14ac:dyDescent="0.25">
      <c r="A7414">
        <f ca="1">31835.7409649037*(((RANDBETWEEN(3800,4910))))</f>
        <v>143483684.52882084</v>
      </c>
      <c r="B7414">
        <v>157368242.66141459</v>
      </c>
    </row>
    <row r="7415" spans="1:2" x14ac:dyDescent="0.25">
      <c r="A7415">
        <f ca="1">30203.414317374*(((RANDBETWEEN(3800,4910))))</f>
        <v>120390809.46905279</v>
      </c>
      <c r="B7415">
        <v>157223971.41277334</v>
      </c>
    </row>
    <row r="7416" spans="1:2" x14ac:dyDescent="0.25">
      <c r="A7416">
        <f ca="1">31184.7962927374*(((RANDBETWEEN(3800,4910))))</f>
        <v>142982291.00220102</v>
      </c>
      <c r="B7416">
        <v>165691086.44667923</v>
      </c>
    </row>
    <row r="7417" spans="1:2" x14ac:dyDescent="0.25">
      <c r="A7417">
        <f ca="1">32583.6816869109*(((RANDBETWEEN(3800,4910))))</f>
        <v>159008366.63212517</v>
      </c>
      <c r="B7417">
        <v>185314684.75159985</v>
      </c>
    </row>
    <row r="7418" spans="1:2" x14ac:dyDescent="0.25">
      <c r="A7418">
        <f ca="1">26533.2095419753*(((RANDBETWEEN(3800,4910))))</f>
        <v>123512090.4178952</v>
      </c>
      <c r="B7418">
        <v>174283855.79998809</v>
      </c>
    </row>
    <row r="7419" spans="1:2" x14ac:dyDescent="0.25">
      <c r="A7419">
        <f ca="1">26663.5991987807*(((RANDBETWEEN(3800,4910))))</f>
        <v>106201115.60874364</v>
      </c>
      <c r="B7419">
        <v>157178362.8533861</v>
      </c>
    </row>
    <row r="7420" spans="1:2" x14ac:dyDescent="0.25">
      <c r="A7420">
        <f ca="1">27661.8627077155*(((RANDBETWEEN(3800,4910))))</f>
        <v>130536330.11770953</v>
      </c>
      <c r="B7420">
        <v>147841660.06446147</v>
      </c>
    </row>
    <row r="7421" spans="1:2" x14ac:dyDescent="0.25">
      <c r="A7421">
        <f ca="1">28871.252127221*(((RANDBETWEEN(3800,4910))))</f>
        <v>123482345.34812425</v>
      </c>
      <c r="B7421">
        <v>163514259.2571339</v>
      </c>
    </row>
    <row r="7422" spans="1:2" x14ac:dyDescent="0.25">
      <c r="A7422">
        <f ca="1">26343.1418171285*(((RANDBETWEEN(3800,4910))))</f>
        <v>105925773.24667354</v>
      </c>
      <c r="B7422">
        <v>144235861.77246079</v>
      </c>
    </row>
    <row r="7423" spans="1:2" x14ac:dyDescent="0.25">
      <c r="A7423">
        <f ca="1">31838.6895120945*(((RANDBETWEEN(3800,4910))))</f>
        <v>147858874.09416696</v>
      </c>
      <c r="B7423">
        <v>164506595.25356913</v>
      </c>
    </row>
    <row r="7424" spans="1:2" x14ac:dyDescent="0.25">
      <c r="A7424">
        <f ca="1">26795.306086222*(((RANDBETWEEN(3800,4910))))</f>
        <v>121677484.93753414</v>
      </c>
      <c r="B7424">
        <v>184143324.56454572</v>
      </c>
    </row>
    <row r="7425" spans="1:2" x14ac:dyDescent="0.25">
      <c r="A7425">
        <f ca="1">26806.6054268396*(((RANDBETWEEN(3800,4910))))</f>
        <v>108700785.00583467</v>
      </c>
      <c r="B7425">
        <v>184943819.47917008</v>
      </c>
    </row>
    <row r="7426" spans="1:2" x14ac:dyDescent="0.25">
      <c r="A7426">
        <f ca="1">29140.6786327596*(((RANDBETWEEN(3800,4910))))</f>
        <v>127840157.16191645</v>
      </c>
      <c r="B7426">
        <v>187385854.33725396</v>
      </c>
    </row>
    <row r="7427" spans="1:2" x14ac:dyDescent="0.25">
      <c r="A7427">
        <f ca="1">28194.8504798705*(((RANDBETWEEN(3800,4910))))</f>
        <v>110805762.38589121</v>
      </c>
      <c r="B7427">
        <v>174093200.06368104</v>
      </c>
    </row>
    <row r="7428" spans="1:2" x14ac:dyDescent="0.25">
      <c r="A7428">
        <f ca="1">32104.124228099*(((RANDBETWEEN(3800,4910))))</f>
        <v>153008256.07111993</v>
      </c>
      <c r="B7428">
        <v>170603452.83301568</v>
      </c>
    </row>
    <row r="7429" spans="1:2" x14ac:dyDescent="0.25">
      <c r="A7429">
        <f ca="1">26684.8460118743*(((RANDBETWEEN(3800,4910))))</f>
        <v>125872418.6380111</v>
      </c>
      <c r="B7429">
        <v>192813792.67267767</v>
      </c>
    </row>
    <row r="7430" spans="1:2" x14ac:dyDescent="0.25">
      <c r="A7430">
        <f ca="1">27271.9660541478*(((RANDBETWEEN(3800,4910))))</f>
        <v>124796516.66378045</v>
      </c>
      <c r="B7430">
        <v>150660874.44544971</v>
      </c>
    </row>
    <row r="7431" spans="1:2" x14ac:dyDescent="0.25">
      <c r="A7431">
        <f ca="1">30973.5512895384*(((RANDBETWEEN(3800,4910))))</f>
        <v>123832258.05557467</v>
      </c>
      <c r="B7431">
        <v>202376565.41535106</v>
      </c>
    </row>
    <row r="7432" spans="1:2" x14ac:dyDescent="0.25">
      <c r="A7432">
        <f ca="1">26172.6942131322*(((RANDBETWEEN(3800,4910))))</f>
        <v>124555851.76029626</v>
      </c>
      <c r="B7432">
        <v>178305254.01095593</v>
      </c>
    </row>
    <row r="7433" spans="1:2" x14ac:dyDescent="0.25">
      <c r="A7433">
        <f ca="1">30082.9684592201*(((RANDBETWEEN(3800,4910))))</f>
        <v>142894100.18129528</v>
      </c>
      <c r="B7433">
        <v>193532272.84988731</v>
      </c>
    </row>
    <row r="7434" spans="1:2" x14ac:dyDescent="0.25">
      <c r="A7434">
        <f ca="1">28814.4823101515*(((RANDBETWEEN(3800,4910))))</f>
        <v>118773296.08244431</v>
      </c>
      <c r="B7434">
        <v>172985455.27468526</v>
      </c>
    </row>
    <row r="7435" spans="1:2" x14ac:dyDescent="0.25">
      <c r="A7435">
        <f ca="1">27737.3511121185*(((RANDBETWEEN(3800,4910))))</f>
        <v>112197585.24851923</v>
      </c>
      <c r="B7435">
        <v>145444156.26709276</v>
      </c>
    </row>
    <row r="7436" spans="1:2" x14ac:dyDescent="0.25">
      <c r="A7436">
        <f ca="1">28163.7891007599*(((RANDBETWEEN(3800,4910))))</f>
        <v>122540646.37740619</v>
      </c>
      <c r="B7436">
        <v>171595110.24950576</v>
      </c>
    </row>
    <row r="7437" spans="1:2" x14ac:dyDescent="0.25">
      <c r="A7437">
        <f ca="1">28372.6526001827*(((RANDBETWEEN(3800,4910))))</f>
        <v>116271130.35554856</v>
      </c>
      <c r="B7437">
        <v>176080432.41674373</v>
      </c>
    </row>
    <row r="7438" spans="1:2" x14ac:dyDescent="0.25">
      <c r="A7438">
        <f ca="1">27230.2175913451*(((RANDBETWEEN(3800,4910))))</f>
        <v>121691842.41572125</v>
      </c>
      <c r="B7438">
        <v>184365497.40734616</v>
      </c>
    </row>
    <row r="7439" spans="1:2" x14ac:dyDescent="0.25">
      <c r="A7439">
        <f ca="1">26349.3962821327*(((RANDBETWEEN(3800,4910))))</f>
        <v>120759283.16101438</v>
      </c>
      <c r="B7439">
        <v>172464452.76088125</v>
      </c>
    </row>
    <row r="7440" spans="1:2" x14ac:dyDescent="0.25">
      <c r="A7440">
        <f ca="1">27308.9477945048*(((RANDBETWEEN(3800,4910))))</f>
        <v>116800369.7170971</v>
      </c>
      <c r="B7440">
        <v>176305268.75997385</v>
      </c>
    </row>
    <row r="7441" spans="1:2" x14ac:dyDescent="0.25">
      <c r="A7441">
        <f ca="1">27878.0329104216*(((RANDBETWEEN(3800,4910))))</f>
        <v>109700059.50250912</v>
      </c>
      <c r="B7441">
        <v>164167964.10069481</v>
      </c>
    </row>
    <row r="7442" spans="1:2" x14ac:dyDescent="0.25">
      <c r="A7442">
        <f ca="1">27624.8830971642*(((RANDBETWEEN(3800,4910))))</f>
        <v>106355799.92408216</v>
      </c>
      <c r="B7442">
        <v>155915095.90652314</v>
      </c>
    </row>
    <row r="7443" spans="1:2" x14ac:dyDescent="0.25">
      <c r="A7443">
        <f ca="1">25736.0992438254*(((RANDBETWEEN(3800,4910))))</f>
        <v>119492708.78908129</v>
      </c>
      <c r="B7443">
        <v>150110327.44205239</v>
      </c>
    </row>
    <row r="7444" spans="1:2" x14ac:dyDescent="0.25">
      <c r="A7444">
        <f ca="1">30488.9803894693*(((RANDBETWEEN(3800,4910))))</f>
        <v>147810576.92814732</v>
      </c>
      <c r="B7444">
        <v>148673909.86435929</v>
      </c>
    </row>
    <row r="7445" spans="1:2" x14ac:dyDescent="0.25">
      <c r="A7445">
        <f ca="1">28138.2550560819*(((RANDBETWEEN(3800,4910))))</f>
        <v>124117843.05237721</v>
      </c>
      <c r="B7445">
        <v>155917208.23969904</v>
      </c>
    </row>
    <row r="7446" spans="1:2" x14ac:dyDescent="0.25">
      <c r="A7446">
        <f ca="1">26868.5235758147*(((RANDBETWEEN(3800,4910))))</f>
        <v>118060292.59212993</v>
      </c>
      <c r="B7446">
        <v>195865307.93501335</v>
      </c>
    </row>
    <row r="7447" spans="1:2" x14ac:dyDescent="0.25">
      <c r="A7447">
        <f ca="1">25870.8965111003*(((RANDBETWEEN(3800,4910))))</f>
        <v>109071699.69079898</v>
      </c>
      <c r="B7447">
        <v>148558188.86827251</v>
      </c>
    </row>
    <row r="7448" spans="1:2" x14ac:dyDescent="0.25">
      <c r="A7448">
        <f ca="1">27175.7292912822*(((RANDBETWEEN(3800,4910))))</f>
        <v>131313123.93547544</v>
      </c>
      <c r="B7448">
        <v>197386897.33617067</v>
      </c>
    </row>
    <row r="7449" spans="1:2" x14ac:dyDescent="0.25">
      <c r="A7449">
        <f ca="1">32662.5081712232*(((RANDBETWEEN(3800,4910))))</f>
        <v>151227412.83276352</v>
      </c>
      <c r="B7449">
        <v>159121007.35507953</v>
      </c>
    </row>
    <row r="7450" spans="1:2" x14ac:dyDescent="0.25">
      <c r="A7450">
        <f ca="1">26205.5317504657*(((RANDBETWEEN(3800,4910))))</f>
        <v>109119834.20893927</v>
      </c>
      <c r="B7450">
        <v>145484869.37156102</v>
      </c>
    </row>
    <row r="7451" spans="1:2" x14ac:dyDescent="0.25">
      <c r="A7451">
        <f ca="1">28566.3919057585*(((RANDBETWEEN(3800,4910))))</f>
        <v>115922418.35356809</v>
      </c>
      <c r="B7451">
        <v>152578650.77124131</v>
      </c>
    </row>
    <row r="7452" spans="1:2" x14ac:dyDescent="0.25">
      <c r="A7452">
        <f ca="1">28725.8928817473*(((RANDBETWEEN(3800,4910))))</f>
        <v>136821427.79576236</v>
      </c>
      <c r="B7452">
        <v>143240950.53392112</v>
      </c>
    </row>
    <row r="7453" spans="1:2" x14ac:dyDescent="0.25">
      <c r="A7453">
        <f ca="1">27870.1826920897*(((RANDBETWEEN(3800,4910))))</f>
        <v>109195375.78760734</v>
      </c>
      <c r="B7453">
        <v>154053084.66111672</v>
      </c>
    </row>
    <row r="7454" spans="1:2" x14ac:dyDescent="0.25">
      <c r="A7454">
        <f ca="1">25985.8444446953*(((RANDBETWEEN(3800,4910))))</f>
        <v>106593933.91214007</v>
      </c>
      <c r="B7454">
        <v>157220650.96112892</v>
      </c>
    </row>
    <row r="7455" spans="1:2" x14ac:dyDescent="0.25">
      <c r="A7455">
        <f ca="1">30408.863842721*(((RANDBETWEEN(3800,4910))))</f>
        <v>129298489.05924986</v>
      </c>
      <c r="B7455">
        <v>144676189.80587819</v>
      </c>
    </row>
    <row r="7456" spans="1:2" x14ac:dyDescent="0.25">
      <c r="A7456">
        <f ca="1">26615.2217692784*(((RANDBETWEEN(3800,4910))))</f>
        <v>127912755.82315221</v>
      </c>
      <c r="B7456">
        <v>151999983.93289438</v>
      </c>
    </row>
    <row r="7457" spans="1:2" x14ac:dyDescent="0.25">
      <c r="A7457">
        <f ca="1">28684.4859095268*(((RANDBETWEEN(3800,4910))))</f>
        <v>127416486.41011801</v>
      </c>
      <c r="B7457">
        <v>171890404.30270487</v>
      </c>
    </row>
    <row r="7458" spans="1:2" x14ac:dyDescent="0.25">
      <c r="A7458">
        <f ca="1">26430.7407137087*(((RANDBETWEEN(3800,4910))))</f>
        <v>119599101.72953182</v>
      </c>
      <c r="B7458">
        <v>174464837.17989588</v>
      </c>
    </row>
    <row r="7459" spans="1:2" x14ac:dyDescent="0.25">
      <c r="A7459">
        <f ca="1">31846.7704402507*(((RANDBETWEEN(3800,4910))))</f>
        <v>152132022.39307782</v>
      </c>
      <c r="B7459">
        <v>184753746.32596999</v>
      </c>
    </row>
    <row r="7460" spans="1:2" x14ac:dyDescent="0.25">
      <c r="A7460">
        <f ca="1">27328.4431273187*(((RANDBETWEEN(3800,4910))))</f>
        <v>105487790.4714503</v>
      </c>
      <c r="B7460">
        <v>168657860.93152687</v>
      </c>
    </row>
    <row r="7461" spans="1:2" x14ac:dyDescent="0.25">
      <c r="A7461">
        <f ca="1">30315.0033693835*(((RANDBETWEEN(3800,4910))))</f>
        <v>131839949.65344872</v>
      </c>
      <c r="B7461">
        <v>147000307.44963112</v>
      </c>
    </row>
    <row r="7462" spans="1:2" x14ac:dyDescent="0.25">
      <c r="A7462">
        <f ca="1">29355.3493258498*(((RANDBETWEEN(3800,4910))))</f>
        <v>111843880.93148774</v>
      </c>
      <c r="B7462">
        <v>170249449.61763903</v>
      </c>
    </row>
    <row r="7463" spans="1:2" x14ac:dyDescent="0.25">
      <c r="A7463">
        <f ca="1">29506.067923855*(((RANDBETWEEN(3800,4910))))</f>
        <v>119824141.83877504</v>
      </c>
      <c r="B7463">
        <v>173319961.45070201</v>
      </c>
    </row>
    <row r="7464" spans="1:2" x14ac:dyDescent="0.25">
      <c r="A7464">
        <f ca="1">29768.4596292552*(((RANDBETWEEN(3800,4910))))</f>
        <v>143275596.19560552</v>
      </c>
      <c r="B7464">
        <v>176861472.1019544</v>
      </c>
    </row>
    <row r="7465" spans="1:2" x14ac:dyDescent="0.25">
      <c r="A7465">
        <f ca="1">27956.1902296069*(((RANDBETWEEN(3800,4910))))</f>
        <v>118478334.19307399</v>
      </c>
      <c r="B7465">
        <v>191941108.60782427</v>
      </c>
    </row>
    <row r="7466" spans="1:2" x14ac:dyDescent="0.25">
      <c r="A7466">
        <f ca="1">26894.0082709959*(((RANDBETWEEN(3800,4910))))</f>
        <v>110668844.03514829</v>
      </c>
      <c r="B7466">
        <v>167698171.84812924</v>
      </c>
    </row>
    <row r="7467" spans="1:2" x14ac:dyDescent="0.25">
      <c r="A7467">
        <f ca="1">28550.6147446181*(((RANDBETWEEN(3800,4910))))</f>
        <v>113574345.45409088</v>
      </c>
      <c r="B7467">
        <v>188609922.25406918</v>
      </c>
    </row>
    <row r="7468" spans="1:2" x14ac:dyDescent="0.25">
      <c r="A7468">
        <f ca="1">27110.6806945306*(((RANDBETWEEN(3800,4910))))</f>
        <v>123814478.7319212</v>
      </c>
      <c r="B7468">
        <v>160993923.61363634</v>
      </c>
    </row>
    <row r="7469" spans="1:2" x14ac:dyDescent="0.25">
      <c r="A7469">
        <f ca="1">27511.7088987862*(((RANDBETWEEN(3800,4910))))</f>
        <v>118300348.26478082</v>
      </c>
      <c r="B7469">
        <v>164145855.17968521</v>
      </c>
    </row>
    <row r="7470" spans="1:2" x14ac:dyDescent="0.25">
      <c r="A7470">
        <f ca="1">28136.2035594116*(((RANDBETWEEN(3800,4910))))</f>
        <v>131789977.47228417</v>
      </c>
      <c r="B7470">
        <v>155138210.69739813</v>
      </c>
    </row>
    <row r="7471" spans="1:2" x14ac:dyDescent="0.25">
      <c r="A7471">
        <f ca="1">28947.0244653208*(((RANDBETWEEN(3800,4910))))</f>
        <v>113588124.00191869</v>
      </c>
      <c r="B7471">
        <v>169349923.52353173</v>
      </c>
    </row>
    <row r="7472" spans="1:2" x14ac:dyDescent="0.25">
      <c r="A7472">
        <f ca="1">32712.9903007464*(((RANDBETWEEN(3800,4910))))</f>
        <v>158101882.12350747</v>
      </c>
      <c r="B7472">
        <v>153838945.08190361</v>
      </c>
    </row>
    <row r="7473" spans="1:2" x14ac:dyDescent="0.25">
      <c r="A7473">
        <f ca="1">25639.5111163243*(((RANDBETWEEN(3800,4910))))</f>
        <v>106634726.73279297</v>
      </c>
      <c r="B7473">
        <v>159192316.20536488</v>
      </c>
    </row>
    <row r="7474" spans="1:2" x14ac:dyDescent="0.25">
      <c r="A7474">
        <f ca="1">27451.1579733208*(((RANDBETWEEN(3800,4910))))</f>
        <v>124024331.72346319</v>
      </c>
      <c r="B7474">
        <v>167125988.48161438</v>
      </c>
    </row>
    <row r="7475" spans="1:2" x14ac:dyDescent="0.25">
      <c r="A7475">
        <f ca="1">26172.8158226718*(((RANDBETWEEN(3800,4910))))</f>
        <v>124111492.63110968</v>
      </c>
      <c r="B7475">
        <v>188240799.01182878</v>
      </c>
    </row>
    <row r="7476" spans="1:2" x14ac:dyDescent="0.25">
      <c r="A7476">
        <f ca="1">25315.4063813905*(((RANDBETWEEN(3800,4910))))</f>
        <v>106501914.64650966</v>
      </c>
      <c r="B7476">
        <v>182631963.59162042</v>
      </c>
    </row>
    <row r="7477" spans="1:2" x14ac:dyDescent="0.25">
      <c r="A7477">
        <f ca="1">30069.9902412996*(((RANDBETWEEN(3800,4910))))</f>
        <v>122114230.36991768</v>
      </c>
      <c r="B7477">
        <v>157959710.18988901</v>
      </c>
    </row>
    <row r="7478" spans="1:2" x14ac:dyDescent="0.25">
      <c r="A7478">
        <f ca="1">26477.2023608905*(((RANDBETWEEN(3800,4910))))</f>
        <v>113084131.28336337</v>
      </c>
      <c r="B7478">
        <v>146513263.26400998</v>
      </c>
    </row>
    <row r="7479" spans="1:2" x14ac:dyDescent="0.25">
      <c r="A7479">
        <f ca="1">27858.6657149764*(((RANDBETWEEN(3800,4910))))</f>
        <v>126283331.68598795</v>
      </c>
      <c r="B7479">
        <v>162546787.73722571</v>
      </c>
    </row>
    <row r="7480" spans="1:2" x14ac:dyDescent="0.25">
      <c r="A7480">
        <f ca="1">25808.1306192398*(((RANDBETWEEN(3800,4910))))</f>
        <v>111207234.8383043</v>
      </c>
      <c r="B7480">
        <v>155326044.29264629</v>
      </c>
    </row>
    <row r="7481" spans="1:2" x14ac:dyDescent="0.25">
      <c r="A7481">
        <f ca="1">27745.5998177183*(((RANDBETWEEN(3800,4910))))</f>
        <v>123107226.39121605</v>
      </c>
      <c r="B7481">
        <v>144825401.97912073</v>
      </c>
    </row>
    <row r="7482" spans="1:2" x14ac:dyDescent="0.25">
      <c r="A7482">
        <f ca="1">31120.7608097844*(((RANDBETWEEN(3800,4910))))</f>
        <v>138082815.71301356</v>
      </c>
      <c r="B7482">
        <v>165976088.9170275</v>
      </c>
    </row>
    <row r="7483" spans="1:2" x14ac:dyDescent="0.25">
      <c r="A7483">
        <f ca="1">27430.3994483972*(((RANDBETWEEN(3800,4910))))</f>
        <v>123272215.12109716</v>
      </c>
      <c r="B7483">
        <v>167489560.81430778</v>
      </c>
    </row>
    <row r="7484" spans="1:2" x14ac:dyDescent="0.25">
      <c r="A7484">
        <f ca="1">25661.2121035905*(((RANDBETWEEN(3800,4910))))</f>
        <v>99437196.901413068</v>
      </c>
      <c r="B7484">
        <v>146513491.06502563</v>
      </c>
    </row>
    <row r="7485" spans="1:2" x14ac:dyDescent="0.25">
      <c r="A7485">
        <f ca="1">30205.3831304303*(((RANDBETWEEN(3800,4910))))</f>
        <v>115626206.62328726</v>
      </c>
      <c r="B7485">
        <v>160758829.16131252</v>
      </c>
    </row>
    <row r="7486" spans="1:2" x14ac:dyDescent="0.25">
      <c r="A7486">
        <f ca="1">26352.0333536468*(((RANDBETWEEN(3800,4910))))</f>
        <v>123775500.66207889</v>
      </c>
      <c r="B7486">
        <v>167160192.01319298</v>
      </c>
    </row>
    <row r="7487" spans="1:2" x14ac:dyDescent="0.25">
      <c r="A7487">
        <f ca="1">25967.5000096812*(((RANDBETWEEN(3800,4910))))</f>
        <v>126409790.04712807</v>
      </c>
      <c r="B7487">
        <v>155432879.03040141</v>
      </c>
    </row>
    <row r="7488" spans="1:2" x14ac:dyDescent="0.25">
      <c r="A7488">
        <f ca="1">30055.641591236*(((RANDBETWEEN(3800,4910))))</f>
        <v>133326826.09872273</v>
      </c>
      <c r="B7488">
        <v>172820677.0381363</v>
      </c>
    </row>
    <row r="7489" spans="1:2" x14ac:dyDescent="0.25">
      <c r="A7489">
        <f ca="1">28086.9058651288*(((RANDBETWEEN(3800,4910))))</f>
        <v>134789061.24675331</v>
      </c>
      <c r="B7489">
        <v>149840178.18594348</v>
      </c>
    </row>
    <row r="7490" spans="1:2" x14ac:dyDescent="0.25">
      <c r="A7490">
        <f ca="1">28360.1101864211*(((RANDBETWEEN(3800,4910))))</f>
        <v>125323326.91379462</v>
      </c>
      <c r="B7490">
        <v>175858322.6401456</v>
      </c>
    </row>
    <row r="7491" spans="1:2" x14ac:dyDescent="0.25">
      <c r="A7491">
        <f ca="1">25600.9780094911*(((RANDBETWEEN(3800,4910))))</f>
        <v>125316787.3564591</v>
      </c>
      <c r="B7491">
        <v>157047462.04110163</v>
      </c>
    </row>
    <row r="7492" spans="1:2" x14ac:dyDescent="0.25">
      <c r="A7492">
        <f ca="1">26173.4816095737*(((RANDBETWEEN(3800,4910))))</f>
        <v>103542293.24747343</v>
      </c>
      <c r="B7492">
        <v>145510908.62716973</v>
      </c>
    </row>
    <row r="7493" spans="1:2" x14ac:dyDescent="0.25">
      <c r="A7493">
        <f ca="1">26320.7307188557*(((RANDBETWEEN(3800,4910))))</f>
        <v>112178954.32376319</v>
      </c>
      <c r="B7493">
        <v>162643083.40655953</v>
      </c>
    </row>
    <row r="7494" spans="1:2" x14ac:dyDescent="0.25">
      <c r="A7494">
        <f ca="1">29068.5191153724*(((RANDBETWEEN(3800,4910))))</f>
        <v>116768241.2864511</v>
      </c>
      <c r="B7494">
        <v>145911340.89585721</v>
      </c>
    </row>
    <row r="7495" spans="1:2" x14ac:dyDescent="0.25">
      <c r="A7495">
        <f ca="1">26079.9592974894*(((RANDBETWEEN(3800,4910))))</f>
        <v>117698856.30956985</v>
      </c>
      <c r="B7495">
        <v>154977284.31058669</v>
      </c>
    </row>
    <row r="7496" spans="1:2" x14ac:dyDescent="0.25">
      <c r="A7496">
        <f ca="1">26280.3398462736*(((RANDBETWEEN(3800,4910))))</f>
        <v>122203580.2851723</v>
      </c>
      <c r="B7496">
        <v>168851907.40519267</v>
      </c>
    </row>
    <row r="7497" spans="1:2" x14ac:dyDescent="0.25">
      <c r="A7497">
        <f ca="1">29512.0030477262*(((RANDBETWEEN(3800,4910))))</f>
        <v>113385115.70936403</v>
      </c>
      <c r="B7497">
        <v>149816071.08831513</v>
      </c>
    </row>
    <row r="7498" spans="1:2" x14ac:dyDescent="0.25">
      <c r="A7498">
        <f ca="1">26654.70500158*(((RANDBETWEEN(3800,4910))))</f>
        <v>116001276.166876</v>
      </c>
      <c r="B7498">
        <v>195784705.42529207</v>
      </c>
    </row>
    <row r="7499" spans="1:2" x14ac:dyDescent="0.25">
      <c r="A7499">
        <f ca="1">29770.6713051033*(((RANDBETWEEN(3800,4910))))</f>
        <v>115272039.29336008</v>
      </c>
      <c r="B7499">
        <v>161579663.59870714</v>
      </c>
    </row>
    <row r="7500" spans="1:2" x14ac:dyDescent="0.25">
      <c r="A7500">
        <f ca="1">31168.6936460508*(((RANDBETWEEN(3800,4910))))</f>
        <v>143625340.32100192</v>
      </c>
      <c r="B7500">
        <v>192733001.1380536</v>
      </c>
    </row>
    <row r="7501" spans="1:2" x14ac:dyDescent="0.25">
      <c r="A7501">
        <f ca="1">27350.3584637771*(((RANDBETWEEN(3800,4910))))</f>
        <v>132785990.34163783</v>
      </c>
      <c r="B7501">
        <v>179193148.31536686</v>
      </c>
    </row>
    <row r="7502" spans="1:2" x14ac:dyDescent="0.25">
      <c r="A7502">
        <f ca="1">26267.7213465809*(((RANDBETWEEN(3800,4910))))</f>
        <v>121356872.62120359</v>
      </c>
      <c r="B7502">
        <v>151769567.17919123</v>
      </c>
    </row>
    <row r="7503" spans="1:2" x14ac:dyDescent="0.25">
      <c r="A7503">
        <f ca="1">27733.6330529089*(((RANDBETWEEN(3800,4910))))</f>
        <v>108077968.00718585</v>
      </c>
      <c r="B7503">
        <v>154532529.26344252</v>
      </c>
    </row>
    <row r="7504" spans="1:2" x14ac:dyDescent="0.25">
      <c r="A7504">
        <f ca="1">31728.8626215251*(((RANDBETWEEN(3800,4910))))</f>
        <v>153916712.57701835</v>
      </c>
      <c r="B7504">
        <v>191585261.64020506</v>
      </c>
    </row>
    <row r="7505" spans="1:2" x14ac:dyDescent="0.25">
      <c r="A7505">
        <f ca="1">26786.567295909*(((RANDBETWEEN(3800,4910))))</f>
        <v>122843197.61903875</v>
      </c>
      <c r="B7505">
        <v>169277317.52155831</v>
      </c>
    </row>
    <row r="7506" spans="1:2" x14ac:dyDescent="0.25">
      <c r="A7506">
        <f ca="1">26824.0944576857*(((RANDBETWEEN(3800,4910))))</f>
        <v>108315693.42013472</v>
      </c>
      <c r="B7506">
        <v>151272840.84976834</v>
      </c>
    </row>
    <row r="7507" spans="1:2" x14ac:dyDescent="0.25">
      <c r="A7507">
        <f ca="1">28638.0602018891*(((RANDBETWEEN(3800,4910))))</f>
        <v>122599535.72428712</v>
      </c>
      <c r="B7507">
        <v>180555710.99156711</v>
      </c>
    </row>
    <row r="7508" spans="1:2" x14ac:dyDescent="0.25">
      <c r="A7508">
        <f ca="1">31771.3910436625*(((RANDBETWEEN(3800,4910))))</f>
        <v>121366713.78679059</v>
      </c>
      <c r="B7508">
        <v>194854031.91621906</v>
      </c>
    </row>
    <row r="7509" spans="1:2" x14ac:dyDescent="0.25">
      <c r="A7509">
        <f ca="1">27229.0376600817*(((RANDBETWEEN(3800,4910))))</f>
        <v>108861692.56500648</v>
      </c>
      <c r="B7509">
        <v>192577003.80693907</v>
      </c>
    </row>
    <row r="7510" spans="1:2" x14ac:dyDescent="0.25">
      <c r="A7510">
        <f ca="1">26840.1005691456*(((RANDBETWEEN(3800,4910))))</f>
        <v>121639335.77936764</v>
      </c>
      <c r="B7510">
        <v>149575297.13566199</v>
      </c>
    </row>
    <row r="7511" spans="1:2" x14ac:dyDescent="0.25">
      <c r="A7511">
        <f ca="1">28357.8715904933*(((RANDBETWEEN(3800,4910))))</f>
        <v>110680772.81769541</v>
      </c>
      <c r="B7511">
        <v>156976327.22134793</v>
      </c>
    </row>
    <row r="7512" spans="1:2" x14ac:dyDescent="0.25">
      <c r="A7512">
        <f ca="1">29676.3388401559*(((RANDBETWEEN(3800,4910))))</f>
        <v>118913089.73250477</v>
      </c>
      <c r="B7512">
        <v>194893441.13560492</v>
      </c>
    </row>
    <row r="7513" spans="1:2" x14ac:dyDescent="0.25">
      <c r="A7513">
        <f ca="1">26664.255416721*(((RANDBETWEEN(3800,4910))))</f>
        <v>122975545.98191713</v>
      </c>
      <c r="B7513">
        <v>187619902.64611119</v>
      </c>
    </row>
    <row r="7514" spans="1:2" x14ac:dyDescent="0.25">
      <c r="A7514">
        <f ca="1">31091.6545922359*(((RANDBETWEEN(3800,4910))))</f>
        <v>129279099.79451677</v>
      </c>
      <c r="B7514">
        <v>161557054.82875621</v>
      </c>
    </row>
    <row r="7515" spans="1:2" x14ac:dyDescent="0.25">
      <c r="A7515">
        <f ca="1">26874.2578730746*(((RANDBETWEEN(3800,4910))))</f>
        <v>124508436.72595467</v>
      </c>
      <c r="B7515">
        <v>145778902.11338288</v>
      </c>
    </row>
    <row r="7516" spans="1:2" x14ac:dyDescent="0.25">
      <c r="A7516">
        <f ca="1">31742.7242471463*(((RANDBETWEEN(3800,4910))))</f>
        <v>147698895.92197183</v>
      </c>
      <c r="B7516">
        <v>192777255.56611216</v>
      </c>
    </row>
    <row r="7517" spans="1:2" x14ac:dyDescent="0.25">
      <c r="A7517">
        <f ca="1">26364.088015329*(((RANDBETWEEN(3800,4910))))</f>
        <v>103004491.87589052</v>
      </c>
      <c r="B7517">
        <v>151669633.93292814</v>
      </c>
    </row>
    <row r="7518" spans="1:2" x14ac:dyDescent="0.25">
      <c r="A7518">
        <f ca="1">27392.8404001138*(((RANDBETWEEN(3800,4910))))</f>
        <v>104613257.48803452</v>
      </c>
      <c r="B7518">
        <v>185787163.48648399</v>
      </c>
    </row>
    <row r="7519" spans="1:2" x14ac:dyDescent="0.25">
      <c r="A7519">
        <f ca="1">24890.4255383323*(((RANDBETWEEN(3800,4910))))</f>
        <v>116985000.03016189</v>
      </c>
      <c r="B7519">
        <v>162723019.48944008</v>
      </c>
    </row>
    <row r="7520" spans="1:2" x14ac:dyDescent="0.25">
      <c r="A7520">
        <f ca="1">27372.565701878*(((RANDBETWEEN(3800,4910))))</f>
        <v>112391754.77191098</v>
      </c>
      <c r="B7520">
        <v>181514268.50978845</v>
      </c>
    </row>
    <row r="7521" spans="1:2" x14ac:dyDescent="0.25">
      <c r="A7521">
        <f ca="1">30989.1965542877*(((RANDBETWEEN(3800,4910))))</f>
        <v>128109338.55542538</v>
      </c>
      <c r="B7521">
        <v>168055915.8703256</v>
      </c>
    </row>
    <row r="7522" spans="1:2" x14ac:dyDescent="0.25">
      <c r="A7522">
        <f ca="1">26858.6818640793*(((RANDBETWEEN(3800,4910))))</f>
        <v>131016650.13297877</v>
      </c>
      <c r="B7522">
        <v>171006653.81578201</v>
      </c>
    </row>
    <row r="7523" spans="1:2" x14ac:dyDescent="0.25">
      <c r="A7523">
        <f ca="1">27999.2045914291*(((RANDBETWEEN(3800,4910))))</f>
        <v>107124956.76680772</v>
      </c>
      <c r="B7523">
        <v>182577844.04147351</v>
      </c>
    </row>
    <row r="7524" spans="1:2" x14ac:dyDescent="0.25">
      <c r="A7524">
        <f ca="1">27481.4672194397*(((RANDBETWEEN(3800,4910))))</f>
        <v>115312236.45276895</v>
      </c>
      <c r="B7524">
        <v>187182090.07334039</v>
      </c>
    </row>
    <row r="7525" spans="1:2" x14ac:dyDescent="0.25">
      <c r="A7525">
        <f ca="1">26530.0054004918*(((RANDBETWEEN(3800,4910))))</f>
        <v>101052790.57047331</v>
      </c>
      <c r="B7525">
        <v>193574739.00516129</v>
      </c>
    </row>
    <row r="7526" spans="1:2" x14ac:dyDescent="0.25">
      <c r="A7526">
        <f ca="1">27668.075267209*(((RANDBETWEEN(3800,4910))))</f>
        <v>123095266.86381294</v>
      </c>
      <c r="B7526">
        <v>200818506.12894624</v>
      </c>
    </row>
    <row r="7527" spans="1:2" x14ac:dyDescent="0.25">
      <c r="A7527">
        <f ca="1">28593.3583445486*(((RANDBETWEEN(3800,4910))))</f>
        <v>137819987.22072434</v>
      </c>
      <c r="B7527">
        <v>178570025.10094106</v>
      </c>
    </row>
    <row r="7528" spans="1:2" x14ac:dyDescent="0.25">
      <c r="A7528">
        <f ca="1">26591.406121399*(((RANDBETWEEN(3800,4910))))</f>
        <v>129526739.2173346</v>
      </c>
      <c r="B7528">
        <v>156702440.6427432</v>
      </c>
    </row>
    <row r="7529" spans="1:2" x14ac:dyDescent="0.25">
      <c r="A7529">
        <f ca="1">27168.6687114052*(((RANDBETWEEN(3800,4910))))</f>
        <v>107479253.42231907</v>
      </c>
      <c r="B7529">
        <v>165493834.9963007</v>
      </c>
    </row>
    <row r="7530" spans="1:2" x14ac:dyDescent="0.25">
      <c r="A7530">
        <f ca="1">26547.5401168731*(((RANDBETWEEN(3800,4910))))</f>
        <v>112986330.73741204</v>
      </c>
      <c r="B7530">
        <v>149399191.97530055</v>
      </c>
    </row>
    <row r="7531" spans="1:2" x14ac:dyDescent="0.25">
      <c r="A7531">
        <f ca="1">24298.2726133126*(((RANDBETWEEN(3800,4910))))</f>
        <v>113108459.01497024</v>
      </c>
      <c r="B7531">
        <v>160914485.78309557</v>
      </c>
    </row>
    <row r="7532" spans="1:2" x14ac:dyDescent="0.25">
      <c r="A7532">
        <f ca="1">26384.4619369797*(((RANDBETWEEN(3800,4910))))</f>
        <v>115933325.75108896</v>
      </c>
      <c r="B7532">
        <v>149189465.2156474</v>
      </c>
    </row>
    <row r="7533" spans="1:2" x14ac:dyDescent="0.25">
      <c r="A7533">
        <f ca="1">29276.8925227096*(((RANDBETWEEN(3800,4910))))</f>
        <v>140880406.81927848</v>
      </c>
      <c r="B7533">
        <v>163231941.23968318</v>
      </c>
    </row>
    <row r="7534" spans="1:2" x14ac:dyDescent="0.25">
      <c r="A7534">
        <f ca="1">25484.302685011*(((RANDBETWEEN(3800,4910))))</f>
        <v>104230797.98169494</v>
      </c>
      <c r="B7534">
        <v>168547985.15858549</v>
      </c>
    </row>
    <row r="7535" spans="1:2" x14ac:dyDescent="0.25">
      <c r="A7535">
        <f ca="1">27529.3245002592*(((RANDBETWEEN(3800,4910))))</f>
        <v>107529541.49801251</v>
      </c>
      <c r="B7535">
        <v>183157620.91541719</v>
      </c>
    </row>
    <row r="7536" spans="1:2" x14ac:dyDescent="0.25">
      <c r="A7536">
        <f ca="1">26058.7220538643*(((RANDBETWEEN(3800,4910))))</f>
        <v>108247931.41175233</v>
      </c>
      <c r="B7536">
        <v>157101055.43068284</v>
      </c>
    </row>
    <row r="7537" spans="1:2" x14ac:dyDescent="0.25">
      <c r="A7537">
        <f ca="1">27381.8688779551*(((RANDBETWEEN(3800,4910))))</f>
        <v>111854934.36644672</v>
      </c>
      <c r="B7537">
        <v>154842427.65805331</v>
      </c>
    </row>
    <row r="7538" spans="1:2" x14ac:dyDescent="0.25">
      <c r="A7538">
        <f ca="1">25669.2793907495*(((RANDBETWEEN(3800,4910))))</f>
        <v>105372391.89902687</v>
      </c>
      <c r="B7538">
        <v>144599605.73292023</v>
      </c>
    </row>
    <row r="7539" spans="1:2" x14ac:dyDescent="0.25">
      <c r="A7539">
        <f ca="1">25970.4533169613*(((RANDBETWEEN(3800,4910))))</f>
        <v>111932653.79610312</v>
      </c>
      <c r="B7539">
        <v>191788324.70177972</v>
      </c>
    </row>
    <row r="7540" spans="1:2" x14ac:dyDescent="0.25">
      <c r="A7540">
        <f ca="1">27321.0632758241*(((RANDBETWEEN(3800,4910))))</f>
        <v>127070265.29585773</v>
      </c>
      <c r="B7540">
        <v>151080554.42770532</v>
      </c>
    </row>
    <row r="7541" spans="1:2" x14ac:dyDescent="0.25">
      <c r="A7541">
        <f ca="1">28997.0056900294*(((RANDBETWEEN(3800,4910))))</f>
        <v>117060911.97064885</v>
      </c>
      <c r="B7541">
        <v>199680298.3722012</v>
      </c>
    </row>
    <row r="7542" spans="1:2" x14ac:dyDescent="0.25">
      <c r="A7542">
        <f ca="1">27645.5138273808*(((RANDBETWEEN(3800,4910))))</f>
        <v>116774650.40685663</v>
      </c>
      <c r="B7542">
        <v>198333988.36783186</v>
      </c>
    </row>
    <row r="7543" spans="1:2" x14ac:dyDescent="0.25">
      <c r="A7543">
        <f ca="1">26108.0266745062*(((RANDBETWEEN(3800,4910))))</f>
        <v>103962162.21788386</v>
      </c>
      <c r="B7543">
        <v>193180061.54545379</v>
      </c>
    </row>
    <row r="7544" spans="1:2" x14ac:dyDescent="0.25">
      <c r="A7544">
        <f ca="1">28713.7912957037*(((RANDBETWEEN(3800,4910))))</f>
        <v>113620472.15709956</v>
      </c>
      <c r="B7544">
        <v>183446848.79458344</v>
      </c>
    </row>
    <row r="7545" spans="1:2" x14ac:dyDescent="0.25">
      <c r="A7545">
        <f ca="1">32435.5370427425*(((RANDBETWEEN(3800,4910))))</f>
        <v>142619056.37693894</v>
      </c>
      <c r="B7545">
        <v>200165290.53647971</v>
      </c>
    </row>
    <row r="7546" spans="1:2" x14ac:dyDescent="0.25">
      <c r="A7546">
        <f ca="1">26144.9717871573*(((RANDBETWEEN(3800,4910))))</f>
        <v>119247216.32122457</v>
      </c>
      <c r="B7546">
        <v>198802627.42191687</v>
      </c>
    </row>
    <row r="7547" spans="1:2" x14ac:dyDescent="0.25">
      <c r="A7547">
        <f ca="1">26177.0049755316*(((RANDBETWEEN(3800,4910))))</f>
        <v>122953392.37007213</v>
      </c>
      <c r="B7547">
        <v>177342392.69016379</v>
      </c>
    </row>
    <row r="7548" spans="1:2" x14ac:dyDescent="0.25">
      <c r="A7548">
        <f ca="1">27515.6507526087*(((RANDBETWEEN(3800,4910))))</f>
        <v>131139591.48693293</v>
      </c>
      <c r="B7548">
        <v>151018379.57138318</v>
      </c>
    </row>
    <row r="7549" spans="1:2" x14ac:dyDescent="0.25">
      <c r="A7549">
        <f ca="1">27006.4201379105*(((RANDBETWEEN(3800,4910))))</f>
        <v>110996386.766812</v>
      </c>
      <c r="B7549">
        <v>155223689.24295458</v>
      </c>
    </row>
    <row r="7550" spans="1:2" x14ac:dyDescent="0.25">
      <c r="A7550">
        <f ca="1">26802.9809049094*(((RANDBETWEEN(3800,4910))))</f>
        <v>107667574.29502118</v>
      </c>
      <c r="B7550">
        <v>160479758.63834029</v>
      </c>
    </row>
    <row r="7551" spans="1:2" x14ac:dyDescent="0.25">
      <c r="A7551">
        <f ca="1">25753.365929014*(((RANDBETWEEN(3800,4910))))</f>
        <v>116559734.19471726</v>
      </c>
      <c r="B7551">
        <v>164773422.33055755</v>
      </c>
    </row>
    <row r="7552" spans="1:2" x14ac:dyDescent="0.25">
      <c r="A7552">
        <f ca="1">32313.7278012227*(((RANDBETWEEN(3800,4910))))</f>
        <v>158498834.86499739</v>
      </c>
      <c r="B7552">
        <v>182214388.25723967</v>
      </c>
    </row>
    <row r="7553" spans="1:2" x14ac:dyDescent="0.25">
      <c r="A7553">
        <f ca="1">28617.4191535575*(((RANDBETWEEN(3800,4910))))</f>
        <v>133013764.22573538</v>
      </c>
      <c r="B7553">
        <v>187352228.54522869</v>
      </c>
    </row>
    <row r="7554" spans="1:2" x14ac:dyDescent="0.25">
      <c r="A7554">
        <f ca="1">28271.2740090482*(((RANDBETWEEN(3800,4910))))</f>
        <v>129934775.34558573</v>
      </c>
      <c r="B7554">
        <v>166158973.08947966</v>
      </c>
    </row>
    <row r="7555" spans="1:2" x14ac:dyDescent="0.25">
      <c r="A7555">
        <f ca="1">24995.7391074135*(((RANDBETWEEN(3800,4910))))</f>
        <v>122329147.1916817</v>
      </c>
      <c r="B7555">
        <v>149158598.6786381</v>
      </c>
    </row>
    <row r="7556" spans="1:2" x14ac:dyDescent="0.25">
      <c r="A7556">
        <f ca="1">28987.2345962539*(((RANDBETWEEN(3800,4910))))</f>
        <v>120094112.93227984</v>
      </c>
      <c r="B7556">
        <v>194244780.9706769</v>
      </c>
    </row>
    <row r="7557" spans="1:2" x14ac:dyDescent="0.25">
      <c r="A7557">
        <f ca="1">26863.9458345203*(((RANDBETWEEN(3800,4910))))</f>
        <v>103318735.67956506</v>
      </c>
      <c r="B7557">
        <v>146941541.47981372</v>
      </c>
    </row>
    <row r="7558" spans="1:2" x14ac:dyDescent="0.25">
      <c r="A7558">
        <f ca="1">26380.4472396152*(((RANDBETWEEN(3800,4910))))</f>
        <v>119292382.41753972</v>
      </c>
      <c r="B7558">
        <v>145048755.27592221</v>
      </c>
    </row>
    <row r="7559" spans="1:2" x14ac:dyDescent="0.25">
      <c r="A7559">
        <f ca="1">25127.876052331*(((RANDBETWEEN(3800,4910))))</f>
        <v>98928448.018027142</v>
      </c>
      <c r="B7559">
        <v>163668837.62254336</v>
      </c>
    </row>
    <row r="7560" spans="1:2" x14ac:dyDescent="0.25">
      <c r="A7560">
        <f ca="1">27061.9299192403*(((RANDBETWEEN(3800,4910))))</f>
        <v>130871493.08944599</v>
      </c>
      <c r="B7560">
        <v>151726502.85005516</v>
      </c>
    </row>
    <row r="7561" spans="1:2" x14ac:dyDescent="0.25">
      <c r="A7561">
        <f ca="1">29519.1955402218*(((RANDBETWEEN(3800,4910))))</f>
        <v>112527173.39932558</v>
      </c>
      <c r="B7561">
        <v>199903907.22351733</v>
      </c>
    </row>
    <row r="7562" spans="1:2" x14ac:dyDescent="0.25">
      <c r="A7562">
        <f ca="1">26702.6725158623*(((RANDBETWEEN(3800,4910))))</f>
        <v>114100519.66027944</v>
      </c>
      <c r="B7562">
        <v>170178903.34381726</v>
      </c>
    </row>
    <row r="7563" spans="1:2" x14ac:dyDescent="0.25">
      <c r="A7563">
        <f ca="1">26752.8513001302*(((RANDBETWEEN(3800,4910))))</f>
        <v>129510553.14393045</v>
      </c>
      <c r="B7563">
        <v>167570131.82248846</v>
      </c>
    </row>
    <row r="7564" spans="1:2" x14ac:dyDescent="0.25">
      <c r="A7564">
        <f ca="1">32167.9847158967*(((RANDBETWEEN(3800,4910))))</f>
        <v>132950280.83080086</v>
      </c>
      <c r="B7564">
        <v>178862238.51527107</v>
      </c>
    </row>
    <row r="7565" spans="1:2" x14ac:dyDescent="0.25">
      <c r="A7565">
        <f ca="1">26921.9593110826*(((RANDBETWEEN(3800,4910))))</f>
        <v>103837997.06284557</v>
      </c>
      <c r="B7565">
        <v>151108233.74060419</v>
      </c>
    </row>
    <row r="7566" spans="1:2" x14ac:dyDescent="0.25">
      <c r="A7566">
        <f ca="1">26819.5508618319*(((RANDBETWEEN(3800,4910))))</f>
        <v>126963753.77991235</v>
      </c>
      <c r="B7566">
        <v>156743388.28652</v>
      </c>
    </row>
    <row r="7567" spans="1:2" x14ac:dyDescent="0.25">
      <c r="A7567">
        <f ca="1">27862.988720069*(((RANDBETWEEN(3800,4910))))</f>
        <v>121900575.65030198</v>
      </c>
      <c r="B7567">
        <v>177855135.95625174</v>
      </c>
    </row>
    <row r="7568" spans="1:2" x14ac:dyDescent="0.25">
      <c r="A7568">
        <f ca="1">30584.4472146045*(((RANDBETWEEN(3800,4910))))</f>
        <v>140229690.47896171</v>
      </c>
      <c r="B7568">
        <v>189568901.97438654</v>
      </c>
    </row>
    <row r="7569" spans="1:2" x14ac:dyDescent="0.25">
      <c r="A7569">
        <f ca="1">32931.8175136064*(((RANDBETWEEN(3800,4910))))</f>
        <v>146842974.2931709</v>
      </c>
      <c r="B7569">
        <v>153533215.38012093</v>
      </c>
    </row>
    <row r="7570" spans="1:2" x14ac:dyDescent="0.25">
      <c r="A7570">
        <f ca="1">32790.4915387697*(((RANDBETWEEN(3800,4910))))</f>
        <v>155853206.28377253</v>
      </c>
      <c r="B7570">
        <v>181397826.87649059</v>
      </c>
    </row>
    <row r="7571" spans="1:2" x14ac:dyDescent="0.25">
      <c r="A7571">
        <f ca="1">27619.9247459192*(((RANDBETWEEN(3800,4910))))</f>
        <v>130062225.62853354</v>
      </c>
      <c r="B7571">
        <v>158881679.60905838</v>
      </c>
    </row>
    <row r="7572" spans="1:2" x14ac:dyDescent="0.25">
      <c r="A7572">
        <f ca="1">25468.3045200896*(((RANDBETWEEN(3800,4910))))</f>
        <v>111245554.1437514</v>
      </c>
      <c r="B7572">
        <v>144819166.24192306</v>
      </c>
    </row>
    <row r="7573" spans="1:2" x14ac:dyDescent="0.25">
      <c r="A7573">
        <f ca="1">27560.5534649869*(((RANDBETWEEN(3800,4910))))</f>
        <v>116470898.94303454</v>
      </c>
      <c r="B7573">
        <v>171382242.00491986</v>
      </c>
    </row>
    <row r="7574" spans="1:2" x14ac:dyDescent="0.25">
      <c r="A7574">
        <f ca="1">28934.4335812764*(((RANDBETWEEN(3800,4910))))</f>
        <v>120714456.90108514</v>
      </c>
      <c r="B7574">
        <v>157150781.7705999</v>
      </c>
    </row>
    <row r="7575" spans="1:2" x14ac:dyDescent="0.25">
      <c r="A7575">
        <f ca="1">29910.3915068344*(((RANDBETWEEN(3800,4910))))</f>
        <v>121974576.56487072</v>
      </c>
      <c r="B7575">
        <v>188441248.18022841</v>
      </c>
    </row>
    <row r="7576" spans="1:2" x14ac:dyDescent="0.25">
      <c r="A7576">
        <f ca="1">30939.4902833468*(((RANDBETWEEN(3800,4910))))</f>
        <v>147859824.06411457</v>
      </c>
      <c r="B7576">
        <v>185078859.76065457</v>
      </c>
    </row>
    <row r="7577" spans="1:2" x14ac:dyDescent="0.25">
      <c r="A7577">
        <f ca="1">26912.7966105184*(((RANDBETWEEN(3800,4910))))</f>
        <v>103937220.509822</v>
      </c>
      <c r="B7577">
        <v>164163642.3415544</v>
      </c>
    </row>
    <row r="7578" spans="1:2" x14ac:dyDescent="0.25">
      <c r="A7578">
        <f ca="1">28024.2645805215*(((RANDBETWEEN(3800,4910))))</f>
        <v>120111997.99211524</v>
      </c>
      <c r="B7578">
        <v>151560038.58636039</v>
      </c>
    </row>
    <row r="7579" spans="1:2" x14ac:dyDescent="0.25">
      <c r="A7579">
        <f ca="1">28560.7921828198*(((RANDBETWEEN(3800,4910))))</f>
        <v>111529893.47391136</v>
      </c>
      <c r="B7579">
        <v>143353192.48008025</v>
      </c>
    </row>
    <row r="7580" spans="1:2" x14ac:dyDescent="0.25">
      <c r="A7580">
        <f ca="1">27572.1998314235*(((RANDBETWEEN(3800,4910))))</f>
        <v>115637806.0929902</v>
      </c>
      <c r="B7580">
        <v>151323227.80916253</v>
      </c>
    </row>
    <row r="7581" spans="1:2" x14ac:dyDescent="0.25">
      <c r="A7581">
        <f ca="1">28758.2451094143*(((RANDBETWEEN(3800,4910))))</f>
        <v>113537551.69196783</v>
      </c>
      <c r="B7581">
        <v>158695563.18739179</v>
      </c>
    </row>
    <row r="7582" spans="1:2" x14ac:dyDescent="0.25">
      <c r="A7582">
        <f ca="1">27868.8602471305*(((RANDBETWEEN(3800,4910))))</f>
        <v>127862330.81383492</v>
      </c>
      <c r="B7582">
        <v>181080050.37475324</v>
      </c>
    </row>
    <row r="7583" spans="1:2" x14ac:dyDescent="0.25">
      <c r="A7583">
        <f ca="1">25541.8654649539*(((RANDBETWEEN(3800,4910))))</f>
        <v>121017358.5729516</v>
      </c>
      <c r="B7583">
        <v>185699951.2035284</v>
      </c>
    </row>
    <row r="7584" spans="1:2" x14ac:dyDescent="0.25">
      <c r="A7584">
        <f ca="1">27428.1879879709*(((RANDBETWEEN(3800,4910))))</f>
        <v>131655302.34226017</v>
      </c>
      <c r="B7584">
        <v>150025325.30666849</v>
      </c>
    </row>
    <row r="7585" spans="1:2" x14ac:dyDescent="0.25">
      <c r="A7585">
        <f ca="1">27358.7541952984*(((RANDBETWEEN(3800,4910))))</f>
        <v>121609662.3981014</v>
      </c>
      <c r="B7585">
        <v>151553487.27465171</v>
      </c>
    </row>
    <row r="7586" spans="1:2" x14ac:dyDescent="0.25">
      <c r="A7586">
        <f ca="1">30338.0458151222*(((RANDBETWEEN(3800,4910))))</f>
        <v>136581882.25968</v>
      </c>
      <c r="B7586">
        <v>201904229.2865307</v>
      </c>
    </row>
    <row r="7587" spans="1:2" x14ac:dyDescent="0.25">
      <c r="A7587">
        <f ca="1">28856.2541571261*(((RANDBETWEEN(3800,4910))))</f>
        <v>138452307.44589102</v>
      </c>
      <c r="B7587">
        <v>158937942.23820421</v>
      </c>
    </row>
    <row r="7588" spans="1:2" x14ac:dyDescent="0.25">
      <c r="A7588">
        <f ca="1">26706.8672428473*(((RANDBETWEEN(3800,4910))))</f>
        <v>115961217.56844287</v>
      </c>
      <c r="B7588">
        <v>161044519.94231367</v>
      </c>
    </row>
    <row r="7589" spans="1:2" x14ac:dyDescent="0.25">
      <c r="A7589">
        <f ca="1">26939.7380908903*(((RANDBETWEEN(3800,4910))))</f>
        <v>109240637.95856008</v>
      </c>
      <c r="B7589">
        <v>158864031.58468822</v>
      </c>
    </row>
    <row r="7590" spans="1:2" x14ac:dyDescent="0.25">
      <c r="A7590">
        <f ca="1">32917.2306163951*(((RANDBETWEEN(3800,4910))))</f>
        <v>139601975.04413149</v>
      </c>
      <c r="B7590">
        <v>163027184.49386996</v>
      </c>
    </row>
    <row r="7591" spans="1:2" x14ac:dyDescent="0.25">
      <c r="A7591">
        <f ca="1">26536.4595250594*(((RANDBETWEEN(3800,4910))))</f>
        <v>107101150.6431396</v>
      </c>
      <c r="B7591">
        <v>150816769.2179043</v>
      </c>
    </row>
    <row r="7592" spans="1:2" x14ac:dyDescent="0.25">
      <c r="A7592">
        <f ca="1">26179.3465064308*(((RANDBETWEEN(3800,4910))))</f>
        <v>128069363.10945939</v>
      </c>
      <c r="B7592">
        <v>155303342.53468883</v>
      </c>
    </row>
    <row r="7593" spans="1:2" x14ac:dyDescent="0.25">
      <c r="A7593">
        <f ca="1">27527.6037711019*(((RANDBETWEEN(3800,4910))))</f>
        <v>127232584.63003294</v>
      </c>
      <c r="B7593">
        <v>172489024.13155371</v>
      </c>
    </row>
    <row r="7594" spans="1:2" x14ac:dyDescent="0.25">
      <c r="A7594">
        <f ca="1">27171.2833111934*(((RANDBETWEEN(3800,4910))))</f>
        <v>112489112.90834057</v>
      </c>
      <c r="B7594">
        <v>173797038.37126154</v>
      </c>
    </row>
    <row r="7595" spans="1:2" x14ac:dyDescent="0.25">
      <c r="A7595">
        <f ca="1">27513.1137585504*(((RANDBETWEEN(3800,4910))))</f>
        <v>134594152.50682852</v>
      </c>
      <c r="B7595">
        <v>167083140.76742229</v>
      </c>
    </row>
    <row r="7596" spans="1:2" x14ac:dyDescent="0.25">
      <c r="A7596">
        <f ca="1">27568.2916775112*(((RANDBETWEEN(3800,4910))))</f>
        <v>115786825.04554722</v>
      </c>
      <c r="B7596">
        <v>201688790.40863135</v>
      </c>
    </row>
    <row r="7597" spans="1:2" x14ac:dyDescent="0.25">
      <c r="A7597">
        <f ca="1">32303.1767253148*(((RANDBETWEEN(3800,4910))))</f>
        <v>154570700.63063121</v>
      </c>
      <c r="B7597">
        <v>155652216.59895721</v>
      </c>
    </row>
    <row r="7598" spans="1:2" x14ac:dyDescent="0.25">
      <c r="A7598">
        <f ca="1">28140.6879854609*(((RANDBETWEEN(3800,4910))))</f>
        <v>112956721.57364011</v>
      </c>
      <c r="B7598">
        <v>151474777.82053214</v>
      </c>
    </row>
    <row r="7599" spans="1:2" x14ac:dyDescent="0.25">
      <c r="A7599">
        <f ca="1">28000.2170650376*(((RANDBETWEEN(3800,4910))))</f>
        <v>132217024.98110734</v>
      </c>
      <c r="B7599">
        <v>161318923.94070521</v>
      </c>
    </row>
    <row r="7600" spans="1:2" x14ac:dyDescent="0.25">
      <c r="A7600">
        <f ca="1">26299.9289153233*(((RANDBETWEEN(3800,4910))))</f>
        <v>121005972.93940233</v>
      </c>
      <c r="B7600">
        <v>163122786.74281403</v>
      </c>
    </row>
    <row r="7601" spans="1:2" x14ac:dyDescent="0.25">
      <c r="A7601">
        <f ca="1">26695.8061530288*(((RANDBETWEEN(3800,4910))))</f>
        <v>120825218.64860828</v>
      </c>
      <c r="B7601">
        <v>152094710.02286047</v>
      </c>
    </row>
    <row r="7602" spans="1:2" x14ac:dyDescent="0.25">
      <c r="A7602">
        <f ca="1">27935.2785135813*(((RANDBETWEEN(3800,4910))))</f>
        <v>118054486.99839453</v>
      </c>
      <c r="B7602">
        <v>153561930.43678302</v>
      </c>
    </row>
    <row r="7603" spans="1:2" x14ac:dyDescent="0.25">
      <c r="A7603">
        <f ca="1">26220.0684746781*(((RANDBETWEEN(3800,4910))))</f>
        <v>110517588.6207681</v>
      </c>
      <c r="B7603">
        <v>151730891.04870152</v>
      </c>
    </row>
    <row r="7604" spans="1:2" x14ac:dyDescent="0.25">
      <c r="A7604">
        <f ca="1">26353.5907944149*(((RANDBETWEEN(3800,4910))))</f>
        <v>113056904.50804003</v>
      </c>
      <c r="B7604">
        <v>149392892.10980695</v>
      </c>
    </row>
    <row r="7605" spans="1:2" x14ac:dyDescent="0.25">
      <c r="A7605">
        <f ca="1">25968.4434418954*(((RANDBETWEEN(3800,4910))))</f>
        <v>106029154.57325912</v>
      </c>
      <c r="B7605">
        <v>173058010.44574749</v>
      </c>
    </row>
    <row r="7606" spans="1:2" x14ac:dyDescent="0.25">
      <c r="A7606">
        <f ca="1">26882.8141655051*(((RANDBETWEEN(3800,4910))))</f>
        <v>115972460.30998917</v>
      </c>
      <c r="B7606">
        <v>150529952.76511025</v>
      </c>
    </row>
    <row r="7607" spans="1:2" x14ac:dyDescent="0.25">
      <c r="A7607">
        <f ca="1">25906.2937274586*(((RANDBETWEEN(3800,4910))))</f>
        <v>122381331.56851463</v>
      </c>
      <c r="B7607">
        <v>166906650.85845059</v>
      </c>
    </row>
    <row r="7608" spans="1:2" x14ac:dyDescent="0.25">
      <c r="A7608">
        <f ca="1">26535.4467704296*(((RANDBETWEEN(3800,4910))))</f>
        <v>119489116.80724467</v>
      </c>
      <c r="B7608">
        <v>151350092.2968547</v>
      </c>
    </row>
    <row r="7609" spans="1:2" x14ac:dyDescent="0.25">
      <c r="A7609">
        <f ca="1">27823.4631105396*(((RANDBETWEEN(3800,4910))))</f>
        <v>115912547.31850778</v>
      </c>
      <c r="B7609">
        <v>197497155.06352094</v>
      </c>
    </row>
    <row r="7610" spans="1:2" x14ac:dyDescent="0.25">
      <c r="A7610">
        <f ca="1">26205.4053768649*(((RANDBETWEEN(3800,4910))))</f>
        <v>102908626.91494836</v>
      </c>
      <c r="B7610">
        <v>145220515.27730304</v>
      </c>
    </row>
    <row r="7611" spans="1:2" x14ac:dyDescent="0.25">
      <c r="A7611">
        <f ca="1">27551.3100021296*(((RANDBETWEEN(3800,4910))))</f>
        <v>107367455.07829888</v>
      </c>
      <c r="B7611">
        <v>157850754.52310553</v>
      </c>
    </row>
    <row r="7612" spans="1:2" x14ac:dyDescent="0.25">
      <c r="A7612">
        <f ca="1">27570.6589833861*(((RANDBETWEEN(3800,4910))))</f>
        <v>110778907.79524541</v>
      </c>
      <c r="B7612">
        <v>148167046.33573106</v>
      </c>
    </row>
    <row r="7613" spans="1:2" x14ac:dyDescent="0.25">
      <c r="A7613">
        <f ca="1">26810.2032210845*(((RANDBETWEEN(3800,4910))))</f>
        <v>122281336.89136623</v>
      </c>
      <c r="B7613">
        <v>156947938.77396163</v>
      </c>
    </row>
    <row r="7614" spans="1:2" x14ac:dyDescent="0.25">
      <c r="A7614">
        <f ca="1">29728.1886120789*(((RANDBETWEEN(3800,4910))))</f>
        <v>128931154.01058599</v>
      </c>
      <c r="B7614">
        <v>159971234.89858532</v>
      </c>
    </row>
    <row r="7615" spans="1:2" x14ac:dyDescent="0.25">
      <c r="A7615">
        <f ca="1">26692.6170045777*(((RANDBETWEEN(3800,4910))))</f>
        <v>110827745.80300668</v>
      </c>
      <c r="B7615">
        <v>163472697.62202096</v>
      </c>
    </row>
    <row r="7616" spans="1:2" x14ac:dyDescent="0.25">
      <c r="A7616">
        <f ca="1">31493.9662975475*(((RANDBETWEEN(3800,4910))))</f>
        <v>141848824.20415404</v>
      </c>
      <c r="B7616">
        <v>167144989.00275102</v>
      </c>
    </row>
    <row r="7617" spans="1:2" x14ac:dyDescent="0.25">
      <c r="A7617">
        <f ca="1">31773.3669876134*(((RANDBETWEEN(3800,4910))))</f>
        <v>131859472.99859561</v>
      </c>
      <c r="B7617">
        <v>180606247.09255427</v>
      </c>
    </row>
    <row r="7618" spans="1:2" x14ac:dyDescent="0.25">
      <c r="A7618">
        <f ca="1">25467.9690323391*(((RANDBETWEEN(3800,4910))))</f>
        <v>120285217.73973763</v>
      </c>
      <c r="B7618">
        <v>165030256.09097585</v>
      </c>
    </row>
    <row r="7619" spans="1:2" x14ac:dyDescent="0.25">
      <c r="A7619">
        <f ca="1">27574.3812691726*(((RANDBETWEEN(3800,4910))))</f>
        <v>131943414.37299076</v>
      </c>
      <c r="B7619">
        <v>174232188.20089158</v>
      </c>
    </row>
    <row r="7620" spans="1:2" x14ac:dyDescent="0.25">
      <c r="A7620">
        <f ca="1">29773.8770280862*(((RANDBETWEEN(3800,4910))))</f>
        <v>140473151.81851086</v>
      </c>
      <c r="B7620">
        <v>181490804.1282157</v>
      </c>
    </row>
    <row r="7621" spans="1:2" x14ac:dyDescent="0.25">
      <c r="A7621">
        <f ca="1">25902.7319747604*(((RANDBETWEEN(3800,4910))))</f>
        <v>103895857.95076402</v>
      </c>
      <c r="B7621">
        <v>163594476.50266948</v>
      </c>
    </row>
    <row r="7622" spans="1:2" x14ac:dyDescent="0.25">
      <c r="A7622">
        <f ca="1">29838.6714013739*(((RANDBETWEEN(3800,4910))))</f>
        <v>139555466.14422578</v>
      </c>
      <c r="B7622">
        <v>170864558.73803604</v>
      </c>
    </row>
    <row r="7623" spans="1:2" x14ac:dyDescent="0.25">
      <c r="A7623">
        <f ca="1">28759.3439634468*(((RANDBETWEEN(3800,4910))))</f>
        <v>138332444.46417934</v>
      </c>
      <c r="B7623">
        <v>203077704.25571847</v>
      </c>
    </row>
    <row r="7624" spans="1:2" x14ac:dyDescent="0.25">
      <c r="A7624">
        <f ca="1">25123.080341675*(((RANDBETWEEN(3800,4910))))</f>
        <v>114058784.75120473</v>
      </c>
      <c r="B7624">
        <v>153871277.1458194</v>
      </c>
    </row>
    <row r="7625" spans="1:2" x14ac:dyDescent="0.25">
      <c r="A7625">
        <f ca="1">29946.3739938025*(((RANDBETWEEN(3800,4910))))</f>
        <v>116072145.59997833</v>
      </c>
      <c r="B7625">
        <v>173456146.61842102</v>
      </c>
    </row>
    <row r="7626" spans="1:2" x14ac:dyDescent="0.25">
      <c r="A7626">
        <f ca="1">29825.8007781256*(((RANDBETWEEN(3800,4910))))</f>
        <v>123419163.61988388</v>
      </c>
      <c r="B7626">
        <v>195372332.1320371</v>
      </c>
    </row>
    <row r="7627" spans="1:2" x14ac:dyDescent="0.25">
      <c r="A7627">
        <f ca="1">26335.5760264062*(((RANDBETWEEN(3800,4910))))</f>
        <v>104288881.06456871</v>
      </c>
      <c r="B7627">
        <v>143885478.08063096</v>
      </c>
    </row>
    <row r="7628" spans="1:2" x14ac:dyDescent="0.25">
      <c r="A7628">
        <f ca="1">27623.6743044248*(((RANDBETWEEN(3800,4910))))</f>
        <v>105577683.19151156</v>
      </c>
      <c r="B7628">
        <v>150728502.15859511</v>
      </c>
    </row>
    <row r="7629" spans="1:2" x14ac:dyDescent="0.25">
      <c r="A7629">
        <f ca="1">27263.6893634304*(((RANDBETWEEN(3800,4910))))</f>
        <v>108564011.04517978</v>
      </c>
      <c r="B7629">
        <v>177192837.38460946</v>
      </c>
    </row>
    <row r="7630" spans="1:2" x14ac:dyDescent="0.25">
      <c r="A7630">
        <f ca="1">34758.3094277184*(((RANDBETWEEN(3800,4910))))</f>
        <v>163259779.38199335</v>
      </c>
      <c r="B7630">
        <v>174868040.26422065</v>
      </c>
    </row>
    <row r="7631" spans="1:2" x14ac:dyDescent="0.25">
      <c r="A7631">
        <f ca="1">27086.8020584319*(((RANDBETWEEN(3800,4910))))</f>
        <v>110812107.22104479</v>
      </c>
      <c r="B7631">
        <v>181646734.56699196</v>
      </c>
    </row>
    <row r="7632" spans="1:2" x14ac:dyDescent="0.25">
      <c r="A7632">
        <f ca="1">28431.4930567663*(((RANDBETWEEN(3800,4910))))</f>
        <v>124359350.63029586</v>
      </c>
      <c r="B7632">
        <v>150682292.20906138</v>
      </c>
    </row>
    <row r="7633" spans="1:2" x14ac:dyDescent="0.25">
      <c r="A7633">
        <f ca="1">29896.3253799371*(((RANDBETWEEN(3800,4910))))</f>
        <v>137762267.35075012</v>
      </c>
      <c r="B7633">
        <v>157486173.62009072</v>
      </c>
    </row>
    <row r="7634" spans="1:2" x14ac:dyDescent="0.25">
      <c r="A7634">
        <f ca="1">30029.2987862263*(((RANDBETWEEN(3800,4910))))</f>
        <v>126993904.56695104</v>
      </c>
      <c r="B7634">
        <v>163193507.42339993</v>
      </c>
    </row>
    <row r="7635" spans="1:2" x14ac:dyDescent="0.25">
      <c r="A7635">
        <f ca="1">32021.5893020871*(((RANDBETWEEN(3800,4910))))</f>
        <v>150245297.00539276</v>
      </c>
      <c r="B7635">
        <v>193308405.53136736</v>
      </c>
    </row>
    <row r="7636" spans="1:2" x14ac:dyDescent="0.25">
      <c r="A7636">
        <f ca="1">26091.1816225734*(((RANDBETWEEN(3800,4910))))</f>
        <v>126463957.3246133</v>
      </c>
      <c r="B7636">
        <v>163251787.77930376</v>
      </c>
    </row>
    <row r="7637" spans="1:2" x14ac:dyDescent="0.25">
      <c r="A7637">
        <f ca="1">25856.6665082887*(((RANDBETWEEN(3800,4910))))</f>
        <v>111700799.31580733</v>
      </c>
      <c r="B7637">
        <v>146974085.93912262</v>
      </c>
    </row>
    <row r="7638" spans="1:2" x14ac:dyDescent="0.25">
      <c r="A7638">
        <f ca="1">27300.4801463014*(((RANDBETWEEN(3800,4910))))</f>
        <v>131533713.34488028</v>
      </c>
      <c r="B7638">
        <v>155592889.37868974</v>
      </c>
    </row>
    <row r="7639" spans="1:2" x14ac:dyDescent="0.25">
      <c r="A7639">
        <f ca="1">30339.7408769132*(((RANDBETWEEN(3800,4910))))</f>
        <v>144356487.09235311</v>
      </c>
      <c r="B7639">
        <v>180331877.41341281</v>
      </c>
    </row>
    <row r="7640" spans="1:2" x14ac:dyDescent="0.25">
      <c r="A7640">
        <f ca="1">27195.3931320731*(((RANDBETWEEN(3800,4910))))</f>
        <v>110440491.50934891</v>
      </c>
      <c r="B7640">
        <v>153985975.9833605</v>
      </c>
    </row>
    <row r="7641" spans="1:2" x14ac:dyDescent="0.25">
      <c r="A7641">
        <f ca="1">26658.165307998*(((RANDBETWEEN(3800,4910))))</f>
        <v>118415570.29812728</v>
      </c>
      <c r="B7641">
        <v>182025040.14234138</v>
      </c>
    </row>
    <row r="7642" spans="1:2" x14ac:dyDescent="0.25">
      <c r="A7642">
        <f ca="1">27216.0247256676*(((RANDBETWEEN(3800,4910))))</f>
        <v>113790199.37801638</v>
      </c>
      <c r="B7642">
        <v>157129924.8163563</v>
      </c>
    </row>
    <row r="7643" spans="1:2" x14ac:dyDescent="0.25">
      <c r="A7643">
        <f ca="1">28998.8631335146*(((RANDBETWEEN(3800,4910))))</f>
        <v>127421004.60866335</v>
      </c>
      <c r="B7643">
        <v>156273305.53806761</v>
      </c>
    </row>
    <row r="7644" spans="1:2" x14ac:dyDescent="0.25">
      <c r="A7644">
        <f ca="1">31049.0019281547*(((RANDBETWEEN(3800,4910))))</f>
        <v>136460363.47423998</v>
      </c>
      <c r="B7644">
        <v>169596139.22926271</v>
      </c>
    </row>
    <row r="7645" spans="1:2" x14ac:dyDescent="0.25">
      <c r="A7645">
        <f ca="1">28325.8856975726*(((RANDBETWEEN(3800,4910))))</f>
        <v>114068341.70412473</v>
      </c>
      <c r="B7645">
        <v>153081822.33556828</v>
      </c>
    </row>
    <row r="7646" spans="1:2" x14ac:dyDescent="0.25">
      <c r="A7646">
        <f ca="1">26658.5510196017*(((RANDBETWEEN(3800,4910))))</f>
        <v>109646620.34362176</v>
      </c>
      <c r="B7646">
        <v>175291177.24800906</v>
      </c>
    </row>
    <row r="7647" spans="1:2" x14ac:dyDescent="0.25">
      <c r="A7647">
        <f ca="1">27523.4207645182*(((RANDBETWEEN(3800,4910))))</f>
        <v>117552530.08525717</v>
      </c>
      <c r="B7647">
        <v>149244476.26957181</v>
      </c>
    </row>
    <row r="7648" spans="1:2" x14ac:dyDescent="0.25">
      <c r="A7648">
        <f ca="1">29592.04447101*(((RANDBETWEEN(3800,4910))))</f>
        <v>134791762.56545055</v>
      </c>
      <c r="B7648">
        <v>169600822.44466165</v>
      </c>
    </row>
    <row r="7649" spans="1:2" x14ac:dyDescent="0.25">
      <c r="A7649">
        <f ca="1">27662.2467653983*(((RANDBETWEEN(3800,4910))))</f>
        <v>131561645.61623442</v>
      </c>
      <c r="B7649">
        <v>146510587.51938683</v>
      </c>
    </row>
    <row r="7650" spans="1:2" x14ac:dyDescent="0.25">
      <c r="A7650">
        <f ca="1">26597.62314988*(((RANDBETWEEN(3800,4910))))</f>
        <v>119715901.79760985</v>
      </c>
      <c r="B7650">
        <v>163382322.95107794</v>
      </c>
    </row>
    <row r="7651" spans="1:2" x14ac:dyDescent="0.25">
      <c r="A7651">
        <f ca="1">33107.3764962299*(((RANDBETWEEN(3800,4910))))</f>
        <v>150506133.55186135</v>
      </c>
      <c r="B7651">
        <v>192179478.45646492</v>
      </c>
    </row>
    <row r="7652" spans="1:2" x14ac:dyDescent="0.25">
      <c r="A7652">
        <f ca="1">28359.7046027031*(((RANDBETWEEN(3800,4910))))</f>
        <v>116558385.91710977</v>
      </c>
      <c r="B7652">
        <v>159221721.44617915</v>
      </c>
    </row>
    <row r="7653" spans="1:2" x14ac:dyDescent="0.25">
      <c r="A7653">
        <f ca="1">26808.0182420711*(((RANDBETWEEN(3800,4910))))</f>
        <v>131600561.55032696</v>
      </c>
      <c r="B7653">
        <v>143497619.92434821</v>
      </c>
    </row>
    <row r="7654" spans="1:2" x14ac:dyDescent="0.25">
      <c r="A7654">
        <f ca="1">33459.7124535527*(((RANDBETWEEN(3800,4910))))</f>
        <v>155721501.75883427</v>
      </c>
      <c r="B7654">
        <v>191225255.95889601</v>
      </c>
    </row>
    <row r="7655" spans="1:2" x14ac:dyDescent="0.25">
      <c r="A7655">
        <f ca="1">27047.3272428327*(((RANDBETWEEN(3800,4910))))</f>
        <v>104510872.46630539</v>
      </c>
      <c r="B7655">
        <v>160523011.98181742</v>
      </c>
    </row>
    <row r="7656" spans="1:2" x14ac:dyDescent="0.25">
      <c r="A7656">
        <f ca="1">28811.4693703258*(((RANDBETWEEN(3800,4910))))</f>
        <v>138583167.67126724</v>
      </c>
      <c r="B7656">
        <v>193059518.52969533</v>
      </c>
    </row>
    <row r="7657" spans="1:2" x14ac:dyDescent="0.25">
      <c r="A7657">
        <f ca="1">31390.089881198*(((RANDBETWEEN(3800,4910))))</f>
        <v>143327150.39754993</v>
      </c>
      <c r="B7657">
        <v>191466977.36587369</v>
      </c>
    </row>
    <row r="7658" spans="1:2" x14ac:dyDescent="0.25">
      <c r="A7658">
        <f ca="1">28482.0555563095*(((RANDBETWEEN(3800,4910))))</f>
        <v>115209914.72527206</v>
      </c>
      <c r="B7658">
        <v>155250830.69750243</v>
      </c>
    </row>
    <row r="7659" spans="1:2" x14ac:dyDescent="0.25">
      <c r="A7659">
        <f ca="1">30911.1947764308*(((RANDBETWEEN(3800,4910))))</f>
        <v>129919751.64533859</v>
      </c>
      <c r="B7659">
        <v>143414914.78687939</v>
      </c>
    </row>
    <row r="7660" spans="1:2" x14ac:dyDescent="0.25">
      <c r="A7660">
        <f ca="1">25534.3609753212*(((RANDBETWEEN(3800,4910))))</f>
        <v>103490765.03297666</v>
      </c>
      <c r="B7660">
        <v>158102990.96133259</v>
      </c>
    </row>
    <row r="7661" spans="1:2" x14ac:dyDescent="0.25">
      <c r="A7661">
        <f ca="1">25940.9243587128*(((RANDBETWEEN(3800,4910))))</f>
        <v>113699071.46423827</v>
      </c>
      <c r="B7661">
        <v>146501328.84691185</v>
      </c>
    </row>
    <row r="7662" spans="1:2" x14ac:dyDescent="0.25">
      <c r="A7662">
        <f ca="1">29502.0662111589*(((RANDBETWEEN(3800,4910))))</f>
        <v>113199428.05221666</v>
      </c>
      <c r="B7662">
        <v>163084043.81409955</v>
      </c>
    </row>
    <row r="7663" spans="1:2" x14ac:dyDescent="0.25">
      <c r="A7663">
        <f ca="1">29929.5496850942*(((RANDBETWEEN(3800,4910))))</f>
        <v>124087912.99440053</v>
      </c>
      <c r="B7663">
        <v>164194452.49963474</v>
      </c>
    </row>
    <row r="7664" spans="1:2" x14ac:dyDescent="0.25">
      <c r="A7664">
        <f ca="1">26223.6083297193*(((RANDBETWEEN(3800,4910))))</f>
        <v>103845488.98568839</v>
      </c>
      <c r="B7664">
        <v>181692005.51529926</v>
      </c>
    </row>
    <row r="7665" spans="1:2" x14ac:dyDescent="0.25">
      <c r="A7665">
        <f ca="1">28089.3959631851*(((RANDBETWEEN(3800,4910))))</f>
        <v>120700134.45380631</v>
      </c>
      <c r="B7665">
        <v>166256677.45982933</v>
      </c>
    </row>
    <row r="7666" spans="1:2" x14ac:dyDescent="0.25">
      <c r="A7666">
        <f ca="1">32011.2213047955*(((RANDBETWEEN(3800,4910))))</f>
        <v>150324695.24731958</v>
      </c>
      <c r="B7666">
        <v>160749018.16955334</v>
      </c>
    </row>
    <row r="7667" spans="1:2" x14ac:dyDescent="0.25">
      <c r="A7667">
        <f ca="1">28156.1540097974*(((RANDBETWEEN(3800,4910))))</f>
        <v>126167726.11790194</v>
      </c>
      <c r="B7667">
        <v>149536566.3935588</v>
      </c>
    </row>
    <row r="7668" spans="1:2" x14ac:dyDescent="0.25">
      <c r="A7668">
        <f ca="1">29747.9328318076*(((RANDBETWEEN(3800,4910))))</f>
        <v>114023826.54431859</v>
      </c>
      <c r="B7668">
        <v>195178996.9173041</v>
      </c>
    </row>
    <row r="7669" spans="1:2" x14ac:dyDescent="0.25">
      <c r="A7669">
        <f ca="1">28023.7081422074*(((RANDBETWEEN(3800,4910))))</f>
        <v>112403093.35839373</v>
      </c>
      <c r="B7669">
        <v>158880917.54650232</v>
      </c>
    </row>
    <row r="7670" spans="1:2" x14ac:dyDescent="0.25">
      <c r="A7670">
        <f ca="1">31579.9711979136*(((RANDBETWEEN(3800,4910))))</f>
        <v>141478270.96665272</v>
      </c>
      <c r="B7670">
        <v>194909256.39178908</v>
      </c>
    </row>
    <row r="7671" spans="1:2" x14ac:dyDescent="0.25">
      <c r="A7671">
        <f ca="1">31566.0798293567*(((RANDBETWEEN(3800,4910))))</f>
        <v>123581202.53193143</v>
      </c>
      <c r="B7671">
        <v>164412526.08355227</v>
      </c>
    </row>
    <row r="7672" spans="1:2" x14ac:dyDescent="0.25">
      <c r="A7672">
        <f ca="1">26925.5707169162*(((RANDBETWEEN(3800,4910))))</f>
        <v>105467460.49816087</v>
      </c>
      <c r="B7672">
        <v>164906857.91611111</v>
      </c>
    </row>
    <row r="7673" spans="1:2" x14ac:dyDescent="0.25">
      <c r="A7673">
        <f ca="1">25734.2176165848*(((RANDBETWEEN(3800,4910))))</f>
        <v>116164258.32126394</v>
      </c>
      <c r="B7673">
        <v>152932807.19953927</v>
      </c>
    </row>
    <row r="7674" spans="1:2" x14ac:dyDescent="0.25">
      <c r="A7674">
        <f ca="1">32623.4707847523*(((RANDBETWEEN(3800,4910))))</f>
        <v>136529225.23418838</v>
      </c>
      <c r="B7674">
        <v>172347902.61121297</v>
      </c>
    </row>
    <row r="7675" spans="1:2" x14ac:dyDescent="0.25">
      <c r="A7675">
        <f ca="1">30613.0672860291*(((RANDBETWEEN(3800,4910))))</f>
        <v>128972852.47604057</v>
      </c>
      <c r="B7675">
        <v>158405559.66601229</v>
      </c>
    </row>
    <row r="7676" spans="1:2" x14ac:dyDescent="0.25">
      <c r="A7676">
        <f ca="1">28280.4209096653*(((RANDBETWEEN(3800,4910))))</f>
        <v>120191788.86607756</v>
      </c>
      <c r="B7676">
        <v>169649616.54472649</v>
      </c>
    </row>
    <row r="7677" spans="1:2" x14ac:dyDescent="0.25">
      <c r="A7677">
        <f ca="1">28023.9918941652*(((RANDBETWEEN(3800,4910))))</f>
        <v>124174308.083046</v>
      </c>
      <c r="B7677">
        <v>149529229.79210749</v>
      </c>
    </row>
    <row r="7678" spans="1:2" x14ac:dyDescent="0.25">
      <c r="A7678">
        <f ca="1">27840.8604026232*(((RANDBETWEEN(3800,4910))))</f>
        <v>131297497.65877087</v>
      </c>
      <c r="B7678">
        <v>177371736.57703149</v>
      </c>
    </row>
    <row r="7679" spans="1:2" x14ac:dyDescent="0.25">
      <c r="A7679">
        <f ca="1">28087.8708370679*(((RANDBETWEEN(3800,4910))))</f>
        <v>117238772.87392142</v>
      </c>
      <c r="B7679">
        <v>202734954.18475297</v>
      </c>
    </row>
    <row r="7680" spans="1:2" x14ac:dyDescent="0.25">
      <c r="A7680">
        <f ca="1">28428.120363935*(((RANDBETWEEN(3800,4910))))</f>
        <v>132929890.82176025</v>
      </c>
      <c r="B7680">
        <v>166785745.19571346</v>
      </c>
    </row>
    <row r="7681" spans="1:2" x14ac:dyDescent="0.25">
      <c r="A7681">
        <f ca="1">27090.3311090799*(((RANDBETWEEN(3800,4910))))</f>
        <v>106383730.26535694</v>
      </c>
      <c r="B7681">
        <v>168383079.17462841</v>
      </c>
    </row>
    <row r="7682" spans="1:2" x14ac:dyDescent="0.25">
      <c r="A7682">
        <f ca="1">31288.9075265027*(((RANDBETWEEN(3800,4910))))</f>
        <v>126282030.77696483</v>
      </c>
      <c r="B7682">
        <v>171618609.99042362</v>
      </c>
    </row>
    <row r="7683" spans="1:2" x14ac:dyDescent="0.25">
      <c r="A7683">
        <f ca="1">25491.9471917713*(((RANDBETWEEN(3800,4910))))</f>
        <v>99214658.470374107</v>
      </c>
      <c r="B7683">
        <v>145054530.85776269</v>
      </c>
    </row>
    <row r="7684" spans="1:2" x14ac:dyDescent="0.25">
      <c r="A7684">
        <f ca="1">30515.2735240359*(((RANDBETWEEN(3800,4910))))</f>
        <v>140156651.29589671</v>
      </c>
      <c r="B7684">
        <v>144712996.1547465</v>
      </c>
    </row>
    <row r="7685" spans="1:2" x14ac:dyDescent="0.25">
      <c r="A7685">
        <f ca="1">29728.3067624302*(((RANDBETWEEN(3800,4910))))</f>
        <v>129526232.56390846</v>
      </c>
      <c r="B7685">
        <v>194171196.25069505</v>
      </c>
    </row>
    <row r="7686" spans="1:2" x14ac:dyDescent="0.25">
      <c r="A7686">
        <f ca="1">26815.7285072869*(((RANDBETWEEN(3800,4910))))</f>
        <v>115414895.49536303</v>
      </c>
      <c r="B7686">
        <v>181917762.85643685</v>
      </c>
    </row>
    <row r="7687" spans="1:2" x14ac:dyDescent="0.25">
      <c r="A7687">
        <f ca="1">28006.0460798308*(((RANDBETWEEN(3800,4910))))</f>
        <v>123310620.88949516</v>
      </c>
      <c r="B7687">
        <v>170899243.39294538</v>
      </c>
    </row>
    <row r="7688" spans="1:2" x14ac:dyDescent="0.25">
      <c r="A7688">
        <f ca="1">28006.1436443496*(((RANDBETWEEN(3800,4910))))</f>
        <v>121546663.41647743</v>
      </c>
      <c r="B7688">
        <v>181925930.55735582</v>
      </c>
    </row>
    <row r="7689" spans="1:2" x14ac:dyDescent="0.25">
      <c r="A7689">
        <f ca="1">25513.6304549345*(((RANDBETWEEN(3800,4910))))</f>
        <v>120960121.98684469</v>
      </c>
      <c r="B7689">
        <v>145795571.50919372</v>
      </c>
    </row>
    <row r="7690" spans="1:2" x14ac:dyDescent="0.25">
      <c r="A7690">
        <f ca="1">30085.486064081*(((RANDBETWEEN(3800,4910))))</f>
        <v>138844518.18573362</v>
      </c>
      <c r="B7690">
        <v>143163776.03957728</v>
      </c>
    </row>
    <row r="7691" spans="1:2" x14ac:dyDescent="0.25">
      <c r="A7691">
        <f ca="1">30467.1777249811*(((RANDBETWEEN(3800,4910))))</f>
        <v>130277651.95201917</v>
      </c>
      <c r="B7691">
        <v>157564352.65833873</v>
      </c>
    </row>
    <row r="7692" spans="1:2" x14ac:dyDescent="0.25">
      <c r="A7692">
        <f ca="1">29973.2169207576*(((RANDBETWEEN(3800,4910))))</f>
        <v>139165646.16307735</v>
      </c>
      <c r="B7692">
        <v>203403831.37235358</v>
      </c>
    </row>
    <row r="7693" spans="1:2" x14ac:dyDescent="0.25">
      <c r="A7693">
        <f ca="1">31933.5108564779*(((RANDBETWEEN(3800,4910))))</f>
        <v>122177612.53688426</v>
      </c>
      <c r="B7693">
        <v>176892187.29341623</v>
      </c>
    </row>
    <row r="7694" spans="1:2" x14ac:dyDescent="0.25">
      <c r="A7694">
        <f ca="1">28632.2546004896*(((RANDBETWEEN(3800,4910))))</f>
        <v>125781494.45995101</v>
      </c>
      <c r="B7694">
        <v>190898795.76730442</v>
      </c>
    </row>
    <row r="7695" spans="1:2" x14ac:dyDescent="0.25">
      <c r="A7695">
        <f ca="1">26025.5692578601*(((RANDBETWEEN(3800,4910))))</f>
        <v>120238129.9713138</v>
      </c>
      <c r="B7695">
        <v>158103934.67874646</v>
      </c>
    </row>
    <row r="7696" spans="1:2" x14ac:dyDescent="0.25">
      <c r="A7696">
        <f ca="1">26262.1460847941*(((RANDBETWEEN(3800,4910))))</f>
        <v>120648299.11354403</v>
      </c>
      <c r="B7696">
        <v>151712077.40994158</v>
      </c>
    </row>
    <row r="7697" spans="1:2" x14ac:dyDescent="0.25">
      <c r="A7697">
        <f ca="1">26094.6185455258*(((RANDBETWEEN(3800,4910))))</f>
        <v>121966247.08178777</v>
      </c>
      <c r="B7697">
        <v>156708954.52725872</v>
      </c>
    </row>
    <row r="7698" spans="1:2" x14ac:dyDescent="0.25">
      <c r="A7698">
        <f ca="1">25957.0730985681*(((RANDBETWEEN(3800,4910))))</f>
        <v>103750421.17497651</v>
      </c>
      <c r="B7698">
        <v>148914748.73475862</v>
      </c>
    </row>
    <row r="7699" spans="1:2" x14ac:dyDescent="0.25">
      <c r="A7699">
        <f ca="1">27797.1786115368*(((RANDBETWEEN(3800,4910))))</f>
        <v>107686269.94109346</v>
      </c>
      <c r="B7699">
        <v>175377347.96673527</v>
      </c>
    </row>
    <row r="7700" spans="1:2" x14ac:dyDescent="0.25">
      <c r="A7700">
        <f ca="1">27230.6226007806*(((RANDBETWEEN(3800,4910))))</f>
        <v>131142678.44535942</v>
      </c>
      <c r="B7700">
        <v>162763804.43238756</v>
      </c>
    </row>
    <row r="7701" spans="1:2" x14ac:dyDescent="0.25">
      <c r="A7701">
        <f ca="1">33305.3191294491*(((RANDBETWEEN(3800,4910))))</f>
        <v>140415225.44975728</v>
      </c>
      <c r="B7701">
        <v>176916194.03115684</v>
      </c>
    </row>
    <row r="7702" spans="1:2" x14ac:dyDescent="0.25">
      <c r="A7702">
        <f ca="1">26710.6605183215*(((RANDBETWEEN(3800,4910))))</f>
        <v>104705789.23182017</v>
      </c>
      <c r="B7702">
        <v>145452836.33104643</v>
      </c>
    </row>
    <row r="7703" spans="1:2" x14ac:dyDescent="0.25">
      <c r="A7703">
        <f ca="1">26771.3868777047*(((RANDBETWEEN(3800,4910))))</f>
        <v>117124817.58995824</v>
      </c>
      <c r="B7703">
        <v>179269635.30491853</v>
      </c>
    </row>
    <row r="7704" spans="1:2" x14ac:dyDescent="0.25">
      <c r="A7704">
        <f ca="1">32562.3397796359*(((RANDBETWEEN(3800,4910))))</f>
        <v>132431035.88377915</v>
      </c>
      <c r="B7704">
        <v>142906902.05272344</v>
      </c>
    </row>
    <row r="7705" spans="1:2" x14ac:dyDescent="0.25">
      <c r="A7705">
        <f ca="1">27752.8418038612*(((RANDBETWEEN(3800,4910))))</f>
        <v>109762489.33427122</v>
      </c>
      <c r="B7705">
        <v>174299517.12059554</v>
      </c>
    </row>
    <row r="7706" spans="1:2" x14ac:dyDescent="0.25">
      <c r="A7706">
        <f ca="1">26477.6934911985*(((RANDBETWEEN(3800,4910))))</f>
        <v>118884843.77548142</v>
      </c>
      <c r="B7706">
        <v>150976114.36766601</v>
      </c>
    </row>
    <row r="7707" spans="1:2" x14ac:dyDescent="0.25">
      <c r="A7707">
        <f ca="1">30895.1815785744*(((RANDBETWEEN(3800,4910))))</f>
        <v>139924277.36936346</v>
      </c>
      <c r="B7707">
        <v>145930697.85579902</v>
      </c>
    </row>
    <row r="7708" spans="1:2" x14ac:dyDescent="0.25">
      <c r="A7708">
        <f ca="1">27272.4451179429*(((RANDBETWEEN(3800,4910))))</f>
        <v>114680631.72094975</v>
      </c>
      <c r="B7708">
        <v>159487450.36237705</v>
      </c>
    </row>
    <row r="7709" spans="1:2" x14ac:dyDescent="0.25">
      <c r="A7709">
        <f ca="1">27351.6820021589*(((RANDBETWEEN(3800,4910))))</f>
        <v>125051890.11387031</v>
      </c>
      <c r="B7709">
        <v>161107677.86100459</v>
      </c>
    </row>
    <row r="7710" spans="1:2" x14ac:dyDescent="0.25">
      <c r="A7710">
        <f ca="1">28531.9366690333*(((RANDBETWEEN(3800,4910))))</f>
        <v>114241874.42280935</v>
      </c>
      <c r="B7710">
        <v>162892011.22984079</v>
      </c>
    </row>
    <row r="7711" spans="1:2" x14ac:dyDescent="0.25">
      <c r="A7711">
        <f ca="1">27658.1398858958*(((RANDBETWEEN(3800,4910))))</f>
        <v>120063985.24467349</v>
      </c>
      <c r="B7711">
        <v>194674968.32833472</v>
      </c>
    </row>
    <row r="7712" spans="1:2" x14ac:dyDescent="0.25">
      <c r="A7712">
        <f ca="1">30983.2417365372*(((RANDBETWEEN(3800,4910))))</f>
        <v>119936128.76213534</v>
      </c>
      <c r="B7712">
        <v>158086044.14081246</v>
      </c>
    </row>
    <row r="7713" spans="1:2" x14ac:dyDescent="0.25">
      <c r="A7713">
        <f ca="1">31546.3684607748*(((RANDBETWEEN(3800,4910))))</f>
        <v>141958658.07348678</v>
      </c>
      <c r="B7713">
        <v>203061779.44695705</v>
      </c>
    </row>
    <row r="7714" spans="1:2" x14ac:dyDescent="0.25">
      <c r="A7714">
        <f ca="1">26367.0254793767*(((RANDBETWEEN(3800,4910))))</f>
        <v>115724874.82898431</v>
      </c>
      <c r="B7714">
        <v>152721513.42323849</v>
      </c>
    </row>
    <row r="7715" spans="1:2" x14ac:dyDescent="0.25">
      <c r="A7715">
        <f ca="1">28556.9225192075*(((RANDBETWEEN(3800,4910))))</f>
        <v>111286327.05735154</v>
      </c>
      <c r="B7715">
        <v>192376389.80649722</v>
      </c>
    </row>
    <row r="7716" spans="1:2" x14ac:dyDescent="0.25">
      <c r="A7716">
        <f ca="1">28211.6321703357*(((RANDBETWEEN(3800,4910))))</f>
        <v>133638501.5908801</v>
      </c>
      <c r="B7716">
        <v>154495851.99378681</v>
      </c>
    </row>
    <row r="7717" spans="1:2" x14ac:dyDescent="0.25">
      <c r="A7717">
        <f ca="1">26807.654936964*(((RANDBETWEEN(3800,4910))))</f>
        <v>130901779.05719523</v>
      </c>
      <c r="B7717">
        <v>144471539.90005919</v>
      </c>
    </row>
    <row r="7718" spans="1:2" x14ac:dyDescent="0.25">
      <c r="A7718">
        <f ca="1">26407.5479481102*(((RANDBETWEEN(3800,4910))))</f>
        <v>111228591.95744</v>
      </c>
      <c r="B7718">
        <v>159217120.81078529</v>
      </c>
    </row>
    <row r="7719" spans="1:2" x14ac:dyDescent="0.25">
      <c r="A7719">
        <f ca="1">31158.0919470272*(((RANDBETWEEN(3800,4910))))</f>
        <v>147845146.28864402</v>
      </c>
      <c r="B7719">
        <v>156940025.31245187</v>
      </c>
    </row>
    <row r="7720" spans="1:2" x14ac:dyDescent="0.25">
      <c r="A7720">
        <f ca="1">27762.010621642*(((RANDBETWEEN(3800,4910))))</f>
        <v>111325662.59278427</v>
      </c>
      <c r="B7720">
        <v>147539784.14215794</v>
      </c>
    </row>
    <row r="7721" spans="1:2" x14ac:dyDescent="0.25">
      <c r="A7721">
        <f ca="1">26096.3685597458*(((RANDBETWEEN(3800,4910))))</f>
        <v>105638099.92985082</v>
      </c>
      <c r="B7721">
        <v>167134868.62140986</v>
      </c>
    </row>
    <row r="7722" spans="1:2" x14ac:dyDescent="0.25">
      <c r="A7722">
        <f ca="1">25762.2596113787*(((RANDBETWEEN(3800,4910))))</f>
        <v>109798750.46369585</v>
      </c>
      <c r="B7722">
        <v>197827289.09660375</v>
      </c>
    </row>
    <row r="7723" spans="1:2" x14ac:dyDescent="0.25">
      <c r="A7723">
        <f ca="1">30619.6095664382*(((RANDBETWEEN(3800,4910))))</f>
        <v>146178016.07017618</v>
      </c>
      <c r="B7723">
        <v>162381293.1431087</v>
      </c>
    </row>
    <row r="7724" spans="1:2" x14ac:dyDescent="0.25">
      <c r="A7724">
        <f ca="1">28249.0514213988*(((RANDBETWEEN(3800,4910))))</f>
        <v>130171628.94980575</v>
      </c>
      <c r="B7724">
        <v>147961229.13607389</v>
      </c>
    </row>
    <row r="7725" spans="1:2" x14ac:dyDescent="0.25">
      <c r="A7725">
        <f ca="1">27077.8072338362*(((RANDBETWEEN(3800,4910))))</f>
        <v>113564323.53870916</v>
      </c>
      <c r="B7725">
        <v>147535002.55055964</v>
      </c>
    </row>
    <row r="7726" spans="1:2" x14ac:dyDescent="0.25">
      <c r="A7726">
        <f ca="1">25350.5139750951*(((RANDBETWEEN(3800,4910))))</f>
        <v>112099972.79787046</v>
      </c>
      <c r="B7726">
        <v>149695824.02027452</v>
      </c>
    </row>
    <row r="7727" spans="1:2" x14ac:dyDescent="0.25">
      <c r="A7727">
        <f ca="1">26772.8253546409*(((RANDBETWEEN(3800,4910))))</f>
        <v>114962512.07282786</v>
      </c>
      <c r="B7727">
        <v>156193358.04002166</v>
      </c>
    </row>
    <row r="7728" spans="1:2" x14ac:dyDescent="0.25">
      <c r="A7728">
        <f ca="1">27235.7334101665*(((RANDBETWEEN(3800,4910))))</f>
        <v>128552661.69598584</v>
      </c>
      <c r="B7728">
        <v>187145828.30417079</v>
      </c>
    </row>
    <row r="7729" spans="1:2" x14ac:dyDescent="0.25">
      <c r="A7729">
        <f ca="1">27128.7252686918*(((RANDBETWEEN(3800,4910))))</f>
        <v>105286582.76779296</v>
      </c>
      <c r="B7729">
        <v>161011575.07966858</v>
      </c>
    </row>
    <row r="7730" spans="1:2" x14ac:dyDescent="0.25">
      <c r="A7730">
        <f ca="1">30321.5568068272*(((RANDBETWEEN(3800,4910))))</f>
        <v>129169831.99708401</v>
      </c>
      <c r="B7730">
        <v>144792502.76366127</v>
      </c>
    </row>
    <row r="7731" spans="1:2" x14ac:dyDescent="0.25">
      <c r="A7731">
        <f ca="1">29538.3685452197*(((RANDBETWEEN(3800,4910))))</f>
        <v>136910338.20709336</v>
      </c>
      <c r="B7731">
        <v>173061519.0965597</v>
      </c>
    </row>
    <row r="7732" spans="1:2" x14ac:dyDescent="0.25">
      <c r="A7732">
        <f ca="1">28981.9058732065*(((RANDBETWEEN(3800,4910))))</f>
        <v>110942735.68263432</v>
      </c>
      <c r="B7732">
        <v>185224100.76232612</v>
      </c>
    </row>
    <row r="7733" spans="1:2" x14ac:dyDescent="0.25">
      <c r="A7733">
        <f ca="1">33025.6276653388*(((RANDBETWEEN(3800,4910))))</f>
        <v>128965076.03314784</v>
      </c>
      <c r="B7733">
        <v>198665861.11070439</v>
      </c>
    </row>
    <row r="7734" spans="1:2" x14ac:dyDescent="0.25">
      <c r="A7734">
        <f ca="1">26617.3148649581*(((RANDBETWEEN(3800,4910))))</f>
        <v>124648885.51259863</v>
      </c>
      <c r="B7734">
        <v>193559859.53871658</v>
      </c>
    </row>
    <row r="7735" spans="1:2" x14ac:dyDescent="0.25">
      <c r="A7735">
        <f ca="1">30085.5940699128*(((RANDBETWEEN(3800,4910))))</f>
        <v>129698996.03539409</v>
      </c>
      <c r="B7735">
        <v>162518204.95938528</v>
      </c>
    </row>
    <row r="7736" spans="1:2" x14ac:dyDescent="0.25">
      <c r="A7736">
        <f ca="1">27172.0001720031*(((RANDBETWEEN(3800,4910))))</f>
        <v>124339072.787086</v>
      </c>
      <c r="B7736">
        <v>149904038.75132322</v>
      </c>
    </row>
    <row r="7737" spans="1:2" x14ac:dyDescent="0.25">
      <c r="A7737">
        <f ca="1">26403.7240013715*(((RANDBETWEEN(3800,4910))))</f>
        <v>110658007.28974803</v>
      </c>
      <c r="B7737">
        <v>149048729.87597394</v>
      </c>
    </row>
    <row r="7738" spans="1:2" x14ac:dyDescent="0.25">
      <c r="A7738">
        <f ca="1">27408.0465122026*(((RANDBETWEEN(3800,4910))))</f>
        <v>115552324.09544617</v>
      </c>
      <c r="B7738">
        <v>145819380.57117692</v>
      </c>
    </row>
    <row r="7739" spans="1:2" x14ac:dyDescent="0.25">
      <c r="A7739">
        <f ca="1">27354.8009338686*(((RANDBETWEEN(3800,4910))))</f>
        <v>120744091.32209595</v>
      </c>
      <c r="B7739">
        <v>156963520.83253449</v>
      </c>
    </row>
    <row r="7740" spans="1:2" x14ac:dyDescent="0.25">
      <c r="A7740">
        <f ca="1">32994.9328586519*(((RANDBETWEEN(3800,4910))))</f>
        <v>160322378.76018938</v>
      </c>
      <c r="B7740">
        <v>152403300.75733438</v>
      </c>
    </row>
    <row r="7741" spans="1:2" x14ac:dyDescent="0.25">
      <c r="A7741">
        <f ca="1">27001.9210476863*(((RANDBETWEEN(3800,4910))))</f>
        <v>120752590.9252533</v>
      </c>
      <c r="B7741">
        <v>143016345.3529188</v>
      </c>
    </row>
    <row r="7742" spans="1:2" x14ac:dyDescent="0.25">
      <c r="A7742">
        <f ca="1">27052.6259123859*(((RANDBETWEEN(3800,4910))))</f>
        <v>106235661.95793951</v>
      </c>
      <c r="B7742">
        <v>152039473.90641934</v>
      </c>
    </row>
    <row r="7743" spans="1:2" x14ac:dyDescent="0.25">
      <c r="A7743">
        <f ca="1">25332.0355767661*(((RANDBETWEEN(3800,4910))))</f>
        <v>121999083.33770537</v>
      </c>
      <c r="B7743">
        <v>155135101.34433696</v>
      </c>
    </row>
    <row r="7744" spans="1:2" x14ac:dyDescent="0.25">
      <c r="A7744">
        <f ca="1">28952.9667501659*(((RANDBETWEEN(3800,4910))))</f>
        <v>117809621.70642498</v>
      </c>
      <c r="B7744">
        <v>171662531.10240197</v>
      </c>
    </row>
    <row r="7745" spans="1:2" x14ac:dyDescent="0.25">
      <c r="A7745">
        <f ca="1">26612.9508857769*(((RANDBETWEEN(3800,4910))))</f>
        <v>121035700.62851329</v>
      </c>
      <c r="B7745">
        <v>189822264.98058474</v>
      </c>
    </row>
    <row r="7746" spans="1:2" x14ac:dyDescent="0.25">
      <c r="A7746">
        <f ca="1">28009.4060279894*(((RANDBETWEEN(3800,4910))))</f>
        <v>130523832.09043054</v>
      </c>
      <c r="B7746">
        <v>200644526.64221907</v>
      </c>
    </row>
    <row r="7747" spans="1:2" x14ac:dyDescent="0.25">
      <c r="A7747">
        <f ca="1">26603.7123439555*(((RANDBETWEEN(3800,4910))))</f>
        <v>117029730.60106042</v>
      </c>
      <c r="B7747">
        <v>145555027.71512538</v>
      </c>
    </row>
    <row r="7748" spans="1:2" x14ac:dyDescent="0.25">
      <c r="A7748">
        <f ca="1">26451.9628647954*(((RANDBETWEEN(3800,4910))))</f>
        <v>124588745.09318665</v>
      </c>
      <c r="B7748">
        <v>194546718.65477949</v>
      </c>
    </row>
    <row r="7749" spans="1:2" x14ac:dyDescent="0.25">
      <c r="A7749">
        <f ca="1">27078.0094449295*(((RANDBETWEEN(3800,4910))))</f>
        <v>115568944.31095904</v>
      </c>
      <c r="B7749">
        <v>148973252.4600482</v>
      </c>
    </row>
    <row r="7750" spans="1:2" x14ac:dyDescent="0.25">
      <c r="A7750">
        <f ca="1">27792.9781414013*(((RANDBETWEEN(3800,4910))))</f>
        <v>134990494.83278605</v>
      </c>
      <c r="B7750">
        <v>184300251.79855132</v>
      </c>
    </row>
    <row r="7751" spans="1:2" x14ac:dyDescent="0.25">
      <c r="A7751">
        <f ca="1">25654.1939852644*(((RANDBETWEEN(3800,4910))))</f>
        <v>102924626.26888072</v>
      </c>
      <c r="B7751">
        <v>161151251.72958493</v>
      </c>
    </row>
    <row r="7752" spans="1:2" x14ac:dyDescent="0.25">
      <c r="A7752">
        <f ca="1">26839.8532087176*(((RANDBETWEEN(3800,4910))))</f>
        <v>124885836.98016319</v>
      </c>
      <c r="B7752">
        <v>146048120.43276057</v>
      </c>
    </row>
    <row r="7753" spans="1:2" x14ac:dyDescent="0.25">
      <c r="A7753">
        <f ca="1">26412.9568751319*(((RANDBETWEEN(3800,4910))))</f>
        <v>118963957.76559404</v>
      </c>
      <c r="B7753">
        <v>164734534.25241408</v>
      </c>
    </row>
    <row r="7754" spans="1:2" x14ac:dyDescent="0.25">
      <c r="A7754">
        <f ca="1">25683.2522780032*(((RANDBETWEEN(3800,4910))))</f>
        <v>125976352.42360587</v>
      </c>
      <c r="B7754">
        <v>180700917.27339917</v>
      </c>
    </row>
    <row r="7755" spans="1:2" x14ac:dyDescent="0.25">
      <c r="A7755">
        <f ca="1">27610.5917312234*(((RANDBETWEEN(3800,4910))))</f>
        <v>118035279.65097998</v>
      </c>
      <c r="B7755">
        <v>150277918.98623917</v>
      </c>
    </row>
    <row r="7756" spans="1:2" x14ac:dyDescent="0.25">
      <c r="A7756">
        <f ca="1">27720.5726272342*(((RANDBETWEEN(3800,4910))))</f>
        <v>121499269.82516731</v>
      </c>
      <c r="B7756">
        <v>170704833.11949092</v>
      </c>
    </row>
    <row r="7757" spans="1:2" x14ac:dyDescent="0.25">
      <c r="A7757">
        <f ca="1">25258.9785405392*(((RANDBETWEEN(3800,4910))))</f>
        <v>97044995.552751631</v>
      </c>
      <c r="B7757">
        <v>156032784.87464681</v>
      </c>
    </row>
    <row r="7758" spans="1:2" x14ac:dyDescent="0.25">
      <c r="A7758">
        <f ca="1">27154.2251396391*(((RANDBETWEEN(3800,4910))))</f>
        <v>128928260.96300668</v>
      </c>
      <c r="B7758">
        <v>168203238.17300314</v>
      </c>
    </row>
    <row r="7759" spans="1:2" x14ac:dyDescent="0.25">
      <c r="A7759">
        <f ca="1">29997.7235927186*(((RANDBETWEEN(3800,4910))))</f>
        <v>139309428.36458507</v>
      </c>
      <c r="B7759">
        <v>200250283.63316259</v>
      </c>
    </row>
    <row r="7760" spans="1:2" x14ac:dyDescent="0.25">
      <c r="A7760">
        <f ca="1">26678.6465565734*(((RANDBETWEEN(3800,4910))))</f>
        <v>109649237.34751666</v>
      </c>
      <c r="B7760">
        <v>173122933.29830176</v>
      </c>
    </row>
    <row r="7761" spans="1:2" x14ac:dyDescent="0.25">
      <c r="A7761">
        <f ca="1">28798.837024034*(((RANDBETWEEN(3800,4910))))</f>
        <v>112027476.02349219</v>
      </c>
      <c r="B7761">
        <v>193439912.91710752</v>
      </c>
    </row>
    <row r="7762" spans="1:2" x14ac:dyDescent="0.25">
      <c r="A7762">
        <f ca="1">26434.6417488548*(((RANDBETWEEN(3800,4910))))</f>
        <v>111554188.18016744</v>
      </c>
      <c r="B7762">
        <v>147078159.21817696</v>
      </c>
    </row>
    <row r="7763" spans="1:2" x14ac:dyDescent="0.25">
      <c r="A7763">
        <f ca="1">28149.385751192*(((RANDBETWEEN(3800,4910))))</f>
        <v>112850887.47652869</v>
      </c>
      <c r="B7763">
        <v>194556256.69513693</v>
      </c>
    </row>
    <row r="7764" spans="1:2" x14ac:dyDescent="0.25">
      <c r="A7764">
        <f ca="1">27223.6426751503*(((RANDBETWEEN(3800,4910))))</f>
        <v>109493490.83945467</v>
      </c>
      <c r="B7764">
        <v>170714719.96449822</v>
      </c>
    </row>
    <row r="7765" spans="1:2" x14ac:dyDescent="0.25">
      <c r="A7765">
        <f ca="1">32566.9953471313*(((RANDBETWEEN(3800,4910))))</f>
        <v>124829293.1655543</v>
      </c>
      <c r="B7765">
        <v>157175311.19406414</v>
      </c>
    </row>
    <row r="7766" spans="1:2" x14ac:dyDescent="0.25">
      <c r="A7766">
        <f ca="1">29570.3195594886*(((RANDBETWEEN(3800,4910))))</f>
        <v>113461316.1497578</v>
      </c>
      <c r="B7766">
        <v>187280440.10521495</v>
      </c>
    </row>
    <row r="7767" spans="1:2" x14ac:dyDescent="0.25">
      <c r="A7767">
        <f ca="1">27983.0935401624*(((RANDBETWEEN(3800,4910))))</f>
        <v>120942930.28058191</v>
      </c>
      <c r="B7767">
        <v>158526369.56420112</v>
      </c>
    </row>
    <row r="7768" spans="1:2" x14ac:dyDescent="0.25">
      <c r="A7768">
        <f ca="1">26636.7461030509*(((RANDBETWEEN(3800,4910))))</f>
        <v>123914142.87139277</v>
      </c>
      <c r="B7768">
        <v>146926145.96288615</v>
      </c>
    </row>
    <row r="7769" spans="1:2" x14ac:dyDescent="0.25">
      <c r="A7769">
        <f ca="1">30738.7011420258*(((RANDBETWEEN(3800,4910))))</f>
        <v>143426779.52869228</v>
      </c>
      <c r="B7769">
        <v>172459948.88082415</v>
      </c>
    </row>
    <row r="7770" spans="1:2" x14ac:dyDescent="0.25">
      <c r="A7770">
        <f ca="1">26011.6016123844*(((RANDBETWEEN(3800,4910))))</f>
        <v>127066673.87649766</v>
      </c>
      <c r="B7770">
        <v>147915090.14849415</v>
      </c>
    </row>
    <row r="7771" spans="1:2" x14ac:dyDescent="0.25">
      <c r="A7771">
        <f ca="1">25850.5244423662*(((RANDBETWEEN(3800,4910))))</f>
        <v>105702794.44483532</v>
      </c>
      <c r="B7771">
        <v>161744662.9516767</v>
      </c>
    </row>
    <row r="7772" spans="1:2" x14ac:dyDescent="0.25">
      <c r="A7772">
        <f ca="1">29809.1762202924*(((RANDBETWEEN(3800,4910))))</f>
        <v>121472393.09769145</v>
      </c>
      <c r="B7772">
        <v>179477899.4022885</v>
      </c>
    </row>
    <row r="7773" spans="1:2" x14ac:dyDescent="0.25">
      <c r="A7773">
        <f ca="1">25525.1319361022*(((RANDBETWEEN(3800,4910))))</f>
        <v>107716056.77035108</v>
      </c>
      <c r="B7773">
        <v>157401994.92938697</v>
      </c>
    </row>
    <row r="7774" spans="1:2" x14ac:dyDescent="0.25">
      <c r="A7774">
        <f ca="1">26757.7115213098*(((RANDBETWEEN(3800,4910))))</f>
        <v>117600142.13615675</v>
      </c>
      <c r="B7774">
        <v>157456836.75766376</v>
      </c>
    </row>
    <row r="7775" spans="1:2" x14ac:dyDescent="0.25">
      <c r="A7775">
        <f ca="1">29304.666397273*(((RANDBETWEEN(3800,4910))))</f>
        <v>141512234.03243119</v>
      </c>
      <c r="B7775">
        <v>187775084.48406729</v>
      </c>
    </row>
    <row r="7776" spans="1:2" x14ac:dyDescent="0.25">
      <c r="A7776">
        <f ca="1">26277.1734394027*(((RANDBETWEEN(3800,4910))))</f>
        <v>112440025.14720422</v>
      </c>
      <c r="B7776">
        <v>194730568.30648887</v>
      </c>
    </row>
    <row r="7777" spans="1:2" x14ac:dyDescent="0.25">
      <c r="A7777">
        <f ca="1">30324.5454605621*(((RANDBETWEEN(3800,4910))))</f>
        <v>147650211.84747669</v>
      </c>
      <c r="B7777">
        <v>147174257.27292177</v>
      </c>
    </row>
    <row r="7778" spans="1:2" x14ac:dyDescent="0.25">
      <c r="A7778">
        <f ca="1">27707.5846508646*(((RANDBETWEEN(3800,4910))))</f>
        <v>124102271.65122256</v>
      </c>
      <c r="B7778">
        <v>158071470.57525286</v>
      </c>
    </row>
    <row r="7779" spans="1:2" x14ac:dyDescent="0.25">
      <c r="A7779">
        <f ca="1">25865.2152537848*(((RANDBETWEEN(3800,4910))))</f>
        <v>121100937.81822045</v>
      </c>
      <c r="B7779">
        <v>167995670.17766845</v>
      </c>
    </row>
    <row r="7780" spans="1:2" x14ac:dyDescent="0.25">
      <c r="A7780">
        <f ca="1">27159.6601629214*(((RANDBETWEEN(3800,4910))))</f>
        <v>113798976.08264062</v>
      </c>
      <c r="B7780">
        <v>161250123.58213991</v>
      </c>
    </row>
    <row r="7781" spans="1:2" x14ac:dyDescent="0.25">
      <c r="A7781">
        <f ca="1">28960.4488771267*(((RANDBETWEEN(3800,4910))))</f>
        <v>116421004.4860495</v>
      </c>
      <c r="B7781">
        <v>172611180.20368546</v>
      </c>
    </row>
    <row r="7782" spans="1:2" x14ac:dyDescent="0.25">
      <c r="A7782">
        <f ca="1">29502.3499545983*(((RANDBETWEEN(3800,4910))))</f>
        <v>141876800.93166313</v>
      </c>
      <c r="B7782">
        <v>184766708.02148679</v>
      </c>
    </row>
    <row r="7783" spans="1:2" x14ac:dyDescent="0.25">
      <c r="A7783">
        <f ca="1">26366.0834164427*(((RANDBETWEEN(3800,4910))))</f>
        <v>107652718.58933561</v>
      </c>
      <c r="B7783">
        <v>146794538.99930772</v>
      </c>
    </row>
    <row r="7784" spans="1:2" x14ac:dyDescent="0.25">
      <c r="A7784">
        <f ca="1">26165.2939104719*(((RANDBETWEEN(3800,4910))))</f>
        <v>109292432.6640411</v>
      </c>
      <c r="B7784">
        <v>156101622.1590603</v>
      </c>
    </row>
    <row r="7785" spans="1:2" x14ac:dyDescent="0.25">
      <c r="A7785">
        <f ca="1">27494.8446515036*(((RANDBETWEEN(3800,4910))))</f>
        <v>131095419.2983693</v>
      </c>
      <c r="B7785">
        <v>175503034.0783118</v>
      </c>
    </row>
    <row r="7786" spans="1:2" x14ac:dyDescent="0.25">
      <c r="A7786">
        <f ca="1">27454.4801170945*(((RANDBETWEEN(3800,4910))))</f>
        <v>117724810.74210137</v>
      </c>
      <c r="B7786">
        <v>187822011.3659724</v>
      </c>
    </row>
    <row r="7787" spans="1:2" x14ac:dyDescent="0.25">
      <c r="A7787">
        <f ca="1">26204.2649571982*(((RANDBETWEEN(3800,4910))))</f>
        <v>105839026.16212335</v>
      </c>
      <c r="B7787">
        <v>183013879.03631184</v>
      </c>
    </row>
    <row r="7788" spans="1:2" x14ac:dyDescent="0.25">
      <c r="A7788">
        <f ca="1">28225.0175790105*(((RANDBETWEEN(3800,4910))))</f>
        <v>137342935.53946495</v>
      </c>
      <c r="B7788">
        <v>144105886.57829407</v>
      </c>
    </row>
    <row r="7789" spans="1:2" x14ac:dyDescent="0.25">
      <c r="A7789">
        <f ca="1">26113.7905869853*(((RANDBETWEEN(3800,4910))))</f>
        <v>114326175.18982171</v>
      </c>
      <c r="B7789">
        <v>161221217.82866365</v>
      </c>
    </row>
    <row r="7790" spans="1:2" x14ac:dyDescent="0.25">
      <c r="A7790">
        <f ca="1">30952.7012496187*(((RANDBETWEEN(3800,4910))))</f>
        <v>150832513.18939176</v>
      </c>
      <c r="B7790">
        <v>171054578.44515812</v>
      </c>
    </row>
    <row r="7791" spans="1:2" x14ac:dyDescent="0.25">
      <c r="A7791">
        <f ca="1">26862.6499090355*(((RANDBETWEEN(3800,4910))))</f>
        <v>123057799.23329177</v>
      </c>
      <c r="B7791">
        <v>155095918.13434497</v>
      </c>
    </row>
    <row r="7792" spans="1:2" x14ac:dyDescent="0.25">
      <c r="A7792">
        <f ca="1">25838.3391919709*(((RANDBETWEEN(3800,4910))))</f>
        <v>105937190.68708088</v>
      </c>
      <c r="B7792">
        <v>158797448.51777828</v>
      </c>
    </row>
    <row r="7793" spans="1:2" x14ac:dyDescent="0.25">
      <c r="A7793">
        <f ca="1">33757.1419996982*(((RANDBETWEEN(3800,4910))))</f>
        <v>148396396.23067316</v>
      </c>
      <c r="B7793">
        <v>183974660.13625506</v>
      </c>
    </row>
    <row r="7794" spans="1:2" x14ac:dyDescent="0.25">
      <c r="A7794">
        <f ca="1">25923.3049544959*(((RANDBETWEEN(3800,4910))))</f>
        <v>118936123.13122721</v>
      </c>
      <c r="B7794">
        <v>143400345.91472819</v>
      </c>
    </row>
    <row r="7795" spans="1:2" x14ac:dyDescent="0.25">
      <c r="A7795">
        <f ca="1">27812.3893786806*(((RANDBETWEEN(3800,4910))))</f>
        <v>122652637.15998158</v>
      </c>
      <c r="B7795">
        <v>192460710.45600393</v>
      </c>
    </row>
    <row r="7796" spans="1:2" x14ac:dyDescent="0.25">
      <c r="A7796">
        <f ca="1">28623.7563357475*(((RANDBETWEEN(3800,4910))))</f>
        <v>140141911.01981992</v>
      </c>
      <c r="B7796">
        <v>187527277.75597093</v>
      </c>
    </row>
    <row r="7797" spans="1:2" x14ac:dyDescent="0.25">
      <c r="A7797">
        <f ca="1">26862.1476453558*(((RANDBETWEEN(3800,4910))))</f>
        <v>120288697.15590335</v>
      </c>
      <c r="B7797">
        <v>178058837.06628886</v>
      </c>
    </row>
    <row r="7798" spans="1:2" x14ac:dyDescent="0.25">
      <c r="A7798">
        <f ca="1">29608.9862652107*(((RANDBETWEEN(3800,4910))))</f>
        <v>127999647.62450577</v>
      </c>
      <c r="B7798">
        <v>189098894.90026253</v>
      </c>
    </row>
    <row r="7799" spans="1:2" x14ac:dyDescent="0.25">
      <c r="A7799">
        <f ca="1">25883.9407907614*(((RANDBETWEEN(3800,4910))))</f>
        <v>99031957.465453207</v>
      </c>
      <c r="B7799">
        <v>161001450.74777538</v>
      </c>
    </row>
    <row r="7800" spans="1:2" x14ac:dyDescent="0.25">
      <c r="A7800">
        <f ca="1">26634.7068141316*(((RANDBETWEEN(3800,4910))))</f>
        <v>124890140.25146291</v>
      </c>
      <c r="B7800">
        <v>145972691.07039618</v>
      </c>
    </row>
    <row r="7801" spans="1:2" x14ac:dyDescent="0.25">
      <c r="A7801">
        <f ca="1">30457.6937567244*(((RANDBETWEEN(3800,4910))))</f>
        <v>134531633.32345185</v>
      </c>
      <c r="B7801">
        <v>167866924.688656</v>
      </c>
    </row>
    <row r="7802" spans="1:2" x14ac:dyDescent="0.25">
      <c r="A7802">
        <f ca="1">25622.8533949499*(((RANDBETWEEN(3800,4910))))</f>
        <v>117403914.25566031</v>
      </c>
      <c r="B7802">
        <v>159225572.03850821</v>
      </c>
    </row>
    <row r="7803" spans="1:2" x14ac:dyDescent="0.25">
      <c r="A7803">
        <f ca="1">29816.8266129057*(((RANDBETWEEN(3800,4910))))</f>
        <v>139781283.16130212</v>
      </c>
      <c r="B7803">
        <v>196121607.29863957</v>
      </c>
    </row>
    <row r="7804" spans="1:2" x14ac:dyDescent="0.25">
      <c r="A7804">
        <f ca="1">27471.9146194884*(((RANDBETWEEN(3800,4910))))</f>
        <v>106920691.6990487</v>
      </c>
      <c r="B7804">
        <v>149391071.39791816</v>
      </c>
    </row>
    <row r="7805" spans="1:2" x14ac:dyDescent="0.25">
      <c r="A7805">
        <f ca="1">25469.5768654283*(((RANDBETWEEN(3800,4910))))</f>
        <v>123451039.06673107</v>
      </c>
      <c r="B7805">
        <v>164562050.82910559</v>
      </c>
    </row>
    <row r="7806" spans="1:2" x14ac:dyDescent="0.25">
      <c r="A7806">
        <f ca="1">26548.5269715308*(((RANDBETWEEN(3800,4910))))</f>
        <v>121486059.42172477</v>
      </c>
      <c r="B7806">
        <v>199510368.72659603</v>
      </c>
    </row>
    <row r="7807" spans="1:2" x14ac:dyDescent="0.25">
      <c r="A7807">
        <f ca="1">26776.2781278407*(((RANDBETWEEN(3800,4910))))</f>
        <v>128151267.11984552</v>
      </c>
      <c r="B7807">
        <v>172277004.48278072</v>
      </c>
    </row>
    <row r="7808" spans="1:2" x14ac:dyDescent="0.25">
      <c r="A7808">
        <f ca="1">27271.2111953334*(((RANDBETWEEN(3800,4910))))</f>
        <v>132565357.62051558</v>
      </c>
      <c r="B7808">
        <v>182430506.58698183</v>
      </c>
    </row>
    <row r="7809" spans="1:2" x14ac:dyDescent="0.25">
      <c r="A7809">
        <f ca="1">26440.3630296967*(((RANDBETWEEN(3800,4910))))</f>
        <v>127865595.61161341</v>
      </c>
      <c r="B7809">
        <v>160152382.14394599</v>
      </c>
    </row>
    <row r="7810" spans="1:2" x14ac:dyDescent="0.25">
      <c r="A7810">
        <f ca="1">30874.6174188815*(((RANDBETWEEN(3800,4910))))</f>
        <v>140417760.02107298</v>
      </c>
      <c r="B7810">
        <v>180285984.94756034</v>
      </c>
    </row>
    <row r="7811" spans="1:2" x14ac:dyDescent="0.25">
      <c r="A7811">
        <f ca="1">27042.7623451001*(((RANDBETWEEN(3800,4910))))</f>
        <v>107819493.46991423</v>
      </c>
      <c r="B7811">
        <v>160352397.42803887</v>
      </c>
    </row>
    <row r="7812" spans="1:2" x14ac:dyDescent="0.25">
      <c r="A7812">
        <f ca="1">26010.343208533*(((RANDBETWEEN(3800,4910))))</f>
        <v>117410689.24331792</v>
      </c>
      <c r="B7812">
        <v>144517576.45317346</v>
      </c>
    </row>
    <row r="7813" spans="1:2" x14ac:dyDescent="0.25">
      <c r="A7813">
        <f ca="1">27999.2280545715*(((RANDBETWEEN(3800,4910))))</f>
        <v>121684645.1251677</v>
      </c>
      <c r="B7813">
        <v>183286738.97206414</v>
      </c>
    </row>
    <row r="7814" spans="1:2" x14ac:dyDescent="0.25">
      <c r="A7814">
        <f ca="1">31147.5202138062*(((RANDBETWEEN(3800,4910))))</f>
        <v>142811380.1803014</v>
      </c>
      <c r="B7814">
        <v>169508357.67660111</v>
      </c>
    </row>
    <row r="7815" spans="1:2" x14ac:dyDescent="0.25">
      <c r="A7815">
        <f ca="1">26352.3041291168*(((RANDBETWEEN(3800,4910))))</f>
        <v>128441130.32531519</v>
      </c>
      <c r="B7815">
        <v>143571549.69702902</v>
      </c>
    </row>
    <row r="7816" spans="1:2" x14ac:dyDescent="0.25">
      <c r="A7816">
        <f ca="1">26687.1563269112*(((RANDBETWEEN(3800,4910))))</f>
        <v>109817648.28523976</v>
      </c>
      <c r="B7816">
        <v>145027576.71566093</v>
      </c>
    </row>
    <row r="7817" spans="1:2" x14ac:dyDescent="0.25">
      <c r="A7817">
        <f ca="1">25962.9415630409*(((RANDBETWEEN(3800,4910))))</f>
        <v>100346769.14115296</v>
      </c>
      <c r="B7817">
        <v>143508973.86403686</v>
      </c>
    </row>
    <row r="7818" spans="1:2" x14ac:dyDescent="0.25">
      <c r="A7818">
        <f ca="1">29655.2812900961*(((RANDBETWEEN(3800,4910))))</f>
        <v>114410075.21719074</v>
      </c>
      <c r="B7818">
        <v>175131911.81582022</v>
      </c>
    </row>
    <row r="7819" spans="1:2" x14ac:dyDescent="0.25">
      <c r="A7819">
        <f ca="1">28274.7853589818*(((RANDBETWEEN(3800,4910))))</f>
        <v>111035082.10472138</v>
      </c>
      <c r="B7819">
        <v>161309679.83694857</v>
      </c>
    </row>
    <row r="7820" spans="1:2" x14ac:dyDescent="0.25">
      <c r="A7820">
        <f ca="1">26467.843466518*(((RANDBETWEEN(3800,4910))))</f>
        <v>104098028.35381514</v>
      </c>
      <c r="B7820">
        <v>163267411.21203706</v>
      </c>
    </row>
    <row r="7821" spans="1:2" x14ac:dyDescent="0.25">
      <c r="A7821">
        <f ca="1">27342.6448323601*(((RANDBETWEEN(3800,4910))))</f>
        <v>107073797.16352196</v>
      </c>
      <c r="B7821">
        <v>165930003.43085951</v>
      </c>
    </row>
    <row r="7822" spans="1:2" x14ac:dyDescent="0.25">
      <c r="A7822">
        <f ca="1">28024.9503325245*(((RANDBETWEEN(3800,4910))))</f>
        <v>119974812.37353744</v>
      </c>
      <c r="B7822">
        <v>185460700.75518489</v>
      </c>
    </row>
    <row r="7823" spans="1:2" x14ac:dyDescent="0.25">
      <c r="A7823">
        <f ca="1">26034.7154771657*(((RANDBETWEEN(3800,4910))))</f>
        <v>118197608.26633207</v>
      </c>
      <c r="B7823">
        <v>160647921.93018556</v>
      </c>
    </row>
    <row r="7824" spans="1:2" x14ac:dyDescent="0.25">
      <c r="A7824">
        <f ca="1">29157.3031708628*(((RANDBETWEEN(3800,4910))))</f>
        <v>138176459.72671866</v>
      </c>
      <c r="B7824">
        <v>174185851.73778057</v>
      </c>
    </row>
    <row r="7825" spans="1:2" x14ac:dyDescent="0.25">
      <c r="A7825">
        <f ca="1">27040.9557811097*(((RANDBETWEEN(3800,4910))))</f>
        <v>103404614.90696351</v>
      </c>
      <c r="B7825">
        <v>161777720.20212683</v>
      </c>
    </row>
    <row r="7826" spans="1:2" x14ac:dyDescent="0.25">
      <c r="A7826">
        <f ca="1">27670.0508333764*(((RANDBETWEEN(3800,4910))))</f>
        <v>128333695.76519997</v>
      </c>
      <c r="B7826">
        <v>186904298.80314928</v>
      </c>
    </row>
    <row r="7827" spans="1:2" x14ac:dyDescent="0.25">
      <c r="A7827">
        <f ca="1">29479.4910880967*(((RANDBETWEEN(3800,4910))))</f>
        <v>113171766.28720325</v>
      </c>
      <c r="B7827">
        <v>146077622.28921187</v>
      </c>
    </row>
    <row r="7828" spans="1:2" x14ac:dyDescent="0.25">
      <c r="A7828">
        <f ca="1">26530.6863406121*(((RANDBETWEEN(3800,4910))))</f>
        <v>118353391.76547064</v>
      </c>
      <c r="B7828">
        <v>149034930.77163887</v>
      </c>
    </row>
    <row r="7829" spans="1:2" x14ac:dyDescent="0.25">
      <c r="A7829">
        <f ca="1">28561.6461246745*(((RANDBETWEEN(3800,4910))))</f>
        <v>134239736.7859703</v>
      </c>
      <c r="B7829">
        <v>154262495.36444733</v>
      </c>
    </row>
    <row r="7830" spans="1:2" x14ac:dyDescent="0.25">
      <c r="A7830">
        <f ca="1">27184.621267246*(((RANDBETWEEN(3800,4910))))</f>
        <v>112218116.59119144</v>
      </c>
      <c r="B7830">
        <v>150273025.13451028</v>
      </c>
    </row>
    <row r="7831" spans="1:2" x14ac:dyDescent="0.25">
      <c r="A7831">
        <f ca="1">26886.4707289636*(((RANDBETWEEN(3800,4910))))</f>
        <v>118945746.50493485</v>
      </c>
      <c r="B7831">
        <v>152239536.92559522</v>
      </c>
    </row>
    <row r="7832" spans="1:2" x14ac:dyDescent="0.25">
      <c r="A7832">
        <f ca="1">30985.4200937269*(((RANDBETWEEN(3800,4910))))</f>
        <v>147180745.44520256</v>
      </c>
      <c r="B7832">
        <v>163559913.63612249</v>
      </c>
    </row>
    <row r="7833" spans="1:2" x14ac:dyDescent="0.25">
      <c r="A7833">
        <f ca="1">28534.2361428419*(((RANDBETWEEN(3800,4910))))</f>
        <v>113480657.14008233</v>
      </c>
      <c r="B7833">
        <v>183620233.64721406</v>
      </c>
    </row>
    <row r="7834" spans="1:2" x14ac:dyDescent="0.25">
      <c r="A7834">
        <f ca="1">32371.2753083827*(((RANDBETWEEN(3800,4910))))</f>
        <v>153342731.13580894</v>
      </c>
      <c r="B7834">
        <v>171048141.01363495</v>
      </c>
    </row>
    <row r="7835" spans="1:2" x14ac:dyDescent="0.25">
      <c r="A7835">
        <f ca="1">27547.4100930819*(((RANDBETWEEN(3800,4910))))</f>
        <v>106002434.03817928</v>
      </c>
      <c r="B7835">
        <v>180639635.7043156</v>
      </c>
    </row>
    <row r="7836" spans="1:2" x14ac:dyDescent="0.25">
      <c r="A7836">
        <f ca="1">26723.3358656971*(((RANDBETWEEN(3800,4910))))</f>
        <v>123595428.37884919</v>
      </c>
      <c r="B7836">
        <v>181699172.17433512</v>
      </c>
    </row>
    <row r="7837" spans="1:2" x14ac:dyDescent="0.25">
      <c r="A7837">
        <f ca="1">33707.1530046641*(((RANDBETWEEN(3800,4910))))</f>
        <v>152288917.27507222</v>
      </c>
      <c r="B7837">
        <v>197258493.07983965</v>
      </c>
    </row>
    <row r="7838" spans="1:2" x14ac:dyDescent="0.25">
      <c r="A7838">
        <f ca="1">26424.5652933704*(((RANDBETWEEN(3800,4910))))</f>
        <v>124829646.4458819</v>
      </c>
      <c r="B7838">
        <v>150028384.93620247</v>
      </c>
    </row>
    <row r="7839" spans="1:2" x14ac:dyDescent="0.25">
      <c r="A7839">
        <f ca="1">32032.6108489215*(((RANDBETWEEN(3800,4910))))</f>
        <v>148951640.44748488</v>
      </c>
      <c r="B7839">
        <v>182308102.02084377</v>
      </c>
    </row>
    <row r="7840" spans="1:2" x14ac:dyDescent="0.25">
      <c r="A7840">
        <f ca="1">27335.545019177*(((RANDBETWEEN(3800,4910))))</f>
        <v>116750112.776905</v>
      </c>
      <c r="B7840">
        <v>158967084.72820589</v>
      </c>
    </row>
    <row r="7841" spans="1:2" x14ac:dyDescent="0.25">
      <c r="A7841">
        <f ca="1">32032.5539424584*(((RANDBETWEEN(3800,4910))))</f>
        <v>149079506.04820147</v>
      </c>
      <c r="B7841">
        <v>192470860.55600139</v>
      </c>
    </row>
    <row r="7842" spans="1:2" x14ac:dyDescent="0.25">
      <c r="A7842">
        <f ca="1">29674.8642543587*(((RANDBETWEEN(3800,4910))))</f>
        <v>120747022.65098543</v>
      </c>
      <c r="B7842">
        <v>164748178.31337997</v>
      </c>
    </row>
    <row r="7843" spans="1:2" x14ac:dyDescent="0.25">
      <c r="A7843">
        <f ca="1">26836.5473766911*(((RANDBETWEEN(3800,4910))))</f>
        <v>119905693.67905581</v>
      </c>
      <c r="B7843">
        <v>169330756.51650649</v>
      </c>
    </row>
    <row r="7844" spans="1:2" x14ac:dyDescent="0.25">
      <c r="A7844">
        <f ca="1">28116.9766348054*(((RANDBETWEEN(3800,4910))))</f>
        <v>107856722.37111342</v>
      </c>
      <c r="B7844">
        <v>176261738.93382642</v>
      </c>
    </row>
    <row r="7845" spans="1:2" x14ac:dyDescent="0.25">
      <c r="A7845">
        <f ca="1">26924.0105695161*(((RANDBETWEEN(3800,4910))))</f>
        <v>121077275.53111392</v>
      </c>
      <c r="B7845">
        <v>152507492.93417567</v>
      </c>
    </row>
    <row r="7846" spans="1:2" x14ac:dyDescent="0.25">
      <c r="A7846">
        <f ca="1">32432.0079527809*(((RANDBETWEEN(3800,4910))))</f>
        <v>127165903.18285386</v>
      </c>
      <c r="B7846">
        <v>202901964.52906808</v>
      </c>
    </row>
    <row r="7847" spans="1:2" x14ac:dyDescent="0.25">
      <c r="A7847">
        <f ca="1">29452.1959206736*(((RANDBETWEEN(3800,4910))))</f>
        <v>119016323.71544203</v>
      </c>
      <c r="B7847">
        <v>160211005.25435469</v>
      </c>
    </row>
    <row r="7848" spans="1:2" x14ac:dyDescent="0.25">
      <c r="A7848">
        <f ca="1">28750.4499513282*(((RANDBETWEEN(3800,4910))))</f>
        <v>125438213.13764516</v>
      </c>
      <c r="B7848">
        <v>195705144.17499727</v>
      </c>
    </row>
    <row r="7849" spans="1:2" x14ac:dyDescent="0.25">
      <c r="A7849">
        <f ca="1">28660.2430176848*(((RANDBETWEEN(3800,4910))))</f>
        <v>129916881.59916511</v>
      </c>
      <c r="B7849">
        <v>152173906.31162986</v>
      </c>
    </row>
    <row r="7850" spans="1:2" x14ac:dyDescent="0.25">
      <c r="A7850">
        <f ca="1">33092.5277687749*(((RANDBETWEEN(3800,4910))))</f>
        <v>150637186.40346342</v>
      </c>
      <c r="B7850">
        <v>193336097.99925953</v>
      </c>
    </row>
    <row r="7851" spans="1:2" x14ac:dyDescent="0.25">
      <c r="A7851">
        <f ca="1">27344.9171884185*(((RANDBETWEEN(3800,4910))))</f>
        <v>114301753.84758919</v>
      </c>
      <c r="B7851">
        <v>202643989.15192115</v>
      </c>
    </row>
    <row r="7852" spans="1:2" x14ac:dyDescent="0.25">
      <c r="A7852">
        <f ca="1">32744.0015987068*(((RANDBETWEEN(3800,4910))))</f>
        <v>128683926.28291772</v>
      </c>
      <c r="B7852">
        <v>177308189.46382451</v>
      </c>
    </row>
    <row r="7853" spans="1:2" x14ac:dyDescent="0.25">
      <c r="A7853">
        <f ca="1">27160.8501225235*(((RANDBETWEEN(3800,4910))))</f>
        <v>124613980.36213784</v>
      </c>
      <c r="B7853">
        <v>194605292.69711253</v>
      </c>
    </row>
    <row r="7854" spans="1:2" x14ac:dyDescent="0.25">
      <c r="A7854">
        <f ca="1">29643.0599308387*(((RANDBETWEEN(3800,4910))))</f>
        <v>131615186.09292388</v>
      </c>
      <c r="B7854">
        <v>184961261.73508337</v>
      </c>
    </row>
    <row r="7855" spans="1:2" x14ac:dyDescent="0.25">
      <c r="A7855">
        <f ca="1">27165.1867687314*(((RANDBETWEEN(3800,4910))))</f>
        <v>111540256.87241128</v>
      </c>
      <c r="B7855">
        <v>167461610.63856092</v>
      </c>
    </row>
    <row r="7856" spans="1:2" x14ac:dyDescent="0.25">
      <c r="A7856">
        <f ca="1">25976.9706692608*(((RANDBETWEEN(3800,4910))))</f>
        <v>114246717.00340916</v>
      </c>
      <c r="B7856">
        <v>145100417.81105584</v>
      </c>
    </row>
    <row r="7857" spans="1:2" x14ac:dyDescent="0.25">
      <c r="A7857">
        <f ca="1">26030.338926766*(((RANDBETWEEN(3800,4910))))</f>
        <v>113622429.41533351</v>
      </c>
      <c r="B7857">
        <v>146918145.51748759</v>
      </c>
    </row>
    <row r="7858" spans="1:2" x14ac:dyDescent="0.25">
      <c r="A7858">
        <f ca="1">26423.5666712498*(((RANDBETWEEN(3800,4910))))</f>
        <v>120808546.82095402</v>
      </c>
      <c r="B7858">
        <v>190826095.32030833</v>
      </c>
    </row>
    <row r="7859" spans="1:2" x14ac:dyDescent="0.25">
      <c r="A7859">
        <f ca="1">31997.4087987886*(((RANDBETWEEN(3800,4910))))</f>
        <v>154227510.41016117</v>
      </c>
      <c r="B7859">
        <v>167260567.84899747</v>
      </c>
    </row>
    <row r="7860" spans="1:2" x14ac:dyDescent="0.25">
      <c r="A7860">
        <f ca="1">30401.4813958168*(((RANDBETWEEN(3800,4910))))</f>
        <v>147842404.02785733</v>
      </c>
      <c r="B7860">
        <v>189839248.26438969</v>
      </c>
    </row>
    <row r="7861" spans="1:2" x14ac:dyDescent="0.25">
      <c r="A7861">
        <f ca="1">26916.0293980758*(((RANDBETWEEN(3800,4910))))</f>
        <v>129789093.75752132</v>
      </c>
      <c r="B7861">
        <v>188138527.0741857</v>
      </c>
    </row>
    <row r="7862" spans="1:2" x14ac:dyDescent="0.25">
      <c r="A7862">
        <f ca="1">29576.5490982555*(((RANDBETWEEN(3800,4910))))</f>
        <v>140784373.70769638</v>
      </c>
      <c r="B7862">
        <v>149527906.99000442</v>
      </c>
    </row>
    <row r="7863" spans="1:2" x14ac:dyDescent="0.25">
      <c r="A7863">
        <f ca="1">27566.2798814355*(((RANDBETWEEN(3800,4910))))</f>
        <v>123414235.02918679</v>
      </c>
      <c r="B7863">
        <v>158689618.47988799</v>
      </c>
    </row>
    <row r="7864" spans="1:2" x14ac:dyDescent="0.25">
      <c r="A7864">
        <f ca="1">28467.4004677436*(((RANDBETWEEN(3800,4910))))</f>
        <v>128814987.11653997</v>
      </c>
      <c r="B7864">
        <v>198849977.33006725</v>
      </c>
    </row>
    <row r="7865" spans="1:2" x14ac:dyDescent="0.25">
      <c r="A7865">
        <f ca="1">26757.509338882*(((RANDBETWEEN(3800,4910))))</f>
        <v>117947101.16579185</v>
      </c>
      <c r="B7865">
        <v>184799037.07657042</v>
      </c>
    </row>
    <row r="7866" spans="1:2" x14ac:dyDescent="0.25">
      <c r="A7866">
        <f ca="1">28155.0585207769*(((RANDBETWEEN(3800,4910))))</f>
        <v>124445358.66183405</v>
      </c>
      <c r="B7866">
        <v>177389607.97331446</v>
      </c>
    </row>
    <row r="7867" spans="1:2" x14ac:dyDescent="0.25">
      <c r="A7867">
        <f ca="1">29119.6742439628*(((RANDBETWEEN(3800,4910))))</f>
        <v>138784367.44672671</v>
      </c>
      <c r="B7867">
        <v>164378843.25890815</v>
      </c>
    </row>
    <row r="7868" spans="1:2" x14ac:dyDescent="0.25">
      <c r="A7868">
        <f ca="1">27885.4139285345*(((RANDBETWEEN(3800,4910))))</f>
        <v>120353446.51555501</v>
      </c>
      <c r="B7868">
        <v>182626146.23511177</v>
      </c>
    </row>
    <row r="7869" spans="1:2" x14ac:dyDescent="0.25">
      <c r="A7869">
        <f ca="1">27208.1178829283*(((RANDBETWEEN(3800,4910))))</f>
        <v>104560797.02409336</v>
      </c>
      <c r="B7869">
        <v>154261709.66609606</v>
      </c>
    </row>
    <row r="7870" spans="1:2" x14ac:dyDescent="0.25">
      <c r="A7870">
        <f ca="1">25184.4109659965*(((RANDBETWEEN(3800,4910))))</f>
        <v>120104455.89683735</v>
      </c>
      <c r="B7870">
        <v>147299896.18008512</v>
      </c>
    </row>
    <row r="7871" spans="1:2" x14ac:dyDescent="0.25">
      <c r="A7871">
        <f ca="1">27029.0931393725*(((RANDBETWEEN(3800,4910))))</f>
        <v>122901286.5047268</v>
      </c>
      <c r="B7871">
        <v>158636677.76065761</v>
      </c>
    </row>
    <row r="7872" spans="1:2" x14ac:dyDescent="0.25">
      <c r="A7872">
        <f ca="1">26322.8346023731*(((RANDBETWEEN(3800,4910))))</f>
        <v>110082094.30712421</v>
      </c>
      <c r="B7872">
        <v>153890745.71719077</v>
      </c>
    </row>
    <row r="7873" spans="1:2" x14ac:dyDescent="0.25">
      <c r="A7873">
        <f ca="1">26727.6598599478*(((RANDBETWEEN(3800,4910))))</f>
        <v>124176707.7093174</v>
      </c>
      <c r="B7873">
        <v>161546172.4505485</v>
      </c>
    </row>
    <row r="7874" spans="1:2" x14ac:dyDescent="0.25">
      <c r="A7874">
        <f ca="1">31678.7556005676*(((RANDBETWEEN(3800,4910))))</f>
        <v>124941012.08863857</v>
      </c>
      <c r="B7874">
        <v>184213724.58235872</v>
      </c>
    </row>
    <row r="7875" spans="1:2" x14ac:dyDescent="0.25">
      <c r="A7875">
        <f ca="1">29257.8348291264*(((RANDBETWEEN(3800,4910))))</f>
        <v>125691658.42592692</v>
      </c>
      <c r="B7875">
        <v>161694309.29497612</v>
      </c>
    </row>
    <row r="7876" spans="1:2" x14ac:dyDescent="0.25">
      <c r="A7876">
        <f ca="1">29263.2155634428*(((RANDBETWEEN(3800,4910))))</f>
        <v>114565488.9308784</v>
      </c>
      <c r="B7876">
        <v>161470368.5004338</v>
      </c>
    </row>
    <row r="7877" spans="1:2" x14ac:dyDescent="0.25">
      <c r="A7877">
        <f ca="1">25538.2704926263*(((RANDBETWEEN(3800,4910))))</f>
        <v>103021383.16725443</v>
      </c>
      <c r="B7877">
        <v>180630305.21296453</v>
      </c>
    </row>
    <row r="7878" spans="1:2" x14ac:dyDescent="0.25">
      <c r="A7878">
        <f ca="1">32202.4795745645*(((RANDBETWEEN(3800,4910))))</f>
        <v>154346484.60088745</v>
      </c>
      <c r="B7878">
        <v>143927637.51489154</v>
      </c>
    </row>
    <row r="7879" spans="1:2" x14ac:dyDescent="0.25">
      <c r="A7879">
        <f ca="1">26586.4763102356*(((RANDBETWEEN(3800,4910))))</f>
        <v>128572199.43629941</v>
      </c>
      <c r="B7879">
        <v>147242264.6140632</v>
      </c>
    </row>
    <row r="7880" spans="1:2" x14ac:dyDescent="0.25">
      <c r="A7880">
        <f ca="1">31137.696415347*(((RANDBETWEEN(3800,4910))))</f>
        <v>133456166.83617705</v>
      </c>
      <c r="B7880">
        <v>173023268.39724544</v>
      </c>
    </row>
    <row r="7881" spans="1:2" x14ac:dyDescent="0.25">
      <c r="A7881">
        <f ca="1">31401.0287324399*(((RANDBETWEEN(3800,4910))))</f>
        <v>142089655.01429063</v>
      </c>
      <c r="B7881">
        <v>148402714.90016028</v>
      </c>
    </row>
    <row r="7882" spans="1:2" x14ac:dyDescent="0.25">
      <c r="A7882">
        <f ca="1">25351.391410934*(((RANDBETWEEN(3800,4910))))</f>
        <v>107413845.40812746</v>
      </c>
      <c r="B7882">
        <v>151536169.39844602</v>
      </c>
    </row>
    <row r="7883" spans="1:2" x14ac:dyDescent="0.25">
      <c r="A7883">
        <f ca="1">28478.2289666565*(((RANDBETWEEN(3800,4910))))</f>
        <v>121658994.14555654</v>
      </c>
      <c r="B7883">
        <v>198790245.11454251</v>
      </c>
    </row>
    <row r="7884" spans="1:2" x14ac:dyDescent="0.25">
      <c r="A7884">
        <f ca="1">29682.7584961212*(((RANDBETWEEN(3800,4910))))</f>
        <v>131672716.68879378</v>
      </c>
      <c r="B7884">
        <v>194801698.98858768</v>
      </c>
    </row>
    <row r="7885" spans="1:2" x14ac:dyDescent="0.25">
      <c r="A7885">
        <f ca="1">27383.8759189523*(((RANDBETWEEN(3800,4910))))</f>
        <v>129635268.60032012</v>
      </c>
      <c r="B7885">
        <v>148703756.99047595</v>
      </c>
    </row>
    <row r="7886" spans="1:2" x14ac:dyDescent="0.25">
      <c r="A7886">
        <f ca="1">27193.2631857555*(((RANDBETWEEN(3800,4910))))</f>
        <v>127835530.23623663</v>
      </c>
      <c r="B7886">
        <v>152231651.31142291</v>
      </c>
    </row>
    <row r="7887" spans="1:2" x14ac:dyDescent="0.25">
      <c r="A7887">
        <f ca="1">28537.0398606879*(((RANDBETWEEN(3800,4910))))</f>
        <v>129672309.12696604</v>
      </c>
      <c r="B7887">
        <v>163093075.32676715</v>
      </c>
    </row>
    <row r="7888" spans="1:2" x14ac:dyDescent="0.25">
      <c r="A7888">
        <f ca="1">27011.962310905*(((RANDBETWEEN(3800,4910))))</f>
        <v>126280923.80348071</v>
      </c>
      <c r="B7888">
        <v>171553610.7746467</v>
      </c>
    </row>
    <row r="7889" spans="1:2" x14ac:dyDescent="0.25">
      <c r="A7889">
        <f ca="1">30467.3000476895*(((RANDBETWEEN(3800,4910))))</f>
        <v>128297800.50082055</v>
      </c>
      <c r="B7889">
        <v>185495345.74377331</v>
      </c>
    </row>
    <row r="7890" spans="1:2" x14ac:dyDescent="0.25">
      <c r="A7890">
        <f ca="1">29885.8795961598*(((RANDBETWEEN(3800,4910))))</f>
        <v>137923334.3362776</v>
      </c>
      <c r="B7890">
        <v>165257032.66509616</v>
      </c>
    </row>
    <row r="7891" spans="1:2" x14ac:dyDescent="0.25">
      <c r="A7891">
        <f ca="1">30026.4066648393*(((RANDBETWEEN(3800,4910))))</f>
        <v>117223091.61953276</v>
      </c>
      <c r="B7891">
        <v>151499751.16236705</v>
      </c>
    </row>
    <row r="7892" spans="1:2" x14ac:dyDescent="0.25">
      <c r="A7892">
        <f ca="1">30204.8446930979*(((RANDBETWEEN(3800,4910))))</f>
        <v>119278931.69304368</v>
      </c>
      <c r="B7892">
        <v>151390275.97154152</v>
      </c>
    </row>
    <row r="7893" spans="1:2" x14ac:dyDescent="0.25">
      <c r="A7893">
        <f ca="1">27553.255656081*(((RANDBETWEEN(3800,4910))))</f>
        <v>108422061.00667892</v>
      </c>
      <c r="B7893">
        <v>149604325.3011449</v>
      </c>
    </row>
    <row r="7894" spans="1:2" x14ac:dyDescent="0.25">
      <c r="A7894">
        <f ca="1">27605.1242067749*(((RANDBETWEEN(3800,4910))))</f>
        <v>122842802.72014837</v>
      </c>
      <c r="B7894">
        <v>166028437.5511587</v>
      </c>
    </row>
    <row r="7895" spans="1:2" x14ac:dyDescent="0.25">
      <c r="A7895">
        <f ca="1">30236.3365448751*(((RANDBETWEEN(3800,4910))))</f>
        <v>144166852.64596465</v>
      </c>
      <c r="B7895">
        <v>166747741.05401805</v>
      </c>
    </row>
    <row r="7896" spans="1:2" x14ac:dyDescent="0.25">
      <c r="A7896">
        <f ca="1">26139.7548823591*(((RANDBETWEEN(3800,4910))))</f>
        <v>104506740.01967174</v>
      </c>
      <c r="B7896">
        <v>147540595.99268311</v>
      </c>
    </row>
    <row r="7897" spans="1:2" x14ac:dyDescent="0.25">
      <c r="A7897">
        <f ca="1">26899.2195364246*(((RANDBETWEEN(3800,4910))))</f>
        <v>119782224.59569876</v>
      </c>
      <c r="B7897">
        <v>156338780.1878168</v>
      </c>
    </row>
    <row r="7898" spans="1:2" x14ac:dyDescent="0.25">
      <c r="A7898">
        <f ca="1">25796.9732711257*(((RANDBETWEEN(3800,4910))))</f>
        <v>99215159.200749308</v>
      </c>
      <c r="B7898">
        <v>177133455.49293479</v>
      </c>
    </row>
    <row r="7899" spans="1:2" x14ac:dyDescent="0.25">
      <c r="A7899">
        <f ca="1">26371.1013975325*(((RANDBETWEEN(3800,4910))))</f>
        <v>127557017.4598646</v>
      </c>
      <c r="B7899">
        <v>143822013.20531446</v>
      </c>
    </row>
    <row r="7900" spans="1:2" x14ac:dyDescent="0.25">
      <c r="A7900">
        <f ca="1">28087.7209341541*(((RANDBETWEEN(3800,4910))))</f>
        <v>128051919.73880868</v>
      </c>
      <c r="B7900">
        <v>149809606.57514668</v>
      </c>
    </row>
    <row r="7901" spans="1:2" x14ac:dyDescent="0.25">
      <c r="A7901">
        <f ca="1">32774.0399259771*(((RANDBETWEEN(3800,4910))))</f>
        <v>150203424.98075294</v>
      </c>
      <c r="B7901">
        <v>189091042.10179171</v>
      </c>
    </row>
    <row r="7902" spans="1:2" x14ac:dyDescent="0.25">
      <c r="A7902">
        <f ca="1">26747.0343726758*(((RANDBETWEEN(3800,4910))))</f>
        <v>107790548.52188338</v>
      </c>
      <c r="B7902">
        <v>152076480.15957868</v>
      </c>
    </row>
    <row r="7903" spans="1:2" x14ac:dyDescent="0.25">
      <c r="A7903">
        <f ca="1">28317.0947484712*(((RANDBETWEEN(3800,4910))))</f>
        <v>127766731.50510217</v>
      </c>
      <c r="B7903">
        <v>178759658.23269823</v>
      </c>
    </row>
    <row r="7904" spans="1:2" x14ac:dyDescent="0.25">
      <c r="A7904">
        <f ca="1">26596.8732874337*(((RANDBETWEEN(3800,4910))))</f>
        <v>111281317.83462261</v>
      </c>
      <c r="B7904">
        <v>177509805.17928302</v>
      </c>
    </row>
    <row r="7905" spans="1:2" x14ac:dyDescent="0.25">
      <c r="A7905">
        <f ca="1">26389.7017727639*(((RANDBETWEEN(3800,4910))))</f>
        <v>124216326.24439965</v>
      </c>
      <c r="B7905">
        <v>145277866.96299621</v>
      </c>
    </row>
    <row r="7906" spans="1:2" x14ac:dyDescent="0.25">
      <c r="A7906">
        <f ca="1">26922.0494193888*(((RANDBETWEEN(3800,4910))))</f>
        <v>104565239.94490613</v>
      </c>
      <c r="B7906">
        <v>148406464.5216569</v>
      </c>
    </row>
    <row r="7907" spans="1:2" x14ac:dyDescent="0.25">
      <c r="A7907">
        <f ca="1">27238.1881923809*(((RANDBETWEEN(3800,4910))))</f>
        <v>117396591.10916175</v>
      </c>
      <c r="B7907">
        <v>155635016.6513426</v>
      </c>
    </row>
    <row r="7908" spans="1:2" x14ac:dyDescent="0.25">
      <c r="A7908">
        <f ca="1">28221.6272390336*(((RANDBETWEEN(3800,4910))))</f>
        <v>127815749.76558325</v>
      </c>
      <c r="B7908">
        <v>197493097.89546692</v>
      </c>
    </row>
    <row r="7909" spans="1:2" x14ac:dyDescent="0.25">
      <c r="A7909">
        <f ca="1">26291.5234931109*(((RANDBETWEEN(3800,4910))))</f>
        <v>106349212.52963361</v>
      </c>
      <c r="B7909">
        <v>153754753.38749874</v>
      </c>
    </row>
    <row r="7910" spans="1:2" x14ac:dyDescent="0.25">
      <c r="A7910">
        <f ca="1">27339.7012037336*(((RANDBETWEEN(3800,4910))))</f>
        <v>115100142.06771833</v>
      </c>
      <c r="B7910">
        <v>148864041.07156661</v>
      </c>
    </row>
    <row r="7911" spans="1:2" x14ac:dyDescent="0.25">
      <c r="A7911">
        <f ca="1">30787.9937128859*(((RANDBETWEEN(3800,4910))))</f>
        <v>149568073.45719963</v>
      </c>
      <c r="B7911">
        <v>190549278.02587068</v>
      </c>
    </row>
    <row r="7912" spans="1:2" x14ac:dyDescent="0.25">
      <c r="A7912">
        <f ca="1">26937.0819561274*(((RANDBETWEEN(3800,4910))))</f>
        <v>110684469.7577274</v>
      </c>
      <c r="B7912">
        <v>159648705.63061985</v>
      </c>
    </row>
    <row r="7913" spans="1:2" x14ac:dyDescent="0.25">
      <c r="A7913">
        <f ca="1">26765.0249253936*(((RANDBETWEEN(3800,4910))))</f>
        <v>106257148.95381276</v>
      </c>
      <c r="B7913">
        <v>152881790.66647416</v>
      </c>
    </row>
    <row r="7914" spans="1:2" x14ac:dyDescent="0.25">
      <c r="A7914">
        <f ca="1">27908.7442983876*(((RANDBETWEEN(3800,4910))))</f>
        <v>111216346.02907455</v>
      </c>
      <c r="B7914">
        <v>182798368.70684716</v>
      </c>
    </row>
    <row r="7915" spans="1:2" x14ac:dyDescent="0.25">
      <c r="A7915">
        <f ca="1">27086.2737410082*(((RANDBETWEEN(3800,4910))))</f>
        <v>112245518.38273801</v>
      </c>
      <c r="B7915">
        <v>146824801.89200324</v>
      </c>
    </row>
    <row r="7916" spans="1:2" x14ac:dyDescent="0.25">
      <c r="A7916">
        <f ca="1">25184.7442659684*(((RANDBETWEEN(3800,4910))))</f>
        <v>103761146.37578981</v>
      </c>
      <c r="B7916">
        <v>167628111.00048336</v>
      </c>
    </row>
    <row r="7917" spans="1:2" x14ac:dyDescent="0.25">
      <c r="A7917">
        <f ca="1">26997.9696092463*(((RANDBETWEEN(3800,4910))))</f>
        <v>115983277.4413221</v>
      </c>
      <c r="B7917">
        <v>172600226.27069673</v>
      </c>
    </row>
    <row r="7918" spans="1:2" x14ac:dyDescent="0.25">
      <c r="A7918">
        <f ca="1">26980.8969939891*(((RANDBETWEEN(3800,4910))))</f>
        <v>130047923.51102737</v>
      </c>
      <c r="B7918">
        <v>149715891.64704573</v>
      </c>
    </row>
    <row r="7919" spans="1:2" x14ac:dyDescent="0.25">
      <c r="A7919">
        <f ca="1">31966.7317161108*(((RANDBETWEEN(3800,4910))))</f>
        <v>149092836.72394055</v>
      </c>
      <c r="B7919">
        <v>182145902.42989138</v>
      </c>
    </row>
    <row r="7920" spans="1:2" x14ac:dyDescent="0.25">
      <c r="A7920">
        <f ca="1">26873.3611747202*(((RANDBETWEEN(3800,4910))))</f>
        <v>113351837.4349696</v>
      </c>
      <c r="B7920">
        <v>153848238.65037203</v>
      </c>
    </row>
    <row r="7921" spans="1:2" x14ac:dyDescent="0.25">
      <c r="A7921">
        <f ca="1">27307.3124465119*(((RANDBETWEEN(3800,4910))))</f>
        <v>120534477.13890357</v>
      </c>
      <c r="B7921">
        <v>182665492.55092642</v>
      </c>
    </row>
    <row r="7922" spans="1:2" x14ac:dyDescent="0.25">
      <c r="A7922">
        <f ca="1">26030.0700719036*(((RANDBETWEEN(3800,4910))))</f>
        <v>121586457.30586194</v>
      </c>
      <c r="B7922">
        <v>147206707.10409904</v>
      </c>
    </row>
    <row r="7923" spans="1:2" x14ac:dyDescent="0.25">
      <c r="A7923">
        <f ca="1">26976.1234560486*(((RANDBETWEEN(3800,4910))))</f>
        <v>108336111.799491</v>
      </c>
      <c r="B7923">
        <v>185042460.41328821</v>
      </c>
    </row>
    <row r="7924" spans="1:2" x14ac:dyDescent="0.25">
      <c r="A7924">
        <f ca="1">27400.1809597984*(((RANDBETWEEN(3800,4910))))</f>
        <v>109737724.74399243</v>
      </c>
      <c r="B7924">
        <v>152029226.41340369</v>
      </c>
    </row>
    <row r="7925" spans="1:2" x14ac:dyDescent="0.25">
      <c r="A7925">
        <f ca="1">25080.8401550512*(((RANDBETWEEN(3800,4910))))</f>
        <v>118005352.92951608</v>
      </c>
      <c r="B7925">
        <v>148998830.94787437</v>
      </c>
    </row>
    <row r="7926" spans="1:2" x14ac:dyDescent="0.25">
      <c r="A7926">
        <f ca="1">28018.0021275754*(((RANDBETWEEN(3800,4910))))</f>
        <v>117143266.89539263</v>
      </c>
      <c r="B7926">
        <v>172975646.39566118</v>
      </c>
    </row>
    <row r="7927" spans="1:2" x14ac:dyDescent="0.25">
      <c r="A7927">
        <f ca="1">26295.6228592583*(((RANDBETWEEN(3800,4910))))</f>
        <v>122116872.55839546</v>
      </c>
      <c r="B7927">
        <v>153404940.48430759</v>
      </c>
    </row>
    <row r="7928" spans="1:2" x14ac:dyDescent="0.25">
      <c r="A7928">
        <f ca="1">29270.1950972375*(((RANDBETWEEN(3800,4910))))</f>
        <v>139794451.78440616</v>
      </c>
      <c r="B7928">
        <v>177725097.61241379</v>
      </c>
    </row>
    <row r="7929" spans="1:2" x14ac:dyDescent="0.25">
      <c r="A7929">
        <f ca="1">28411.2455391117*(((RANDBETWEEN(3800,4910))))</f>
        <v>117849846.4962355</v>
      </c>
      <c r="B7929">
        <v>184629197.39163616</v>
      </c>
    </row>
    <row r="7930" spans="1:2" x14ac:dyDescent="0.25">
      <c r="A7930">
        <f ca="1">27601.1859630395*(((RANDBETWEEN(3800,4910))))</f>
        <v>134279769.71018696</v>
      </c>
      <c r="B7930">
        <v>150981021.99475545</v>
      </c>
    </row>
    <row r="7931" spans="1:2" x14ac:dyDescent="0.25">
      <c r="A7931">
        <f ca="1">30870.6515599357*(((RANDBETWEEN(3800,4910))))</f>
        <v>117370217.23087569</v>
      </c>
      <c r="B7931">
        <v>187489379.23274225</v>
      </c>
    </row>
    <row r="7932" spans="1:2" x14ac:dyDescent="0.25">
      <c r="A7932">
        <f ca="1">30764.0476037733*(((RANDBETWEEN(3800,4910))))</f>
        <v>128193786.36492355</v>
      </c>
      <c r="B7932">
        <v>182234962.55106848</v>
      </c>
    </row>
    <row r="7933" spans="1:2" x14ac:dyDescent="0.25">
      <c r="A7933">
        <f ca="1">26285.7052942356*(((RANDBETWEEN(3800,4910))))</f>
        <v>126591956.69703852</v>
      </c>
      <c r="B7933">
        <v>173155369.03972346</v>
      </c>
    </row>
    <row r="7934" spans="1:2" x14ac:dyDescent="0.25">
      <c r="A7934">
        <f ca="1">26902.6100136168*(((RANDBETWEEN(3800,4910))))</f>
        <v>131096418.5963548</v>
      </c>
      <c r="B7934">
        <v>168335953.3052673</v>
      </c>
    </row>
    <row r="7935" spans="1:2" x14ac:dyDescent="0.25">
      <c r="A7935">
        <f ca="1">27229.2787210066*(((RANDBETWEEN(3800,4910))))</f>
        <v>117113127.7790492</v>
      </c>
      <c r="B7935">
        <v>193835974.88978991</v>
      </c>
    </row>
    <row r="7936" spans="1:2" x14ac:dyDescent="0.25">
      <c r="A7936">
        <f ca="1">26872.3376963804*(((RANDBETWEEN(3800,4910))))</f>
        <v>123370902.3640822</v>
      </c>
      <c r="B7936">
        <v>197314584.33789265</v>
      </c>
    </row>
    <row r="7937" spans="1:2" x14ac:dyDescent="0.25">
      <c r="A7937">
        <f ca="1">27674.9073790555*(((RANDBETWEEN(3800,4910))))</f>
        <v>110367530.62767325</v>
      </c>
      <c r="B7937">
        <v>175836315.68971348</v>
      </c>
    </row>
    <row r="7938" spans="1:2" x14ac:dyDescent="0.25">
      <c r="A7938">
        <f ca="1">25382.161341865*(((RANDBETWEEN(3800,4910))))</f>
        <v>122468928.47449858</v>
      </c>
      <c r="B7938">
        <v>153264302.86952269</v>
      </c>
    </row>
    <row r="7939" spans="1:2" x14ac:dyDescent="0.25">
      <c r="A7939">
        <f ca="1">27930.3707644656*(((RANDBETWEEN(3800,4910))))</f>
        <v>112531463.81003192</v>
      </c>
      <c r="B7939">
        <v>158613550.68205613</v>
      </c>
    </row>
    <row r="7940" spans="1:2" x14ac:dyDescent="0.25">
      <c r="A7940">
        <f ca="1">29101.2259726066*(((RANDBETWEEN(3800,4910))))</f>
        <v>132381476.94938762</v>
      </c>
      <c r="B7940">
        <v>168233302.35957646</v>
      </c>
    </row>
    <row r="7941" spans="1:2" x14ac:dyDescent="0.25">
      <c r="A7941">
        <f ca="1">26599.7232798488*(((RANDBETWEEN(3800,4910))))</f>
        <v>109058865.44738011</v>
      </c>
      <c r="B7941">
        <v>147025202.31328863</v>
      </c>
    </row>
    <row r="7942" spans="1:2" x14ac:dyDescent="0.25">
      <c r="A7942">
        <f ca="1">26031.1678315281*(((RANDBETWEEN(3800,4910))))</f>
        <v>118155470.78730592</v>
      </c>
      <c r="B7942">
        <v>174168992.87709773</v>
      </c>
    </row>
    <row r="7943" spans="1:2" x14ac:dyDescent="0.25">
      <c r="A7943">
        <f ca="1">28722.0471062345*(((RANDBETWEEN(3800,4910))))</f>
        <v>113049977.4101388</v>
      </c>
      <c r="B7943">
        <v>160596538.01544192</v>
      </c>
    </row>
    <row r="7944" spans="1:2" x14ac:dyDescent="0.25">
      <c r="A7944">
        <f ca="1">30010.7280528072*(((RANDBETWEEN(3800,4910))))</f>
        <v>137299080.84159306</v>
      </c>
      <c r="B7944">
        <v>197668150.25591549</v>
      </c>
    </row>
    <row r="7945" spans="1:2" x14ac:dyDescent="0.25">
      <c r="A7945">
        <f ca="1">26599.6308284984*(((RANDBETWEEN(3800,4910))))</f>
        <v>109803276.06004146</v>
      </c>
      <c r="B7945">
        <v>163937726.21902919</v>
      </c>
    </row>
    <row r="7946" spans="1:2" x14ac:dyDescent="0.25">
      <c r="A7946">
        <f ca="1">25874.0774514955*(((RANDBETWEEN(3800,4910))))</f>
        <v>117261319.01017776</v>
      </c>
      <c r="B7946">
        <v>144172968.5150753</v>
      </c>
    </row>
    <row r="7947" spans="1:2" x14ac:dyDescent="0.25">
      <c r="A7947">
        <f ca="1">26523.792424306*(((RANDBETWEEN(3800,4910))))</f>
        <v>128295583.95636825</v>
      </c>
      <c r="B7947">
        <v>174531150.31526661</v>
      </c>
    </row>
    <row r="7948" spans="1:2" x14ac:dyDescent="0.25">
      <c r="A7948">
        <f ca="1">26787.6741002496*(((RANDBETWEEN(3800,4910))))</f>
        <v>126223520.36037593</v>
      </c>
      <c r="B7948">
        <v>202925659.49618012</v>
      </c>
    </row>
    <row r="7949" spans="1:2" x14ac:dyDescent="0.25">
      <c r="A7949">
        <f ca="1">26263.8449631943*(((RANDBETWEEN(3800,4910))))</f>
        <v>117688289.28007378</v>
      </c>
      <c r="B7949">
        <v>159503935.41685379</v>
      </c>
    </row>
    <row r="7950" spans="1:2" x14ac:dyDescent="0.25">
      <c r="A7950">
        <f ca="1">27987.9257039849*(((RANDBETWEEN(3800,4910))))</f>
        <v>124966088.26829277</v>
      </c>
      <c r="B7950">
        <v>184088972.45425192</v>
      </c>
    </row>
    <row r="7951" spans="1:2" x14ac:dyDescent="0.25">
      <c r="A7951">
        <f ca="1">27992.5499233156*(((RANDBETWEEN(3800,4910))))</f>
        <v>113453804.83919822</v>
      </c>
      <c r="B7951">
        <v>184655548.00263196</v>
      </c>
    </row>
    <row r="7952" spans="1:2" x14ac:dyDescent="0.25">
      <c r="A7952">
        <f ca="1">25975.3870411152*(((RANDBETWEEN(3800,4910))))</f>
        <v>116135955.46082628</v>
      </c>
      <c r="B7952">
        <v>148034173.87968975</v>
      </c>
    </row>
    <row r="7953" spans="1:2" x14ac:dyDescent="0.25">
      <c r="A7953">
        <f ca="1">25603.2567680031*(((RANDBETWEEN(3800,4910))))</f>
        <v>124329414.86542305</v>
      </c>
      <c r="B7953">
        <v>158372399.38908821</v>
      </c>
    </row>
    <row r="7954" spans="1:2" x14ac:dyDescent="0.25">
      <c r="A7954">
        <f ca="1">26835.9801194211*(((RANDBETWEEN(3800,4910))))</f>
        <v>127148873.80581719</v>
      </c>
      <c r="B7954">
        <v>199023151.72358724</v>
      </c>
    </row>
    <row r="7955" spans="1:2" x14ac:dyDescent="0.25">
      <c r="A7955">
        <f ca="1">28877.9106009761*(((RANDBETWEEN(3800,4910))))</f>
        <v>111382101.1879648</v>
      </c>
      <c r="B7955">
        <v>148596108.85604885</v>
      </c>
    </row>
    <row r="7956" spans="1:2" x14ac:dyDescent="0.25">
      <c r="A7956">
        <f ca="1">26268.8633031444*(((RANDBETWEEN(3800,4910))))</f>
        <v>122229020.94953106</v>
      </c>
      <c r="B7956">
        <v>143846360.9403404</v>
      </c>
    </row>
    <row r="7957" spans="1:2" x14ac:dyDescent="0.25">
      <c r="A7957">
        <f ca="1">27485.0916644709*(((RANDBETWEEN(3800,4910))))</f>
        <v>107769044.41639037</v>
      </c>
      <c r="B7957">
        <v>169365058.19453308</v>
      </c>
    </row>
    <row r="7958" spans="1:2" x14ac:dyDescent="0.25">
      <c r="A7958">
        <f ca="1">27562.6928839947*(((RANDBETWEEN(3800,4910))))</f>
        <v>118767643.63713297</v>
      </c>
      <c r="B7958">
        <v>179527671.99990264</v>
      </c>
    </row>
    <row r="7959" spans="1:2" x14ac:dyDescent="0.25">
      <c r="A7959">
        <f ca="1">31879.0735867604*(((RANDBETWEEN(3800,4910))))</f>
        <v>148970910.87093151</v>
      </c>
      <c r="B7959">
        <v>163077089.41315734</v>
      </c>
    </row>
    <row r="7960" spans="1:2" x14ac:dyDescent="0.25">
      <c r="A7960">
        <f ca="1">27816.1251076688*(((RANDBETWEEN(3800,4910))))</f>
        <v>113628871.064827</v>
      </c>
      <c r="B7960">
        <v>180850894.87635148</v>
      </c>
    </row>
    <row r="7961" spans="1:2" x14ac:dyDescent="0.25">
      <c r="A7961">
        <f ca="1">25741.3858040645*(((RANDBETWEEN(3800,4910))))</f>
        <v>113957114.95459338</v>
      </c>
      <c r="B7961">
        <v>151053402.72142908</v>
      </c>
    </row>
    <row r="7962" spans="1:2" x14ac:dyDescent="0.25">
      <c r="A7962">
        <f ca="1">26387.3322686232*(((RANDBETWEEN(3800,4910))))</f>
        <v>117766663.91486517</v>
      </c>
      <c r="B7962">
        <v>153318940.64135641</v>
      </c>
    </row>
    <row r="7963" spans="1:2" x14ac:dyDescent="0.25">
      <c r="A7963">
        <f ca="1">29112.6853580489*(((RANDBETWEEN(3800,4910))))</f>
        <v>123903588.88385628</v>
      </c>
      <c r="B7963">
        <v>159433175.85978669</v>
      </c>
    </row>
    <row r="7964" spans="1:2" x14ac:dyDescent="0.25">
      <c r="A7964">
        <f ca="1">30787.7134143281*(((RANDBETWEEN(3800,4910))))</f>
        <v>130139664.60236472</v>
      </c>
      <c r="B7964">
        <v>165218679.35796478</v>
      </c>
    </row>
    <row r="7965" spans="1:2" x14ac:dyDescent="0.25">
      <c r="A7965">
        <f ca="1">28180.2868407426*(((RANDBETWEEN(3800,4910))))</f>
        <v>121259774.2757152</v>
      </c>
      <c r="B7965">
        <v>150095807.62591437</v>
      </c>
    </row>
    <row r="7966" spans="1:2" x14ac:dyDescent="0.25">
      <c r="A7966">
        <f ca="1">28231.7191087864*(((RANDBETWEEN(3800,4910))))</f>
        <v>119166086.35818721</v>
      </c>
      <c r="B7966">
        <v>178175565.51766983</v>
      </c>
    </row>
    <row r="7967" spans="1:2" x14ac:dyDescent="0.25">
      <c r="A7967">
        <f ca="1">26731.7495714966*(((RANDBETWEEN(3800,4910))))</f>
        <v>119651311.08201885</v>
      </c>
      <c r="B7967">
        <v>148550348.28752691</v>
      </c>
    </row>
    <row r="7968" spans="1:2" x14ac:dyDescent="0.25">
      <c r="A7968">
        <f ca="1">27096.7580441426*(((RANDBETWEEN(3800,4910))))</f>
        <v>125105731.8898063</v>
      </c>
      <c r="B7968">
        <v>151740532.34705657</v>
      </c>
    </row>
    <row r="7969" spans="1:2" x14ac:dyDescent="0.25">
      <c r="A7969">
        <f ca="1">27903.4983477732*(((RANDBETWEEN(3800,4910))))</f>
        <v>123584594.18228748</v>
      </c>
      <c r="B7969">
        <v>183919922.34221601</v>
      </c>
    </row>
    <row r="7970" spans="1:2" x14ac:dyDescent="0.25">
      <c r="A7970">
        <f ca="1">28000.544577544*(((RANDBETWEEN(3800,4910))))</f>
        <v>137118666.79623285</v>
      </c>
      <c r="B7970">
        <v>188573500.26694396</v>
      </c>
    </row>
    <row r="7971" spans="1:2" x14ac:dyDescent="0.25">
      <c r="A7971">
        <f ca="1">26494.4101175184*(((RANDBETWEEN(3800,4910))))</f>
        <v>111620949.82510522</v>
      </c>
      <c r="B7971">
        <v>160407022.30142072</v>
      </c>
    </row>
    <row r="7972" spans="1:2" x14ac:dyDescent="0.25">
      <c r="A7972">
        <f ca="1">31649.9998663359*(((RANDBETWEEN(3800,4910))))</f>
        <v>144387299.39022437</v>
      </c>
      <c r="B7972">
        <v>166709946.10127565</v>
      </c>
    </row>
    <row r="7973" spans="1:2" x14ac:dyDescent="0.25">
      <c r="A7973">
        <f ca="1">25795.9682719782*(((RANDBETWEEN(3800,4910))))</f>
        <v>110664703.88678662</v>
      </c>
      <c r="B7973">
        <v>145066914.88372412</v>
      </c>
    </row>
    <row r="7974" spans="1:2" x14ac:dyDescent="0.25">
      <c r="A7974">
        <f ca="1">26894.5086393751*(((RANDBETWEEN(3800,4910))))</f>
        <v>126511768.63962062</v>
      </c>
      <c r="B7974">
        <v>153093557.5344581</v>
      </c>
    </row>
    <row r="7975" spans="1:2" x14ac:dyDescent="0.25">
      <c r="A7975">
        <f ca="1">28119.5456083425*(((RANDBETWEEN(3800,4910))))</f>
        <v>113687322.89452884</v>
      </c>
      <c r="B7975">
        <v>198687727.1324724</v>
      </c>
    </row>
    <row r="7976" spans="1:2" x14ac:dyDescent="0.25">
      <c r="A7976">
        <f ca="1">28728.2591346662*(((RANDBETWEEN(3800,4910))))</f>
        <v>114999221.31606895</v>
      </c>
      <c r="B7976">
        <v>153036329.06679499</v>
      </c>
    </row>
    <row r="7977" spans="1:2" x14ac:dyDescent="0.25">
      <c r="A7977">
        <f ca="1">27159.4980207679*(((RANDBETWEEN(3800,4910))))</f>
        <v>114938995.62388986</v>
      </c>
      <c r="B7977">
        <v>150792392.60127476</v>
      </c>
    </row>
    <row r="7978" spans="1:2" x14ac:dyDescent="0.25">
      <c r="A7978">
        <f ca="1">32201.2176581629*(((RANDBETWEEN(3800,4910))))</f>
        <v>155113265.45937052</v>
      </c>
      <c r="B7978">
        <v>164248641.46870938</v>
      </c>
    </row>
    <row r="7979" spans="1:2" x14ac:dyDescent="0.25">
      <c r="A7979">
        <f ca="1">28040.6510802382*(((RANDBETWEEN(3800,4910))))</f>
        <v>127388677.85752212</v>
      </c>
      <c r="B7979">
        <v>176276398.45929173</v>
      </c>
    </row>
    <row r="7980" spans="1:2" x14ac:dyDescent="0.25">
      <c r="A7980">
        <f ca="1">27780.3649821755*(((RANDBETWEEN(3800,4910))))</f>
        <v>115594098.69083232</v>
      </c>
      <c r="B7980">
        <v>177694671.23018876</v>
      </c>
    </row>
    <row r="7981" spans="1:2" x14ac:dyDescent="0.25">
      <c r="A7981">
        <f ca="1">29391.6382567208*(((RANDBETWEEN(3800,4910))))</f>
        <v>125002637.50583342</v>
      </c>
      <c r="B7981">
        <v>171524281.64992136</v>
      </c>
    </row>
    <row r="7982" spans="1:2" x14ac:dyDescent="0.25">
      <c r="A7982">
        <f ca="1">32130.4323327315*(((RANDBETWEEN(3800,4910))))</f>
        <v>123670034.04868366</v>
      </c>
      <c r="B7982">
        <v>196827200.43134874</v>
      </c>
    </row>
    <row r="7983" spans="1:2" x14ac:dyDescent="0.25">
      <c r="A7983">
        <f ca="1">27879.4136137904*(((RANDBETWEEN(3800,4910))))</f>
        <v>106527239.41829313</v>
      </c>
      <c r="B7983">
        <v>158877375.69475085</v>
      </c>
    </row>
    <row r="7984" spans="1:2" x14ac:dyDescent="0.25">
      <c r="A7984">
        <f ca="1">29331.8293646504*(((RANDBETWEEN(3800,4910))))</f>
        <v>127417466.76004145</v>
      </c>
      <c r="B7984">
        <v>160391802.30645818</v>
      </c>
    </row>
    <row r="7985" spans="1:2" x14ac:dyDescent="0.25">
      <c r="A7985">
        <f ca="1">28813.5775877653*(((RANDBETWEEN(3800,4910))))</f>
        <v>129632285.5673559</v>
      </c>
      <c r="B7985">
        <v>172780613.08693308</v>
      </c>
    </row>
    <row r="7986" spans="1:2" x14ac:dyDescent="0.25">
      <c r="A7986">
        <f ca="1">25704.8138933564*(((RANDBETWEEN(3800,4910))))</f>
        <v>118010800.58439916</v>
      </c>
      <c r="B7986">
        <v>144815617.56710634</v>
      </c>
    </row>
    <row r="7987" spans="1:2" x14ac:dyDescent="0.25">
      <c r="A7987">
        <f ca="1">28822.3462247501*(((RANDBETWEEN(3800,4910))))</f>
        <v>115808187.13104606</v>
      </c>
      <c r="B7987">
        <v>166067175.77471167</v>
      </c>
    </row>
    <row r="7988" spans="1:2" x14ac:dyDescent="0.25">
      <c r="A7988">
        <f ca="1">31239.0243419371*(((RANDBETWEEN(3800,4910))))</f>
        <v>140044546.12490395</v>
      </c>
      <c r="B7988">
        <v>148205067.87903562</v>
      </c>
    </row>
    <row r="7989" spans="1:2" x14ac:dyDescent="0.25">
      <c r="A7989">
        <f ca="1">26170.9180729823*(((RANDBETWEEN(3800,4910))))</f>
        <v>118501917.03446384</v>
      </c>
      <c r="B7989">
        <v>155345540.13177088</v>
      </c>
    </row>
    <row r="7990" spans="1:2" x14ac:dyDescent="0.25">
      <c r="A7990">
        <f ca="1">25555.4988475436*(((RANDBETWEEN(3800,4910))))</f>
        <v>111728640.96146049</v>
      </c>
      <c r="B7990">
        <v>165577828.70660064</v>
      </c>
    </row>
    <row r="7991" spans="1:2" x14ac:dyDescent="0.25">
      <c r="A7991">
        <f ca="1">25971.7190711602*(((RANDBETWEEN(3800,4910))))</f>
        <v>121547645.25302958</v>
      </c>
      <c r="B7991">
        <v>163988143.95576641</v>
      </c>
    </row>
    <row r="7992" spans="1:2" x14ac:dyDescent="0.25">
      <c r="A7992">
        <f ca="1">26226.9007069066*(((RANDBETWEEN(3800,4910))))</f>
        <v>117994826.28037259</v>
      </c>
      <c r="B7992">
        <v>164420287.53309482</v>
      </c>
    </row>
    <row r="7993" spans="1:2" x14ac:dyDescent="0.25">
      <c r="A7993">
        <f ca="1">29940.8725877618*(((RANDBETWEEN(3800,4910))))</f>
        <v>146770157.42520833</v>
      </c>
      <c r="B7993">
        <v>174261345.21461314</v>
      </c>
    </row>
    <row r="7994" spans="1:2" x14ac:dyDescent="0.25">
      <c r="A7994">
        <f ca="1">27429.4471631602*(((RANDBETWEEN(3800,4910))))</f>
        <v>120936432.54237333</v>
      </c>
      <c r="B7994">
        <v>193755447.7914331</v>
      </c>
    </row>
    <row r="7995" spans="1:2" x14ac:dyDescent="0.25">
      <c r="A7995">
        <f ca="1">27054.087866381*(((RANDBETWEEN(3800,4910))))</f>
        <v>123772451.98869322</v>
      </c>
      <c r="B7995">
        <v>173548161.05775487</v>
      </c>
    </row>
    <row r="7996" spans="1:2" x14ac:dyDescent="0.25">
      <c r="A7996">
        <f ca="1">26349.6707893149*(((RANDBETWEEN(3800,4910))))</f>
        <v>105504081.84041674</v>
      </c>
      <c r="B7996">
        <v>186306406.76868516</v>
      </c>
    </row>
    <row r="7997" spans="1:2" x14ac:dyDescent="0.25">
      <c r="A7997">
        <f ca="1">31459.0037019246*(((RANDBETWEEN(3800,4910))))</f>
        <v>137821895.2181316</v>
      </c>
      <c r="B7997">
        <v>170349867.66238767</v>
      </c>
    </row>
    <row r="7998" spans="1:2" x14ac:dyDescent="0.25">
      <c r="A7998">
        <f ca="1">26343.3986147254*(((RANDBETWEEN(3800,4910))))</f>
        <v>128476755.04401556</v>
      </c>
      <c r="B7998">
        <v>182407850.59434265</v>
      </c>
    </row>
    <row r="7999" spans="1:2" x14ac:dyDescent="0.25">
      <c r="A7999">
        <f ca="1">28148.7934531181*(((RANDBETWEEN(3800,4910))))</f>
        <v>114115208.65894082</v>
      </c>
      <c r="B7999">
        <v>195001147.11537117</v>
      </c>
    </row>
    <row r="8000" spans="1:2" x14ac:dyDescent="0.25">
      <c r="A8000">
        <f ca="1">25429.7758345756*(((RANDBETWEEN(3800,4910))))</f>
        <v>117358415.47656617</v>
      </c>
      <c r="B8000">
        <v>150910873.41919664</v>
      </c>
    </row>
    <row r="8001" spans="1:2" x14ac:dyDescent="0.25">
      <c r="A8001">
        <f ca="1">29843.4371581144*(((RANDBETWEEN(3800,4910))))</f>
        <v>143158968.04747495</v>
      </c>
      <c r="B8001">
        <v>181285102.87027976</v>
      </c>
    </row>
    <row r="8002" spans="1:2" x14ac:dyDescent="0.25">
      <c r="A8002">
        <f ca="1">26493.2649866723*(((RANDBETWEEN(3800,4910))))</f>
        <v>107562655.84588961</v>
      </c>
      <c r="B8002">
        <v>198146495.50796691</v>
      </c>
    </row>
    <row r="8003" spans="1:2" x14ac:dyDescent="0.25">
      <c r="A8003">
        <f ca="1">30284.6825921707*(((RANDBETWEEN(3800,4910))))</f>
        <v>147486404.2238715</v>
      </c>
      <c r="B8003">
        <v>193893764.36166674</v>
      </c>
    </row>
    <row r="8004" spans="1:2" x14ac:dyDescent="0.25">
      <c r="A8004">
        <f ca="1">28688.4855149423*(((RANDBETWEEN(3800,4910))))</f>
        <v>131508017.6004957</v>
      </c>
      <c r="B8004">
        <v>179885286.70860928</v>
      </c>
    </row>
    <row r="8005" spans="1:2" x14ac:dyDescent="0.25">
      <c r="A8005">
        <f ca="1">30125.0766532666*(((RANDBETWEEN(3800,4910))))</f>
        <v>144811243.47225276</v>
      </c>
      <c r="B8005">
        <v>191827817.19541809</v>
      </c>
    </row>
    <row r="8006" spans="1:2" x14ac:dyDescent="0.25">
      <c r="A8006">
        <f ca="1">31768.98566174*(((RANDBETWEEN(3800,4910))))</f>
        <v>145787875.20172507</v>
      </c>
      <c r="B8006">
        <v>170120900.54310161</v>
      </c>
    </row>
    <row r="8007" spans="1:2" x14ac:dyDescent="0.25">
      <c r="A8007">
        <f ca="1">26516.3309222759*(((RANDBETWEEN(3800,4910))))</f>
        <v>129108015.26056121</v>
      </c>
      <c r="B8007">
        <v>144814823.50296402</v>
      </c>
    </row>
    <row r="8008" spans="1:2" x14ac:dyDescent="0.25">
      <c r="A8008">
        <f ca="1">29618.1763564895*(((RANDBETWEEN(3800,4910))))</f>
        <v>128246703.62359974</v>
      </c>
      <c r="B8008">
        <v>200010604.59809881</v>
      </c>
    </row>
    <row r="8009" spans="1:2" x14ac:dyDescent="0.25">
      <c r="A8009">
        <f ca="1">26848.1627135171*(((RANDBETWEEN(3800,4910))))</f>
        <v>122212836.67193</v>
      </c>
      <c r="B8009">
        <v>169409558.37639236</v>
      </c>
    </row>
    <row r="8010" spans="1:2" x14ac:dyDescent="0.25">
      <c r="A8010">
        <f ca="1">26270.5994442011*(((RANDBETWEEN(3800,4910))))</f>
        <v>116405026.13725488</v>
      </c>
      <c r="B8010">
        <v>145271076.25369179</v>
      </c>
    </row>
    <row r="8011" spans="1:2" x14ac:dyDescent="0.25">
      <c r="A8011">
        <f ca="1">27114.1044861515*(((RANDBETWEEN(3800,4910))))</f>
        <v>109134270.55675963</v>
      </c>
      <c r="B8011">
        <v>180230652.99187884</v>
      </c>
    </row>
    <row r="8012" spans="1:2" x14ac:dyDescent="0.25">
      <c r="A8012">
        <f ca="1">27041.4102907564*(((RANDBETWEEN(3800,4910))))</f>
        <v>121118476.692298</v>
      </c>
      <c r="B8012">
        <v>164425007.71089834</v>
      </c>
    </row>
    <row r="8013" spans="1:2" x14ac:dyDescent="0.25">
      <c r="A8013">
        <f ca="1">30274.3034225998*(((RANDBETWEEN(3800,4910))))</f>
        <v>125547536.29352126</v>
      </c>
      <c r="B8013">
        <v>195942139.48555237</v>
      </c>
    </row>
    <row r="8014" spans="1:2" x14ac:dyDescent="0.25">
      <c r="A8014">
        <f ca="1">27452.3411471452*(((RANDBETWEEN(3800,4910))))</f>
        <v>127873005.06340253</v>
      </c>
      <c r="B8014">
        <v>149309518.26392707</v>
      </c>
    </row>
    <row r="8015" spans="1:2" x14ac:dyDescent="0.25">
      <c r="A8015">
        <f ca="1">30164.6258912653*(((RANDBETWEEN(3800,4910))))</f>
        <v>147324032.85293978</v>
      </c>
      <c r="B8015">
        <v>182475083.72259185</v>
      </c>
    </row>
    <row r="8016" spans="1:2" x14ac:dyDescent="0.25">
      <c r="A8016">
        <f ca="1">28754.7868592514*(((RANDBETWEEN(3800,4910))))</f>
        <v>121690257.98835176</v>
      </c>
      <c r="B8016">
        <v>193675531.87659955</v>
      </c>
    </row>
    <row r="8017" spans="1:2" x14ac:dyDescent="0.25">
      <c r="A8017">
        <f ca="1">29599.1785109751*(((RANDBETWEEN(3800,4910))))</f>
        <v>123842962.88991991</v>
      </c>
      <c r="B8017">
        <v>158646233.12720963</v>
      </c>
    </row>
    <row r="8018" spans="1:2" x14ac:dyDescent="0.25">
      <c r="A8018">
        <f ca="1">25998.6238629*(((RANDBETWEEN(3800,4910))))</f>
        <v>120763607.84317061</v>
      </c>
      <c r="B8018">
        <v>158811624.57720315</v>
      </c>
    </row>
    <row r="8019" spans="1:2" x14ac:dyDescent="0.25">
      <c r="A8019">
        <f ca="1">32087.7826238659*(((RANDBETWEEN(3800,4910))))</f>
        <v>154470585.55129027</v>
      </c>
      <c r="B8019">
        <v>169316557.99070281</v>
      </c>
    </row>
    <row r="8020" spans="1:2" x14ac:dyDescent="0.25">
      <c r="A8020">
        <f ca="1">30136.4689620603*(((RANDBETWEEN(3800,4910))))</f>
        <v>141852359.40441793</v>
      </c>
      <c r="B8020">
        <v>156280738.08293709</v>
      </c>
    </row>
    <row r="8021" spans="1:2" x14ac:dyDescent="0.25">
      <c r="A8021">
        <f ca="1">26911.262013187*(((RANDBETWEEN(3800,4910))))</f>
        <v>110067061.63393468</v>
      </c>
      <c r="B8021">
        <v>168576823.02616841</v>
      </c>
    </row>
    <row r="8022" spans="1:2" x14ac:dyDescent="0.25">
      <c r="A8022">
        <f ca="1">26521.2512354181*(((RANDBETWEEN(3800,4910))))</f>
        <v>126930708.41271126</v>
      </c>
      <c r="B8022">
        <v>145099083.68456769</v>
      </c>
    </row>
    <row r="8023" spans="1:2" x14ac:dyDescent="0.25">
      <c r="A8023">
        <f ca="1">29290.3264488349*(((RANDBETWEEN(3800,4910))))</f>
        <v>118303628.52684434</v>
      </c>
      <c r="B8023">
        <v>153438643.64053503</v>
      </c>
    </row>
    <row r="8024" spans="1:2" x14ac:dyDescent="0.25">
      <c r="A8024">
        <f ca="1">27327.295175258*(((RANDBETWEEN(3800,4910))))</f>
        <v>104035012.73220733</v>
      </c>
      <c r="B8024">
        <v>159123082.84101412</v>
      </c>
    </row>
    <row r="8025" spans="1:2" x14ac:dyDescent="0.25">
      <c r="A8025">
        <f ca="1">26865.8074572498*(((RANDBETWEEN(3800,4910))))</f>
        <v>104400527.77887279</v>
      </c>
      <c r="B8025">
        <v>146737260.39998817</v>
      </c>
    </row>
    <row r="8026" spans="1:2" x14ac:dyDescent="0.25">
      <c r="A8026">
        <f ca="1">24575.5727071355*(((RANDBETWEEN(3800,4910))))</f>
        <v>95377797.676392689</v>
      </c>
      <c r="B8026">
        <v>183844682.37541345</v>
      </c>
    </row>
    <row r="8027" spans="1:2" x14ac:dyDescent="0.25">
      <c r="A8027">
        <f ca="1">27824.4449576805*(((RANDBETWEEN(3800,4910))))</f>
        <v>136451078.07246497</v>
      </c>
      <c r="B8027">
        <v>169810789.90879139</v>
      </c>
    </row>
    <row r="8028" spans="1:2" x14ac:dyDescent="0.25">
      <c r="A8028">
        <f ca="1">27390.6058448593*(((RANDBETWEEN(3800,4910))))</f>
        <v>132460969.86573954</v>
      </c>
      <c r="B8028">
        <v>165756104.21245036</v>
      </c>
    </row>
    <row r="8029" spans="1:2" x14ac:dyDescent="0.25">
      <c r="A8029">
        <f ca="1">28390.7136348521*(((RANDBETWEEN(3800,4910))))</f>
        <v>109673326.7714335</v>
      </c>
      <c r="B8029">
        <v>166144157.24530244</v>
      </c>
    </row>
    <row r="8030" spans="1:2" x14ac:dyDescent="0.25">
      <c r="A8030">
        <f ca="1">27553.5276530329*(((RANDBETWEEN(3800,4910))))</f>
        <v>127324851.28466524</v>
      </c>
      <c r="B8030">
        <v>151601856.45249417</v>
      </c>
    </row>
    <row r="8031" spans="1:2" x14ac:dyDescent="0.25">
      <c r="A8031">
        <f ca="1">26089.4832793996*(((RANDBETWEEN(3800,4910))))</f>
        <v>105871123.14780371</v>
      </c>
      <c r="B8031">
        <v>156238964.60621434</v>
      </c>
    </row>
    <row r="8032" spans="1:2" x14ac:dyDescent="0.25">
      <c r="A8032">
        <f ca="1">30757.384181775*(((RANDBETWEEN(3800,4910))))</f>
        <v>139300192.95925876</v>
      </c>
      <c r="B8032">
        <v>163235843.23691028</v>
      </c>
    </row>
    <row r="8033" spans="1:2" x14ac:dyDescent="0.25">
      <c r="A8033">
        <f ca="1">31600.3161426517*(((RANDBETWEEN(3800,4910))))</f>
        <v>125516455.71861275</v>
      </c>
      <c r="B8033">
        <v>187288251.72320706</v>
      </c>
    </row>
    <row r="8034" spans="1:2" x14ac:dyDescent="0.25">
      <c r="A8034">
        <f ca="1">32505.8218514202*(((RANDBETWEEN(3800,4910))))</f>
        <v>155150287.69682842</v>
      </c>
      <c r="B8034">
        <v>173526270.19675162</v>
      </c>
    </row>
    <row r="8035" spans="1:2" x14ac:dyDescent="0.25">
      <c r="A8035">
        <f ca="1">29411.4413687624*(((RANDBETWEEN(3800,4910))))</f>
        <v>112028180.17361581</v>
      </c>
      <c r="B8035">
        <v>156088112.96054989</v>
      </c>
    </row>
    <row r="8036" spans="1:2" x14ac:dyDescent="0.25">
      <c r="A8036">
        <f ca="1">26914.2574347407*(((RANDBETWEEN(3800,4910))))</f>
        <v>127600494.49810588</v>
      </c>
      <c r="B8036">
        <v>168346878.79651541</v>
      </c>
    </row>
    <row r="8037" spans="1:2" x14ac:dyDescent="0.25">
      <c r="A8037">
        <f ca="1">30545.2576674078*(((RANDBETWEEN(3800,4910))))</f>
        <v>121356308.71261112</v>
      </c>
      <c r="B8037">
        <v>183094247.82770839</v>
      </c>
    </row>
    <row r="8038" spans="1:2" x14ac:dyDescent="0.25">
      <c r="A8038">
        <f ca="1">26665.2260524452*(((RANDBETWEEN(3800,4910))))</f>
        <v>123033353.00598219</v>
      </c>
      <c r="B8038">
        <v>164199828.93053776</v>
      </c>
    </row>
    <row r="8039" spans="1:2" x14ac:dyDescent="0.25">
      <c r="A8039">
        <f ca="1">27381.8963249568*(((RANDBETWEEN(3800,4910))))</f>
        <v>130447354.09209438</v>
      </c>
      <c r="B8039">
        <v>144427434.81151399</v>
      </c>
    </row>
    <row r="8040" spans="1:2" x14ac:dyDescent="0.25">
      <c r="A8040">
        <f ca="1">30453.7371893771*(((RANDBETWEEN(3800,4910))))</f>
        <v>142188498.93720165</v>
      </c>
      <c r="B8040">
        <v>157331972.30875945</v>
      </c>
    </row>
    <row r="8041" spans="1:2" x14ac:dyDescent="0.25">
      <c r="A8041">
        <f ca="1">28876.594423449*(((RANDBETWEEN(3800,4910))))</f>
        <v>124053849.6431368</v>
      </c>
      <c r="B8041">
        <v>170156104.53766078</v>
      </c>
    </row>
    <row r="8042" spans="1:2" x14ac:dyDescent="0.25">
      <c r="A8042">
        <f ca="1">27947.422773881*(((RANDBETWEEN(3800,4910))))</f>
        <v>109749529.23303081</v>
      </c>
      <c r="B8042">
        <v>178629361.3017779</v>
      </c>
    </row>
    <row r="8043" spans="1:2" x14ac:dyDescent="0.25">
      <c r="A8043">
        <f ca="1">29918.9058471516*(((RANDBETWEEN(3800,4910))))</f>
        <v>144089450.55988201</v>
      </c>
      <c r="B8043">
        <v>169431367.16876596</v>
      </c>
    </row>
    <row r="8044" spans="1:2" x14ac:dyDescent="0.25">
      <c r="A8044">
        <f ca="1">29037.2578474294*(((RANDBETWEEN(3800,4910))))</f>
        <v>132438933.04212563</v>
      </c>
      <c r="B8044">
        <v>186797681.64773077</v>
      </c>
    </row>
    <row r="8045" spans="1:2" x14ac:dyDescent="0.25">
      <c r="A8045">
        <f ca="1">29108.1992630734*(((RANDBETWEEN(3800,4910))))</f>
        <v>111251537.58346649</v>
      </c>
      <c r="B8045">
        <v>157346552.21279478</v>
      </c>
    </row>
    <row r="8046" spans="1:2" x14ac:dyDescent="0.25">
      <c r="A8046">
        <f ca="1">26105.4565454487*(((RANDBETWEEN(3800,4910))))</f>
        <v>122304063.91542728</v>
      </c>
      <c r="B8046">
        <v>157367326.6469281</v>
      </c>
    </row>
    <row r="8047" spans="1:2" x14ac:dyDescent="0.25">
      <c r="A8047">
        <f ca="1">29405.3157534611*(((RANDBETWEEN(3800,4910))))</f>
        <v>127148585.31796558</v>
      </c>
      <c r="B8047">
        <v>149544699.82920215</v>
      </c>
    </row>
    <row r="8048" spans="1:2" x14ac:dyDescent="0.25">
      <c r="A8048">
        <f ca="1">26207.9034368791*(((RANDBETWEEN(3800,4910))))</f>
        <v>124225462.29080704</v>
      </c>
      <c r="B8048">
        <v>149221933.99261531</v>
      </c>
    </row>
    <row r="8049" spans="1:2" x14ac:dyDescent="0.25">
      <c r="A8049">
        <f ca="1">26062.8191253498*(((RANDBETWEEN(3800,4910))))</f>
        <v>111496740.2182464</v>
      </c>
      <c r="B8049">
        <v>142902634.24396169</v>
      </c>
    </row>
    <row r="8050" spans="1:2" x14ac:dyDescent="0.25">
      <c r="A8050">
        <f ca="1">26952.9580548284*(((RANDBETWEEN(3800,4910))))</f>
        <v>112393835.08863446</v>
      </c>
      <c r="B8050">
        <v>190458423.19010764</v>
      </c>
    </row>
    <row r="8051" spans="1:2" x14ac:dyDescent="0.25">
      <c r="A8051">
        <f ca="1">28017.7802723419*(((RANDBETWEEN(3800,4910))))</f>
        <v>124090748.8262022</v>
      </c>
      <c r="B8051">
        <v>154234167.73511153</v>
      </c>
    </row>
    <row r="8052" spans="1:2" x14ac:dyDescent="0.25">
      <c r="A8052">
        <f ca="1">26924.779752313*(((RANDBETWEEN(3800,4910))))</f>
        <v>113110999.73946705</v>
      </c>
      <c r="B8052">
        <v>185741809.0885492</v>
      </c>
    </row>
    <row r="8053" spans="1:2" x14ac:dyDescent="0.25">
      <c r="A8053">
        <f ca="1">28234.5763805445*(((RANDBETWEEN(3800,4910))))</f>
        <v>131601360.50971815</v>
      </c>
      <c r="B8053">
        <v>177648171.28735918</v>
      </c>
    </row>
    <row r="8054" spans="1:2" x14ac:dyDescent="0.25">
      <c r="A8054">
        <f ca="1">30625.2439339757*(((RANDBETWEEN(3800,4910))))</f>
        <v>145469908.68638447</v>
      </c>
      <c r="B8054">
        <v>154337159.63941497</v>
      </c>
    </row>
    <row r="8055" spans="1:2" x14ac:dyDescent="0.25">
      <c r="A8055">
        <f ca="1">26346.049860847*(((RANDBETWEEN(3800,4910))))</f>
        <v>104198627.19965006</v>
      </c>
      <c r="B8055">
        <v>161258813.93829456</v>
      </c>
    </row>
    <row r="8056" spans="1:2" x14ac:dyDescent="0.25">
      <c r="A8056">
        <f ca="1">30362.5991848424*(((RANDBETWEEN(3800,4910))))</f>
        <v>138210551.48940241</v>
      </c>
      <c r="B8056">
        <v>198276385.1263361</v>
      </c>
    </row>
    <row r="8057" spans="1:2" x14ac:dyDescent="0.25">
      <c r="A8057">
        <f ca="1">29267.0341795544*(((RANDBETWEEN(3800,4910))))</f>
        <v>143671870.78743249</v>
      </c>
      <c r="B8057">
        <v>167425268.07854342</v>
      </c>
    </row>
    <row r="8058" spans="1:2" x14ac:dyDescent="0.25">
      <c r="A8058">
        <f ca="1">28564.8137218938*(((RANDBETWEEN(3800,4910))))</f>
        <v>131598096.81676471</v>
      </c>
      <c r="B8058">
        <v>160022340.96248281</v>
      </c>
    </row>
    <row r="8059" spans="1:2" x14ac:dyDescent="0.25">
      <c r="A8059">
        <f ca="1">31270.976150216*(((RANDBETWEEN(3800,4910))))</f>
        <v>132119874.23466264</v>
      </c>
      <c r="B8059">
        <v>152269475.85373005</v>
      </c>
    </row>
    <row r="8060" spans="1:2" x14ac:dyDescent="0.25">
      <c r="A8060">
        <f ca="1">30651.3588485383*(((RANDBETWEEN(3800,4910))))</f>
        <v>147433036.06146923</v>
      </c>
      <c r="B8060">
        <v>191235961.14233246</v>
      </c>
    </row>
    <row r="8061" spans="1:2" x14ac:dyDescent="0.25">
      <c r="A8061">
        <f ca="1">30192.712000496*(((RANDBETWEEN(3800,4910))))</f>
        <v>131670417.03416303</v>
      </c>
      <c r="B8061">
        <v>163758014.01020718</v>
      </c>
    </row>
    <row r="8062" spans="1:2" x14ac:dyDescent="0.25">
      <c r="A8062">
        <f ca="1">27222.6793544114*(((RANDBETWEEN(3800,4910))))</f>
        <v>121957603.50776325</v>
      </c>
      <c r="B8062">
        <v>142978261.08932596</v>
      </c>
    </row>
    <row r="8063" spans="1:2" x14ac:dyDescent="0.25">
      <c r="A8063">
        <f ca="1">27735.656900631*(((RANDBETWEEN(3800,4910))))</f>
        <v>135544155.27338377</v>
      </c>
      <c r="B8063">
        <v>148266271.24657446</v>
      </c>
    </row>
    <row r="8064" spans="1:2" x14ac:dyDescent="0.25">
      <c r="A8064">
        <f ca="1">25538.8277703893*(((RANDBETWEEN(3800,4910))))</f>
        <v>116354899.32189386</v>
      </c>
      <c r="B8064">
        <v>155037275.77022165</v>
      </c>
    </row>
    <row r="8065" spans="1:2" x14ac:dyDescent="0.25">
      <c r="A8065">
        <f ca="1">27034.8934727825*(((RANDBETWEEN(3800,4910))))</f>
        <v>124441614.65521768</v>
      </c>
      <c r="B8065">
        <v>144366383.31265846</v>
      </c>
    </row>
    <row r="8066" spans="1:2" x14ac:dyDescent="0.25">
      <c r="A8066">
        <f ca="1">26556.7026741958*(((RANDBETWEEN(3800,4910))))</f>
        <v>125028956.19011398</v>
      </c>
      <c r="B8066">
        <v>148627869.80993268</v>
      </c>
    </row>
    <row r="8067" spans="1:2" x14ac:dyDescent="0.25">
      <c r="A8067">
        <f ca="1">26258.514433814*(((RANDBETWEEN(3800,4910))))</f>
        <v>114408347.38812754</v>
      </c>
      <c r="B8067">
        <v>145774508.09377295</v>
      </c>
    </row>
    <row r="8068" spans="1:2" x14ac:dyDescent="0.25">
      <c r="A8068">
        <f ca="1">25272.0006554769*(((RANDBETWEEN(3800,4910))))</f>
        <v>103589930.68679985</v>
      </c>
      <c r="B8068">
        <v>144434565.3679902</v>
      </c>
    </row>
    <row r="8069" spans="1:2" x14ac:dyDescent="0.25">
      <c r="A8069">
        <f ca="1">27535.4118090362*(((RANDBETWEEN(3800,4910))))</f>
        <v>130930883.15196709</v>
      </c>
      <c r="B8069">
        <v>188714080.13532919</v>
      </c>
    </row>
    <row r="8070" spans="1:2" x14ac:dyDescent="0.25">
      <c r="A8070">
        <f ca="1">26998.9962291274*(((RANDBETWEEN(3800,4910))))</f>
        <v>105080093.32376403</v>
      </c>
      <c r="B8070">
        <v>153840873.50650164</v>
      </c>
    </row>
    <row r="8071" spans="1:2" x14ac:dyDescent="0.25">
      <c r="A8071">
        <f ca="1">25434.88183451*(((RANDBETWEEN(3800,4910))))</f>
        <v>105046061.97652635</v>
      </c>
      <c r="B8071">
        <v>144518170.0519357</v>
      </c>
    </row>
    <row r="8072" spans="1:2" x14ac:dyDescent="0.25">
      <c r="A8072">
        <f ca="1">28485.6374241738*(((RANDBETWEEN(3800,4910))))</f>
        <v>109356362.07140328</v>
      </c>
      <c r="B8072">
        <v>147876839.85865092</v>
      </c>
    </row>
    <row r="8073" spans="1:2" x14ac:dyDescent="0.25">
      <c r="A8073">
        <f ca="1">25207.9527773346*(((RANDBETWEEN(3800,4910))))</f>
        <v>114116402.22299379</v>
      </c>
      <c r="B8073">
        <v>191277617.28411373</v>
      </c>
    </row>
    <row r="8074" spans="1:2" x14ac:dyDescent="0.25">
      <c r="A8074">
        <f ca="1">25625.5611479664*(((RANDBETWEEN(3800,4910))))</f>
        <v>112829345.73449585</v>
      </c>
      <c r="B8074">
        <v>145553388.62155163</v>
      </c>
    </row>
    <row r="8075" spans="1:2" x14ac:dyDescent="0.25">
      <c r="A8075">
        <f ca="1">28193.6982431895*(((RANDBETWEEN(3800,4910))))</f>
        <v>133074255.70785427</v>
      </c>
      <c r="B8075">
        <v>176541415.77622697</v>
      </c>
    </row>
    <row r="8076" spans="1:2" x14ac:dyDescent="0.25">
      <c r="A8076">
        <f ca="1">30913.9237666209*(((RANDBETWEEN(3800,4910))))</f>
        <v>134166429.14713489</v>
      </c>
      <c r="B8076">
        <v>198534489.12306535</v>
      </c>
    </row>
    <row r="8077" spans="1:2" x14ac:dyDescent="0.25">
      <c r="A8077">
        <f ca="1">30355.2834742812*(((RANDBETWEEN(3800,4910))))</f>
        <v>121178291.62933041</v>
      </c>
      <c r="B8077">
        <v>178853493.25143695</v>
      </c>
    </row>
    <row r="8078" spans="1:2" x14ac:dyDescent="0.25">
      <c r="A8078">
        <f ca="1">26576.8275395748*(((RANDBETWEEN(3800,4910))))</f>
        <v>130279608.59899588</v>
      </c>
      <c r="B8078">
        <v>167120959.64738065</v>
      </c>
    </row>
    <row r="8079" spans="1:2" x14ac:dyDescent="0.25">
      <c r="A8079">
        <f ca="1">32460.6968402217*(((RANDBETWEEN(3800,4910))))</f>
        <v>156168412.49830663</v>
      </c>
      <c r="B8079">
        <v>195915215.44897765</v>
      </c>
    </row>
    <row r="8080" spans="1:2" x14ac:dyDescent="0.25">
      <c r="A8080">
        <f ca="1">31920.4060884817*(((RANDBETWEEN(3800,4910))))</f>
        <v>131863197.55151784</v>
      </c>
      <c r="B8080">
        <v>147098671.5523454</v>
      </c>
    </row>
    <row r="8081" spans="1:2" x14ac:dyDescent="0.25">
      <c r="A8081">
        <f ca="1">30289.1798829359*(((RANDBETWEEN(3800,4910))))</f>
        <v>141450470.05331066</v>
      </c>
      <c r="B8081">
        <v>178617016.60694149</v>
      </c>
    </row>
    <row r="8082" spans="1:2" x14ac:dyDescent="0.25">
      <c r="A8082">
        <f ca="1">30160.0865913808*(((RANDBETWEEN(3800,4910))))</f>
        <v>122148350.69509216</v>
      </c>
      <c r="B8082">
        <v>160469840.93397576</v>
      </c>
    </row>
    <row r="8083" spans="1:2" x14ac:dyDescent="0.25">
      <c r="A8083">
        <f ca="1">25829.8262306416*(((RANDBETWEEN(3800,4910))))</f>
        <v>125326316.87107317</v>
      </c>
      <c r="B8083">
        <v>161113861.71400994</v>
      </c>
    </row>
    <row r="8084" spans="1:2" x14ac:dyDescent="0.25">
      <c r="A8084">
        <f ca="1">28094.750937251*(((RANDBETWEEN(3800,4910))))</f>
        <v>129601086.07353885</v>
      </c>
      <c r="B8084">
        <v>164973714.18570134</v>
      </c>
    </row>
    <row r="8085" spans="1:2" x14ac:dyDescent="0.25">
      <c r="A8085">
        <f ca="1">31887.6878965771*(((RANDBETWEEN(3800,4910))))</f>
        <v>133960176.85352056</v>
      </c>
      <c r="B8085">
        <v>162107512.54033533</v>
      </c>
    </row>
    <row r="8086" spans="1:2" x14ac:dyDescent="0.25">
      <c r="A8086">
        <f ca="1">26467.1660791927*(((RANDBETWEEN(3800,4910))))</f>
        <v>113729412.64229092</v>
      </c>
      <c r="B8086">
        <v>161650559.53939331</v>
      </c>
    </row>
    <row r="8087" spans="1:2" x14ac:dyDescent="0.25">
      <c r="A8087">
        <f ca="1">26154.6720745809*(((RANDBETWEEN(3800,4910))))</f>
        <v>104069440.18475755</v>
      </c>
      <c r="B8087">
        <v>146219947.29688281</v>
      </c>
    </row>
    <row r="8088" spans="1:2" x14ac:dyDescent="0.25">
      <c r="A8088">
        <f ca="1">31923.9883703562*(((RANDBETWEEN(3800,4910))))</f>
        <v>143498327.72475109</v>
      </c>
      <c r="B8088">
        <v>180284598.40619081</v>
      </c>
    </row>
    <row r="8089" spans="1:2" x14ac:dyDescent="0.25">
      <c r="A8089">
        <f ca="1">26269.5835983904*(((RANDBETWEEN(3800,4910))))</f>
        <v>114719271.57417084</v>
      </c>
      <c r="B8089">
        <v>175068694.35870579</v>
      </c>
    </row>
    <row r="8090" spans="1:2" x14ac:dyDescent="0.25">
      <c r="A8090">
        <f ca="1">30656.6726048701*(((RANDBETWEEN(3800,4910))))</f>
        <v>144300957.95112357</v>
      </c>
      <c r="B8090">
        <v>155364006.24851581</v>
      </c>
    </row>
    <row r="8091" spans="1:2" x14ac:dyDescent="0.25">
      <c r="A8091">
        <f ca="1">27609.2870058167*(((RANDBETWEEN(3800,4910))))</f>
        <v>107731437.89669682</v>
      </c>
      <c r="B8091">
        <v>154921024.3196907</v>
      </c>
    </row>
    <row r="8092" spans="1:2" x14ac:dyDescent="0.25">
      <c r="A8092">
        <f ca="1">27553.4814851835*(((RANDBETWEEN(3800,4910))))</f>
        <v>109304661.05172297</v>
      </c>
      <c r="B8092">
        <v>157721304.8488996</v>
      </c>
    </row>
    <row r="8093" spans="1:2" x14ac:dyDescent="0.25">
      <c r="A8093">
        <f ca="1">26548.6205788707*(((RANDBETWEEN(3800,4910))))</f>
        <v>119654632.94897044</v>
      </c>
      <c r="B8093">
        <v>168969239.24264461</v>
      </c>
    </row>
    <row r="8094" spans="1:2" x14ac:dyDescent="0.25">
      <c r="A8094">
        <f ca="1">29286.5853856096*(((RANDBETWEEN(3800,4910))))</f>
        <v>142449951.31560519</v>
      </c>
      <c r="B8094">
        <v>169027703.07903671</v>
      </c>
    </row>
    <row r="8095" spans="1:2" x14ac:dyDescent="0.25">
      <c r="A8095">
        <f ca="1">26013.9158025181*(((RANDBETWEEN(3800,4910))))</f>
        <v>118155205.57503733</v>
      </c>
      <c r="B8095">
        <v>151623201.23574612</v>
      </c>
    </row>
    <row r="8096" spans="1:2" x14ac:dyDescent="0.25">
      <c r="A8096">
        <f ca="1">28031.0313993704*(((RANDBETWEEN(3800,4910))))</f>
        <v>124485810.44460385</v>
      </c>
      <c r="B8096">
        <v>175713372.70020902</v>
      </c>
    </row>
    <row r="8097" spans="1:2" x14ac:dyDescent="0.25">
      <c r="A8097">
        <f ca="1">29250.0133937959*(((RANDBETWEEN(3800,4910))))</f>
        <v>128378308.7853701</v>
      </c>
      <c r="B8097">
        <v>198121058.46373841</v>
      </c>
    </row>
    <row r="8098" spans="1:2" x14ac:dyDescent="0.25">
      <c r="A8098">
        <f ca="1">26594.1608135207*(((RANDBETWEEN(3800,4910))))</f>
        <v>124035166.03426053</v>
      </c>
      <c r="B8098">
        <v>164139791.64674795</v>
      </c>
    </row>
    <row r="8099" spans="1:2" x14ac:dyDescent="0.25">
      <c r="A8099">
        <f ca="1">28051.6728222224*(((RANDBETWEEN(3800,4910))))</f>
        <v>115376530.31780085</v>
      </c>
      <c r="B8099">
        <v>147248497.88689023</v>
      </c>
    </row>
    <row r="8100" spans="1:2" x14ac:dyDescent="0.25">
      <c r="A8100">
        <f ca="1">26778.6583205046*(((RANDBETWEEN(3800,4910))))</f>
        <v>119325701.47616863</v>
      </c>
      <c r="B8100">
        <v>157931398.13854554</v>
      </c>
    </row>
    <row r="8101" spans="1:2" x14ac:dyDescent="0.25">
      <c r="A8101">
        <f ca="1">29819.6129018762*(((RANDBETWEEN(3800,4910))))</f>
        <v>117698012.12370549</v>
      </c>
      <c r="B8101">
        <v>152300378.5104444</v>
      </c>
    </row>
    <row r="8102" spans="1:2" x14ac:dyDescent="0.25">
      <c r="A8102">
        <f ca="1">26775.0532791942*(((RANDBETWEEN(3800,4910))))</f>
        <v>111062921.00209744</v>
      </c>
      <c r="B8102">
        <v>153087418.17345104</v>
      </c>
    </row>
    <row r="8103" spans="1:2" x14ac:dyDescent="0.25">
      <c r="A8103">
        <f ca="1">29547.6307940454*(((RANDBETWEEN(3800,4910))))</f>
        <v>133082529.09638052</v>
      </c>
      <c r="B8103">
        <v>180744505.61668357</v>
      </c>
    </row>
    <row r="8104" spans="1:2" x14ac:dyDescent="0.25">
      <c r="A8104">
        <f ca="1">26632.2455408385*(((RANDBETWEEN(3800,4910))))</f>
        <v>122668122.96110208</v>
      </c>
      <c r="B8104">
        <v>175588408.75086594</v>
      </c>
    </row>
    <row r="8105" spans="1:2" x14ac:dyDescent="0.25">
      <c r="A8105">
        <f ca="1">30295.2134578027*(((RANDBETWEEN(3800,4910))))</f>
        <v>116182143.61067331</v>
      </c>
      <c r="B8105">
        <v>167777980.2713111</v>
      </c>
    </row>
    <row r="8106" spans="1:2" x14ac:dyDescent="0.25">
      <c r="A8106">
        <f ca="1">30237.7427775398*(((RANDBETWEEN(3800,4910))))</f>
        <v>144989976.61830336</v>
      </c>
      <c r="B8106">
        <v>158129616.44324228</v>
      </c>
    </row>
    <row r="8107" spans="1:2" x14ac:dyDescent="0.25">
      <c r="A8107">
        <f ca="1">30329.2811608458*(((RANDBETWEEN(3800,4910))))</f>
        <v>119649014.17953667</v>
      </c>
      <c r="B8107">
        <v>146678074.76520282</v>
      </c>
    </row>
    <row r="8108" spans="1:2" x14ac:dyDescent="0.25">
      <c r="A8108">
        <f ca="1">27377.3762987137*(((RANDBETWEEN(3800,4910))))</f>
        <v>131630425.24421552</v>
      </c>
      <c r="B8108">
        <v>149987355.66973904</v>
      </c>
    </row>
    <row r="8109" spans="1:2" x14ac:dyDescent="0.25">
      <c r="A8109">
        <f ca="1">27874.3389647494*(((RANDBETWEEN(3800,4910))))</f>
        <v>131957120.65912353</v>
      </c>
      <c r="B8109">
        <v>189502041.588756</v>
      </c>
    </row>
    <row r="8110" spans="1:2" x14ac:dyDescent="0.25">
      <c r="A8110">
        <f ca="1">25908.9147798159*(((RANDBETWEEN(3800,4910))))</f>
        <v>107677449.82491507</v>
      </c>
      <c r="B8110">
        <v>158210955.7546722</v>
      </c>
    </row>
    <row r="8111" spans="1:2" x14ac:dyDescent="0.25">
      <c r="A8111">
        <f ca="1">27396.8817589482*(((RANDBETWEEN(3800,4910))))</f>
        <v>124683208.8849733</v>
      </c>
      <c r="B8111">
        <v>157984881.43842304</v>
      </c>
    </row>
    <row r="8112" spans="1:2" x14ac:dyDescent="0.25">
      <c r="A8112">
        <f ca="1">29519.5389914029*(((RANDBETWEEN(3800,4910))))</f>
        <v>115362358.37840243</v>
      </c>
      <c r="B8112">
        <v>194899415.25350147</v>
      </c>
    </row>
    <row r="8113" spans="1:2" x14ac:dyDescent="0.25">
      <c r="A8113">
        <f ca="1">27348.1066630164*(((RANDBETWEEN(3800,4910))))</f>
        <v>116913155.984395</v>
      </c>
      <c r="B8113">
        <v>149396525.26575807</v>
      </c>
    </row>
    <row r="8114" spans="1:2" x14ac:dyDescent="0.25">
      <c r="A8114">
        <f ca="1">31864.1649623053*(((RANDBETWEEN(3800,4910))))</f>
        <v>131758322.11913224</v>
      </c>
      <c r="B8114">
        <v>161769496.2226795</v>
      </c>
    </row>
    <row r="8115" spans="1:2" x14ac:dyDescent="0.25">
      <c r="A8115">
        <f ca="1">29317.0336682917*(((RANDBETWEEN(3800,4910))))</f>
        <v>118558084.15457165</v>
      </c>
      <c r="B8115">
        <v>143976475.66438842</v>
      </c>
    </row>
    <row r="8116" spans="1:2" x14ac:dyDescent="0.25">
      <c r="A8116">
        <f ca="1">26988.9320693969*(((RANDBETWEEN(3800,4910))))</f>
        <v>130626431.21588108</v>
      </c>
      <c r="B8116">
        <v>191439564.38630095</v>
      </c>
    </row>
    <row r="8117" spans="1:2" x14ac:dyDescent="0.25">
      <c r="A8117">
        <f ca="1">25639.0862751245*(((RANDBETWEEN(3800,4910))))</f>
        <v>123375283.15589911</v>
      </c>
      <c r="B8117">
        <v>165689516.7265839</v>
      </c>
    </row>
    <row r="8118" spans="1:2" x14ac:dyDescent="0.25">
      <c r="A8118">
        <f ca="1">27337.9328826594*(((RANDBETWEEN(3800,4910))))</f>
        <v>118974683.90533352</v>
      </c>
      <c r="B8118">
        <v>145440089.65531564</v>
      </c>
    </row>
    <row r="8119" spans="1:2" x14ac:dyDescent="0.25">
      <c r="A8119">
        <f ca="1">29451.8682943505*(((RANDBETWEEN(3800,4910))))</f>
        <v>123462231.88991719</v>
      </c>
      <c r="B8119">
        <v>187535485.2617498</v>
      </c>
    </row>
    <row r="8120" spans="1:2" x14ac:dyDescent="0.25">
      <c r="A8120">
        <f ca="1">27416.1178280552*(((RANDBETWEEN(3800,4910))))</f>
        <v>133324580.99783221</v>
      </c>
      <c r="B8120">
        <v>192243769.92055315</v>
      </c>
    </row>
    <row r="8121" spans="1:2" x14ac:dyDescent="0.25">
      <c r="A8121">
        <f ca="1">33902.8486786473*(((RANDBETWEEN(3800,4910))))</f>
        <v>148833505.69926149</v>
      </c>
      <c r="B8121">
        <v>166450508.98559552</v>
      </c>
    </row>
    <row r="8122" spans="1:2" x14ac:dyDescent="0.25">
      <c r="A8122">
        <f ca="1">31437.5334304533*(((RANDBETWEEN(3800,4910))))</f>
        <v>151214535.8004804</v>
      </c>
      <c r="B8122">
        <v>174378808.44525629</v>
      </c>
    </row>
    <row r="8123" spans="1:2" x14ac:dyDescent="0.25">
      <c r="A8123">
        <f ca="1">26890.723653745*(((RANDBETWEEN(3800,4910))))</f>
        <v>109499026.71804973</v>
      </c>
      <c r="B8123">
        <v>144313678.37581316</v>
      </c>
    </row>
    <row r="8124" spans="1:2" x14ac:dyDescent="0.25">
      <c r="A8124">
        <f ca="1">31853.8469963089*(((RANDBETWEEN(3800,4910))))</f>
        <v>121363157.05593707</v>
      </c>
      <c r="B8124">
        <v>171550577.33423907</v>
      </c>
    </row>
    <row r="8125" spans="1:2" x14ac:dyDescent="0.25">
      <c r="A8125">
        <f ca="1">26775.7349677761*(((RANDBETWEEN(3800,4910))))</f>
        <v>127345395.50674292</v>
      </c>
      <c r="B8125">
        <v>170989235.50862122</v>
      </c>
    </row>
    <row r="8126" spans="1:2" x14ac:dyDescent="0.25">
      <c r="A8126">
        <f ca="1">26021.1390390526*(((RANDBETWEEN(3800,4910))))</f>
        <v>117303294.78804906</v>
      </c>
      <c r="B8126">
        <v>144721347.39501649</v>
      </c>
    </row>
    <row r="8127" spans="1:2" x14ac:dyDescent="0.25">
      <c r="A8127">
        <f ca="1">25983.0286939695*(((RANDBETWEEN(3800,4910))))</f>
        <v>119469965.9348716</v>
      </c>
      <c r="B8127">
        <v>145620677.60175073</v>
      </c>
    </row>
    <row r="8128" spans="1:2" x14ac:dyDescent="0.25">
      <c r="A8128">
        <f ca="1">28277.1499535886*(((RANDBETWEEN(3800,4910))))</f>
        <v>121365527.60080209</v>
      </c>
      <c r="B8128">
        <v>145680851.66171157</v>
      </c>
    </row>
    <row r="8129" spans="1:2" x14ac:dyDescent="0.25">
      <c r="A8129">
        <f ca="1">28435.2159896602*(((RANDBETWEEN(3800,4910))))</f>
        <v>138138279.27776912</v>
      </c>
      <c r="B8129">
        <v>194439719.896092</v>
      </c>
    </row>
    <row r="8130" spans="1:2" x14ac:dyDescent="0.25">
      <c r="A8130">
        <f ca="1">27231.9677383566*(((RANDBETWEEN(3800,4910))))</f>
        <v>104652452.01850435</v>
      </c>
      <c r="B8130">
        <v>161871692.89582962</v>
      </c>
    </row>
    <row r="8131" spans="1:2" x14ac:dyDescent="0.25">
      <c r="A8131">
        <f ca="1">25605.6570899198*(((RANDBETWEEN(3800,4910))))</f>
        <v>124904395.28462872</v>
      </c>
      <c r="B8131">
        <v>147806330.46645921</v>
      </c>
    </row>
    <row r="8132" spans="1:2" x14ac:dyDescent="0.25">
      <c r="A8132">
        <f ca="1">28582.5661747265*(((RANDBETWEEN(3800,4910))))</f>
        <v>122161887.83078103</v>
      </c>
      <c r="B8132">
        <v>196558535.45307416</v>
      </c>
    </row>
    <row r="8133" spans="1:2" x14ac:dyDescent="0.25">
      <c r="A8133">
        <f ca="1">27739.9314070873*(((RANDBETWEEN(3800,4910))))</f>
        <v>123803313.86983071</v>
      </c>
      <c r="B8133">
        <v>155752142.07926661</v>
      </c>
    </row>
    <row r="8134" spans="1:2" x14ac:dyDescent="0.25">
      <c r="A8134">
        <f ca="1">30101.8122222903*(((RANDBETWEEN(3800,4910))))</f>
        <v>116132791.5535959</v>
      </c>
      <c r="B8134">
        <v>145994703.4321973</v>
      </c>
    </row>
    <row r="8135" spans="1:2" x14ac:dyDescent="0.25">
      <c r="A8135">
        <f ca="1">30026.5764702931*(((RANDBETWEEN(3800,4910))))</f>
        <v>136831108.97512543</v>
      </c>
      <c r="B8135">
        <v>168034725.20039406</v>
      </c>
    </row>
    <row r="8136" spans="1:2" x14ac:dyDescent="0.25">
      <c r="A8136">
        <f ca="1">28044.1470709748*(((RANDBETWEEN(3800,4910))))</f>
        <v>113747060.51987362</v>
      </c>
      <c r="B8136">
        <v>143123354.13440502</v>
      </c>
    </row>
    <row r="8137" spans="1:2" x14ac:dyDescent="0.25">
      <c r="A8137">
        <f ca="1">31367.7207545072*(((RANDBETWEEN(3800,4910))))</f>
        <v>154015508.90463042</v>
      </c>
      <c r="B8137">
        <v>173250656.70474011</v>
      </c>
    </row>
    <row r="8138" spans="1:2" x14ac:dyDescent="0.25">
      <c r="A8138">
        <f ca="1">27355.9713047386*(((RANDBETWEEN(3800,4910))))</f>
        <v>122691531.30175261</v>
      </c>
      <c r="B8138">
        <v>150277255.39628896</v>
      </c>
    </row>
    <row r="8139" spans="1:2" x14ac:dyDescent="0.25">
      <c r="A8139">
        <f ca="1">28799.5626636452*(((RANDBETWEEN(3800,4910))))</f>
        <v>115889440.1585082</v>
      </c>
      <c r="B8139">
        <v>176313982.64381278</v>
      </c>
    </row>
    <row r="8140" spans="1:2" x14ac:dyDescent="0.25">
      <c r="A8140">
        <f ca="1">28756.5129599877*(((RANDBETWEEN(3800,4910))))</f>
        <v>122675284.28730755</v>
      </c>
      <c r="B8140">
        <v>151876178.42485696</v>
      </c>
    </row>
    <row r="8141" spans="1:2" x14ac:dyDescent="0.25">
      <c r="A8141">
        <f ca="1">26305.9032577126*(((RANDBETWEEN(3800,4910))))</f>
        <v>127346877.67058693</v>
      </c>
      <c r="B8141">
        <v>164470289.41845018</v>
      </c>
    </row>
    <row r="8142" spans="1:2" x14ac:dyDescent="0.25">
      <c r="A8142">
        <f ca="1">32145.9440451778*(((RANDBETWEEN(3800,4910))))</f>
        <v>139031207.99539405</v>
      </c>
      <c r="B8142">
        <v>180360878.47781003</v>
      </c>
    </row>
    <row r="8143" spans="1:2" x14ac:dyDescent="0.25">
      <c r="A8143">
        <f ca="1">26464.5366635933*(((RANDBETWEEN(3800,4910))))</f>
        <v>102629473.18141468</v>
      </c>
      <c r="B8143">
        <v>165915984.42174065</v>
      </c>
    </row>
    <row r="8144" spans="1:2" x14ac:dyDescent="0.25">
      <c r="A8144">
        <f ca="1">25837.6591089495*(((RANDBETWEEN(3800,4910))))</f>
        <v>126552854.31563479</v>
      </c>
      <c r="B8144">
        <v>154877250.49578756</v>
      </c>
    </row>
    <row r="8145" spans="1:2" x14ac:dyDescent="0.25">
      <c r="A8145">
        <f ca="1">26431.2544188091*(((RANDBETWEEN(3800,4910))))</f>
        <v>111724912.42830597</v>
      </c>
      <c r="B8145">
        <v>147704379.16610992</v>
      </c>
    </row>
    <row r="8146" spans="1:2" x14ac:dyDescent="0.25">
      <c r="A8146">
        <f ca="1">30998.8028046597*(((RANDBETWEEN(3800,4910))))</f>
        <v>124367196.85229474</v>
      </c>
      <c r="B8146">
        <v>161580780.75020888</v>
      </c>
    </row>
    <row r="8147" spans="1:2" x14ac:dyDescent="0.25">
      <c r="A8147">
        <f ca="1">30099.911710056*(((RANDBETWEEN(3800,4910))))</f>
        <v>131446314.43781434</v>
      </c>
      <c r="B8147">
        <v>175114538.46905726</v>
      </c>
    </row>
    <row r="8148" spans="1:2" x14ac:dyDescent="0.25">
      <c r="A8148">
        <f ca="1">27036.7281579181*(((RANDBETWEEN(3800,4910))))</f>
        <v>119367154.81720844</v>
      </c>
      <c r="B8148">
        <v>182737896.32298705</v>
      </c>
    </row>
    <row r="8149" spans="1:2" x14ac:dyDescent="0.25">
      <c r="A8149">
        <f ca="1">31512.6617689124*(((RANDBETWEEN(3800,4910))))</f>
        <v>129548552.53199904</v>
      </c>
      <c r="B8149">
        <v>157887942.35300109</v>
      </c>
    </row>
    <row r="8150" spans="1:2" x14ac:dyDescent="0.25">
      <c r="A8150">
        <f ca="1">32700.587549091*(((RANDBETWEEN(3800,4910))))</f>
        <v>139925814.12256029</v>
      </c>
      <c r="B8150">
        <v>145678901.28341827</v>
      </c>
    </row>
    <row r="8151" spans="1:2" x14ac:dyDescent="0.25">
      <c r="A8151">
        <f ca="1">26460.7433891482*(((RANDBETWEEN(3800,4910))))</f>
        <v>120793293.57146163</v>
      </c>
      <c r="B8151">
        <v>143360450.9405314</v>
      </c>
    </row>
    <row r="8152" spans="1:2" x14ac:dyDescent="0.25">
      <c r="A8152">
        <f ca="1">28234.0522876758*(((RANDBETWEEN(3800,4910))))</f>
        <v>114037337.18992238</v>
      </c>
      <c r="B8152">
        <v>192744704.25874302</v>
      </c>
    </row>
    <row r="8153" spans="1:2" x14ac:dyDescent="0.25">
      <c r="A8153">
        <f ca="1">26818.4538061782*(((RANDBETWEEN(3800,4910))))</f>
        <v>110143389.78197376</v>
      </c>
      <c r="B8153">
        <v>169193391.88958472</v>
      </c>
    </row>
    <row r="8154" spans="1:2" x14ac:dyDescent="0.25">
      <c r="A8154">
        <f ca="1">31437.2878092825*(((RANDBETWEEN(3800,4910))))</f>
        <v>144265713.7567974</v>
      </c>
      <c r="B8154">
        <v>146407999.96344084</v>
      </c>
    </row>
    <row r="8155" spans="1:2" x14ac:dyDescent="0.25">
      <c r="A8155">
        <f ca="1">26545.3878076621*(((RANDBETWEEN(3800,4910))))</f>
        <v>101058291.38376951</v>
      </c>
      <c r="B8155">
        <v>149878261.50738466</v>
      </c>
    </row>
    <row r="8156" spans="1:2" x14ac:dyDescent="0.25">
      <c r="A8156">
        <f ca="1">26746.5997603067*(((RANDBETWEEN(3800,4910))))</f>
        <v>119343328.13048859</v>
      </c>
      <c r="B8156">
        <v>163236856.84612525</v>
      </c>
    </row>
    <row r="8157" spans="1:2" x14ac:dyDescent="0.25">
      <c r="A8157">
        <f ca="1">29863.6977314731*(((RANDBETWEEN(3800,4910))))</f>
        <v>129847357.73644507</v>
      </c>
      <c r="B8157">
        <v>175625159.91394621</v>
      </c>
    </row>
    <row r="8158" spans="1:2" x14ac:dyDescent="0.25">
      <c r="A8158">
        <f ca="1">30157.2453362767*(((RANDBETWEEN(3800,4910))))</f>
        <v>136763107.60001504</v>
      </c>
      <c r="B8158">
        <v>193540468.43860385</v>
      </c>
    </row>
    <row r="8159" spans="1:2" x14ac:dyDescent="0.25">
      <c r="A8159">
        <f ca="1">27972.7557776192*(((RANDBETWEEN(3800,4910))))</f>
        <v>109988875.71759889</v>
      </c>
      <c r="B8159">
        <v>156401795.23659292</v>
      </c>
    </row>
    <row r="8160" spans="1:2" x14ac:dyDescent="0.25">
      <c r="A8160">
        <f ca="1">28425.3166694493*(((RANDBETWEEN(3800,4910))))</f>
        <v>118561995.8282731</v>
      </c>
      <c r="B8160">
        <v>170460294.27449653</v>
      </c>
    </row>
    <row r="8161" spans="1:2" x14ac:dyDescent="0.25">
      <c r="A8161">
        <f ca="1">25724.4328783967*(((RANDBETWEEN(3800,4910))))</f>
        <v>121933811.8436002</v>
      </c>
      <c r="B8161">
        <v>143895111.95759073</v>
      </c>
    </row>
    <row r="8162" spans="1:2" x14ac:dyDescent="0.25">
      <c r="A8162">
        <f ca="1">31629.1284796686*(((RANDBETWEEN(3800,4910))))</f>
        <v>144545117.15208551</v>
      </c>
      <c r="B8162">
        <v>154287592.29283094</v>
      </c>
    </row>
    <row r="8163" spans="1:2" x14ac:dyDescent="0.25">
      <c r="A8163">
        <f ca="1">30077.3364123237*(((RANDBETWEEN(3800,4910))))</f>
        <v>118865633.50150336</v>
      </c>
      <c r="B8163">
        <v>158775102.46318933</v>
      </c>
    </row>
    <row r="8164" spans="1:2" x14ac:dyDescent="0.25">
      <c r="A8164">
        <f ca="1">31902.6290131681*(((RANDBETWEEN(3800,4910))))</f>
        <v>133384891.90405564</v>
      </c>
      <c r="B8164">
        <v>166572493.74483222</v>
      </c>
    </row>
    <row r="8165" spans="1:2" x14ac:dyDescent="0.25">
      <c r="A8165">
        <f ca="1">28246.8085176137*(((RANDBETWEEN(3800,4910))))</f>
        <v>109202161.72909446</v>
      </c>
      <c r="B8165">
        <v>148524802.80555034</v>
      </c>
    </row>
    <row r="8166" spans="1:2" x14ac:dyDescent="0.25">
      <c r="A8166">
        <f ca="1">26652.087949225*(((RANDBETWEEN(3800,4910))))</f>
        <v>123665688.08440398</v>
      </c>
      <c r="B8166">
        <v>151166019.94679749</v>
      </c>
    </row>
    <row r="8167" spans="1:2" x14ac:dyDescent="0.25">
      <c r="A8167">
        <f ca="1">26224.7734855418*(((RANDBETWEEN(3800,4910))))</f>
        <v>109252406.34076726</v>
      </c>
      <c r="B8167">
        <v>144702608.70131791</v>
      </c>
    </row>
    <row r="8168" spans="1:2" x14ac:dyDescent="0.25">
      <c r="A8168">
        <f ca="1">27470.5681082743*(((RANDBETWEEN(3800,4910))))</f>
        <v>116282914.80232503</v>
      </c>
      <c r="B8168">
        <v>203185079.45602983</v>
      </c>
    </row>
    <row r="8169" spans="1:2" x14ac:dyDescent="0.25">
      <c r="A8169">
        <f ca="1">27177.6575970872*(((RANDBETWEEN(3800,4910))))</f>
        <v>122353814.50208648</v>
      </c>
      <c r="B8169">
        <v>185088922.64482737</v>
      </c>
    </row>
    <row r="8170" spans="1:2" x14ac:dyDescent="0.25">
      <c r="A8170">
        <f ca="1">26746.7112423891*(((RANDBETWEEN(3800,4910))))</f>
        <v>110249943.74112774</v>
      </c>
      <c r="B8170">
        <v>170168304.98347574</v>
      </c>
    </row>
    <row r="8171" spans="1:2" x14ac:dyDescent="0.25">
      <c r="A8171">
        <f ca="1">27163.8035104204*(((RANDBETWEEN(3800,4910))))</f>
        <v>133102637.20105985</v>
      </c>
      <c r="B8171">
        <v>163563616.75187349</v>
      </c>
    </row>
    <row r="8172" spans="1:2" x14ac:dyDescent="0.25">
      <c r="A8172">
        <f ca="1">32447.357843937*(((RANDBETWEEN(3800,4910))))</f>
        <v>126479800.87566632</v>
      </c>
      <c r="B8172">
        <v>143351027.87899616</v>
      </c>
    </row>
    <row r="8173" spans="1:2" x14ac:dyDescent="0.25">
      <c r="A8173">
        <f ca="1">26937.4477424827*(((RANDBETWEEN(3800,4910))))</f>
        <v>109177475.70028231</v>
      </c>
      <c r="B8173">
        <v>152442470.8994543</v>
      </c>
    </row>
    <row r="8174" spans="1:2" x14ac:dyDescent="0.25">
      <c r="A8174">
        <f ca="1">28885.4803375992*(((RANDBETWEEN(3800,4910))))</f>
        <v>134057514.24679793</v>
      </c>
      <c r="B8174">
        <v>197940952.53404424</v>
      </c>
    </row>
    <row r="8175" spans="1:2" x14ac:dyDescent="0.25">
      <c r="A8175">
        <f ca="1">32102.2527395873*(((RANDBETWEEN(3800,4910))))</f>
        <v>124075206.83850487</v>
      </c>
      <c r="B8175">
        <v>167612550.3491075</v>
      </c>
    </row>
    <row r="8176" spans="1:2" x14ac:dyDescent="0.25">
      <c r="A8176">
        <f ca="1">27190.7242953561*(((RANDBETWEEN(3800,4910))))</f>
        <v>115261480.28801446</v>
      </c>
      <c r="B8176">
        <v>166039547.30548099</v>
      </c>
    </row>
    <row r="8177" spans="1:2" x14ac:dyDescent="0.25">
      <c r="A8177">
        <f ca="1">31323.5357615464*(((RANDBETWEEN(3800,4910))))</f>
        <v>144025617.43159032</v>
      </c>
      <c r="B8177">
        <v>143193746.40223241</v>
      </c>
    </row>
    <row r="8178" spans="1:2" x14ac:dyDescent="0.25">
      <c r="A8178">
        <f ca="1">26083.6160416968*(((RANDBETWEEN(3800,4910))))</f>
        <v>102586861.89199339</v>
      </c>
      <c r="B8178">
        <v>165793288.08527708</v>
      </c>
    </row>
    <row r="8179" spans="1:2" x14ac:dyDescent="0.25">
      <c r="A8179">
        <f ca="1">26303.6025948589*(((RANDBETWEEN(3800,4910))))</f>
        <v>127440954.57209131</v>
      </c>
      <c r="B8179">
        <v>168387402.69939655</v>
      </c>
    </row>
    <row r="8180" spans="1:2" x14ac:dyDescent="0.25">
      <c r="A8180">
        <f ca="1">32605.5890629658*(((RANDBETWEEN(3800,4910))))</f>
        <v>124162083.15177365</v>
      </c>
      <c r="B8180">
        <v>166091646.16203123</v>
      </c>
    </row>
    <row r="8181" spans="1:2" x14ac:dyDescent="0.25">
      <c r="A8181">
        <f ca="1">28338.5987188113*(((RANDBETWEEN(3800,4910))))</f>
        <v>112390882.51880579</v>
      </c>
      <c r="B8181">
        <v>203142914.91630122</v>
      </c>
    </row>
    <row r="8182" spans="1:2" x14ac:dyDescent="0.25">
      <c r="A8182">
        <f ca="1">26836.4273048524*(((RANDBETWEEN(3800,4910))))</f>
        <v>116174893.80270617</v>
      </c>
      <c r="B8182">
        <v>157508974.32676014</v>
      </c>
    </row>
    <row r="8183" spans="1:2" x14ac:dyDescent="0.25">
      <c r="A8183">
        <f ca="1">29056.8485517336*(((RANDBETWEEN(3800,4910))))</f>
        <v>113089254.56334732</v>
      </c>
      <c r="B8183">
        <v>181260578.23077863</v>
      </c>
    </row>
    <row r="8184" spans="1:2" x14ac:dyDescent="0.25">
      <c r="A8184">
        <f ca="1">26174.2359496994*(((RANDBETWEEN(3800,4910))))</f>
        <v>117260577.05465347</v>
      </c>
      <c r="B8184">
        <v>161899835.92401534</v>
      </c>
    </row>
    <row r="8185" spans="1:2" x14ac:dyDescent="0.25">
      <c r="A8185">
        <f ca="1">31992.2023417552*(((RANDBETWEEN(3800,4910))))</f>
        <v>153498586.83574152</v>
      </c>
      <c r="B8185">
        <v>162162489.94602492</v>
      </c>
    </row>
    <row r="8186" spans="1:2" x14ac:dyDescent="0.25">
      <c r="A8186">
        <f ca="1">27073.6469700277*(((RANDBETWEEN(3800,4910))))</f>
        <v>127300288.05307025</v>
      </c>
      <c r="B8186">
        <v>173763718.74290788</v>
      </c>
    </row>
    <row r="8187" spans="1:2" x14ac:dyDescent="0.25">
      <c r="A8187">
        <f ca="1">26222.5148996972*(((RANDBETWEEN(3800,4910))))</f>
        <v>108980771.92314151</v>
      </c>
      <c r="B8187">
        <v>182434586.48129845</v>
      </c>
    </row>
    <row r="8188" spans="1:2" x14ac:dyDescent="0.25">
      <c r="A8188">
        <f ca="1">28276.3286275668*(((RANDBETWEEN(3800,4910))))</f>
        <v>134425666.29545254</v>
      </c>
      <c r="B8188">
        <v>193302396.79590142</v>
      </c>
    </row>
    <row r="8189" spans="1:2" x14ac:dyDescent="0.25">
      <c r="A8189">
        <f ca="1">27328.8992952733*(((RANDBETWEEN(3800,4910))))</f>
        <v>117924200.45910423</v>
      </c>
      <c r="B8189">
        <v>170772084.34597674</v>
      </c>
    </row>
    <row r="8190" spans="1:2" x14ac:dyDescent="0.25">
      <c r="A8190">
        <f ca="1">27560.8453383095*(((RANDBETWEEN(3800,4910))))</f>
        <v>123748195.5690095</v>
      </c>
      <c r="B8190">
        <v>156192977.45623094</v>
      </c>
    </row>
    <row r="8191" spans="1:2" x14ac:dyDescent="0.25">
      <c r="A8191">
        <f ca="1">28160.9696810015*(((RANDBETWEEN(3800,4910))))</f>
        <v>138016912.40658817</v>
      </c>
      <c r="B8191">
        <v>174116167.684434</v>
      </c>
    </row>
    <row r="8192" spans="1:2" x14ac:dyDescent="0.25">
      <c r="A8192">
        <f ca="1">25146.5282475335*(((RANDBETWEEN(3800,4910))))</f>
        <v>98700123.371568963</v>
      </c>
      <c r="B8192">
        <v>170525852.65352219</v>
      </c>
    </row>
    <row r="8193" spans="1:2" x14ac:dyDescent="0.25">
      <c r="A8193">
        <f ca="1">30454.2186080701*(((RANDBETWEEN(3800,4910))))</f>
        <v>143348006.98818597</v>
      </c>
      <c r="B8193">
        <v>169396894.6929222</v>
      </c>
    </row>
    <row r="8194" spans="1:2" x14ac:dyDescent="0.25">
      <c r="A8194">
        <f ca="1">25867.6763790008*(((RANDBETWEEN(3800,4910))))</f>
        <v>121086593.13010286</v>
      </c>
      <c r="B8194">
        <v>166062243.67563117</v>
      </c>
    </row>
    <row r="8195" spans="1:2" x14ac:dyDescent="0.25">
      <c r="A8195">
        <f ca="1">33060.1112947249*(((RANDBETWEEN(3800,4910))))</f>
        <v>158424053.32432196</v>
      </c>
      <c r="B8195">
        <v>178385182.03762153</v>
      </c>
    </row>
    <row r="8196" spans="1:2" x14ac:dyDescent="0.25">
      <c r="A8196">
        <f ca="1">29190.643124554*(((RANDBETWEEN(3800,4910))))</f>
        <v>134744008.66294131</v>
      </c>
      <c r="B8196">
        <v>155311104.58386683</v>
      </c>
    </row>
    <row r="8197" spans="1:2" x14ac:dyDescent="0.25">
      <c r="A8197">
        <f ca="1">27931.5462140559*(((RANDBETWEEN(3800,4910))))</f>
        <v>114128297.83063222</v>
      </c>
      <c r="B8197">
        <v>183215800.68889832</v>
      </c>
    </row>
    <row r="8198" spans="1:2" x14ac:dyDescent="0.25">
      <c r="A8198">
        <f ca="1">28127.4619352055*(((RANDBETWEEN(3800,4910))))</f>
        <v>133549189.26835568</v>
      </c>
      <c r="B8198">
        <v>151066246.05877608</v>
      </c>
    </row>
    <row r="8199" spans="1:2" x14ac:dyDescent="0.25">
      <c r="A8199">
        <f ca="1">25989.5046706191*(((RANDBETWEEN(3800,4910))))</f>
        <v>125009517.46567768</v>
      </c>
      <c r="B8199">
        <v>158542509.41647071</v>
      </c>
    </row>
    <row r="8200" spans="1:2" x14ac:dyDescent="0.25">
      <c r="A8200">
        <f ca="1">32033.86097623*(((RANDBETWEEN(3800,4910))))</f>
        <v>122657653.67798452</v>
      </c>
      <c r="B8200">
        <v>176042788.18529943</v>
      </c>
    </row>
    <row r="8201" spans="1:2" x14ac:dyDescent="0.25">
      <c r="A8201">
        <f ca="1">26055.7002738373*(((RANDBETWEEN(3800,4910))))</f>
        <v>117250651.23226793</v>
      </c>
      <c r="B8201">
        <v>153563342.30371779</v>
      </c>
    </row>
    <row r="8202" spans="1:2" x14ac:dyDescent="0.25">
      <c r="A8202">
        <f ca="1">24795.2699073673*(((RANDBETWEEN(3800,4910))))</f>
        <v>112223391.60074429</v>
      </c>
      <c r="B8202">
        <v>155618592.40521657</v>
      </c>
    </row>
    <row r="8203" spans="1:2" x14ac:dyDescent="0.25">
      <c r="A8203">
        <f ca="1">28991.7442477453*(((RANDBETWEEN(3800,4910))))</f>
        <v>140783910.06705111</v>
      </c>
      <c r="B8203">
        <v>196674843.1090098</v>
      </c>
    </row>
    <row r="8204" spans="1:2" x14ac:dyDescent="0.25">
      <c r="A8204">
        <f ca="1">26373.8364002026*(((RANDBETWEEN(3800,4910))))</f>
        <v>116466861.54329474</v>
      </c>
      <c r="B8204">
        <v>166895754.95839894</v>
      </c>
    </row>
    <row r="8205" spans="1:2" x14ac:dyDescent="0.25">
      <c r="A8205">
        <f ca="1">29327.8907948007*(((RANDBETWEEN(3800,4910))))</f>
        <v>130714409.27242664</v>
      </c>
      <c r="B8205">
        <v>193823877.26398891</v>
      </c>
    </row>
    <row r="8206" spans="1:2" x14ac:dyDescent="0.25">
      <c r="A8206">
        <f ca="1">28488.3198387812*(((RANDBETWEEN(3800,4910))))</f>
        <v>116887576.29851907</v>
      </c>
      <c r="B8206">
        <v>159593872.2813639</v>
      </c>
    </row>
    <row r="8207" spans="1:2" x14ac:dyDescent="0.25">
      <c r="A8207">
        <f ca="1">28170.0340888899*(((RANDBETWEEN(3800,4910))))</f>
        <v>131892099.60418251</v>
      </c>
      <c r="B8207">
        <v>152159553.78182924</v>
      </c>
    </row>
    <row r="8208" spans="1:2" x14ac:dyDescent="0.25">
      <c r="A8208">
        <f ca="1">28673.5640665536*(((RANDBETWEEN(3800,4910))))</f>
        <v>109131584.83730282</v>
      </c>
      <c r="B8208">
        <v>200835478.96358818</v>
      </c>
    </row>
    <row r="8209" spans="1:2" x14ac:dyDescent="0.25">
      <c r="A8209">
        <f ca="1">25823.6273401233*(((RANDBETWEEN(3800,4910))))</f>
        <v>99498436.141495094</v>
      </c>
      <c r="B8209">
        <v>156694338.48795259</v>
      </c>
    </row>
    <row r="8210" spans="1:2" x14ac:dyDescent="0.25">
      <c r="A8210">
        <f ca="1">27214.9720983368*(((RANDBETWEEN(3800,4910))))</f>
        <v>122930028.96818745</v>
      </c>
      <c r="B8210">
        <v>166884400.35329932</v>
      </c>
    </row>
    <row r="8211" spans="1:2" x14ac:dyDescent="0.25">
      <c r="A8211">
        <f ca="1">27046.2015569121*(((RANDBETWEEN(3800,4910))))</f>
        <v>105074493.04860333</v>
      </c>
      <c r="B8211">
        <v>198046264.21367258</v>
      </c>
    </row>
    <row r="8212" spans="1:2" x14ac:dyDescent="0.25">
      <c r="A8212">
        <f ca="1">27572.4858456531*(((RANDBETWEEN(3800,4910))))</f>
        <v>109903928.58077317</v>
      </c>
      <c r="B8212">
        <v>202172091.53954935</v>
      </c>
    </row>
    <row r="8213" spans="1:2" x14ac:dyDescent="0.25">
      <c r="A8213">
        <f ca="1">28495.9682410959*(((RANDBETWEEN(3800,4910))))</f>
        <v>114354320.55151778</v>
      </c>
      <c r="B8213">
        <v>164128716.82619989</v>
      </c>
    </row>
    <row r="8214" spans="1:2" x14ac:dyDescent="0.25">
      <c r="A8214">
        <f ca="1">29390.3767521348*(((RANDBETWEEN(3800,4910))))</f>
        <v>131521935.96580307</v>
      </c>
      <c r="B8214">
        <v>181118980.43958986</v>
      </c>
    </row>
    <row r="8215" spans="1:2" x14ac:dyDescent="0.25">
      <c r="A8215">
        <f ca="1">28089.8794351011*(((RANDBETWEEN(3800,4910))))</f>
        <v>137022431.88442299</v>
      </c>
      <c r="B8215">
        <v>153865944.46597561</v>
      </c>
    </row>
    <row r="8216" spans="1:2" x14ac:dyDescent="0.25">
      <c r="A8216">
        <f ca="1">27088.3505662448*(((RANDBETWEEN(3800,4910))))</f>
        <v>104777739.99023494</v>
      </c>
      <c r="B8216">
        <v>179688647.70102859</v>
      </c>
    </row>
    <row r="8217" spans="1:2" x14ac:dyDescent="0.25">
      <c r="A8217">
        <f ca="1">26509.4909894722*(((RANDBETWEEN(3800,4910))))</f>
        <v>117834687.44820416</v>
      </c>
      <c r="B8217">
        <v>166091563.14461845</v>
      </c>
    </row>
    <row r="8218" spans="1:2" x14ac:dyDescent="0.25">
      <c r="A8218">
        <f ca="1">27804.882092401*(((RANDBETWEEN(3800,4910))))</f>
        <v>107910747.40060845</v>
      </c>
      <c r="B8218">
        <v>153794992.08756939</v>
      </c>
    </row>
    <row r="8219" spans="1:2" x14ac:dyDescent="0.25">
      <c r="A8219">
        <f ca="1">28684.2608273134*(((RANDBETWEEN(3800,4910))))</f>
        <v>139520244.66405225</v>
      </c>
      <c r="B8219">
        <v>150560585.74846244</v>
      </c>
    </row>
    <row r="8220" spans="1:2" x14ac:dyDescent="0.25">
      <c r="A8220">
        <f ca="1">30908.6616582196*(((RANDBETWEEN(3800,4910))))</f>
        <v>143168920.80087301</v>
      </c>
      <c r="B8220">
        <v>189999912.73791236</v>
      </c>
    </row>
    <row r="8221" spans="1:2" x14ac:dyDescent="0.25">
      <c r="A8221">
        <f ca="1">29019.6844776493*(((RANDBETWEEN(3800,4910))))</f>
        <v>111058332.49596381</v>
      </c>
      <c r="B8221">
        <v>144551881.43618175</v>
      </c>
    </row>
    <row r="8222" spans="1:2" x14ac:dyDescent="0.25">
      <c r="A8222">
        <f ca="1">30084.8522957344*(((RANDBETWEEN(3800,4910))))</f>
        <v>131651313.64613381</v>
      </c>
      <c r="B8222">
        <v>164516860.10723865</v>
      </c>
    </row>
    <row r="8223" spans="1:2" x14ac:dyDescent="0.25">
      <c r="A8223">
        <f ca="1">26880.6974693206*(((RANDBETWEEN(3800,4910))))</f>
        <v>106474442.67597871</v>
      </c>
      <c r="B8223">
        <v>148878085.96181637</v>
      </c>
    </row>
    <row r="8224" spans="1:2" x14ac:dyDescent="0.25">
      <c r="A8224">
        <f ca="1">29889.7415696103*(((RANDBETWEEN(3800,4910))))</f>
        <v>116779220.31246737</v>
      </c>
      <c r="B8224">
        <v>151226015.98828167</v>
      </c>
    </row>
    <row r="8225" spans="1:2" x14ac:dyDescent="0.25">
      <c r="A8225">
        <f ca="1">25883.8054768205*(((RANDBETWEEN(3800,4910))))</f>
        <v>115597075.25948028</v>
      </c>
      <c r="B8225">
        <v>159624737.24423829</v>
      </c>
    </row>
    <row r="8226" spans="1:2" x14ac:dyDescent="0.25">
      <c r="A8226">
        <f ca="1">26055.649723898*(((RANDBETWEEN(3800,4910))))</f>
        <v>121158771.21612571</v>
      </c>
      <c r="B8226">
        <v>188288684.0699285</v>
      </c>
    </row>
    <row r="8227" spans="1:2" x14ac:dyDescent="0.25">
      <c r="A8227">
        <f ca="1">28612.3664409457*(((RANDBETWEEN(3800,4910))))</f>
        <v>122346478.90148367</v>
      </c>
      <c r="B8227">
        <v>173782175.84293044</v>
      </c>
    </row>
    <row r="8228" spans="1:2" x14ac:dyDescent="0.25">
      <c r="A8228">
        <f ca="1">32433.0053686673*(((RANDBETWEEN(3800,4910))))</f>
        <v>156424384.89308259</v>
      </c>
      <c r="B8228">
        <v>192508233.98877257</v>
      </c>
    </row>
    <row r="8229" spans="1:2" x14ac:dyDescent="0.25">
      <c r="A8229">
        <f ca="1">27463.7576308777*(((RANDBETWEEN(3800,4910))))</f>
        <v>134187919.78446859</v>
      </c>
      <c r="B8229">
        <v>146963275.53343254</v>
      </c>
    </row>
    <row r="8230" spans="1:2" x14ac:dyDescent="0.25">
      <c r="A8230">
        <f ca="1">25960.6566547094*(((RANDBETWEEN(3800,4910))))</f>
        <v>112435603.97154646</v>
      </c>
      <c r="B8230">
        <v>162770815.68834645</v>
      </c>
    </row>
    <row r="8231" spans="1:2" x14ac:dyDescent="0.25">
      <c r="A8231">
        <f ca="1">26912.870865888*(((RANDBETWEEN(3800,4910))))</f>
        <v>129827689.05704376</v>
      </c>
      <c r="B8231">
        <v>147075023.97419235</v>
      </c>
    </row>
    <row r="8232" spans="1:2" x14ac:dyDescent="0.25">
      <c r="A8232">
        <f ca="1">27408.5221801717*(((RANDBETWEEN(3800,4910))))</f>
        <v>105303542.21621983</v>
      </c>
      <c r="B8232">
        <v>162555700.72922045</v>
      </c>
    </row>
    <row r="8233" spans="1:2" x14ac:dyDescent="0.25">
      <c r="A8233">
        <f ca="1">29376.8732380247*(((RANDBETWEEN(3800,4910))))</f>
        <v>132783467.03587165</v>
      </c>
      <c r="B8233">
        <v>152077457.92350444</v>
      </c>
    </row>
    <row r="8234" spans="1:2" x14ac:dyDescent="0.25">
      <c r="A8234">
        <f ca="1">26572.6480308657*(((RANDBETWEEN(3800,4910))))</f>
        <v>110117053.43990761</v>
      </c>
      <c r="B8234">
        <v>154117970.73349208</v>
      </c>
    </row>
    <row r="8235" spans="1:2" x14ac:dyDescent="0.25">
      <c r="A8235">
        <f ca="1">30192.6700650895*(((RANDBETWEEN(3800,4910))))</f>
        <v>146283486.46535879</v>
      </c>
      <c r="B8235">
        <v>188933162.10636032</v>
      </c>
    </row>
    <row r="8236" spans="1:2" x14ac:dyDescent="0.25">
      <c r="A8236">
        <f ca="1">27632.3522231495*(((RANDBETWEEN(3800,4910))))</f>
        <v>112408408.8437722</v>
      </c>
      <c r="B8236">
        <v>163201992.63004893</v>
      </c>
    </row>
    <row r="8237" spans="1:2" x14ac:dyDescent="0.25">
      <c r="A8237">
        <f ca="1">28123.7281234427*(((RANDBETWEEN(3800,4910))))</f>
        <v>117022832.72164527</v>
      </c>
      <c r="B8237">
        <v>144973557.93277505</v>
      </c>
    </row>
    <row r="8238" spans="1:2" x14ac:dyDescent="0.25">
      <c r="A8238">
        <f ca="1">27022.4861652767*(((RANDBETWEEN(3800,4910))))</f>
        <v>123546806.74764507</v>
      </c>
      <c r="B8238">
        <v>165238328.79497951</v>
      </c>
    </row>
    <row r="8239" spans="1:2" x14ac:dyDescent="0.25">
      <c r="A8239">
        <f ca="1">27753.5059845099*(((RANDBETWEEN(3800,4910))))</f>
        <v>111430326.52780741</v>
      </c>
      <c r="B8239">
        <v>196882066.97758794</v>
      </c>
    </row>
    <row r="8240" spans="1:2" x14ac:dyDescent="0.25">
      <c r="A8240">
        <f ca="1">26850.5835184362*(((RANDBETWEEN(3800,4910))))</f>
        <v>116075072.55019987</v>
      </c>
      <c r="B8240">
        <v>149098680.11728609</v>
      </c>
    </row>
    <row r="8241" spans="1:2" x14ac:dyDescent="0.25">
      <c r="A8241">
        <f ca="1">32347.5880853875*(((RANDBETWEEN(3800,4910))))</f>
        <v>127449497.05642685</v>
      </c>
      <c r="B8241">
        <v>166521475.7938692</v>
      </c>
    </row>
    <row r="8242" spans="1:2" x14ac:dyDescent="0.25">
      <c r="A8242">
        <f ca="1">24001.0855016033*(((RANDBETWEEN(3800,4910))))</f>
        <v>97012387.597480625</v>
      </c>
      <c r="B8242">
        <v>171171046.85389641</v>
      </c>
    </row>
    <row r="8243" spans="1:2" x14ac:dyDescent="0.25">
      <c r="A8243">
        <f ca="1">27383.00875688*(((RANDBETWEEN(3800,4910))))</f>
        <v>107341394.32696961</v>
      </c>
      <c r="B8243">
        <v>175782637.65263152</v>
      </c>
    </row>
    <row r="8244" spans="1:2" x14ac:dyDescent="0.25">
      <c r="A8244">
        <f ca="1">27292.7864428488*(((RANDBETWEEN(3800,4910))))</f>
        <v>116785833.18895003</v>
      </c>
      <c r="B8244">
        <v>178056092.63200969</v>
      </c>
    </row>
    <row r="8245" spans="1:2" x14ac:dyDescent="0.25">
      <c r="A8245">
        <f ca="1">28582.7078193121*(((RANDBETWEEN(3800,4910))))</f>
        <v>122448320.29793297</v>
      </c>
      <c r="B8245">
        <v>201819658.07597685</v>
      </c>
    </row>
    <row r="8246" spans="1:2" x14ac:dyDescent="0.25">
      <c r="A8246">
        <f ca="1">29759.7045781614*(((RANDBETWEEN(3800,4910))))</f>
        <v>126954899.73043649</v>
      </c>
      <c r="B8246">
        <v>169487498.14586079</v>
      </c>
    </row>
    <row r="8247" spans="1:2" x14ac:dyDescent="0.25">
      <c r="A8247">
        <f ca="1">32529.1818850214*(((RANDBETWEEN(3800,4910))))</f>
        <v>151000462.31026927</v>
      </c>
      <c r="B8247">
        <v>198635119.23224619</v>
      </c>
    </row>
    <row r="8248" spans="1:2" x14ac:dyDescent="0.25">
      <c r="A8248">
        <f ca="1">28918.0343350674*(((RANDBETWEEN(3800,4910))))</f>
        <v>116250498.02697113</v>
      </c>
      <c r="B8248">
        <v>183277600.31308913</v>
      </c>
    </row>
    <row r="8249" spans="1:2" x14ac:dyDescent="0.25">
      <c r="A8249">
        <f ca="1">26829.3697419338*(((RANDBETWEEN(3800,4910))))</f>
        <v>103078438.54850955</v>
      </c>
      <c r="B8249">
        <v>168292230.0855006</v>
      </c>
    </row>
    <row r="8250" spans="1:2" x14ac:dyDescent="0.25">
      <c r="A8250">
        <f ca="1">28483.1469131179*(((RANDBETWEEN(3800,4910))))</f>
        <v>136719105.18296576</v>
      </c>
      <c r="B8250">
        <v>163602000.40058208</v>
      </c>
    </row>
    <row r="8251" spans="1:2" x14ac:dyDescent="0.25">
      <c r="A8251">
        <f ca="1">27120.4243139197*(((RANDBETWEEN(3800,4910))))</f>
        <v>126977826.63777225</v>
      </c>
      <c r="B8251">
        <v>161075902.36987904</v>
      </c>
    </row>
    <row r="8252" spans="1:2" x14ac:dyDescent="0.25">
      <c r="A8252">
        <f ca="1">28511.6590951104*(((RANDBETWEEN(3800,4910))))</f>
        <v>112564030.10749599</v>
      </c>
      <c r="B8252">
        <v>192705767.84710383</v>
      </c>
    </row>
    <row r="8253" spans="1:2" x14ac:dyDescent="0.25">
      <c r="A8253">
        <f ca="1">27350.1397495405*(((RANDBETWEEN(3800,4910))))</f>
        <v>116183393.65604784</v>
      </c>
      <c r="B8253">
        <v>154643675.98859647</v>
      </c>
    </row>
    <row r="8254" spans="1:2" x14ac:dyDescent="0.25">
      <c r="A8254">
        <f ca="1">27867.376188804*(((RANDBETWEEN(3800,4910))))</f>
        <v>128775145.36846325</v>
      </c>
      <c r="B8254">
        <v>169276275.94400996</v>
      </c>
    </row>
    <row r="8255" spans="1:2" x14ac:dyDescent="0.25">
      <c r="A8255">
        <f ca="1">31074.6200780717*(((RANDBETWEEN(3800,4910))))</f>
        <v>133745164.8160208</v>
      </c>
      <c r="B8255">
        <v>192988246.0102095</v>
      </c>
    </row>
    <row r="8256" spans="1:2" x14ac:dyDescent="0.25">
      <c r="A8256">
        <f ca="1">27414.7298535389*(((RANDBETWEEN(3800,4910))))</f>
        <v>117252799.58358602</v>
      </c>
      <c r="B8256">
        <v>142995532.9663381</v>
      </c>
    </row>
    <row r="8257" spans="1:2" x14ac:dyDescent="0.25">
      <c r="A8257">
        <f ca="1">27293.500512462*(((RANDBETWEEN(3800,4910))))</f>
        <v>110238448.5698341</v>
      </c>
      <c r="B8257">
        <v>146167014.00264904</v>
      </c>
    </row>
    <row r="8258" spans="1:2" x14ac:dyDescent="0.25">
      <c r="A8258">
        <f ca="1">27564.6347994296*(((RANDBETWEEN(3800,4910))))</f>
        <v>121008746.76949601</v>
      </c>
      <c r="B8258">
        <v>196931191.62071446</v>
      </c>
    </row>
    <row r="8259" spans="1:2" x14ac:dyDescent="0.25">
      <c r="A8259">
        <f ca="1">26306.916778355*(((RANDBETWEEN(3800,4910))))</f>
        <v>105543350.11476019</v>
      </c>
      <c r="B8259">
        <v>150133339.36516836</v>
      </c>
    </row>
    <row r="8260" spans="1:2" x14ac:dyDescent="0.25">
      <c r="A8260">
        <f ca="1">26059.9458634205*(((RANDBETWEEN(3800,4910))))</f>
        <v>99731412.819310293</v>
      </c>
      <c r="B8260">
        <v>152675973.10840151</v>
      </c>
    </row>
    <row r="8261" spans="1:2" x14ac:dyDescent="0.25">
      <c r="A8261">
        <f ca="1">28115.7711958726*(((RANDBETWEEN(3800,4910))))</f>
        <v>127926758.94122039</v>
      </c>
      <c r="B8261">
        <v>153760848.71366042</v>
      </c>
    </row>
    <row r="8262" spans="1:2" x14ac:dyDescent="0.25">
      <c r="A8262">
        <f ca="1">30849.4783457516*(((RANDBETWEEN(3800,4910))))</f>
        <v>129413561.66042812</v>
      </c>
      <c r="B8262">
        <v>159637467.63652936</v>
      </c>
    </row>
    <row r="8263" spans="1:2" x14ac:dyDescent="0.25">
      <c r="A8263">
        <f ca="1">33543.1554751278*(((RANDBETWEEN(3800,4910))))</f>
        <v>140881252.99553677</v>
      </c>
      <c r="B8263">
        <v>182936016.30884472</v>
      </c>
    </row>
    <row r="8264" spans="1:2" x14ac:dyDescent="0.25">
      <c r="A8264">
        <f ca="1">26529.5643430857*(((RANDBETWEEN(3800,4910))))</f>
        <v>125697075.85754015</v>
      </c>
      <c r="B8264">
        <v>145061604.08089161</v>
      </c>
    </row>
    <row r="8265" spans="1:2" x14ac:dyDescent="0.25">
      <c r="A8265">
        <f ca="1">28095.1698141025*(((RANDBETWEEN(3800,4910))))</f>
        <v>130052541.06948064</v>
      </c>
      <c r="B8265">
        <v>170073585.45203614</v>
      </c>
    </row>
    <row r="8266" spans="1:2" x14ac:dyDescent="0.25">
      <c r="A8266">
        <f ca="1">27370.1930625648*(((RANDBETWEEN(3800,4910))))</f>
        <v>111369315.57157601</v>
      </c>
      <c r="B8266">
        <v>196448941.55425614</v>
      </c>
    </row>
    <row r="8267" spans="1:2" x14ac:dyDescent="0.25">
      <c r="A8267">
        <f ca="1">26766.4645216892*(((RANDBETWEEN(3800,4910))))</f>
        <v>107253223.33840868</v>
      </c>
      <c r="B8267">
        <v>198432234.75769633</v>
      </c>
    </row>
    <row r="8268" spans="1:2" x14ac:dyDescent="0.25">
      <c r="A8268">
        <f ca="1">24298.8359686801*(((RANDBETWEEN(3800,4910))))</f>
        <v>107279360.80172278</v>
      </c>
      <c r="B8268">
        <v>157276363.74945024</v>
      </c>
    </row>
    <row r="8269" spans="1:2" x14ac:dyDescent="0.25">
      <c r="A8269">
        <f ca="1">26371.3742117455*(((RANDBETWEEN(3800,4910))))</f>
        <v>122231319.47144049</v>
      </c>
      <c r="B8269">
        <v>143752678.05450869</v>
      </c>
    </row>
    <row r="8270" spans="1:2" x14ac:dyDescent="0.25">
      <c r="A8270">
        <f ca="1">33208.5703618229*(((RANDBETWEEN(3800,4910))))</f>
        <v>155615360.71550223</v>
      </c>
      <c r="B8270">
        <v>186394886.22351173</v>
      </c>
    </row>
    <row r="8271" spans="1:2" x14ac:dyDescent="0.25">
      <c r="A8271">
        <f ca="1">26542.0175996639*(((RANDBETWEEN(3800,4910))))</f>
        <v>128755327.37596978</v>
      </c>
      <c r="B8271">
        <v>166314114.52783978</v>
      </c>
    </row>
    <row r="8272" spans="1:2" x14ac:dyDescent="0.25">
      <c r="A8272">
        <f ca="1">26976.2549164923*(((RANDBETWEEN(3800,4910))))</f>
        <v>113381199.41401748</v>
      </c>
      <c r="B8272">
        <v>169028870.07044354</v>
      </c>
    </row>
    <row r="8273" spans="1:2" x14ac:dyDescent="0.25">
      <c r="A8273">
        <f ca="1">27880.2381604054*(((RANDBETWEEN(3800,4910))))</f>
        <v>128304856.01418552</v>
      </c>
      <c r="B8273">
        <v>194210527.26347929</v>
      </c>
    </row>
    <row r="8274" spans="1:2" x14ac:dyDescent="0.25">
      <c r="A8274">
        <f ca="1">26503.6895353157*(((RANDBETWEEN(3800,4910))))</f>
        <v>129417516.00094666</v>
      </c>
      <c r="B8274">
        <v>161109349.14637133</v>
      </c>
    </row>
    <row r="8275" spans="1:2" x14ac:dyDescent="0.25">
      <c r="A8275">
        <f ca="1">30961.683599993*(((RANDBETWEEN(3800,4910))))</f>
        <v>118799979.97317322</v>
      </c>
      <c r="B8275">
        <v>188798040.71771321</v>
      </c>
    </row>
    <row r="8276" spans="1:2" x14ac:dyDescent="0.25">
      <c r="A8276">
        <f ca="1">26401.7028853063*(((RANDBETWEEN(3800,4910))))</f>
        <v>126437755.11773193</v>
      </c>
      <c r="B8276">
        <v>177152084.43462592</v>
      </c>
    </row>
    <row r="8277" spans="1:2" x14ac:dyDescent="0.25">
      <c r="A8277">
        <f ca="1">27172.6387844583*(((RANDBETWEEN(3800,4910))))</f>
        <v>116108685.5259904</v>
      </c>
      <c r="B8277">
        <v>192831275.72289437</v>
      </c>
    </row>
    <row r="8278" spans="1:2" x14ac:dyDescent="0.25">
      <c r="A8278">
        <f ca="1">26948.0122233707*(((RANDBETWEEN(3800,4910))))</f>
        <v>107118348.58789843</v>
      </c>
      <c r="B8278">
        <v>161514211.4566783</v>
      </c>
    </row>
    <row r="8279" spans="1:2" x14ac:dyDescent="0.25">
      <c r="A8279">
        <f ca="1">26372.6700363904*(((RANDBETWEEN(3800,4910))))</f>
        <v>110395996.77233002</v>
      </c>
      <c r="B8279">
        <v>144561365.7348628</v>
      </c>
    </row>
    <row r="8280" spans="1:2" x14ac:dyDescent="0.25">
      <c r="A8280">
        <f ca="1">31356.4601045712*(((RANDBETWEEN(3800,4910))))</f>
        <v>145713470.10594231</v>
      </c>
      <c r="B8280">
        <v>147399761.04853559</v>
      </c>
    </row>
    <row r="8281" spans="1:2" x14ac:dyDescent="0.25">
      <c r="A8281">
        <f ca="1">26904.9546758406*(((RANDBETWEEN(3800,4910))))</f>
        <v>113242954.23061293</v>
      </c>
      <c r="B8281">
        <v>144422925.5808019</v>
      </c>
    </row>
    <row r="8282" spans="1:2" x14ac:dyDescent="0.25">
      <c r="A8282">
        <f ca="1">33302.6788739127*(((RANDBETWEEN(3800,4910))))</f>
        <v>142302346.82822877</v>
      </c>
      <c r="B8282">
        <v>162812502.94173071</v>
      </c>
    </row>
    <row r="8283" spans="1:2" x14ac:dyDescent="0.25">
      <c r="A8283">
        <f ca="1">28291.0454552691*(((RANDBETWEEN(3800,4910))))</f>
        <v>114748480.36657132</v>
      </c>
      <c r="B8283">
        <v>150357833.80616894</v>
      </c>
    </row>
    <row r="8284" spans="1:2" x14ac:dyDescent="0.25">
      <c r="A8284">
        <f ca="1">28140.872861985*(((RANDBETWEEN(3800,4910))))</f>
        <v>132430947.68850136</v>
      </c>
      <c r="B8284">
        <v>201857493.6979115</v>
      </c>
    </row>
    <row r="8285" spans="1:2" x14ac:dyDescent="0.25">
      <c r="A8285">
        <f ca="1">34362.7857611301*(((RANDBETWEEN(3800,4910))))</f>
        <v>159752591.00349399</v>
      </c>
      <c r="B8285">
        <v>193272091.5383594</v>
      </c>
    </row>
    <row r="8286" spans="1:2" x14ac:dyDescent="0.25">
      <c r="A8286">
        <f ca="1">26387.8255126592*(((RANDBETWEEN(3800,4910))))</f>
        <v>117030006.14864364</v>
      </c>
      <c r="B8286">
        <v>156694693.68540362</v>
      </c>
    </row>
    <row r="8287" spans="1:2" x14ac:dyDescent="0.25">
      <c r="A8287">
        <f ca="1">28075.6738336764*(((RANDBETWEEN(3800,4910))))</f>
        <v>132657558.86412083</v>
      </c>
      <c r="B8287">
        <v>152634517.0015597</v>
      </c>
    </row>
    <row r="8288" spans="1:2" x14ac:dyDescent="0.25">
      <c r="A8288">
        <f ca="1">29329.2433469432*(((RANDBETWEEN(3800,4910))))</f>
        <v>138522016.32761315</v>
      </c>
      <c r="B8288">
        <v>152051605.19351351</v>
      </c>
    </row>
    <row r="8289" spans="1:2" x14ac:dyDescent="0.25">
      <c r="A8289">
        <f ca="1">25865.0586388165*(((RANDBETWEEN(3800,4910))))</f>
        <v>125807645.21920341</v>
      </c>
      <c r="B8289">
        <v>182068253.85037249</v>
      </c>
    </row>
    <row r="8290" spans="1:2" x14ac:dyDescent="0.25">
      <c r="A8290">
        <f ca="1">26255.8824810702*(((RANDBETWEEN(3800,4910))))</f>
        <v>112375177.01898038</v>
      </c>
      <c r="B8290">
        <v>175105339.98713082</v>
      </c>
    </row>
    <row r="8291" spans="1:2" x14ac:dyDescent="0.25">
      <c r="A8291">
        <f ca="1">25200.348295264*(((RANDBETWEEN(3800,4910))))</f>
        <v>107983492.44520636</v>
      </c>
      <c r="B8291">
        <v>160446842.7385149</v>
      </c>
    </row>
    <row r="8292" spans="1:2" x14ac:dyDescent="0.25">
      <c r="A8292">
        <f ca="1">28817.7289157102*(((RANDBETWEEN(3800,4910))))</f>
        <v>122100717.41586396</v>
      </c>
      <c r="B8292">
        <v>168889960.30623358</v>
      </c>
    </row>
    <row r="8293" spans="1:2" x14ac:dyDescent="0.25">
      <c r="A8293">
        <f ca="1">28476.8770596776*(((RANDBETWEEN(3800,4910))))</f>
        <v>133442645.90164927</v>
      </c>
      <c r="B8293">
        <v>182392863.08608365</v>
      </c>
    </row>
    <row r="8294" spans="1:2" x14ac:dyDescent="0.25">
      <c r="A8294">
        <f ca="1">28786.0892210312*(((RANDBETWEEN(3800,4910))))</f>
        <v>129422257.13775618</v>
      </c>
      <c r="B8294">
        <v>175212903.34996191</v>
      </c>
    </row>
    <row r="8295" spans="1:2" x14ac:dyDescent="0.25">
      <c r="A8295">
        <f ca="1">26600.902041931*(((RANDBETWEEN(3800,4910))))</f>
        <v>101136629.5634217</v>
      </c>
      <c r="B8295">
        <v>148393190.14193493</v>
      </c>
    </row>
    <row r="8296" spans="1:2" x14ac:dyDescent="0.25">
      <c r="A8296">
        <f ca="1">26665.9451804482*(((RANDBETWEEN(3800,4910))))</f>
        <v>128023202.81133167</v>
      </c>
      <c r="B8296">
        <v>192764035.75551626</v>
      </c>
    </row>
    <row r="8297" spans="1:2" x14ac:dyDescent="0.25">
      <c r="A8297">
        <f ca="1">28724.9846898716*(((RANDBETWEEN(3800,4910))))</f>
        <v>110792265.94883467</v>
      </c>
      <c r="B8297">
        <v>181382690.61867809</v>
      </c>
    </row>
    <row r="8298" spans="1:2" x14ac:dyDescent="0.25">
      <c r="A8298">
        <f ca="1">28851.5940930336*(((RANDBETWEEN(3800,4910))))</f>
        <v>119907225.05064745</v>
      </c>
      <c r="B8298">
        <v>145584911.26905149</v>
      </c>
    </row>
    <row r="8299" spans="1:2" x14ac:dyDescent="0.25">
      <c r="A8299">
        <f ca="1">27349.76847926*(((RANDBETWEEN(3800,4910))))</f>
        <v>104229967.67445986</v>
      </c>
      <c r="B8299">
        <v>172262367.46515149</v>
      </c>
    </row>
    <row r="8300" spans="1:2" x14ac:dyDescent="0.25">
      <c r="A8300">
        <f ca="1">30369.8411494842*(((RANDBETWEEN(3800,4910))))</f>
        <v>136026518.5085398</v>
      </c>
      <c r="B8300">
        <v>190142462.29046801</v>
      </c>
    </row>
    <row r="8301" spans="1:2" x14ac:dyDescent="0.25">
      <c r="A8301">
        <f ca="1">26200.2224438022*(((RANDBETWEEN(3800,4910))))</f>
        <v>117901000.99711011</v>
      </c>
      <c r="B8301">
        <v>146243240.617241</v>
      </c>
    </row>
    <row r="8302" spans="1:2" x14ac:dyDescent="0.25">
      <c r="A8302">
        <f ca="1">30782.1524616646*(((RANDBETWEEN(3800,4910))))</f>
        <v>149170310.82922679</v>
      </c>
      <c r="B8302">
        <v>183695756.3400476</v>
      </c>
    </row>
    <row r="8303" spans="1:2" x14ac:dyDescent="0.25">
      <c r="A8303">
        <f ca="1">27169.2034905447*(((RANDBETWEEN(3800,4910))))</f>
        <v>118023019.96292631</v>
      </c>
      <c r="B8303">
        <v>187826033.33575335</v>
      </c>
    </row>
    <row r="8304" spans="1:2" x14ac:dyDescent="0.25">
      <c r="A8304">
        <f ca="1">28810.9151145442*(((RANDBETWEEN(3800,4910))))</f>
        <v>119738163.21604578</v>
      </c>
      <c r="B8304">
        <v>176626953.46301061</v>
      </c>
    </row>
    <row r="8305" spans="1:2" x14ac:dyDescent="0.25">
      <c r="A8305">
        <f ca="1">26108.8348791776*(((RANDBETWEEN(3800,4910))))</f>
        <v>127646093.72429936</v>
      </c>
      <c r="B8305">
        <v>157514475.84631968</v>
      </c>
    </row>
    <row r="8306" spans="1:2" x14ac:dyDescent="0.25">
      <c r="A8306">
        <f ca="1">29856.7044474712*(((RANDBETWEEN(3800,4910))))</f>
        <v>119934381.76549201</v>
      </c>
      <c r="B8306">
        <v>166940439.93141374</v>
      </c>
    </row>
    <row r="8307" spans="1:2" x14ac:dyDescent="0.25">
      <c r="A8307">
        <f ca="1">26427.3150036237*(((RANDBETWEEN(3800,4910))))</f>
        <v>103330801.66416882</v>
      </c>
      <c r="B8307">
        <v>150037795.78832498</v>
      </c>
    </row>
    <row r="8308" spans="1:2" x14ac:dyDescent="0.25">
      <c r="A8308">
        <f ca="1">28532.295633677*(((RANDBETWEEN(3800,4910))))</f>
        <v>128509459.53408116</v>
      </c>
      <c r="B8308">
        <v>150004049.49146587</v>
      </c>
    </row>
    <row r="8309" spans="1:2" x14ac:dyDescent="0.25">
      <c r="A8309">
        <f ca="1">26929.8634636022*(((RANDBETWEEN(3800,4910))))</f>
        <v>109846913.0680332</v>
      </c>
      <c r="B8309">
        <v>173753835.01233116</v>
      </c>
    </row>
    <row r="8310" spans="1:2" x14ac:dyDescent="0.25">
      <c r="A8310">
        <f ca="1">28237.1028524714*(((RANDBETWEEN(3800,4910))))</f>
        <v>135312196.86904281</v>
      </c>
      <c r="B8310">
        <v>195635269.18512106</v>
      </c>
    </row>
    <row r="8311" spans="1:2" x14ac:dyDescent="0.25">
      <c r="A8311">
        <f ca="1">27094.4540931915*(((RANDBETWEEN(3800,4910))))</f>
        <v>131516480.16835174</v>
      </c>
      <c r="B8311">
        <v>151206775.74047375</v>
      </c>
    </row>
    <row r="8312" spans="1:2" x14ac:dyDescent="0.25">
      <c r="A8312">
        <f ca="1">26354.3823803033*(((RANDBETWEEN(3800,4910))))</f>
        <v>123022256.95125586</v>
      </c>
      <c r="B8312">
        <v>152622543.29204386</v>
      </c>
    </row>
    <row r="8313" spans="1:2" x14ac:dyDescent="0.25">
      <c r="A8313">
        <f ca="1">31842.446156862*(((RANDBETWEEN(3800,4910))))</f>
        <v>154117439.39921224</v>
      </c>
      <c r="B8313">
        <v>154881017.07538214</v>
      </c>
    </row>
    <row r="8314" spans="1:2" x14ac:dyDescent="0.25">
      <c r="A8314">
        <f ca="1">26310.1691968974*(((RANDBETWEEN(3800,4910))))</f>
        <v>125236405.37723173</v>
      </c>
      <c r="B8314">
        <v>144363487.20445764</v>
      </c>
    </row>
    <row r="8315" spans="1:2" x14ac:dyDescent="0.25">
      <c r="A8315">
        <f ca="1">31238.3239252667*(((RANDBETWEEN(3800,4910))))</f>
        <v>148694421.88426968</v>
      </c>
      <c r="B8315">
        <v>174243969.91097915</v>
      </c>
    </row>
    <row r="8316" spans="1:2" x14ac:dyDescent="0.25">
      <c r="A8316">
        <f ca="1">26772.8492498011*(((RANDBETWEEN(3800,4910))))</f>
        <v>111856964.16566901</v>
      </c>
      <c r="B8316">
        <v>170981165.79246685</v>
      </c>
    </row>
    <row r="8317" spans="1:2" x14ac:dyDescent="0.25">
      <c r="A8317">
        <f ca="1">28637.2893784904*(((RANDBETWEEN(3800,4910))))</f>
        <v>123254893.48502266</v>
      </c>
      <c r="B8317">
        <v>183696796.05662113</v>
      </c>
    </row>
    <row r="8318" spans="1:2" x14ac:dyDescent="0.25">
      <c r="A8318">
        <f ca="1">27221.3453595066*(((RANDBETWEEN(3800,4910))))</f>
        <v>112124721.53580777</v>
      </c>
      <c r="B8318">
        <v>154494877.50995681</v>
      </c>
    </row>
    <row r="8319" spans="1:2" x14ac:dyDescent="0.25">
      <c r="A8319">
        <f ca="1">27360.68918536*(((RANDBETWEEN(3800,4910))))</f>
        <v>104627275.44481649</v>
      </c>
      <c r="B8319">
        <v>164745567.38715771</v>
      </c>
    </row>
    <row r="8320" spans="1:2" x14ac:dyDescent="0.25">
      <c r="A8320">
        <f ca="1">26884.3600996432*(((RANDBETWEEN(3800,4910))))</f>
        <v>122915294.37556855</v>
      </c>
      <c r="B8320">
        <v>203573811.20085937</v>
      </c>
    </row>
    <row r="8321" spans="1:2" x14ac:dyDescent="0.25">
      <c r="A8321">
        <f ca="1">24939.096940337*(((RANDBETWEEN(3800,4910))))</f>
        <v>120430899.12488714</v>
      </c>
      <c r="B8321">
        <v>145058643.13442597</v>
      </c>
    </row>
    <row r="8322" spans="1:2" x14ac:dyDescent="0.25">
      <c r="A8322">
        <f ca="1">31740.2859868602*(((RANDBETWEEN(3800,4910))))</f>
        <v>125850233.93790078</v>
      </c>
      <c r="B8322">
        <v>197971160.68345577</v>
      </c>
    </row>
    <row r="8323" spans="1:2" x14ac:dyDescent="0.25">
      <c r="A8323">
        <f ca="1">27022.3357715025*(((RANDBETWEEN(3800,4910))))</f>
        <v>126005151.7025162</v>
      </c>
      <c r="B8323">
        <v>199036435.75154385</v>
      </c>
    </row>
    <row r="8324" spans="1:2" x14ac:dyDescent="0.25">
      <c r="A8324">
        <f ca="1">27284.6232369765*(((RANDBETWEEN(3800,4910))))</f>
        <v>111102985.8209684</v>
      </c>
      <c r="B8324">
        <v>151612012.71243241</v>
      </c>
    </row>
    <row r="8325" spans="1:2" x14ac:dyDescent="0.25">
      <c r="A8325">
        <f ca="1">25442.2766563899*(((RANDBETWEEN(3800,4910))))</f>
        <v>99097667.576638475</v>
      </c>
      <c r="B8325">
        <v>157799931.15232739</v>
      </c>
    </row>
    <row r="8326" spans="1:2" x14ac:dyDescent="0.25">
      <c r="A8326">
        <f ca="1">29143.2808859524*(((RANDBETWEEN(3800,4910))))</f>
        <v>111298189.70345239</v>
      </c>
      <c r="B8326">
        <v>201975973.83446732</v>
      </c>
    </row>
    <row r="8327" spans="1:2" x14ac:dyDescent="0.25">
      <c r="A8327">
        <f ca="1">26372.8523747577*(((RANDBETWEEN(3800,4910))))</f>
        <v>104937579.59916095</v>
      </c>
      <c r="B8327">
        <v>154448586.97370416</v>
      </c>
    </row>
    <row r="8328" spans="1:2" x14ac:dyDescent="0.25">
      <c r="A8328">
        <f ca="1">27193.4130292649*(((RANDBETWEEN(3800,4910))))</f>
        <v>107305207.81347935</v>
      </c>
      <c r="B8328">
        <v>143179596.49181703</v>
      </c>
    </row>
    <row r="8329" spans="1:2" x14ac:dyDescent="0.25">
      <c r="A8329">
        <f ca="1">28834.3454802293*(((RANDBETWEEN(3800,4910))))</f>
        <v>126150261.4760032</v>
      </c>
      <c r="B8329">
        <v>174275189.15074366</v>
      </c>
    </row>
    <row r="8330" spans="1:2" x14ac:dyDescent="0.25">
      <c r="A8330">
        <f ca="1">30184.1380298276*(((RANDBETWEEN(3800,4910))))</f>
        <v>129429583.87190089</v>
      </c>
      <c r="B8330">
        <v>190803051.70662397</v>
      </c>
    </row>
    <row r="8331" spans="1:2" x14ac:dyDescent="0.25">
      <c r="A8331">
        <f ca="1">28726.5181354576*(((RANDBETWEEN(3800,4910))))</f>
        <v>112550498.05472301</v>
      </c>
      <c r="B8331">
        <v>147641374.01731613</v>
      </c>
    </row>
    <row r="8332" spans="1:2" x14ac:dyDescent="0.25">
      <c r="A8332">
        <f ca="1">27853.002803191*(((RANDBETWEEN(3800,4910))))</f>
        <v>109462301.01654077</v>
      </c>
      <c r="B8332">
        <v>150500455.10659546</v>
      </c>
    </row>
    <row r="8333" spans="1:2" x14ac:dyDescent="0.25">
      <c r="A8333">
        <f ca="1">24594.7908024526*(((RANDBETWEEN(3800,4910))))</f>
        <v>97124828.878885254</v>
      </c>
      <c r="B8333">
        <v>183671887.61072356</v>
      </c>
    </row>
    <row r="8334" spans="1:2" x14ac:dyDescent="0.25">
      <c r="A8334">
        <f ca="1">28239.2126750653*(((RANDBETWEEN(3800,4910))))</f>
        <v>138089749.98106945</v>
      </c>
      <c r="B8334">
        <v>161908132.09198228</v>
      </c>
    </row>
    <row r="8335" spans="1:2" x14ac:dyDescent="0.25">
      <c r="A8335">
        <f ca="1">28664.8842413534*(((RANDBETWEEN(3800,4910))))</f>
        <v>128648000.47519384</v>
      </c>
      <c r="B8335">
        <v>167409236.5038949</v>
      </c>
    </row>
    <row r="8336" spans="1:2" x14ac:dyDescent="0.25">
      <c r="A8336">
        <f ca="1">30238.6682567335*(((RANDBETWEEN(3800,4910))))</f>
        <v>144389640.92590263</v>
      </c>
      <c r="B8336">
        <v>194612126.69056916</v>
      </c>
    </row>
    <row r="8337" spans="1:2" x14ac:dyDescent="0.25">
      <c r="A8337">
        <f ca="1">30767.8949205423*(((RANDBETWEEN(3800,4910))))</f>
        <v>142516889.27195215</v>
      </c>
      <c r="B8337">
        <v>144551614.72820264</v>
      </c>
    </row>
    <row r="8338" spans="1:2" x14ac:dyDescent="0.25">
      <c r="A8338">
        <f ca="1">28495.8091424094*(((RANDBETWEEN(3800,4910))))</f>
        <v>119625406.7798347</v>
      </c>
      <c r="B8338">
        <v>199855951.01512891</v>
      </c>
    </row>
    <row r="8339" spans="1:2" x14ac:dyDescent="0.25">
      <c r="A8339">
        <f ca="1">27894.5337591989*(((RANDBETWEEN(3800,4910))))</f>
        <v>126139081.65909725</v>
      </c>
      <c r="B8339">
        <v>169743806.08922589</v>
      </c>
    </row>
    <row r="8340" spans="1:2" x14ac:dyDescent="0.25">
      <c r="A8340">
        <f ca="1">31436.190719847*(((RANDBETWEEN(3800,4910))))</f>
        <v>147655787.81112155</v>
      </c>
      <c r="B8340">
        <v>184205621.5068455</v>
      </c>
    </row>
    <row r="8341" spans="1:2" x14ac:dyDescent="0.25">
      <c r="A8341">
        <f ca="1">26589.3869542735*(((RANDBETWEEN(3800,4910))))</f>
        <v>109335559.15597253</v>
      </c>
      <c r="B8341">
        <v>172465276.66403764</v>
      </c>
    </row>
    <row r="8342" spans="1:2" x14ac:dyDescent="0.25">
      <c r="A8342">
        <f ca="1">27329.7495642473*(((RANDBETWEEN(3800,4910))))</f>
        <v>123093192.03736985</v>
      </c>
      <c r="B8342">
        <v>181590608.14845571</v>
      </c>
    </row>
    <row r="8343" spans="1:2" x14ac:dyDescent="0.25">
      <c r="A8343">
        <f ca="1">30838.3946160402*(((RANDBETWEEN(3800,4910))))</f>
        <v>127023347.42346963</v>
      </c>
      <c r="B8343">
        <v>200386103.2777667</v>
      </c>
    </row>
    <row r="8344" spans="1:2" x14ac:dyDescent="0.25">
      <c r="A8344">
        <f ca="1">27439.2786259524*(((RANDBETWEEN(3800,4910))))</f>
        <v>113680931.34732093</v>
      </c>
      <c r="B8344">
        <v>198540300.454023</v>
      </c>
    </row>
    <row r="8345" spans="1:2" x14ac:dyDescent="0.25">
      <c r="A8345">
        <f ca="1">26754.0181155431*(((RANDBETWEEN(3800,4910))))</f>
        <v>125583361.03435953</v>
      </c>
      <c r="B8345">
        <v>156171828.59526658</v>
      </c>
    </row>
    <row r="8346" spans="1:2" x14ac:dyDescent="0.25">
      <c r="A8346">
        <f ca="1">26131.1984033043*(((RANDBETWEEN(3800,4910))))</f>
        <v>111345036.39647949</v>
      </c>
      <c r="B8346">
        <v>182275928.86351106</v>
      </c>
    </row>
    <row r="8347" spans="1:2" x14ac:dyDescent="0.25">
      <c r="A8347">
        <f ca="1">26817.4443789615*(((RANDBETWEEN(3800,4910))))</f>
        <v>114108225.8324811</v>
      </c>
      <c r="B8347">
        <v>148365385.78894636</v>
      </c>
    </row>
    <row r="8348" spans="1:2" x14ac:dyDescent="0.25">
      <c r="A8348">
        <f ca="1">29243.1862227718*(((RANDBETWEEN(3800,4910))))</f>
        <v>121476195.56939386</v>
      </c>
      <c r="B8348">
        <v>150670129.76967049</v>
      </c>
    </row>
    <row r="8349" spans="1:2" x14ac:dyDescent="0.25">
      <c r="A8349">
        <f ca="1">27861.5678916532*(((RANDBETWEEN(3800,4910))))</f>
        <v>116238461.24397697</v>
      </c>
      <c r="B8349">
        <v>193050539.75053239</v>
      </c>
    </row>
    <row r="8350" spans="1:2" x14ac:dyDescent="0.25">
      <c r="A8350">
        <f ca="1">28140.7729639265*(((RANDBETWEEN(3800,4910))))</f>
        <v>112788218.0394173</v>
      </c>
      <c r="B8350">
        <v>145411789.92510331</v>
      </c>
    </row>
    <row r="8351" spans="1:2" x14ac:dyDescent="0.25">
      <c r="A8351">
        <f ca="1">30936.7406069492*(((RANDBETWEEN(3800,4910))))</f>
        <v>135533860.59904459</v>
      </c>
      <c r="B8351">
        <v>175962215.13205516</v>
      </c>
    </row>
    <row r="8352" spans="1:2" x14ac:dyDescent="0.25">
      <c r="A8352">
        <f ca="1">28207.0190686628*(((RANDBETWEEN(3800,4910))))</f>
        <v>111079241.09239417</v>
      </c>
      <c r="B8352">
        <v>202439341.24507141</v>
      </c>
    </row>
    <row r="8353" spans="1:2" x14ac:dyDescent="0.25">
      <c r="A8353">
        <f ca="1">29827.5326249551*(((RANDBETWEEN(3800,4910))))</f>
        <v>119518923.22819497</v>
      </c>
      <c r="B8353">
        <v>192382609.14391786</v>
      </c>
    </row>
    <row r="8354" spans="1:2" x14ac:dyDescent="0.25">
      <c r="A8354">
        <f ca="1">26782.942893859*(((RANDBETWEEN(3800,4910))))</f>
        <v>113238282.55523603</v>
      </c>
      <c r="B8354">
        <v>145317965.3672722</v>
      </c>
    </row>
    <row r="8355" spans="1:2" x14ac:dyDescent="0.25">
      <c r="A8355">
        <f ca="1">27877.9619325808*(((RANDBETWEEN(3800,4910))))</f>
        <v>127708943.61315258</v>
      </c>
      <c r="B8355">
        <v>153800450.9275547</v>
      </c>
    </row>
    <row r="8356" spans="1:2" x14ac:dyDescent="0.25">
      <c r="A8356">
        <f ca="1">34648.355181109*(((RANDBETWEEN(3800,4910))))</f>
        <v>149334410.83057961</v>
      </c>
      <c r="B8356">
        <v>187624588.53508222</v>
      </c>
    </row>
    <row r="8357" spans="1:2" x14ac:dyDescent="0.25">
      <c r="A8357">
        <f ca="1">28673.8713015406*(((RANDBETWEEN(3800,4910))))</f>
        <v>125849621.14246178</v>
      </c>
      <c r="B8357">
        <v>176470532.97542462</v>
      </c>
    </row>
    <row r="8358" spans="1:2" x14ac:dyDescent="0.25">
      <c r="A8358">
        <f ca="1">29715.4503704873*(((RANDBETWEEN(3800,4910))))</f>
        <v>134670421.0790486</v>
      </c>
      <c r="B8358">
        <v>164206052.94792336</v>
      </c>
    </row>
    <row r="8359" spans="1:2" x14ac:dyDescent="0.25">
      <c r="A8359">
        <f ca="1">25929.8630728773*(((RANDBETWEEN(3800,4910))))</f>
        <v>108049739.42467992</v>
      </c>
      <c r="B8359">
        <v>146981351.33639789</v>
      </c>
    </row>
    <row r="8360" spans="1:2" x14ac:dyDescent="0.25">
      <c r="A8360">
        <f ca="1">27759.261547248*(((RANDBETWEEN(3800,4910))))</f>
        <v>112841398.18956308</v>
      </c>
      <c r="B8360">
        <v>146054601.63734588</v>
      </c>
    </row>
    <row r="8361" spans="1:2" x14ac:dyDescent="0.25">
      <c r="A8361">
        <f ca="1">25704.9217385196*(((RANDBETWEEN(3800,4910))))</f>
        <v>114104147.5972887</v>
      </c>
      <c r="B8361">
        <v>146084985.83329552</v>
      </c>
    </row>
    <row r="8362" spans="1:2" x14ac:dyDescent="0.25">
      <c r="A8362">
        <f ca="1">27621.5444682983*(((RANDBETWEEN(3800,4910))))</f>
        <v>128163966.33290432</v>
      </c>
      <c r="B8362">
        <v>158521179.15443045</v>
      </c>
    </row>
    <row r="8363" spans="1:2" x14ac:dyDescent="0.25">
      <c r="A8363">
        <f ca="1">32466.8051413908*(((RANDBETWEEN(3800,4910))))</f>
        <v>158632809.92083555</v>
      </c>
      <c r="B8363">
        <v>186157454.68199608</v>
      </c>
    </row>
    <row r="8364" spans="1:2" x14ac:dyDescent="0.25">
      <c r="A8364">
        <f ca="1">27341.138844883*(((RANDBETWEEN(3800,4910))))</f>
        <v>129897750.6520393</v>
      </c>
      <c r="B8364">
        <v>145755164.58518064</v>
      </c>
    </row>
    <row r="8365" spans="1:2" x14ac:dyDescent="0.25">
      <c r="A8365">
        <f ca="1">29231.8579354935*(((RANDBETWEEN(3800,4910))))</f>
        <v>127187813.877332</v>
      </c>
      <c r="B8365">
        <v>188613647.61752027</v>
      </c>
    </row>
    <row r="8366" spans="1:2" x14ac:dyDescent="0.25">
      <c r="A8366">
        <f ca="1">31682.7794636467*(((RANDBETWEEN(3800,4910))))</f>
        <v>126857848.97244142</v>
      </c>
      <c r="B8366">
        <v>195784034.64782995</v>
      </c>
    </row>
    <row r="8367" spans="1:2" x14ac:dyDescent="0.25">
      <c r="A8367">
        <f ca="1">28842.5802571725*(((RANDBETWEEN(3800,4910))))</f>
        <v>134550636.89970961</v>
      </c>
      <c r="B8367">
        <v>167512387.78113043</v>
      </c>
    </row>
    <row r="8368" spans="1:2" x14ac:dyDescent="0.25">
      <c r="A8368">
        <f ca="1">27259.3408365195*(((RANDBETWEEN(3800,4910))))</f>
        <v>128118901.93164173</v>
      </c>
      <c r="B8368">
        <v>162712655.16498774</v>
      </c>
    </row>
    <row r="8369" spans="1:2" x14ac:dyDescent="0.25">
      <c r="A8369">
        <f ca="1">26706.1337409964*(((RANDBETWEEN(3800,4910))))</f>
        <v>116038151.10462917</v>
      </c>
      <c r="B8369">
        <v>160286229.09963718</v>
      </c>
    </row>
    <row r="8370" spans="1:2" x14ac:dyDescent="0.25">
      <c r="A8370">
        <f ca="1">32807.1446881878*(((RANDBETWEEN(3800,4910))))</f>
        <v>129063307.2033308</v>
      </c>
      <c r="B8370">
        <v>181588732.15160194</v>
      </c>
    </row>
    <row r="8371" spans="1:2" x14ac:dyDescent="0.25">
      <c r="A8371">
        <f ca="1">27262.4231653044*(((RANDBETWEEN(3800,4910))))</f>
        <v>125816082.90788002</v>
      </c>
      <c r="B8371">
        <v>179824582.74824762</v>
      </c>
    </row>
    <row r="8372" spans="1:2" x14ac:dyDescent="0.25">
      <c r="A8372">
        <f ca="1">26052.1611415067*(((RANDBETWEEN(3800,4910))))</f>
        <v>111763771.29706374</v>
      </c>
      <c r="B8372">
        <v>171538017.46156511</v>
      </c>
    </row>
    <row r="8373" spans="1:2" x14ac:dyDescent="0.25">
      <c r="A8373">
        <f ca="1">28092.4996776124*(((RANDBETWEEN(3800,4910))))</f>
        <v>130180643.50605603</v>
      </c>
      <c r="B8373">
        <v>166618712.76044309</v>
      </c>
    </row>
    <row r="8374" spans="1:2" x14ac:dyDescent="0.25">
      <c r="A8374">
        <f ca="1">27911.9335768824*(((RANDBETWEEN(3800,4910))))</f>
        <v>129595107.59746505</v>
      </c>
      <c r="B8374">
        <v>200254534.52408347</v>
      </c>
    </row>
    <row r="8375" spans="1:2" x14ac:dyDescent="0.25">
      <c r="A8375">
        <f ca="1">25907.0875412401*(((RANDBETWEEN(3800,4910))))</f>
        <v>101711225.68690859</v>
      </c>
      <c r="B8375">
        <v>155744059.53673786</v>
      </c>
    </row>
    <row r="8376" spans="1:2" x14ac:dyDescent="0.25">
      <c r="A8376">
        <f ca="1">27352.0065632773*(((RANDBETWEEN(3800,4910))))</f>
        <v>119473564.66839506</v>
      </c>
      <c r="B8376">
        <v>143217008.33260038</v>
      </c>
    </row>
    <row r="8377" spans="1:2" x14ac:dyDescent="0.25">
      <c r="A8377">
        <f ca="1">26328.8886070982*(((RANDBETWEEN(3800,4910))))</f>
        <v>103446203.33728889</v>
      </c>
      <c r="B8377">
        <v>157639906.16679433</v>
      </c>
    </row>
    <row r="8378" spans="1:2" x14ac:dyDescent="0.25">
      <c r="A8378">
        <f ca="1">26307.0521303958*(((RANDBETWEEN(3800,4910))))</f>
        <v>102150283.42232697</v>
      </c>
      <c r="B8378">
        <v>169086473.00202817</v>
      </c>
    </row>
    <row r="8379" spans="1:2" x14ac:dyDescent="0.25">
      <c r="A8379">
        <f ca="1">30435.74621907*(((RANDBETWEEN(3800,4910))))</f>
        <v>116599343.76525719</v>
      </c>
      <c r="B8379">
        <v>182811892.39975721</v>
      </c>
    </row>
    <row r="8380" spans="1:2" x14ac:dyDescent="0.25">
      <c r="A8380">
        <f ca="1">31694.0271103772*(((RANDBETWEEN(3800,4910))))</f>
        <v>152004554.02136928</v>
      </c>
      <c r="B8380">
        <v>146507625.08704656</v>
      </c>
    </row>
    <row r="8381" spans="1:2" x14ac:dyDescent="0.25">
      <c r="A8381">
        <f ca="1">27071.2387738595*(((RANDBETWEEN(3800,4910))))</f>
        <v>129887803.63697796</v>
      </c>
      <c r="B8381">
        <v>188630614.08508435</v>
      </c>
    </row>
    <row r="8382" spans="1:2" x14ac:dyDescent="0.25">
      <c r="A8382">
        <f ca="1">28577.5444575957*(((RANDBETWEEN(3800,4910))))</f>
        <v>127427270.73641935</v>
      </c>
      <c r="B8382">
        <v>191980213.58122426</v>
      </c>
    </row>
    <row r="8383" spans="1:2" x14ac:dyDescent="0.25">
      <c r="A8383">
        <f ca="1">29995.5109846638*(((RANDBETWEEN(3800,4910))))</f>
        <v>114282896.85156918</v>
      </c>
      <c r="B8383">
        <v>199462706.99318379</v>
      </c>
    </row>
    <row r="8384" spans="1:2" x14ac:dyDescent="0.25">
      <c r="A8384">
        <f ca="1">26850.3675899649*(((RANDBETWEEN(3800,4910))))</f>
        <v>110784616.67619558</v>
      </c>
      <c r="B8384">
        <v>169615336.28814858</v>
      </c>
    </row>
    <row r="8385" spans="1:2" x14ac:dyDescent="0.25">
      <c r="A8385">
        <f ca="1">29462.1903099682*(((RANDBETWEEN(3800,4910))))</f>
        <v>125037535.67550516</v>
      </c>
      <c r="B8385">
        <v>164826649.90797722</v>
      </c>
    </row>
    <row r="8386" spans="1:2" x14ac:dyDescent="0.25">
      <c r="A8386">
        <f ca="1">25489.7191999638*(((RANDBETWEEN(3800,4910))))</f>
        <v>119954618.55502969</v>
      </c>
      <c r="B8386">
        <v>175450483.98588216</v>
      </c>
    </row>
    <row r="8387" spans="1:2" x14ac:dyDescent="0.25">
      <c r="A8387">
        <f ca="1">26541.6253065629*(((RANDBETWEEN(3800,4910))))</f>
        <v>109139163.2605868</v>
      </c>
      <c r="B8387">
        <v>172659289.53299797</v>
      </c>
    </row>
    <row r="8388" spans="1:2" x14ac:dyDescent="0.25">
      <c r="A8388">
        <f ca="1">27765.4402897753*(((RANDBETWEEN(3800,4910))))</f>
        <v>109895612.66693076</v>
      </c>
      <c r="B8388">
        <v>159613230.73447627</v>
      </c>
    </row>
    <row r="8389" spans="1:2" x14ac:dyDescent="0.25">
      <c r="A8389">
        <f ca="1">25647.1853746821*(((RANDBETWEEN(3800,4910))))</f>
        <v>125260853.36994748</v>
      </c>
      <c r="B8389">
        <v>145447029.57376194</v>
      </c>
    </row>
    <row r="8390" spans="1:2" x14ac:dyDescent="0.25">
      <c r="A8390">
        <f ca="1">29491.9744708577*(((RANDBETWEEN(3800,4910))))</f>
        <v>138494312.11514789</v>
      </c>
      <c r="B8390">
        <v>167865309.57494298</v>
      </c>
    </row>
    <row r="8391" spans="1:2" x14ac:dyDescent="0.25">
      <c r="A8391">
        <f ca="1">30843.719434283*(((RANDBETWEEN(3800,4910))))</f>
        <v>140462298.30372459</v>
      </c>
      <c r="B8391">
        <v>143970155.24772319</v>
      </c>
    </row>
    <row r="8392" spans="1:2" x14ac:dyDescent="0.25">
      <c r="A8392">
        <f ca="1">30442.7080849169*(((RANDBETWEEN(3800,4910))))</f>
        <v>145516144.64590257</v>
      </c>
      <c r="B8392">
        <v>165873552.44984275</v>
      </c>
    </row>
    <row r="8393" spans="1:2" x14ac:dyDescent="0.25">
      <c r="A8393">
        <f ca="1">30626.5213322231*(((RANDBETWEEN(3800,4910))))</f>
        <v>120270349.27164011</v>
      </c>
      <c r="B8393">
        <v>187754877.35545111</v>
      </c>
    </row>
    <row r="8394" spans="1:2" x14ac:dyDescent="0.25">
      <c r="A8394">
        <f ca="1">30572.394732339*(((RANDBETWEEN(3800,4910))))</f>
        <v>149682444.60953161</v>
      </c>
      <c r="B8394">
        <v>167909974.4914155</v>
      </c>
    </row>
    <row r="8395" spans="1:2" x14ac:dyDescent="0.25">
      <c r="A8395">
        <f ca="1">26519.4316951525*(((RANDBETWEEN(3800,4910))))</f>
        <v>123394915.67754461</v>
      </c>
      <c r="B8395">
        <v>190989973.89977711</v>
      </c>
    </row>
    <row r="8396" spans="1:2" x14ac:dyDescent="0.25">
      <c r="A8396">
        <f ca="1">27652.8304818802*(((RANDBETWEEN(3800,4910))))</f>
        <v>122750914.50906599</v>
      </c>
      <c r="B8396">
        <v>178928629.44062236</v>
      </c>
    </row>
    <row r="8397" spans="1:2" x14ac:dyDescent="0.25">
      <c r="A8397">
        <f ca="1">27666.5071247365*(((RANDBETWEEN(3800,4910))))</f>
        <v>133131232.28423196</v>
      </c>
      <c r="B8397">
        <v>155608253.90485883</v>
      </c>
    </row>
    <row r="8398" spans="1:2" x14ac:dyDescent="0.25">
      <c r="A8398">
        <f ca="1">26438.4044789725*(((RANDBETWEEN(3800,4910))))</f>
        <v>128755029.81259602</v>
      </c>
      <c r="B8398">
        <v>193299477.86190069</v>
      </c>
    </row>
    <row r="8399" spans="1:2" x14ac:dyDescent="0.25">
      <c r="A8399">
        <f ca="1">26555.6985792621*(((RANDBETWEEN(3800,4910))))</f>
        <v>116685739.55727774</v>
      </c>
      <c r="B8399">
        <v>146723813.91769731</v>
      </c>
    </row>
    <row r="8400" spans="1:2" x14ac:dyDescent="0.25">
      <c r="A8400">
        <f ca="1">27252.463604451*(((RANDBETWEEN(3800,4910))))</f>
        <v>126560440.97907041</v>
      </c>
      <c r="B8400">
        <v>164281730.24903277</v>
      </c>
    </row>
    <row r="8401" spans="1:2" x14ac:dyDescent="0.25">
      <c r="A8401">
        <f ca="1">25412.667615147*(((RANDBETWEEN(3800,4910))))</f>
        <v>97127215.625091642</v>
      </c>
      <c r="B8401">
        <v>178317938.00138694</v>
      </c>
    </row>
    <row r="8402" spans="1:2" x14ac:dyDescent="0.25">
      <c r="A8402">
        <f ca="1">26413.9885511797*(((RANDBETWEEN(3800,4910))))</f>
        <v>127975774.53046562</v>
      </c>
      <c r="B8402">
        <v>150120615.9199529</v>
      </c>
    </row>
    <row r="8403" spans="1:2" x14ac:dyDescent="0.25">
      <c r="A8403">
        <f ca="1">25805.9640165523*(((RANDBETWEEN(3800,4910))))</f>
        <v>112075301.72388679</v>
      </c>
      <c r="B8403">
        <v>175724268.80125514</v>
      </c>
    </row>
    <row r="8404" spans="1:2" x14ac:dyDescent="0.25">
      <c r="A8404">
        <f ca="1">30771.0444137076*(((RANDBETWEEN(3800,4910))))</f>
        <v>130930793.98032567</v>
      </c>
      <c r="B8404">
        <v>172667355.33388245</v>
      </c>
    </row>
    <row r="8405" spans="1:2" x14ac:dyDescent="0.25">
      <c r="A8405">
        <f ca="1">28457.7146635108*(((RANDBETWEEN(3800,4910))))</f>
        <v>126124591.38867985</v>
      </c>
      <c r="B8405">
        <v>169445566.21719512</v>
      </c>
    </row>
    <row r="8406" spans="1:2" x14ac:dyDescent="0.25">
      <c r="A8406">
        <f ca="1">25854.9220904045*(((RANDBETWEEN(3800,4910))))</f>
        <v>98300413.787718028</v>
      </c>
      <c r="B8406">
        <v>195427551.39882034</v>
      </c>
    </row>
    <row r="8407" spans="1:2" x14ac:dyDescent="0.25">
      <c r="A8407">
        <f ca="1">31019.9622174055*(((RANDBETWEEN(3800,4910))))</f>
        <v>135867434.51223609</v>
      </c>
      <c r="B8407">
        <v>174766019.65559518</v>
      </c>
    </row>
    <row r="8408" spans="1:2" x14ac:dyDescent="0.25">
      <c r="A8408">
        <f ca="1">30254.6947553905*(((RANDBETWEEN(3800,4910))))</f>
        <v>132091997.30203497</v>
      </c>
      <c r="B8408">
        <v>151529014.03479612</v>
      </c>
    </row>
    <row r="8409" spans="1:2" x14ac:dyDescent="0.25">
      <c r="A8409">
        <f ca="1">27175.8915942016*(((RANDBETWEEN(3800,4910))))</f>
        <v>130417103.76057358</v>
      </c>
      <c r="B8409">
        <v>147958705.83325189</v>
      </c>
    </row>
    <row r="8410" spans="1:2" x14ac:dyDescent="0.25">
      <c r="A8410">
        <f ca="1">29167.2275939039*(((RANDBETWEEN(3800,4910))))</f>
        <v>127023276.17145136</v>
      </c>
      <c r="B8410">
        <v>148368680.63855463</v>
      </c>
    </row>
    <row r="8411" spans="1:2" x14ac:dyDescent="0.25">
      <c r="A8411">
        <f ca="1">26312.2502369532*(((RANDBETWEEN(3800,4910))))</f>
        <v>113063739.26818769</v>
      </c>
      <c r="B8411">
        <v>149693736.01759651</v>
      </c>
    </row>
    <row r="8412" spans="1:2" x14ac:dyDescent="0.25">
      <c r="A8412">
        <f ca="1">28592.4728585127*(((RANDBETWEEN(3800,4910))))</f>
        <v>138473346.05377692</v>
      </c>
      <c r="B8412">
        <v>143794240.74982068</v>
      </c>
    </row>
    <row r="8413" spans="1:2" x14ac:dyDescent="0.25">
      <c r="A8413">
        <f ca="1">27492.9998063219*(((RANDBETWEEN(3800,4910))))</f>
        <v>113051215.20359552</v>
      </c>
      <c r="B8413">
        <v>144773543.01056504</v>
      </c>
    </row>
    <row r="8414" spans="1:2" x14ac:dyDescent="0.25">
      <c r="A8414">
        <f ca="1">29876.7545087412*(((RANDBETWEEN(3800,4910))))</f>
        <v>135431328.18812397</v>
      </c>
      <c r="B8414">
        <v>144363298.29052815</v>
      </c>
    </row>
    <row r="8415" spans="1:2" x14ac:dyDescent="0.25">
      <c r="A8415">
        <f ca="1">28187.3500084699*(((RANDBETWEEN(3800,4910))))</f>
        <v>126307515.38795342</v>
      </c>
      <c r="B8415">
        <v>145511136.92494974</v>
      </c>
    </row>
    <row r="8416" spans="1:2" x14ac:dyDescent="0.25">
      <c r="A8416">
        <f ca="1">27521.976093443*(((RANDBETWEEN(3800,4910))))</f>
        <v>130536732.61120006</v>
      </c>
      <c r="B8416">
        <v>189398340.84328729</v>
      </c>
    </row>
    <row r="8417" spans="1:2" x14ac:dyDescent="0.25">
      <c r="A8417">
        <f ca="1">33173.0207559821*(((RANDBETWEEN(3800,4910))))</f>
        <v>136274769.26557457</v>
      </c>
      <c r="B8417">
        <v>181625237.63247943</v>
      </c>
    </row>
    <row r="8418" spans="1:2" x14ac:dyDescent="0.25">
      <c r="A8418">
        <f ca="1">27174.831258671*(((RANDBETWEEN(3800,4910))))</f>
        <v>124678125.81478254</v>
      </c>
      <c r="B8418">
        <v>152249667.87269112</v>
      </c>
    </row>
    <row r="8419" spans="1:2" x14ac:dyDescent="0.25">
      <c r="A8419">
        <f ca="1">28462.7026367637*(((RANDBETWEEN(3800,4910))))</f>
        <v>117095558.64764585</v>
      </c>
      <c r="B8419">
        <v>187850503.86858362</v>
      </c>
    </row>
    <row r="8420" spans="1:2" x14ac:dyDescent="0.25">
      <c r="A8420">
        <f ca="1">31623.2610346632*(((RANDBETWEEN(3800,4910))))</f>
        <v>154068527.76087898</v>
      </c>
      <c r="B8420">
        <v>180671286.48855364</v>
      </c>
    </row>
    <row r="8421" spans="1:2" x14ac:dyDescent="0.25">
      <c r="A8421">
        <f ca="1">27627.0055538162*(((RANDBETWEEN(3800,4910))))</f>
        <v>129266758.98630616</v>
      </c>
      <c r="B8421">
        <v>145126306.80689687</v>
      </c>
    </row>
    <row r="8422" spans="1:2" x14ac:dyDescent="0.25">
      <c r="A8422">
        <f ca="1">33007.1883268154*(((RANDBETWEEN(3800,4910))))</f>
        <v>132292810.81387626</v>
      </c>
      <c r="B8422">
        <v>179653720.71425349</v>
      </c>
    </row>
    <row r="8423" spans="1:2" x14ac:dyDescent="0.25">
      <c r="A8423">
        <f ca="1">26854.8286498192*(((RANDBETWEEN(3800,4910))))</f>
        <v>129681967.54997681</v>
      </c>
      <c r="B8423">
        <v>155709849.98622322</v>
      </c>
    </row>
    <row r="8424" spans="1:2" x14ac:dyDescent="0.25">
      <c r="A8424">
        <f ca="1">27619.458485251*(((RANDBETWEEN(3800,4910))))</f>
        <v>128430481.95641695</v>
      </c>
      <c r="B8424">
        <v>169463102.67871711</v>
      </c>
    </row>
    <row r="8425" spans="1:2" x14ac:dyDescent="0.25">
      <c r="A8425">
        <f ca="1">31998.1110207286*(((RANDBETWEEN(3800,4910))))</f>
        <v>143063554.37367758</v>
      </c>
      <c r="B8425">
        <v>151760883.26848343</v>
      </c>
    </row>
    <row r="8426" spans="1:2" x14ac:dyDescent="0.25">
      <c r="A8426">
        <f ca="1">27079.1939516211*(((RANDBETWEEN(3800,4910))))</f>
        <v>131821516.15649131</v>
      </c>
      <c r="B8426">
        <v>162902994.43648139</v>
      </c>
    </row>
    <row r="8427" spans="1:2" x14ac:dyDescent="0.25">
      <c r="A8427">
        <f ca="1">28155.4564198254*(((RANDBETWEEN(3800,4910))))</f>
        <v>135934543.59491685</v>
      </c>
      <c r="B8427">
        <v>187825231.26985875</v>
      </c>
    </row>
    <row r="8428" spans="1:2" x14ac:dyDescent="0.25">
      <c r="A8428">
        <f ca="1">29007.1898477362*(((RANDBETWEEN(3800,4910))))</f>
        <v>130532354.31481279</v>
      </c>
      <c r="B8428">
        <v>154354405.2262165</v>
      </c>
    </row>
    <row r="8429" spans="1:2" x14ac:dyDescent="0.25">
      <c r="A8429">
        <f ca="1">27247.5003323872*(((RANDBETWEEN(3800,4910))))</f>
        <v>120188723.96616012</v>
      </c>
      <c r="B8429">
        <v>150325129.76364824</v>
      </c>
    </row>
    <row r="8430" spans="1:2" x14ac:dyDescent="0.25">
      <c r="A8430">
        <f ca="1">26338.2326619975*(((RANDBETWEEN(3800,4910))))</f>
        <v>114097223.89177296</v>
      </c>
      <c r="B8430">
        <v>161274531.65170509</v>
      </c>
    </row>
    <row r="8431" spans="1:2" x14ac:dyDescent="0.25">
      <c r="A8431">
        <f ca="1">28328.3555715045*(((RANDBETWEEN(3800,4910))))</f>
        <v>110282288.23986706</v>
      </c>
      <c r="B8431">
        <v>158521421.38006055</v>
      </c>
    </row>
    <row r="8432" spans="1:2" x14ac:dyDescent="0.25">
      <c r="A8432">
        <f ca="1">29086.0059827553*(((RANDBETWEEN(3800,4910))))</f>
        <v>113319079.30881479</v>
      </c>
      <c r="B8432">
        <v>187255544.27223057</v>
      </c>
    </row>
    <row r="8433" spans="1:2" x14ac:dyDescent="0.25">
      <c r="A8433">
        <f ca="1">26830.6802042794*(((RANDBETWEEN(3800,4910))))</f>
        <v>125513921.99561922</v>
      </c>
      <c r="B8433">
        <v>145027586.54396021</v>
      </c>
    </row>
    <row r="8434" spans="1:2" x14ac:dyDescent="0.25">
      <c r="A8434">
        <f ca="1">26586.4613863285*(((RANDBETWEEN(3800,4910))))</f>
        <v>105441905.85817869</v>
      </c>
      <c r="B8434">
        <v>157417017.46462199</v>
      </c>
    </row>
    <row r="8435" spans="1:2" x14ac:dyDescent="0.25">
      <c r="A8435">
        <f ca="1">29802.0636905154*(((RANDBETWEEN(3800,4910))))</f>
        <v>138251773.46030113</v>
      </c>
      <c r="B8435">
        <v>196817453.25927562</v>
      </c>
    </row>
    <row r="8436" spans="1:2" x14ac:dyDescent="0.25">
      <c r="A8436">
        <f ca="1">27124.625508025*(((RANDBETWEEN(3800,4910))))</f>
        <v>127919733.89584579</v>
      </c>
      <c r="B8436">
        <v>146359019.07256278</v>
      </c>
    </row>
    <row r="8437" spans="1:2" x14ac:dyDescent="0.25">
      <c r="A8437">
        <f ca="1">27092.6292262618*(((RANDBETWEEN(3800,4910))))</f>
        <v>117365269.8081661</v>
      </c>
      <c r="B8437">
        <v>172208122.83651829</v>
      </c>
    </row>
    <row r="8438" spans="1:2" x14ac:dyDescent="0.25">
      <c r="A8438">
        <f ca="1">27124.2337032243*(((RANDBETWEEN(3800,4910))))</f>
        <v>127429649.93774797</v>
      </c>
      <c r="B8438">
        <v>156121072.61772799</v>
      </c>
    </row>
    <row r="8439" spans="1:2" x14ac:dyDescent="0.25">
      <c r="A8439">
        <f ca="1">26602.9959321518*(((RANDBETWEEN(3800,4910))))</f>
        <v>123171871.16586274</v>
      </c>
      <c r="B8439">
        <v>203607133.22254902</v>
      </c>
    </row>
    <row r="8440" spans="1:2" x14ac:dyDescent="0.25">
      <c r="A8440">
        <f ca="1">28013.2638526924*(((RANDBETWEEN(3800,4910))))</f>
        <v>112613320.68782359</v>
      </c>
      <c r="B8440">
        <v>150582666.87702811</v>
      </c>
    </row>
    <row r="8441" spans="1:2" x14ac:dyDescent="0.25">
      <c r="A8441">
        <f ca="1">28333.4851279406*(((RANDBETWEEN(3800,4910))))</f>
        <v>130730700.38031794</v>
      </c>
      <c r="B8441">
        <v>202091867.55189312</v>
      </c>
    </row>
    <row r="8442" spans="1:2" x14ac:dyDescent="0.25">
      <c r="A8442">
        <f ca="1">28289.6893184154*(((RANDBETWEEN(3800,4910))))</f>
        <v>126341752.49604321</v>
      </c>
      <c r="B8442">
        <v>195234906.1027078</v>
      </c>
    </row>
    <row r="8443" spans="1:2" x14ac:dyDescent="0.25">
      <c r="A8443">
        <f ca="1">26552.3280438408*(((RANDBETWEEN(3800,4910))))</f>
        <v>118423383.07552996</v>
      </c>
      <c r="B8443">
        <v>182658659.51235092</v>
      </c>
    </row>
    <row r="8444" spans="1:2" x14ac:dyDescent="0.25">
      <c r="A8444">
        <f ca="1">30165.7827004877*(((RANDBETWEEN(3800,4910))))</f>
        <v>142684152.17330682</v>
      </c>
      <c r="B8444">
        <v>203186316.93059558</v>
      </c>
    </row>
    <row r="8445" spans="1:2" x14ac:dyDescent="0.25">
      <c r="A8445">
        <f ca="1">27659.4056704374*(((RANDBETWEEN(3800,4910))))</f>
        <v>127814113.60309102</v>
      </c>
      <c r="B8445">
        <v>151282620.84937918</v>
      </c>
    </row>
    <row r="8446" spans="1:2" x14ac:dyDescent="0.25">
      <c r="A8446">
        <f ca="1">26740.7404792439*(((RANDBETWEEN(3800,4910))))</f>
        <v>119771776.60653324</v>
      </c>
      <c r="B8446">
        <v>170440701.57437825</v>
      </c>
    </row>
    <row r="8447" spans="1:2" x14ac:dyDescent="0.25">
      <c r="A8447">
        <f ca="1">26593.7851214803*(((RANDBETWEEN(3800,4910))))</f>
        <v>106321952.91567835</v>
      </c>
      <c r="B8447">
        <v>169962529.42059594</v>
      </c>
    </row>
    <row r="8448" spans="1:2" x14ac:dyDescent="0.25">
      <c r="A8448">
        <f ca="1">27192.817455874*(((RANDBETWEEN(3800,4910))))</f>
        <v>104801118.47493824</v>
      </c>
      <c r="B8448">
        <v>189484582.66444227</v>
      </c>
    </row>
    <row r="8449" spans="1:2" x14ac:dyDescent="0.25">
      <c r="A8449">
        <f ca="1">26805.2036469625*(((RANDBETWEEN(3800,4910))))</f>
        <v>106577489.7003229</v>
      </c>
      <c r="B8449">
        <v>199964728.11639008</v>
      </c>
    </row>
    <row r="8450" spans="1:2" x14ac:dyDescent="0.25">
      <c r="A8450">
        <f ca="1">26965.5482274207*(((RANDBETWEEN(3800,4910))))</f>
        <v>124580832.81068361</v>
      </c>
      <c r="B8450">
        <v>162093120.91286737</v>
      </c>
    </row>
    <row r="8451" spans="1:2" x14ac:dyDescent="0.25">
      <c r="A8451">
        <f ca="1">28395.9823364499*(((RANDBETWEEN(3800,4910))))</f>
        <v>127980692.39037949</v>
      </c>
      <c r="B8451">
        <v>174276491.10200366</v>
      </c>
    </row>
    <row r="8452" spans="1:2" x14ac:dyDescent="0.25">
      <c r="A8452">
        <f ca="1">25858.7742362779*(((RANDBETWEEN(3800,4910))))</f>
        <v>120295017.74716461</v>
      </c>
      <c r="B8452">
        <v>144941607.34772891</v>
      </c>
    </row>
    <row r="8453" spans="1:2" x14ac:dyDescent="0.25">
      <c r="A8453">
        <f ca="1">31807.3225437501*(((RANDBETWEEN(3800,4910))))</f>
        <v>138075587.16241899</v>
      </c>
      <c r="B8453">
        <v>173402105.57463869</v>
      </c>
    </row>
    <row r="8454" spans="1:2" x14ac:dyDescent="0.25">
      <c r="A8454">
        <f ca="1">29671.0775961996*(((RANDBETWEEN(3800,4910))))</f>
        <v>114827070.29729259</v>
      </c>
      <c r="B8454">
        <v>177013422.03238919</v>
      </c>
    </row>
    <row r="8455" spans="1:2" x14ac:dyDescent="0.25">
      <c r="A8455">
        <f ca="1">27918.9840739094*(((RANDBETWEEN(3800,4910))))</f>
        <v>136105047.3603082</v>
      </c>
      <c r="B8455">
        <v>202400984.69384882</v>
      </c>
    </row>
    <row r="8456" spans="1:2" x14ac:dyDescent="0.25">
      <c r="A8456">
        <f ca="1">31275.6987527915*(((RANDBETWEEN(3800,4910))))</f>
        <v>126885509.84007506</v>
      </c>
      <c r="B8456">
        <v>161622956.98978141</v>
      </c>
    </row>
    <row r="8457" spans="1:2" x14ac:dyDescent="0.25">
      <c r="A8457">
        <f ca="1">25344.7792300728*(((RANDBETWEEN(3800,4910))))</f>
        <v>97577400.035780162</v>
      </c>
      <c r="B8457">
        <v>148432348.23642886</v>
      </c>
    </row>
    <row r="8458" spans="1:2" x14ac:dyDescent="0.25">
      <c r="A8458">
        <f ca="1">27968.6334487594*(((RANDBETWEEN(3800,4910))))</f>
        <v>130110082.80362879</v>
      </c>
      <c r="B8458">
        <v>162458449.15942371</v>
      </c>
    </row>
    <row r="8459" spans="1:2" x14ac:dyDescent="0.25">
      <c r="A8459">
        <f ca="1">25935.9016004707*(((RANDBETWEEN(3800,4910))))</f>
        <v>99101080.015398428</v>
      </c>
      <c r="B8459">
        <v>144368610.82202294</v>
      </c>
    </row>
    <row r="8460" spans="1:2" x14ac:dyDescent="0.25">
      <c r="A8460">
        <f ca="1">26669.7075184952*(((RANDBETWEEN(3800,4910))))</f>
        <v>117373382.78889725</v>
      </c>
      <c r="B8460">
        <v>162535514.58806881</v>
      </c>
    </row>
    <row r="8461" spans="1:2" x14ac:dyDescent="0.25">
      <c r="A8461">
        <f ca="1">25160.0750446541*(((RANDBETWEEN(3800,4910))))</f>
        <v>99935818.077366218</v>
      </c>
      <c r="B8461">
        <v>150964356.62009281</v>
      </c>
    </row>
    <row r="8462" spans="1:2" x14ac:dyDescent="0.25">
      <c r="A8462">
        <f ca="1">31291.6957936361*(((RANDBETWEEN(3800,4910))))</f>
        <v>151326640.85802421</v>
      </c>
      <c r="B8462">
        <v>192507343.25194079</v>
      </c>
    </row>
    <row r="8463" spans="1:2" x14ac:dyDescent="0.25">
      <c r="A8463">
        <f ca="1">25996.2751386895*(((RANDBETWEEN(3800,4910))))</f>
        <v>106116795.11613041</v>
      </c>
      <c r="B8463">
        <v>154589510.88405275</v>
      </c>
    </row>
    <row r="8464" spans="1:2" x14ac:dyDescent="0.25">
      <c r="A8464">
        <f ca="1">27561.1319716294*(((RANDBETWEEN(3800,4910))))</f>
        <v>109004276.94779415</v>
      </c>
      <c r="B8464">
        <v>146919009.68768755</v>
      </c>
    </row>
    <row r="8465" spans="1:2" x14ac:dyDescent="0.25">
      <c r="A8465">
        <f ca="1">27189.8444140772*(((RANDBETWEEN(3800,4910))))</f>
        <v>127221282.01346736</v>
      </c>
      <c r="B8465">
        <v>162336348.26648626</v>
      </c>
    </row>
    <row r="8466" spans="1:2" x14ac:dyDescent="0.25">
      <c r="A8466">
        <f ca="1">26794.253040393*(((RANDBETWEEN(3800,4910))))</f>
        <v>121645908.80338442</v>
      </c>
      <c r="B8466">
        <v>147680101.83558613</v>
      </c>
    </row>
    <row r="8467" spans="1:2" x14ac:dyDescent="0.25">
      <c r="A8467">
        <f ca="1">27990.910109024*(((RANDBETWEEN(3800,4910))))</f>
        <v>128226359.2094391</v>
      </c>
      <c r="B8467">
        <v>165006464.83770323</v>
      </c>
    </row>
    <row r="8468" spans="1:2" x14ac:dyDescent="0.25">
      <c r="A8468">
        <f ca="1">28411.5932679938*(((RANDBETWEEN(3800,4910))))</f>
        <v>135608534.66813448</v>
      </c>
      <c r="B8468">
        <v>156114415.87388074</v>
      </c>
    </row>
    <row r="8469" spans="1:2" x14ac:dyDescent="0.25">
      <c r="A8469">
        <f ca="1">28362.584064963*(((RANDBETWEEN(3800,4910))))</f>
        <v>120682795.19641745</v>
      </c>
      <c r="B8469">
        <v>154984300.66646269</v>
      </c>
    </row>
    <row r="8470" spans="1:2" x14ac:dyDescent="0.25">
      <c r="A8470">
        <f ca="1">27055.3774664818*(((RANDBETWEEN(3800,4910))))</f>
        <v>126700332.6755341</v>
      </c>
      <c r="B8470">
        <v>145680531.99650863</v>
      </c>
    </row>
    <row r="8471" spans="1:2" x14ac:dyDescent="0.25">
      <c r="A8471">
        <f ca="1">29171.0883094506*(((RANDBETWEEN(3800,4910))))</f>
        <v>119951515.12846106</v>
      </c>
      <c r="B8471">
        <v>197611074.92905515</v>
      </c>
    </row>
    <row r="8472" spans="1:2" x14ac:dyDescent="0.25">
      <c r="A8472">
        <f ca="1">28980.0989769273*(((RANDBETWEEN(3800,4910))))</f>
        <v>129714923.02072656</v>
      </c>
      <c r="B8472">
        <v>181245130.16119722</v>
      </c>
    </row>
    <row r="8473" spans="1:2" x14ac:dyDescent="0.25">
      <c r="A8473">
        <f ca="1">31184.5355259117*(((RANDBETWEEN(3800,4910))))</f>
        <v>143386494.34814188</v>
      </c>
      <c r="B8473">
        <v>196982379.74301571</v>
      </c>
    </row>
    <row r="8474" spans="1:2" x14ac:dyDescent="0.25">
      <c r="A8474">
        <f ca="1">29797.8775223486*(((RANDBETWEEN(3800,4910))))</f>
        <v>125478862.24661006</v>
      </c>
      <c r="B8474">
        <v>161653953.21680507</v>
      </c>
    </row>
    <row r="8475" spans="1:2" x14ac:dyDescent="0.25">
      <c r="A8475">
        <f ca="1">27787.3423361786*(((RANDBETWEEN(3800,4910))))</f>
        <v>125515425.33251865</v>
      </c>
      <c r="B8475">
        <v>145268581.30591342</v>
      </c>
    </row>
    <row r="8476" spans="1:2" x14ac:dyDescent="0.25">
      <c r="A8476">
        <f ca="1">26005.3844607826*(((RANDBETWEEN(3800,4910))))</f>
        <v>109950765.50018893</v>
      </c>
      <c r="B8476">
        <v>148897531.83087182</v>
      </c>
    </row>
    <row r="8477" spans="1:2" x14ac:dyDescent="0.25">
      <c r="A8477">
        <f ca="1">26396.9645005612*(((RANDBETWEEN(3800,4910))))</f>
        <v>114298856.28742987</v>
      </c>
      <c r="B8477">
        <v>154020852.55266368</v>
      </c>
    </row>
    <row r="8478" spans="1:2" x14ac:dyDescent="0.25">
      <c r="A8478">
        <f ca="1">27192.8792714304*(((RANDBETWEEN(3800,4910))))</f>
        <v>132130200.37988044</v>
      </c>
      <c r="B8478">
        <v>172305475.51202706</v>
      </c>
    </row>
    <row r="8479" spans="1:2" x14ac:dyDescent="0.25">
      <c r="A8479">
        <f ca="1">28262.7049377153*(((RANDBETWEEN(3800,4910))))</f>
        <v>138628567.71949369</v>
      </c>
      <c r="B8479">
        <v>180825910.12562037</v>
      </c>
    </row>
    <row r="8480" spans="1:2" x14ac:dyDescent="0.25">
      <c r="A8480">
        <f ca="1">25622.8904863155*(((RANDBETWEEN(3800,4910))))</f>
        <v>116430414.36981754</v>
      </c>
      <c r="B8480">
        <v>148530675.7582033</v>
      </c>
    </row>
    <row r="8481" spans="1:2" x14ac:dyDescent="0.25">
      <c r="A8481">
        <f ca="1">27901.7340065086*(((RANDBETWEEN(3800,4910))))</f>
        <v>121651560.2683776</v>
      </c>
      <c r="B8481">
        <v>149560203.90930143</v>
      </c>
    </row>
    <row r="8482" spans="1:2" x14ac:dyDescent="0.25">
      <c r="A8482">
        <f ca="1">26520.7502319155*(((RANDBETWEEN(3800,4910))))</f>
        <v>115020493.75581746</v>
      </c>
      <c r="B8482">
        <v>154093940.58189261</v>
      </c>
    </row>
    <row r="8483" spans="1:2" x14ac:dyDescent="0.25">
      <c r="A8483">
        <f ca="1">28494.4817856835*(((RANDBETWEEN(3800,4910))))</f>
        <v>132442351.339857</v>
      </c>
      <c r="B8483">
        <v>192258534.32076705</v>
      </c>
    </row>
    <row r="8484" spans="1:2" x14ac:dyDescent="0.25">
      <c r="A8484">
        <f ca="1">30856.8703442009*(((RANDBETWEEN(3800,4910))))</f>
        <v>133116538.66488273</v>
      </c>
      <c r="B8484">
        <v>198830730.03558618</v>
      </c>
    </row>
    <row r="8485" spans="1:2" x14ac:dyDescent="0.25">
      <c r="A8485">
        <f ca="1">27542.6913462355*(((RANDBETWEEN(3800,4910))))</f>
        <v>119094597.38112241</v>
      </c>
      <c r="B8485">
        <v>152015305.3914921</v>
      </c>
    </row>
    <row r="8486" spans="1:2" x14ac:dyDescent="0.25">
      <c r="A8486">
        <f ca="1">27225.7980009755*(((RANDBETWEEN(3800,4910))))</f>
        <v>111435191.21799272</v>
      </c>
      <c r="B8486">
        <v>169352797.56726187</v>
      </c>
    </row>
    <row r="8487" spans="1:2" x14ac:dyDescent="0.25">
      <c r="A8487">
        <f ca="1">26834.207328924*(((RANDBETWEEN(3800,4910))))</f>
        <v>123464187.92037943</v>
      </c>
      <c r="B8487">
        <v>200371793.05837253</v>
      </c>
    </row>
    <row r="8488" spans="1:2" x14ac:dyDescent="0.25">
      <c r="A8488">
        <f ca="1">30286.9537187839*(((RANDBETWEEN(3800,4910))))</f>
        <v>133262596.36264907</v>
      </c>
      <c r="B8488">
        <v>201444009.25398147</v>
      </c>
    </row>
    <row r="8489" spans="1:2" x14ac:dyDescent="0.25">
      <c r="A8489">
        <f ca="1">29442.7348264522*(((RANDBETWEEN(3800,4910))))</f>
        <v>126427103.34478581</v>
      </c>
      <c r="B8489">
        <v>190751291.4638924</v>
      </c>
    </row>
    <row r="8490" spans="1:2" x14ac:dyDescent="0.25">
      <c r="A8490">
        <f ca="1">27676.8941558406*(((RANDBETWEEN(3800,4910))))</f>
        <v>109185347.44479102</v>
      </c>
      <c r="B8490">
        <v>153256171.17113578</v>
      </c>
    </row>
    <row r="8491" spans="1:2" x14ac:dyDescent="0.25">
      <c r="A8491">
        <f ca="1">29400.8445083518*(((RANDBETWEEN(3800,4910))))</f>
        <v>134214855.18062603</v>
      </c>
      <c r="B8491">
        <v>166776849.08767766</v>
      </c>
    </row>
    <row r="8492" spans="1:2" x14ac:dyDescent="0.25">
      <c r="A8492">
        <f ca="1">29124.6267360736*(((RANDBETWEEN(3800,4910))))</f>
        <v>125614515.11268537</v>
      </c>
      <c r="B8492">
        <v>170606368.47421175</v>
      </c>
    </row>
    <row r="8493" spans="1:2" x14ac:dyDescent="0.25">
      <c r="A8493">
        <f ca="1">29710.3112357416*(((RANDBETWEEN(3800,4910))))</f>
        <v>121723145.13283318</v>
      </c>
      <c r="B8493">
        <v>169303108.49291778</v>
      </c>
    </row>
    <row r="8494" spans="1:2" x14ac:dyDescent="0.25">
      <c r="A8494">
        <f ca="1">26718.1630162122*(((RANDBETWEEN(3800,4910))))</f>
        <v>108689487.14995135</v>
      </c>
      <c r="B8494">
        <v>172552830.42552605</v>
      </c>
    </row>
    <row r="8495" spans="1:2" x14ac:dyDescent="0.25">
      <c r="A8495">
        <f ca="1">32101.3458554204*(((RANDBETWEEN(3800,4910))))</f>
        <v>155017399.13582492</v>
      </c>
      <c r="B8495">
        <v>155074014.11598748</v>
      </c>
    </row>
    <row r="8496" spans="1:2" x14ac:dyDescent="0.25">
      <c r="A8496">
        <f ca="1">25542.9348756306*(((RANDBETWEEN(3800,4910))))</f>
        <v>121456655.33362328</v>
      </c>
      <c r="B8496">
        <v>183496421.09621289</v>
      </c>
    </row>
    <row r="8497" spans="1:2" x14ac:dyDescent="0.25">
      <c r="A8497">
        <f ca="1">29775.2136462678*(((RANDBETWEEN(3800,4910))))</f>
        <v>140390132.3421526</v>
      </c>
      <c r="B8497">
        <v>198926178.03719687</v>
      </c>
    </row>
    <row r="8498" spans="1:2" x14ac:dyDescent="0.25">
      <c r="A8498">
        <f ca="1">25718.6215692835*(((RANDBETWEEN(3800,4910))))</f>
        <v>99994000.661374137</v>
      </c>
      <c r="B8498">
        <v>144286594.0803684</v>
      </c>
    </row>
    <row r="8499" spans="1:2" x14ac:dyDescent="0.25">
      <c r="A8499">
        <f ca="1">26411.5216646319*(((RANDBETWEEN(3800,4910))))</f>
        <v>120621419.44237366</v>
      </c>
      <c r="B8499">
        <v>181363120.77184558</v>
      </c>
    </row>
    <row r="8500" spans="1:2" x14ac:dyDescent="0.25">
      <c r="A8500">
        <f ca="1">25669.6943841218*(((RANDBETWEEN(3800,4910))))</f>
        <v>104090610.72761397</v>
      </c>
      <c r="B8500">
        <v>152363131.16638994</v>
      </c>
    </row>
    <row r="8501" spans="1:2" x14ac:dyDescent="0.25">
      <c r="A8501">
        <f ca="1">27320.5166832269*(((RANDBETWEEN(3800,4910))))</f>
        <v>131985416.09666932</v>
      </c>
      <c r="B8501">
        <v>152381164.10899389</v>
      </c>
    </row>
    <row r="8502" spans="1:2" x14ac:dyDescent="0.25">
      <c r="A8502">
        <f ca="1">25685.3308958475*(((RANDBETWEEN(3800,4910))))</f>
        <v>108417781.71137226</v>
      </c>
      <c r="B8502">
        <v>143747005.43492219</v>
      </c>
    </row>
    <row r="8503" spans="1:2" x14ac:dyDescent="0.25">
      <c r="A8503">
        <f ca="1">29519.9676955363*(((RANDBETWEEN(3800,4910))))</f>
        <v>131216256.40665907</v>
      </c>
      <c r="B8503">
        <v>175233407.35533622</v>
      </c>
    </row>
    <row r="8504" spans="1:2" x14ac:dyDescent="0.25">
      <c r="A8504">
        <f ca="1">27377.7297695647*(((RANDBETWEEN(3800,4910))))</f>
        <v>113891355.84138907</v>
      </c>
      <c r="B8504">
        <v>148893969.60604343</v>
      </c>
    </row>
    <row r="8505" spans="1:2" x14ac:dyDescent="0.25">
      <c r="A8505">
        <f ca="1">28842.8265599298*(((RANDBETWEEN(3800,4910))))</f>
        <v>116323119.51619698</v>
      </c>
      <c r="B8505">
        <v>182043382.68272817</v>
      </c>
    </row>
    <row r="8506" spans="1:2" x14ac:dyDescent="0.25">
      <c r="A8506">
        <f ca="1">27982.6038643281*(((RANDBETWEEN(3800,4910))))</f>
        <v>133616933.45216674</v>
      </c>
      <c r="B8506">
        <v>145383037.54360834</v>
      </c>
    </row>
    <row r="8507" spans="1:2" x14ac:dyDescent="0.25">
      <c r="A8507">
        <f ca="1">26772.3570264469*(((RANDBETWEEN(3800,4910))))</f>
        <v>116486525.42207047</v>
      </c>
      <c r="B8507">
        <v>200459922.89300403</v>
      </c>
    </row>
    <row r="8508" spans="1:2" x14ac:dyDescent="0.25">
      <c r="A8508">
        <f ca="1">25501.6525796503*(((RANDBETWEEN(3800,4910))))</f>
        <v>108560535.03157118</v>
      </c>
      <c r="B8508">
        <v>146071017.43901747</v>
      </c>
    </row>
    <row r="8509" spans="1:2" x14ac:dyDescent="0.25">
      <c r="A8509">
        <f ca="1">28455.846246043*(((RANDBETWEEN(3800,4910))))</f>
        <v>128250499.03091601</v>
      </c>
      <c r="B8509">
        <v>180630446.15220779</v>
      </c>
    </row>
    <row r="8510" spans="1:2" x14ac:dyDescent="0.25">
      <c r="A8510">
        <f ca="1">27776.021021022*(((RANDBETWEEN(3800,4910))))</f>
        <v>111687380.52552949</v>
      </c>
      <c r="B8510">
        <v>182720130.81678709</v>
      </c>
    </row>
    <row r="8511" spans="1:2" x14ac:dyDescent="0.25">
      <c r="A8511">
        <f ca="1">32286.3249172339*(((RANDBETWEEN(3800,4910))))</f>
        <v>139412350.99261615</v>
      </c>
      <c r="B8511">
        <v>184573247.9243519</v>
      </c>
    </row>
    <row r="8512" spans="1:2" x14ac:dyDescent="0.25">
      <c r="A8512">
        <f ca="1">27887.7851567815*(((RANDBETWEEN(3800,4910))))</f>
        <v>120586783.01792338</v>
      </c>
      <c r="B8512">
        <v>194480353.82844073</v>
      </c>
    </row>
    <row r="8513" spans="1:2" x14ac:dyDescent="0.25">
      <c r="A8513">
        <f ca="1">31190.4653542878*(((RANDBETWEEN(3800,4910))))</f>
        <v>136489476.39036354</v>
      </c>
      <c r="B8513">
        <v>185114762.03665084</v>
      </c>
    </row>
    <row r="8514" spans="1:2" x14ac:dyDescent="0.25">
      <c r="A8514">
        <f ca="1">30757.6580694159*(((RANDBETWEEN(3800,4910))))</f>
        <v>118509256.54145938</v>
      </c>
      <c r="B8514">
        <v>184554773.19839057</v>
      </c>
    </row>
    <row r="8515" spans="1:2" x14ac:dyDescent="0.25">
      <c r="A8515">
        <f ca="1">28496.0546330594*(((RANDBETWEEN(3800,4910))))</f>
        <v>111020628.8503993</v>
      </c>
      <c r="B8515">
        <v>147404951.10938394</v>
      </c>
    </row>
    <row r="8516" spans="1:2" x14ac:dyDescent="0.25">
      <c r="A8516">
        <f ca="1">27769.4524961321*(((RANDBETWEEN(3800,4910))))</f>
        <v>114993302.78648286</v>
      </c>
      <c r="B8516">
        <v>187108081.7216813</v>
      </c>
    </row>
    <row r="8517" spans="1:2" x14ac:dyDescent="0.25">
      <c r="A8517">
        <f ca="1">28829.474794231*(((RANDBETWEEN(3800,4910))))</f>
        <v>129703807.09924518</v>
      </c>
      <c r="B8517">
        <v>166380451.95782742</v>
      </c>
    </row>
    <row r="8518" spans="1:2" x14ac:dyDescent="0.25">
      <c r="A8518">
        <f ca="1">29775.0669110887*(((RANDBETWEEN(3800,4910))))</f>
        <v>122941251.27588537</v>
      </c>
      <c r="B8518">
        <v>163573168.8808468</v>
      </c>
    </row>
    <row r="8519" spans="1:2" x14ac:dyDescent="0.25">
      <c r="A8519">
        <f ca="1">27792.8039878366*(((RANDBETWEEN(3800,4910))))</f>
        <v>124372797.84556864</v>
      </c>
      <c r="B8519">
        <v>177445143.31350029</v>
      </c>
    </row>
    <row r="8520" spans="1:2" x14ac:dyDescent="0.25">
      <c r="A8520">
        <f ca="1">26405.855637643*(((RANDBETWEEN(3800,4910))))</f>
        <v>115023907.15757295</v>
      </c>
      <c r="B8520">
        <v>148977191.08764797</v>
      </c>
    </row>
    <row r="8521" spans="1:2" x14ac:dyDescent="0.25">
      <c r="A8521">
        <f ca="1">29001.118228661*(((RANDBETWEEN(3800,4910))))</f>
        <v>137784312.70436823</v>
      </c>
      <c r="B8521">
        <v>190356974.49569157</v>
      </c>
    </row>
    <row r="8522" spans="1:2" x14ac:dyDescent="0.25">
      <c r="A8522">
        <f ca="1">26839.2195999526*(((RANDBETWEEN(3800,4910))))</f>
        <v>102391622.77381921</v>
      </c>
      <c r="B8522">
        <v>143358017.74973506</v>
      </c>
    </row>
    <row r="8523" spans="1:2" x14ac:dyDescent="0.25">
      <c r="A8523">
        <f ca="1">27319.1825802934*(((RANDBETWEEN(3800,4910))))</f>
        <v>121133255.56102096</v>
      </c>
      <c r="B8523">
        <v>184899663.72796854</v>
      </c>
    </row>
    <row r="8524" spans="1:2" x14ac:dyDescent="0.25">
      <c r="A8524">
        <f ca="1">26122.9559505585*(((RANDBETWEEN(3800,4910))))</f>
        <v>104596315.62603615</v>
      </c>
      <c r="B8524">
        <v>184716028.25082889</v>
      </c>
    </row>
    <row r="8525" spans="1:2" x14ac:dyDescent="0.25">
      <c r="A8525">
        <f ca="1">29802.5468861755*(((RANDBETWEEN(3800,4910))))</f>
        <v>138373225.19251263</v>
      </c>
      <c r="B8525">
        <v>164169665.57181334</v>
      </c>
    </row>
    <row r="8526" spans="1:2" x14ac:dyDescent="0.25">
      <c r="A8526">
        <f ca="1">26649.0641509896*(((RANDBETWEEN(3800,4910))))</f>
        <v>123971446.43040356</v>
      </c>
      <c r="B8526">
        <v>160272149.70459995</v>
      </c>
    </row>
    <row r="8527" spans="1:2" x14ac:dyDescent="0.25">
      <c r="A8527">
        <f ca="1">28745.5601020679*(((RANDBETWEEN(3800,4910))))</f>
        <v>119121601.06296924</v>
      </c>
      <c r="B8527">
        <v>173488865.19489744</v>
      </c>
    </row>
    <row r="8528" spans="1:2" x14ac:dyDescent="0.25">
      <c r="A8528">
        <f ca="1">26906.6546976795*(((RANDBETWEEN(3800,4910))))</f>
        <v>127806609.81397781</v>
      </c>
      <c r="B8528">
        <v>171434255.93856812</v>
      </c>
    </row>
    <row r="8529" spans="1:2" x14ac:dyDescent="0.25">
      <c r="A8529">
        <f ca="1">26718.0934754677*(((RANDBETWEEN(3800,4910))))</f>
        <v>103479176.03048655</v>
      </c>
      <c r="B8529">
        <v>153935381.32587707</v>
      </c>
    </row>
    <row r="8530" spans="1:2" x14ac:dyDescent="0.25">
      <c r="A8530">
        <f ca="1">25462.0162974048*(((RANDBETWEEN(3800,4910))))</f>
        <v>114655459.38721383</v>
      </c>
      <c r="B8530">
        <v>160037923.67659947</v>
      </c>
    </row>
    <row r="8531" spans="1:2" x14ac:dyDescent="0.25">
      <c r="A8531">
        <f ca="1">26665.0071045441*(((RANDBETWEEN(3800,4910))))</f>
        <v>114659530.54953976</v>
      </c>
      <c r="B8531">
        <v>171082617.30040199</v>
      </c>
    </row>
    <row r="8532" spans="1:2" x14ac:dyDescent="0.25">
      <c r="A8532">
        <f ca="1">24437.4015313663*(((RANDBETWEEN(3800,4910))))</f>
        <v>92862125.819192007</v>
      </c>
      <c r="B8532">
        <v>168549601.75816032</v>
      </c>
    </row>
    <row r="8533" spans="1:2" x14ac:dyDescent="0.25">
      <c r="A8533">
        <f ca="1">28026.812326748*(((RANDBETWEEN(3800,4910))))</f>
        <v>129932301.94680358</v>
      </c>
      <c r="B8533">
        <v>187029128.0455724</v>
      </c>
    </row>
    <row r="8534" spans="1:2" x14ac:dyDescent="0.25">
      <c r="A8534">
        <f ca="1">27199.7563017248*(((RANDBETWEEN(3800,4910))))</f>
        <v>111818198.15639059</v>
      </c>
      <c r="B8534">
        <v>150414469.73719645</v>
      </c>
    </row>
    <row r="8535" spans="1:2" x14ac:dyDescent="0.25">
      <c r="A8535">
        <f ca="1">27601.2807927444*(((RANDBETWEEN(3800,4910))))</f>
        <v>114959334.50178029</v>
      </c>
      <c r="B8535">
        <v>173231809.7427794</v>
      </c>
    </row>
    <row r="8536" spans="1:2" x14ac:dyDescent="0.25">
      <c r="A8536">
        <f ca="1">26931.3744370492*(((RANDBETWEEN(3800,4910))))</f>
        <v>129593773.79108074</v>
      </c>
      <c r="B8536">
        <v>198491817.93781567</v>
      </c>
    </row>
    <row r="8537" spans="1:2" x14ac:dyDescent="0.25">
      <c r="A8537">
        <f ca="1">26916.4923031409*(((RANDBETWEEN(3800,4910))))</f>
        <v>104947403.48994638</v>
      </c>
      <c r="B8537">
        <v>145696294.30357984</v>
      </c>
    </row>
    <row r="8538" spans="1:2" x14ac:dyDescent="0.25">
      <c r="A8538">
        <f ca="1">26793.3178705435*(((RANDBETWEEN(3800,4910))))</f>
        <v>118024565.21974427</v>
      </c>
      <c r="B8538">
        <v>202603302.85490125</v>
      </c>
    </row>
    <row r="8539" spans="1:2" x14ac:dyDescent="0.25">
      <c r="A8539">
        <f ca="1">35027.1563906763*(((RANDBETWEEN(3800,4910))))</f>
        <v>171773174.93987679</v>
      </c>
      <c r="B8539">
        <v>195162751.92056316</v>
      </c>
    </row>
    <row r="8540" spans="1:2" x14ac:dyDescent="0.25">
      <c r="A8540">
        <f ca="1">25769.7173355127*(((RANDBETWEEN(3800,4910))))</f>
        <v>114159847.79632132</v>
      </c>
      <c r="B8540">
        <v>146779984.24438614</v>
      </c>
    </row>
    <row r="8541" spans="1:2" x14ac:dyDescent="0.25">
      <c r="A8541">
        <f ca="1">27614.858882766*(((RANDBETWEEN(3800,4910))))</f>
        <v>113193306.56045772</v>
      </c>
      <c r="B8541">
        <v>189404248.23449621</v>
      </c>
    </row>
    <row r="8542" spans="1:2" x14ac:dyDescent="0.25">
      <c r="A8542">
        <f ca="1">28864.5454874782*(((RANDBETWEEN(3800,4910))))</f>
        <v>123193880.14055686</v>
      </c>
      <c r="B8542">
        <v>160255143.81765991</v>
      </c>
    </row>
    <row r="8543" spans="1:2" x14ac:dyDescent="0.25">
      <c r="A8543">
        <f ca="1">26847.8977159351*(((RANDBETWEEN(3800,4910))))</f>
        <v>105727021.20535223</v>
      </c>
      <c r="B8543">
        <v>152367138.44589156</v>
      </c>
    </row>
    <row r="8544" spans="1:2" x14ac:dyDescent="0.25">
      <c r="A8544">
        <f ca="1">33442.7245151506*(((RANDBETWEEN(3800,4910))))</f>
        <v>153769647.32066235</v>
      </c>
      <c r="B8544">
        <v>183012799.20652983</v>
      </c>
    </row>
    <row r="8545" spans="1:2" x14ac:dyDescent="0.25">
      <c r="A8545">
        <f ca="1">32250.3325196438*(((RANDBETWEEN(3800,4910))))</f>
        <v>139353686.81738076</v>
      </c>
      <c r="B8545">
        <v>175592723.02118319</v>
      </c>
    </row>
    <row r="8546" spans="1:2" x14ac:dyDescent="0.25">
      <c r="A8546">
        <f ca="1">26602.5740231771*(((RANDBETWEEN(3800,4910))))</f>
        <v>109123758.64307259</v>
      </c>
      <c r="B8546">
        <v>145004469.33851364</v>
      </c>
    </row>
    <row r="8547" spans="1:2" x14ac:dyDescent="0.25">
      <c r="A8547">
        <f ca="1">31720.1421153348*(((RANDBETWEEN(3800,4910))))</f>
        <v>128688616.56191316</v>
      </c>
      <c r="B8547">
        <v>197643655.73333704</v>
      </c>
    </row>
    <row r="8548" spans="1:2" x14ac:dyDescent="0.25">
      <c r="A8548">
        <f ca="1">27921.6210231355*(((RANDBETWEEN(3800,4910))))</f>
        <v>130366048.55701986</v>
      </c>
      <c r="B8548">
        <v>179890901.80397791</v>
      </c>
    </row>
    <row r="8549" spans="1:2" x14ac:dyDescent="0.25">
      <c r="A8549">
        <f ca="1">27028.1784283249*(((RANDBETWEEN(3800,4910))))</f>
        <v>111518264.19526862</v>
      </c>
      <c r="B8549">
        <v>168587134.36624104</v>
      </c>
    </row>
    <row r="8550" spans="1:2" x14ac:dyDescent="0.25">
      <c r="A8550">
        <f ca="1">31451.1974384803*(((RANDBETWEEN(3800,4910))))</f>
        <v>125553180.1744132</v>
      </c>
      <c r="B8550">
        <v>152313540.09631523</v>
      </c>
    </row>
    <row r="8551" spans="1:2" x14ac:dyDescent="0.25">
      <c r="A8551">
        <f ca="1">27830.5968235349*(((RANDBETWEEN(3800,4910))))</f>
        <v>120200347.68084735</v>
      </c>
      <c r="B8551">
        <v>188438799.85631281</v>
      </c>
    </row>
    <row r="8552" spans="1:2" x14ac:dyDescent="0.25">
      <c r="A8552">
        <f ca="1">26509.3704148623*(((RANDBETWEEN(3800,4910))))</f>
        <v>123321591.16993935</v>
      </c>
      <c r="B8552">
        <v>145699460.49192041</v>
      </c>
    </row>
    <row r="8553" spans="1:2" x14ac:dyDescent="0.25">
      <c r="A8553">
        <f ca="1">26603.0492502984*(((RANDBETWEEN(3800,4910))))</f>
        <v>114978378.85978986</v>
      </c>
      <c r="B8553">
        <v>166342059.61108786</v>
      </c>
    </row>
    <row r="8554" spans="1:2" x14ac:dyDescent="0.25">
      <c r="A8554">
        <f ca="1">26773.8939179753*(((RANDBETWEEN(3800,4910))))</f>
        <v>129692742.13867226</v>
      </c>
      <c r="B8554">
        <v>143975343.01981997</v>
      </c>
    </row>
    <row r="8555" spans="1:2" x14ac:dyDescent="0.25">
      <c r="A8555">
        <f ca="1">26802.0802729528*(((RANDBETWEEN(3800,4910))))</f>
        <v>110907008.16947854</v>
      </c>
      <c r="B8555">
        <v>176702682.89928553</v>
      </c>
    </row>
    <row r="8556" spans="1:2" x14ac:dyDescent="0.25">
      <c r="A8556">
        <f ca="1">30908.8091688517*(((RANDBETWEEN(3800,4910))))</f>
        <v>135256948.92289516</v>
      </c>
      <c r="B8556">
        <v>156838237.90180361</v>
      </c>
    </row>
    <row r="8557" spans="1:2" x14ac:dyDescent="0.25">
      <c r="A8557">
        <f ca="1">27471.6117191102*(((RANDBETWEEN(3800,4910))))</f>
        <v>118100458.7804549</v>
      </c>
      <c r="B8557">
        <v>148331387.65758201</v>
      </c>
    </row>
    <row r="8558" spans="1:2" x14ac:dyDescent="0.25">
      <c r="A8558">
        <f ca="1">26434.1364987476*(((RANDBETWEEN(3800,4910))))</f>
        <v>127016025.87648201</v>
      </c>
      <c r="B8558">
        <v>143839475.05325601</v>
      </c>
    </row>
    <row r="8559" spans="1:2" x14ac:dyDescent="0.25">
      <c r="A8559">
        <f ca="1">27145.4477940755*(((RANDBETWEEN(3800,4910))))</f>
        <v>118517025.06893356</v>
      </c>
      <c r="B8559">
        <v>175161030.51943982</v>
      </c>
    </row>
    <row r="8560" spans="1:2" x14ac:dyDescent="0.25">
      <c r="A8560">
        <f ca="1">27687.0999915757*(((RANDBETWEEN(3800,4910))))</f>
        <v>105598599.36786991</v>
      </c>
      <c r="B8560">
        <v>143796097.28926015</v>
      </c>
    </row>
    <row r="8561" spans="1:2" x14ac:dyDescent="0.25">
      <c r="A8561">
        <f ca="1">26587.2914713974*(((RANDBETWEEN(3800,4910))))</f>
        <v>128762252.59597744</v>
      </c>
      <c r="B8561">
        <v>170314084.99611714</v>
      </c>
    </row>
    <row r="8562" spans="1:2" x14ac:dyDescent="0.25">
      <c r="A8562">
        <f ca="1">29242.7721384845*(((RANDBETWEEN(3800,4910))))</f>
        <v>126562717.8153611</v>
      </c>
      <c r="B8562">
        <v>174944703.01212192</v>
      </c>
    </row>
    <row r="8563" spans="1:2" x14ac:dyDescent="0.25">
      <c r="A8563">
        <f ca="1">30179.3365492528*(((RANDBETWEEN(3800,4910))))</f>
        <v>114953092.91610382</v>
      </c>
      <c r="B8563">
        <v>164873474.41236547</v>
      </c>
    </row>
    <row r="8564" spans="1:2" x14ac:dyDescent="0.25">
      <c r="A8564">
        <f ca="1">26535.1236297542*(((RANDBETWEEN(3800,4910))))</f>
        <v>127819690.52452612</v>
      </c>
      <c r="B8564">
        <v>196236208.27942359</v>
      </c>
    </row>
    <row r="8565" spans="1:2" x14ac:dyDescent="0.25">
      <c r="A8565">
        <f ca="1">27793.1384387442*(((RANDBETWEEN(3800,4910))))</f>
        <v>116008559.84331842</v>
      </c>
      <c r="B8565">
        <v>148597688.07294858</v>
      </c>
    </row>
    <row r="8566" spans="1:2" x14ac:dyDescent="0.25">
      <c r="A8566">
        <f ca="1">29148.5272968846*(((RANDBETWEEN(3800,4910))))</f>
        <v>118343020.82535134</v>
      </c>
      <c r="B8566">
        <v>175570866.11576122</v>
      </c>
    </row>
    <row r="8567" spans="1:2" x14ac:dyDescent="0.25">
      <c r="A8567">
        <f ca="1">27047.5852547816*(((RANDBETWEEN(3800,4910))))</f>
        <v>119252803.38833205</v>
      </c>
      <c r="B8567">
        <v>174974075.0521597</v>
      </c>
    </row>
    <row r="8568" spans="1:2" x14ac:dyDescent="0.25">
      <c r="A8568">
        <f ca="1">25801.5756347332*(((RANDBETWEEN(3800,4910))))</f>
        <v>111591814.62022115</v>
      </c>
      <c r="B8568">
        <v>174815905.85533935</v>
      </c>
    </row>
    <row r="8569" spans="1:2" x14ac:dyDescent="0.25">
      <c r="A8569">
        <f ca="1">30202.3599384435*(((RANDBETWEEN(3800,4910))))</f>
        <v>132709169.5695208</v>
      </c>
      <c r="B8569">
        <v>196833356.61467659</v>
      </c>
    </row>
    <row r="8570" spans="1:2" x14ac:dyDescent="0.25">
      <c r="A8570">
        <f ca="1">32033.7596181971*(((RANDBETWEEN(3800,4910))))</f>
        <v>144151918.28188711</v>
      </c>
      <c r="B8570">
        <v>172136128.61852667</v>
      </c>
    </row>
    <row r="8571" spans="1:2" x14ac:dyDescent="0.25">
      <c r="A8571">
        <f ca="1">25740.1533835159*(((RANDBETWEEN(3800,4910))))</f>
        <v>102342849.85285938</v>
      </c>
      <c r="B8571">
        <v>152826466.73329389</v>
      </c>
    </row>
    <row r="8572" spans="1:2" x14ac:dyDescent="0.25">
      <c r="A8572">
        <f ca="1">27940.6346315573*(((RANDBETWEEN(3800,4910))))</f>
        <v>118607994.01096079</v>
      </c>
      <c r="B8572">
        <v>153145344.96401167</v>
      </c>
    </row>
    <row r="8573" spans="1:2" x14ac:dyDescent="0.25">
      <c r="A8573">
        <f ca="1">28598.2841415659*(((RANDBETWEEN(3800,4910))))</f>
        <v>129693218.58200139</v>
      </c>
      <c r="B8573">
        <v>149166928.61196345</v>
      </c>
    </row>
    <row r="8574" spans="1:2" x14ac:dyDescent="0.25">
      <c r="A8574">
        <f ca="1">27301.963656793*(((RANDBETWEEN(3800,4910))))</f>
        <v>115378098.41360731</v>
      </c>
      <c r="B8574">
        <v>177285374.90289661</v>
      </c>
    </row>
    <row r="8575" spans="1:2" x14ac:dyDescent="0.25">
      <c r="A8575">
        <f ca="1">29532.5837267349*(((RANDBETWEEN(3800,4910))))</f>
        <v>123416667.3940251</v>
      </c>
      <c r="B8575">
        <v>196463011.7081171</v>
      </c>
    </row>
    <row r="8576" spans="1:2" x14ac:dyDescent="0.25">
      <c r="A8576">
        <f ca="1">26757.6580210374*(((RANDBETWEEN(3800,4910))))</f>
        <v>109786670.86031641</v>
      </c>
      <c r="B8576">
        <v>147780642.49085355</v>
      </c>
    </row>
    <row r="8577" spans="1:2" x14ac:dyDescent="0.25">
      <c r="A8577">
        <f ca="1">26148.2268403587*(((RANDBETWEEN(3800,4910))))</f>
        <v>123288889.55229147</v>
      </c>
      <c r="B8577">
        <v>146934067.04731569</v>
      </c>
    </row>
    <row r="8578" spans="1:2" x14ac:dyDescent="0.25">
      <c r="A8578">
        <f ca="1">27666.2290527382*(((RANDBETWEEN(3800,4910))))</f>
        <v>124774693.02784914</v>
      </c>
      <c r="B8578">
        <v>161440073.99649358</v>
      </c>
    </row>
    <row r="8579" spans="1:2" x14ac:dyDescent="0.25">
      <c r="A8579">
        <f ca="1">27173.2939418603*(((RANDBETWEEN(3800,4910))))</f>
        <v>112225703.97988303</v>
      </c>
      <c r="B8579">
        <v>145302916.38806206</v>
      </c>
    </row>
    <row r="8580" spans="1:2" x14ac:dyDescent="0.25">
      <c r="A8580">
        <f ca="1">26070.8189129209*(((RANDBETWEEN(3800,4910))))</f>
        <v>101363343.93343639</v>
      </c>
      <c r="B8580">
        <v>144286158.03598326</v>
      </c>
    </row>
    <row r="8581" spans="1:2" x14ac:dyDescent="0.25">
      <c r="A8581">
        <f ca="1">25710.5876394402*(((RANDBETWEEN(3800,4910))))</f>
        <v>124670639.46364538</v>
      </c>
      <c r="B8581">
        <v>147265985.6360026</v>
      </c>
    </row>
    <row r="8582" spans="1:2" x14ac:dyDescent="0.25">
      <c r="A8582">
        <f ca="1">27197.4881142966*(((RANDBETWEEN(3800,4910))))</f>
        <v>110095431.88667272</v>
      </c>
      <c r="B8582">
        <v>152594573.14321351</v>
      </c>
    </row>
    <row r="8583" spans="1:2" x14ac:dyDescent="0.25">
      <c r="A8583">
        <f ca="1">26474.6231836457*(((RANDBETWEEN(3800,4910))))</f>
        <v>126575173.44101045</v>
      </c>
      <c r="B8583">
        <v>145223054.77162573</v>
      </c>
    </row>
    <row r="8584" spans="1:2" x14ac:dyDescent="0.25">
      <c r="A8584">
        <f ca="1">27013.6900854052*(((RANDBETWEEN(3800,4910))))</f>
        <v>115024292.3836554</v>
      </c>
      <c r="B8584">
        <v>177828284.5227828</v>
      </c>
    </row>
    <row r="8585" spans="1:2" x14ac:dyDescent="0.25">
      <c r="A8585">
        <f ca="1">27909.5020437631*(((RANDBETWEEN(3800,4910))))</f>
        <v>131816578.1526932</v>
      </c>
      <c r="B8585">
        <v>177128578.31306326</v>
      </c>
    </row>
    <row r="8586" spans="1:2" x14ac:dyDescent="0.25">
      <c r="A8586">
        <f ca="1">27095.1937155954*(((RANDBETWEEN(3800,4910))))</f>
        <v>107242776.7263267</v>
      </c>
      <c r="B8586">
        <v>146809250.99830481</v>
      </c>
    </row>
    <row r="8587" spans="1:2" x14ac:dyDescent="0.25">
      <c r="A8587">
        <f ca="1">28564.7565132033*(((RANDBETWEEN(3800,4910))))</f>
        <v>112459446.39248158</v>
      </c>
      <c r="B8587">
        <v>185661926.23942393</v>
      </c>
    </row>
    <row r="8588" spans="1:2" x14ac:dyDescent="0.25">
      <c r="A8588">
        <f ca="1">26819.1173876262*(((RANDBETWEEN(3800,4910))))</f>
        <v>108805159.24159963</v>
      </c>
      <c r="B8588">
        <v>170260088.93566701</v>
      </c>
    </row>
    <row r="8589" spans="1:2" x14ac:dyDescent="0.25">
      <c r="A8589">
        <f ca="1">27082.5143671948*(((RANDBETWEEN(3800,4910))))</f>
        <v>104728083.05794238</v>
      </c>
      <c r="B8589">
        <v>159938196.11487526</v>
      </c>
    </row>
    <row r="8590" spans="1:2" x14ac:dyDescent="0.25">
      <c r="A8590">
        <f ca="1">30438.9677570559*(((RANDBETWEEN(3800,4910))))</f>
        <v>119777338.12401487</v>
      </c>
      <c r="B8590">
        <v>188316471.70284456</v>
      </c>
    </row>
    <row r="8591" spans="1:2" x14ac:dyDescent="0.25">
      <c r="A8591">
        <f ca="1">29770.3117699678*(((RANDBETWEEN(3800,4910))))</f>
        <v>138491490.35389039</v>
      </c>
      <c r="B8591">
        <v>177610814.98926002</v>
      </c>
    </row>
    <row r="8592" spans="1:2" x14ac:dyDescent="0.25">
      <c r="A8592">
        <f ca="1">28647.6279062332*(((RANDBETWEEN(3800,4910))))</f>
        <v>118773065.29924265</v>
      </c>
      <c r="B8592">
        <v>167069014.09972316</v>
      </c>
    </row>
    <row r="8593" spans="1:2" x14ac:dyDescent="0.25">
      <c r="A8593">
        <f ca="1">26387.6054861663*(((RANDBETWEEN(3800,4910))))</f>
        <v>108875260.23592211</v>
      </c>
      <c r="B8593">
        <v>147970522.21078822</v>
      </c>
    </row>
    <row r="8594" spans="1:2" x14ac:dyDescent="0.25">
      <c r="A8594">
        <f ca="1">30909.5885626016*(((RANDBETWEEN(3800,4910))))</f>
        <v>129449356.90017548</v>
      </c>
      <c r="B8594">
        <v>193592051.34318328</v>
      </c>
    </row>
    <row r="8595" spans="1:2" x14ac:dyDescent="0.25">
      <c r="A8595">
        <f ca="1">29987.8506122346*(((RANDBETWEEN(3800,4910))))</f>
        <v>119291669.73546931</v>
      </c>
      <c r="B8595">
        <v>191571378.67710081</v>
      </c>
    </row>
    <row r="8596" spans="1:2" x14ac:dyDescent="0.25">
      <c r="A8596">
        <f ca="1">27821.3287015541*(((RANDBETWEEN(3800,4910))))</f>
        <v>135795905.39228573</v>
      </c>
      <c r="B8596">
        <v>199110273.84737995</v>
      </c>
    </row>
    <row r="8597" spans="1:2" x14ac:dyDescent="0.25">
      <c r="A8597">
        <f ca="1">26296.9781143261*(((RANDBETWEEN(3800,4910))))</f>
        <v>113418866.6070886</v>
      </c>
      <c r="B8597">
        <v>155469746.30713785</v>
      </c>
    </row>
    <row r="8598" spans="1:2" x14ac:dyDescent="0.25">
      <c r="A8598">
        <f ca="1">27649.8899261885*(((RANDBETWEEN(3800,4910))))</f>
        <v>125502850.37496942</v>
      </c>
      <c r="B8598">
        <v>169793151.80413425</v>
      </c>
    </row>
    <row r="8599" spans="1:2" x14ac:dyDescent="0.25">
      <c r="A8599">
        <f ca="1">29541.2099772308*(((RANDBETWEEN(3800,4910))))</f>
        <v>119582817.98783016</v>
      </c>
      <c r="B8599">
        <v>187276446.55912298</v>
      </c>
    </row>
    <row r="8600" spans="1:2" x14ac:dyDescent="0.25">
      <c r="A8600">
        <f ca="1">26146.2207183372*(((RANDBETWEEN(3800,4910))))</f>
        <v>123096407.14193171</v>
      </c>
      <c r="B8600">
        <v>184811807.6928609</v>
      </c>
    </row>
    <row r="8601" spans="1:2" x14ac:dyDescent="0.25">
      <c r="A8601">
        <f ca="1">27119.3400240916*(((RANDBETWEEN(3800,4910))))</f>
        <v>109290940.29708903</v>
      </c>
      <c r="B8601">
        <v>147234439.88557243</v>
      </c>
    </row>
    <row r="8602" spans="1:2" x14ac:dyDescent="0.25">
      <c r="A8602">
        <f ca="1">34475.5707810227*(((RANDBETWEEN(3800,4910))))</f>
        <v>140246621.93720052</v>
      </c>
      <c r="B8602">
        <v>193896772.31880945</v>
      </c>
    </row>
    <row r="8603" spans="1:2" x14ac:dyDescent="0.25">
      <c r="A8603">
        <f ca="1">29531.4936780937*(((RANDBETWEEN(3800,4910))))</f>
        <v>115468140.28134626</v>
      </c>
      <c r="B8603">
        <v>182580082.26830405</v>
      </c>
    </row>
    <row r="8604" spans="1:2" x14ac:dyDescent="0.25">
      <c r="A8604">
        <f ca="1">27313.7225559059*(((RANDBETWEEN(3800,4910))))</f>
        <v>107479498.25748987</v>
      </c>
      <c r="B8604">
        <v>145501054.3095569</v>
      </c>
    </row>
    <row r="8605" spans="1:2" x14ac:dyDescent="0.25">
      <c r="A8605">
        <f ca="1">31277.9451809284*(((RANDBETWEEN(3800,4910))))</f>
        <v>123109992.23213419</v>
      </c>
      <c r="B8605">
        <v>174794858.19615501</v>
      </c>
    </row>
    <row r="8606" spans="1:2" x14ac:dyDescent="0.25">
      <c r="A8606">
        <f ca="1">28804.0498683345*(((RANDBETWEEN(3800,4910))))</f>
        <v>123223725.33673513</v>
      </c>
      <c r="B8606">
        <v>180408219.67914271</v>
      </c>
    </row>
    <row r="8607" spans="1:2" x14ac:dyDescent="0.25">
      <c r="A8607">
        <f ca="1">29415.9297756406*(((RANDBETWEEN(3800,4910))))</f>
        <v>136431082.2994211</v>
      </c>
      <c r="B8607">
        <v>173653124.73766834</v>
      </c>
    </row>
    <row r="8608" spans="1:2" x14ac:dyDescent="0.25">
      <c r="A8608">
        <f ca="1">25653.4013884701*(((RANDBETWEEN(3800,4910))))</f>
        <v>115927720.87449628</v>
      </c>
      <c r="B8608">
        <v>144721253.67873234</v>
      </c>
    </row>
    <row r="8609" spans="1:2" x14ac:dyDescent="0.25">
      <c r="A8609">
        <f ca="1">31934.8849751519*(((RANDBETWEEN(3800,4910))))</f>
        <v>141886693.94459999</v>
      </c>
      <c r="B8609">
        <v>155968658.27246606</v>
      </c>
    </row>
    <row r="8610" spans="1:2" x14ac:dyDescent="0.25">
      <c r="A8610">
        <f ca="1">25273.6537313486*(((RANDBETWEEN(3800,4910))))</f>
        <v>109308552.38808277</v>
      </c>
      <c r="B8610">
        <v>149959862.45254576</v>
      </c>
    </row>
    <row r="8611" spans="1:2" x14ac:dyDescent="0.25">
      <c r="A8611">
        <f ca="1">33791.3729769244*(((RANDBETWEEN(3800,4910))))</f>
        <v>129049253.39887431</v>
      </c>
      <c r="B8611">
        <v>198283397.65104827</v>
      </c>
    </row>
    <row r="8612" spans="1:2" x14ac:dyDescent="0.25">
      <c r="A8612">
        <f ca="1">28778.6158390479*(((RANDBETWEEN(3800,4910))))</f>
        <v>113186296.09497547</v>
      </c>
      <c r="B8612">
        <v>144687080.58677471</v>
      </c>
    </row>
    <row r="8613" spans="1:2" x14ac:dyDescent="0.25">
      <c r="A8613">
        <f ca="1">28634.0121034719*(((RANDBETWEEN(3800,4910))))</f>
        <v>130427925.13131456</v>
      </c>
      <c r="B8613">
        <v>172099122.8980965</v>
      </c>
    </row>
    <row r="8614" spans="1:2" x14ac:dyDescent="0.25">
      <c r="A8614">
        <f ca="1">26823.6788542685*(((RANDBETWEEN(3800,4910))))</f>
        <v>112793569.58219916</v>
      </c>
      <c r="B8614">
        <v>152636279.88965324</v>
      </c>
    </row>
    <row r="8615" spans="1:2" x14ac:dyDescent="0.25">
      <c r="A8615">
        <f ca="1">29991.9616903684*(((RANDBETWEEN(3800,4910))))</f>
        <v>127495829.14575611</v>
      </c>
      <c r="B8615">
        <v>201967122.64551422</v>
      </c>
    </row>
    <row r="8616" spans="1:2" x14ac:dyDescent="0.25">
      <c r="A8616">
        <f ca="1">27652.1056522048*(((RANDBETWEEN(3800,4910))))</f>
        <v>124545083.85753044</v>
      </c>
      <c r="B8616">
        <v>189638008.05225974</v>
      </c>
    </row>
    <row r="8617" spans="1:2" x14ac:dyDescent="0.25">
      <c r="A8617">
        <f ca="1">30464.6501970969*(((RANDBETWEEN(3800,4910))))</f>
        <v>141630158.76630369</v>
      </c>
      <c r="B8617">
        <v>155698937.68100035</v>
      </c>
    </row>
    <row r="8618" spans="1:2" x14ac:dyDescent="0.25">
      <c r="A8618">
        <f ca="1">26135.4173479974*(((RANDBETWEEN(3800,4910))))</f>
        <v>115440138.42610443</v>
      </c>
      <c r="B8618">
        <v>175332521.95634633</v>
      </c>
    </row>
    <row r="8619" spans="1:2" x14ac:dyDescent="0.25">
      <c r="A8619">
        <f ca="1">26859.8865034986*(((RANDBETWEEN(3800,4910))))</f>
        <v>131210545.56959045</v>
      </c>
      <c r="B8619">
        <v>197764937.26109183</v>
      </c>
    </row>
    <row r="8620" spans="1:2" x14ac:dyDescent="0.25">
      <c r="A8620">
        <f ca="1">30973.5500616469*(((RANDBETWEEN(3800,4910))))</f>
        <v>147310204.09319282</v>
      </c>
      <c r="B8620">
        <v>190029224.97777045</v>
      </c>
    </row>
    <row r="8621" spans="1:2" x14ac:dyDescent="0.25">
      <c r="A8621">
        <f ca="1">26214.8099921601*(((RANDBETWEEN(3800,4910))))</f>
        <v>115292734.34551999</v>
      </c>
      <c r="B8621">
        <v>168455826.22942919</v>
      </c>
    </row>
    <row r="8622" spans="1:2" x14ac:dyDescent="0.25">
      <c r="A8622">
        <f ca="1">30825.9854988088*(((RANDBETWEEN(3800,4910))))</f>
        <v>143710744.39544642</v>
      </c>
      <c r="B8622">
        <v>163297086.92831391</v>
      </c>
    </row>
    <row r="8623" spans="1:2" x14ac:dyDescent="0.25">
      <c r="A8623">
        <f ca="1">26670.5008501513*(((RANDBETWEEN(3800,4910))))</f>
        <v>107455447.92525968</v>
      </c>
      <c r="B8623">
        <v>186992429.68801379</v>
      </c>
    </row>
    <row r="8624" spans="1:2" x14ac:dyDescent="0.25">
      <c r="A8624">
        <f ca="1">25172.736860707*(((RANDBETWEEN(3800,4910))))</f>
        <v>116524598.92821291</v>
      </c>
      <c r="B8624">
        <v>147338645.67006999</v>
      </c>
    </row>
    <row r="8625" spans="1:2" x14ac:dyDescent="0.25">
      <c r="A8625">
        <f ca="1">28062.42769502*(((RANDBETWEEN(3800,4910))))</f>
        <v>132314346.58201949</v>
      </c>
      <c r="B8625">
        <v>149808003.12970504</v>
      </c>
    </row>
    <row r="8626" spans="1:2" x14ac:dyDescent="0.25">
      <c r="A8626">
        <f ca="1">27383.1319796186*(((RANDBETWEEN(3800,4910))))</f>
        <v>111421964.02506819</v>
      </c>
      <c r="B8626">
        <v>165251104.92289829</v>
      </c>
    </row>
    <row r="8627" spans="1:2" x14ac:dyDescent="0.25">
      <c r="A8627">
        <f ca="1">29020.2629472105*(((RANDBETWEEN(3800,4910))))</f>
        <v>137991350.31398606</v>
      </c>
      <c r="B8627">
        <v>156768322.32334504</v>
      </c>
    </row>
    <row r="8628" spans="1:2" x14ac:dyDescent="0.25">
      <c r="A8628">
        <f ca="1">26543.6437050117*(((RANDBETWEEN(3800,4910))))</f>
        <v>108935113.76536819</v>
      </c>
      <c r="B8628">
        <v>148308534.06339416</v>
      </c>
    </row>
    <row r="8629" spans="1:2" x14ac:dyDescent="0.25">
      <c r="A8629">
        <f ca="1">26784.6554880131*(((RANDBETWEEN(3800,4910))))</f>
        <v>113861570.47954367</v>
      </c>
      <c r="B8629">
        <v>151516670.7624366</v>
      </c>
    </row>
    <row r="8630" spans="1:2" x14ac:dyDescent="0.25">
      <c r="A8630">
        <f ca="1">27761.0590344217*(((RANDBETWEEN(3800,4910))))</f>
        <v>115152872.8747813</v>
      </c>
      <c r="B8630">
        <v>151125702.03223798</v>
      </c>
    </row>
    <row r="8631" spans="1:2" x14ac:dyDescent="0.25">
      <c r="A8631">
        <f ca="1">27191.7699810009*(((RANDBETWEEN(3800,4910))))</f>
        <v>118365774.72729698</v>
      </c>
      <c r="B8631">
        <v>163068348.04066321</v>
      </c>
    </row>
    <row r="8632" spans="1:2" x14ac:dyDescent="0.25">
      <c r="A8632">
        <f ca="1">27629.2311324873*(((RANDBETWEEN(3800,4910))))</f>
        <v>131349364.80384451</v>
      </c>
      <c r="B8632">
        <v>156427885.2746872</v>
      </c>
    </row>
    <row r="8633" spans="1:2" x14ac:dyDescent="0.25">
      <c r="A8633">
        <f ca="1">29543.0071856724*(((RANDBETWEEN(3800,4910))))</f>
        <v>131407295.96187098</v>
      </c>
      <c r="B8633">
        <v>149254597.86490411</v>
      </c>
    </row>
    <row r="8634" spans="1:2" x14ac:dyDescent="0.25">
      <c r="A8634">
        <f ca="1">29171.4777442766*(((RANDBETWEEN(3800,4910))))</f>
        <v>133722053.97976393</v>
      </c>
      <c r="B8634">
        <v>152507144.58454502</v>
      </c>
    </row>
    <row r="8635" spans="1:2" x14ac:dyDescent="0.25">
      <c r="A8635">
        <f ca="1">26648.2212977629*(((RANDBETWEEN(3800,4910))))</f>
        <v>108991225.10785036</v>
      </c>
      <c r="B8635">
        <v>170472997.16136956</v>
      </c>
    </row>
    <row r="8636" spans="1:2" x14ac:dyDescent="0.25">
      <c r="A8636">
        <f ca="1">27375.9140354517*(((RANDBETWEEN(3800,4910))))</f>
        <v>115334725.83135803</v>
      </c>
      <c r="B8636">
        <v>151304470.8209933</v>
      </c>
    </row>
    <row r="8637" spans="1:2" x14ac:dyDescent="0.25">
      <c r="A8637">
        <f ca="1">26348.0532362549*(((RANDBETWEEN(3800,4910))))</f>
        <v>123862198.26363438</v>
      </c>
      <c r="B8637">
        <v>164745886.64214918</v>
      </c>
    </row>
    <row r="8638" spans="1:2" x14ac:dyDescent="0.25">
      <c r="A8638">
        <f ca="1">26451.5953793269*(((RANDBETWEEN(3800,4910))))</f>
        <v>128237334.39897689</v>
      </c>
      <c r="B8638">
        <v>150521507.7996752</v>
      </c>
    </row>
    <row r="8639" spans="1:2" x14ac:dyDescent="0.25">
      <c r="A8639">
        <f ca="1">30853.3626545415*(((RANDBETWEEN(3800,4910))))</f>
        <v>134829194.80034631</v>
      </c>
      <c r="B8639">
        <v>153848282.15431112</v>
      </c>
    </row>
    <row r="8640" spans="1:2" x14ac:dyDescent="0.25">
      <c r="A8640">
        <f ca="1">33667.1542361732*(((RANDBETWEEN(3800,4910))))</f>
        <v>162949026.50307834</v>
      </c>
      <c r="B8640">
        <v>183406463.61383671</v>
      </c>
    </row>
    <row r="8641" spans="1:2" x14ac:dyDescent="0.25">
      <c r="A8641">
        <f ca="1">26885.1993032598*(((RANDBETWEEN(3800,4910))))</f>
        <v>128188630.27794276</v>
      </c>
      <c r="B8641">
        <v>143025361.23996946</v>
      </c>
    </row>
    <row r="8642" spans="1:2" x14ac:dyDescent="0.25">
      <c r="A8642">
        <f ca="1">29108.8384142139*(((RANDBETWEEN(3800,4910))))</f>
        <v>124440284.22076425</v>
      </c>
      <c r="B8642">
        <v>188392309.53287438</v>
      </c>
    </row>
    <row r="8643" spans="1:2" x14ac:dyDescent="0.25">
      <c r="A8643">
        <f ca="1">27768.1015229429*(((RANDBETWEEN(3800,4910))))</f>
        <v>117903359.06641561</v>
      </c>
      <c r="B8643">
        <v>202609602.88670504</v>
      </c>
    </row>
    <row r="8644" spans="1:2" x14ac:dyDescent="0.25">
      <c r="A8644">
        <f ca="1">27300.1754753007*(((RANDBETWEEN(3800,4910))))</f>
        <v>126317911.92421618</v>
      </c>
      <c r="B8644">
        <v>159975398.49254099</v>
      </c>
    </row>
    <row r="8645" spans="1:2" x14ac:dyDescent="0.25">
      <c r="A8645">
        <f ca="1">28631.6455804076*(((RANDBETWEEN(3800,4910))))</f>
        <v>113295421.561673</v>
      </c>
      <c r="B8645">
        <v>177757132.93176976</v>
      </c>
    </row>
    <row r="8646" spans="1:2" x14ac:dyDescent="0.25">
      <c r="A8646">
        <f ca="1">31145.1785648029*(((RANDBETWEEN(3800,4910))))</f>
        <v>147970743.36137858</v>
      </c>
      <c r="B8646">
        <v>143142568.3119958</v>
      </c>
    </row>
    <row r="8647" spans="1:2" x14ac:dyDescent="0.25">
      <c r="A8647">
        <f ca="1">27189.9146428729*(((RANDBETWEEN(3800,4910))))</f>
        <v>111913688.6700649</v>
      </c>
      <c r="B8647">
        <v>190887053.78240797</v>
      </c>
    </row>
    <row r="8648" spans="1:2" x14ac:dyDescent="0.25">
      <c r="A8648">
        <f ca="1">26776.6674514613*(((RANDBETWEEN(3800,4910))))</f>
        <v>123547543.62104259</v>
      </c>
      <c r="B8648">
        <v>151452768.92593306</v>
      </c>
    </row>
    <row r="8649" spans="1:2" x14ac:dyDescent="0.25">
      <c r="A8649">
        <f ca="1">27860.0417657927*(((RANDBETWEEN(3800,4910))))</f>
        <v>116956455.332798</v>
      </c>
      <c r="B8649">
        <v>147201526.37953752</v>
      </c>
    </row>
    <row r="8650" spans="1:2" x14ac:dyDescent="0.25">
      <c r="A8650">
        <f ca="1">25917.629225927*(((RANDBETWEEN(3800,4910))))</f>
        <v>109165054.29960456</v>
      </c>
      <c r="B8650">
        <v>163184768.99883065</v>
      </c>
    </row>
    <row r="8651" spans="1:2" x14ac:dyDescent="0.25">
      <c r="A8651">
        <f ca="1">30674.6395930763*(((RANDBETWEEN(3800,4910))))</f>
        <v>124845783.1438206</v>
      </c>
      <c r="B8651">
        <v>165227108.05683219</v>
      </c>
    </row>
    <row r="8652" spans="1:2" x14ac:dyDescent="0.25">
      <c r="A8652">
        <f ca="1">27846.6005346535*(((RANDBETWEEN(3800,4910))))</f>
        <v>123750292.77600005</v>
      </c>
      <c r="B8652">
        <v>200659890.91658998</v>
      </c>
    </row>
    <row r="8653" spans="1:2" x14ac:dyDescent="0.25">
      <c r="A8653">
        <f ca="1">27098.6592800794*(((RANDBETWEEN(3800,4910))))</f>
        <v>114762822.05113642</v>
      </c>
      <c r="B8653">
        <v>143092470.7508508</v>
      </c>
    </row>
    <row r="8654" spans="1:2" x14ac:dyDescent="0.25">
      <c r="A8654">
        <f ca="1">29740.8718155579*(((RANDBETWEEN(3800,4910))))</f>
        <v>119647527.31398945</v>
      </c>
      <c r="B8654">
        <v>184582333.58930632</v>
      </c>
    </row>
    <row r="8655" spans="1:2" x14ac:dyDescent="0.25">
      <c r="A8655">
        <f ca="1">30983.2509150544*(((RANDBETWEEN(3800,4910))))</f>
        <v>129355072.5703523</v>
      </c>
      <c r="B8655">
        <v>184785614.02961454</v>
      </c>
    </row>
    <row r="8656" spans="1:2" x14ac:dyDescent="0.25">
      <c r="A8656">
        <f ca="1">27043.140987858*(((RANDBETWEEN(3800,4910))))</f>
        <v>126021037.00341825</v>
      </c>
      <c r="B8656">
        <v>171878305.14617044</v>
      </c>
    </row>
    <row r="8657" spans="1:2" x14ac:dyDescent="0.25">
      <c r="A8657">
        <f ca="1">27784.4870368931*(((RANDBETWEEN(3800,4910))))</f>
        <v>118139638.88086952</v>
      </c>
      <c r="B8657">
        <v>167477302.23681149</v>
      </c>
    </row>
    <row r="8658" spans="1:2" x14ac:dyDescent="0.25">
      <c r="A8658">
        <f ca="1">32367.4710184616*(((RANDBETWEEN(3800,4910))))</f>
        <v>147174890.72094506</v>
      </c>
      <c r="B8658">
        <v>164839835.19457144</v>
      </c>
    </row>
    <row r="8659" spans="1:2" x14ac:dyDescent="0.25">
      <c r="A8659">
        <f ca="1">26780.0982803696*(((RANDBETWEEN(3800,4910))))</f>
        <v>107977356.26645029</v>
      </c>
      <c r="B8659">
        <v>157296157.00748488</v>
      </c>
    </row>
    <row r="8660" spans="1:2" x14ac:dyDescent="0.25">
      <c r="A8660">
        <f ca="1">26456.124901025*(((RANDBETWEEN(3800,4910))))</f>
        <v>125454944.28066097</v>
      </c>
      <c r="B8660">
        <v>147953342.57289439</v>
      </c>
    </row>
    <row r="8661" spans="1:2" x14ac:dyDescent="0.25">
      <c r="A8661">
        <f ca="1">27168.9912542493*(((RANDBETWEEN(3800,4910))))</f>
        <v>111474371.11618505</v>
      </c>
      <c r="B8661">
        <v>147942046.22523463</v>
      </c>
    </row>
    <row r="8662" spans="1:2" x14ac:dyDescent="0.25">
      <c r="A8662">
        <f ca="1">32575.6938655341*(((RANDBETWEEN(3800,4910))))</f>
        <v>143235325.92675343</v>
      </c>
      <c r="B8662">
        <v>180751184.8811025</v>
      </c>
    </row>
    <row r="8663" spans="1:2" x14ac:dyDescent="0.25">
      <c r="A8663">
        <f ca="1">26602.5725892193*(((RANDBETWEEN(3800,4910))))</f>
        <v>121759974.74085671</v>
      </c>
      <c r="B8663">
        <v>154884227.99913886</v>
      </c>
    </row>
    <row r="8664" spans="1:2" x14ac:dyDescent="0.25">
      <c r="A8664">
        <f ca="1">28093.3901085787*(((RANDBETWEEN(3800,4910))))</f>
        <v>122852394.94481456</v>
      </c>
      <c r="B8664">
        <v>164689725.80754584</v>
      </c>
    </row>
    <row r="8665" spans="1:2" x14ac:dyDescent="0.25">
      <c r="A8665">
        <f ca="1">25994.8353755862*(((RANDBETWEEN(3800,4910))))</f>
        <v>107618618.45492688</v>
      </c>
      <c r="B8665">
        <v>155080535.9816598</v>
      </c>
    </row>
    <row r="8666" spans="1:2" x14ac:dyDescent="0.25">
      <c r="A8666">
        <f ca="1">27114.4792902038*(((RANDBETWEEN(3800,4910))))</f>
        <v>129146264.85924062</v>
      </c>
      <c r="B8666">
        <v>170222631.24837381</v>
      </c>
    </row>
    <row r="8667" spans="1:2" x14ac:dyDescent="0.25">
      <c r="A8667">
        <f ca="1">28482.8725221714*(((RANDBETWEEN(3800,4910))))</f>
        <v>132473840.10061914</v>
      </c>
      <c r="B8667">
        <v>167439815.18713614</v>
      </c>
    </row>
    <row r="8668" spans="1:2" x14ac:dyDescent="0.25">
      <c r="A8668">
        <f ca="1">26306.9564686628*(((RANDBETWEEN(3800,4910))))</f>
        <v>102334060.66309825</v>
      </c>
      <c r="B8668">
        <v>151584956.75117895</v>
      </c>
    </row>
    <row r="8669" spans="1:2" x14ac:dyDescent="0.25">
      <c r="A8669">
        <f ca="1">28268.3252826332*(((RANDBETWEEN(3800,4910))))</f>
        <v>113271179.40751109</v>
      </c>
      <c r="B8669">
        <v>155682314.28195065</v>
      </c>
    </row>
    <row r="8670" spans="1:2" x14ac:dyDescent="0.25">
      <c r="A8670">
        <f ca="1">27395.1997866695*(((RANDBETWEEN(3800,4910))))</f>
        <v>107608344.76203774</v>
      </c>
      <c r="B8670">
        <v>146741566.82389182</v>
      </c>
    </row>
    <row r="8671" spans="1:2" x14ac:dyDescent="0.25">
      <c r="A8671">
        <f ca="1">26392.9668955936*(((RANDBETWEEN(3800,4910))))</f>
        <v>103222893.52866657</v>
      </c>
      <c r="B8671">
        <v>158554682.50063822</v>
      </c>
    </row>
    <row r="8672" spans="1:2" x14ac:dyDescent="0.25">
      <c r="A8672">
        <f ca="1">29438.2840457525*(((RANDBETWEEN(3800,4910))))</f>
        <v>123140342.16338277</v>
      </c>
      <c r="B8672">
        <v>180900107.31537792</v>
      </c>
    </row>
    <row r="8673" spans="1:2" x14ac:dyDescent="0.25">
      <c r="A8673">
        <f ca="1">26667.0620684462*(((RANDBETWEEN(3800,4910))))</f>
        <v>118881762.70113334</v>
      </c>
      <c r="B8673">
        <v>173063283.71856183</v>
      </c>
    </row>
    <row r="8674" spans="1:2" x14ac:dyDescent="0.25">
      <c r="A8674">
        <f ca="1">29409.7663376792*(((RANDBETWEEN(3800,4910))))</f>
        <v>126344356.18666984</v>
      </c>
      <c r="B8674">
        <v>163109039.98118091</v>
      </c>
    </row>
    <row r="8675" spans="1:2" x14ac:dyDescent="0.25">
      <c r="A8675">
        <f ca="1">27908.4603710561*(((RANDBETWEEN(3800,4910))))</f>
        <v>116880632.03398308</v>
      </c>
      <c r="B8675">
        <v>143473050.97568998</v>
      </c>
    </row>
    <row r="8676" spans="1:2" x14ac:dyDescent="0.25">
      <c r="A8676">
        <f ca="1">29736.5864883148*(((RANDBETWEEN(3800,4910))))</f>
        <v>127004960.8915927</v>
      </c>
      <c r="B8676">
        <v>188476192.94297796</v>
      </c>
    </row>
    <row r="8677" spans="1:2" x14ac:dyDescent="0.25">
      <c r="A8677">
        <f ca="1">30342.114951883*(((RANDBETWEEN(3800,4910))))</f>
        <v>146461388.87273932</v>
      </c>
      <c r="B8677">
        <v>150272764.92059872</v>
      </c>
    </row>
    <row r="8678" spans="1:2" x14ac:dyDescent="0.25">
      <c r="A8678">
        <f ca="1">26807.5814226215*(((RANDBETWEEN(3800,4910))))</f>
        <v>112779495.04496863</v>
      </c>
      <c r="B8678">
        <v>159387919.37710142</v>
      </c>
    </row>
    <row r="8679" spans="1:2" x14ac:dyDescent="0.25">
      <c r="A8679">
        <f ca="1">26953.1824248162*(((RANDBETWEEN(3800,4910))))</f>
        <v>105117411.45678337</v>
      </c>
      <c r="B8679">
        <v>182159847.45901746</v>
      </c>
    </row>
    <row r="8680" spans="1:2" x14ac:dyDescent="0.25">
      <c r="A8680">
        <f ca="1">26544.3600359094*(((RANDBETWEEN(3800,4910))))</f>
        <v>101824165.09774859</v>
      </c>
      <c r="B8680">
        <v>142901898.26541618</v>
      </c>
    </row>
    <row r="8681" spans="1:2" x14ac:dyDescent="0.25">
      <c r="A8681">
        <f ca="1">29565.8522081382*(((RANDBETWEEN(3800,4910))))</f>
        <v>134140271.46832301</v>
      </c>
      <c r="B8681">
        <v>199917724.0396972</v>
      </c>
    </row>
    <row r="8682" spans="1:2" x14ac:dyDescent="0.25">
      <c r="A8682">
        <f ca="1">24918.7149336787*(((RANDBETWEEN(3800,4910))))</f>
        <v>119011782.5232497</v>
      </c>
      <c r="B8682">
        <v>153523064.76490501</v>
      </c>
    </row>
    <row r="8683" spans="1:2" x14ac:dyDescent="0.25">
      <c r="A8683">
        <f ca="1">28285.1274237553*(((RANDBETWEEN(3800,4910))))</f>
        <v>132855243.50937858</v>
      </c>
      <c r="B8683">
        <v>190704186.27248046</v>
      </c>
    </row>
    <row r="8684" spans="1:2" x14ac:dyDescent="0.25">
      <c r="A8684">
        <f ca="1">33481.4342273538*(((RANDBETWEEN(3800,4910))))</f>
        <v>156827037.92092565</v>
      </c>
      <c r="B8684">
        <v>150448891.2262212</v>
      </c>
    </row>
    <row r="8685" spans="1:2" x14ac:dyDescent="0.25">
      <c r="A8685">
        <f ca="1">27172.5064856595*(((RANDBETWEEN(3800,4910))))</f>
        <v>103962009.81413332</v>
      </c>
      <c r="B8685">
        <v>177806502.11280167</v>
      </c>
    </row>
    <row r="8686" spans="1:2" x14ac:dyDescent="0.25">
      <c r="A8686">
        <f ca="1">33234.3375906987*(((RANDBETWEEN(3800,4910))))</f>
        <v>140581248.00865564</v>
      </c>
      <c r="B8686">
        <v>194089016.23972774</v>
      </c>
    </row>
    <row r="8687" spans="1:2" x14ac:dyDescent="0.25">
      <c r="A8687">
        <f ca="1">26296.1685177514*(((RANDBETWEEN(3800,4910))))</f>
        <v>112416120.41338705</v>
      </c>
      <c r="B8687">
        <v>161299479.90143815</v>
      </c>
    </row>
    <row r="8688" spans="1:2" x14ac:dyDescent="0.25">
      <c r="A8688">
        <f ca="1">29482.2898815054*(((RANDBETWEEN(3800,4910))))</f>
        <v>120729977.06476451</v>
      </c>
      <c r="B8688">
        <v>153302621.41549286</v>
      </c>
    </row>
    <row r="8689" spans="1:2" x14ac:dyDescent="0.25">
      <c r="A8689">
        <f ca="1">26966.8528935982*(((RANDBETWEEN(3800,4910))))</f>
        <v>105790963.90158559</v>
      </c>
      <c r="B8689">
        <v>162884563.59036529</v>
      </c>
    </row>
    <row r="8690" spans="1:2" x14ac:dyDescent="0.25">
      <c r="A8690">
        <f ca="1">27544.9802811711*(((RANDBETWEEN(3800,4910))))</f>
        <v>134722498.55520764</v>
      </c>
      <c r="B8690">
        <v>156073331.69951248</v>
      </c>
    </row>
    <row r="8691" spans="1:2" x14ac:dyDescent="0.25">
      <c r="A8691">
        <f ca="1">26790.4809512835*(((RANDBETWEEN(3800,4910))))</f>
        <v>121387669.19026563</v>
      </c>
      <c r="B8691">
        <v>145417188.45072007</v>
      </c>
    </row>
    <row r="8692" spans="1:2" x14ac:dyDescent="0.25">
      <c r="A8692">
        <f ca="1">26702.7669506362*(((RANDBETWEEN(3800,4910))))</f>
        <v>127265387.28673197</v>
      </c>
      <c r="B8692">
        <v>150125877.49058822</v>
      </c>
    </row>
    <row r="8693" spans="1:2" x14ac:dyDescent="0.25">
      <c r="A8693">
        <f ca="1">28022.8539264778*(((RANDBETWEEN(3800,4910))))</f>
        <v>134509698.84709355</v>
      </c>
      <c r="B8693">
        <v>162121750.55304363</v>
      </c>
    </row>
    <row r="8694" spans="1:2" x14ac:dyDescent="0.25">
      <c r="A8694">
        <f ca="1">25411.2170701028*(((RANDBETWEEN(3800,4910))))</f>
        <v>122202542.89012423</v>
      </c>
      <c r="B8694">
        <v>148599541.46879321</v>
      </c>
    </row>
    <row r="8695" spans="1:2" x14ac:dyDescent="0.25">
      <c r="A8695">
        <f ca="1">26851.2100766321*(((RANDBETWEEN(3800,4910))))</f>
        <v>108290930.23905745</v>
      </c>
      <c r="B8695">
        <v>158591956.49909842</v>
      </c>
    </row>
    <row r="8696" spans="1:2" x14ac:dyDescent="0.25">
      <c r="A8696">
        <f ca="1">26991.3738222639*(((RANDBETWEEN(3800,4910))))</f>
        <v>125132009.04001564</v>
      </c>
      <c r="B8696">
        <v>166629499.24486595</v>
      </c>
    </row>
    <row r="8697" spans="1:2" x14ac:dyDescent="0.25">
      <c r="A8697">
        <f ca="1">30141.5905572682*(((RANDBETWEEN(3800,4910))))</f>
        <v>127227653.74222891</v>
      </c>
      <c r="B8697">
        <v>143353405.23028314</v>
      </c>
    </row>
    <row r="8698" spans="1:2" x14ac:dyDescent="0.25">
      <c r="A8698">
        <f ca="1">28912.0570380628*(((RANDBETWEEN(3800,4910))))</f>
        <v>135655371.6225909</v>
      </c>
      <c r="B8698">
        <v>193557821.15978649</v>
      </c>
    </row>
    <row r="8699" spans="1:2" x14ac:dyDescent="0.25">
      <c r="A8699">
        <f ca="1">26195.0461790135*(((RANDBETWEEN(3800,4910))))</f>
        <v>101086683.20481314</v>
      </c>
      <c r="B8699">
        <v>169446459.42465162</v>
      </c>
    </row>
    <row r="8700" spans="1:2" x14ac:dyDescent="0.25">
      <c r="A8700">
        <f ca="1">30384.4724562367*(((RANDBETWEEN(3800,4910))))</f>
        <v>130926691.81392378</v>
      </c>
      <c r="B8700">
        <v>172429881.31370786</v>
      </c>
    </row>
    <row r="8701" spans="1:2" x14ac:dyDescent="0.25">
      <c r="A8701">
        <f ca="1">31004.5379702036*(((RANDBETWEEN(3800,4910))))</f>
        <v>133133486.04405415</v>
      </c>
      <c r="B8701">
        <v>174238311.49119887</v>
      </c>
    </row>
    <row r="8702" spans="1:2" x14ac:dyDescent="0.25">
      <c r="A8702">
        <f ca="1">27833.3000851475*(((RANDBETWEEN(3800,4910))))</f>
        <v>116120527.95523523</v>
      </c>
      <c r="B8702">
        <v>147727857.6646879</v>
      </c>
    </row>
    <row r="8703" spans="1:2" x14ac:dyDescent="0.25">
      <c r="A8703">
        <f ca="1">25567.8804003987*(((RANDBETWEEN(3800,4910))))</f>
        <v>116615102.50621858</v>
      </c>
      <c r="B8703">
        <v>147923757.09644312</v>
      </c>
    </row>
    <row r="8704" spans="1:2" x14ac:dyDescent="0.25">
      <c r="A8704">
        <f ca="1">26939.5557079639*(((RANDBETWEEN(3800,4910))))</f>
        <v>128151466.50278443</v>
      </c>
      <c r="B8704">
        <v>152681829.0535008</v>
      </c>
    </row>
    <row r="8705" spans="1:2" x14ac:dyDescent="0.25">
      <c r="A8705">
        <f ca="1">31778.3167277168*(((RANDBETWEEN(3800,4910))))</f>
        <v>122187627.81807093</v>
      </c>
      <c r="B8705">
        <v>182618932.83322909</v>
      </c>
    </row>
    <row r="8706" spans="1:2" x14ac:dyDescent="0.25">
      <c r="A8706">
        <f ca="1">31553.2332565252*(((RANDBETWEEN(3800,4910))))</f>
        <v>153695799.19253427</v>
      </c>
      <c r="B8706">
        <v>162892153.48775208</v>
      </c>
    </row>
    <row r="8707" spans="1:2" x14ac:dyDescent="0.25">
      <c r="A8707">
        <f ca="1">26308.7083863462*(((RANDBETWEEN(3800,4910))))</f>
        <v>123361533.62357751</v>
      </c>
      <c r="B8707">
        <v>170362832.91643637</v>
      </c>
    </row>
    <row r="8708" spans="1:2" x14ac:dyDescent="0.25">
      <c r="A8708">
        <f ca="1">28665.139532905*(((RANDBETWEEN(3800,4910))))</f>
        <v>123747407.36355096</v>
      </c>
      <c r="B8708">
        <v>155914483.54717717</v>
      </c>
    </row>
    <row r="8709" spans="1:2" x14ac:dyDescent="0.25">
      <c r="A8709">
        <f ca="1">30024.3800529052*(((RANDBETWEEN(3800,4910))))</f>
        <v>146729145.31854779</v>
      </c>
      <c r="B8709">
        <v>160795296.50051674</v>
      </c>
    </row>
    <row r="8710" spans="1:2" x14ac:dyDescent="0.25">
      <c r="A8710">
        <f ca="1">31416.2438508192*(((RANDBETWEEN(3800,4910))))</f>
        <v>135592508.46013558</v>
      </c>
      <c r="B8710">
        <v>166011592.8418119</v>
      </c>
    </row>
    <row r="8711" spans="1:2" x14ac:dyDescent="0.25">
      <c r="A8711">
        <f ca="1">26379.732453203*(((RANDBETWEEN(3800,4910))))</f>
        <v>101324552.35275272</v>
      </c>
      <c r="B8711">
        <v>150637595.79112968</v>
      </c>
    </row>
    <row r="8712" spans="1:2" x14ac:dyDescent="0.25">
      <c r="A8712">
        <f ca="1">25736.1461093604*(((RANDBETWEEN(3800,4910))))</f>
        <v>118746578.14858907</v>
      </c>
      <c r="B8712">
        <v>146447333.14730626</v>
      </c>
    </row>
    <row r="8713" spans="1:2" x14ac:dyDescent="0.25">
      <c r="A8713">
        <f ca="1">25499.6483350133*(((RANDBETWEEN(3800,4910))))</f>
        <v>116813889.02269581</v>
      </c>
      <c r="B8713">
        <v>183123628.38771322</v>
      </c>
    </row>
    <row r="8714" spans="1:2" x14ac:dyDescent="0.25">
      <c r="A8714">
        <f ca="1">26940.2275548897*(((RANDBETWEEN(3800,4910))))</f>
        <v>110535753.65771247</v>
      </c>
      <c r="B8714">
        <v>144137841.84993106</v>
      </c>
    </row>
    <row r="8715" spans="1:2" x14ac:dyDescent="0.25">
      <c r="A8715">
        <f ca="1">27440.8240109189*(((RANDBETWEEN(3800,4910))))</f>
        <v>119449906.91953011</v>
      </c>
      <c r="B8715">
        <v>195786494.13247854</v>
      </c>
    </row>
    <row r="8716" spans="1:2" x14ac:dyDescent="0.25">
      <c r="A8716">
        <f ca="1">32130.9555113435*(((RANDBETWEEN(3800,4910))))</f>
        <v>156317098.56268626</v>
      </c>
      <c r="B8716">
        <v>199945028.18804574</v>
      </c>
    </row>
    <row r="8717" spans="1:2" x14ac:dyDescent="0.25">
      <c r="A8717">
        <f ca="1">29561.1602190471*(((RANDBETWEEN(3800,4910))))</f>
        <v>137045538.77550238</v>
      </c>
      <c r="B8717">
        <v>163330109.71369696</v>
      </c>
    </row>
    <row r="8718" spans="1:2" x14ac:dyDescent="0.25">
      <c r="A8718">
        <f ca="1">32088.1582444532*(((RANDBETWEEN(3800,4910))))</f>
        <v>128448897.45254602</v>
      </c>
      <c r="B8718">
        <v>201708343.55047685</v>
      </c>
    </row>
    <row r="8719" spans="1:2" x14ac:dyDescent="0.25">
      <c r="A8719">
        <f ca="1">26615.6424722811*(((RANDBETWEEN(3800,4910))))</f>
        <v>114260953.13350284</v>
      </c>
      <c r="B8719">
        <v>172415425.68275046</v>
      </c>
    </row>
    <row r="8720" spans="1:2" x14ac:dyDescent="0.25">
      <c r="A8720">
        <f ca="1">32359.1780119755*(((RANDBETWEEN(3800,4910))))</f>
        <v>146198766.25810522</v>
      </c>
      <c r="B8720">
        <v>170007871.67591918</v>
      </c>
    </row>
    <row r="8721" spans="1:2" x14ac:dyDescent="0.25">
      <c r="A8721">
        <f ca="1">25883.0368151827*(((RANDBETWEEN(3800,4910))))</f>
        <v>108501690.32924582</v>
      </c>
      <c r="B8721">
        <v>150704062.19297573</v>
      </c>
    </row>
    <row r="8722" spans="1:2" x14ac:dyDescent="0.25">
      <c r="A8722">
        <f ca="1">25636.9672979365*(((RANDBETWEEN(3800,4910))))</f>
        <v>122288334.01115714</v>
      </c>
      <c r="B8722">
        <v>175394017.12689593</v>
      </c>
    </row>
    <row r="8723" spans="1:2" x14ac:dyDescent="0.25">
      <c r="A8723">
        <f ca="1">26504.1734228844*(((RANDBETWEEN(3800,4910))))</f>
        <v>103869855.64428386</v>
      </c>
      <c r="B8723">
        <v>165127231.36196083</v>
      </c>
    </row>
    <row r="8724" spans="1:2" x14ac:dyDescent="0.25">
      <c r="A8724">
        <f ca="1">28618.4912069641*(((RANDBETWEEN(3800,4910))))</f>
        <v>111783826.65440194</v>
      </c>
      <c r="B8724">
        <v>193829114.10662687</v>
      </c>
    </row>
    <row r="8725" spans="1:2" x14ac:dyDescent="0.25">
      <c r="A8725">
        <f ca="1">25570.5495625235*(((RANDBETWEEN(3800,4910))))</f>
        <v>97807352.076652557</v>
      </c>
      <c r="B8725">
        <v>169796763.44973186</v>
      </c>
    </row>
    <row r="8726" spans="1:2" x14ac:dyDescent="0.25">
      <c r="A8726">
        <f ca="1">27268.704816831*(((RANDBETWEEN(3800,4910))))</f>
        <v>124454368.78401686</v>
      </c>
      <c r="B8726">
        <v>170240486.65901142</v>
      </c>
    </row>
    <row r="8727" spans="1:2" x14ac:dyDescent="0.25">
      <c r="A8727">
        <f ca="1">28005.937871016*(((RANDBETWEEN(3800,4910))))</f>
        <v>116924790.61149172</v>
      </c>
      <c r="B8727">
        <v>149636420.55380121</v>
      </c>
    </row>
    <row r="8728" spans="1:2" x14ac:dyDescent="0.25">
      <c r="A8728">
        <f ca="1">26832.9289235454*(((RANDBETWEEN(3800,4910))))</f>
        <v>120238354.50640687</v>
      </c>
      <c r="B8728">
        <v>147780208.92606863</v>
      </c>
    </row>
    <row r="8729" spans="1:2" x14ac:dyDescent="0.25">
      <c r="A8729">
        <f ca="1">27367.2319462691*(((RANDBETWEEN(3800,4910))))</f>
        <v>109660498.40870011</v>
      </c>
      <c r="B8729">
        <v>146029182.8627122</v>
      </c>
    </row>
    <row r="8730" spans="1:2" x14ac:dyDescent="0.25">
      <c r="A8730">
        <f ca="1">26945.5758528697*(((RANDBETWEEN(3800,4910))))</f>
        <v>126320859.59825322</v>
      </c>
      <c r="B8730">
        <v>151723786.24408484</v>
      </c>
    </row>
    <row r="8731" spans="1:2" x14ac:dyDescent="0.25">
      <c r="A8731">
        <f ca="1">32785.9922659812*(((RANDBETWEEN(3800,4910))))</f>
        <v>146717315.3902657</v>
      </c>
      <c r="B8731">
        <v>169664163.12847057</v>
      </c>
    </row>
    <row r="8732" spans="1:2" x14ac:dyDescent="0.25">
      <c r="A8732">
        <f ca="1">29810.2677986679*(((RANDBETWEEN(3800,4910))))</f>
        <v>122073046.63554496</v>
      </c>
      <c r="B8732">
        <v>163216163.7232191</v>
      </c>
    </row>
    <row r="8733" spans="1:2" x14ac:dyDescent="0.25">
      <c r="A8733">
        <f ca="1">28929.4113622089*(((RANDBETWEEN(3800,4910))))</f>
        <v>127376198.22780594</v>
      </c>
      <c r="B8733">
        <v>165639076.10936919</v>
      </c>
    </row>
    <row r="8734" spans="1:2" x14ac:dyDescent="0.25">
      <c r="A8734">
        <f ca="1">28273.0881635137*(((RANDBETWEEN(3800,4910))))</f>
        <v>116513396.32183994</v>
      </c>
      <c r="B8734">
        <v>193569959.30159843</v>
      </c>
    </row>
    <row r="8735" spans="1:2" x14ac:dyDescent="0.25">
      <c r="A8735">
        <f ca="1">25114.0611235508*(((RANDBETWEEN(3800,4910))))</f>
        <v>116479015.49102846</v>
      </c>
      <c r="B8735">
        <v>174250584.50214446</v>
      </c>
    </row>
    <row r="8736" spans="1:2" x14ac:dyDescent="0.25">
      <c r="A8736">
        <f ca="1">32989.5750617023*(((RANDBETWEEN(3800,4910))))</f>
        <v>139545902.51100063</v>
      </c>
      <c r="B8736">
        <v>186317770.81089073</v>
      </c>
    </row>
    <row r="8737" spans="1:2" x14ac:dyDescent="0.25">
      <c r="A8737">
        <f ca="1">25789.9858085884*(((RANDBETWEEN(3800,4910))))</f>
        <v>115152286.63534743</v>
      </c>
      <c r="B8737">
        <v>163056568.13955933</v>
      </c>
    </row>
    <row r="8738" spans="1:2" x14ac:dyDescent="0.25">
      <c r="A8738">
        <f ca="1">27784.7037464638*(((RANDBETWEEN(3800,4910))))</f>
        <v>134255688.50291297</v>
      </c>
      <c r="B8738">
        <v>173760321.10222843</v>
      </c>
    </row>
    <row r="8739" spans="1:2" x14ac:dyDescent="0.25">
      <c r="A8739">
        <f ca="1">30545.954189212*(((RANDBETWEEN(3800,4910))))</f>
        <v>147842418.27578613</v>
      </c>
      <c r="B8739">
        <v>160742872.90923056</v>
      </c>
    </row>
    <row r="8740" spans="1:2" x14ac:dyDescent="0.25">
      <c r="A8740">
        <f ca="1">28804.4886274893*(((RANDBETWEEN(3800,4910))))</f>
        <v>111098912.63622607</v>
      </c>
      <c r="B8740">
        <v>193277027.6096718</v>
      </c>
    </row>
    <row r="8741" spans="1:2" x14ac:dyDescent="0.25">
      <c r="A8741">
        <f ca="1">25802.6778632517*(((RANDBETWEEN(3800,4910))))</f>
        <v>115183153.98155567</v>
      </c>
      <c r="B8741">
        <v>165607328.06418452</v>
      </c>
    </row>
    <row r="8742" spans="1:2" x14ac:dyDescent="0.25">
      <c r="A8742">
        <f ca="1">30767.2168491164*(((RANDBETWEEN(3800,4910))))</f>
        <v>130176094.48861131</v>
      </c>
      <c r="B8742">
        <v>180050869.03466606</v>
      </c>
    </row>
    <row r="8743" spans="1:2" x14ac:dyDescent="0.25">
      <c r="A8743">
        <f ca="1">29213.1056731932*(((RANDBETWEEN(3800,4910))))</f>
        <v>126755665.51598528</v>
      </c>
      <c r="B8743">
        <v>180412131.64344281</v>
      </c>
    </row>
    <row r="8744" spans="1:2" x14ac:dyDescent="0.25">
      <c r="A8744">
        <f ca="1">34010.8998313831*(((RANDBETWEEN(3800,4910))))</f>
        <v>139682765.60749042</v>
      </c>
      <c r="B8744">
        <v>174070415.35765767</v>
      </c>
    </row>
    <row r="8745" spans="1:2" x14ac:dyDescent="0.25">
      <c r="A8745">
        <f ca="1">25779.8082932884*(((RANDBETWEEN(3800,4910))))</f>
        <v>111136753.55236647</v>
      </c>
      <c r="B8745">
        <v>172762159.63851091</v>
      </c>
    </row>
    <row r="8746" spans="1:2" x14ac:dyDescent="0.25">
      <c r="A8746">
        <f ca="1">26622.7700816044*(((RANDBETWEEN(3800,4910))))</f>
        <v>106624194.17682579</v>
      </c>
      <c r="B8746">
        <v>146775370.20268863</v>
      </c>
    </row>
    <row r="8747" spans="1:2" x14ac:dyDescent="0.25">
      <c r="A8747">
        <f ca="1">28939.610128786*(((RANDBETWEEN(3800,4910))))</f>
        <v>125048055.36648411</v>
      </c>
      <c r="B8747">
        <v>190981782.68793252</v>
      </c>
    </row>
    <row r="8748" spans="1:2" x14ac:dyDescent="0.25">
      <c r="A8748">
        <f ca="1">25561.1516626597*(((RANDBETWEEN(3800,4910))))</f>
        <v>101171038.28080714</v>
      </c>
      <c r="B8748">
        <v>163992790.48749307</v>
      </c>
    </row>
    <row r="8749" spans="1:2" x14ac:dyDescent="0.25">
      <c r="A8749">
        <f ca="1">28349.7315324777*(((RANDBETWEEN(3800,4910))))</f>
        <v>126751649.68170761</v>
      </c>
      <c r="B8749">
        <v>201071500.81043583</v>
      </c>
    </row>
    <row r="8750" spans="1:2" x14ac:dyDescent="0.25">
      <c r="A8750">
        <f ca="1">28205.2349929274*(((RANDBETWEEN(3800,4910))))</f>
        <v>137331289.18056348</v>
      </c>
      <c r="B8750">
        <v>160700901.09894162</v>
      </c>
    </row>
    <row r="8751" spans="1:2" x14ac:dyDescent="0.25">
      <c r="A8751">
        <f ca="1">26443.8239558617*(((RANDBETWEEN(3800,4910))))</f>
        <v>112095369.74889764</v>
      </c>
      <c r="B8751">
        <v>168490054.99125406</v>
      </c>
    </row>
    <row r="8752" spans="1:2" x14ac:dyDescent="0.25">
      <c r="A8752">
        <f ca="1">26843.9062980287*(((RANDBETWEEN(3800,4910))))</f>
        <v>109066791.28889079</v>
      </c>
      <c r="B8752">
        <v>184687801.63210091</v>
      </c>
    </row>
    <row r="8753" spans="1:2" x14ac:dyDescent="0.25">
      <c r="A8753">
        <f ca="1">28582.7146170372*(((RANDBETWEEN(3800,4910))))</f>
        <v>133538442.69079784</v>
      </c>
      <c r="B8753">
        <v>181040667.8160255</v>
      </c>
    </row>
    <row r="8754" spans="1:2" x14ac:dyDescent="0.25">
      <c r="A8754">
        <f ca="1">30913.949090544*(((RANDBETWEEN(3800,4910))))</f>
        <v>130549607.00936729</v>
      </c>
      <c r="B8754">
        <v>153379425.80730158</v>
      </c>
    </row>
    <row r="8755" spans="1:2" x14ac:dyDescent="0.25">
      <c r="A8755">
        <f ca="1">28090.1244456556*(((RANDBETWEEN(3800,4910))))</f>
        <v>128680860.08554828</v>
      </c>
      <c r="B8755">
        <v>180819754.47354949</v>
      </c>
    </row>
    <row r="8756" spans="1:2" x14ac:dyDescent="0.25">
      <c r="A8756">
        <f ca="1">30374.4325549105*(((RANDBETWEEN(3800,4910))))</f>
        <v>132371777.07429984</v>
      </c>
      <c r="B8756">
        <v>177508112.0688583</v>
      </c>
    </row>
    <row r="8757" spans="1:2" x14ac:dyDescent="0.25">
      <c r="A8757">
        <f ca="1">27653.8446710681*(((RANDBETWEEN(3800,4910))))</f>
        <v>110089955.6355222</v>
      </c>
      <c r="B8757">
        <v>167637578.687154</v>
      </c>
    </row>
    <row r="8758" spans="1:2" x14ac:dyDescent="0.25">
      <c r="A8758">
        <f ca="1">24956.5529124184*(((RANDBETWEEN(3800,4910))))</f>
        <v>108660831.38066971</v>
      </c>
      <c r="B8758">
        <v>163879092.78976566</v>
      </c>
    </row>
    <row r="8759" spans="1:2" x14ac:dyDescent="0.25">
      <c r="A8759">
        <f ca="1">27430.992575551*(((RANDBETWEEN(3800,4910))))</f>
        <v>130434369.69674514</v>
      </c>
      <c r="B8759">
        <v>170568023.70281088</v>
      </c>
    </row>
    <row r="8760" spans="1:2" x14ac:dyDescent="0.25">
      <c r="A8760">
        <f ca="1">27795.1459624175*(((RANDBETWEEN(3800,4910))))</f>
        <v>118490707.23778568</v>
      </c>
      <c r="B8760">
        <v>161016863.48716182</v>
      </c>
    </row>
    <row r="8761" spans="1:2" x14ac:dyDescent="0.25">
      <c r="A8761">
        <f ca="1">29434.751774783*(((RANDBETWEEN(3800,4910))))</f>
        <v>127687953.1990086</v>
      </c>
      <c r="B8761">
        <v>159610609.16200262</v>
      </c>
    </row>
    <row r="8762" spans="1:2" x14ac:dyDescent="0.25">
      <c r="A8762">
        <f ca="1">27142.8471350066*(((RANDBETWEEN(3800,4910))))</f>
        <v>108055674.44446115</v>
      </c>
      <c r="B8762">
        <v>186196004.08302236</v>
      </c>
    </row>
    <row r="8763" spans="1:2" x14ac:dyDescent="0.25">
      <c r="A8763">
        <f ca="1">29506.9868309652*(((RANDBETWEEN(3800,4910))))</f>
        <v>118116468.28435376</v>
      </c>
      <c r="B8763">
        <v>173061869.74763927</v>
      </c>
    </row>
    <row r="8764" spans="1:2" x14ac:dyDescent="0.25">
      <c r="A8764">
        <f ca="1">29049.1542254685*(((RANDBETWEEN(3800,4910))))</f>
        <v>128949195.60685481</v>
      </c>
      <c r="B8764">
        <v>161974250.47807738</v>
      </c>
    </row>
    <row r="8765" spans="1:2" x14ac:dyDescent="0.25">
      <c r="A8765">
        <f ca="1">28371.6804105608*(((RANDBETWEEN(3800,4910))))</f>
        <v>126480951.27028</v>
      </c>
      <c r="B8765">
        <v>189183873.13288292</v>
      </c>
    </row>
    <row r="8766" spans="1:2" x14ac:dyDescent="0.25">
      <c r="A8766">
        <f ca="1">26061.5536479556*(((RANDBETWEEN(3800,4910))))</f>
        <v>115843605.9651625</v>
      </c>
      <c r="B8766">
        <v>148139759.91983292</v>
      </c>
    </row>
    <row r="8767" spans="1:2" x14ac:dyDescent="0.25">
      <c r="A8767">
        <f ca="1">28290.2842945339*(((RANDBETWEEN(3800,4910))))</f>
        <v>133841334.99743971</v>
      </c>
      <c r="B8767">
        <v>158386056.16623577</v>
      </c>
    </row>
    <row r="8768" spans="1:2" x14ac:dyDescent="0.25">
      <c r="A8768">
        <f ca="1">28511.6316280027*(((RANDBETWEEN(3800,4910))))</f>
        <v>126420574.63856392</v>
      </c>
      <c r="B8768">
        <v>165671384.74559185</v>
      </c>
    </row>
    <row r="8769" spans="1:2" x14ac:dyDescent="0.25">
      <c r="A8769">
        <f ca="1">28161.1438380443*(((RANDBETWEEN(3800,4910))))</f>
        <v>121656141.38035129</v>
      </c>
      <c r="B8769">
        <v>144415390.38571927</v>
      </c>
    </row>
    <row r="8770" spans="1:2" x14ac:dyDescent="0.25">
      <c r="A8770">
        <f ca="1">26963.9988564492*(((RANDBETWEEN(3800,4910))))</f>
        <v>130451826.46750113</v>
      </c>
      <c r="B8770">
        <v>150508054.93008447</v>
      </c>
    </row>
    <row r="8771" spans="1:2" x14ac:dyDescent="0.25">
      <c r="A8771">
        <f ca="1">28573.1538912673*(((RANDBETWEEN(3800,4910))))</f>
        <v>112521080.02381077</v>
      </c>
      <c r="B8771">
        <v>197355394.3767029</v>
      </c>
    </row>
    <row r="8772" spans="1:2" x14ac:dyDescent="0.25">
      <c r="A8772">
        <f ca="1">29471.8104131529*(((RANDBETWEEN(3800,4910))))</f>
        <v>141788879.89767873</v>
      </c>
      <c r="B8772">
        <v>179259063.90585667</v>
      </c>
    </row>
    <row r="8773" spans="1:2" x14ac:dyDescent="0.25">
      <c r="A8773">
        <f ca="1">27314.3833386467*(((RANDBETWEEN(3800,4910))))</f>
        <v>108765874.45449112</v>
      </c>
      <c r="B8773">
        <v>160334254.1366896</v>
      </c>
    </row>
    <row r="8774" spans="1:2" x14ac:dyDescent="0.25">
      <c r="A8774">
        <f ca="1">27748.5407528112*(((RANDBETWEEN(3800,4910))))</f>
        <v>122870538.45344812</v>
      </c>
      <c r="B8774">
        <v>159418707.25962654</v>
      </c>
    </row>
    <row r="8775" spans="1:2" x14ac:dyDescent="0.25">
      <c r="A8775">
        <f ca="1">26923.3711669747*(((RANDBETWEEN(3800,4910))))</f>
        <v>104301139.90085998</v>
      </c>
      <c r="B8775">
        <v>188211563.00805321</v>
      </c>
    </row>
    <row r="8776" spans="1:2" x14ac:dyDescent="0.25">
      <c r="A8776">
        <f ca="1">26663.6564585888*(((RANDBETWEEN(3800,4910))))</f>
        <v>106707953.14727253</v>
      </c>
      <c r="B8776">
        <v>162818904.73215902</v>
      </c>
    </row>
    <row r="8777" spans="1:2" x14ac:dyDescent="0.25">
      <c r="A8777">
        <f ca="1">27254.6066815564*(((RANDBETWEEN(3800,4910))))</f>
        <v>129977219.26434256</v>
      </c>
      <c r="B8777">
        <v>145493731.3575151</v>
      </c>
    </row>
    <row r="8778" spans="1:2" x14ac:dyDescent="0.25">
      <c r="A8778">
        <f ca="1">27780.0217692933*(((RANDBETWEEN(3800,4910))))</f>
        <v>111231207.16425037</v>
      </c>
      <c r="B8778">
        <v>164137209.70036352</v>
      </c>
    </row>
    <row r="8779" spans="1:2" x14ac:dyDescent="0.25">
      <c r="A8779">
        <f ca="1">29932.1746621756*(((RANDBETWEEN(3800,4910))))</f>
        <v>135203632.94904706</v>
      </c>
      <c r="B8779">
        <v>162428778.01235622</v>
      </c>
    </row>
    <row r="8780" spans="1:2" x14ac:dyDescent="0.25">
      <c r="A8780">
        <f ca="1">25661.6437191196*(((RANDBETWEEN(3800,4910))))</f>
        <v>101081214.60961227</v>
      </c>
      <c r="B8780">
        <v>175944401.41316822</v>
      </c>
    </row>
    <row r="8781" spans="1:2" x14ac:dyDescent="0.25">
      <c r="A8781">
        <f ca="1">26739.4462309549*(((RANDBETWEEN(3800,4910))))</f>
        <v>106556693.23035534</v>
      </c>
      <c r="B8781">
        <v>156643729.08693403</v>
      </c>
    </row>
    <row r="8782" spans="1:2" x14ac:dyDescent="0.25">
      <c r="A8782">
        <f ca="1">29250.5786839654*(((RANDBETWEEN(3800,4910))))</f>
        <v>137243715.18516549</v>
      </c>
      <c r="B8782">
        <v>155370275.5564819</v>
      </c>
    </row>
    <row r="8783" spans="1:2" x14ac:dyDescent="0.25">
      <c r="A8783">
        <f ca="1">25046.8853821132*(((RANDBETWEEN(3800,4910))))</f>
        <v>100963994.9752983</v>
      </c>
      <c r="B8783">
        <v>148458417.90495443</v>
      </c>
    </row>
    <row r="8784" spans="1:2" x14ac:dyDescent="0.25">
      <c r="A8784">
        <f ca="1">26195.4895622843*(((RANDBETWEEN(3800,4910))))</f>
        <v>113767011.16900091</v>
      </c>
      <c r="B8784">
        <v>171886409.9087919</v>
      </c>
    </row>
    <row r="8785" spans="1:2" x14ac:dyDescent="0.25">
      <c r="A8785">
        <f ca="1">31415.3613506653*(((RANDBETWEEN(3800,4910))))</f>
        <v>133609531.82437962</v>
      </c>
      <c r="B8785">
        <v>198715756.82231581</v>
      </c>
    </row>
    <row r="8786" spans="1:2" x14ac:dyDescent="0.25">
      <c r="A8786">
        <f ca="1">27639.3646499194*(((RANDBETWEEN(3800,4910))))</f>
        <v>132558392.86101356</v>
      </c>
      <c r="B8786">
        <v>190612807.7726613</v>
      </c>
    </row>
    <row r="8787" spans="1:2" x14ac:dyDescent="0.25">
      <c r="A8787">
        <f ca="1">30753.8669169997*(((RANDBETWEEN(3800,4910))))</f>
        <v>122308128.72890787</v>
      </c>
      <c r="B8787">
        <v>144418661.71678758</v>
      </c>
    </row>
    <row r="8788" spans="1:2" x14ac:dyDescent="0.25">
      <c r="A8788">
        <f ca="1">32768.5140831142*(((RANDBETWEEN(3800,4910))))</f>
        <v>160532950.49317652</v>
      </c>
      <c r="B8788">
        <v>176143519.42052364</v>
      </c>
    </row>
    <row r="8789" spans="1:2" x14ac:dyDescent="0.25">
      <c r="A8789">
        <f ca="1">26736.0383851194*(((RANDBETWEEN(3800,4910))))</f>
        <v>123199664.87863012</v>
      </c>
      <c r="B8789">
        <v>154419585.55396926</v>
      </c>
    </row>
    <row r="8790" spans="1:2" x14ac:dyDescent="0.25">
      <c r="A8790">
        <f ca="1">30536.7534864806*(((RANDBETWEEN(3800,4910))))</f>
        <v>119978904.4483823</v>
      </c>
      <c r="B8790">
        <v>187479040.35505068</v>
      </c>
    </row>
    <row r="8791" spans="1:2" x14ac:dyDescent="0.25">
      <c r="A8791">
        <f ca="1">28164.6757957825*(((RANDBETWEEN(3800,4910))))</f>
        <v>135359431.87453061</v>
      </c>
      <c r="B8791">
        <v>147780085.56570429</v>
      </c>
    </row>
    <row r="8792" spans="1:2" x14ac:dyDescent="0.25">
      <c r="A8792">
        <f ca="1">27349.9624815575*(((RANDBETWEEN(3800,4910))))</f>
        <v>116565540.09639803</v>
      </c>
      <c r="B8792">
        <v>200152021.60557544</v>
      </c>
    </row>
    <row r="8793" spans="1:2" x14ac:dyDescent="0.25">
      <c r="A8793">
        <f ca="1">26193.89814958*(((RANDBETWEEN(3800,4910))))</f>
        <v>104120745.14458057</v>
      </c>
      <c r="B8793">
        <v>159812389.60115215</v>
      </c>
    </row>
    <row r="8794" spans="1:2" x14ac:dyDescent="0.25">
      <c r="A8794">
        <f ca="1">27068.8330404136*(((RANDBETWEEN(3800,4910))))</f>
        <v>122973708.50259905</v>
      </c>
      <c r="B8794">
        <v>199993314.17230427</v>
      </c>
    </row>
    <row r="8795" spans="1:2" x14ac:dyDescent="0.25">
      <c r="A8795">
        <f ca="1">27951.1596519442*(((RANDBETWEEN(3800,4910))))</f>
        <v>122537883.91412349</v>
      </c>
      <c r="B8795">
        <v>145624168.61942178</v>
      </c>
    </row>
    <row r="8796" spans="1:2" x14ac:dyDescent="0.25">
      <c r="A8796">
        <f ca="1">25233.937336347*(((RANDBETWEEN(3800,4910))))</f>
        <v>123217316.0133823</v>
      </c>
      <c r="B8796">
        <v>165696323.58038339</v>
      </c>
    </row>
    <row r="8797" spans="1:2" x14ac:dyDescent="0.25">
      <c r="A8797">
        <f ca="1">29130.0939382862*(((RANDBETWEEN(3800,4910))))</f>
        <v>125434184.49826023</v>
      </c>
      <c r="B8797">
        <v>189366228.45650214</v>
      </c>
    </row>
    <row r="8798" spans="1:2" x14ac:dyDescent="0.25">
      <c r="A8798">
        <f ca="1">31433.5985730966*(((RANDBETWEEN(3800,4910))))</f>
        <v>126363066.26384827</v>
      </c>
      <c r="B8798">
        <v>190329273.08891559</v>
      </c>
    </row>
    <row r="8799" spans="1:2" x14ac:dyDescent="0.25">
      <c r="A8799">
        <f ca="1">25540.3727936033*(((RANDBETWEEN(3800,4910))))</f>
        <v>97538683.698771104</v>
      </c>
      <c r="B8799">
        <v>162465534.89357132</v>
      </c>
    </row>
    <row r="8800" spans="1:2" x14ac:dyDescent="0.25">
      <c r="A8800">
        <f ca="1">28545.5284494179*(((RANDBETWEEN(3800,4910))))</f>
        <v>139844543.8736985</v>
      </c>
      <c r="B8800">
        <v>178736516.46175042</v>
      </c>
    </row>
    <row r="8801" spans="1:2" x14ac:dyDescent="0.25">
      <c r="A8801">
        <f ca="1">30609.6532746037*(((RANDBETWEEN(3800,4910))))</f>
        <v>127244328.66252777</v>
      </c>
      <c r="B8801">
        <v>176795748.10445392</v>
      </c>
    </row>
    <row r="8802" spans="1:2" x14ac:dyDescent="0.25">
      <c r="A8802">
        <f ca="1">27088.3205367215*(((RANDBETWEEN(3800,4910))))</f>
        <v>106430011.38877881</v>
      </c>
      <c r="B8802">
        <v>146679111.28388739</v>
      </c>
    </row>
    <row r="8803" spans="1:2" x14ac:dyDescent="0.25">
      <c r="A8803">
        <f ca="1">26418.5560904256*(((RANDBETWEEN(3800,4910))))</f>
        <v>103481484.20619722</v>
      </c>
      <c r="B8803">
        <v>150600781.61983666</v>
      </c>
    </row>
    <row r="8804" spans="1:2" x14ac:dyDescent="0.25">
      <c r="A8804">
        <f ca="1">27956.2613451284*(((RANDBETWEEN(3800,4910))))</f>
        <v>123734412.71353832</v>
      </c>
      <c r="B8804">
        <v>160737058.5514929</v>
      </c>
    </row>
    <row r="8805" spans="1:2" x14ac:dyDescent="0.25">
      <c r="A8805">
        <f ca="1">33003.565363174*(((RANDBETWEEN(3800,4910))))</f>
        <v>159044181.48513564</v>
      </c>
      <c r="B8805">
        <v>175014667.39638114</v>
      </c>
    </row>
    <row r="8806" spans="1:2" x14ac:dyDescent="0.25">
      <c r="A8806">
        <f ca="1">29109.7080553429*(((RANDBETWEEN(3800,4910))))</f>
        <v>127704289.23878925</v>
      </c>
      <c r="B8806">
        <v>158701698.87790322</v>
      </c>
    </row>
    <row r="8807" spans="1:2" x14ac:dyDescent="0.25">
      <c r="A8807">
        <f ca="1">26997.1953333056*(((RANDBETWEEN(3800,4910))))</f>
        <v>111255441.96855249</v>
      </c>
      <c r="B8807">
        <v>169677233.1579662</v>
      </c>
    </row>
    <row r="8808" spans="1:2" x14ac:dyDescent="0.25">
      <c r="A8808">
        <f ca="1">29901.6651200753*(((RANDBETWEEN(3800,4910))))</f>
        <v>127111978.42544028</v>
      </c>
      <c r="B8808">
        <v>173051942.31792921</v>
      </c>
    </row>
    <row r="8809" spans="1:2" x14ac:dyDescent="0.25">
      <c r="A8809">
        <f ca="1">31402.4066975862*(((RANDBETWEEN(3800,4910))))</f>
        <v>133648642.90492705</v>
      </c>
      <c r="B8809">
        <v>181152619.7331281</v>
      </c>
    </row>
    <row r="8810" spans="1:2" x14ac:dyDescent="0.25">
      <c r="A8810">
        <f ca="1">27948.9725395226*(((RANDBETWEEN(3800,4910))))</f>
        <v>136614577.77318633</v>
      </c>
      <c r="B8810">
        <v>167282598.63976172</v>
      </c>
    </row>
    <row r="8811" spans="1:2" x14ac:dyDescent="0.25">
      <c r="A8811">
        <f ca="1">26825.4008199154*(((RANDBETWEEN(3800,4910))))</f>
        <v>115107794.91825709</v>
      </c>
      <c r="B8811">
        <v>142989695.57056233</v>
      </c>
    </row>
    <row r="8812" spans="1:2" x14ac:dyDescent="0.25">
      <c r="A8812">
        <f ca="1">27107.0562549998*(((RANDBETWEEN(3800,4910))))</f>
        <v>108482439.1325092</v>
      </c>
      <c r="B8812">
        <v>179959978.78282702</v>
      </c>
    </row>
    <row r="8813" spans="1:2" x14ac:dyDescent="0.25">
      <c r="A8813">
        <f ca="1">28534.4221883409*(((RANDBETWEEN(3800,4910))))</f>
        <v>136965226.50403643</v>
      </c>
      <c r="B8813">
        <v>163122884.26403719</v>
      </c>
    </row>
    <row r="8814" spans="1:2" x14ac:dyDescent="0.25">
      <c r="A8814">
        <f ca="1">26714.7913619006*(((RANDBETWEEN(3800,4910))))</f>
        <v>113056997.04356331</v>
      </c>
      <c r="B8814">
        <v>164843232.52975535</v>
      </c>
    </row>
    <row r="8815" spans="1:2" x14ac:dyDescent="0.25">
      <c r="A8815">
        <f ca="1">25888.470544644*(((RANDBETWEEN(3800,4910))))</f>
        <v>102337124.06297767</v>
      </c>
      <c r="B8815">
        <v>147049697.5481028</v>
      </c>
    </row>
    <row r="8816" spans="1:2" x14ac:dyDescent="0.25">
      <c r="A8816">
        <f ca="1">30743.402179879*(((RANDBETWEEN(3800,4910))))</f>
        <v>131581761.32988216</v>
      </c>
      <c r="B8816">
        <v>170464846.44702226</v>
      </c>
    </row>
    <row r="8817" spans="1:2" x14ac:dyDescent="0.25">
      <c r="A8817">
        <f ca="1">29730.1730798893*(((RANDBETWEEN(3800,4910))))</f>
        <v>126085664.03181048</v>
      </c>
      <c r="B8817">
        <v>164319443.2238301</v>
      </c>
    </row>
    <row r="8818" spans="1:2" x14ac:dyDescent="0.25">
      <c r="A8818">
        <f ca="1">25207.8346156135*(((RANDBETWEEN(3800,4910))))</f>
        <v>106679556.09327637</v>
      </c>
      <c r="B8818">
        <v>181437278.6112422</v>
      </c>
    </row>
    <row r="8819" spans="1:2" x14ac:dyDescent="0.25">
      <c r="A8819">
        <f ca="1">30439.3992787849*(((RANDBETWEEN(3800,4910))))</f>
        <v>129519643.93122983</v>
      </c>
      <c r="B8819">
        <v>159881390.997675</v>
      </c>
    </row>
    <row r="8820" spans="1:2" x14ac:dyDescent="0.25">
      <c r="A8820">
        <f ca="1">28951.134456791*(((RANDBETWEEN(3800,4910))))</f>
        <v>127558698.41662115</v>
      </c>
      <c r="B8820">
        <v>155132902.92071006</v>
      </c>
    </row>
    <row r="8821" spans="1:2" x14ac:dyDescent="0.25">
      <c r="A8821">
        <f ca="1">29048.5485153654*(((RANDBETWEEN(3800,4910))))</f>
        <v>130718468.31914419</v>
      </c>
      <c r="B8821">
        <v>203078797.69295323</v>
      </c>
    </row>
    <row r="8822" spans="1:2" x14ac:dyDescent="0.25">
      <c r="A8822">
        <f ca="1">29137.3037011122*(((RANDBETWEEN(3800,4910))))</f>
        <v>132021123.06973945</v>
      </c>
      <c r="B8822">
        <v>169618197.63263041</v>
      </c>
    </row>
    <row r="8823" spans="1:2" x14ac:dyDescent="0.25">
      <c r="A8823">
        <f ca="1">25917.1010242071*(((RANDBETWEEN(3800,4910))))</f>
        <v>114061161.6075355</v>
      </c>
      <c r="B8823">
        <v>150477339.73940459</v>
      </c>
    </row>
    <row r="8824" spans="1:2" x14ac:dyDescent="0.25">
      <c r="A8824">
        <f ca="1">27268.3731440204*(((RANDBETWEEN(3800,4910))))</f>
        <v>110273300.99441867</v>
      </c>
      <c r="B8824">
        <v>197058633.16393727</v>
      </c>
    </row>
    <row r="8825" spans="1:2" x14ac:dyDescent="0.25">
      <c r="A8825">
        <f ca="1">29232.4034233199*(((RANDBETWEEN(3800,4910))))</f>
        <v>140783254.8867088</v>
      </c>
      <c r="B8825">
        <v>168661422.77588046</v>
      </c>
    </row>
    <row r="8826" spans="1:2" x14ac:dyDescent="0.25">
      <c r="A8826">
        <f ca="1">29753.8076568908*(((RANDBETWEEN(3800,4910))))</f>
        <v>121127750.97120254</v>
      </c>
      <c r="B8826">
        <v>182039120.69981569</v>
      </c>
    </row>
    <row r="8827" spans="1:2" x14ac:dyDescent="0.25">
      <c r="A8827">
        <f ca="1">29017.4825955916*(((RANDBETWEEN(3800,4910))))</f>
        <v>126226049.29082361</v>
      </c>
      <c r="B8827">
        <v>149697831.00969639</v>
      </c>
    </row>
    <row r="8828" spans="1:2" x14ac:dyDescent="0.25">
      <c r="A8828">
        <f ca="1">29637.1714392294*(((RANDBETWEEN(3800,4910))))</f>
        <v>115703517.29875168</v>
      </c>
      <c r="B8828">
        <v>146189792.05165324</v>
      </c>
    </row>
    <row r="8829" spans="1:2" x14ac:dyDescent="0.25">
      <c r="A8829">
        <f ca="1">26617.5107958925*(((RANDBETWEEN(3800,4910))))</f>
        <v>104393877.34149048</v>
      </c>
      <c r="B8829">
        <v>158763034.95523745</v>
      </c>
    </row>
    <row r="8830" spans="1:2" x14ac:dyDescent="0.25">
      <c r="A8830">
        <f ca="1">26292.5422855031*(((RANDBETWEEN(3800,4910))))</f>
        <v>108877417.60426827</v>
      </c>
      <c r="B8830">
        <v>145129534.26233894</v>
      </c>
    </row>
    <row r="8831" spans="1:2" x14ac:dyDescent="0.25">
      <c r="A8831">
        <f ca="1">28642.8276057959*(((RANDBETWEEN(3800,4910))))</f>
        <v>116576308.35558948</v>
      </c>
      <c r="B8831">
        <v>192888931.63765612</v>
      </c>
    </row>
    <row r="8832" spans="1:2" x14ac:dyDescent="0.25">
      <c r="A8832">
        <f ca="1">26690.3113678541*(((RANDBETWEEN(3800,4910))))</f>
        <v>126885740.24277823</v>
      </c>
      <c r="B8832">
        <v>159921206.27988723</v>
      </c>
    </row>
    <row r="8833" spans="1:2" x14ac:dyDescent="0.25">
      <c r="A8833">
        <f ca="1">27358.1839949539*(((RANDBETWEEN(3800,4910))))</f>
        <v>123604275.28920153</v>
      </c>
      <c r="B8833">
        <v>190831518.25197834</v>
      </c>
    </row>
    <row r="8834" spans="1:2" x14ac:dyDescent="0.25">
      <c r="A8834">
        <f ca="1">26180.3293380476*(((RANDBETWEEN(3800,4910))))</f>
        <v>120638957.58972333</v>
      </c>
      <c r="B8834">
        <v>151689162.69127351</v>
      </c>
    </row>
    <row r="8835" spans="1:2" x14ac:dyDescent="0.25">
      <c r="A8835">
        <f ca="1">26188.5711878555*(((RANDBETWEEN(3800,4910))))</f>
        <v>105147113.31923971</v>
      </c>
      <c r="B8835">
        <v>146247387.30542797</v>
      </c>
    </row>
    <row r="8836" spans="1:2" x14ac:dyDescent="0.25">
      <c r="A8836">
        <f ca="1">27553.8838922413*(((RANDBETWEEN(3800,4910))))</f>
        <v>127354051.34993906</v>
      </c>
      <c r="B8836">
        <v>161172186.40839988</v>
      </c>
    </row>
    <row r="8837" spans="1:2" x14ac:dyDescent="0.25">
      <c r="A8837">
        <f ca="1">28696.959886408*(((RANDBETWEEN(3800,4910))))</f>
        <v>115476566.58290596</v>
      </c>
      <c r="B8837">
        <v>173368327.68030167</v>
      </c>
    </row>
    <row r="8838" spans="1:2" x14ac:dyDescent="0.25">
      <c r="A8838">
        <f ca="1">28404.0115134169*(((RANDBETWEEN(3800,4910))))</f>
        <v>110946068.97140653</v>
      </c>
      <c r="B8838">
        <v>144764938.78671622</v>
      </c>
    </row>
    <row r="8839" spans="1:2" x14ac:dyDescent="0.25">
      <c r="A8839">
        <f ca="1">29513.8985883989*(((RANDBETWEEN(3800,4910))))</f>
        <v>127293444.61176454</v>
      </c>
      <c r="B8839">
        <v>185171443.25715953</v>
      </c>
    </row>
    <row r="8840" spans="1:2" x14ac:dyDescent="0.25">
      <c r="A8840">
        <f ca="1">30193.6862816547*(((RANDBETWEEN(3800,4910))))</f>
        <v>128504328.81472255</v>
      </c>
      <c r="B8840">
        <v>154449509.42684111</v>
      </c>
    </row>
    <row r="8841" spans="1:2" x14ac:dyDescent="0.25">
      <c r="A8841">
        <f ca="1">26643.2960894639*(((RANDBETWEEN(3800,4910))))</f>
        <v>106120248.32433479</v>
      </c>
      <c r="B8841">
        <v>178150866.83762193</v>
      </c>
    </row>
    <row r="8842" spans="1:2" x14ac:dyDescent="0.25">
      <c r="A8842">
        <f ca="1">29418.726404844*(((RANDBETWEEN(3800,4910))))</f>
        <v>113291515.38505408</v>
      </c>
      <c r="B8842">
        <v>171084493.40085495</v>
      </c>
    </row>
    <row r="8843" spans="1:2" x14ac:dyDescent="0.25">
      <c r="A8843">
        <f ca="1">29174.0461993844*(((RANDBETWEEN(3800,4910))))</f>
        <v>133500435.40838294</v>
      </c>
      <c r="B8843">
        <v>156189179.16403133</v>
      </c>
    </row>
    <row r="8844" spans="1:2" x14ac:dyDescent="0.25">
      <c r="A8844">
        <f ca="1">27833.7421500374*(((RANDBETWEEN(3800,4910))))</f>
        <v>114174010.2994536</v>
      </c>
      <c r="B8844">
        <v>189644675.18518716</v>
      </c>
    </row>
    <row r="8845" spans="1:2" x14ac:dyDescent="0.25">
      <c r="A8845">
        <f ca="1">27237.1733387563*(((RANDBETWEEN(3800,4910))))</f>
        <v>121450555.91751415</v>
      </c>
      <c r="B8845">
        <v>188086016.47625494</v>
      </c>
    </row>
    <row r="8846" spans="1:2" x14ac:dyDescent="0.25">
      <c r="A8846">
        <f ca="1">27201.8845615434*(((RANDBETWEEN(3800,4910))))</f>
        <v>110330843.78162007</v>
      </c>
      <c r="B8846">
        <v>155648074.05145454</v>
      </c>
    </row>
    <row r="8847" spans="1:2" x14ac:dyDescent="0.25">
      <c r="A8847">
        <f ca="1">26592.1540003596*(((RANDBETWEEN(3800,4910))))</f>
        <v>123174857.32966544</v>
      </c>
      <c r="B8847">
        <v>159270386.74236977</v>
      </c>
    </row>
    <row r="8848" spans="1:2" x14ac:dyDescent="0.25">
      <c r="A8848">
        <f ca="1">25743.0817194522*(((RANDBETWEEN(3800,4910))))</f>
        <v>120168705.46640265</v>
      </c>
      <c r="B8848">
        <v>167067031.82611719</v>
      </c>
    </row>
    <row r="8849" spans="1:2" x14ac:dyDescent="0.25">
      <c r="A8849">
        <f ca="1">27416.335368404*(((RANDBETWEEN(3800,4910))))</f>
        <v>107307536.63193308</v>
      </c>
      <c r="B8849">
        <v>149176713.21590027</v>
      </c>
    </row>
    <row r="8850" spans="1:2" x14ac:dyDescent="0.25">
      <c r="A8850">
        <f ca="1">29462.1275686371*(((RANDBETWEEN(3800,4910))))</f>
        <v>137794370.63851568</v>
      </c>
      <c r="B8850">
        <v>167557032.08444557</v>
      </c>
    </row>
    <row r="8851" spans="1:2" x14ac:dyDescent="0.25">
      <c r="A8851">
        <f ca="1">25991.3255754485*(((RANDBETWEEN(3800,4910))))</f>
        <v>115349502.90384054</v>
      </c>
      <c r="B8851">
        <v>186415463.69168022</v>
      </c>
    </row>
    <row r="8852" spans="1:2" x14ac:dyDescent="0.25">
      <c r="A8852">
        <f ca="1">29525.8579431587*(((RANDBETWEEN(3800,4910))))</f>
        <v>125366792.8266519</v>
      </c>
      <c r="B8852">
        <v>165422448.83934319</v>
      </c>
    </row>
    <row r="8853" spans="1:2" x14ac:dyDescent="0.25">
      <c r="A8853">
        <f ca="1">26204.2967835011*(((RANDBETWEEN(3800,4910))))</f>
        <v>103716606.6690975</v>
      </c>
      <c r="B8853">
        <v>168975455.76356304</v>
      </c>
    </row>
    <row r="8854" spans="1:2" x14ac:dyDescent="0.25">
      <c r="A8854">
        <f ca="1">29114.1704781183*(((RANDBETWEEN(3800,4910))))</f>
        <v>114855402.53617673</v>
      </c>
      <c r="B8854">
        <v>153638468.41050559</v>
      </c>
    </row>
    <row r="8855" spans="1:2" x14ac:dyDescent="0.25">
      <c r="A8855">
        <f ca="1">26769.8138194389*(((RANDBETWEEN(3800,4910))))</f>
        <v>114494493.70574035</v>
      </c>
      <c r="B8855">
        <v>156975673.33271521</v>
      </c>
    </row>
    <row r="8856" spans="1:2" x14ac:dyDescent="0.25">
      <c r="A8856">
        <f ca="1">28227.769254407*(((RANDBETWEEN(3800,4910))))</f>
        <v>113362721.32569835</v>
      </c>
      <c r="B8856">
        <v>173546236.33813795</v>
      </c>
    </row>
    <row r="8857" spans="1:2" x14ac:dyDescent="0.25">
      <c r="A8857">
        <f ca="1">30781.7191627953*(((RANDBETWEEN(3800,4910))))</f>
        <v>128544459.22383322</v>
      </c>
      <c r="B8857">
        <v>143903752.67611086</v>
      </c>
    </row>
    <row r="8858" spans="1:2" x14ac:dyDescent="0.25">
      <c r="A8858">
        <f ca="1">29645.3080250051*(((RANDBETWEEN(3800,4910))))</f>
        <v>141082020.89099926</v>
      </c>
      <c r="B8858">
        <v>168576133.31319931</v>
      </c>
    </row>
    <row r="8859" spans="1:2" x14ac:dyDescent="0.25">
      <c r="A8859">
        <f ca="1">27232.1184633275*(((RANDBETWEEN(3800,4910))))</f>
        <v>129298098.46387908</v>
      </c>
      <c r="B8859">
        <v>171249307.29264233</v>
      </c>
    </row>
    <row r="8860" spans="1:2" x14ac:dyDescent="0.25">
      <c r="A8860">
        <f ca="1">26078.2917710545*(((RANDBETWEEN(3800,4910))))</f>
        <v>106947074.55309449</v>
      </c>
      <c r="B8860">
        <v>174247515.47508401</v>
      </c>
    </row>
    <row r="8861" spans="1:2" x14ac:dyDescent="0.25">
      <c r="A8861">
        <f ca="1">26287.048925728*(((RANDBETWEEN(3800,4910))))</f>
        <v>110063873.85202308</v>
      </c>
      <c r="B8861">
        <v>147123859.62448475</v>
      </c>
    </row>
    <row r="8862" spans="1:2" x14ac:dyDescent="0.25">
      <c r="A8862">
        <f ca="1">32304.9602421264*(((RANDBETWEEN(3800,4910))))</f>
        <v>134679379.24942493</v>
      </c>
      <c r="B8862">
        <v>192129296.42880702</v>
      </c>
    </row>
    <row r="8863" spans="1:2" x14ac:dyDescent="0.25">
      <c r="A8863">
        <f ca="1">32654.4530319877*(((RANDBETWEEN(3800,4910))))</f>
        <v>158504715.01726812</v>
      </c>
      <c r="B8863">
        <v>172431885.05647701</v>
      </c>
    </row>
    <row r="8864" spans="1:2" x14ac:dyDescent="0.25">
      <c r="A8864">
        <f ca="1">27777.7297959643*(((RANDBETWEEN(3800,4910))))</f>
        <v>132333104.7479741</v>
      </c>
      <c r="B8864">
        <v>155543236.97146842</v>
      </c>
    </row>
    <row r="8865" spans="1:2" x14ac:dyDescent="0.25">
      <c r="A8865">
        <f ca="1">32566.6266507553*(((RANDBETWEEN(3800,4910))))</f>
        <v>144693522.20930561</v>
      </c>
      <c r="B8865">
        <v>159809863.97863042</v>
      </c>
    </row>
    <row r="8866" spans="1:2" x14ac:dyDescent="0.25">
      <c r="A8866">
        <f ca="1">26671.9505903286*(((RANDBETWEEN(3800,4910))))</f>
        <v>113649181.46539035</v>
      </c>
      <c r="B8866">
        <v>143726044.80081466</v>
      </c>
    </row>
    <row r="8867" spans="1:2" x14ac:dyDescent="0.25">
      <c r="A8867">
        <f ca="1">26736.7844252639*(((RANDBETWEEN(3800,4910))))</f>
        <v>128630669.86994486</v>
      </c>
      <c r="B8867">
        <v>155219091.87964612</v>
      </c>
    </row>
    <row r="8868" spans="1:2" x14ac:dyDescent="0.25">
      <c r="A8868">
        <f ca="1">27076.0935980842*(((RANDBETWEEN(3800,4910))))</f>
        <v>122871312.74810611</v>
      </c>
      <c r="B8868">
        <v>146584011.36291966</v>
      </c>
    </row>
    <row r="8869" spans="1:2" x14ac:dyDescent="0.25">
      <c r="A8869">
        <f ca="1">28490.1057845303*(((RANDBETWEEN(3800,4910))))</f>
        <v>110342179.70348598</v>
      </c>
      <c r="B8869">
        <v>167948945.87017033</v>
      </c>
    </row>
    <row r="8870" spans="1:2" x14ac:dyDescent="0.25">
      <c r="A8870">
        <f ca="1">25895.7097909093*(((RANDBETWEEN(3800,4910))))</f>
        <v>109072729.63930981</v>
      </c>
      <c r="B8870">
        <v>146258680.40431523</v>
      </c>
    </row>
    <row r="8871" spans="1:2" x14ac:dyDescent="0.25">
      <c r="A8871">
        <f ca="1">26891.8902230182*(((RANDBETWEEN(3800,4910))))</f>
        <v>115043506.37407175</v>
      </c>
      <c r="B8871">
        <v>147598490.97102669</v>
      </c>
    </row>
    <row r="8872" spans="1:2" x14ac:dyDescent="0.25">
      <c r="A8872">
        <f ca="1">25541.8108766854*(((RANDBETWEEN(3800,4910))))</f>
        <v>97697426.603321612</v>
      </c>
      <c r="B8872">
        <v>197366136.09287244</v>
      </c>
    </row>
    <row r="8873" spans="1:2" x14ac:dyDescent="0.25">
      <c r="A8873">
        <f ca="1">27219.9537125945*(((RANDBETWEEN(3800,4910))))</f>
        <v>105450100.68259116</v>
      </c>
      <c r="B8873">
        <v>201355869.16086343</v>
      </c>
    </row>
    <row r="8874" spans="1:2" x14ac:dyDescent="0.25">
      <c r="A8874">
        <f ca="1">26520.813565091*(((RANDBETWEEN(3800,4910))))</f>
        <v>113243873.92293864</v>
      </c>
      <c r="B8874">
        <v>200560742.59017831</v>
      </c>
    </row>
    <row r="8875" spans="1:2" x14ac:dyDescent="0.25">
      <c r="A8875">
        <f ca="1">27877.4422739212*(((RANDBETWEEN(3800,4910))))</f>
        <v>120458428.06561354</v>
      </c>
      <c r="B8875">
        <v>200001627.11027503</v>
      </c>
    </row>
    <row r="8876" spans="1:2" x14ac:dyDescent="0.25">
      <c r="A8876">
        <f ca="1">28697.742554218*(((RANDBETWEEN(3800,4910))))</f>
        <v>121621032.94477585</v>
      </c>
      <c r="B8876">
        <v>202138980.9472352</v>
      </c>
    </row>
    <row r="8877" spans="1:2" x14ac:dyDescent="0.25">
      <c r="A8877">
        <f ca="1">25924.9883455506*(((RANDBETWEEN(3800,4910))))</f>
        <v>100226004.94389853</v>
      </c>
      <c r="B8877">
        <v>154703984.71202981</v>
      </c>
    </row>
    <row r="8878" spans="1:2" x14ac:dyDescent="0.25">
      <c r="A8878">
        <f ca="1">27006.8164177678*(((RANDBETWEEN(3800,4910))))</f>
        <v>129362650.64110774</v>
      </c>
      <c r="B8878">
        <v>165499890.52865016</v>
      </c>
    </row>
    <row r="8879" spans="1:2" x14ac:dyDescent="0.25">
      <c r="A8879">
        <f ca="1">26695.7432047175*(((RANDBETWEEN(3800,4910))))</f>
        <v>122426678.3368344</v>
      </c>
      <c r="B8879">
        <v>152559171.34093657</v>
      </c>
    </row>
    <row r="8880" spans="1:2" x14ac:dyDescent="0.25">
      <c r="A8880">
        <f ca="1">26514.8005979975*(((RANDBETWEEN(3800,4910))))</f>
        <v>110619748.09484555</v>
      </c>
      <c r="B8880">
        <v>154602293.35009453</v>
      </c>
    </row>
    <row r="8881" spans="1:2" x14ac:dyDescent="0.25">
      <c r="A8881">
        <f ca="1">26148.6096594697*(((RANDBETWEEN(3800,4910))))</f>
        <v>106398692.70438211</v>
      </c>
      <c r="B8881">
        <v>153237198.43638125</v>
      </c>
    </row>
    <row r="8882" spans="1:2" x14ac:dyDescent="0.25">
      <c r="A8882">
        <f ca="1">31193.5358178966*(((RANDBETWEEN(3800,4910))))</f>
        <v>149385843.03190681</v>
      </c>
      <c r="B8882">
        <v>189243015.37079963</v>
      </c>
    </row>
    <row r="8883" spans="1:2" x14ac:dyDescent="0.25">
      <c r="A8883">
        <f ca="1">26267.328685229*(((RANDBETWEEN(3800,4910))))</f>
        <v>126004375.70304367</v>
      </c>
      <c r="B8883">
        <v>171239161.19963768</v>
      </c>
    </row>
    <row r="8884" spans="1:2" x14ac:dyDescent="0.25">
      <c r="A8884">
        <f ca="1">27976.9953325669*(((RANDBETWEEN(3800,4910))))</f>
        <v>107795363.01638024</v>
      </c>
      <c r="B8884">
        <v>201146468.0516465</v>
      </c>
    </row>
    <row r="8885" spans="1:2" x14ac:dyDescent="0.25">
      <c r="A8885">
        <f ca="1">27997.7818998688*(((RANDBETWEEN(3800,4910))))</f>
        <v>116106801.53875606</v>
      </c>
      <c r="B8885">
        <v>145811837.03968018</v>
      </c>
    </row>
    <row r="8886" spans="1:2" x14ac:dyDescent="0.25">
      <c r="A8886">
        <f ca="1">31312.0754471118*(((RANDBETWEEN(3800,4910))))</f>
        <v>145413278.37638724</v>
      </c>
      <c r="B8886">
        <v>153588614.78122696</v>
      </c>
    </row>
    <row r="8887" spans="1:2" x14ac:dyDescent="0.25">
      <c r="A8887">
        <f ca="1">26333.0770053984*(((RANDBETWEEN(3800,4910))))</f>
        <v>110651589.57668421</v>
      </c>
      <c r="B8887">
        <v>171757348.33814538</v>
      </c>
    </row>
    <row r="8888" spans="1:2" x14ac:dyDescent="0.25">
      <c r="A8888">
        <f ca="1">26574.8151719409*(((RANDBETWEEN(3800,4910))))</f>
        <v>107760875.52222055</v>
      </c>
      <c r="B8888">
        <v>158363667.94297931</v>
      </c>
    </row>
    <row r="8889" spans="1:2" x14ac:dyDescent="0.25">
      <c r="A8889">
        <f ca="1">27789.3372453269*(((RANDBETWEEN(3800,4910))))</f>
        <v>133638922.81277685</v>
      </c>
      <c r="B8889">
        <v>166301860.37051243</v>
      </c>
    </row>
    <row r="8890" spans="1:2" x14ac:dyDescent="0.25">
      <c r="A8890">
        <f ca="1">26088.8731699588*(((RANDBETWEEN(3800,4910))))</f>
        <v>124313480.65485378</v>
      </c>
      <c r="B8890">
        <v>159609646.29693264</v>
      </c>
    </row>
    <row r="8891" spans="1:2" x14ac:dyDescent="0.25">
      <c r="A8891">
        <f ca="1">26438.9057968227*(((RANDBETWEEN(3800,4910))))</f>
        <v>103640510.72354479</v>
      </c>
      <c r="B8891">
        <v>156652866.00788221</v>
      </c>
    </row>
    <row r="8892" spans="1:2" x14ac:dyDescent="0.25">
      <c r="A8892">
        <f ca="1">26783.0130544605*(((RANDBETWEEN(3800,4910))))</f>
        <v>118247002.63544321</v>
      </c>
      <c r="B8892">
        <v>142993362.3676542</v>
      </c>
    </row>
    <row r="8893" spans="1:2" x14ac:dyDescent="0.25">
      <c r="A8893">
        <f ca="1">26505.7963292499*(((RANDBETWEEN(3800,4910))))</f>
        <v>128235042.64091095</v>
      </c>
      <c r="B8893">
        <v>150846968.60614231</v>
      </c>
    </row>
    <row r="8894" spans="1:2" x14ac:dyDescent="0.25">
      <c r="A8894">
        <f ca="1">27584.3762293054*(((RANDBETWEEN(3800,4910))))</f>
        <v>117343936.47946538</v>
      </c>
      <c r="B8894">
        <v>151132464.79268104</v>
      </c>
    </row>
    <row r="8895" spans="1:2" x14ac:dyDescent="0.25">
      <c r="A8895">
        <f ca="1">28836.6346516816*(((RANDBETWEEN(3800,4910))))</f>
        <v>114221909.85531096</v>
      </c>
      <c r="B8895">
        <v>154951902.98621026</v>
      </c>
    </row>
    <row r="8896" spans="1:2" x14ac:dyDescent="0.25">
      <c r="A8896">
        <f ca="1">27134.1807137041*(((RANDBETWEEN(3800,4910))))</f>
        <v>121208385.24811639</v>
      </c>
      <c r="B8896">
        <v>162317707.14315695</v>
      </c>
    </row>
    <row r="8897" spans="1:2" x14ac:dyDescent="0.25">
      <c r="A8897">
        <f ca="1">25749.4464840191*(((RANDBETWEEN(3800,4910))))</f>
        <v>98079641.65762867</v>
      </c>
      <c r="B8897">
        <v>151080807.90045944</v>
      </c>
    </row>
    <row r="8898" spans="1:2" x14ac:dyDescent="0.25">
      <c r="A8898">
        <f ca="1">29421.2125467393*(((RANDBETWEEN(3800,4910))))</f>
        <v>140250920.21030632</v>
      </c>
      <c r="B8898">
        <v>145491435.82722282</v>
      </c>
    </row>
    <row r="8899" spans="1:2" x14ac:dyDescent="0.25">
      <c r="A8899">
        <f ca="1">26663.4689146271*(((RANDBETWEEN(3800,4910))))</f>
        <v>128224622.0104416</v>
      </c>
      <c r="B8899">
        <v>143906678.89779326</v>
      </c>
    </row>
    <row r="8900" spans="1:2" x14ac:dyDescent="0.25">
      <c r="A8900">
        <f ca="1">29357.1245267233*(((RANDBETWEEN(3800,4910))))</f>
        <v>143409553.31304333</v>
      </c>
      <c r="B8900">
        <v>168213049.17206755</v>
      </c>
    </row>
    <row r="8901" spans="1:2" x14ac:dyDescent="0.25">
      <c r="A8901">
        <f ca="1">27614.1867898066*(((RANDBETWEEN(3800,4910))))</f>
        <v>123324958.20327628</v>
      </c>
      <c r="B8901">
        <v>174210786.20454979</v>
      </c>
    </row>
    <row r="8902" spans="1:2" x14ac:dyDescent="0.25">
      <c r="A8902">
        <f ca="1">27988.6424568534*(((RANDBETWEEN(3800,4910))))</f>
        <v>124577447.57545465</v>
      </c>
      <c r="B8902">
        <v>147449526.66213638</v>
      </c>
    </row>
    <row r="8903" spans="1:2" x14ac:dyDescent="0.25">
      <c r="A8903">
        <f ca="1">28821.777141119*(((RANDBETWEEN(3800,4910))))</f>
        <v>138286886.72308901</v>
      </c>
      <c r="B8903">
        <v>150758952.18816924</v>
      </c>
    </row>
    <row r="8904" spans="1:2" x14ac:dyDescent="0.25">
      <c r="A8904">
        <f ca="1">29987.9758938752*(((RANDBETWEEN(3800,4910))))</f>
        <v>120011879.52728875</v>
      </c>
      <c r="B8904">
        <v>174177814.82726654</v>
      </c>
    </row>
    <row r="8905" spans="1:2" x14ac:dyDescent="0.25">
      <c r="A8905">
        <f ca="1">31555.6314925837*(((RANDBETWEEN(3800,4910))))</f>
        <v>122846073.40062818</v>
      </c>
      <c r="B8905">
        <v>151747909.27147716</v>
      </c>
    </row>
    <row r="8906" spans="1:2" x14ac:dyDescent="0.25">
      <c r="A8906">
        <f ca="1">27027.6180284112*(((RANDBETWEEN(3800,4910))))</f>
        <v>105786096.96320148</v>
      </c>
      <c r="B8906">
        <v>149316354.78423828</v>
      </c>
    </row>
    <row r="8907" spans="1:2" x14ac:dyDescent="0.25">
      <c r="A8907">
        <f ca="1">25380.8745343655*(((RANDBETWEEN(3800,4910))))</f>
        <v>114620029.39719442</v>
      </c>
      <c r="B8907">
        <v>168383164.94663361</v>
      </c>
    </row>
    <row r="8908" spans="1:2" x14ac:dyDescent="0.25">
      <c r="A8908">
        <f ca="1">27958.4017969197*(((RANDBETWEEN(3800,4910))))</f>
        <v>106801094.86423317</v>
      </c>
      <c r="B8908">
        <v>155112442.04596415</v>
      </c>
    </row>
    <row r="8909" spans="1:2" x14ac:dyDescent="0.25">
      <c r="A8909">
        <f ca="1">27548.5101611944*(((RANDBETWEEN(3800,4910))))</f>
        <v>105868924.54946999</v>
      </c>
      <c r="B8909">
        <v>162446337.33216256</v>
      </c>
    </row>
    <row r="8910" spans="1:2" x14ac:dyDescent="0.25">
      <c r="A8910">
        <f ca="1">27264.6932787784*(((RANDBETWEEN(3800,4910))))</f>
        <v>123645384.01926027</v>
      </c>
      <c r="B8910">
        <v>158395470.14954054</v>
      </c>
    </row>
    <row r="8911" spans="1:2" x14ac:dyDescent="0.25">
      <c r="A8911">
        <f ca="1">28091.1807654367*(((RANDBETWEEN(3800,4910))))</f>
        <v>113937829.1846112</v>
      </c>
      <c r="B8911">
        <v>192635682.48691547</v>
      </c>
    </row>
    <row r="8912" spans="1:2" x14ac:dyDescent="0.25">
      <c r="A8912">
        <f ca="1">30876.9469919728*(((RANDBETWEEN(3800,4910))))</f>
        <v>124001819.1197629</v>
      </c>
      <c r="B8912">
        <v>161175265.73956093</v>
      </c>
    </row>
    <row r="8913" spans="1:2" x14ac:dyDescent="0.25">
      <c r="A8913">
        <f ca="1">26073.8258741912*(((RANDBETWEEN(3800,4910))))</f>
        <v>111726343.87090935</v>
      </c>
      <c r="B8913">
        <v>164075175.62839374</v>
      </c>
    </row>
    <row r="8914" spans="1:2" x14ac:dyDescent="0.25">
      <c r="A8914">
        <f ca="1">32946.2266571005*(((RANDBETWEEN(3800,4910))))</f>
        <v>154155394.52857324</v>
      </c>
      <c r="B8914">
        <v>182664175.06937683</v>
      </c>
    </row>
    <row r="8915" spans="1:2" x14ac:dyDescent="0.25">
      <c r="A8915">
        <f ca="1">27101.5236116407*(((RANDBETWEEN(3800,4910))))</f>
        <v>104584779.6173214</v>
      </c>
      <c r="B8915">
        <v>159861815.40820873</v>
      </c>
    </row>
    <row r="8916" spans="1:2" x14ac:dyDescent="0.25">
      <c r="A8916">
        <f ca="1">27938.2770053584*(((RANDBETWEEN(3800,4910))))</f>
        <v>126113382.4021879</v>
      </c>
      <c r="B8916">
        <v>167690102.2619018</v>
      </c>
    </row>
    <row r="8917" spans="1:2" x14ac:dyDescent="0.25">
      <c r="A8917">
        <f ca="1">33891.8022055339*(((RANDBETWEEN(3800,4910))))</f>
        <v>144717995.41762963</v>
      </c>
      <c r="B8917">
        <v>194082080.9771859</v>
      </c>
    </row>
    <row r="8918" spans="1:2" x14ac:dyDescent="0.25">
      <c r="A8918">
        <f ca="1">30938.7738600344*(((RANDBETWEEN(3800,4910))))</f>
        <v>147330441.12148383</v>
      </c>
      <c r="B8918">
        <v>187569310.72555706</v>
      </c>
    </row>
    <row r="8919" spans="1:2" x14ac:dyDescent="0.25">
      <c r="A8919">
        <f ca="1">32776.5151798606*(((RANDBETWEEN(3800,4910))))</f>
        <v>146117704.67181867</v>
      </c>
      <c r="B8919">
        <v>161305588.82721302</v>
      </c>
    </row>
    <row r="8920" spans="1:2" x14ac:dyDescent="0.25">
      <c r="A8920">
        <f ca="1">30922.8668322994*(((RANDBETWEEN(3800,4910))))</f>
        <v>130649112.36646496</v>
      </c>
      <c r="B8920">
        <v>165699226.43023163</v>
      </c>
    </row>
    <row r="8921" spans="1:2" x14ac:dyDescent="0.25">
      <c r="A8921">
        <f ca="1">26061.1842773687*(((RANDBETWEEN(3800,4910))))</f>
        <v>116884411.48399858</v>
      </c>
      <c r="B8921">
        <v>158038661.09292629</v>
      </c>
    </row>
    <row r="8922" spans="1:2" x14ac:dyDescent="0.25">
      <c r="A8922">
        <f ca="1">26420.4241443871*(((RANDBETWEEN(3800,4910))))</f>
        <v>115404412.66268271</v>
      </c>
      <c r="B8922">
        <v>161009812.97543216</v>
      </c>
    </row>
    <row r="8923" spans="1:2" x14ac:dyDescent="0.25">
      <c r="A8923">
        <f ca="1">27039.3162502541*(((RANDBETWEEN(3800,4910))))</f>
        <v>119946406.88612737</v>
      </c>
      <c r="B8923">
        <v>147414500.18628311</v>
      </c>
    </row>
    <row r="8924" spans="1:2" x14ac:dyDescent="0.25">
      <c r="A8924">
        <f ca="1">25491.7777448909*(((RANDBETWEEN(3800,4910))))</f>
        <v>113667836.9644687</v>
      </c>
      <c r="B8924">
        <v>150928377.36109868</v>
      </c>
    </row>
    <row r="8925" spans="1:2" x14ac:dyDescent="0.25">
      <c r="A8925">
        <f ca="1">26795.0943009799*(((RANDBETWEEN(3800,4910))))</f>
        <v>114629413.41959207</v>
      </c>
      <c r="B8925">
        <v>146351438.10736448</v>
      </c>
    </row>
    <row r="8926" spans="1:2" x14ac:dyDescent="0.25">
      <c r="A8926">
        <f ca="1">26817.8855100594*(((RANDBETWEEN(3800,4910))))</f>
        <v>116335987.34263752</v>
      </c>
      <c r="B8926">
        <v>148236516.09770066</v>
      </c>
    </row>
    <row r="8927" spans="1:2" x14ac:dyDescent="0.25">
      <c r="A8927">
        <f ca="1">26442.291411325*(((RANDBETWEEN(3800,4910))))</f>
        <v>124437423.3816953</v>
      </c>
      <c r="B8927">
        <v>144264633.01915047</v>
      </c>
    </row>
    <row r="8928" spans="1:2" x14ac:dyDescent="0.25">
      <c r="A8928">
        <f ca="1">27115.2299411318*(((RANDBETWEEN(3800,4910))))</f>
        <v>128227922.39161243</v>
      </c>
      <c r="B8928">
        <v>182879653.51137108</v>
      </c>
    </row>
    <row r="8929" spans="1:2" x14ac:dyDescent="0.25">
      <c r="A8929">
        <f ca="1">28683.7822098368*(((RANDBETWEEN(3800,4910))))</f>
        <v>133981946.7021479</v>
      </c>
      <c r="B8929">
        <v>147098029.53469253</v>
      </c>
    </row>
    <row r="8930" spans="1:2" x14ac:dyDescent="0.25">
      <c r="A8930">
        <f ca="1">31961.0699034079*(((RANDBETWEEN(3800,4910))))</f>
        <v>124296600.85435314</v>
      </c>
      <c r="B8930">
        <v>193157859.75252014</v>
      </c>
    </row>
    <row r="8931" spans="1:2" x14ac:dyDescent="0.25">
      <c r="A8931">
        <f ca="1">31281.639677235*(((RANDBETWEEN(3800,4910))))</f>
        <v>146929861.56397265</v>
      </c>
      <c r="B8931">
        <v>178890942.86336446</v>
      </c>
    </row>
    <row r="8932" spans="1:2" x14ac:dyDescent="0.25">
      <c r="A8932">
        <f ca="1">27793.3677115563*(((RANDBETWEEN(3800,4910))))</f>
        <v>127543764.42833194</v>
      </c>
      <c r="B8932">
        <v>163450427.73195592</v>
      </c>
    </row>
    <row r="8933" spans="1:2" x14ac:dyDescent="0.25">
      <c r="A8933">
        <f ca="1">27067.3982082359*(((RANDBETWEEN(3800,4910))))</f>
        <v>111274074.0340579</v>
      </c>
      <c r="B8933">
        <v>160175604.70758817</v>
      </c>
    </row>
    <row r="8934" spans="1:2" x14ac:dyDescent="0.25">
      <c r="A8934">
        <f ca="1">28414.8734649744*(((RANDBETWEEN(3800,4910))))</f>
        <v>128321568.56782436</v>
      </c>
      <c r="B8934">
        <v>159139691.75139087</v>
      </c>
    </row>
    <row r="8935" spans="1:2" x14ac:dyDescent="0.25">
      <c r="A8935">
        <f ca="1">25999.648235204*(((RANDBETWEEN(3800,4910))))</f>
        <v>107066551.43257006</v>
      </c>
      <c r="B8935">
        <v>147231777.55194414</v>
      </c>
    </row>
    <row r="8936" spans="1:2" x14ac:dyDescent="0.25">
      <c r="A8936">
        <f ca="1">26338.8850842435*(((RANDBETWEEN(3800,4910))))</f>
        <v>112361683.76938286</v>
      </c>
      <c r="B8936">
        <v>152688076.05029431</v>
      </c>
    </row>
    <row r="8937" spans="1:2" x14ac:dyDescent="0.25">
      <c r="A8937">
        <f ca="1">27801.0194335264*(((RANDBETWEEN(3800,4910))))</f>
        <v>124909980.31483421</v>
      </c>
      <c r="B8937">
        <v>179482802.02895656</v>
      </c>
    </row>
    <row r="8938" spans="1:2" x14ac:dyDescent="0.25">
      <c r="A8938">
        <f ca="1">27618.0234277607*(((RANDBETWEEN(3800,4910))))</f>
        <v>112460591.39784174</v>
      </c>
      <c r="B8938">
        <v>203305189.83470553</v>
      </c>
    </row>
    <row r="8939" spans="1:2" x14ac:dyDescent="0.25">
      <c r="A8939">
        <f ca="1">29821.7557791275*(((RANDBETWEEN(3800,4910))))</f>
        <v>124833869.6914279</v>
      </c>
      <c r="B8939">
        <v>198244088.20746642</v>
      </c>
    </row>
    <row r="8940" spans="1:2" x14ac:dyDescent="0.25">
      <c r="A8940">
        <f ca="1">28187.7468127767*(((RANDBETWEEN(3800,4910))))</f>
        <v>119544234.23298594</v>
      </c>
      <c r="B8940">
        <v>178171188.26646557</v>
      </c>
    </row>
    <row r="8941" spans="1:2" x14ac:dyDescent="0.25">
      <c r="A8941">
        <f ca="1">27962.9419378402*(((RANDBETWEEN(3800,4910))))</f>
        <v>126224719.90741064</v>
      </c>
      <c r="B8941">
        <v>162635961.92013472</v>
      </c>
    </row>
    <row r="8942" spans="1:2" x14ac:dyDescent="0.25">
      <c r="A8942">
        <f ca="1">27347.8327404667*(((RANDBETWEEN(3800,4910))))</f>
        <v>110649331.26792808</v>
      </c>
      <c r="B8942">
        <v>152416784.7578024</v>
      </c>
    </row>
    <row r="8943" spans="1:2" x14ac:dyDescent="0.25">
      <c r="A8943">
        <f ca="1">28133.1988420766*(((RANDBETWEEN(3800,4910))))</f>
        <v>132732432.13691755</v>
      </c>
      <c r="B8943">
        <v>183694149.17648679</v>
      </c>
    </row>
    <row r="8944" spans="1:2" x14ac:dyDescent="0.25">
      <c r="A8944">
        <f ca="1">30019.7982350391*(((RANDBETWEEN(3800,4910))))</f>
        <v>125092499.24540794</v>
      </c>
      <c r="B8944">
        <v>176302897.88927314</v>
      </c>
    </row>
    <row r="8945" spans="1:2" x14ac:dyDescent="0.25">
      <c r="A8945">
        <f ca="1">27375.1354382054*(((RANDBETWEEN(3800,4910))))</f>
        <v>127869257.63185723</v>
      </c>
      <c r="B8945">
        <v>151616833.5407263</v>
      </c>
    </row>
    <row r="8946" spans="1:2" x14ac:dyDescent="0.25">
      <c r="A8946">
        <f ca="1">27400.0099608403*(((RANDBETWEEN(3800,4910))))</f>
        <v>130424047.4135998</v>
      </c>
      <c r="B8946">
        <v>144372242.72475812</v>
      </c>
    </row>
    <row r="8947" spans="1:2" x14ac:dyDescent="0.25">
      <c r="A8947">
        <f ca="1">28319.0000753591*(((RANDBETWEEN(3800,4910))))</f>
        <v>130550590.34740554</v>
      </c>
      <c r="B8947">
        <v>149330505.66903901</v>
      </c>
    </row>
    <row r="8948" spans="1:2" x14ac:dyDescent="0.25">
      <c r="A8948">
        <f ca="1">29205.9669028788*(((RANDBETWEEN(3800,4910))))</f>
        <v>123745681.76749744</v>
      </c>
      <c r="B8948">
        <v>189201306.1787281</v>
      </c>
    </row>
    <row r="8949" spans="1:2" x14ac:dyDescent="0.25">
      <c r="A8949">
        <f ca="1">27888.7997384042*(((RANDBETWEEN(3800,4910))))</f>
        <v>119085174.88298577</v>
      </c>
      <c r="B8949">
        <v>177107289.32867646</v>
      </c>
    </row>
    <row r="8950" spans="1:2" x14ac:dyDescent="0.25">
      <c r="A8950">
        <f ca="1">25348.2286759609*(((RANDBETWEEN(3800,4910))))</f>
        <v>101925227.50603865</v>
      </c>
      <c r="B8950">
        <v>154540751.35642704</v>
      </c>
    </row>
    <row r="8951" spans="1:2" x14ac:dyDescent="0.25">
      <c r="A8951">
        <f ca="1">26406.5310806351*(((RANDBETWEEN(3800,4910))))</f>
        <v>112491822.40350553</v>
      </c>
      <c r="B8951">
        <v>171690327.13760728</v>
      </c>
    </row>
    <row r="8952" spans="1:2" x14ac:dyDescent="0.25">
      <c r="A8952">
        <f ca="1">31797.8045997897*(((RANDBETWEEN(3800,4910))))</f>
        <v>149258894.79141301</v>
      </c>
      <c r="B8952">
        <v>180999559.4091844</v>
      </c>
    </row>
    <row r="8953" spans="1:2" x14ac:dyDescent="0.25">
      <c r="A8953">
        <f ca="1">28296.4911530168*(((RANDBETWEEN(3800,4910))))</f>
        <v>137436057.53020278</v>
      </c>
      <c r="B8953">
        <v>179415333.30837667</v>
      </c>
    </row>
    <row r="8954" spans="1:2" x14ac:dyDescent="0.25">
      <c r="A8954">
        <f ca="1">26841.8598173199*(((RANDBETWEEN(3800,4910))))</f>
        <v>106830602.07293335</v>
      </c>
      <c r="B8954">
        <v>184272839.92194039</v>
      </c>
    </row>
    <row r="8955" spans="1:2" x14ac:dyDescent="0.25">
      <c r="A8955">
        <f ca="1">26687.1474289641*(((RANDBETWEEN(3800,4910))))</f>
        <v>120892777.85320745</v>
      </c>
      <c r="B8955">
        <v>171303626.47397241</v>
      </c>
    </row>
    <row r="8956" spans="1:2" x14ac:dyDescent="0.25">
      <c r="A8956">
        <f ca="1">27314.0584716043*(((RANDBETWEEN(3800,4910))))</f>
        <v>127638595.23780707</v>
      </c>
      <c r="B8956">
        <v>144254346.1395871</v>
      </c>
    </row>
    <row r="8957" spans="1:2" x14ac:dyDescent="0.25">
      <c r="A8957">
        <f ca="1">25928.8146726727*(((RANDBETWEEN(3800,4910))))</f>
        <v>106411855.41664869</v>
      </c>
      <c r="B8957">
        <v>154478579.82352093</v>
      </c>
    </row>
    <row r="8958" spans="1:2" x14ac:dyDescent="0.25">
      <c r="A8958">
        <f ca="1">27340.2397701652*(((RANDBETWEEN(3800,4910))))</f>
        <v>104303014.72318043</v>
      </c>
      <c r="B8958">
        <v>149697606.0259549</v>
      </c>
    </row>
    <row r="8959" spans="1:2" x14ac:dyDescent="0.25">
      <c r="A8959">
        <f ca="1">27032.4366304299*(((RANDBETWEEN(3800,4910))))</f>
        <v>103669394.47769867</v>
      </c>
      <c r="B8959">
        <v>171685770.86418465</v>
      </c>
    </row>
    <row r="8960" spans="1:2" x14ac:dyDescent="0.25">
      <c r="A8960">
        <f ca="1">25753.5756686038*(((RANDBETWEEN(3800,4910))))</f>
        <v>124338263.32801929</v>
      </c>
      <c r="B8960">
        <v>157285884.08775383</v>
      </c>
    </row>
    <row r="8961" spans="1:2" x14ac:dyDescent="0.25">
      <c r="A8961">
        <f ca="1">27949.7458545688*(((RANDBETWEEN(3800,4910))))</f>
        <v>122811183.28497553</v>
      </c>
      <c r="B8961">
        <v>183026256.89575374</v>
      </c>
    </row>
    <row r="8962" spans="1:2" x14ac:dyDescent="0.25">
      <c r="A8962">
        <f ca="1">31639.8880657793*(((RANDBETWEEN(3800,4910))))</f>
        <v>134754283.27215418</v>
      </c>
      <c r="B8962">
        <v>183075344.11926454</v>
      </c>
    </row>
    <row r="8963" spans="1:2" x14ac:dyDescent="0.25">
      <c r="A8963">
        <f ca="1">28050.9606378682*(((RANDBETWEEN(3800,4910))))</f>
        <v>131755362.11606684</v>
      </c>
      <c r="B8963">
        <v>156268954.49653605</v>
      </c>
    </row>
    <row r="8964" spans="1:2" x14ac:dyDescent="0.25">
      <c r="A8964">
        <f ca="1">30137.8691035957*(((RANDBETWEEN(3800,4910))))</f>
        <v>128357184.51221409</v>
      </c>
      <c r="B8964">
        <v>186719622.16918859</v>
      </c>
    </row>
    <row r="8965" spans="1:2" x14ac:dyDescent="0.25">
      <c r="A8965">
        <f ca="1">24851.3219843555*(((RANDBETWEEN(3800,4910))))</f>
        <v>121175045.9957173</v>
      </c>
      <c r="B8965">
        <v>188683495.04440486</v>
      </c>
    </row>
    <row r="8966" spans="1:2" x14ac:dyDescent="0.25">
      <c r="A8966">
        <f ca="1">27382.3078601239*(((RANDBETWEEN(3800,4910))))</f>
        <v>132366076.19583893</v>
      </c>
      <c r="B8966">
        <v>172477278.45228195</v>
      </c>
    </row>
    <row r="8967" spans="1:2" x14ac:dyDescent="0.25">
      <c r="A8967">
        <f ca="1">31437.9658761688*(((RANDBETWEEN(3800,4910))))</f>
        <v>143608628.12233919</v>
      </c>
      <c r="B8967">
        <v>181476565.97854641</v>
      </c>
    </row>
    <row r="8968" spans="1:2" x14ac:dyDescent="0.25">
      <c r="A8968">
        <f ca="1">30806.2781085629*(((RANDBETWEEN(3800,4910))))</f>
        <v>121746411.08504057</v>
      </c>
      <c r="B8968">
        <v>176732219.11933011</v>
      </c>
    </row>
    <row r="8969" spans="1:2" x14ac:dyDescent="0.25">
      <c r="A8969">
        <f ca="1">29605.1851911181*(((RANDBETWEEN(3800,4910))))</f>
        <v>141779231.88026434</v>
      </c>
      <c r="B8969">
        <v>181125927.16746181</v>
      </c>
    </row>
    <row r="8970" spans="1:2" x14ac:dyDescent="0.25">
      <c r="A8970">
        <f ca="1">27233.6005764678*(((RANDBETWEEN(3800,4910))))</f>
        <v>105857005.44073029</v>
      </c>
      <c r="B8970">
        <v>171379126.21018171</v>
      </c>
    </row>
    <row r="8971" spans="1:2" x14ac:dyDescent="0.25">
      <c r="A8971">
        <f ca="1">26313.4912715111*(((RANDBETWEEN(3800,4910))))</f>
        <v>112411234.7118955</v>
      </c>
      <c r="B8971">
        <v>152207701.58412319</v>
      </c>
    </row>
    <row r="8972" spans="1:2" x14ac:dyDescent="0.25">
      <c r="A8972">
        <f ca="1">27936.5078966523*(((RANDBETWEEN(3800,4910))))</f>
        <v>109678730.00225678</v>
      </c>
      <c r="B8972">
        <v>203369173.16720319</v>
      </c>
    </row>
    <row r="8973" spans="1:2" x14ac:dyDescent="0.25">
      <c r="A8973">
        <f ca="1">29182.7339342706*(((RANDBETWEEN(3800,4910))))</f>
        <v>116730935.73708235</v>
      </c>
      <c r="B8973">
        <v>153927299.83021998</v>
      </c>
    </row>
    <row r="8974" spans="1:2" x14ac:dyDescent="0.25">
      <c r="A8974">
        <f ca="1">28487.2897762521*(((RANDBETWEEN(3800,4910))))</f>
        <v>137622096.90907401</v>
      </c>
      <c r="B8974">
        <v>155324642.24260861</v>
      </c>
    </row>
    <row r="8975" spans="1:2" x14ac:dyDescent="0.25">
      <c r="A8975">
        <f ca="1">24919.1211881949*(((RANDBETWEEN(3800,4910))))</f>
        <v>101420823.23595314</v>
      </c>
      <c r="B8975">
        <v>146064829.2106998</v>
      </c>
    </row>
    <row r="8976" spans="1:2" x14ac:dyDescent="0.25">
      <c r="A8976">
        <f ca="1">28889.1525985267*(((RANDBETWEEN(3800,4910))))</f>
        <v>122692231.08594273</v>
      </c>
      <c r="B8976">
        <v>194791011.45171434</v>
      </c>
    </row>
    <row r="8977" spans="1:2" x14ac:dyDescent="0.25">
      <c r="A8977">
        <f ca="1">26037.9653144992*(((RANDBETWEEN(3800,4910))))</f>
        <v>99334837.674814403</v>
      </c>
      <c r="B8977">
        <v>160600205.41142279</v>
      </c>
    </row>
    <row r="8978" spans="1:2" x14ac:dyDescent="0.25">
      <c r="A8978">
        <f ca="1">27983.414701887*(((RANDBETWEEN(3800,4910))))</f>
        <v>122119621.75903505</v>
      </c>
      <c r="B8978">
        <v>173668183.4971486</v>
      </c>
    </row>
    <row r="8979" spans="1:2" x14ac:dyDescent="0.25">
      <c r="A8979">
        <f ca="1">26934.4815451022*(((RANDBETWEEN(3800,4910))))</f>
        <v>122848170.32721122</v>
      </c>
      <c r="B8979">
        <v>157231723.41312328</v>
      </c>
    </row>
    <row r="8980" spans="1:2" x14ac:dyDescent="0.25">
      <c r="A8980">
        <f ca="1">26379.9524080569*(((RANDBETWEEN(3800,4910))))</f>
        <v>123721976.79378682</v>
      </c>
      <c r="B8980">
        <v>154405504.99055684</v>
      </c>
    </row>
    <row r="8981" spans="1:2" x14ac:dyDescent="0.25">
      <c r="A8981">
        <f ca="1">28013.409720784*(((RANDBETWEEN(3800,4910))))</f>
        <v>126956772.85459319</v>
      </c>
      <c r="B8981">
        <v>164306639.72429654</v>
      </c>
    </row>
    <row r="8982" spans="1:2" x14ac:dyDescent="0.25">
      <c r="A8982">
        <f ca="1">28266.6752202269*(((RANDBETWEEN(3800,4910))))</f>
        <v>132994706.9111674</v>
      </c>
      <c r="B8982">
        <v>200887693.40510711</v>
      </c>
    </row>
    <row r="8983" spans="1:2" x14ac:dyDescent="0.25">
      <c r="A8983">
        <f ca="1">27334.938175466*(((RANDBETWEEN(3800,4910))))</f>
        <v>115080089.71871193</v>
      </c>
      <c r="B8983">
        <v>164216079.22081137</v>
      </c>
    </row>
    <row r="8984" spans="1:2" x14ac:dyDescent="0.25">
      <c r="A8984">
        <f ca="1">25629.3868273755*(((RANDBETWEEN(3800,4910))))</f>
        <v>110539545.3864705</v>
      </c>
      <c r="B8984">
        <v>149617975.28845453</v>
      </c>
    </row>
    <row r="8985" spans="1:2" x14ac:dyDescent="0.25">
      <c r="A8985">
        <f ca="1">26636.2056741759*(((RANDBETWEEN(3800,4910))))</f>
        <v>106438277.87400697</v>
      </c>
      <c r="B8985">
        <v>183831940.73244017</v>
      </c>
    </row>
    <row r="8986" spans="1:2" x14ac:dyDescent="0.25">
      <c r="A8986">
        <f ca="1">26429.8420343005*(((RANDBETWEEN(3800,4910))))</f>
        <v>119621465.04724404</v>
      </c>
      <c r="B8986">
        <v>148126543.68477577</v>
      </c>
    </row>
    <row r="8987" spans="1:2" x14ac:dyDescent="0.25">
      <c r="A8987">
        <f ca="1">28310.0396845111*(((RANDBETWEEN(3800,4910))))</f>
        <v>116042852.66681102</v>
      </c>
      <c r="B8987">
        <v>194719383.64999545</v>
      </c>
    </row>
    <row r="8988" spans="1:2" x14ac:dyDescent="0.25">
      <c r="A8988">
        <f ca="1">25571.6226534789*(((RANDBETWEEN(3800,4910))))</f>
        <v>113512432.95879298</v>
      </c>
      <c r="B8988">
        <v>149168101.97545817</v>
      </c>
    </row>
    <row r="8989" spans="1:2" x14ac:dyDescent="0.25">
      <c r="A8989">
        <f ca="1">27563.4919026192*(((RANDBETWEEN(3800,4910))))</f>
        <v>114388491.3958697</v>
      </c>
      <c r="B8989">
        <v>182893312.17193028</v>
      </c>
    </row>
    <row r="8990" spans="1:2" x14ac:dyDescent="0.25">
      <c r="A8990">
        <f ca="1">27641.1099007447*(((RANDBETWEEN(3800,4910))))</f>
        <v>130825373.16022465</v>
      </c>
      <c r="B8990">
        <v>174251928.25032073</v>
      </c>
    </row>
    <row r="8991" spans="1:2" x14ac:dyDescent="0.25">
      <c r="A8991">
        <f ca="1">28579.1901930476*(((RANDBETWEEN(3800,4910))))</f>
        <v>122976255.40068395</v>
      </c>
      <c r="B8991">
        <v>201150214.93684757</v>
      </c>
    </row>
    <row r="8992" spans="1:2" x14ac:dyDescent="0.25">
      <c r="A8992">
        <f ca="1">27885.7776247275*(((RANDBETWEEN(3800,4910))))</f>
        <v>110901737.61354135</v>
      </c>
      <c r="B8992">
        <v>202010666.29664782</v>
      </c>
    </row>
    <row r="8993" spans="1:2" x14ac:dyDescent="0.25">
      <c r="A8993">
        <f ca="1">27315.8173800531*(((RANDBETWEEN(3800,4910))))</f>
        <v>133273872.99727921</v>
      </c>
      <c r="B8993">
        <v>174770306.66062602</v>
      </c>
    </row>
    <row r="8994" spans="1:2" x14ac:dyDescent="0.25">
      <c r="A8994">
        <f ca="1">26985.2315365991*(((RANDBETWEEN(3800,4910))))</f>
        <v>102786746.92290583</v>
      </c>
      <c r="B8994">
        <v>153102318.54253981</v>
      </c>
    </row>
    <row r="8995" spans="1:2" x14ac:dyDescent="0.25">
      <c r="A8995">
        <f ca="1">29169.979574678*(((RANDBETWEEN(3800,4910))))</f>
        <v>135727914.96097681</v>
      </c>
      <c r="B8995">
        <v>178952136.78674775</v>
      </c>
    </row>
    <row r="8996" spans="1:2" x14ac:dyDescent="0.25">
      <c r="A8996">
        <f ca="1">26526.3666651601*(((RANDBETWEEN(3800,4910))))</f>
        <v>109315157.02712493</v>
      </c>
      <c r="B8996">
        <v>187512515.56234717</v>
      </c>
    </row>
    <row r="8997" spans="1:2" x14ac:dyDescent="0.25">
      <c r="A8997">
        <f ca="1">27154.9131812557*(((RANDBETWEEN(3800,4910))))</f>
        <v>121844095.44429442</v>
      </c>
      <c r="B8997">
        <v>162300754.87870699</v>
      </c>
    </row>
    <row r="8998" spans="1:2" x14ac:dyDescent="0.25">
      <c r="A8998">
        <f ca="1">26222.5362195428*(((RANDBETWEEN(3800,4910))))</f>
        <v>106856835.09463684</v>
      </c>
      <c r="B8998">
        <v>146319393.08803186</v>
      </c>
    </row>
    <row r="8999" spans="1:2" x14ac:dyDescent="0.25">
      <c r="A8999">
        <f ca="1">29641.5302145958*(((RANDBETWEEN(3800,4910))))</f>
        <v>134098282.69083126</v>
      </c>
      <c r="B8999">
        <v>165140286.19379342</v>
      </c>
    </row>
    <row r="9000" spans="1:2" x14ac:dyDescent="0.25">
      <c r="A9000">
        <f ca="1">32080.1032976522*(((RANDBETWEEN(3800,4910))))</f>
        <v>124952002.34435515</v>
      </c>
      <c r="B9000">
        <v>149818702.05739737</v>
      </c>
    </row>
    <row r="9001" spans="1:2" x14ac:dyDescent="0.25">
      <c r="A9001">
        <f ca="1">26857.5721311335*(((RANDBETWEEN(3800,4910))))</f>
        <v>126633452.59829459</v>
      </c>
      <c r="B9001">
        <v>163359383.9656857</v>
      </c>
    </row>
    <row r="9002" spans="1:2" x14ac:dyDescent="0.25">
      <c r="A9002">
        <f ca="1">27874.1002692005*(((RANDBETWEEN(3800,4910))))</f>
        <v>106952922.73292245</v>
      </c>
      <c r="B9002">
        <v>169580636.49161726</v>
      </c>
    </row>
    <row r="9003" spans="1:2" x14ac:dyDescent="0.25">
      <c r="A9003">
        <f ca="1">27702.3319274919*(((RANDBETWEEN(3800,4910))))</f>
        <v>109867448.42443278</v>
      </c>
      <c r="B9003">
        <v>163116054.58634332</v>
      </c>
    </row>
    <row r="9004" spans="1:2" x14ac:dyDescent="0.25">
      <c r="A9004">
        <f ca="1">25206.4344751342*(((RANDBETWEEN(3800,4910))))</f>
        <v>99565416.176780239</v>
      </c>
      <c r="B9004">
        <v>145548761.95992291</v>
      </c>
    </row>
    <row r="9005" spans="1:2" x14ac:dyDescent="0.25">
      <c r="A9005">
        <f ca="1">27748.8069855432*(((RANDBETWEEN(3800,4910))))</f>
        <v>128754464.41292043</v>
      </c>
      <c r="B9005">
        <v>199591961.52931008</v>
      </c>
    </row>
    <row r="9006" spans="1:2" x14ac:dyDescent="0.25">
      <c r="A9006">
        <f ca="1">27547.1908441261*(((RANDBETWEEN(3800,4910))))</f>
        <v>130711420.55537845</v>
      </c>
      <c r="B9006">
        <v>154801930.78844294</v>
      </c>
    </row>
    <row r="9007" spans="1:2" x14ac:dyDescent="0.25">
      <c r="A9007">
        <f ca="1">27892.6032053945*(((RANDBETWEEN(3800,4910))))</f>
        <v>119129308.2902398</v>
      </c>
      <c r="B9007">
        <v>191915896.54913971</v>
      </c>
    </row>
    <row r="9008" spans="1:2" x14ac:dyDescent="0.25">
      <c r="A9008">
        <f ca="1">27950.3991919247*(((RANDBETWEEN(3800,4910))))</f>
        <v>132932098.5567939</v>
      </c>
      <c r="B9008">
        <v>150194592.10530615</v>
      </c>
    </row>
    <row r="9009" spans="1:2" x14ac:dyDescent="0.25">
      <c r="A9009">
        <f ca="1">26971.7570587623*(((RANDBETWEEN(3800,4910))))</f>
        <v>104326756.30329274</v>
      </c>
      <c r="B9009">
        <v>154007797.5593158</v>
      </c>
    </row>
    <row r="9010" spans="1:2" x14ac:dyDescent="0.25">
      <c r="A9010">
        <f ca="1">26777.0717232833*(((RANDBETWEEN(3800,4910))))</f>
        <v>109143344.34410281</v>
      </c>
      <c r="B9010">
        <v>201111887.23656851</v>
      </c>
    </row>
    <row r="9011" spans="1:2" x14ac:dyDescent="0.25">
      <c r="A9011">
        <f ca="1">26417.7894437212*(((RANDBETWEEN(3800,4910))))</f>
        <v>102263262.93664458</v>
      </c>
      <c r="B9011">
        <v>154855186.40701598</v>
      </c>
    </row>
    <row r="9012" spans="1:2" x14ac:dyDescent="0.25">
      <c r="A9012">
        <f ca="1">28996.6719334721*(((RANDBETWEEN(3800,4910))))</f>
        <v>110390330.0507282</v>
      </c>
      <c r="B9012">
        <v>169002560.34567112</v>
      </c>
    </row>
    <row r="9013" spans="1:2" x14ac:dyDescent="0.25">
      <c r="A9013">
        <f ca="1">27618.7170635073*(((RANDBETWEEN(3800,4910))))</f>
        <v>123704233.72744897</v>
      </c>
      <c r="B9013">
        <v>149741996.37848431</v>
      </c>
    </row>
    <row r="9014" spans="1:2" x14ac:dyDescent="0.25">
      <c r="A9014">
        <f ca="1">26228.3385453317*(((RANDBETWEEN(3800,4910))))</f>
        <v>108375494.86931045</v>
      </c>
      <c r="B9014">
        <v>149880130.29547966</v>
      </c>
    </row>
    <row r="9015" spans="1:2" x14ac:dyDescent="0.25">
      <c r="A9015">
        <f ca="1">27323.0726850056*(((RANDBETWEEN(3800,4910))))</f>
        <v>111068290.4645479</v>
      </c>
      <c r="B9015">
        <v>162521139.70166013</v>
      </c>
    </row>
    <row r="9016" spans="1:2" x14ac:dyDescent="0.25">
      <c r="A9016">
        <f ca="1">25920.823284752*(((RANDBETWEEN(3800,4910))))</f>
        <v>106767871.10989331</v>
      </c>
      <c r="B9016">
        <v>149254597.22694254</v>
      </c>
    </row>
    <row r="9017" spans="1:2" x14ac:dyDescent="0.25">
      <c r="A9017">
        <f ca="1">26364.0522397732*(((RANDBETWEEN(3800,4910))))</f>
        <v>102266158.63808031</v>
      </c>
      <c r="B9017">
        <v>152178380.51883969</v>
      </c>
    </row>
    <row r="9018" spans="1:2" x14ac:dyDescent="0.25">
      <c r="A9018">
        <f ca="1">27973.0682487*(((RANDBETWEEN(3800,4910))))</f>
        <v>107500501.27975401</v>
      </c>
      <c r="B9018">
        <v>146540857.91918778</v>
      </c>
    </row>
    <row r="9019" spans="1:2" x14ac:dyDescent="0.25">
      <c r="A9019">
        <f ca="1">28453.4489380365*(((RANDBETWEEN(3800,4910))))</f>
        <v>114126783.69046456</v>
      </c>
      <c r="B9019">
        <v>159070687.99791077</v>
      </c>
    </row>
    <row r="9020" spans="1:2" x14ac:dyDescent="0.25">
      <c r="A9020">
        <f ca="1">27612.5648906891*(((RANDBETWEEN(3800,4910))))</f>
        <v>105590448.14199504</v>
      </c>
      <c r="B9020">
        <v>152801621.59665495</v>
      </c>
    </row>
    <row r="9021" spans="1:2" x14ac:dyDescent="0.25">
      <c r="A9021">
        <f ca="1">29578.7365762224*(((RANDBETWEEN(3800,4910))))</f>
        <v>117723371.57336521</v>
      </c>
      <c r="B9021">
        <v>190662952.24436301</v>
      </c>
    </row>
    <row r="9022" spans="1:2" x14ac:dyDescent="0.25">
      <c r="A9022">
        <f ca="1">25830.8293193162*(((RANDBETWEEN(3800,4910))))</f>
        <v>117659427.54948522</v>
      </c>
      <c r="B9022">
        <v>151186456.79288483</v>
      </c>
    </row>
    <row r="9023" spans="1:2" x14ac:dyDescent="0.25">
      <c r="A9023">
        <f ca="1">25704.1977452755*(((RANDBETWEEN(3800,4910))))</f>
        <v>104436155.43905444</v>
      </c>
      <c r="B9023">
        <v>144081037.87221858</v>
      </c>
    </row>
    <row r="9024" spans="1:2" x14ac:dyDescent="0.25">
      <c r="A9024">
        <f ca="1">26534.8481643742*(((RANDBETWEEN(3800,4910))))</f>
        <v>126120133.32527076</v>
      </c>
      <c r="B9024">
        <v>143244860.60476387</v>
      </c>
    </row>
    <row r="9025" spans="1:2" x14ac:dyDescent="0.25">
      <c r="A9025">
        <f ca="1">26962.3141835477*(((RANDBETWEEN(3800,4910))))</f>
        <v>127208198.31797822</v>
      </c>
      <c r="B9025">
        <v>151348684.48290327</v>
      </c>
    </row>
    <row r="9026" spans="1:2" x14ac:dyDescent="0.25">
      <c r="A9026">
        <f ca="1">27329.1104880033*(((RANDBETWEEN(3800,4910))))</f>
        <v>105790986.69906086</v>
      </c>
      <c r="B9026">
        <v>150200432.48631269</v>
      </c>
    </row>
    <row r="9027" spans="1:2" x14ac:dyDescent="0.25">
      <c r="A9027">
        <f ca="1">27320.1756888444*(((RANDBETWEEN(3800,4910))))</f>
        <v>112367882.60821715</v>
      </c>
      <c r="B9027">
        <v>175262906.74257058</v>
      </c>
    </row>
    <row r="9028" spans="1:2" x14ac:dyDescent="0.25">
      <c r="A9028">
        <f ca="1">28400.6049794489*(((RANDBETWEEN(3800,4910))))</f>
        <v>116499281.62569959</v>
      </c>
      <c r="B9028">
        <v>152066476.56356877</v>
      </c>
    </row>
    <row r="9029" spans="1:2" x14ac:dyDescent="0.25">
      <c r="A9029">
        <f ca="1">29245.659269827*(((RANDBETWEEN(3800,4910))))</f>
        <v>125112930.35631989</v>
      </c>
      <c r="B9029">
        <v>157807082.5722346</v>
      </c>
    </row>
    <row r="9030" spans="1:2" x14ac:dyDescent="0.25">
      <c r="A9030">
        <f ca="1">30303.1677675427*(((RANDBETWEEN(3800,4910))))</f>
        <v>145818843.29741555</v>
      </c>
      <c r="B9030">
        <v>197618382.9568502</v>
      </c>
    </row>
    <row r="9031" spans="1:2" x14ac:dyDescent="0.25">
      <c r="A9031">
        <f ca="1">27962.553488715*(((RANDBETWEEN(3800,4910))))</f>
        <v>132318803.1085992</v>
      </c>
      <c r="B9031">
        <v>152045789.25925916</v>
      </c>
    </row>
    <row r="9032" spans="1:2" x14ac:dyDescent="0.25">
      <c r="A9032">
        <f ca="1">28106.8230424437*(((RANDBETWEEN(3800,4910))))</f>
        <v>132017747.83035809</v>
      </c>
      <c r="B9032">
        <v>165355298.3388963</v>
      </c>
    </row>
    <row r="9033" spans="1:2" x14ac:dyDescent="0.25">
      <c r="A9033">
        <f ca="1">26761.5503711838*(((RANDBETWEEN(3800,4910))))</f>
        <v>129445619.14541584</v>
      </c>
      <c r="B9033">
        <v>150954708.05852166</v>
      </c>
    </row>
    <row r="9034" spans="1:2" x14ac:dyDescent="0.25">
      <c r="A9034">
        <f ca="1">27963.8909887266*(((RANDBETWEEN(3800,4910))))</f>
        <v>136156185.22410989</v>
      </c>
      <c r="B9034">
        <v>166695960.36681902</v>
      </c>
    </row>
    <row r="9035" spans="1:2" x14ac:dyDescent="0.25">
      <c r="A9035">
        <f ca="1">25258.8434757083*(((RANDBETWEEN(3800,4910))))</f>
        <v>98307418.807456881</v>
      </c>
      <c r="B9035">
        <v>195836220.70625272</v>
      </c>
    </row>
    <row r="9036" spans="1:2" x14ac:dyDescent="0.25">
      <c r="A9036">
        <f ca="1">25469.8117338062*(((RANDBETWEEN(3800,4910))))</f>
        <v>118154456.63312714</v>
      </c>
      <c r="B9036">
        <v>145064761.12646371</v>
      </c>
    </row>
    <row r="9037" spans="1:2" x14ac:dyDescent="0.25">
      <c r="A9037">
        <f ca="1">25864.4653445346*(((RANDBETWEEN(3800,4910))))</f>
        <v>109225637.1499697</v>
      </c>
      <c r="B9037">
        <v>147500918.12328681</v>
      </c>
    </row>
    <row r="9038" spans="1:2" x14ac:dyDescent="0.25">
      <c r="A9038">
        <f ca="1">26609.1475763043*(((RANDBETWEEN(3800,4910))))</f>
        <v>116415020.64633147</v>
      </c>
      <c r="B9038">
        <v>170152206.07153502</v>
      </c>
    </row>
    <row r="9039" spans="1:2" x14ac:dyDescent="0.25">
      <c r="A9039">
        <f ca="1">27489.8786874288*(((RANDBETWEEN(3800,4910))))</f>
        <v>115622429.75932567</v>
      </c>
      <c r="B9039">
        <v>148867495.50392273</v>
      </c>
    </row>
    <row r="9040" spans="1:2" x14ac:dyDescent="0.25">
      <c r="A9040">
        <f ca="1">30272.4077584164*(((RANDBETWEEN(3800,4910))))</f>
        <v>132805052.83617292</v>
      </c>
      <c r="B9040">
        <v>173633506.72867125</v>
      </c>
    </row>
    <row r="9041" spans="1:2" x14ac:dyDescent="0.25">
      <c r="A9041">
        <f ca="1">32234.229396699*(((RANDBETWEEN(3800,4910))))</f>
        <v>132547151.2792262</v>
      </c>
      <c r="B9041">
        <v>154499928.04893309</v>
      </c>
    </row>
    <row r="9042" spans="1:2" x14ac:dyDescent="0.25">
      <c r="A9042">
        <f ca="1">27012.6737053162*(((RANDBETWEEN(3800,4910))))</f>
        <v>125771008.77195244</v>
      </c>
      <c r="B9042">
        <v>188719275.79322439</v>
      </c>
    </row>
    <row r="9043" spans="1:2" x14ac:dyDescent="0.25">
      <c r="A9043">
        <f ca="1">29291.923617982*(((RANDBETWEEN(3800,4910))))</f>
        <v>114443545.57545555</v>
      </c>
      <c r="B9043">
        <v>163997329.42895746</v>
      </c>
    </row>
    <row r="9044" spans="1:2" x14ac:dyDescent="0.25">
      <c r="A9044">
        <f ca="1">28178.6670207573*(((RANDBETWEEN(3800,4910))))</f>
        <v>112038380.07453111</v>
      </c>
      <c r="B9044">
        <v>197076025.40771282</v>
      </c>
    </row>
    <row r="9045" spans="1:2" x14ac:dyDescent="0.25">
      <c r="A9045">
        <f ca="1">28985.7084700126*(((RANDBETWEEN(3800,4910))))</f>
        <v>140638657.49650112</v>
      </c>
      <c r="B9045">
        <v>160346712.39223912</v>
      </c>
    </row>
    <row r="9046" spans="1:2" x14ac:dyDescent="0.25">
      <c r="A9046">
        <f ca="1">28209.3298787901*(((RANDBETWEEN(3800,4910))))</f>
        <v>121807886.41661549</v>
      </c>
      <c r="B9046">
        <v>202297173.4129172</v>
      </c>
    </row>
    <row r="9047" spans="1:2" x14ac:dyDescent="0.25">
      <c r="A9047">
        <f ca="1">32474.4361202506*(((RANDBETWEEN(3800,4910))))</f>
        <v>139347805.39199528</v>
      </c>
      <c r="B9047">
        <v>197157826.32170045</v>
      </c>
    </row>
    <row r="9048" spans="1:2" x14ac:dyDescent="0.25">
      <c r="A9048">
        <f ca="1">27528.3137925338*(((RANDBETWEEN(3800,4910))))</f>
        <v>129851056.15938202</v>
      </c>
      <c r="B9048">
        <v>151906206.51366124</v>
      </c>
    </row>
    <row r="9049" spans="1:2" x14ac:dyDescent="0.25">
      <c r="A9049">
        <f ca="1">25260.3771877683*(((RANDBETWEEN(3800,4910))))</f>
        <v>115818829.40591763</v>
      </c>
      <c r="B9049">
        <v>148693156.74820182</v>
      </c>
    </row>
    <row r="9050" spans="1:2" x14ac:dyDescent="0.25">
      <c r="A9050">
        <f ca="1">26831.726607718*(((RANDBETWEEN(3800,4910))))</f>
        <v>126511590.95539038</v>
      </c>
      <c r="B9050">
        <v>156518571.96397939</v>
      </c>
    </row>
    <row r="9051" spans="1:2" x14ac:dyDescent="0.25">
      <c r="A9051">
        <f ca="1">32306.4664680526*(((RANDBETWEEN(3800,4910))))</f>
        <v>157106346.4341397</v>
      </c>
      <c r="B9051">
        <v>184228709.55097294</v>
      </c>
    </row>
    <row r="9052" spans="1:2" x14ac:dyDescent="0.25">
      <c r="A9052">
        <f ca="1">27860.0067448012*(((RANDBETWEEN(3800,4910))))</f>
        <v>107567486.04167742</v>
      </c>
      <c r="B9052">
        <v>168772820.72028497</v>
      </c>
    </row>
    <row r="9053" spans="1:2" x14ac:dyDescent="0.25">
      <c r="A9053">
        <f ca="1">28910.8948950257*(((RANDBETWEEN(3800,4910))))</f>
        <v>123391699.4119695</v>
      </c>
      <c r="B9053">
        <v>174308518.95190576</v>
      </c>
    </row>
    <row r="9054" spans="1:2" x14ac:dyDescent="0.25">
      <c r="A9054">
        <f ca="1">29747.6339804029*(((RANDBETWEEN(3800,4910))))</f>
        <v>129193974.3768898</v>
      </c>
      <c r="B9054">
        <v>156164281.29509306</v>
      </c>
    </row>
    <row r="9055" spans="1:2" x14ac:dyDescent="0.25">
      <c r="A9055">
        <f ca="1">28029.0658901718*(((RANDBETWEEN(3800,4910))))</f>
        <v>121534029.69978479</v>
      </c>
      <c r="B9055">
        <v>173300382.91213673</v>
      </c>
    </row>
    <row r="9056" spans="1:2" x14ac:dyDescent="0.25">
      <c r="A9056">
        <f ca="1">27410.2090876151*(((RANDBETWEEN(3800,4910))))</f>
        <v>133624769.30212367</v>
      </c>
      <c r="B9056">
        <v>201320873.67073062</v>
      </c>
    </row>
    <row r="9057" spans="1:2" x14ac:dyDescent="0.25">
      <c r="A9057">
        <f ca="1">28816.2147925571*(((RANDBETWEEN(3800,4910))))</f>
        <v>121517977.78021328</v>
      </c>
      <c r="B9057">
        <v>194088769.39727601</v>
      </c>
    </row>
    <row r="9058" spans="1:2" x14ac:dyDescent="0.25">
      <c r="A9058">
        <f ca="1">29678.398135883*(((RANDBETWEEN(3800,4910))))</f>
        <v>139636863.22932959</v>
      </c>
      <c r="B9058">
        <v>147141407.70629886</v>
      </c>
    </row>
    <row r="9059" spans="1:2" x14ac:dyDescent="0.25">
      <c r="A9059">
        <f ca="1">26248.8941021588*(((RANDBETWEEN(3800,4910))))</f>
        <v>102501931.46893021</v>
      </c>
      <c r="B9059">
        <v>192207206.76001102</v>
      </c>
    </row>
    <row r="9060" spans="1:2" x14ac:dyDescent="0.25">
      <c r="A9060">
        <f ca="1">27911.3818276342*(((RANDBETWEEN(3800,4910))))</f>
        <v>130597355.57150021</v>
      </c>
      <c r="B9060">
        <v>170801272.07051486</v>
      </c>
    </row>
    <row r="9061" spans="1:2" x14ac:dyDescent="0.25">
      <c r="A9061">
        <f ca="1">26549.7355824673*(((RANDBETWEEN(3800,4910))))</f>
        <v>120190652.98182939</v>
      </c>
      <c r="B9061">
        <v>159190675.75893316</v>
      </c>
    </row>
    <row r="9062" spans="1:2" x14ac:dyDescent="0.25">
      <c r="A9062">
        <f ca="1">26775.5305225794*(((RANDBETWEEN(3800,4910))))</f>
        <v>122819358.50707154</v>
      </c>
      <c r="B9062">
        <v>193778077.71111459</v>
      </c>
    </row>
    <row r="9063" spans="1:2" x14ac:dyDescent="0.25">
      <c r="A9063">
        <f ca="1">26710.5715738587*(((RANDBETWEEN(3800,4910))))</f>
        <v>116190986.3462854</v>
      </c>
      <c r="B9063">
        <v>146458765.19184986</v>
      </c>
    </row>
    <row r="9064" spans="1:2" x14ac:dyDescent="0.25">
      <c r="A9064">
        <f ca="1">26178.5383994637*(((RANDBETWEEN(3800,4910))))</f>
        <v>123143844.63107724</v>
      </c>
      <c r="B9064">
        <v>169415886.81136826</v>
      </c>
    </row>
    <row r="9065" spans="1:2" x14ac:dyDescent="0.25">
      <c r="A9065">
        <f ca="1">30586.1590011773*(((RANDBETWEEN(3800,4910))))</f>
        <v>140145780.54339439</v>
      </c>
      <c r="B9065">
        <v>160584947.36851242</v>
      </c>
    </row>
    <row r="9066" spans="1:2" x14ac:dyDescent="0.25">
      <c r="A9066">
        <f ca="1">27256.9339420243*(((RANDBETWEEN(3800,4910))))</f>
        <v>103576348.97969235</v>
      </c>
      <c r="B9066">
        <v>154552798.23167455</v>
      </c>
    </row>
    <row r="9067" spans="1:2" x14ac:dyDescent="0.25">
      <c r="A9067">
        <f ca="1">25937.843277162*(((RANDBETWEEN(3800,4910))))</f>
        <v>105670773.51115796</v>
      </c>
      <c r="B9067">
        <v>152659639.03514054</v>
      </c>
    </row>
    <row r="9068" spans="1:2" x14ac:dyDescent="0.25">
      <c r="A9068">
        <f ca="1">26483.765049874*(((RANDBETWEEN(3800,4910))))</f>
        <v>101724141.55656603</v>
      </c>
      <c r="B9068">
        <v>184403716.79053819</v>
      </c>
    </row>
    <row r="9069" spans="1:2" x14ac:dyDescent="0.25">
      <c r="A9069">
        <f ca="1">26724.4823453249*(((RANDBETWEEN(3800,4910))))</f>
        <v>128304239.73990469</v>
      </c>
      <c r="B9069">
        <v>150165699.81203204</v>
      </c>
    </row>
    <row r="9070" spans="1:2" x14ac:dyDescent="0.25">
      <c r="A9070">
        <f ca="1">27202.4969570472*(((RANDBETWEEN(3800,4910))))</f>
        <v>106579383.07771085</v>
      </c>
      <c r="B9070">
        <v>144666887.60511008</v>
      </c>
    </row>
    <row r="9071" spans="1:2" x14ac:dyDescent="0.25">
      <c r="A9071">
        <f ca="1">26941.4303736592*(((RANDBETWEEN(3800,4910))))</f>
        <v>117707109.30251709</v>
      </c>
      <c r="B9071">
        <v>147493507.45424598</v>
      </c>
    </row>
    <row r="9072" spans="1:2" x14ac:dyDescent="0.25">
      <c r="A9072">
        <f ca="1">28077.770347143*(((RANDBETWEEN(3800,4910))))</f>
        <v>132611309.34955616</v>
      </c>
      <c r="B9072">
        <v>181011228.58835059</v>
      </c>
    </row>
    <row r="9073" spans="1:2" x14ac:dyDescent="0.25">
      <c r="A9073">
        <f ca="1">28667.9846858214*(((RANDBETWEEN(3800,4910))))</f>
        <v>125823784.78607033</v>
      </c>
      <c r="B9073">
        <v>152695839.97252741</v>
      </c>
    </row>
    <row r="9074" spans="1:2" x14ac:dyDescent="0.25">
      <c r="A9074">
        <f ca="1">30136.5673180372*(((RANDBETWEEN(3800,4910))))</f>
        <v>134589909.64235416</v>
      </c>
      <c r="B9074">
        <v>189671081.02170479</v>
      </c>
    </row>
    <row r="9075" spans="1:2" x14ac:dyDescent="0.25">
      <c r="A9075">
        <f ca="1">26045.5211642744*(((RANDBETWEEN(3800,4910))))</f>
        <v>103530946.62799068</v>
      </c>
      <c r="B9075">
        <v>147342314.70273066</v>
      </c>
    </row>
    <row r="9076" spans="1:2" x14ac:dyDescent="0.25">
      <c r="A9076">
        <f ca="1">26601.0166734295*(((RANDBETWEEN(3800,4910))))</f>
        <v>117416887.59651802</v>
      </c>
      <c r="B9076">
        <v>158040879.03724182</v>
      </c>
    </row>
    <row r="9077" spans="1:2" x14ac:dyDescent="0.25">
      <c r="A9077">
        <f ca="1">28583.084131518*(((RANDBETWEEN(3800,4910))))</f>
        <v>133197172.05287409</v>
      </c>
      <c r="B9077">
        <v>150521708.14734724</v>
      </c>
    </row>
    <row r="9078" spans="1:2" x14ac:dyDescent="0.25">
      <c r="A9078">
        <f ca="1">29167.8757812839*(((RANDBETWEEN(3800,4910))))</f>
        <v>122738421.28764254</v>
      </c>
      <c r="B9078">
        <v>151903880.25747627</v>
      </c>
    </row>
    <row r="9079" spans="1:2" x14ac:dyDescent="0.25">
      <c r="A9079">
        <f ca="1">26186.311294932*(((RANDBETWEEN(3800,4910))))</f>
        <v>103593047.48275104</v>
      </c>
      <c r="B9079">
        <v>146537224.32619318</v>
      </c>
    </row>
    <row r="9080" spans="1:2" x14ac:dyDescent="0.25">
      <c r="A9080">
        <f ca="1">26952.2101864715*(((RANDBETWEEN(3800,4910))))</f>
        <v>112040337.7451621</v>
      </c>
      <c r="B9080">
        <v>161414417.71895525</v>
      </c>
    </row>
    <row r="9081" spans="1:2" x14ac:dyDescent="0.25">
      <c r="A9081">
        <f ca="1">29400.3182412305*(((RANDBETWEEN(3800,4910))))</f>
        <v>133683247.0428752</v>
      </c>
      <c r="B9081">
        <v>158863765.23428193</v>
      </c>
    </row>
    <row r="9082" spans="1:2" x14ac:dyDescent="0.25">
      <c r="A9082">
        <f ca="1">27378.5172369417*(((RANDBETWEEN(3800,4910))))</f>
        <v>129828928.73757777</v>
      </c>
      <c r="B9082">
        <v>147086036.45912755</v>
      </c>
    </row>
    <row r="9083" spans="1:2" x14ac:dyDescent="0.25">
      <c r="A9083">
        <f ca="1">26240.9759940714*(((RANDBETWEEN(3800,4910))))</f>
        <v>117113475.86154085</v>
      </c>
      <c r="B9083">
        <v>153250484.19912171</v>
      </c>
    </row>
    <row r="9084" spans="1:2" x14ac:dyDescent="0.25">
      <c r="A9084">
        <f ca="1">25588.2929904996*(((RANDBETWEEN(3800,4910))))</f>
        <v>112409371.10726486</v>
      </c>
      <c r="B9084">
        <v>154670418.5879283</v>
      </c>
    </row>
    <row r="9085" spans="1:2" x14ac:dyDescent="0.25">
      <c r="A9085">
        <f ca="1">27713.7146831063*(((RANDBETWEEN(3800,4910))))</f>
        <v>130587023.58679697</v>
      </c>
      <c r="B9085">
        <v>146056709.80448616</v>
      </c>
    </row>
    <row r="9086" spans="1:2" x14ac:dyDescent="0.25">
      <c r="A9086">
        <f ca="1">26911.2455829972*(((RANDBETWEEN(3800,4910))))</f>
        <v>113673101.3425803</v>
      </c>
      <c r="B9086">
        <v>163591111.1014092</v>
      </c>
    </row>
    <row r="9087" spans="1:2" x14ac:dyDescent="0.25">
      <c r="A9087">
        <f ca="1">25994.9716967704*(((RANDBETWEEN(3800,4910))))</f>
        <v>126673497.07836202</v>
      </c>
      <c r="B9087">
        <v>149499356.78205657</v>
      </c>
    </row>
    <row r="9088" spans="1:2" x14ac:dyDescent="0.25">
      <c r="A9088">
        <f ca="1">26881.8698402693*(((RANDBETWEEN(3800,4910))))</f>
        <v>106613495.78650805</v>
      </c>
      <c r="B9088">
        <v>144170310.69079095</v>
      </c>
    </row>
    <row r="9089" spans="1:2" x14ac:dyDescent="0.25">
      <c r="A9089">
        <f ca="1">29484.9925790221*(((RANDBETWEEN(3800,4910))))</f>
        <v>139522984.88393274</v>
      </c>
      <c r="B9089">
        <v>161651694.27704293</v>
      </c>
    </row>
    <row r="9090" spans="1:2" x14ac:dyDescent="0.25">
      <c r="A9090">
        <f ca="1">27509.3635229316*(((RANDBETWEEN(3800,4910))))</f>
        <v>133888072.26610832</v>
      </c>
      <c r="B9090">
        <v>160511789.2505824</v>
      </c>
    </row>
    <row r="9091" spans="1:2" x14ac:dyDescent="0.25">
      <c r="A9091">
        <f ca="1">30761.3853794041*(((RANDBETWEEN(3800,4910))))</f>
        <v>147716172.59189856</v>
      </c>
      <c r="B9091">
        <v>197515771.91111305</v>
      </c>
    </row>
    <row r="9092" spans="1:2" x14ac:dyDescent="0.25">
      <c r="A9092">
        <f ca="1">28523.3969967197*(((RANDBETWEEN(3800,4910))))</f>
        <v>122479466.70391457</v>
      </c>
      <c r="B9092">
        <v>173617495.08230621</v>
      </c>
    </row>
    <row r="9093" spans="1:2" x14ac:dyDescent="0.25">
      <c r="A9093">
        <f ca="1">26494.4662355825*(((RANDBETWEEN(3800,4910))))</f>
        <v>117158529.69374579</v>
      </c>
      <c r="B9093">
        <v>177182517.98945582</v>
      </c>
    </row>
    <row r="9094" spans="1:2" x14ac:dyDescent="0.25">
      <c r="A9094">
        <f ca="1">26938.1244766713*(((RANDBETWEEN(3800,4910))))</f>
        <v>126663061.28930834</v>
      </c>
      <c r="B9094">
        <v>162640595.37005001</v>
      </c>
    </row>
    <row r="9095" spans="1:2" x14ac:dyDescent="0.25">
      <c r="A9095">
        <f ca="1">30803.176446172*(((RANDBETWEEN(3800,4910))))</f>
        <v>125584550.37104316</v>
      </c>
      <c r="B9095">
        <v>189997037.25354955</v>
      </c>
    </row>
    <row r="9096" spans="1:2" x14ac:dyDescent="0.25">
      <c r="A9096">
        <f ca="1">29061.9344096414*(((RANDBETWEEN(3800,4910))))</f>
        <v>113196234.52555318</v>
      </c>
      <c r="B9096">
        <v>169759122.62873894</v>
      </c>
    </row>
    <row r="9097" spans="1:2" x14ac:dyDescent="0.25">
      <c r="A9097">
        <f ca="1">26408.7586931914*(((RANDBETWEEN(3800,4910))))</f>
        <v>119684494.39754334</v>
      </c>
      <c r="B9097">
        <v>196695278.62493846</v>
      </c>
    </row>
    <row r="9098" spans="1:2" x14ac:dyDescent="0.25">
      <c r="A9098">
        <f ca="1">26345.1475863942*(((RANDBETWEEN(3800,4910))))</f>
        <v>113099718.58839029</v>
      </c>
      <c r="B9098">
        <v>150794564.06239656</v>
      </c>
    </row>
    <row r="9099" spans="1:2" x14ac:dyDescent="0.25">
      <c r="A9099">
        <f ca="1">25505.9650452821*(((RANDBETWEEN(3800,4910))))</f>
        <v>100799573.85895486</v>
      </c>
      <c r="B9099">
        <v>162049413.95823923</v>
      </c>
    </row>
    <row r="9100" spans="1:2" x14ac:dyDescent="0.25">
      <c r="A9100">
        <f ca="1">25172.9493650453*(((RANDBETWEEN(3800,4910))))</f>
        <v>106053635.67493565</v>
      </c>
      <c r="B9100">
        <v>149630132.48773515</v>
      </c>
    </row>
    <row r="9101" spans="1:2" x14ac:dyDescent="0.25">
      <c r="A9101">
        <f ca="1">29628.5094891917*(((RANDBETWEEN(3800,4910))))</f>
        <v>135520802.40356275</v>
      </c>
      <c r="B9101">
        <v>189670651.9694328</v>
      </c>
    </row>
    <row r="9102" spans="1:2" x14ac:dyDescent="0.25">
      <c r="A9102">
        <f ca="1">30675.4248318781*(((RANDBETWEEN(3800,4910))))</f>
        <v>135217272.65891853</v>
      </c>
      <c r="B9102">
        <v>157660159.60685605</v>
      </c>
    </row>
    <row r="9103" spans="1:2" x14ac:dyDescent="0.25">
      <c r="A9103">
        <f ca="1">28083.6777112202*(((RANDBETWEEN(3800,4910))))</f>
        <v>114525237.70635597</v>
      </c>
      <c r="B9103">
        <v>186051818.17087853</v>
      </c>
    </row>
    <row r="9104" spans="1:2" x14ac:dyDescent="0.25">
      <c r="A9104">
        <f ca="1">28079.2859524207*(((RANDBETWEEN(3800,4910))))</f>
        <v>110716624.51039462</v>
      </c>
      <c r="B9104">
        <v>166258201.48325503</v>
      </c>
    </row>
    <row r="9105" spans="1:2" x14ac:dyDescent="0.25">
      <c r="A9105">
        <f ca="1">26977.677651959*(((RANDBETWEEN(3800,4910))))</f>
        <v>115626326.41629644</v>
      </c>
      <c r="B9105">
        <v>167139332.41331026</v>
      </c>
    </row>
    <row r="9106" spans="1:2" x14ac:dyDescent="0.25">
      <c r="A9106">
        <f ca="1">27924.3228067301*(((RANDBETWEEN(3800,4910))))</f>
        <v>112311626.32866858</v>
      </c>
      <c r="B9106">
        <v>145815260.68627611</v>
      </c>
    </row>
    <row r="9107" spans="1:2" x14ac:dyDescent="0.25">
      <c r="A9107">
        <f ca="1">30769.6689865956*(((RANDBETWEEN(3800,4910))))</f>
        <v>149755978.95776075</v>
      </c>
      <c r="B9107">
        <v>179939732.4207412</v>
      </c>
    </row>
    <row r="9108" spans="1:2" x14ac:dyDescent="0.25">
      <c r="A9108">
        <f ca="1">26081.5648768325*(((RANDBETWEEN(3800,4910))))</f>
        <v>118958017.40323289</v>
      </c>
      <c r="B9108">
        <v>152235445.72224578</v>
      </c>
    </row>
    <row r="9109" spans="1:2" x14ac:dyDescent="0.25">
      <c r="A9109">
        <f ca="1">27369.2921078361*(((RANDBETWEEN(3800,4910))))</f>
        <v>110216139.31825593</v>
      </c>
      <c r="B9109">
        <v>158436494.7518214</v>
      </c>
    </row>
    <row r="9110" spans="1:2" x14ac:dyDescent="0.25">
      <c r="A9110">
        <f ca="1">29482.7315918074*(((RANDBETWEEN(3800,4910))))</f>
        <v>115896617.8873948</v>
      </c>
      <c r="B9110">
        <v>165555105.15578124</v>
      </c>
    </row>
    <row r="9111" spans="1:2" x14ac:dyDescent="0.25">
      <c r="A9111">
        <f ca="1">25976.2516557354*(((RANDBETWEEN(3800,4910))))</f>
        <v>125725058.01375932</v>
      </c>
      <c r="B9111">
        <v>146306426.2829586</v>
      </c>
    </row>
    <row r="9112" spans="1:2" x14ac:dyDescent="0.25">
      <c r="A9112">
        <f ca="1">27298.0745447248*(((RANDBETWEEN(3800,4910))))</f>
        <v>110830182.65158248</v>
      </c>
      <c r="B9112">
        <v>143195830.04511383</v>
      </c>
    </row>
    <row r="9113" spans="1:2" x14ac:dyDescent="0.25">
      <c r="A9113">
        <f ca="1">27590.595613257*(((RANDBETWEEN(3800,4910))))</f>
        <v>111328053.29949217</v>
      </c>
      <c r="B9113">
        <v>179083482.42249352</v>
      </c>
    </row>
    <row r="9114" spans="1:2" x14ac:dyDescent="0.25">
      <c r="A9114">
        <f ca="1">27036.9729338367*(((RANDBETWEEN(3800,4910))))</f>
        <v>109067148.81509733</v>
      </c>
      <c r="B9114">
        <v>156230411.53212842</v>
      </c>
    </row>
    <row r="9115" spans="1:2" x14ac:dyDescent="0.25">
      <c r="A9115">
        <f ca="1">29541.8833769236*(((RANDBETWEEN(3800,4910))))</f>
        <v>114268004.90194032</v>
      </c>
      <c r="B9115">
        <v>144205736.29502583</v>
      </c>
    </row>
    <row r="9116" spans="1:2" x14ac:dyDescent="0.25">
      <c r="A9116">
        <f ca="1">27131.0418703711*(((RANDBETWEEN(3800,4910))))</f>
        <v>131666946.19691114</v>
      </c>
      <c r="B9116">
        <v>173891298.72894001</v>
      </c>
    </row>
    <row r="9117" spans="1:2" x14ac:dyDescent="0.25">
      <c r="A9117">
        <f ca="1">30100.8962571141*(((RANDBETWEEN(3800,4910))))</f>
        <v>122841757.62528253</v>
      </c>
      <c r="B9117">
        <v>174939890.12251937</v>
      </c>
    </row>
    <row r="9118" spans="1:2" x14ac:dyDescent="0.25">
      <c r="A9118">
        <f ca="1">28593.8821745108*(((RANDBETWEEN(3800,4910))))</f>
        <v>122067283.00298673</v>
      </c>
      <c r="B9118">
        <v>171807768.78636628</v>
      </c>
    </row>
    <row r="9119" spans="1:2" x14ac:dyDescent="0.25">
      <c r="A9119">
        <f ca="1">27446.0981787538*(((RANDBETWEEN(3800,4910))))</f>
        <v>106243846.04995593</v>
      </c>
      <c r="B9119">
        <v>195405053.05902395</v>
      </c>
    </row>
    <row r="9120" spans="1:2" x14ac:dyDescent="0.25">
      <c r="A9120">
        <f ca="1">31657.2802395481*(((RANDBETWEEN(3800,4910))))</f>
        <v>139925178.6588026</v>
      </c>
      <c r="B9120">
        <v>158088570.20696467</v>
      </c>
    </row>
    <row r="9121" spans="1:2" x14ac:dyDescent="0.25">
      <c r="A9121">
        <f ca="1">27297.6026630463*(((RANDBETWEEN(3800,4910))))</f>
        <v>132557158.53175275</v>
      </c>
      <c r="B9121">
        <v>162944581.10002577</v>
      </c>
    </row>
    <row r="9122" spans="1:2" x14ac:dyDescent="0.25">
      <c r="A9122">
        <f ca="1">29415.2419425886*(((RANDBETWEEN(3800,4910))))</f>
        <v>119425882.28690985</v>
      </c>
      <c r="B9122">
        <v>151149071.85423964</v>
      </c>
    </row>
    <row r="9123" spans="1:2" x14ac:dyDescent="0.25">
      <c r="A9123">
        <f ca="1">28468.3241475868*(((RANDBETWEEN(3800,4910))))</f>
        <v>139380915.02658486</v>
      </c>
      <c r="B9123">
        <v>203579958.64912441</v>
      </c>
    </row>
    <row r="9124" spans="1:2" x14ac:dyDescent="0.25">
      <c r="A9124">
        <f ca="1">26475.3230453336*(((RANDBETWEEN(3800,4910))))</f>
        <v>126578519.47973977</v>
      </c>
      <c r="B9124">
        <v>191956563.26466534</v>
      </c>
    </row>
    <row r="9125" spans="1:2" x14ac:dyDescent="0.25">
      <c r="A9125">
        <f ca="1">28843.0019142719*(((RANDBETWEEN(3800,4910))))</f>
        <v>138677153.2038193</v>
      </c>
      <c r="B9125">
        <v>177218695.02616164</v>
      </c>
    </row>
    <row r="9126" spans="1:2" x14ac:dyDescent="0.25">
      <c r="A9126">
        <f ca="1">26339.9360217327*(((RANDBETWEEN(3800,4910))))</f>
        <v>112181787.51655942</v>
      </c>
      <c r="B9126">
        <v>146954109.04179481</v>
      </c>
    </row>
    <row r="9127" spans="1:2" x14ac:dyDescent="0.25">
      <c r="A9127">
        <f ca="1">25788.2498382885*(((RANDBETWEEN(3800,4910))))</f>
        <v>112127310.29687849</v>
      </c>
      <c r="B9127">
        <v>152097319.56808031</v>
      </c>
    </row>
    <row r="9128" spans="1:2" x14ac:dyDescent="0.25">
      <c r="A9128">
        <f ca="1">26476.2662690927*(((RANDBETWEEN(3800,4910))))</f>
        <v>103575153.64469062</v>
      </c>
      <c r="B9128">
        <v>151124375.6493969</v>
      </c>
    </row>
    <row r="9129" spans="1:2" x14ac:dyDescent="0.25">
      <c r="A9129">
        <f ca="1">26972.5856696771*(((RANDBETWEEN(3800,4910))))</f>
        <v>120756266.04314417</v>
      </c>
      <c r="B9129">
        <v>184051549.45610341</v>
      </c>
    </row>
    <row r="9130" spans="1:2" x14ac:dyDescent="0.25">
      <c r="A9130">
        <f ca="1">26518.2568462487*(((RANDBETWEEN(3800,4910))))</f>
        <v>105463107.47753115</v>
      </c>
      <c r="B9130">
        <v>148004387.9872542</v>
      </c>
    </row>
    <row r="9131" spans="1:2" x14ac:dyDescent="0.25">
      <c r="A9131">
        <f ca="1">29225.3457935405*(((RANDBETWEEN(3800,4910))))</f>
        <v>126662648.66920435</v>
      </c>
      <c r="B9131">
        <v>201278253.14307088</v>
      </c>
    </row>
    <row r="9132" spans="1:2" x14ac:dyDescent="0.25">
      <c r="A9132">
        <f ca="1">27311.8291560706*(((RANDBETWEEN(3800,4910))))</f>
        <v>105068606.76340371</v>
      </c>
      <c r="B9132">
        <v>170406605.6237002</v>
      </c>
    </row>
    <row r="9133" spans="1:2" x14ac:dyDescent="0.25">
      <c r="A9133">
        <f ca="1">27749.4010317552*(((RANDBETWEEN(3800,4910))))</f>
        <v>114910269.67249821</v>
      </c>
      <c r="B9133">
        <v>149238636.22614971</v>
      </c>
    </row>
    <row r="9134" spans="1:2" x14ac:dyDescent="0.25">
      <c r="A9134">
        <f ca="1">28293.1305096586*(((RANDBETWEEN(3800,4910))))</f>
        <v>112719831.95047987</v>
      </c>
      <c r="B9134">
        <v>159772951.22259182</v>
      </c>
    </row>
    <row r="9135" spans="1:2" x14ac:dyDescent="0.25">
      <c r="A9135">
        <f ca="1">27950.2960548469*(((RANDBETWEEN(3800,4910))))</f>
        <v>132344651.81969994</v>
      </c>
      <c r="B9135">
        <v>188747320.29252985</v>
      </c>
    </row>
    <row r="9136" spans="1:2" x14ac:dyDescent="0.25">
      <c r="A9136">
        <f ca="1">28400.3235411454*(((RANDBETWEEN(3800,4910))))</f>
        <v>108688038.19196354</v>
      </c>
      <c r="B9136">
        <v>200861929.13709465</v>
      </c>
    </row>
    <row r="9137" spans="1:2" x14ac:dyDescent="0.25">
      <c r="A9137">
        <f ca="1">32532.4789914153*(((RANDBETWEEN(3800,4910))))</f>
        <v>138523295.54544622</v>
      </c>
      <c r="B9137">
        <v>159057000.28969812</v>
      </c>
    </row>
    <row r="9138" spans="1:2" x14ac:dyDescent="0.25">
      <c r="A9138">
        <f ca="1">26272.2889682*(((RANDBETWEEN(3800,4910))))</f>
        <v>101594941.44002941</v>
      </c>
      <c r="B9138">
        <v>148128342.59680748</v>
      </c>
    </row>
    <row r="9139" spans="1:2" x14ac:dyDescent="0.25">
      <c r="A9139">
        <f ca="1">26450.3492130358*(((RANDBETWEEN(3800,4910))))</f>
        <v>102786057.04185718</v>
      </c>
      <c r="B9139">
        <v>177505252.23666349</v>
      </c>
    </row>
    <row r="9140" spans="1:2" x14ac:dyDescent="0.25">
      <c r="A9140">
        <f ca="1">27723.7002832543*(((RANDBETWEEN(3800,4910))))</f>
        <v>111005695.93415013</v>
      </c>
      <c r="B9140">
        <v>154630948.56772012</v>
      </c>
    </row>
    <row r="9141" spans="1:2" x14ac:dyDescent="0.25">
      <c r="A9141">
        <f ca="1">27229.32426892*(((RANDBETWEEN(3800,4910))))</f>
        <v>124111260.01773752</v>
      </c>
      <c r="B9141">
        <v>161055261.09594512</v>
      </c>
    </row>
    <row r="9142" spans="1:2" x14ac:dyDescent="0.25">
      <c r="A9142">
        <f ca="1">27395.6648073859*(((RANDBETWEEN(3800,4910))))</f>
        <v>113472843.63219237</v>
      </c>
      <c r="B9142">
        <v>187853663.52998322</v>
      </c>
    </row>
    <row r="9143" spans="1:2" x14ac:dyDescent="0.25">
      <c r="A9143">
        <f ca="1">30359.4301134075*(((RANDBETWEEN(3800,4910))))</f>
        <v>123866474.86270274</v>
      </c>
      <c r="B9143">
        <v>180814667.17728668</v>
      </c>
    </row>
    <row r="9144" spans="1:2" x14ac:dyDescent="0.25">
      <c r="A9144">
        <f ca="1">27574.9561486813*(((RANDBETWEEN(3800,4910))))</f>
        <v>125852099.86258149</v>
      </c>
      <c r="B9144">
        <v>159143889.80443934</v>
      </c>
    </row>
    <row r="9145" spans="1:2" x14ac:dyDescent="0.25">
      <c r="A9145">
        <f ca="1">27223.9036205964*(((RANDBETWEEN(3800,4910))))</f>
        <v>127870675.30594112</v>
      </c>
      <c r="B9145">
        <v>155978664.02882445</v>
      </c>
    </row>
    <row r="9146" spans="1:2" x14ac:dyDescent="0.25">
      <c r="A9146">
        <f ca="1">28929.2087608319*(((RANDBETWEEN(3800,4910))))</f>
        <v>114386091.44032933</v>
      </c>
      <c r="B9146">
        <v>151646537.85471109</v>
      </c>
    </row>
    <row r="9147" spans="1:2" x14ac:dyDescent="0.25">
      <c r="A9147">
        <f ca="1">31170.9301576107*(((RANDBETWEEN(3800,4910))))</f>
        <v>146534542.67092803</v>
      </c>
      <c r="B9147">
        <v>157870863.92589593</v>
      </c>
    </row>
    <row r="9148" spans="1:2" x14ac:dyDescent="0.25">
      <c r="A9148">
        <f ca="1">27010.1193867121*(((RANDBETWEEN(3800,4910))))</f>
        <v>130566917.11536643</v>
      </c>
      <c r="B9148">
        <v>159779624.53351083</v>
      </c>
    </row>
    <row r="9149" spans="1:2" x14ac:dyDescent="0.25">
      <c r="A9149">
        <f ca="1">33624.4608581192*(((RANDBETWEEN(3800,4910))))</f>
        <v>142164220.50812805</v>
      </c>
      <c r="B9149">
        <v>197900063.33098844</v>
      </c>
    </row>
    <row r="9150" spans="1:2" x14ac:dyDescent="0.25">
      <c r="A9150">
        <f ca="1">27680.5576129563*(((RANDBETWEEN(3800,4910))))</f>
        <v>121185481.22952248</v>
      </c>
      <c r="B9150">
        <v>147139430.9683857</v>
      </c>
    </row>
    <row r="9151" spans="1:2" x14ac:dyDescent="0.25">
      <c r="A9151">
        <f ca="1">27830.2985841024*(((RANDBETWEEN(3800,4910))))</f>
        <v>116386308.67871635</v>
      </c>
      <c r="B9151">
        <v>152134802.53639352</v>
      </c>
    </row>
    <row r="9152" spans="1:2" x14ac:dyDescent="0.25">
      <c r="A9152">
        <f ca="1">31247.9721034413*(((RANDBETWEEN(3800,4910))))</f>
        <v>147802908.04927737</v>
      </c>
      <c r="B9152">
        <v>166788526.40190953</v>
      </c>
    </row>
    <row r="9153" spans="1:2" x14ac:dyDescent="0.25">
      <c r="A9153">
        <f ca="1">24908.5957456095*(((RANDBETWEEN(3800,4910))))</f>
        <v>109423461.11046267</v>
      </c>
      <c r="B9153">
        <v>164534687.07222104</v>
      </c>
    </row>
    <row r="9154" spans="1:2" x14ac:dyDescent="0.25">
      <c r="A9154">
        <f ca="1">26841.3924050224*(((RANDBETWEEN(3800,4910))))</f>
        <v>127040310.25297114</v>
      </c>
      <c r="B9154">
        <v>191007032.7615287</v>
      </c>
    </row>
    <row r="9155" spans="1:2" x14ac:dyDescent="0.25">
      <c r="A9155">
        <f ca="1">27014.0045550187*(((RANDBETWEEN(3800,4910))))</f>
        <v>104598225.63703229</v>
      </c>
      <c r="B9155">
        <v>183048457.84821871</v>
      </c>
    </row>
    <row r="9156" spans="1:2" x14ac:dyDescent="0.25">
      <c r="A9156">
        <f ca="1">26112.9345147843*(((RANDBETWEEN(3800,4910))))</f>
        <v>105652933.04681714</v>
      </c>
      <c r="B9156">
        <v>171632553.20440727</v>
      </c>
    </row>
    <row r="9157" spans="1:2" x14ac:dyDescent="0.25">
      <c r="A9157">
        <f ca="1">29233.5362255805*(((RANDBETWEEN(3800,4910))))</f>
        <v>136871416.60816801</v>
      </c>
      <c r="B9157">
        <v>155443712.55783993</v>
      </c>
    </row>
    <row r="9158" spans="1:2" x14ac:dyDescent="0.25">
      <c r="A9158">
        <f ca="1">26378.900736631*(((RANDBETWEEN(3800,4910))))</f>
        <v>103932868.902326</v>
      </c>
      <c r="B9158">
        <v>180017866.57997262</v>
      </c>
    </row>
    <row r="9159" spans="1:2" x14ac:dyDescent="0.25">
      <c r="A9159">
        <f ca="1">26047.2557414111*(((RANDBETWEEN(3800,4910))))</f>
        <v>112758570.10456884</v>
      </c>
      <c r="B9159">
        <v>156821544.79053587</v>
      </c>
    </row>
    <row r="9160" spans="1:2" x14ac:dyDescent="0.25">
      <c r="A9160">
        <f ca="1">27767.1583292636*(((RANDBETWEEN(3800,4910))))</f>
        <v>134698485.05525771</v>
      </c>
      <c r="B9160">
        <v>168928176.5249179</v>
      </c>
    </row>
    <row r="9161" spans="1:2" x14ac:dyDescent="0.25">
      <c r="A9161">
        <f ca="1">26456.8784830043*(((RANDBETWEEN(3800,4910))))</f>
        <v>122019123.56361598</v>
      </c>
      <c r="B9161">
        <v>154595131.43948439</v>
      </c>
    </row>
    <row r="9162" spans="1:2" x14ac:dyDescent="0.25">
      <c r="A9162">
        <f ca="1">26312.8025778639*(((RANDBETWEEN(3800,4910))))</f>
        <v>101041161.8989975</v>
      </c>
      <c r="B9162">
        <v>169622865.9167423</v>
      </c>
    </row>
    <row r="9163" spans="1:2" x14ac:dyDescent="0.25">
      <c r="A9163">
        <f ca="1">25924.3515852305*(((RANDBETWEEN(3800,4910))))</f>
        <v>119718655.62059432</v>
      </c>
      <c r="B9163">
        <v>190552061.17742023</v>
      </c>
    </row>
    <row r="9164" spans="1:2" x14ac:dyDescent="0.25">
      <c r="A9164">
        <f ca="1">27544.1698926905*(((RANDBETWEEN(3800,4910))))</f>
        <v>104722933.93200915</v>
      </c>
      <c r="B9164">
        <v>146056475.90919837</v>
      </c>
    </row>
    <row r="9165" spans="1:2" x14ac:dyDescent="0.25">
      <c r="A9165">
        <f ca="1">26390.817983327*(((RANDBETWEEN(3800,4910))))</f>
        <v>112504057.06292303</v>
      </c>
      <c r="B9165">
        <v>165858136.28418869</v>
      </c>
    </row>
    <row r="9166" spans="1:2" x14ac:dyDescent="0.25">
      <c r="A9166">
        <f ca="1">26803.6559225277*(((RANDBETWEEN(3800,4910))))</f>
        <v>117078369.06960094</v>
      </c>
      <c r="B9166">
        <v>187109976.5302451</v>
      </c>
    </row>
    <row r="9167" spans="1:2" x14ac:dyDescent="0.25">
      <c r="A9167">
        <f ca="1">26538.6239624665*(((RANDBETWEEN(3800,4910))))</f>
        <v>121573436.37205918</v>
      </c>
      <c r="B9167">
        <v>159011930.41004524</v>
      </c>
    </row>
    <row r="9168" spans="1:2" x14ac:dyDescent="0.25">
      <c r="A9168">
        <f ca="1">30066.0415319353*(((RANDBETWEEN(3800,4910))))</f>
        <v>144226801.22869378</v>
      </c>
      <c r="B9168">
        <v>169990971.47520274</v>
      </c>
    </row>
    <row r="9169" spans="1:2" x14ac:dyDescent="0.25">
      <c r="A9169">
        <f ca="1">29538.6181494619*(((RANDBETWEEN(3800,4910))))</f>
        <v>120694793.75870143</v>
      </c>
      <c r="B9169">
        <v>145441086.49483633</v>
      </c>
    </row>
    <row r="9170" spans="1:2" x14ac:dyDescent="0.25">
      <c r="A9170">
        <f ca="1">26423.2497455073*(((RANDBETWEEN(3800,4910))))</f>
        <v>103949064.49882561</v>
      </c>
      <c r="B9170">
        <v>150125491.6223374</v>
      </c>
    </row>
    <row r="9171" spans="1:2" x14ac:dyDescent="0.25">
      <c r="A9171">
        <f ca="1">27749.9178940115*(((RANDBETWEEN(3800,4910))))</f>
        <v>135197599.97962397</v>
      </c>
      <c r="B9171">
        <v>155519109.39318299</v>
      </c>
    </row>
    <row r="9172" spans="1:2" x14ac:dyDescent="0.25">
      <c r="A9172">
        <f ca="1">24972.3111420764*(((RANDBETWEEN(3800,4910))))</f>
        <v>116845443.83377531</v>
      </c>
      <c r="B9172">
        <v>146361088.12414721</v>
      </c>
    </row>
    <row r="9173" spans="1:2" x14ac:dyDescent="0.25">
      <c r="A9173">
        <f ca="1">26484.5600723195*(((RANDBETWEEN(3800,4910))))</f>
        <v>108321850.69578676</v>
      </c>
      <c r="B9173">
        <v>144224808.91600978</v>
      </c>
    </row>
    <row r="9174" spans="1:2" x14ac:dyDescent="0.25">
      <c r="A9174">
        <f ca="1">31907.8237882906*(((RANDBETWEEN(3800,4910))))</f>
        <v>150190126.57148397</v>
      </c>
      <c r="B9174">
        <v>144815925.05638152</v>
      </c>
    </row>
    <row r="9175" spans="1:2" x14ac:dyDescent="0.25">
      <c r="A9175">
        <f ca="1">27184.9563807172*(((RANDBETWEEN(3800,4910))))</f>
        <v>118417669.99440394</v>
      </c>
      <c r="B9175">
        <v>173772108.98895675</v>
      </c>
    </row>
    <row r="9176" spans="1:2" x14ac:dyDescent="0.25">
      <c r="A9176">
        <f ca="1">33615.6872451527*(((RANDBETWEEN(3800,4910))))</f>
        <v>151169745.54145175</v>
      </c>
      <c r="B9176">
        <v>152479793.45260584</v>
      </c>
    </row>
    <row r="9177" spans="1:2" x14ac:dyDescent="0.25">
      <c r="A9177">
        <f ca="1">26673.3376925996*(((RANDBETWEEN(3800,4910))))</f>
        <v>108000344.31733564</v>
      </c>
      <c r="B9177">
        <v>165947653.79644027</v>
      </c>
    </row>
    <row r="9178" spans="1:2" x14ac:dyDescent="0.25">
      <c r="A9178">
        <f ca="1">27093.6982383722*(((RANDBETWEEN(3800,4910))))</f>
        <v>125416729.14542477</v>
      </c>
      <c r="B9178">
        <v>199164373.61288902</v>
      </c>
    </row>
    <row r="9179" spans="1:2" x14ac:dyDescent="0.25">
      <c r="A9179">
        <f ca="1">27865.0279788257*(((RANDBETWEEN(3800,4910))))</f>
        <v>113717179.1815878</v>
      </c>
      <c r="B9179">
        <v>151608240.18812865</v>
      </c>
    </row>
    <row r="9180" spans="1:2" x14ac:dyDescent="0.25">
      <c r="A9180">
        <f ca="1">25894.0626966168*(((RANDBETWEEN(3800,4910))))</f>
        <v>123022691.87162639</v>
      </c>
      <c r="B9180">
        <v>149390259.12710127</v>
      </c>
    </row>
    <row r="9181" spans="1:2" x14ac:dyDescent="0.25">
      <c r="A9181">
        <f ca="1">29843.8565436357*(((RANDBETWEEN(3800,4910))))</f>
        <v>118301047.33897188</v>
      </c>
      <c r="B9181">
        <v>189516996.90948072</v>
      </c>
    </row>
    <row r="9182" spans="1:2" x14ac:dyDescent="0.25">
      <c r="A9182">
        <f ca="1">25718.261238859*(((RANDBETWEEN(3800,4910))))</f>
        <v>107939542.41949135</v>
      </c>
      <c r="B9182">
        <v>174753107.74830544</v>
      </c>
    </row>
    <row r="9183" spans="1:2" x14ac:dyDescent="0.25">
      <c r="A9183">
        <f ca="1">30736.0242032487*(((RANDBETWEEN(3800,4910))))</f>
        <v>143414288.93235859</v>
      </c>
      <c r="B9183">
        <v>187048521.33315718</v>
      </c>
    </row>
    <row r="9184" spans="1:2" x14ac:dyDescent="0.25">
      <c r="A9184">
        <f ca="1">27180.8482645777*(((RANDBETWEEN(3800,4910))))</f>
        <v>131120412.02832265</v>
      </c>
      <c r="B9184">
        <v>144314593.83225536</v>
      </c>
    </row>
    <row r="9185" spans="1:2" x14ac:dyDescent="0.25">
      <c r="A9185">
        <f ca="1">27072.075847385*(((RANDBETWEEN(3800,4910))))</f>
        <v>113107132.89037465</v>
      </c>
      <c r="B9185">
        <v>155008355.30067629</v>
      </c>
    </row>
    <row r="9186" spans="1:2" x14ac:dyDescent="0.25">
      <c r="A9186">
        <f ca="1">29029.8848789753*(((RANDBETWEEN(3800,4910))))</f>
        <v>118006482.03303458</v>
      </c>
      <c r="B9186">
        <v>160010807.77017772</v>
      </c>
    </row>
    <row r="9187" spans="1:2" x14ac:dyDescent="0.25">
      <c r="A9187">
        <f ca="1">28371.703382367*(((RANDBETWEEN(3800,4910))))</f>
        <v>124665264.66212055</v>
      </c>
      <c r="B9187">
        <v>150217748.01223239</v>
      </c>
    </row>
    <row r="9188" spans="1:2" x14ac:dyDescent="0.25">
      <c r="A9188">
        <f ca="1">28190.8600800085*(((RANDBETWEEN(3800,4910))))</f>
        <v>115413381.1675549</v>
      </c>
      <c r="B9188">
        <v>183509255.35766375</v>
      </c>
    </row>
    <row r="9189" spans="1:2" x14ac:dyDescent="0.25">
      <c r="A9189">
        <f ca="1">26965.4789738808*(((RANDBETWEEN(3800,4910))))</f>
        <v>102549716.53766856</v>
      </c>
      <c r="B9189">
        <v>162724343.61252779</v>
      </c>
    </row>
    <row r="9190" spans="1:2" x14ac:dyDescent="0.25">
      <c r="A9190">
        <f ca="1">29310.5782253994*(((RANDBETWEEN(3800,4910))))</f>
        <v>122019937.15233788</v>
      </c>
      <c r="B9190">
        <v>189319959.0616686</v>
      </c>
    </row>
    <row r="9191" spans="1:2" x14ac:dyDescent="0.25">
      <c r="A9191">
        <f ca="1">25064.1616580668*(((RANDBETWEEN(3800,4910))))</f>
        <v>114818924.55560382</v>
      </c>
      <c r="B9191">
        <v>156447026.79550412</v>
      </c>
    </row>
    <row r="9192" spans="1:2" x14ac:dyDescent="0.25">
      <c r="A9192">
        <f ca="1">26203.448309742*(((RANDBETWEEN(3800,4910))))</f>
        <v>126353027.74957591</v>
      </c>
      <c r="B9192">
        <v>199593725.50547662</v>
      </c>
    </row>
    <row r="9193" spans="1:2" x14ac:dyDescent="0.25">
      <c r="A9193">
        <f ca="1">28240.672867883*(((RANDBETWEEN(3800,4910))))</f>
        <v>107879370.35531297</v>
      </c>
      <c r="B9193">
        <v>157653011.91227701</v>
      </c>
    </row>
    <row r="9194" spans="1:2" x14ac:dyDescent="0.25">
      <c r="A9194">
        <f ca="1">28352.3883232567*(((RANDBETWEEN(3800,4910))))</f>
        <v>122794193.82802494</v>
      </c>
      <c r="B9194">
        <v>173403297.41517025</v>
      </c>
    </row>
    <row r="9195" spans="1:2" x14ac:dyDescent="0.25">
      <c r="A9195">
        <f ca="1">27075.364865359*(((RANDBETWEEN(3800,4910))))</f>
        <v>120593675.11030912</v>
      </c>
      <c r="B9195">
        <v>167203769.00848755</v>
      </c>
    </row>
    <row r="9196" spans="1:2" x14ac:dyDescent="0.25">
      <c r="A9196">
        <f ca="1">28852.3413803431*(((RANDBETWEEN(3800,4910))))</f>
        <v>123632282.81477033</v>
      </c>
      <c r="B9196">
        <v>183004493.18362293</v>
      </c>
    </row>
    <row r="9197" spans="1:2" x14ac:dyDescent="0.25">
      <c r="A9197">
        <f ca="1">27074.4976787649*(((RANDBETWEEN(3800,4910))))</f>
        <v>127872852.53680655</v>
      </c>
      <c r="B9197">
        <v>157496961.00780714</v>
      </c>
    </row>
    <row r="9198" spans="1:2" x14ac:dyDescent="0.25">
      <c r="A9198">
        <f ca="1">33516.8595059041*(((RANDBETWEEN(3800,4910))))</f>
        <v>152099508.4377926</v>
      </c>
      <c r="B9198">
        <v>200200487.37466961</v>
      </c>
    </row>
    <row r="9199" spans="1:2" x14ac:dyDescent="0.25">
      <c r="A9199">
        <f ca="1">32385.3395203077*(((RANDBETWEEN(3800,4910))))</f>
        <v>131711175.8290913</v>
      </c>
      <c r="B9199">
        <v>159246657.85641164</v>
      </c>
    </row>
    <row r="9200" spans="1:2" x14ac:dyDescent="0.25">
      <c r="A9200">
        <f ca="1">27660.9392084388*(((RANDBETWEEN(3800,4910))))</f>
        <v>116009979.04019225</v>
      </c>
      <c r="B9200">
        <v>165259312.4833658</v>
      </c>
    </row>
    <row r="9201" spans="1:2" x14ac:dyDescent="0.25">
      <c r="A9201">
        <f ca="1">26092.8865745366*(((RANDBETWEEN(3800,4910))))</f>
        <v>107580971.34681422</v>
      </c>
      <c r="B9201">
        <v>157160093.05827054</v>
      </c>
    </row>
    <row r="9202" spans="1:2" x14ac:dyDescent="0.25">
      <c r="A9202">
        <f ca="1">33251.9056973611*(((RANDBETWEEN(3800,4910))))</f>
        <v>126789516.42403801</v>
      </c>
      <c r="B9202">
        <v>179734009.41302741</v>
      </c>
    </row>
    <row r="9203" spans="1:2" x14ac:dyDescent="0.25">
      <c r="A9203">
        <f ca="1">27729.112643332*(((RANDBETWEEN(3800,4910))))</f>
        <v>128940373.79149395</v>
      </c>
      <c r="B9203">
        <v>176230740.33941823</v>
      </c>
    </row>
    <row r="9204" spans="1:2" x14ac:dyDescent="0.25">
      <c r="A9204">
        <f ca="1">29823.9955610628*(((RANDBETWEEN(3800,4910))))</f>
        <v>145332330.36905879</v>
      </c>
      <c r="B9204">
        <v>147526493.29493022</v>
      </c>
    </row>
    <row r="9205" spans="1:2" x14ac:dyDescent="0.25">
      <c r="A9205">
        <f ca="1">27308.4157980013*(((RANDBETWEEN(3800,4910))))</f>
        <v>120293571.59019588</v>
      </c>
      <c r="B9205">
        <v>157575381.96224311</v>
      </c>
    </row>
    <row r="9206" spans="1:2" x14ac:dyDescent="0.25">
      <c r="A9206">
        <f ca="1">27510.7109479323*(((RANDBETWEEN(3800,4910))))</f>
        <v>127649698.79840578</v>
      </c>
      <c r="B9206">
        <v>183386681.53844535</v>
      </c>
    </row>
    <row r="9207" spans="1:2" x14ac:dyDescent="0.25">
      <c r="A9207">
        <f ca="1">31539.987790406*(((RANDBETWEEN(3800,4910))))</f>
        <v>132404868.7441245</v>
      </c>
      <c r="B9207">
        <v>203605450.54670566</v>
      </c>
    </row>
    <row r="9208" spans="1:2" x14ac:dyDescent="0.25">
      <c r="A9208">
        <f ca="1">25997.423548748*(((RANDBETWEEN(3800,4910))))</f>
        <v>101519938.95786098</v>
      </c>
      <c r="B9208">
        <v>169779935.44549245</v>
      </c>
    </row>
    <row r="9209" spans="1:2" x14ac:dyDescent="0.25">
      <c r="A9209">
        <f ca="1">24976.6113639147*(((RANDBETWEEN(3800,4910))))</f>
        <v>114267996.98990963</v>
      </c>
      <c r="B9209">
        <v>149519514.00839245</v>
      </c>
    </row>
    <row r="9210" spans="1:2" x14ac:dyDescent="0.25">
      <c r="A9210">
        <f ca="1">30316.0267957816*(((RANDBETWEEN(3800,4910))))</f>
        <v>141454581.02911696</v>
      </c>
      <c r="B9210">
        <v>190291208.37329438</v>
      </c>
    </row>
    <row r="9211" spans="1:2" x14ac:dyDescent="0.25">
      <c r="A9211">
        <f ca="1">27805.9324437511*(((RANDBETWEEN(3800,4910))))</f>
        <v>110055880.61236693</v>
      </c>
      <c r="B9211">
        <v>178316810.08312535</v>
      </c>
    </row>
    <row r="9212" spans="1:2" x14ac:dyDescent="0.25">
      <c r="A9212">
        <f ca="1">28591.133878753*(((RANDBETWEEN(3800,4910))))</f>
        <v>135464792.3175317</v>
      </c>
      <c r="B9212">
        <v>151127092.20912737</v>
      </c>
    </row>
    <row r="9213" spans="1:2" x14ac:dyDescent="0.25">
      <c r="A9213">
        <f ca="1">26384.5306000175*(((RANDBETWEEN(3800,4910))))</f>
        <v>123347680.55508171</v>
      </c>
      <c r="B9213">
        <v>144732202.63587576</v>
      </c>
    </row>
    <row r="9214" spans="1:2" x14ac:dyDescent="0.25">
      <c r="A9214">
        <f ca="1">27437.6085444311*(((RANDBETWEEN(3800,4910))))</f>
        <v>131782833.83890241</v>
      </c>
      <c r="B9214">
        <v>200590055.24511796</v>
      </c>
    </row>
    <row r="9215" spans="1:2" x14ac:dyDescent="0.25">
      <c r="A9215">
        <f ca="1">31648.0693610182*(((RANDBETWEEN(3800,4910))))</f>
        <v>150359977.53419766</v>
      </c>
      <c r="B9215">
        <v>176323286.00355595</v>
      </c>
    </row>
    <row r="9216" spans="1:2" x14ac:dyDescent="0.25">
      <c r="A9216">
        <f ca="1">29093.8027818412*(((RANDBETWEEN(3800,4910))))</f>
        <v>116346117.32458301</v>
      </c>
      <c r="B9216">
        <v>200476814.69742155</v>
      </c>
    </row>
    <row r="9217" spans="1:2" x14ac:dyDescent="0.25">
      <c r="A9217">
        <f ca="1">28318.6342383355*(((RANDBETWEEN(3800,4910))))</f>
        <v>119391361.94882263</v>
      </c>
      <c r="B9217">
        <v>150003960.34005511</v>
      </c>
    </row>
    <row r="9218" spans="1:2" x14ac:dyDescent="0.25">
      <c r="A9218">
        <f ca="1">26489.2175022311*(((RANDBETWEEN(3800,4910))))</f>
        <v>120393493.54764058</v>
      </c>
      <c r="B9218">
        <v>143541481.45869109</v>
      </c>
    </row>
    <row r="9219" spans="1:2" x14ac:dyDescent="0.25">
      <c r="A9219">
        <f ca="1">29007.9193676902*(((RANDBETWEEN(3800,4910))))</f>
        <v>114726321.09921464</v>
      </c>
      <c r="B9219">
        <v>175428742.13213795</v>
      </c>
    </row>
    <row r="9220" spans="1:2" x14ac:dyDescent="0.25">
      <c r="A9220">
        <f ca="1">26446.1683913444*(((RANDBETWEEN(3800,4910))))</f>
        <v>118399495.88804881</v>
      </c>
      <c r="B9220">
        <v>153344936.7034224</v>
      </c>
    </row>
    <row r="9221" spans="1:2" x14ac:dyDescent="0.25">
      <c r="A9221">
        <f ca="1">26055.3841409072*(((RANDBETWEEN(3800,4910))))</f>
        <v>106279911.9107603</v>
      </c>
      <c r="B9221">
        <v>182461678.24138379</v>
      </c>
    </row>
    <row r="9222" spans="1:2" x14ac:dyDescent="0.25">
      <c r="A9222">
        <f ca="1">33031.6239117464*(((RANDBETWEEN(3800,4910))))</f>
        <v>138931010.17280528</v>
      </c>
      <c r="B9222">
        <v>202465620.21435189</v>
      </c>
    </row>
    <row r="9223" spans="1:2" x14ac:dyDescent="0.25">
      <c r="A9223">
        <f ca="1">25832.8762228376*(((RANDBETWEEN(3800,4910))))</f>
        <v>124101137.37451182</v>
      </c>
      <c r="B9223">
        <v>148207635.20310625</v>
      </c>
    </row>
    <row r="9224" spans="1:2" x14ac:dyDescent="0.25">
      <c r="A9224">
        <f ca="1">26474.9550561949*(((RANDBETWEEN(3800,4910))))</f>
        <v>126656184.98883621</v>
      </c>
      <c r="B9224">
        <v>147022670.32890415</v>
      </c>
    </row>
    <row r="9225" spans="1:2" x14ac:dyDescent="0.25">
      <c r="A9225">
        <f ca="1">27447.8003363592*(((RANDBETWEEN(3800,4910))))</f>
        <v>130926007.60443318</v>
      </c>
      <c r="B9225">
        <v>157434196.07778254</v>
      </c>
    </row>
    <row r="9226" spans="1:2" x14ac:dyDescent="0.25">
      <c r="A9226">
        <f ca="1">30844.3285746383*(((RANDBETWEEN(3800,4910))))</f>
        <v>118843197.99808127</v>
      </c>
      <c r="B9226">
        <v>188612952.30810219</v>
      </c>
    </row>
    <row r="9227" spans="1:2" x14ac:dyDescent="0.25">
      <c r="A9227">
        <f ca="1">27251.7353169403*(((RANDBETWEEN(3800,4910))))</f>
        <v>109579227.70941693</v>
      </c>
      <c r="B9227">
        <v>165978238.16448444</v>
      </c>
    </row>
    <row r="9228" spans="1:2" x14ac:dyDescent="0.25">
      <c r="A9228">
        <f ca="1">24926.9792071936*(((RANDBETWEEN(3800,4910))))</f>
        <v>116084942.1679005</v>
      </c>
      <c r="B9228">
        <v>150574368.09678751</v>
      </c>
    </row>
    <row r="9229" spans="1:2" x14ac:dyDescent="0.25">
      <c r="A9229">
        <f ca="1">28211.9213757209*(((RANDBETWEEN(3800,4910))))</f>
        <v>118320798.24977361</v>
      </c>
      <c r="B9229">
        <v>165840817.50120559</v>
      </c>
    </row>
    <row r="9230" spans="1:2" x14ac:dyDescent="0.25">
      <c r="A9230">
        <f ca="1">30975.1115655725*(((RANDBETWEEN(3800,4910))))</f>
        <v>140503106.06143683</v>
      </c>
      <c r="B9230">
        <v>197880196.40192783</v>
      </c>
    </row>
    <row r="9231" spans="1:2" x14ac:dyDescent="0.25">
      <c r="A9231">
        <f ca="1">27900.8275427113*(((RANDBETWEEN(3800,4910))))</f>
        <v>124270285.87523623</v>
      </c>
      <c r="B9231">
        <v>171816764.73020279</v>
      </c>
    </row>
    <row r="9232" spans="1:2" x14ac:dyDescent="0.25">
      <c r="A9232">
        <f ca="1">27609.9656996889*(((RANDBETWEEN(3800,4910))))</f>
        <v>118722852.50866236</v>
      </c>
      <c r="B9232">
        <v>159030890.25512826</v>
      </c>
    </row>
    <row r="9233" spans="1:2" x14ac:dyDescent="0.25">
      <c r="A9233">
        <f ca="1">26942.1836486605*(((RANDBETWEEN(3800,4910))))</f>
        <v>126762974.06694753</v>
      </c>
      <c r="B9233">
        <v>174385765.89556515</v>
      </c>
    </row>
    <row r="9234" spans="1:2" x14ac:dyDescent="0.25">
      <c r="A9234">
        <f ca="1">26736.4915265659*(((RANDBETWEEN(3800,4910))))</f>
        <v>130581024.61574772</v>
      </c>
      <c r="B9234">
        <v>149846361.72301039</v>
      </c>
    </row>
    <row r="9235" spans="1:2" x14ac:dyDescent="0.25">
      <c r="A9235">
        <f ca="1">25918.8157272614*(((RANDBETWEEN(3800,4910))))</f>
        <v>110465992.6295882</v>
      </c>
      <c r="B9235">
        <v>161874116.66279149</v>
      </c>
    </row>
    <row r="9236" spans="1:2" x14ac:dyDescent="0.25">
      <c r="A9236">
        <f ca="1">29170.764682734*(((RANDBETWEEN(3800,4910))))</f>
        <v>114524422.14441368</v>
      </c>
      <c r="B9236">
        <v>200150088.36210546</v>
      </c>
    </row>
    <row r="9237" spans="1:2" x14ac:dyDescent="0.25">
      <c r="A9237">
        <f ca="1">29176.7955961666*(((RANDBETWEEN(3800,4910))))</f>
        <v>125810342.61067028</v>
      </c>
      <c r="B9237">
        <v>169192490.52324069</v>
      </c>
    </row>
    <row r="9238" spans="1:2" x14ac:dyDescent="0.25">
      <c r="A9238">
        <f ca="1">27427.7297853808*(((RANDBETWEEN(3800,4910))))</f>
        <v>125591574.68725848</v>
      </c>
      <c r="B9238">
        <v>146053149.79877028</v>
      </c>
    </row>
    <row r="9239" spans="1:2" x14ac:dyDescent="0.25">
      <c r="A9239">
        <f ca="1">29611.3997985889*(((RANDBETWEEN(3800,4910))))</f>
        <v>137396895.06545272</v>
      </c>
      <c r="B9239">
        <v>179230198.61177775</v>
      </c>
    </row>
    <row r="9240" spans="1:2" x14ac:dyDescent="0.25">
      <c r="A9240">
        <f ca="1">26423.2767589178*(((RANDBETWEEN(3800,4910))))</f>
        <v>119988099.76224588</v>
      </c>
      <c r="B9240">
        <v>159452980.05589372</v>
      </c>
    </row>
    <row r="9241" spans="1:2" x14ac:dyDescent="0.25">
      <c r="A9241">
        <f ca="1">25918.8376870613*(((RANDBETWEEN(3800,4910))))</f>
        <v>114587181.41449781</v>
      </c>
      <c r="B9241">
        <v>148074052.80020031</v>
      </c>
    </row>
    <row r="9242" spans="1:2" x14ac:dyDescent="0.25">
      <c r="A9242">
        <f ca="1">26231.457597076*(((RANDBETWEEN(3800,4910))))</f>
        <v>118880965.82994857</v>
      </c>
      <c r="B9242">
        <v>194976218.0150142</v>
      </c>
    </row>
    <row r="9243" spans="1:2" x14ac:dyDescent="0.25">
      <c r="A9243">
        <f ca="1">28694.0067440804*(((RANDBETWEEN(3800,4910))))</f>
        <v>119567926.10258326</v>
      </c>
      <c r="B9243">
        <v>169852270.73373318</v>
      </c>
    </row>
    <row r="9244" spans="1:2" x14ac:dyDescent="0.25">
      <c r="A9244">
        <f ca="1">28180.7030758132*(((RANDBETWEEN(3800,4910))))</f>
        <v>121007939.0075417</v>
      </c>
      <c r="B9244">
        <v>154485464.96933159</v>
      </c>
    </row>
    <row r="9245" spans="1:2" x14ac:dyDescent="0.25">
      <c r="A9245">
        <f ca="1">27201.3992214861*(((RANDBETWEEN(3800,4910))))</f>
        <v>132253203.01486561</v>
      </c>
      <c r="B9245">
        <v>167346014.2655735</v>
      </c>
    </row>
    <row r="9246" spans="1:2" x14ac:dyDescent="0.25">
      <c r="A9246">
        <f ca="1">31863.1781145593*(((RANDBETWEEN(3800,4910))))</f>
        <v>126018869.44308211</v>
      </c>
      <c r="B9246">
        <v>202331631.04457122</v>
      </c>
    </row>
    <row r="9247" spans="1:2" x14ac:dyDescent="0.25">
      <c r="A9247">
        <f ca="1">33616.5896079936*(((RANDBETWEEN(3800,4910))))</f>
        <v>156417991.44599429</v>
      </c>
      <c r="B9247">
        <v>170920853.47483784</v>
      </c>
    </row>
    <row r="9248" spans="1:2" x14ac:dyDescent="0.25">
      <c r="A9248">
        <f ca="1">26856.1268965697*(((RANDBETWEEN(3800,4910))))</f>
        <v>116421310.09662974</v>
      </c>
      <c r="B9248">
        <v>195392023.29875717</v>
      </c>
    </row>
    <row r="9249" spans="1:2" x14ac:dyDescent="0.25">
      <c r="A9249">
        <f ca="1">25971.9686914762*(((RANDBETWEEN(3800,4910))))</f>
        <v>109549763.94064656</v>
      </c>
      <c r="B9249">
        <v>163220717.26841086</v>
      </c>
    </row>
    <row r="9250" spans="1:2" x14ac:dyDescent="0.25">
      <c r="A9250">
        <f ca="1">26381.8461098923*(((RANDBETWEEN(3800,4910))))</f>
        <v>119588908.41614187</v>
      </c>
      <c r="B9250">
        <v>153148900.47712904</v>
      </c>
    </row>
    <row r="9251" spans="1:2" x14ac:dyDescent="0.25">
      <c r="A9251">
        <f ca="1">28280.5665489227*(((RANDBETWEEN(3800,4910))))</f>
        <v>115893761.71748538</v>
      </c>
      <c r="B9251">
        <v>200415850.47473389</v>
      </c>
    </row>
    <row r="9252" spans="1:2" x14ac:dyDescent="0.25">
      <c r="A9252">
        <f ca="1">32930.2256663731*(((RANDBETWEEN(3800,4910))))</f>
        <v>152993828.44596946</v>
      </c>
      <c r="B9252">
        <v>188425502.81843427</v>
      </c>
    </row>
    <row r="9253" spans="1:2" x14ac:dyDescent="0.25">
      <c r="A9253">
        <f ca="1">26523.8583318781*(((RANDBETWEEN(3800,4910))))</f>
        <v>129118142.3595825</v>
      </c>
      <c r="B9253">
        <v>149946891.44693109</v>
      </c>
    </row>
    <row r="9254" spans="1:2" x14ac:dyDescent="0.25">
      <c r="A9254">
        <f ca="1">28330.358245395*(((RANDBETWEEN(3800,4910))))</f>
        <v>127741585.32848603</v>
      </c>
      <c r="B9254">
        <v>144277779.85127568</v>
      </c>
    </row>
    <row r="9255" spans="1:2" x14ac:dyDescent="0.25">
      <c r="A9255">
        <f ca="1">27179.3522517113*(((RANDBETWEEN(3800,4910))))</f>
        <v>122062470.96243556</v>
      </c>
      <c r="B9255">
        <v>185799124.75324056</v>
      </c>
    </row>
    <row r="9256" spans="1:2" x14ac:dyDescent="0.25">
      <c r="A9256">
        <f ca="1">27665.994312937*(((RANDBETWEEN(3800,4910))))</f>
        <v>130251501.22530754</v>
      </c>
      <c r="B9256">
        <v>175915605.95455432</v>
      </c>
    </row>
    <row r="9257" spans="1:2" x14ac:dyDescent="0.25">
      <c r="A9257">
        <f ca="1">26927.1339852554*(((RANDBETWEEN(3800,4910))))</f>
        <v>124780338.88767375</v>
      </c>
      <c r="B9257">
        <v>149321781.36231235</v>
      </c>
    </row>
    <row r="9258" spans="1:2" x14ac:dyDescent="0.25">
      <c r="A9258">
        <f ca="1">26246.6276914415*(((RANDBETWEEN(3800,4910))))</f>
        <v>99763431.855169058</v>
      </c>
      <c r="B9258">
        <v>151257640.9011786</v>
      </c>
    </row>
    <row r="9259" spans="1:2" x14ac:dyDescent="0.25">
      <c r="A9259">
        <f ca="1">30054.1932091274*(((RANDBETWEEN(3800,4910))))</f>
        <v>114386259.35393903</v>
      </c>
      <c r="B9259">
        <v>193470010.0355261</v>
      </c>
    </row>
    <row r="9260" spans="1:2" x14ac:dyDescent="0.25">
      <c r="A9260">
        <f ca="1">27126.3447541284*(((RANDBETWEEN(3800,4910))))</f>
        <v>130206454.8198161</v>
      </c>
      <c r="B9260">
        <v>179435874.75162828</v>
      </c>
    </row>
    <row r="9261" spans="1:2" x14ac:dyDescent="0.25">
      <c r="A9261">
        <f ca="1">26844.9068584266*(((RANDBETWEEN(3800,4910))))</f>
        <v>102359629.8511806</v>
      </c>
      <c r="B9261">
        <v>173371869.12968534</v>
      </c>
    </row>
    <row r="9262" spans="1:2" x14ac:dyDescent="0.25">
      <c r="A9262">
        <f ca="1">26195.6452887473*(((RANDBETWEEN(3800,4910))))</f>
        <v>117042143.15012287</v>
      </c>
      <c r="B9262">
        <v>162360780.73043519</v>
      </c>
    </row>
    <row r="9263" spans="1:2" x14ac:dyDescent="0.25">
      <c r="A9263">
        <f ca="1">30565.5452499522*(((RANDBETWEEN(3800,4910))))</f>
        <v>134366136.91878974</v>
      </c>
      <c r="B9263">
        <v>180263163.17603239</v>
      </c>
    </row>
    <row r="9264" spans="1:2" x14ac:dyDescent="0.25">
      <c r="A9264">
        <f ca="1">27613.8397333262*(((RANDBETWEEN(3800,4910))))</f>
        <v>117717798.78316972</v>
      </c>
      <c r="B9264">
        <v>180097219.56204861</v>
      </c>
    </row>
    <row r="9265" spans="1:2" x14ac:dyDescent="0.25">
      <c r="A9265">
        <f ca="1">27397.1430955091*(((RANDBETWEEN(3800,4910))))</f>
        <v>116328269.58353151</v>
      </c>
      <c r="B9265">
        <v>154136143.40599439</v>
      </c>
    </row>
    <row r="9266" spans="1:2" x14ac:dyDescent="0.25">
      <c r="A9266">
        <f ca="1">26649.3644823579*(((RANDBETWEEN(3800,4910))))</f>
        <v>108089822.34044358</v>
      </c>
      <c r="B9266">
        <v>162535761.79209197</v>
      </c>
    </row>
    <row r="9267" spans="1:2" x14ac:dyDescent="0.25">
      <c r="A9267">
        <f ca="1">32115.2551473541*(((RANDBETWEEN(3800,4910))))</f>
        <v>135719068.25271863</v>
      </c>
      <c r="B9267">
        <v>202350391.8790434</v>
      </c>
    </row>
    <row r="9268" spans="1:2" x14ac:dyDescent="0.25">
      <c r="A9268">
        <f ca="1">32593.3611988526*(((RANDBETWEEN(3800,4910))))</f>
        <v>151787283.10305673</v>
      </c>
      <c r="B9268">
        <v>188836630.14544275</v>
      </c>
    </row>
    <row r="9269" spans="1:2" x14ac:dyDescent="0.25">
      <c r="A9269">
        <f ca="1">27298.0568275196*(((RANDBETWEEN(3800,4910))))</f>
        <v>104142086.79698718</v>
      </c>
      <c r="B9269">
        <v>183384586.54469928</v>
      </c>
    </row>
    <row r="9270" spans="1:2" x14ac:dyDescent="0.25">
      <c r="A9270">
        <f ca="1">27331.7231901892*(((RANDBETWEEN(3800,4910))))</f>
        <v>124960638.42554504</v>
      </c>
      <c r="B9270">
        <v>181554915.28406581</v>
      </c>
    </row>
    <row r="9271" spans="1:2" x14ac:dyDescent="0.25">
      <c r="A9271">
        <f ca="1">26197.7519861283*(((RANDBETWEEN(3800,4910))))</f>
        <v>103769295.61705428</v>
      </c>
      <c r="B9271">
        <v>156698784.82005584</v>
      </c>
    </row>
    <row r="9272" spans="1:2" x14ac:dyDescent="0.25">
      <c r="A9272">
        <f ca="1">27624.7437991707*(((RANDBETWEEN(3800,4910))))</f>
        <v>126410827.62500533</v>
      </c>
      <c r="B9272">
        <v>180188152.96371156</v>
      </c>
    </row>
    <row r="9273" spans="1:2" x14ac:dyDescent="0.25">
      <c r="A9273">
        <f ca="1">26681.6701033765*(((RANDBETWEEN(3800,4910))))</f>
        <v>109101349.05270642</v>
      </c>
      <c r="B9273">
        <v>144331974.44886237</v>
      </c>
    </row>
    <row r="9274" spans="1:2" x14ac:dyDescent="0.25">
      <c r="A9274">
        <f ca="1">28042.3788310065*(((RANDBETWEEN(3800,4910))))</f>
        <v>110627184.4883208</v>
      </c>
      <c r="B9274">
        <v>155072203.27547795</v>
      </c>
    </row>
    <row r="9275" spans="1:2" x14ac:dyDescent="0.25">
      <c r="A9275">
        <f ca="1">31422.1893156114*(((RANDBETWEEN(3800,4910))))</f>
        <v>121226806.3796287</v>
      </c>
      <c r="B9275">
        <v>152129966.73799914</v>
      </c>
    </row>
    <row r="9276" spans="1:2" x14ac:dyDescent="0.25">
      <c r="A9276">
        <f ca="1">26830.8076928778*(((RANDBETWEEN(3800,4910))))</f>
        <v>126534089.07961166</v>
      </c>
      <c r="B9276">
        <v>158814691.0079239</v>
      </c>
    </row>
    <row r="9277" spans="1:2" x14ac:dyDescent="0.25">
      <c r="A9277">
        <f ca="1">25650.8527316119*(((RANDBETWEEN(3800,4910))))</f>
        <v>108451805.34925523</v>
      </c>
      <c r="B9277">
        <v>156673133.00879157</v>
      </c>
    </row>
    <row r="9278" spans="1:2" x14ac:dyDescent="0.25">
      <c r="A9278">
        <f ca="1">34141.2953513952*(((RANDBETWEEN(3800,4910))))</f>
        <v>155855013.27911913</v>
      </c>
      <c r="B9278">
        <v>175029446.64174625</v>
      </c>
    </row>
    <row r="9279" spans="1:2" x14ac:dyDescent="0.25">
      <c r="A9279">
        <f ca="1">29519.2480038565*(((RANDBETWEEN(3800,4910))))</f>
        <v>128054497.84072958</v>
      </c>
      <c r="B9279">
        <v>193226924.09886426</v>
      </c>
    </row>
    <row r="9280" spans="1:2" x14ac:dyDescent="0.25">
      <c r="A9280">
        <f ca="1">26176.1999556705*(((RANDBETWEEN(3800,4910))))</f>
        <v>107453300.81802736</v>
      </c>
      <c r="B9280">
        <v>150782696.13923004</v>
      </c>
    </row>
    <row r="9281" spans="1:2" x14ac:dyDescent="0.25">
      <c r="A9281">
        <f ca="1">27640.6187722193*(((RANDBETWEEN(3800,4910))))</f>
        <v>132481485.77524701</v>
      </c>
      <c r="B9281">
        <v>174156324.41360199</v>
      </c>
    </row>
    <row r="9282" spans="1:2" x14ac:dyDescent="0.25">
      <c r="A9282">
        <f ca="1">32945.7240368611*(((RANDBETWEEN(3800,4910))))</f>
        <v>129476695.46486416</v>
      </c>
      <c r="B9282">
        <v>202912680.18242759</v>
      </c>
    </row>
    <row r="9283" spans="1:2" x14ac:dyDescent="0.25">
      <c r="A9283">
        <f ca="1">33203.509591847*(((RANDBETWEEN(3800,4910))))</f>
        <v>156189309.12004822</v>
      </c>
      <c r="B9283">
        <v>155809721.4041543</v>
      </c>
    </row>
    <row r="9284" spans="1:2" x14ac:dyDescent="0.25">
      <c r="A9284">
        <f ca="1">27233.6657654452*(((RANDBETWEEN(3800,4910))))</f>
        <v>121952355.29766354</v>
      </c>
      <c r="B9284">
        <v>143073479.65704453</v>
      </c>
    </row>
    <row r="9285" spans="1:2" x14ac:dyDescent="0.25">
      <c r="A9285">
        <f ca="1">30143.2185645916*(((RANDBETWEEN(3800,4910))))</f>
        <v>146887904.06525475</v>
      </c>
      <c r="B9285">
        <v>192823093.06006795</v>
      </c>
    </row>
    <row r="9286" spans="1:2" x14ac:dyDescent="0.25">
      <c r="A9286">
        <f ca="1">24895.008513145*(((RANDBETWEEN(3800,4910))))</f>
        <v>112898863.60711266</v>
      </c>
      <c r="B9286">
        <v>177918130.13935876</v>
      </c>
    </row>
    <row r="9287" spans="1:2" x14ac:dyDescent="0.25">
      <c r="A9287">
        <f ca="1">30659.0747442048*(((RANDBETWEEN(3800,4910))))</f>
        <v>149830898.27492863</v>
      </c>
      <c r="B9287">
        <v>167793441.36835092</v>
      </c>
    </row>
    <row r="9288" spans="1:2" x14ac:dyDescent="0.25">
      <c r="A9288">
        <f ca="1">30900.6288488692*(((RANDBETWEEN(3800,4910))))</f>
        <v>146654384.51673332</v>
      </c>
      <c r="B9288">
        <v>168849459.25991341</v>
      </c>
    </row>
    <row r="9289" spans="1:2" x14ac:dyDescent="0.25">
      <c r="A9289">
        <f ca="1">27318.7484404537*(((RANDBETWEEN(3800,4910))))</f>
        <v>116842287.0798205</v>
      </c>
      <c r="B9289">
        <v>149734540.84784141</v>
      </c>
    </row>
    <row r="9290" spans="1:2" x14ac:dyDescent="0.25">
      <c r="A9290">
        <f ca="1">27031.9247710804*(((RANDBETWEEN(3800,4910))))</f>
        <v>105154187.35950281</v>
      </c>
      <c r="B9290">
        <v>169801885.89534199</v>
      </c>
    </row>
    <row r="9291" spans="1:2" x14ac:dyDescent="0.25">
      <c r="A9291">
        <f ca="1">25479.9312218566*(((RANDBETWEEN(3800,4910))))</f>
        <v>120596514.47304715</v>
      </c>
      <c r="B9291">
        <v>157796268.29176268</v>
      </c>
    </row>
    <row r="9292" spans="1:2" x14ac:dyDescent="0.25">
      <c r="A9292">
        <f ca="1">27534.569359028*(((RANDBETWEEN(3800,4910))))</f>
        <v>127485056.13229944</v>
      </c>
      <c r="B9292">
        <v>182578273.88232464</v>
      </c>
    </row>
    <row r="9293" spans="1:2" x14ac:dyDescent="0.25">
      <c r="A9293">
        <f ca="1">28958.3658811391*(((RANDBETWEEN(3800,4910))))</f>
        <v>121451386.50549723</v>
      </c>
      <c r="B9293">
        <v>159498269.64903522</v>
      </c>
    </row>
    <row r="9294" spans="1:2" x14ac:dyDescent="0.25">
      <c r="A9294">
        <f ca="1">26905.0826501296*(((RANDBETWEEN(3800,4910))))</f>
        <v>119001180.5615233</v>
      </c>
      <c r="B9294">
        <v>147127662.03453603</v>
      </c>
    </row>
    <row r="9295" spans="1:2" x14ac:dyDescent="0.25">
      <c r="A9295">
        <f ca="1">30163.9330223358*(((RANDBETWEEN(3800,4910))))</f>
        <v>126266223.6314975</v>
      </c>
      <c r="B9295">
        <v>203263064.74968332</v>
      </c>
    </row>
    <row r="9296" spans="1:2" x14ac:dyDescent="0.25">
      <c r="A9296">
        <f ca="1">27648.1056877747*(((RANDBETWEEN(3800,4910))))</f>
        <v>119163335.5143089</v>
      </c>
      <c r="B9296">
        <v>168059394.68082386</v>
      </c>
    </row>
    <row r="9297" spans="1:2" x14ac:dyDescent="0.25">
      <c r="A9297">
        <f ca="1">32365.5876135044*(((RANDBETWEEN(3800,4910))))</f>
        <v>125028264.95096731</v>
      </c>
      <c r="B9297">
        <v>199782524.59062636</v>
      </c>
    </row>
    <row r="9298" spans="1:2" x14ac:dyDescent="0.25">
      <c r="A9298">
        <f ca="1">28218.90646445*(((RANDBETWEEN(3800,4910))))</f>
        <v>113581098.51941144</v>
      </c>
      <c r="B9298">
        <v>159043053.38027611</v>
      </c>
    </row>
    <row r="9299" spans="1:2" x14ac:dyDescent="0.25">
      <c r="A9299">
        <f ca="1">29949.9572058875*(((RANDBETWEEN(3800,4910))))</f>
        <v>119799828.82354991</v>
      </c>
      <c r="B9299">
        <v>176241072.79885662</v>
      </c>
    </row>
    <row r="9300" spans="1:2" x14ac:dyDescent="0.25">
      <c r="A9300">
        <f ca="1">27704.699197182*(((RANDBETWEEN(3800,4910))))</f>
        <v>135060408.58626226</v>
      </c>
      <c r="B9300">
        <v>199413458.84657383</v>
      </c>
    </row>
    <row r="9301" spans="1:2" x14ac:dyDescent="0.25">
      <c r="A9301">
        <f ca="1">29724.887157969*(((RANDBETWEEN(3800,4910))))</f>
        <v>117234954.95102985</v>
      </c>
      <c r="B9301">
        <v>151578648.2918382</v>
      </c>
    </row>
    <row r="9302" spans="1:2" x14ac:dyDescent="0.25">
      <c r="A9302">
        <f ca="1">32715.7929402363*(((RANDBETWEEN(3800,4910))))</f>
        <v>127722455.63868247</v>
      </c>
      <c r="B9302">
        <v>178288279.08408257</v>
      </c>
    </row>
    <row r="9303" spans="1:2" x14ac:dyDescent="0.25">
      <c r="A9303">
        <f ca="1">25440.6744075859*(((RANDBETWEEN(3800,4910))))</f>
        <v>104764697.2104387</v>
      </c>
      <c r="B9303">
        <v>177010400.94866019</v>
      </c>
    </row>
    <row r="9304" spans="1:2" x14ac:dyDescent="0.25">
      <c r="A9304">
        <f ca="1">27027.1105370079*(((RANDBETWEEN(3800,4910))))</f>
        <v>123594976.48573703</v>
      </c>
      <c r="B9304">
        <v>145777931.49402967</v>
      </c>
    </row>
    <row r="9305" spans="1:2" x14ac:dyDescent="0.25">
      <c r="A9305">
        <f ca="1">26931.6795164578*(((RANDBETWEEN(3800,4910))))</f>
        <v>105814568.82016256</v>
      </c>
      <c r="B9305">
        <v>163027288.58823457</v>
      </c>
    </row>
    <row r="9306" spans="1:2" x14ac:dyDescent="0.25">
      <c r="A9306">
        <f ca="1">28680.5272391598*(((RANDBETWEEN(3800,4910))))</f>
        <v>114980233.70179151</v>
      </c>
      <c r="B9306">
        <v>178094000.12073785</v>
      </c>
    </row>
    <row r="9307" spans="1:2" x14ac:dyDescent="0.25">
      <c r="A9307">
        <f ca="1">27501.6706500799*(((RANDBETWEEN(3800,4910))))</f>
        <v>105441405.27240615</v>
      </c>
      <c r="B9307">
        <v>170749869.5415079</v>
      </c>
    </row>
    <row r="9308" spans="1:2" x14ac:dyDescent="0.25">
      <c r="A9308">
        <f ca="1">27606.7702152043*(((RANDBETWEEN(3800,4910))))</f>
        <v>124782601.37272339</v>
      </c>
      <c r="B9308">
        <v>149428477.09688374</v>
      </c>
    </row>
    <row r="9309" spans="1:2" x14ac:dyDescent="0.25">
      <c r="A9309">
        <f ca="1">27462.2591640784*(((RANDBETWEEN(3800,4910))))</f>
        <v>105070603.56176411</v>
      </c>
      <c r="B9309">
        <v>152806348.53573257</v>
      </c>
    </row>
    <row r="9310" spans="1:2" x14ac:dyDescent="0.25">
      <c r="A9310">
        <f ca="1">26163.0845243795*(((RANDBETWEEN(3800,4910))))</f>
        <v>110460542.8619304</v>
      </c>
      <c r="B9310">
        <v>143916485.51288256</v>
      </c>
    </row>
    <row r="9311" spans="1:2" x14ac:dyDescent="0.25">
      <c r="A9311">
        <f ca="1">30824.5579510429*(((RANDBETWEEN(3800,4910))))</f>
        <v>140190089.56134322</v>
      </c>
      <c r="B9311">
        <v>194442515.9167608</v>
      </c>
    </row>
    <row r="9312" spans="1:2" x14ac:dyDescent="0.25">
      <c r="A9312">
        <f ca="1">25779.382138385*(((RANDBETWEEN(3800,4910))))</f>
        <v>100720046.01467036</v>
      </c>
      <c r="B9312">
        <v>165409101.8714745</v>
      </c>
    </row>
    <row r="9313" spans="1:2" x14ac:dyDescent="0.25">
      <c r="A9313">
        <f ca="1">26724.4776799436*(((RANDBETWEEN(3800,4910))))</f>
        <v>129052502.71644756</v>
      </c>
      <c r="B9313">
        <v>146265759.84853548</v>
      </c>
    </row>
    <row r="9314" spans="1:2" x14ac:dyDescent="0.25">
      <c r="A9314">
        <f ca="1">30046.1522994974*(((RANDBETWEEN(3800,4910))))</f>
        <v>125803239.67799562</v>
      </c>
      <c r="B9314">
        <v>149593307.24664375</v>
      </c>
    </row>
    <row r="9315" spans="1:2" x14ac:dyDescent="0.25">
      <c r="A9315">
        <f ca="1">32331.1233630002*(((RANDBETWEEN(3800,4910))))</f>
        <v>155868345.73302382</v>
      </c>
      <c r="B9315">
        <v>189417351.97004339</v>
      </c>
    </row>
    <row r="9316" spans="1:2" x14ac:dyDescent="0.25">
      <c r="A9316">
        <f ca="1">28134.5775233475*(((RANDBETWEEN(3800,4910))))</f>
        <v>118812320.88109663</v>
      </c>
      <c r="B9316">
        <v>147461349.84025651</v>
      </c>
    </row>
    <row r="9317" spans="1:2" x14ac:dyDescent="0.25">
      <c r="A9317">
        <f ca="1">30391.9030733877*(((RANDBETWEEN(3800,4910))))</f>
        <v>141413525.00047275</v>
      </c>
      <c r="B9317">
        <v>202364293.77879891</v>
      </c>
    </row>
    <row r="9318" spans="1:2" x14ac:dyDescent="0.25">
      <c r="A9318">
        <f ca="1">29349.1725342989*(((RANDBETWEEN(3800,4910))))</f>
        <v>127874344.73194028</v>
      </c>
      <c r="B9318">
        <v>180682315.79110491</v>
      </c>
    </row>
    <row r="9319" spans="1:2" x14ac:dyDescent="0.25">
      <c r="A9319">
        <f ca="1">26768.410027489*(((RANDBETWEEN(3800,4910))))</f>
        <v>115559226.0886703</v>
      </c>
      <c r="B9319">
        <v>165654491.4787969</v>
      </c>
    </row>
    <row r="9320" spans="1:2" x14ac:dyDescent="0.25">
      <c r="A9320">
        <f ca="1">32793.050176901*(((RANDBETWEEN(3800,4910))))</f>
        <v>150257755.91056046</v>
      </c>
      <c r="B9320">
        <v>156849535.46256047</v>
      </c>
    </row>
    <row r="9321" spans="1:2" x14ac:dyDescent="0.25">
      <c r="A9321">
        <f ca="1">27572.6922564473*(((RANDBETWEEN(3800,4910))))</f>
        <v>128268164.37699288</v>
      </c>
      <c r="B9321">
        <v>179736560.18687838</v>
      </c>
    </row>
    <row r="9322" spans="1:2" x14ac:dyDescent="0.25">
      <c r="A9322">
        <f ca="1">31170.7028331888*(((RANDBETWEEN(3800,4910))))</f>
        <v>126771248.42257884</v>
      </c>
      <c r="B9322">
        <v>167066498.32219306</v>
      </c>
    </row>
    <row r="9323" spans="1:2" x14ac:dyDescent="0.25">
      <c r="A9323">
        <f ca="1">32046.5097388541*(((RANDBETWEEN(3800,4910))))</f>
        <v>134851712.98109809</v>
      </c>
      <c r="B9323">
        <v>192937566.53242719</v>
      </c>
    </row>
    <row r="9324" spans="1:2" x14ac:dyDescent="0.25">
      <c r="A9324">
        <f ca="1">29398.1348946795*(((RANDBETWEEN(3800,4910))))</f>
        <v>136142762.69726098</v>
      </c>
      <c r="B9324">
        <v>161084197.79827619</v>
      </c>
    </row>
    <row r="9325" spans="1:2" x14ac:dyDescent="0.25">
      <c r="A9325">
        <f ca="1">28038.0567734247*(((RANDBETWEEN(3800,4910))))</f>
        <v>117255153.42646214</v>
      </c>
      <c r="B9325">
        <v>160245847.58369279</v>
      </c>
    </row>
    <row r="9326" spans="1:2" x14ac:dyDescent="0.25">
      <c r="A9326">
        <f ca="1">32032.7835994206*(((RANDBETWEEN(3800,4910))))</f>
        <v>137260477.72351715</v>
      </c>
      <c r="B9326">
        <v>187086791.72676456</v>
      </c>
    </row>
    <row r="9327" spans="1:2" x14ac:dyDescent="0.25">
      <c r="A9327">
        <f ca="1">28602.9636237944*(((RANDBETWEEN(3800,4910))))</f>
        <v>126310687.36267649</v>
      </c>
      <c r="B9327">
        <v>163155903.12156892</v>
      </c>
    </row>
    <row r="9328" spans="1:2" x14ac:dyDescent="0.25">
      <c r="A9328">
        <f ca="1">26025.5488479948*(((RANDBETWEEN(3800,4910))))</f>
        <v>101968100.38644375</v>
      </c>
      <c r="B9328">
        <v>143954510.46499896</v>
      </c>
    </row>
    <row r="9329" spans="1:2" x14ac:dyDescent="0.25">
      <c r="A9329">
        <f ca="1">29825.6629143905*(((RANDBETWEEN(3800,4910))))</f>
        <v>127325754.98153318</v>
      </c>
      <c r="B9329">
        <v>157732262.85594764</v>
      </c>
    </row>
    <row r="9330" spans="1:2" x14ac:dyDescent="0.25">
      <c r="A9330">
        <f ca="1">27442.5029435694*(((RANDBETWEEN(3800,4910))))</f>
        <v>105982946.36806506</v>
      </c>
      <c r="B9330">
        <v>200674423.9407919</v>
      </c>
    </row>
    <row r="9331" spans="1:2" x14ac:dyDescent="0.25">
      <c r="A9331">
        <f ca="1">29364.4019195508*(((RANDBETWEEN(3800,4910))))</f>
        <v>131229512.17847252</v>
      </c>
      <c r="B9331">
        <v>165065265.76092309</v>
      </c>
    </row>
    <row r="9332" spans="1:2" x14ac:dyDescent="0.25">
      <c r="A9332">
        <f ca="1">29443.7918485774*(((RANDBETWEEN(3800,4910))))</f>
        <v>141124094.33023167</v>
      </c>
      <c r="B9332">
        <v>169829074.75525051</v>
      </c>
    </row>
    <row r="9333" spans="1:2" x14ac:dyDescent="0.25">
      <c r="A9333">
        <f ca="1">26377.6582459413*(((RANDBETWEEN(3800,4910))))</f>
        <v>115270366.53476363</v>
      </c>
      <c r="B9333">
        <v>146567614.21490142</v>
      </c>
    </row>
    <row r="9334" spans="1:2" x14ac:dyDescent="0.25">
      <c r="A9334">
        <f ca="1">28170.6155630994*(((RANDBETWEEN(3800,4910))))</f>
        <v>130176414.51708211</v>
      </c>
      <c r="B9334">
        <v>180225342.6015735</v>
      </c>
    </row>
    <row r="9335" spans="1:2" x14ac:dyDescent="0.25">
      <c r="A9335">
        <f ca="1">27752.6998541291*(((RANDBETWEEN(3800,4910))))</f>
        <v>134739357.79179657</v>
      </c>
      <c r="B9335">
        <v>144858680.68061265</v>
      </c>
    </row>
    <row r="9336" spans="1:2" x14ac:dyDescent="0.25">
      <c r="A9336">
        <f ca="1">25165.5086514334*(((RANDBETWEEN(3800,4910))))</f>
        <v>100913689.69224778</v>
      </c>
      <c r="B9336">
        <v>147196345.39670184</v>
      </c>
    </row>
    <row r="9337" spans="1:2" x14ac:dyDescent="0.25">
      <c r="A9337">
        <f ca="1">29990.1397335864*(((RANDBETWEEN(3800,4910))))</f>
        <v>127967926.24321322</v>
      </c>
      <c r="B9337">
        <v>162033453.19264513</v>
      </c>
    </row>
    <row r="9338" spans="1:2" x14ac:dyDescent="0.25">
      <c r="A9338">
        <f ca="1">31098.1357920383*(((RANDBETWEEN(3800,4910))))</f>
        <v>124112659.94602472</v>
      </c>
      <c r="B9338">
        <v>174470332.08655995</v>
      </c>
    </row>
    <row r="9339" spans="1:2" x14ac:dyDescent="0.25">
      <c r="A9339">
        <f ca="1">30992.5399470621*(((RANDBETWEEN(3800,4910))))</f>
        <v>142968586.77579734</v>
      </c>
      <c r="B9339">
        <v>157323805.51694563</v>
      </c>
    </row>
    <row r="9340" spans="1:2" x14ac:dyDescent="0.25">
      <c r="A9340">
        <f ca="1">30584.1784100983*(((RANDBETWEEN(3800,4910))))</f>
        <v>142277597.96377751</v>
      </c>
      <c r="B9340">
        <v>174441219.59633958</v>
      </c>
    </row>
    <row r="9341" spans="1:2" x14ac:dyDescent="0.25">
      <c r="A9341">
        <f ca="1">27608.8165635035*(((RANDBETWEEN(3800,4910))))</f>
        <v>122417492.64257446</v>
      </c>
      <c r="B9341">
        <v>161007723.12987071</v>
      </c>
    </row>
    <row r="9342" spans="1:2" x14ac:dyDescent="0.25">
      <c r="A9342">
        <f ca="1">28807.0006594689*(((RANDBETWEEN(3800,4910))))</f>
        <v>118396772.7104172</v>
      </c>
      <c r="B9342">
        <v>187657267.9676621</v>
      </c>
    </row>
    <row r="9343" spans="1:2" x14ac:dyDescent="0.25">
      <c r="A9343">
        <f ca="1">26760.9066493377*(((RANDBETWEEN(3800,4910))))</f>
        <v>129041091.86310653</v>
      </c>
      <c r="B9343">
        <v>165661998.40552932</v>
      </c>
    </row>
    <row r="9344" spans="1:2" x14ac:dyDescent="0.25">
      <c r="A9344">
        <f ca="1">26861.3552939919*(((RANDBETWEEN(3800,4910))))</f>
        <v>122084859.81119332</v>
      </c>
      <c r="B9344">
        <v>165431963.65295225</v>
      </c>
    </row>
    <row r="9345" spans="1:2" x14ac:dyDescent="0.25">
      <c r="A9345">
        <f ca="1">30151.3405977849*(((RANDBETWEEN(3800,4910))))</f>
        <v>134294071.0225341</v>
      </c>
      <c r="B9345">
        <v>178865901.70161796</v>
      </c>
    </row>
    <row r="9346" spans="1:2" x14ac:dyDescent="0.25">
      <c r="A9346">
        <f ca="1">25636.8192656175*(((RANDBETWEEN(3800,4910))))</f>
        <v>105392964.00095354</v>
      </c>
      <c r="B9346">
        <v>146469946.10749513</v>
      </c>
    </row>
    <row r="9347" spans="1:2" x14ac:dyDescent="0.25">
      <c r="A9347">
        <f ca="1">28211.1913563267*(((RANDBETWEEN(3800,4910))))</f>
        <v>118628059.65335387</v>
      </c>
      <c r="B9347">
        <v>158089053.53946525</v>
      </c>
    </row>
    <row r="9348" spans="1:2" x14ac:dyDescent="0.25">
      <c r="A9348">
        <f ca="1">27725.3840476958*(((RANDBETWEEN(3800,4910))))</f>
        <v>131251968.08179191</v>
      </c>
      <c r="B9348">
        <v>158434181.1782788</v>
      </c>
    </row>
    <row r="9349" spans="1:2" x14ac:dyDescent="0.25">
      <c r="A9349">
        <f ca="1">26702.3203779001*(((RANDBETWEEN(3800,4910))))</f>
        <v>119759906.89488176</v>
      </c>
      <c r="B9349">
        <v>154566166.81866133</v>
      </c>
    </row>
    <row r="9350" spans="1:2" x14ac:dyDescent="0.25">
      <c r="A9350">
        <f ca="1">26908.8187790217*(((RANDBETWEEN(3800,4910))))</f>
        <v>106801101.73393719</v>
      </c>
      <c r="B9350">
        <v>159204110.04743952</v>
      </c>
    </row>
    <row r="9351" spans="1:2" x14ac:dyDescent="0.25">
      <c r="A9351">
        <f ca="1">27483.533755942*(((RANDBETWEEN(3800,4910))))</f>
        <v>106168890.89920379</v>
      </c>
      <c r="B9351">
        <v>143789666.71718654</v>
      </c>
    </row>
    <row r="9352" spans="1:2" x14ac:dyDescent="0.25">
      <c r="A9352">
        <f ca="1">27041.8225174456*(((RANDBETWEEN(3800,4910))))</f>
        <v>124311258.11269739</v>
      </c>
      <c r="B9352">
        <v>173712034.25028226</v>
      </c>
    </row>
    <row r="9353" spans="1:2" x14ac:dyDescent="0.25">
      <c r="A9353">
        <f ca="1">30387.9428219948*(((RANDBETWEEN(3800,4910))))</f>
        <v>116628924.55081639</v>
      </c>
      <c r="B9353">
        <v>145240859.70050222</v>
      </c>
    </row>
    <row r="9354" spans="1:2" x14ac:dyDescent="0.25">
      <c r="A9354">
        <f ca="1">28093.0560137665*(((RANDBETWEEN(3800,4910))))</f>
        <v>130014663.23171154</v>
      </c>
      <c r="B9354">
        <v>170216654.12317309</v>
      </c>
    </row>
    <row r="9355" spans="1:2" x14ac:dyDescent="0.25">
      <c r="A9355">
        <f ca="1">28355.5013357951*(((RANDBETWEEN(3800,4910))))</f>
        <v>122836031.78666428</v>
      </c>
      <c r="B9355">
        <v>179560956.07133374</v>
      </c>
    </row>
    <row r="9356" spans="1:2" x14ac:dyDescent="0.25">
      <c r="A9356">
        <f ca="1">28772.0426528649*(((RANDBETWEEN(3800,4910))))</f>
        <v>112786407.19923043</v>
      </c>
      <c r="B9356">
        <v>176008949.80322513</v>
      </c>
    </row>
    <row r="9357" spans="1:2" x14ac:dyDescent="0.25">
      <c r="A9357">
        <f ca="1">26842.4636792575*(((RANDBETWEEN(3800,4910))))</f>
        <v>106215628.77882181</v>
      </c>
      <c r="B9357">
        <v>194100466.6611824</v>
      </c>
    </row>
    <row r="9358" spans="1:2" x14ac:dyDescent="0.25">
      <c r="A9358">
        <f ca="1">28766.181974492*(((RANDBETWEEN(3800,4910))))</f>
        <v>116272907.54089671</v>
      </c>
      <c r="B9358">
        <v>193451251.70510414</v>
      </c>
    </row>
    <row r="9359" spans="1:2" x14ac:dyDescent="0.25">
      <c r="A9359">
        <f ca="1">26226.2452777908*(((RANDBETWEEN(3800,4910))))</f>
        <v>101731605.4325507</v>
      </c>
      <c r="B9359">
        <v>157384136.86818415</v>
      </c>
    </row>
    <row r="9360" spans="1:2" x14ac:dyDescent="0.25">
      <c r="A9360">
        <f ca="1">26375.6780962516*(((RANDBETWEEN(3800,4910))))</f>
        <v>111305361.5661819</v>
      </c>
      <c r="B9360">
        <v>148668377.60154852</v>
      </c>
    </row>
    <row r="9361" spans="1:2" x14ac:dyDescent="0.25">
      <c r="A9361">
        <f ca="1">27678.3822688049*(((RANDBETWEEN(3800,4910))))</f>
        <v>120096500.66434456</v>
      </c>
      <c r="B9361">
        <v>172397222.37006241</v>
      </c>
    </row>
    <row r="9362" spans="1:2" x14ac:dyDescent="0.25">
      <c r="A9362">
        <f ca="1">26648.7406396047*(((RANDBETWEEN(3800,4910))))</f>
        <v>130179098.02446908</v>
      </c>
      <c r="B9362">
        <v>171326515.85501868</v>
      </c>
    </row>
    <row r="9363" spans="1:2" x14ac:dyDescent="0.25">
      <c r="A9363">
        <f ca="1">26261.809253496*(((RANDBETWEEN(3800,4910))))</f>
        <v>102105914.37759253</v>
      </c>
      <c r="B9363">
        <v>147901508.19851238</v>
      </c>
    </row>
    <row r="9364" spans="1:2" x14ac:dyDescent="0.25">
      <c r="A9364">
        <f ca="1">26717.4204403774*(((RANDBETWEEN(3800,4910))))</f>
        <v>126026072.21726012</v>
      </c>
      <c r="B9364">
        <v>171209873.6061784</v>
      </c>
    </row>
    <row r="9365" spans="1:2" x14ac:dyDescent="0.25">
      <c r="A9365">
        <f ca="1">27097.9298056121*(((RANDBETWEEN(3800,4910))))</f>
        <v>116412706.44490942</v>
      </c>
      <c r="B9365">
        <v>188634830.48195827</v>
      </c>
    </row>
    <row r="9366" spans="1:2" x14ac:dyDescent="0.25">
      <c r="A9366">
        <f ca="1">29982.5732245207*(((RANDBETWEEN(3800,4910))))</f>
        <v>138789331.45630643</v>
      </c>
      <c r="B9366">
        <v>151511506.7090897</v>
      </c>
    </row>
    <row r="9367" spans="1:2" x14ac:dyDescent="0.25">
      <c r="A9367">
        <f ca="1">26647.054507468*(((RANDBETWEEN(3800,4910))))</f>
        <v>122416568.40730785</v>
      </c>
      <c r="B9367">
        <v>164255898.38565642</v>
      </c>
    </row>
    <row r="9368" spans="1:2" x14ac:dyDescent="0.25">
      <c r="A9368">
        <f ca="1">28055.4714935255*(((RANDBETWEEN(3800,4910))))</f>
        <v>118309923.28819722</v>
      </c>
      <c r="B9368">
        <v>155273510.85459757</v>
      </c>
    </row>
    <row r="9369" spans="1:2" x14ac:dyDescent="0.25">
      <c r="A9369">
        <f ca="1">28226.6450468278*(((RANDBETWEEN(3800,4910))))</f>
        <v>133173311.33093368</v>
      </c>
      <c r="B9369">
        <v>200375471.52604264</v>
      </c>
    </row>
    <row r="9370" spans="1:2" x14ac:dyDescent="0.25">
      <c r="A9370">
        <f ca="1">28557.9381140943*(((RANDBETWEEN(3800,4910))))</f>
        <v>125483580.07333042</v>
      </c>
      <c r="B9370">
        <v>150664590.35082915</v>
      </c>
    </row>
    <row r="9371" spans="1:2" x14ac:dyDescent="0.25">
      <c r="A9371">
        <f ca="1">31603.6663769991*(((RANDBETWEEN(3800,4910))))</f>
        <v>125719384.84770258</v>
      </c>
      <c r="B9371">
        <v>175163857.74707609</v>
      </c>
    </row>
    <row r="9372" spans="1:2" x14ac:dyDescent="0.25">
      <c r="A9372">
        <f ca="1">30473.6651827312*(((RANDBETWEEN(3800,4910))))</f>
        <v>123326922.99451336</v>
      </c>
      <c r="B9372">
        <v>175899141.78120238</v>
      </c>
    </row>
    <row r="9373" spans="1:2" x14ac:dyDescent="0.25">
      <c r="A9373">
        <f ca="1">28130.0783095896*(((RANDBETWEEN(3800,4910))))</f>
        <v>116317873.8101531</v>
      </c>
      <c r="B9373">
        <v>149358452.27132896</v>
      </c>
    </row>
    <row r="9374" spans="1:2" x14ac:dyDescent="0.25">
      <c r="A9374">
        <f ca="1">27698.7357455595*(((RANDBETWEEN(3800,4910))))</f>
        <v>127081799.60062695</v>
      </c>
      <c r="B9374">
        <v>172410077.05188257</v>
      </c>
    </row>
    <row r="9375" spans="1:2" x14ac:dyDescent="0.25">
      <c r="A9375">
        <f ca="1">31312.1832887892*(((RANDBETWEEN(3800,4910))))</f>
        <v>150047982.3198778</v>
      </c>
      <c r="B9375">
        <v>153861184.06084356</v>
      </c>
    </row>
    <row r="9376" spans="1:2" x14ac:dyDescent="0.25">
      <c r="A9376">
        <f ca="1">31147.7764310928*(((RANDBETWEEN(3800,4910))))</f>
        <v>136769886.30892861</v>
      </c>
      <c r="B9376">
        <v>160105632.03187072</v>
      </c>
    </row>
    <row r="9377" spans="1:2" x14ac:dyDescent="0.25">
      <c r="A9377">
        <f ca="1">26174.8506241646*(((RANDBETWEEN(3800,4910))))</f>
        <v>121922454.20735884</v>
      </c>
      <c r="B9377">
        <v>149134144.58333635</v>
      </c>
    </row>
    <row r="9378" spans="1:2" x14ac:dyDescent="0.25">
      <c r="A9378">
        <f ca="1">27506.7354007714*(((RANDBETWEEN(3800,4910))))</f>
        <v>116986145.6594806</v>
      </c>
      <c r="B9378">
        <v>178861721.35534176</v>
      </c>
    </row>
    <row r="9379" spans="1:2" x14ac:dyDescent="0.25">
      <c r="A9379">
        <f ca="1">26419.0107490667*(((RANDBETWEEN(3800,4910))))</f>
        <v>116692770.47862741</v>
      </c>
      <c r="B9379">
        <v>145210784.1188547</v>
      </c>
    </row>
    <row r="9380" spans="1:2" x14ac:dyDescent="0.25">
      <c r="A9380">
        <f ca="1">24768.3197419661*(((RANDBETWEEN(3800,4910))))</f>
        <v>119160386.27859883</v>
      </c>
      <c r="B9380">
        <v>158092350.5840596</v>
      </c>
    </row>
    <row r="9381" spans="1:2" x14ac:dyDescent="0.25">
      <c r="A9381">
        <f ca="1">29802.3781158448*(((RANDBETWEEN(3800,4910))))</f>
        <v>139326117.69157425</v>
      </c>
      <c r="B9381">
        <v>147507417.46991557</v>
      </c>
    </row>
    <row r="9382" spans="1:2" x14ac:dyDescent="0.25">
      <c r="A9382">
        <f ca="1">34257.7324493095*(((RANDBETWEEN(3800,4910))))</f>
        <v>134427342.13109031</v>
      </c>
      <c r="B9382">
        <v>155144060.91922805</v>
      </c>
    </row>
    <row r="9383" spans="1:2" x14ac:dyDescent="0.25">
      <c r="A9383">
        <f ca="1">27071.6623301051*(((RANDBETWEEN(3800,4910))))</f>
        <v>112293255.3452761</v>
      </c>
      <c r="B9383">
        <v>197637378.33322495</v>
      </c>
    </row>
    <row r="9384" spans="1:2" x14ac:dyDescent="0.25">
      <c r="A9384">
        <f ca="1">31071.9872929017*(((RANDBETWEEN(3800,4910))))</f>
        <v>150139842.59930098</v>
      </c>
      <c r="B9384">
        <v>202766105.41247606</v>
      </c>
    </row>
    <row r="9385" spans="1:2" x14ac:dyDescent="0.25">
      <c r="A9385">
        <f ca="1">30213.1065954263*(((RANDBETWEEN(3800,4910))))</f>
        <v>147983796.10439807</v>
      </c>
      <c r="B9385">
        <v>143320691.01020199</v>
      </c>
    </row>
    <row r="9386" spans="1:2" x14ac:dyDescent="0.25">
      <c r="A9386">
        <f ca="1">27056.9758361962*(((RANDBETWEEN(3800,4910))))</f>
        <v>109716037.01577552</v>
      </c>
      <c r="B9386">
        <v>157128863.72173077</v>
      </c>
    </row>
    <row r="9387" spans="1:2" x14ac:dyDescent="0.25">
      <c r="A9387">
        <f ca="1">31742.4511767869*(((RANDBETWEEN(3800,4910))))</f>
        <v>151951113.78327885</v>
      </c>
      <c r="B9387">
        <v>160237356.48415574</v>
      </c>
    </row>
    <row r="9388" spans="1:2" x14ac:dyDescent="0.25">
      <c r="A9388">
        <f ca="1">27380.2983288865*(((RANDBETWEEN(3800,4910))))</f>
        <v>108891446.45398149</v>
      </c>
      <c r="B9388">
        <v>184426856.57574859</v>
      </c>
    </row>
    <row r="9389" spans="1:2" x14ac:dyDescent="0.25">
      <c r="A9389">
        <f ca="1">27817.8734052501*(((RANDBETWEEN(3800,4910))))</f>
        <v>127016409.96837173</v>
      </c>
      <c r="B9389">
        <v>170719449.67318082</v>
      </c>
    </row>
    <row r="9390" spans="1:2" x14ac:dyDescent="0.25">
      <c r="A9390">
        <f ca="1">25252.7111226731*(((RANDBETWEEN(3800,4910))))</f>
        <v>115682669.65296534</v>
      </c>
      <c r="B9390">
        <v>157312304.63300699</v>
      </c>
    </row>
    <row r="9391" spans="1:2" x14ac:dyDescent="0.25">
      <c r="A9391">
        <f ca="1">27124.9836492178*(((RANDBETWEEN(3800,4910))))</f>
        <v>120733302.22266844</v>
      </c>
      <c r="B9391">
        <v>174983695.32959929</v>
      </c>
    </row>
    <row r="9392" spans="1:2" x14ac:dyDescent="0.25">
      <c r="A9392">
        <f ca="1">29349.2162151741*(((RANDBETWEEN(3800,4910))))</f>
        <v>133744378.29254824</v>
      </c>
      <c r="B9392">
        <v>187132641.22601447</v>
      </c>
    </row>
    <row r="9393" spans="1:2" x14ac:dyDescent="0.25">
      <c r="A9393">
        <f ca="1">29612.4410082738*(((RANDBETWEEN(3800,4910))))</f>
        <v>134351644.85453811</v>
      </c>
      <c r="B9393">
        <v>162034790.45479643</v>
      </c>
    </row>
    <row r="9394" spans="1:2" x14ac:dyDescent="0.25">
      <c r="A9394">
        <f ca="1">28420.1928568589*(((RANDBETWEEN(3800,4910))))</f>
        <v>118341683.05596052</v>
      </c>
      <c r="B9394">
        <v>158825308.05612195</v>
      </c>
    </row>
    <row r="9395" spans="1:2" x14ac:dyDescent="0.25">
      <c r="A9395">
        <f ca="1">26297.4238837306*(((RANDBETWEEN(3800,4910))))</f>
        <v>119653278.67097418</v>
      </c>
      <c r="B9395">
        <v>144605180.41070986</v>
      </c>
    </row>
    <row r="9396" spans="1:2" x14ac:dyDescent="0.25">
      <c r="A9396">
        <f ca="1">28888.5332082597*(((RANDBETWEEN(3800,4910))))</f>
        <v>124307358.39514148</v>
      </c>
      <c r="B9396">
        <v>166450043.48365775</v>
      </c>
    </row>
    <row r="9397" spans="1:2" x14ac:dyDescent="0.25">
      <c r="A9397">
        <f ca="1">26173.3006813322*(((RANDBETWEEN(3800,4910))))</f>
        <v>125291590.36153744</v>
      </c>
      <c r="B9397">
        <v>143539864.08013034</v>
      </c>
    </row>
    <row r="9398" spans="1:2" x14ac:dyDescent="0.25">
      <c r="A9398">
        <f ca="1">26977.949954857*(((RANDBETWEEN(3800,4910))))</f>
        <v>128765755.13453233</v>
      </c>
      <c r="B9398">
        <v>148874540.33392</v>
      </c>
    </row>
    <row r="9399" spans="1:2" x14ac:dyDescent="0.25">
      <c r="A9399">
        <f ca="1">28770.4291585664*(((RANDBETWEEN(3800,4910))))</f>
        <v>122044160.49063872</v>
      </c>
      <c r="B9399">
        <v>162688310.4334614</v>
      </c>
    </row>
    <row r="9400" spans="1:2" x14ac:dyDescent="0.25">
      <c r="A9400">
        <f ca="1">25220.3653719471*(((RANDBETWEEN(3800,4910))))</f>
        <v>114702221.71161546</v>
      </c>
      <c r="B9400">
        <v>151961403.61729866</v>
      </c>
    </row>
    <row r="9401" spans="1:2" x14ac:dyDescent="0.25">
      <c r="A9401">
        <f ca="1">26226.1473528417*(((RANDBETWEEN(3800,4910))))</f>
        <v>121558192.98042141</v>
      </c>
      <c r="B9401">
        <v>186574009.13617134</v>
      </c>
    </row>
    <row r="9402" spans="1:2" x14ac:dyDescent="0.25">
      <c r="A9402">
        <f ca="1">27546.9736324198*(((RANDBETWEEN(3800,4910))))</f>
        <v>125944763.44742343</v>
      </c>
      <c r="B9402">
        <v>165985602.56521761</v>
      </c>
    </row>
    <row r="9403" spans="1:2" x14ac:dyDescent="0.25">
      <c r="A9403">
        <f ca="1">28104.415270379*(((RANDBETWEEN(3800,4910))))</f>
        <v>114188239.24355005</v>
      </c>
      <c r="B9403">
        <v>147985105.00709829</v>
      </c>
    </row>
    <row r="9404" spans="1:2" x14ac:dyDescent="0.25">
      <c r="A9404">
        <f ca="1">27230.6986783002*(((RANDBETWEEN(3800,4910))))</f>
        <v>118126770.86646628</v>
      </c>
      <c r="B9404">
        <v>158511406.82838434</v>
      </c>
    </row>
    <row r="9405" spans="1:2" x14ac:dyDescent="0.25">
      <c r="A9405">
        <f ca="1">28274.8785277132*(((RANDBETWEEN(3800,4910))))</f>
        <v>107812111.82617041</v>
      </c>
      <c r="B9405">
        <v>165232627.73837361</v>
      </c>
    </row>
    <row r="9406" spans="1:2" x14ac:dyDescent="0.25">
      <c r="A9406">
        <f ca="1">32049.0399863162*(((RANDBETWEEN(3800,4910))))</f>
        <v>147778123.37690413</v>
      </c>
      <c r="B9406">
        <v>147434094.46018508</v>
      </c>
    </row>
    <row r="9407" spans="1:2" x14ac:dyDescent="0.25">
      <c r="A9407">
        <f ca="1">27021.0957521166*(((RANDBETWEEN(3800,4910))))</f>
        <v>107165665.75289437</v>
      </c>
      <c r="B9407">
        <v>170935131.31232283</v>
      </c>
    </row>
    <row r="9408" spans="1:2" x14ac:dyDescent="0.25">
      <c r="A9408">
        <f ca="1">27914.8698725598*(((RANDBETWEEN(3800,4910))))</f>
        <v>130697420.7433248</v>
      </c>
      <c r="B9408">
        <v>192829935.47867796</v>
      </c>
    </row>
    <row r="9409" spans="1:2" x14ac:dyDescent="0.25">
      <c r="A9409">
        <f ca="1">26736.8889333801*(((RANDBETWEEN(3800,4910))))</f>
        <v>106386081.06591925</v>
      </c>
      <c r="B9409">
        <v>172858824.75922146</v>
      </c>
    </row>
    <row r="9410" spans="1:2" x14ac:dyDescent="0.25">
      <c r="A9410">
        <f ca="1">26281.5873367019*(((RANDBETWEEN(3800,4910))))</f>
        <v>120816456.98681878</v>
      </c>
      <c r="B9410">
        <v>189903957.12835717</v>
      </c>
    </row>
    <row r="9411" spans="1:2" x14ac:dyDescent="0.25">
      <c r="A9411">
        <f ca="1">28917.8249124954*(((RANDBETWEEN(3800,4910))))</f>
        <v>127354100.91462982</v>
      </c>
      <c r="B9411">
        <v>189393327.94496927</v>
      </c>
    </row>
    <row r="9412" spans="1:2" x14ac:dyDescent="0.25">
      <c r="A9412">
        <f ca="1">28237.1207127193*(((RANDBETWEEN(3800,4910))))</f>
        <v>137853623.31949541</v>
      </c>
      <c r="B9412">
        <v>170754199.07584944</v>
      </c>
    </row>
    <row r="9413" spans="1:2" x14ac:dyDescent="0.25">
      <c r="A9413">
        <f ca="1">27377.918168968*(((RANDBETWEEN(3800,4910))))</f>
        <v>110661545.23896848</v>
      </c>
      <c r="B9413">
        <v>157587620.40581694</v>
      </c>
    </row>
    <row r="9414" spans="1:2" x14ac:dyDescent="0.25">
      <c r="A9414">
        <f ca="1">27103.4942038912*(((RANDBETWEEN(3800,4910))))</f>
        <v>109362599.11270082</v>
      </c>
      <c r="B9414">
        <v>153595395.9606798</v>
      </c>
    </row>
    <row r="9415" spans="1:2" x14ac:dyDescent="0.25">
      <c r="A9415">
        <f ca="1">25679.0033966215*(((RANDBETWEEN(3800,4910))))</f>
        <v>100353545.27399664</v>
      </c>
      <c r="B9415">
        <v>170694233.4318575</v>
      </c>
    </row>
    <row r="9416" spans="1:2" x14ac:dyDescent="0.25">
      <c r="A9416">
        <f ca="1">34174.2560684284*(((RANDBETWEEN(3800,4910))))</f>
        <v>161951799.50828212</v>
      </c>
      <c r="B9416">
        <v>177332362.49716458</v>
      </c>
    </row>
    <row r="9417" spans="1:2" x14ac:dyDescent="0.25">
      <c r="A9417">
        <f ca="1">26186.1568828948*(((RANDBETWEEN(3800,4910))))</f>
        <v>100031119.29265806</v>
      </c>
      <c r="B9417">
        <v>151920851.35705641</v>
      </c>
    </row>
    <row r="9418" spans="1:2" x14ac:dyDescent="0.25">
      <c r="A9418">
        <f ca="1">28547.9740329382*(((RANDBETWEEN(3800,4910))))</f>
        <v>128751362.88855144</v>
      </c>
      <c r="B9418">
        <v>146509037.82681534</v>
      </c>
    </row>
    <row r="9419" spans="1:2" x14ac:dyDescent="0.25">
      <c r="A9419">
        <f ca="1">27101.5597781293*(((RANDBETWEEN(3800,4910))))</f>
        <v>115046121.25815882</v>
      </c>
      <c r="B9419">
        <v>163118441.196053</v>
      </c>
    </row>
    <row r="9420" spans="1:2" x14ac:dyDescent="0.25">
      <c r="A9420">
        <f ca="1">30543.5121447239*(((RANDBETWEEN(3800,4910))))</f>
        <v>118936436.29155476</v>
      </c>
      <c r="B9420">
        <v>172699251.14408708</v>
      </c>
    </row>
    <row r="9421" spans="1:2" x14ac:dyDescent="0.25">
      <c r="A9421">
        <f ca="1">28417.4631320779*(((RANDBETWEEN(3800,4910))))</f>
        <v>126713468.10593556</v>
      </c>
      <c r="B9421">
        <v>158929473.3036958</v>
      </c>
    </row>
    <row r="9422" spans="1:2" x14ac:dyDescent="0.25">
      <c r="A9422">
        <f ca="1">26908.0516096565*(((RANDBETWEEN(3800,4910))))</f>
        <v>118529967.34053676</v>
      </c>
      <c r="B9422">
        <v>143572615.47709268</v>
      </c>
    </row>
    <row r="9423" spans="1:2" x14ac:dyDescent="0.25">
      <c r="A9423">
        <f ca="1">29868.3884160385*(((RANDBETWEEN(3800,4910))))</f>
        <v>143965632.16530541</v>
      </c>
      <c r="B9423">
        <v>197635049.10569632</v>
      </c>
    </row>
    <row r="9424" spans="1:2" x14ac:dyDescent="0.25">
      <c r="A9424">
        <f ca="1">26040.6220095338*(((RANDBETWEEN(3800,4910))))</f>
        <v>99058526.124266759</v>
      </c>
      <c r="B9424">
        <v>159375782.85107219</v>
      </c>
    </row>
    <row r="9425" spans="1:2" x14ac:dyDescent="0.25">
      <c r="A9425">
        <f ca="1">32506.3821895032*(((RANDBETWEEN(3800,4910))))</f>
        <v>134738954.17549056</v>
      </c>
      <c r="B9425">
        <v>151052783.44948247</v>
      </c>
    </row>
    <row r="9426" spans="1:2" x14ac:dyDescent="0.25">
      <c r="A9426">
        <f ca="1">27415.9125074564*(((RANDBETWEEN(3800,4910))))</f>
        <v>122137890.22071846</v>
      </c>
      <c r="B9426">
        <v>194207149.76107863</v>
      </c>
    </row>
    <row r="9427" spans="1:2" x14ac:dyDescent="0.25">
      <c r="A9427">
        <f ca="1">27412.6353090143*(((RANDBETWEEN(3800,4910))))</f>
        <v>107210816.69355504</v>
      </c>
      <c r="B9427">
        <v>193082784.08904594</v>
      </c>
    </row>
    <row r="9428" spans="1:2" x14ac:dyDescent="0.25">
      <c r="A9428">
        <f ca="1">26021.981193852*(((RANDBETWEEN(3800,4910))))</f>
        <v>126596938.5080898</v>
      </c>
      <c r="B9428">
        <v>158929872.64800006</v>
      </c>
    </row>
    <row r="9429" spans="1:2" x14ac:dyDescent="0.25">
      <c r="A9429">
        <f ca="1">27453.0091923116*(((RANDBETWEEN(3800,4910))))</f>
        <v>126009312.19271037</v>
      </c>
      <c r="B9429">
        <v>149114223.62186342</v>
      </c>
    </row>
    <row r="9430" spans="1:2" x14ac:dyDescent="0.25">
      <c r="A9430">
        <f ca="1">32159.6578255312*(((RANDBETWEEN(3800,4910))))</f>
        <v>128928068.22255459</v>
      </c>
      <c r="B9430">
        <v>195600449.97185695</v>
      </c>
    </row>
    <row r="9431" spans="1:2" x14ac:dyDescent="0.25">
      <c r="A9431">
        <f ca="1">25863.9720463268*(((RANDBETWEEN(3800,4910))))</f>
        <v>125078168.81603636</v>
      </c>
      <c r="B9431">
        <v>147549846.2749266</v>
      </c>
    </row>
    <row r="9432" spans="1:2" x14ac:dyDescent="0.25">
      <c r="A9432">
        <f ca="1">27498.1056483238*(((RANDBETWEEN(3800,4910))))</f>
        <v>134768215.78243479</v>
      </c>
      <c r="B9432">
        <v>168399486.89292216</v>
      </c>
    </row>
    <row r="9433" spans="1:2" x14ac:dyDescent="0.25">
      <c r="A9433">
        <f ca="1">31062.4868974082*(((RANDBETWEEN(3800,4910))))</f>
        <v>129561632.84908968</v>
      </c>
      <c r="B9433">
        <v>190451239.77584711</v>
      </c>
    </row>
    <row r="9434" spans="1:2" x14ac:dyDescent="0.25">
      <c r="A9434">
        <f ca="1">27039.0765589731*(((RANDBETWEEN(3800,4910))))</f>
        <v>122946681.11365068</v>
      </c>
      <c r="B9434">
        <v>203590577.39176026</v>
      </c>
    </row>
    <row r="9435" spans="1:2" x14ac:dyDescent="0.25">
      <c r="A9435">
        <f ca="1">30218.5168273687*(((RANDBETWEEN(3800,4910))))</f>
        <v>121478437.64602225</v>
      </c>
      <c r="B9435">
        <v>198247819.94277716</v>
      </c>
    </row>
    <row r="9436" spans="1:2" x14ac:dyDescent="0.25">
      <c r="A9436">
        <f ca="1">27119.1349385124*(((RANDBETWEEN(3800,4910))))</f>
        <v>117480092.5536356</v>
      </c>
      <c r="B9436">
        <v>145710566.72518641</v>
      </c>
    </row>
    <row r="9437" spans="1:2" x14ac:dyDescent="0.25">
      <c r="A9437">
        <f ca="1">33178.1430048552*(((RANDBETWEEN(3800,4910))))</f>
        <v>134437835.45567331</v>
      </c>
      <c r="B9437">
        <v>203010887.55717018</v>
      </c>
    </row>
    <row r="9438" spans="1:2" x14ac:dyDescent="0.25">
      <c r="A9438">
        <f ca="1">28192.7394769537*(((RANDBETWEEN(3800,4910))))</f>
        <v>113757703.78950831</v>
      </c>
      <c r="B9438">
        <v>147572365.07411402</v>
      </c>
    </row>
    <row r="9439" spans="1:2" x14ac:dyDescent="0.25">
      <c r="A9439">
        <f ca="1">30384.8360975237*(((RANDBETWEEN(3800,4910))))</f>
        <v>116525846.43400344</v>
      </c>
      <c r="B9439">
        <v>174553559.18487844</v>
      </c>
    </row>
    <row r="9440" spans="1:2" x14ac:dyDescent="0.25">
      <c r="A9440">
        <f ca="1">27989.8948376201*(((RANDBETWEEN(3800,4910))))</f>
        <v>131048687.62973712</v>
      </c>
      <c r="B9440">
        <v>171321910.58108747</v>
      </c>
    </row>
    <row r="9441" spans="1:2" x14ac:dyDescent="0.25">
      <c r="A9441">
        <f ca="1">29962.8217446403*(((RANDBETWEEN(3800,4910))))</f>
        <v>123596639.69664116</v>
      </c>
      <c r="B9441">
        <v>152727366.14851141</v>
      </c>
    </row>
    <row r="9442" spans="1:2" x14ac:dyDescent="0.25">
      <c r="A9442">
        <f ca="1">25706.5756066816*(((RANDBETWEEN(3800,4910))))</f>
        <v>100152818.56363156</v>
      </c>
      <c r="B9442">
        <v>157856565.26350129</v>
      </c>
    </row>
    <row r="9443" spans="1:2" x14ac:dyDescent="0.25">
      <c r="A9443">
        <f ca="1">26085.2454606815*(((RANDBETWEEN(3800,4910))))</f>
        <v>125235263.45673208</v>
      </c>
      <c r="B9443">
        <v>156522717.69569945</v>
      </c>
    </row>
    <row r="9444" spans="1:2" x14ac:dyDescent="0.25">
      <c r="A9444">
        <f ca="1">26168.8882662446*(((RANDBETWEEN(3800,4910))))</f>
        <v>122679748.19215465</v>
      </c>
      <c r="B9444">
        <v>146189895.66493502</v>
      </c>
    </row>
    <row r="9445" spans="1:2" x14ac:dyDescent="0.25">
      <c r="A9445">
        <f ca="1">26668.4220503763*(((RANDBETWEEN(3800,4910))))</f>
        <v>107767093.50557062</v>
      </c>
      <c r="B9445">
        <v>144835709.48723158</v>
      </c>
    </row>
    <row r="9446" spans="1:2" x14ac:dyDescent="0.25">
      <c r="A9446">
        <f ca="1">28673.9413284013*(((RANDBETWEEN(3800,4910))))</f>
        <v>135254981.24606907</v>
      </c>
      <c r="B9446">
        <v>184867045.90058103</v>
      </c>
    </row>
    <row r="9447" spans="1:2" x14ac:dyDescent="0.25">
      <c r="A9447">
        <f ca="1">28337.2900853204*(((RANDBETWEEN(3800,4910))))</f>
        <v>128481273.24684258</v>
      </c>
      <c r="B9447">
        <v>161844637.23140541</v>
      </c>
    </row>
    <row r="9448" spans="1:2" x14ac:dyDescent="0.25">
      <c r="A9448">
        <f ca="1">26873.6767099251*(((RANDBETWEEN(3800,4910))))</f>
        <v>108838390.67519653</v>
      </c>
      <c r="B9448">
        <v>143505012.46631801</v>
      </c>
    </row>
    <row r="9449" spans="1:2" x14ac:dyDescent="0.25">
      <c r="A9449">
        <f ca="1">29596.2400333111*(((RANDBETWEEN(3800,4910))))</f>
        <v>135491586.87249836</v>
      </c>
      <c r="B9449">
        <v>173779168.31268185</v>
      </c>
    </row>
    <row r="9450" spans="1:2" x14ac:dyDescent="0.25">
      <c r="A9450">
        <f ca="1">27282.8566697453*(((RANDBETWEEN(3800,4910))))</f>
        <v>133958826.24844958</v>
      </c>
      <c r="B9450">
        <v>196469622.85707298</v>
      </c>
    </row>
    <row r="9451" spans="1:2" x14ac:dyDescent="0.25">
      <c r="A9451">
        <f ca="1">27175.2207493435*(((RANDBETWEEN(3800,4910))))</f>
        <v>115114235.09421913</v>
      </c>
      <c r="B9451">
        <v>185645562.48221388</v>
      </c>
    </row>
    <row r="9452" spans="1:2" x14ac:dyDescent="0.25">
      <c r="A9452">
        <f ca="1">32390.8247885685*(((RANDBETWEEN(3800,4910))))</f>
        <v>140900087.83027312</v>
      </c>
      <c r="B9452">
        <v>187032310.78382823</v>
      </c>
    </row>
    <row r="9453" spans="1:2" x14ac:dyDescent="0.25">
      <c r="A9453">
        <f ca="1">27487.7288562963*(((RANDBETWEEN(3800,4910))))</f>
        <v>113716734.27849764</v>
      </c>
      <c r="B9453">
        <v>146107900.03877074</v>
      </c>
    </row>
    <row r="9454" spans="1:2" x14ac:dyDescent="0.25">
      <c r="A9454">
        <f ca="1">25156.0190635848*(((RANDBETWEEN(3800,4910))))</f>
        <v>123214181.37343854</v>
      </c>
      <c r="B9454">
        <v>188064952.97209597</v>
      </c>
    </row>
    <row r="9455" spans="1:2" x14ac:dyDescent="0.25">
      <c r="A9455">
        <f ca="1">26833.0533707227*(((RANDBETWEEN(3800,4910))))</f>
        <v>113530648.81152765</v>
      </c>
      <c r="B9455">
        <v>153481030.99178749</v>
      </c>
    </row>
    <row r="9456" spans="1:2" x14ac:dyDescent="0.25">
      <c r="A9456">
        <f ca="1">28286.6258903518*(((RANDBETWEEN(3800,4910))))</f>
        <v>116173172.53167489</v>
      </c>
      <c r="B9456">
        <v>150105997.20700657</v>
      </c>
    </row>
    <row r="9457" spans="1:2" x14ac:dyDescent="0.25">
      <c r="A9457">
        <f ca="1">27710.0395589217*(((RANDBETWEEN(3800,4910))))</f>
        <v>123614486.47234987</v>
      </c>
      <c r="B9457">
        <v>195171942.32731321</v>
      </c>
    </row>
    <row r="9458" spans="1:2" x14ac:dyDescent="0.25">
      <c r="A9458">
        <f ca="1">29796.8923966573*(((RANDBETWEEN(3800,4910))))</f>
        <v>129229122.32430282</v>
      </c>
      <c r="B9458">
        <v>171376011.14770174</v>
      </c>
    </row>
    <row r="9459" spans="1:2" x14ac:dyDescent="0.25">
      <c r="A9459">
        <f ca="1">28220.3883635116*(((RANDBETWEEN(3800,4910))))</f>
        <v>109523327.2387884</v>
      </c>
      <c r="B9459">
        <v>175076332.35578108</v>
      </c>
    </row>
    <row r="9460" spans="1:2" x14ac:dyDescent="0.25">
      <c r="A9460">
        <f ca="1">26421.4480184189*(((RANDBETWEEN(3800,4910))))</f>
        <v>122225618.5332056</v>
      </c>
      <c r="B9460">
        <v>144636606.92686415</v>
      </c>
    </row>
    <row r="9461" spans="1:2" x14ac:dyDescent="0.25">
      <c r="A9461">
        <f ca="1">32329.7882472132*(((RANDBETWEEN(3800,4910))))</f>
        <v>140181961.83991626</v>
      </c>
      <c r="B9461">
        <v>190997131.0777677</v>
      </c>
    </row>
    <row r="9462" spans="1:2" x14ac:dyDescent="0.25">
      <c r="A9462">
        <f ca="1">25140.5753565754*(((RANDBETWEEN(3800,4910))))</f>
        <v>101165675.23485927</v>
      </c>
      <c r="B9462">
        <v>172013050.37121683</v>
      </c>
    </row>
    <row r="9463" spans="1:2" x14ac:dyDescent="0.25">
      <c r="A9463">
        <f ca="1">26849.0684686111*(((RANDBETWEEN(3800,4910))))</f>
        <v>104765065.16452037</v>
      </c>
      <c r="B9463">
        <v>184657588.35105252</v>
      </c>
    </row>
    <row r="9464" spans="1:2" x14ac:dyDescent="0.25">
      <c r="A9464">
        <f ca="1">26607.0767297137*(((RANDBETWEEN(3800,4910))))</f>
        <v>103634563.86223474</v>
      </c>
      <c r="B9464">
        <v>159374889.20629287</v>
      </c>
    </row>
    <row r="9465" spans="1:2" x14ac:dyDescent="0.25">
      <c r="A9465">
        <f ca="1">29646.5023401593*(((RANDBETWEEN(3800,4910))))</f>
        <v>140465128.08767471</v>
      </c>
      <c r="B9465">
        <v>199003005.01729485</v>
      </c>
    </row>
    <row r="9466" spans="1:2" x14ac:dyDescent="0.25">
      <c r="A9466">
        <f ca="1">26722.8435539985*(((RANDBETWEEN(3800,4910))))</f>
        <v>124956016.45849709</v>
      </c>
      <c r="B9466">
        <v>184189338.60529983</v>
      </c>
    </row>
    <row r="9467" spans="1:2" x14ac:dyDescent="0.25">
      <c r="A9467">
        <f ca="1">27688.8485810576*(((RANDBETWEEN(3800,4910))))</f>
        <v>129777633.29941684</v>
      </c>
      <c r="B9467">
        <v>144457940.79086709</v>
      </c>
    </row>
    <row r="9468" spans="1:2" x14ac:dyDescent="0.25">
      <c r="A9468">
        <f ca="1">25435.113777107*(((RANDBETWEEN(3800,4910))))</f>
        <v>109396424.35533704</v>
      </c>
      <c r="B9468">
        <v>149488477.35718858</v>
      </c>
    </row>
    <row r="9469" spans="1:2" x14ac:dyDescent="0.25">
      <c r="A9469">
        <f ca="1">28148.7318205512*(((RANDBETWEEN(3800,4910))))</f>
        <v>122306239.76029502</v>
      </c>
      <c r="B9469">
        <v>192784139.92961124</v>
      </c>
    </row>
    <row r="9470" spans="1:2" x14ac:dyDescent="0.25">
      <c r="A9470">
        <f ca="1">27706.4713976451*(((RANDBETWEEN(3800,4910))))</f>
        <v>121354344.72168554</v>
      </c>
      <c r="B9470">
        <v>195983308.14926589</v>
      </c>
    </row>
    <row r="9471" spans="1:2" x14ac:dyDescent="0.25">
      <c r="A9471">
        <f ca="1">25995.3550875948*(((RANDBETWEEN(3800,4910))))</f>
        <v>126025481.46465978</v>
      </c>
      <c r="B9471">
        <v>171402482.88376564</v>
      </c>
    </row>
    <row r="9472" spans="1:2" x14ac:dyDescent="0.25">
      <c r="A9472">
        <f ca="1">30059.2042915613*(((RANDBETWEEN(3800,4910))))</f>
        <v>137160149.18239444</v>
      </c>
      <c r="B9472">
        <v>156909809.7560086</v>
      </c>
    </row>
    <row r="9473" spans="1:2" x14ac:dyDescent="0.25">
      <c r="A9473">
        <f ca="1">30461.4584229124*(((RANDBETWEEN(3800,4910))))</f>
        <v>134609184.7708497</v>
      </c>
      <c r="B9473">
        <v>173724326.60868451</v>
      </c>
    </row>
    <row r="9474" spans="1:2" x14ac:dyDescent="0.25">
      <c r="A9474">
        <f ca="1">26071.6845407021*(((RANDBETWEEN(3800,4910))))</f>
        <v>103661017.7338316</v>
      </c>
      <c r="B9474">
        <v>172753216.43577683</v>
      </c>
    </row>
    <row r="9475" spans="1:2" x14ac:dyDescent="0.25">
      <c r="A9475">
        <f ca="1">31247.004786552*(((RANDBETWEEN(3800,4910))))</f>
        <v>150548069.06160766</v>
      </c>
      <c r="B9475">
        <v>180026200.72551849</v>
      </c>
    </row>
    <row r="9476" spans="1:2" x14ac:dyDescent="0.25">
      <c r="A9476">
        <f ca="1">26735.4234460586*(((RANDBETWEEN(3800,4910))))</f>
        <v>110069738.3274231</v>
      </c>
      <c r="B9476">
        <v>156723536.85587403</v>
      </c>
    </row>
    <row r="9477" spans="1:2" x14ac:dyDescent="0.25">
      <c r="A9477">
        <f ca="1">29240.1643146518*(((RANDBETWEEN(3800,4910))))</f>
        <v>131200617.2798426</v>
      </c>
      <c r="B9477">
        <v>159928617.91338602</v>
      </c>
    </row>
    <row r="9478" spans="1:2" x14ac:dyDescent="0.25">
      <c r="A9478">
        <f ca="1">29467.4933638049*(((RANDBETWEEN(3800,4910))))</f>
        <v>130334723.14810923</v>
      </c>
      <c r="B9478">
        <v>197663759.11576682</v>
      </c>
    </row>
    <row r="9479" spans="1:2" x14ac:dyDescent="0.25">
      <c r="A9479">
        <f ca="1">31735.3008545087*(((RANDBETWEEN(3800,4910))))</f>
        <v>134208587.31371722</v>
      </c>
      <c r="B9479">
        <v>192308020.8594299</v>
      </c>
    </row>
    <row r="9480" spans="1:2" x14ac:dyDescent="0.25">
      <c r="A9480">
        <f ca="1">26314.9413349098*(((RANDBETWEEN(3800,4910))))</f>
        <v>107680739.94245091</v>
      </c>
      <c r="B9480">
        <v>156008664.62305641</v>
      </c>
    </row>
    <row r="9481" spans="1:2" x14ac:dyDescent="0.25">
      <c r="A9481">
        <f ca="1">27038.2885932254*(((RANDBETWEEN(3800,4910))))</f>
        <v>123889438.33415887</v>
      </c>
      <c r="B9481">
        <v>148548395.54016724</v>
      </c>
    </row>
    <row r="9482" spans="1:2" x14ac:dyDescent="0.25">
      <c r="A9482">
        <f ca="1">27482.5530702629*(((RANDBETWEEN(3800,4910))))</f>
        <v>109243148.45429502</v>
      </c>
      <c r="B9482">
        <v>145964824.5091593</v>
      </c>
    </row>
    <row r="9483" spans="1:2" x14ac:dyDescent="0.25">
      <c r="A9483">
        <f ca="1">30038.3449833742*(((RANDBETWEEN(3800,4910))))</f>
        <v>127903272.93920732</v>
      </c>
      <c r="B9483">
        <v>149138781.40603554</v>
      </c>
    </row>
    <row r="9484" spans="1:2" x14ac:dyDescent="0.25">
      <c r="A9484">
        <f ca="1">28526.7890181252*(((RANDBETWEEN(3800,4910))))</f>
        <v>126516309.29538547</v>
      </c>
      <c r="B9484">
        <v>162269080.21629688</v>
      </c>
    </row>
    <row r="9485" spans="1:2" x14ac:dyDescent="0.25">
      <c r="A9485">
        <f ca="1">27921.7505424632*(((RANDBETWEEN(3800,4910))))</f>
        <v>132265332.31964819</v>
      </c>
      <c r="B9485">
        <v>170682257.83340794</v>
      </c>
    </row>
    <row r="9486" spans="1:2" x14ac:dyDescent="0.25">
      <c r="A9486">
        <f ca="1">25666.2303209311*(((RANDBETWEEN(3800,4910))))</f>
        <v>109286808.70652469</v>
      </c>
      <c r="B9486">
        <v>200895384.56085074</v>
      </c>
    </row>
    <row r="9487" spans="1:2" x14ac:dyDescent="0.25">
      <c r="A9487">
        <f ca="1">26224.0134439815*(((RANDBETWEEN(3800,4910))))</f>
        <v>105341862.0044736</v>
      </c>
      <c r="B9487">
        <v>148664145.79338777</v>
      </c>
    </row>
    <row r="9488" spans="1:2" x14ac:dyDescent="0.25">
      <c r="A9488">
        <f ca="1">33499.6284135655*(((RANDBETWEEN(3800,4910))))</f>
        <v>137515974.63768646</v>
      </c>
      <c r="B9488">
        <v>154163702.33605757</v>
      </c>
    </row>
    <row r="9489" spans="1:2" x14ac:dyDescent="0.25">
      <c r="A9489">
        <f ca="1">29806.6711057415*(((RANDBETWEEN(3800,4910))))</f>
        <v>116484470.68123767</v>
      </c>
      <c r="B9489">
        <v>157654653.73214722</v>
      </c>
    </row>
    <row r="9490" spans="1:2" x14ac:dyDescent="0.25">
      <c r="A9490">
        <f ca="1">26863.0063970185*(((RANDBETWEEN(3800,4910))))</f>
        <v>125477102.8804736</v>
      </c>
      <c r="B9490">
        <v>157146910.56337243</v>
      </c>
    </row>
    <row r="9491" spans="1:2" x14ac:dyDescent="0.25">
      <c r="A9491">
        <f ca="1">25656.0963236617*(((RANDBETWEEN(3800,4910))))</f>
        <v>104420312.0373031</v>
      </c>
      <c r="B9491">
        <v>150668454.60587981</v>
      </c>
    </row>
    <row r="9492" spans="1:2" x14ac:dyDescent="0.25">
      <c r="A9492">
        <f ca="1">30296.7687838332*(((RANDBETWEEN(3800,4910))))</f>
        <v>124307642.32006758</v>
      </c>
      <c r="B9492">
        <v>152886917.2262139</v>
      </c>
    </row>
    <row r="9493" spans="1:2" x14ac:dyDescent="0.25">
      <c r="A9493">
        <f ca="1">26765.9678232775*(((RANDBETWEEN(3800,4910))))</f>
        <v>109044552.91203244</v>
      </c>
      <c r="B9493">
        <v>169399851.72139287</v>
      </c>
    </row>
    <row r="9494" spans="1:2" x14ac:dyDescent="0.25">
      <c r="A9494">
        <f ca="1">31181.5838684989*(((RANDBETWEEN(3800,4910))))</f>
        <v>137386058.52460608</v>
      </c>
      <c r="B9494">
        <v>182028483.86624023</v>
      </c>
    </row>
    <row r="9495" spans="1:2" x14ac:dyDescent="0.25">
      <c r="A9495">
        <f ca="1">27671.9846952275*(((RANDBETWEEN(3800,4910))))</f>
        <v>133766374.01672988</v>
      </c>
      <c r="B9495">
        <v>159555745.32447499</v>
      </c>
    </row>
    <row r="9496" spans="1:2" x14ac:dyDescent="0.25">
      <c r="A9496">
        <f ca="1">31976.9974431867*(((RANDBETWEEN(3800,4910))))</f>
        <v>140762742.74490774</v>
      </c>
      <c r="B9496">
        <v>156171583.67421836</v>
      </c>
    </row>
    <row r="9497" spans="1:2" x14ac:dyDescent="0.25">
      <c r="A9497">
        <f ca="1">31283.7643857625*(((RANDBETWEEN(3800,4910))))</f>
        <v>143717613.58819309</v>
      </c>
      <c r="B9497">
        <v>178781349.41854471</v>
      </c>
    </row>
    <row r="9498" spans="1:2" x14ac:dyDescent="0.25">
      <c r="A9498">
        <f ca="1">27266.196257432*(((RANDBETWEEN(3800,4910))))</f>
        <v>113481908.82343197</v>
      </c>
      <c r="B9498">
        <v>147496217.20558003</v>
      </c>
    </row>
    <row r="9499" spans="1:2" x14ac:dyDescent="0.25">
      <c r="A9499">
        <f ca="1">30606.6416759249*(((RANDBETWEEN(3800,4910))))</f>
        <v>128762141.53061597</v>
      </c>
      <c r="B9499">
        <v>186635414.02321976</v>
      </c>
    </row>
    <row r="9500" spans="1:2" x14ac:dyDescent="0.25">
      <c r="A9500">
        <f ca="1">26335.6316331436*(((RANDBETWEEN(3800,4910))))</f>
        <v>101655538.10393424</v>
      </c>
      <c r="B9500">
        <v>189204863.27015352</v>
      </c>
    </row>
    <row r="9501" spans="1:2" x14ac:dyDescent="0.25">
      <c r="A9501">
        <f ca="1">26960.2420130287*(((RANDBETWEEN(3800,4910))))</f>
        <v>114769750.24946317</v>
      </c>
      <c r="B9501">
        <v>175524101.80481768</v>
      </c>
    </row>
    <row r="9502" spans="1:2" x14ac:dyDescent="0.25">
      <c r="A9502">
        <f ca="1">26244.0362087208*(((RANDBETWEEN(3800,4910))))</f>
        <v>114686438.23210993</v>
      </c>
      <c r="B9502">
        <v>147466723.45342237</v>
      </c>
    </row>
    <row r="9503" spans="1:2" x14ac:dyDescent="0.25">
      <c r="A9503">
        <f ca="1">25999.7193429097*(((RANDBETWEEN(3800,4910))))</f>
        <v>111564795.70042552</v>
      </c>
      <c r="B9503">
        <v>159716669.5901511</v>
      </c>
    </row>
    <row r="9504" spans="1:2" x14ac:dyDescent="0.25">
      <c r="A9504">
        <f ca="1">26064.9815726135*(((RANDBETWEEN(3800,4910))))</f>
        <v>112314005.59639162</v>
      </c>
      <c r="B9504">
        <v>153542591.87869638</v>
      </c>
    </row>
    <row r="9505" spans="1:2" x14ac:dyDescent="0.25">
      <c r="A9505">
        <f ca="1">31221.2511314391*(((RANDBETWEEN(3800,4910))))</f>
        <v>140995170.10957885</v>
      </c>
      <c r="B9505">
        <v>193638965.0836494</v>
      </c>
    </row>
    <row r="9506" spans="1:2" x14ac:dyDescent="0.25">
      <c r="A9506">
        <f ca="1">27553.0670149313*(((RANDBETWEEN(3800,4910))))</f>
        <v>109606100.58539687</v>
      </c>
      <c r="B9506">
        <v>145555147.51577032</v>
      </c>
    </row>
    <row r="9507" spans="1:2" x14ac:dyDescent="0.25">
      <c r="A9507">
        <f ca="1">27544.2745263958*(((RANDBETWEEN(3800,4910))))</f>
        <v>109681301.16410816</v>
      </c>
      <c r="B9507">
        <v>186925282.89321849</v>
      </c>
    </row>
    <row r="9508" spans="1:2" x14ac:dyDescent="0.25">
      <c r="A9508">
        <f ca="1">32720.0267485945*(((RANDBETWEEN(3800,4910))))</f>
        <v>124826902.04588789</v>
      </c>
      <c r="B9508">
        <v>148717129.63369584</v>
      </c>
    </row>
    <row r="9509" spans="1:2" x14ac:dyDescent="0.25">
      <c r="A9509">
        <f ca="1">26551.7656804232*(((RANDBETWEEN(3800,4910))))</f>
        <v>112473279.4222725</v>
      </c>
      <c r="B9509">
        <v>173884962.72914568</v>
      </c>
    </row>
    <row r="9510" spans="1:2" x14ac:dyDescent="0.25">
      <c r="A9510">
        <f ca="1">31507.0252665584*(((RANDBETWEEN(3800,4910))))</f>
        <v>123318496.89330977</v>
      </c>
      <c r="B9510">
        <v>175260568.73900974</v>
      </c>
    </row>
    <row r="9511" spans="1:2" x14ac:dyDescent="0.25">
      <c r="A9511">
        <f ca="1">28775.8116175381*(((RANDBETWEEN(3800,4910))))</f>
        <v>134785901.61654857</v>
      </c>
      <c r="B9511">
        <v>155289925.10263893</v>
      </c>
    </row>
    <row r="9512" spans="1:2" x14ac:dyDescent="0.25">
      <c r="A9512">
        <f ca="1">25842.7237744102*(((RANDBETWEEN(3800,4910))))</f>
        <v>126577661.04706103</v>
      </c>
      <c r="B9512">
        <v>156078014.8954412</v>
      </c>
    </row>
    <row r="9513" spans="1:2" x14ac:dyDescent="0.25">
      <c r="A9513">
        <f ca="1">25340.7349630682*(((RANDBETWEEN(3800,4910))))</f>
        <v>101084191.76767898</v>
      </c>
      <c r="B9513">
        <v>149827202.11151582</v>
      </c>
    </row>
    <row r="9514" spans="1:2" x14ac:dyDescent="0.25">
      <c r="A9514">
        <f ca="1">27325.9577622534*(((RANDBETWEEN(3800,4910))))</f>
        <v>124824975.05797359</v>
      </c>
      <c r="B9514">
        <v>182470136.59202582</v>
      </c>
    </row>
    <row r="9515" spans="1:2" x14ac:dyDescent="0.25">
      <c r="A9515">
        <f ca="1">26948.3950729633*(((RANDBETWEEN(3800,4910))))</f>
        <v>126387972.89219776</v>
      </c>
      <c r="B9515">
        <v>191295038.06688944</v>
      </c>
    </row>
    <row r="9516" spans="1:2" x14ac:dyDescent="0.25">
      <c r="A9516">
        <f ca="1">28776.9620052717*(((RANDBETWEEN(3800,4910))))</f>
        <v>127395610.79733779</v>
      </c>
      <c r="B9516">
        <v>164247157.54877716</v>
      </c>
    </row>
    <row r="9517" spans="1:2" x14ac:dyDescent="0.25">
      <c r="A9517">
        <f ca="1">29162.5788654086*(((RANDBETWEEN(3800,4910))))</f>
        <v>132339782.89122438</v>
      </c>
      <c r="B9517">
        <v>177411132.87838158</v>
      </c>
    </row>
    <row r="9518" spans="1:2" x14ac:dyDescent="0.25">
      <c r="A9518">
        <f ca="1">25880.8506433083*(((RANDBETWEEN(3800,4910))))</f>
        <v>109450117.37055077</v>
      </c>
      <c r="B9518">
        <v>145476356.18499696</v>
      </c>
    </row>
    <row r="9519" spans="1:2" x14ac:dyDescent="0.25">
      <c r="A9519">
        <f ca="1">26653.4557515905*(((RANDBETWEEN(3800,4910))))</f>
        <v>127829973.78462802</v>
      </c>
      <c r="B9519">
        <v>175555431.88907826</v>
      </c>
    </row>
    <row r="9520" spans="1:2" x14ac:dyDescent="0.25">
      <c r="A9520">
        <f ca="1">27733.8295339636*(((RANDBETWEEN(3800,4910))))</f>
        <v>106664308.38762414</v>
      </c>
      <c r="B9520">
        <v>169337791.26424038</v>
      </c>
    </row>
    <row r="9521" spans="1:2" x14ac:dyDescent="0.25">
      <c r="A9521">
        <f ca="1">26805.8507484545*(((RANDBETWEEN(3800,4910))))</f>
        <v>117784908.18870927</v>
      </c>
      <c r="B9521">
        <v>168644347.49536327</v>
      </c>
    </row>
    <row r="9522" spans="1:2" x14ac:dyDescent="0.25">
      <c r="A9522">
        <f ca="1">30985.9374913497*(((RANDBETWEEN(3800,4910))))</f>
        <v>144580384.33463785</v>
      </c>
      <c r="B9522">
        <v>151977410.6596683</v>
      </c>
    </row>
    <row r="9523" spans="1:2" x14ac:dyDescent="0.25">
      <c r="A9523">
        <f ca="1">30554.7094711972*(((RANDBETWEEN(3800,4910))))</f>
        <v>117360639.07886854</v>
      </c>
      <c r="B9523">
        <v>177454585.29546884</v>
      </c>
    </row>
    <row r="9524" spans="1:2" x14ac:dyDescent="0.25">
      <c r="A9524">
        <f ca="1">29233.9397471354*(((RANDBETWEEN(3800,4910))))</f>
        <v>115503295.94093214</v>
      </c>
      <c r="B9524">
        <v>180991759.92190385</v>
      </c>
    </row>
    <row r="9525" spans="1:2" x14ac:dyDescent="0.25">
      <c r="A9525">
        <f ca="1">26743.3839664135*(((RANDBETWEEN(3800,4910))))</f>
        <v>124169531.75605811</v>
      </c>
      <c r="B9525">
        <v>177498808.10627353</v>
      </c>
    </row>
    <row r="9526" spans="1:2" x14ac:dyDescent="0.25">
      <c r="A9526">
        <f ca="1">27076.5266022612*(((RANDBETWEEN(3800,4910))))</f>
        <v>116158299.12370065</v>
      </c>
      <c r="B9526">
        <v>153051889.4570877</v>
      </c>
    </row>
    <row r="9527" spans="1:2" x14ac:dyDescent="0.25">
      <c r="A9527">
        <f ca="1">26151.588374531*(((RANDBETWEEN(3800,4910))))</f>
        <v>107744544.10306765</v>
      </c>
      <c r="B9527">
        <v>150575687.77933979</v>
      </c>
    </row>
    <row r="9528" spans="1:2" x14ac:dyDescent="0.25">
      <c r="A9528">
        <f ca="1">27038.3092478402*(((RANDBETWEEN(3800,4910))))</f>
        <v>111668217.19357999</v>
      </c>
      <c r="B9528">
        <v>183243323.11383808</v>
      </c>
    </row>
    <row r="9529" spans="1:2" x14ac:dyDescent="0.25">
      <c r="A9529">
        <f ca="1">27077.4815134616*(((RANDBETWEEN(3800,4910))))</f>
        <v>106062495.08822906</v>
      </c>
      <c r="B9529">
        <v>158814123.23782942</v>
      </c>
    </row>
    <row r="9530" spans="1:2" x14ac:dyDescent="0.25">
      <c r="A9530">
        <f ca="1">30643.1457946775*(((RANDBETWEEN(3800,4910))))</f>
        <v>143256706.59011719</v>
      </c>
      <c r="B9530">
        <v>153895444.84254798</v>
      </c>
    </row>
    <row r="9531" spans="1:2" x14ac:dyDescent="0.25">
      <c r="A9531">
        <f ca="1">31628.7639702961*(((RANDBETWEEN(3800,4910))))</f>
        <v>137142320.57520401</v>
      </c>
      <c r="B9531">
        <v>158190461.98965397</v>
      </c>
    </row>
    <row r="9532" spans="1:2" x14ac:dyDescent="0.25">
      <c r="A9532">
        <f ca="1">28021.4046289404*(((RANDBETWEEN(3800,4910))))</f>
        <v>116849257.30268151</v>
      </c>
      <c r="B9532">
        <v>153332844.88847637</v>
      </c>
    </row>
    <row r="9533" spans="1:2" x14ac:dyDescent="0.25">
      <c r="A9533">
        <f ca="1">25326.0615209329*(((RANDBETWEEN(3800,4910))))</f>
        <v>96492294.394754514</v>
      </c>
      <c r="B9533">
        <v>160652492.84867871</v>
      </c>
    </row>
    <row r="9534" spans="1:2" x14ac:dyDescent="0.25">
      <c r="A9534">
        <f ca="1">27808.4505204089*(((RANDBETWEEN(3800,4910))))</f>
        <v>122996776.65176851</v>
      </c>
      <c r="B9534">
        <v>146403461.30407351</v>
      </c>
    </row>
    <row r="9535" spans="1:2" x14ac:dyDescent="0.25">
      <c r="A9535">
        <f ca="1">26325.0678464379*(((RANDBETWEEN(3800,4910))))</f>
        <v>108406629.39163147</v>
      </c>
      <c r="B9535">
        <v>164691108.3361868</v>
      </c>
    </row>
    <row r="9536" spans="1:2" x14ac:dyDescent="0.25">
      <c r="A9536">
        <f ca="1">27904.892648006*(((RANDBETWEEN(3800,4910))))</f>
        <v>120102657.95701778</v>
      </c>
      <c r="B9536">
        <v>188443821.08334389</v>
      </c>
    </row>
    <row r="9537" spans="1:2" x14ac:dyDescent="0.25">
      <c r="A9537">
        <f ca="1">26930.1504828941*(((RANDBETWEEN(3800,4910))))</f>
        <v>112945051.12525779</v>
      </c>
      <c r="B9537">
        <v>165380752.61416867</v>
      </c>
    </row>
    <row r="9538" spans="1:2" x14ac:dyDescent="0.25">
      <c r="A9538">
        <f ca="1">27383.9311463325*(((RANDBETWEEN(3800,4910))))</f>
        <v>110192938.93284211</v>
      </c>
      <c r="B9538">
        <v>162120187.93935028</v>
      </c>
    </row>
    <row r="9539" spans="1:2" x14ac:dyDescent="0.25">
      <c r="A9539">
        <f ca="1">27026.2592993483*(((RANDBETWEEN(3800,4910))))</f>
        <v>106213199.04643887</v>
      </c>
      <c r="B9539">
        <v>152019264.49321726</v>
      </c>
    </row>
    <row r="9540" spans="1:2" x14ac:dyDescent="0.25">
      <c r="A9540">
        <f ca="1">27564.2297493465*(((RANDBETWEEN(3800,4910))))</f>
        <v>124810832.30504084</v>
      </c>
      <c r="B9540">
        <v>202925279.96388933</v>
      </c>
    </row>
    <row r="9541" spans="1:2" x14ac:dyDescent="0.25">
      <c r="A9541">
        <f ca="1">26327.7825736873*(((RANDBETWEEN(3800,4910))))</f>
        <v>100782751.69207518</v>
      </c>
      <c r="B9541">
        <v>165777145.04011977</v>
      </c>
    </row>
    <row r="9542" spans="1:2" x14ac:dyDescent="0.25">
      <c r="A9542">
        <f ca="1">32223.7146095765*(((RANDBETWEEN(3800,4910))))</f>
        <v>143073292.86651951</v>
      </c>
      <c r="B9542">
        <v>172543096.85193664</v>
      </c>
    </row>
    <row r="9543" spans="1:2" x14ac:dyDescent="0.25">
      <c r="A9543">
        <f ca="1">29341.9437912249*(((RANDBETWEEN(3800,4910))))</f>
        <v>122473273.38457289</v>
      </c>
      <c r="B9543">
        <v>203193550.56467691</v>
      </c>
    </row>
    <row r="9544" spans="1:2" x14ac:dyDescent="0.25">
      <c r="A9544">
        <f ca="1">28527.5829725924*(((RANDBETWEEN(3800,4910))))</f>
        <v>114053276.72442424</v>
      </c>
      <c r="B9544">
        <v>152171626.60887104</v>
      </c>
    </row>
    <row r="9545" spans="1:2" x14ac:dyDescent="0.25">
      <c r="A9545">
        <f ca="1">27549.9588414925*(((RANDBETWEEN(3800,4910))))</f>
        <v>110172285.40712848</v>
      </c>
      <c r="B9545">
        <v>158899661.5070366</v>
      </c>
    </row>
    <row r="9546" spans="1:2" x14ac:dyDescent="0.25">
      <c r="A9546">
        <f ca="1">26271.0711851914*(((RANDBETWEEN(3800,4910))))</f>
        <v>99961425.859653369</v>
      </c>
      <c r="B9546">
        <v>186893831.20818293</v>
      </c>
    </row>
    <row r="9547" spans="1:2" x14ac:dyDescent="0.25">
      <c r="A9547">
        <f ca="1">27013.15479866*(((RANDBETWEEN(3800,4910))))</f>
        <v>127799235.35246029</v>
      </c>
      <c r="B9547">
        <v>162431825.00538617</v>
      </c>
    </row>
    <row r="9548" spans="1:2" x14ac:dyDescent="0.25">
      <c r="A9548">
        <f ca="1">26615.6429970376*(((RANDBETWEEN(3800,4910))))</f>
        <v>104918864.69432214</v>
      </c>
      <c r="B9548">
        <v>149988843.5148299</v>
      </c>
    </row>
    <row r="9549" spans="1:2" x14ac:dyDescent="0.25">
      <c r="A9549">
        <f ca="1">25822.6205397815*(((RANDBETWEEN(3800,4910))))</f>
        <v>110753219.49512282</v>
      </c>
      <c r="B9549">
        <v>151797472.81180495</v>
      </c>
    </row>
    <row r="9550" spans="1:2" x14ac:dyDescent="0.25">
      <c r="A9550">
        <f ca="1">32808.5589217672*(((RANDBETWEEN(3800,4910))))</f>
        <v>138320884.41417047</v>
      </c>
      <c r="B9550">
        <v>144925425.34332925</v>
      </c>
    </row>
    <row r="9551" spans="1:2" x14ac:dyDescent="0.25">
      <c r="A9551">
        <f ca="1">27033.8437725048*(((RANDBETWEEN(3800,4910))))</f>
        <v>129194739.38880032</v>
      </c>
      <c r="B9551">
        <v>147991137.50825301</v>
      </c>
    </row>
    <row r="9552" spans="1:2" x14ac:dyDescent="0.25">
      <c r="A9552">
        <f ca="1">29875.3862018154*(((RANDBETWEEN(3800,4910))))</f>
        <v>138502290.43161616</v>
      </c>
      <c r="B9552">
        <v>197537414.76676902</v>
      </c>
    </row>
    <row r="9553" spans="1:2" x14ac:dyDescent="0.25">
      <c r="A9553">
        <f ca="1">27683.7002944851*(((RANDBETWEEN(3800,4910))))</f>
        <v>129033727.07259493</v>
      </c>
      <c r="B9553">
        <v>151406164.52714181</v>
      </c>
    </row>
    <row r="9554" spans="1:2" x14ac:dyDescent="0.25">
      <c r="A9554">
        <f ca="1">27270.0256996482*(((RANDBETWEEN(3800,4910))))</f>
        <v>124160427.0104983</v>
      </c>
      <c r="B9554">
        <v>167866277.30534562</v>
      </c>
    </row>
    <row r="9555" spans="1:2" x14ac:dyDescent="0.25">
      <c r="A9555">
        <f ca="1">30454.3533666302*(((RANDBETWEEN(3800,4910))))</f>
        <v>129431001.80817847</v>
      </c>
      <c r="B9555">
        <v>146654231.15048078</v>
      </c>
    </row>
    <row r="9556" spans="1:2" x14ac:dyDescent="0.25">
      <c r="A9556">
        <f ca="1">29521.0227093325*(((RANDBETWEEN(3800,4910))))</f>
        <v>130010584.01190044</v>
      </c>
      <c r="B9556">
        <v>193066590.99937844</v>
      </c>
    </row>
    <row r="9557" spans="1:2" x14ac:dyDescent="0.25">
      <c r="A9557">
        <f ca="1">29340.6437399651*(((RANDBETWEEN(3800,4910))))</f>
        <v>121558287.01467557</v>
      </c>
      <c r="B9557">
        <v>200753975.2927531</v>
      </c>
    </row>
    <row r="9558" spans="1:2" x14ac:dyDescent="0.25">
      <c r="A9558">
        <f ca="1">28552.5991946016*(((RANDBETWEEN(3800,4910))))</f>
        <v>138737079.48656899</v>
      </c>
      <c r="B9558">
        <v>163683091.13398832</v>
      </c>
    </row>
    <row r="9559" spans="1:2" x14ac:dyDescent="0.25">
      <c r="A9559">
        <f ca="1">29021.4563090683*(((RANDBETWEEN(3800,4910))))</f>
        <v>115853653.58580051</v>
      </c>
      <c r="B9559">
        <v>154719160.88414177</v>
      </c>
    </row>
    <row r="9560" spans="1:2" x14ac:dyDescent="0.25">
      <c r="A9560">
        <f ca="1">27133.0683505548*(((RANDBETWEEN(3800,4910))))</f>
        <v>125164844.30110943</v>
      </c>
      <c r="B9560">
        <v>177325433.90018022</v>
      </c>
    </row>
    <row r="9561" spans="1:2" x14ac:dyDescent="0.25">
      <c r="A9561">
        <f ca="1">29762.2518320399*(((RANDBETWEEN(3800,4910))))</f>
        <v>119882350.37945676</v>
      </c>
      <c r="B9561">
        <v>196676473.87505969</v>
      </c>
    </row>
    <row r="9562" spans="1:2" x14ac:dyDescent="0.25">
      <c r="A9562">
        <f ca="1">26191.4534900563*(((RANDBETWEEN(3800,4910))))</f>
        <v>122340279.25205289</v>
      </c>
      <c r="B9562">
        <v>164235826.75847197</v>
      </c>
    </row>
    <row r="9563" spans="1:2" x14ac:dyDescent="0.25">
      <c r="A9563">
        <f ca="1">26796.8898757951*(((RANDBETWEEN(3800,4910))))</f>
        <v>120827176.44996005</v>
      </c>
      <c r="B9563">
        <v>166733874.40296632</v>
      </c>
    </row>
    <row r="9564" spans="1:2" x14ac:dyDescent="0.25">
      <c r="A9564">
        <f ca="1">28606.489461155*(((RANDBETWEEN(3800,4910))))</f>
        <v>123122330.64081116</v>
      </c>
      <c r="B9564">
        <v>144276353.27106306</v>
      </c>
    </row>
    <row r="9565" spans="1:2" x14ac:dyDescent="0.25">
      <c r="A9565">
        <f ca="1">26566.8943088253*(((RANDBETWEEN(3800,4910))))</f>
        <v>106426978.60115407</v>
      </c>
      <c r="B9565">
        <v>158651161.39061078</v>
      </c>
    </row>
    <row r="9566" spans="1:2" x14ac:dyDescent="0.25">
      <c r="A9566">
        <f ca="1">28850.5618783256*(((RANDBETWEEN(3800,4910))))</f>
        <v>132308676.77400115</v>
      </c>
      <c r="B9566">
        <v>170252332.65526339</v>
      </c>
    </row>
    <row r="9567" spans="1:2" x14ac:dyDescent="0.25">
      <c r="A9567">
        <f ca="1">27694.7043177518*(((RANDBETWEEN(3800,4910))))</f>
        <v>105932244.01540053</v>
      </c>
      <c r="B9567">
        <v>195110171.62934107</v>
      </c>
    </row>
    <row r="9568" spans="1:2" x14ac:dyDescent="0.25">
      <c r="A9568">
        <f ca="1">25872.5707223711*(((RANDBETWEEN(3800,4910))))</f>
        <v>126516870.83239473</v>
      </c>
      <c r="B9568">
        <v>161231410.85621631</v>
      </c>
    </row>
    <row r="9569" spans="1:2" x14ac:dyDescent="0.25">
      <c r="A9569">
        <f ca="1">28114.8965456389*(((RANDBETWEEN(3800,4910))))</f>
        <v>109395062.45908098</v>
      </c>
      <c r="B9569">
        <v>152532582.36180961</v>
      </c>
    </row>
    <row r="9570" spans="1:2" x14ac:dyDescent="0.25">
      <c r="A9570">
        <f ca="1">27224.8131544377*(((RANDBETWEEN(3800,4910))))</f>
        <v>124771318.68678811</v>
      </c>
      <c r="B9570">
        <v>155130860.7058554</v>
      </c>
    </row>
    <row r="9571" spans="1:2" x14ac:dyDescent="0.25">
      <c r="A9571">
        <f ca="1">29408.0483066424*(((RANDBETWEEN(3800,4910))))</f>
        <v>118837923.20714185</v>
      </c>
      <c r="B9571">
        <v>170055313.91769642</v>
      </c>
    </row>
    <row r="9572" spans="1:2" x14ac:dyDescent="0.25">
      <c r="A9572">
        <f ca="1">26062.620398573*(((RANDBETWEEN(3800,4910))))</f>
        <v>115665909.32886682</v>
      </c>
      <c r="B9572">
        <v>158504116.48833731</v>
      </c>
    </row>
    <row r="9573" spans="1:2" x14ac:dyDescent="0.25">
      <c r="A9573">
        <f ca="1">26735.6881352111*(((RANDBETWEEN(3800,4910))))</f>
        <v>110765955.94417946</v>
      </c>
      <c r="B9573">
        <v>143511797.85280514</v>
      </c>
    </row>
    <row r="9574" spans="1:2" x14ac:dyDescent="0.25">
      <c r="A9574">
        <f ca="1">26739.90688719*(((RANDBETWEEN(3800,4910))))</f>
        <v>128966570.91691725</v>
      </c>
      <c r="B9574">
        <v>174467980.51872334</v>
      </c>
    </row>
    <row r="9575" spans="1:2" x14ac:dyDescent="0.25">
      <c r="A9575">
        <f ca="1">26087.3170563023*(((RANDBETWEEN(3800,4910))))</f>
        <v>108992810.66123118</v>
      </c>
      <c r="B9575">
        <v>153224782.74168476</v>
      </c>
    </row>
    <row r="9576" spans="1:2" x14ac:dyDescent="0.25">
      <c r="A9576">
        <f ca="1">26040.2506270748*(((RANDBETWEEN(3800,4910))))</f>
        <v>102520466.71879354</v>
      </c>
      <c r="B9576">
        <v>179340669.39499149</v>
      </c>
    </row>
    <row r="9577" spans="1:2" x14ac:dyDescent="0.25">
      <c r="A9577">
        <f ca="1">26174.4503094328*(((RANDBETWEEN(3800,4910))))</f>
        <v>108152828.67857635</v>
      </c>
      <c r="B9577">
        <v>159854162.13694459</v>
      </c>
    </row>
    <row r="9578" spans="1:2" x14ac:dyDescent="0.25">
      <c r="A9578">
        <f ca="1">26905.2586062828*(((RANDBETWEEN(3800,4910))))</f>
        <v>111145623.30255426</v>
      </c>
      <c r="B9578">
        <v>155081517.80877516</v>
      </c>
    </row>
    <row r="9579" spans="1:2" x14ac:dyDescent="0.25">
      <c r="A9579">
        <f ca="1">25989.0623028999*(((RANDBETWEEN(3800,4910))))</f>
        <v>121498866.26605694</v>
      </c>
      <c r="B9579">
        <v>157721157.28457871</v>
      </c>
    </row>
    <row r="9580" spans="1:2" x14ac:dyDescent="0.25">
      <c r="A9580">
        <f ca="1">26707.765664028*(((RANDBETWEEN(3800,4910))))</f>
        <v>127796658.70237406</v>
      </c>
      <c r="B9580">
        <v>191564057.59277478</v>
      </c>
    </row>
    <row r="9581" spans="1:2" x14ac:dyDescent="0.25">
      <c r="A9581">
        <f ca="1">27308.9055957051*(((RANDBETWEEN(3800,4910))))</f>
        <v>107405925.70790805</v>
      </c>
      <c r="B9581">
        <v>149314014.84326917</v>
      </c>
    </row>
    <row r="9582" spans="1:2" x14ac:dyDescent="0.25">
      <c r="A9582">
        <f ca="1">27448.1030140572*(((RANDBETWEEN(3800,4910))))</f>
        <v>108886624.65676486</v>
      </c>
      <c r="B9582">
        <v>156147285.0975821</v>
      </c>
    </row>
    <row r="9583" spans="1:2" x14ac:dyDescent="0.25">
      <c r="A9583">
        <f ca="1">27610.7324117345*(((RANDBETWEEN(3800,4910))))</f>
        <v>118311988.38428254</v>
      </c>
      <c r="B9583">
        <v>199705824.40537709</v>
      </c>
    </row>
    <row r="9584" spans="1:2" x14ac:dyDescent="0.25">
      <c r="A9584">
        <f ca="1">28352.6861648025*(((RANDBETWEEN(3800,4910))))</f>
        <v>128409315.6403906</v>
      </c>
      <c r="B9584">
        <v>180900621.60975862</v>
      </c>
    </row>
    <row r="9585" spans="1:2" x14ac:dyDescent="0.25">
      <c r="A9585">
        <f ca="1">29855.325633717*(((RANDBETWEEN(3800,4910))))</f>
        <v>116226782.6920604</v>
      </c>
      <c r="B9585">
        <v>203631316.93064255</v>
      </c>
    </row>
    <row r="9586" spans="1:2" x14ac:dyDescent="0.25">
      <c r="A9586">
        <f ca="1">26972.9164915392*(((RANDBETWEEN(3800,4910))))</f>
        <v>110669876.36478543</v>
      </c>
      <c r="B9586">
        <v>151484049.40391183</v>
      </c>
    </row>
    <row r="9587" spans="1:2" x14ac:dyDescent="0.25">
      <c r="A9587">
        <f ca="1">28361.7632053093*(((RANDBETWEEN(3800,4910))))</f>
        <v>109448044.20928873</v>
      </c>
      <c r="B9587">
        <v>149218899.1968455</v>
      </c>
    </row>
    <row r="9588" spans="1:2" x14ac:dyDescent="0.25">
      <c r="A9588">
        <f ca="1">26165.0964805496*(((RANDBETWEEN(3800,4910))))</f>
        <v>123368429.90579115</v>
      </c>
      <c r="B9588">
        <v>162791349.77714401</v>
      </c>
    </row>
    <row r="9589" spans="1:2" x14ac:dyDescent="0.25">
      <c r="A9589">
        <f ca="1">28180.0750679979*(((RANDBETWEEN(3800,4910))))</f>
        <v>133235394.9214942</v>
      </c>
      <c r="B9589">
        <v>157551923.99210399</v>
      </c>
    </row>
    <row r="9590" spans="1:2" x14ac:dyDescent="0.25">
      <c r="A9590">
        <f ca="1">31534.4364701956*(((RANDBETWEEN(3800,4910))))</f>
        <v>135251198.02066886</v>
      </c>
      <c r="B9590">
        <v>200009347.86217022</v>
      </c>
    </row>
    <row r="9591" spans="1:2" x14ac:dyDescent="0.25">
      <c r="A9591">
        <f ca="1">26213.5257542017*(((RANDBETWEEN(3800,4910))))</f>
        <v>117672517.11061163</v>
      </c>
      <c r="B9591">
        <v>154283768.73506981</v>
      </c>
    </row>
    <row r="9592" spans="1:2" x14ac:dyDescent="0.25">
      <c r="A9592">
        <f ca="1">30345.195571633*(((RANDBETWEEN(3800,4910))))</f>
        <v>127146369.44514222</v>
      </c>
      <c r="B9592">
        <v>162299152.49213591</v>
      </c>
    </row>
    <row r="9593" spans="1:2" x14ac:dyDescent="0.25">
      <c r="A9593">
        <f ca="1">33045.2011692859*(((RANDBETWEEN(3800,4910))))</f>
        <v>150256529.71674275</v>
      </c>
      <c r="B9593">
        <v>202353577.49750167</v>
      </c>
    </row>
    <row r="9594" spans="1:2" x14ac:dyDescent="0.25">
      <c r="A9594">
        <f ca="1">25993.3597862464*(((RANDBETWEEN(3800,4910))))</f>
        <v>106988668.88019</v>
      </c>
      <c r="B9594">
        <v>145040970.21177119</v>
      </c>
    </row>
    <row r="9595" spans="1:2" x14ac:dyDescent="0.25">
      <c r="A9595">
        <f ca="1">25723.3503966416*(((RANDBETWEEN(3800,4910))))</f>
        <v>115009099.62338479</v>
      </c>
      <c r="B9595">
        <v>151029231.91538784</v>
      </c>
    </row>
    <row r="9596" spans="1:2" x14ac:dyDescent="0.25">
      <c r="A9596">
        <f ca="1">25904.9335430639*(((RANDBETWEEN(3800,4910))))</f>
        <v>98645986.931987464</v>
      </c>
      <c r="B9596">
        <v>145648931.23621088</v>
      </c>
    </row>
    <row r="9597" spans="1:2" x14ac:dyDescent="0.25">
      <c r="A9597">
        <f ca="1">26594.3976927676*(((RANDBETWEEN(3800,4910))))</f>
        <v>105819108.41952242</v>
      </c>
      <c r="B9597">
        <v>146922544.99546653</v>
      </c>
    </row>
    <row r="9598" spans="1:2" x14ac:dyDescent="0.25">
      <c r="A9598">
        <f ca="1">25076.8881160684*(((RANDBETWEEN(3800,4910))))</f>
        <v>99379707.6039792</v>
      </c>
      <c r="B9598">
        <v>145728462.58473063</v>
      </c>
    </row>
    <row r="9599" spans="1:2" x14ac:dyDescent="0.25">
      <c r="A9599">
        <f ca="1">30090.2224738754*(((RANDBETWEEN(3800,4910))))</f>
        <v>122978739.25072895</v>
      </c>
      <c r="B9599">
        <v>148591607.37970597</v>
      </c>
    </row>
    <row r="9600" spans="1:2" x14ac:dyDescent="0.25">
      <c r="A9600">
        <f ca="1">27518.4701695858*(((RANDBETWEEN(3800,4910))))</f>
        <v>129116662.03569652</v>
      </c>
      <c r="B9600">
        <v>171421743.63316143</v>
      </c>
    </row>
    <row r="9601" spans="1:2" x14ac:dyDescent="0.25">
      <c r="A9601">
        <f ca="1">28613.5098926867*(((RANDBETWEEN(3800,4910))))</f>
        <v>112908910.03654161</v>
      </c>
      <c r="B9601">
        <v>191606827.80312875</v>
      </c>
    </row>
    <row r="9602" spans="1:2" x14ac:dyDescent="0.25">
      <c r="A9602">
        <f ca="1">29863.6004455142*(((RANDBETWEEN(3800,4910))))</f>
        <v>144987780.16297159</v>
      </c>
      <c r="B9602">
        <v>190161688.4120554</v>
      </c>
    </row>
    <row r="9603" spans="1:2" x14ac:dyDescent="0.25">
      <c r="A9603">
        <f ca="1">29565.8820712725*(((RANDBETWEEN(3800,4910))))</f>
        <v>112409483.63497792</v>
      </c>
      <c r="B9603">
        <v>175757035.91452911</v>
      </c>
    </row>
    <row r="9604" spans="1:2" x14ac:dyDescent="0.25">
      <c r="A9604">
        <f ca="1">26543.9299429319*(((RANDBETWEEN(3800,4910))))</f>
        <v>102141042.42040201</v>
      </c>
      <c r="B9604">
        <v>173395314.16461262</v>
      </c>
    </row>
    <row r="9605" spans="1:2" x14ac:dyDescent="0.25">
      <c r="A9605">
        <f ca="1">27678.2547608478*(((RANDBETWEEN(3800,4910))))</f>
        <v>125797667.88805367</v>
      </c>
      <c r="B9605">
        <v>156040894.69878423</v>
      </c>
    </row>
    <row r="9606" spans="1:2" x14ac:dyDescent="0.25">
      <c r="A9606">
        <f ca="1">26250.9480761077*(((RANDBETWEEN(3800,4910))))</f>
        <v>121751897.17698751</v>
      </c>
      <c r="B9606">
        <v>180060016.90550828</v>
      </c>
    </row>
    <row r="9607" spans="1:2" x14ac:dyDescent="0.25">
      <c r="A9607">
        <f ca="1">28192.5856969569*(((RANDBETWEEN(3800,4910))))</f>
        <v>119141867.15533996</v>
      </c>
      <c r="B9607">
        <v>165394320.45507175</v>
      </c>
    </row>
    <row r="9608" spans="1:2" x14ac:dyDescent="0.25">
      <c r="A9608">
        <f ca="1">27310.4531641644*(((RANDBETWEEN(3800,4910))))</f>
        <v>107084286.85668869</v>
      </c>
      <c r="B9608">
        <v>180383309.33164471</v>
      </c>
    </row>
    <row r="9609" spans="1:2" x14ac:dyDescent="0.25">
      <c r="A9609">
        <f ca="1">31709.2424551424*(((RANDBETWEEN(3800,4910))))</f>
        <v>128549268.91314742</v>
      </c>
      <c r="B9609">
        <v>199621823.20552841</v>
      </c>
    </row>
    <row r="9610" spans="1:2" x14ac:dyDescent="0.25">
      <c r="A9610">
        <f ca="1">31721.7139815915*(((RANDBETWEEN(3800,4910))))</f>
        <v>136688865.54667777</v>
      </c>
      <c r="B9610">
        <v>167704444.17499691</v>
      </c>
    </row>
    <row r="9611" spans="1:2" x14ac:dyDescent="0.25">
      <c r="A9611">
        <f ca="1">26716.362468259*(((RANDBETWEEN(3800,4910))))</f>
        <v>105102169.95013085</v>
      </c>
      <c r="B9611">
        <v>182687501.62423146</v>
      </c>
    </row>
    <row r="9612" spans="1:2" x14ac:dyDescent="0.25">
      <c r="A9612">
        <f ca="1">30102.6187016028*(((RANDBETWEEN(3800,4910))))</f>
        <v>134679116.07097074</v>
      </c>
      <c r="B9612">
        <v>175316205.7419219</v>
      </c>
    </row>
    <row r="9613" spans="1:2" x14ac:dyDescent="0.25">
      <c r="A9613">
        <f ca="1">30778.7762330756*(((RANDBETWEEN(3800,4910))))</f>
        <v>125361955.59731686</v>
      </c>
      <c r="B9613">
        <v>178970620.76913977</v>
      </c>
    </row>
    <row r="9614" spans="1:2" x14ac:dyDescent="0.25">
      <c r="A9614">
        <f ca="1">29030.0061566882*(((RANDBETWEEN(3800,4910))))</f>
        <v>118065035.0392509</v>
      </c>
      <c r="B9614">
        <v>187067267.2900494</v>
      </c>
    </row>
    <row r="9615" spans="1:2" x14ac:dyDescent="0.25">
      <c r="A9615">
        <f ca="1">26920.1042717558*(((RANDBETWEEN(3800,4910))))</f>
        <v>108272659.38100168</v>
      </c>
      <c r="B9615">
        <v>160224267.18867964</v>
      </c>
    </row>
    <row r="9616" spans="1:2" x14ac:dyDescent="0.25">
      <c r="A9616">
        <f ca="1">26388.8902441972*(((RANDBETWEEN(3800,4910))))</f>
        <v>103101394.18407828</v>
      </c>
      <c r="B9616">
        <v>156033131.41900653</v>
      </c>
    </row>
    <row r="9617" spans="1:2" x14ac:dyDescent="0.25">
      <c r="A9617">
        <f ca="1">29269.0078136451*(((RANDBETWEEN(3800,4910))))</f>
        <v>133437406.62240778</v>
      </c>
      <c r="B9617">
        <v>193446290.75327986</v>
      </c>
    </row>
    <row r="9618" spans="1:2" x14ac:dyDescent="0.25">
      <c r="A9618">
        <f ca="1">27506.8221266724*(((RANDBETWEEN(3800,4910))))</f>
        <v>121057524.17948513</v>
      </c>
      <c r="B9618">
        <v>159299963.10113323</v>
      </c>
    </row>
    <row r="9619" spans="1:2" x14ac:dyDescent="0.25">
      <c r="A9619">
        <f ca="1">29335.79381214*(((RANDBETWEEN(3800,4910))))</f>
        <v>122271588.60899968</v>
      </c>
      <c r="B9619">
        <v>183979345.17492533</v>
      </c>
    </row>
    <row r="9620" spans="1:2" x14ac:dyDescent="0.25">
      <c r="A9620">
        <f ca="1">26885.5645204785*(((RANDBETWEEN(3800,4910))))</f>
        <v>109047849.69506097</v>
      </c>
      <c r="B9620">
        <v>160330813.59861875</v>
      </c>
    </row>
    <row r="9621" spans="1:2" x14ac:dyDescent="0.25">
      <c r="A9621">
        <f ca="1">29622.7294016314*(((RANDBETWEEN(3800,4910))))</f>
        <v>136027573.41229156</v>
      </c>
      <c r="B9621">
        <v>181202625.84644723</v>
      </c>
    </row>
    <row r="9622" spans="1:2" x14ac:dyDescent="0.25">
      <c r="A9622">
        <f ca="1">31481.4364161546*(((RANDBETWEEN(3800,4910))))</f>
        <v>148120158.33800739</v>
      </c>
      <c r="B9622">
        <v>199892046.81889886</v>
      </c>
    </row>
    <row r="9623" spans="1:2" x14ac:dyDescent="0.25">
      <c r="A9623">
        <f ca="1">27357.0595278804*(((RANDBETWEEN(3800,4910))))</f>
        <v>129480962.74545786</v>
      </c>
      <c r="B9623">
        <v>192739589.71584848</v>
      </c>
    </row>
    <row r="9624" spans="1:2" x14ac:dyDescent="0.25">
      <c r="A9624">
        <f ca="1">26435.3746123507*(((RANDBETWEEN(3800,4910))))</f>
        <v>127629988.62842916</v>
      </c>
      <c r="B9624">
        <v>145552979.96518105</v>
      </c>
    </row>
    <row r="9625" spans="1:2" x14ac:dyDescent="0.25">
      <c r="A9625">
        <f ca="1">26560.3501509371*(((RANDBETWEEN(3800,4910))))</f>
        <v>111208186.08197366</v>
      </c>
      <c r="B9625">
        <v>150738829.37775186</v>
      </c>
    </row>
    <row r="9626" spans="1:2" x14ac:dyDescent="0.25">
      <c r="A9626">
        <f ca="1">25814.3183800794*(((RANDBETWEEN(3800,4910))))</f>
        <v>118797493.18512538</v>
      </c>
      <c r="B9626">
        <v>149388453.70233405</v>
      </c>
    </row>
    <row r="9627" spans="1:2" x14ac:dyDescent="0.25">
      <c r="A9627">
        <f ca="1">26662.8120830048*(((RANDBETWEEN(3800,4910))))</f>
        <v>130807756.07922131</v>
      </c>
      <c r="B9627">
        <v>149519532.52464566</v>
      </c>
    </row>
    <row r="9628" spans="1:2" x14ac:dyDescent="0.25">
      <c r="A9628">
        <f ca="1">32004.105159943*(((RANDBETWEEN(3800,4910))))</f>
        <v>132112946.10024452</v>
      </c>
      <c r="B9628">
        <v>203242733.16041768</v>
      </c>
    </row>
    <row r="9629" spans="1:2" x14ac:dyDescent="0.25">
      <c r="A9629">
        <f ca="1">27313.9628637081*(((RANDBETWEEN(3800,4910))))</f>
        <v>117477354.27680846</v>
      </c>
      <c r="B9629">
        <v>181001831.12724525</v>
      </c>
    </row>
    <row r="9630" spans="1:2" x14ac:dyDescent="0.25">
      <c r="A9630">
        <f ca="1">29413.5097757418*(((RANDBETWEEN(3800,4910))))</f>
        <v>123330846.48968555</v>
      </c>
      <c r="B9630">
        <v>144789937.30016795</v>
      </c>
    </row>
    <row r="9631" spans="1:2" x14ac:dyDescent="0.25">
      <c r="A9631">
        <f ca="1">26119.0047991328*(((RANDBETWEEN(3800,4910))))</f>
        <v>115602715.24096161</v>
      </c>
      <c r="B9631">
        <v>157475779.71417624</v>
      </c>
    </row>
    <row r="9632" spans="1:2" x14ac:dyDescent="0.25">
      <c r="A9632">
        <f ca="1">30865.3784867282*(((RANDBETWEEN(3800,4910))))</f>
        <v>149450162.63273811</v>
      </c>
      <c r="B9632">
        <v>154561622.87419188</v>
      </c>
    </row>
    <row r="9633" spans="1:2" x14ac:dyDescent="0.25">
      <c r="A9633">
        <f ca="1">31633.4283891974*(((RANDBETWEEN(3800,4910))))</f>
        <v>151872089.69653663</v>
      </c>
      <c r="B9633">
        <v>172926406.78138632</v>
      </c>
    </row>
    <row r="9634" spans="1:2" x14ac:dyDescent="0.25">
      <c r="A9634">
        <f ca="1">26892.0172328952*(((RANDBETWEEN(3800,4910))))</f>
        <v>123084762.8749615</v>
      </c>
      <c r="B9634">
        <v>153208433.84246558</v>
      </c>
    </row>
    <row r="9635" spans="1:2" x14ac:dyDescent="0.25">
      <c r="A9635">
        <f ca="1">31503.3457242494*(((RANDBETWEEN(3800,4910))))</f>
        <v>125068282.52527031</v>
      </c>
      <c r="B9635">
        <v>168450561.22237271</v>
      </c>
    </row>
    <row r="9636" spans="1:2" x14ac:dyDescent="0.25">
      <c r="A9636">
        <f ca="1">26838.6544837421*(((RANDBETWEEN(3800,4910))))</f>
        <v>106737328.88184224</v>
      </c>
      <c r="B9636">
        <v>150519839.88559282</v>
      </c>
    </row>
    <row r="9637" spans="1:2" x14ac:dyDescent="0.25">
      <c r="A9637">
        <f ca="1">30807.7396076248*(((RANDBETWEEN(3800,4910))))</f>
        <v>130624815.93632895</v>
      </c>
      <c r="B9637">
        <v>169261040.16952857</v>
      </c>
    </row>
    <row r="9638" spans="1:2" x14ac:dyDescent="0.25">
      <c r="A9638">
        <f ca="1">26683.7980538333*(((RANDBETWEEN(3800,4910))))</f>
        <v>101691954.38315865</v>
      </c>
      <c r="B9638">
        <v>170507610.38373321</v>
      </c>
    </row>
    <row r="9639" spans="1:2" x14ac:dyDescent="0.25">
      <c r="A9639">
        <f ca="1">27166.5285706921*(((RANDBETWEEN(3800,4910))))</f>
        <v>112985592.32550861</v>
      </c>
      <c r="B9639">
        <v>182757381.42720947</v>
      </c>
    </row>
    <row r="9640" spans="1:2" x14ac:dyDescent="0.25">
      <c r="A9640">
        <f ca="1">29576.7364206099*(((RANDBETWEEN(3800,4910))))</f>
        <v>143831669.21342582</v>
      </c>
      <c r="B9640">
        <v>194207279.86277363</v>
      </c>
    </row>
    <row r="9641" spans="1:2" x14ac:dyDescent="0.25">
      <c r="A9641">
        <f ca="1">30789.6242010755*(((RANDBETWEEN(3800,4910))))</f>
        <v>136859879.57378078</v>
      </c>
      <c r="B9641">
        <v>183325360.81852287</v>
      </c>
    </row>
    <row r="9642" spans="1:2" x14ac:dyDescent="0.25">
      <c r="A9642">
        <f ca="1">30001.6408195293*(((RANDBETWEEN(3800,4910))))</f>
        <v>121326635.47417639</v>
      </c>
      <c r="B9642">
        <v>188778320.63162029</v>
      </c>
    </row>
    <row r="9643" spans="1:2" x14ac:dyDescent="0.25">
      <c r="A9643">
        <f ca="1">28929.6702097944*(((RANDBETWEEN(3800,4910))))</f>
        <v>125410120.35945852</v>
      </c>
      <c r="B9643">
        <v>188809576.34425867</v>
      </c>
    </row>
    <row r="9644" spans="1:2" x14ac:dyDescent="0.25">
      <c r="A9644">
        <f ca="1">26191.8988885871*(((RANDBETWEEN(3800,4910))))</f>
        <v>126349720.23854439</v>
      </c>
      <c r="B9644">
        <v>144364776.08117023</v>
      </c>
    </row>
    <row r="9645" spans="1:2" x14ac:dyDescent="0.25">
      <c r="A9645">
        <f ca="1">27404.0717088598*(((RANDBETWEEN(3800,4910))))</f>
        <v>125675072.85683112</v>
      </c>
      <c r="B9645">
        <v>195370580.52533346</v>
      </c>
    </row>
    <row r="9646" spans="1:2" x14ac:dyDescent="0.25">
      <c r="A9646">
        <f ca="1">28164.5078325392*(((RANDBETWEEN(3800,4910))))</f>
        <v>128148510.63805367</v>
      </c>
      <c r="B9646">
        <v>197926955.14689842</v>
      </c>
    </row>
    <row r="9647" spans="1:2" x14ac:dyDescent="0.25">
      <c r="A9647">
        <f ca="1">26876.0464720261*(((RANDBETWEEN(3800,4910))))</f>
        <v>121264721.68178192</v>
      </c>
      <c r="B9647">
        <v>155525276.76311389</v>
      </c>
    </row>
    <row r="9648" spans="1:2" x14ac:dyDescent="0.25">
      <c r="A9648">
        <f ca="1">26967.6000614253*(((RANDBETWEEN(3800,4910))))</f>
        <v>113506628.65853906</v>
      </c>
      <c r="B9648">
        <v>167576166.05121729</v>
      </c>
    </row>
    <row r="9649" spans="1:2" x14ac:dyDescent="0.25">
      <c r="A9649">
        <f ca="1">26087.5123817431*(((RANDBETWEEN(3800,4910))))</f>
        <v>126133122.36572798</v>
      </c>
      <c r="B9649">
        <v>148916157.96987033</v>
      </c>
    </row>
    <row r="9650" spans="1:2" x14ac:dyDescent="0.25">
      <c r="A9650">
        <f ca="1">27421.1971719621*(((RANDBETWEEN(3800,4910))))</f>
        <v>129208681.07428537</v>
      </c>
      <c r="B9650">
        <v>159206096.31342447</v>
      </c>
    </row>
    <row r="9651" spans="1:2" x14ac:dyDescent="0.25">
      <c r="A9651">
        <f ca="1">27445.1205815485*(((RANDBETWEEN(3800,4910))))</f>
        <v>110301939.61724344</v>
      </c>
      <c r="B9651">
        <v>202235718.02053183</v>
      </c>
    </row>
    <row r="9652" spans="1:2" x14ac:dyDescent="0.25">
      <c r="A9652">
        <f ca="1">30811.2328877768*(((RANDBETWEEN(3800,4910))))</f>
        <v>150851796.21855539</v>
      </c>
      <c r="B9652">
        <v>146278529.37008455</v>
      </c>
    </row>
    <row r="9653" spans="1:2" x14ac:dyDescent="0.25">
      <c r="A9653">
        <f ca="1">27420.6224188843*(((RANDBETWEEN(3800,4910))))</f>
        <v>123365380.26256049</v>
      </c>
      <c r="B9653">
        <v>163894699.04997665</v>
      </c>
    </row>
    <row r="9654" spans="1:2" x14ac:dyDescent="0.25">
      <c r="A9654">
        <f ca="1">27633.6688715762*(((RANDBETWEEN(3800,4910))))</f>
        <v>117304924.35984097</v>
      </c>
      <c r="B9654">
        <v>174761854.74353075</v>
      </c>
    </row>
    <row r="9655" spans="1:2" x14ac:dyDescent="0.25">
      <c r="A9655">
        <f ca="1">31141.8586257957*(((RANDBETWEEN(3800,4910))))</f>
        <v>129954976.04544535</v>
      </c>
      <c r="B9655">
        <v>171533939.50709969</v>
      </c>
    </row>
    <row r="9656" spans="1:2" x14ac:dyDescent="0.25">
      <c r="A9656">
        <f ca="1">27989.1667405955*(((RANDBETWEEN(3800,4910))))</f>
        <v>131661040.34776109</v>
      </c>
      <c r="B9656">
        <v>150578387.73552501</v>
      </c>
    </row>
    <row r="9657" spans="1:2" x14ac:dyDescent="0.25">
      <c r="A9657">
        <f ca="1">29974.7854324913*(((RANDBETWEEN(3800,4910))))</f>
        <v>121098133.14726485</v>
      </c>
      <c r="B9657">
        <v>188155664.50357693</v>
      </c>
    </row>
    <row r="9658" spans="1:2" x14ac:dyDescent="0.25">
      <c r="A9658">
        <f ca="1">28028.7037171464*(((RANDBETWEEN(3800,4910))))</f>
        <v>135266524.13894859</v>
      </c>
      <c r="B9658">
        <v>183449982.44463643</v>
      </c>
    </row>
    <row r="9659" spans="1:2" x14ac:dyDescent="0.25">
      <c r="A9659">
        <f ca="1">27954.8600497173*(((RANDBETWEEN(3800,4910))))</f>
        <v>128927814.54929635</v>
      </c>
      <c r="B9659">
        <v>148473049.06446677</v>
      </c>
    </row>
    <row r="9660" spans="1:2" x14ac:dyDescent="0.25">
      <c r="A9660">
        <f ca="1">31229.8545374393*(((RANDBETWEEN(3800,4910))))</f>
        <v>123638994.11372212</v>
      </c>
      <c r="B9660">
        <v>192036530.59937537</v>
      </c>
    </row>
    <row r="9661" spans="1:2" x14ac:dyDescent="0.25">
      <c r="A9661">
        <f ca="1">27506.5894285018*(((RANDBETWEEN(3800,4910))))</f>
        <v>131839083.13080914</v>
      </c>
      <c r="B9661">
        <v>194676088.51390588</v>
      </c>
    </row>
    <row r="9662" spans="1:2" x14ac:dyDescent="0.25">
      <c r="A9662">
        <f ca="1">28265.8086636486*(((RANDBETWEEN(3800,4910))))</f>
        <v>137654488.19196847</v>
      </c>
      <c r="B9662">
        <v>197625809.34221226</v>
      </c>
    </row>
    <row r="9663" spans="1:2" x14ac:dyDescent="0.25">
      <c r="A9663">
        <f ca="1">27694.9965296944*(((RANDBETWEEN(3800,4910))))</f>
        <v>113327925.79950938</v>
      </c>
      <c r="B9663">
        <v>170450701.77938473</v>
      </c>
    </row>
    <row r="9664" spans="1:2" x14ac:dyDescent="0.25">
      <c r="A9664">
        <f ca="1">27272.4220091821*(((RANDBETWEEN(3800,4910))))</f>
        <v>106853349.43197536</v>
      </c>
      <c r="B9664">
        <v>183882241.67217001</v>
      </c>
    </row>
    <row r="9665" spans="1:2" x14ac:dyDescent="0.25">
      <c r="A9665">
        <f ca="1">26615.5302150437*(((RANDBETWEEN(3800,4910))))</f>
        <v>120408658.69285747</v>
      </c>
      <c r="B9665">
        <v>165194655.53695884</v>
      </c>
    </row>
    <row r="9666" spans="1:2" x14ac:dyDescent="0.25">
      <c r="A9666">
        <f ca="1">26748.2832902941*(((RANDBETWEEN(3800,4910))))</f>
        <v>124753993.26593174</v>
      </c>
      <c r="B9666">
        <v>153008191.64414641</v>
      </c>
    </row>
    <row r="9667" spans="1:2" x14ac:dyDescent="0.25">
      <c r="A9667">
        <f ca="1">27733.5281605923*(((RANDBETWEEN(3800,4910))))</f>
        <v>128905438.89043286</v>
      </c>
      <c r="B9667">
        <v>175624511.82365882</v>
      </c>
    </row>
    <row r="9668" spans="1:2" x14ac:dyDescent="0.25">
      <c r="A9668">
        <f ca="1">25699.5670685539*(((RANDBETWEEN(3800,4910))))</f>
        <v>121584651.80132852</v>
      </c>
      <c r="B9668">
        <v>143221247.31901276</v>
      </c>
    </row>
    <row r="9669" spans="1:2" x14ac:dyDescent="0.25">
      <c r="A9669">
        <f ca="1">26955.3941215429*(((RANDBETWEEN(3800,4910))))</f>
        <v>105179947.86226054</v>
      </c>
      <c r="B9669">
        <v>165888324.9580884</v>
      </c>
    </row>
    <row r="9670" spans="1:2" x14ac:dyDescent="0.25">
      <c r="A9670">
        <f ca="1">27602.3027998836*(((RANDBETWEEN(3800,4910))))</f>
        <v>131166142.90504706</v>
      </c>
      <c r="B9670">
        <v>178203457.52457988</v>
      </c>
    </row>
    <row r="9671" spans="1:2" x14ac:dyDescent="0.25">
      <c r="A9671">
        <f ca="1">27593.6184727303*(((RANDBETWEEN(3800,4910))))</f>
        <v>108166984.41310266</v>
      </c>
      <c r="B9671">
        <v>170706032.56787318</v>
      </c>
    </row>
    <row r="9672" spans="1:2" x14ac:dyDescent="0.25">
      <c r="A9672">
        <f ca="1">28259.7023234844*(((RANDBETWEEN(3800,4910))))</f>
        <v>121092824.45613055</v>
      </c>
      <c r="B9672">
        <v>198770359.47586498</v>
      </c>
    </row>
    <row r="9673" spans="1:2" x14ac:dyDescent="0.25">
      <c r="A9673">
        <f ca="1">26642.660233765*(((RANDBETWEEN(3800,4910))))</f>
        <v>129323472.77469529</v>
      </c>
      <c r="B9673">
        <v>154066693.18332505</v>
      </c>
    </row>
    <row r="9674" spans="1:2" x14ac:dyDescent="0.25">
      <c r="A9674">
        <f ca="1">25824.3063450568*(((RANDBETWEEN(3800,4910))))</f>
        <v>98726323.157152086</v>
      </c>
      <c r="B9674">
        <v>155129360.75341678</v>
      </c>
    </row>
    <row r="9675" spans="1:2" x14ac:dyDescent="0.25">
      <c r="A9675">
        <f ca="1">32111.3572823072*(((RANDBETWEEN(3800,4910))))</f>
        <v>149478368.14913991</v>
      </c>
      <c r="B9675">
        <v>183877078.33199769</v>
      </c>
    </row>
    <row r="9676" spans="1:2" x14ac:dyDescent="0.25">
      <c r="A9676">
        <f ca="1">25821.1732934218*(((RANDBETWEEN(3800,4910))))</f>
        <v>114955863.50231405</v>
      </c>
      <c r="B9676">
        <v>150750618.25410628</v>
      </c>
    </row>
    <row r="9677" spans="1:2" x14ac:dyDescent="0.25">
      <c r="A9677">
        <f ca="1">25620.6972655001*(((RANDBETWEEN(3800,4910))))</f>
        <v>106428376.44088723</v>
      </c>
      <c r="B9677">
        <v>147235618.37156594</v>
      </c>
    </row>
    <row r="9678" spans="1:2" x14ac:dyDescent="0.25">
      <c r="A9678">
        <f ca="1">26347.5637729748*(((RANDBETWEEN(3800,4910))))</f>
        <v>126283873.16386841</v>
      </c>
      <c r="B9678">
        <v>160676856.99389583</v>
      </c>
    </row>
    <row r="9679" spans="1:2" x14ac:dyDescent="0.25">
      <c r="A9679">
        <f ca="1">29592.8351764097*(((RANDBETWEEN(3800,4910))))</f>
        <v>143110950.91311708</v>
      </c>
      <c r="B9679">
        <v>159783157.08084893</v>
      </c>
    </row>
    <row r="9680" spans="1:2" x14ac:dyDescent="0.25">
      <c r="A9680">
        <f ca="1">29207.2633559151*(((RANDBETWEEN(3800,4910))))</f>
        <v>114112777.93156019</v>
      </c>
      <c r="B9680">
        <v>174212066.12289697</v>
      </c>
    </row>
    <row r="9681" spans="1:2" x14ac:dyDescent="0.25">
      <c r="A9681">
        <f ca="1">28895.8903562822*(((RANDBETWEEN(3800,4910))))</f>
        <v>137399958.64412194</v>
      </c>
      <c r="B9681">
        <v>200674513.07983264</v>
      </c>
    </row>
    <row r="9682" spans="1:2" x14ac:dyDescent="0.25">
      <c r="A9682">
        <f ca="1">26818.7585325327*(((RANDBETWEEN(3800,4910))))</f>
        <v>113604261.14380844</v>
      </c>
      <c r="B9682">
        <v>197107270.17205429</v>
      </c>
    </row>
    <row r="9683" spans="1:2" x14ac:dyDescent="0.25">
      <c r="A9683">
        <f ca="1">30841.231014834*(((RANDBETWEEN(3800,4910))))</f>
        <v>133357482.90814216</v>
      </c>
      <c r="B9683">
        <v>183935964.83116364</v>
      </c>
    </row>
    <row r="9684" spans="1:2" x14ac:dyDescent="0.25">
      <c r="A9684">
        <f ca="1">27550.1427429406*(((RANDBETWEEN(3800,4910))))</f>
        <v>115021845.95177697</v>
      </c>
      <c r="B9684">
        <v>149198875.41278264</v>
      </c>
    </row>
    <row r="9685" spans="1:2" x14ac:dyDescent="0.25">
      <c r="A9685">
        <f ca="1">28692.2284710674*(((RANDBETWEEN(3800,4910))))</f>
        <v>132873710.04951291</v>
      </c>
      <c r="B9685">
        <v>169751718.9187218</v>
      </c>
    </row>
    <row r="9686" spans="1:2" x14ac:dyDescent="0.25">
      <c r="A9686">
        <f ca="1">28371.2206360411*(((RANDBETWEEN(3800,4910))))</f>
        <v>109200828.22812235</v>
      </c>
      <c r="B9686">
        <v>189515094.25648692</v>
      </c>
    </row>
    <row r="9687" spans="1:2" x14ac:dyDescent="0.25">
      <c r="A9687">
        <f ca="1">26618.5855459942*(((RANDBETWEEN(3800,4910))))</f>
        <v>111824677.87872167</v>
      </c>
      <c r="B9687">
        <v>181559778.02458236</v>
      </c>
    </row>
    <row r="9688" spans="1:2" x14ac:dyDescent="0.25">
      <c r="A9688">
        <f ca="1">28205.904541209*(((RANDBETWEEN(3800,4910))))</f>
        <v>136460166.17036924</v>
      </c>
      <c r="B9688">
        <v>167069510.67322093</v>
      </c>
    </row>
    <row r="9689" spans="1:2" x14ac:dyDescent="0.25">
      <c r="A9689">
        <f ca="1">26793.1986952009*(((RANDBETWEEN(3800,4910))))</f>
        <v>105591996.05778669</v>
      </c>
      <c r="B9689">
        <v>158438515.83960089</v>
      </c>
    </row>
    <row r="9690" spans="1:2" x14ac:dyDescent="0.25">
      <c r="A9690">
        <f ca="1">27616.8678835163*(((RANDBETWEEN(3800,4910))))</f>
        <v>109777049.83697717</v>
      </c>
      <c r="B9690">
        <v>174108307.94522285</v>
      </c>
    </row>
    <row r="9691" spans="1:2" x14ac:dyDescent="0.25">
      <c r="A9691">
        <f ca="1">27345.4299902699*(((RANDBETWEEN(3800,4910))))</f>
        <v>116682949.76848149</v>
      </c>
      <c r="B9691">
        <v>162850697.3358494</v>
      </c>
    </row>
    <row r="9692" spans="1:2" x14ac:dyDescent="0.25">
      <c r="A9692">
        <f ca="1">31021.8793876029*(((RANDBETWEEN(3800,4910))))</f>
        <v>139071085.29462394</v>
      </c>
      <c r="B9692">
        <v>202733090.19319376</v>
      </c>
    </row>
    <row r="9693" spans="1:2" x14ac:dyDescent="0.25">
      <c r="A9693">
        <f ca="1">26828.724248149*(((RANDBETWEEN(3800,4910))))</f>
        <v>107153924.64710726</v>
      </c>
      <c r="B9693">
        <v>149677005.78720957</v>
      </c>
    </row>
    <row r="9694" spans="1:2" x14ac:dyDescent="0.25">
      <c r="A9694">
        <f ca="1">32832.2571609734*(((RANDBETWEEN(3800,4910))))</f>
        <v>152899821.59865299</v>
      </c>
      <c r="B9694">
        <v>174458761.43607453</v>
      </c>
    </row>
    <row r="9695" spans="1:2" x14ac:dyDescent="0.25">
      <c r="A9695">
        <f ca="1">26681.111767426*(((RANDBETWEEN(3800,4910))))</f>
        <v>104670001.46361229</v>
      </c>
      <c r="B9695">
        <v>166925661.08050242</v>
      </c>
    </row>
    <row r="9696" spans="1:2" x14ac:dyDescent="0.25">
      <c r="A9696">
        <f ca="1">28328.3255927644*(((RANDBETWEEN(3800,4910))))</f>
        <v>118497385.95453367</v>
      </c>
      <c r="B9696">
        <v>188249901.13544741</v>
      </c>
    </row>
    <row r="9697" spans="1:2" x14ac:dyDescent="0.25">
      <c r="A9697">
        <f ca="1">25526.1067597465*(((RANDBETWEEN(3800,4910))))</f>
        <v>107720170.52613033</v>
      </c>
      <c r="B9697">
        <v>145780564.9689059</v>
      </c>
    </row>
    <row r="9698" spans="1:2" x14ac:dyDescent="0.25">
      <c r="A9698">
        <f ca="1">27452.7141699792*(((RANDBETWEEN(3800,4910))))</f>
        <v>112391411.81189482</v>
      </c>
      <c r="B9698">
        <v>146230155.69524348</v>
      </c>
    </row>
    <row r="9699" spans="1:2" x14ac:dyDescent="0.25">
      <c r="A9699">
        <f ca="1">26153.8023438163*(((RANDBETWEEN(3800,4910))))</f>
        <v>117796725.75654864</v>
      </c>
      <c r="B9699">
        <v>155746676.4059943</v>
      </c>
    </row>
    <row r="9700" spans="1:2" x14ac:dyDescent="0.25">
      <c r="A9700">
        <f ca="1">28321.0742227595*(((RANDBETWEEN(3800,4910))))</f>
        <v>110820363.43365784</v>
      </c>
      <c r="B9700">
        <v>183380803.28217861</v>
      </c>
    </row>
    <row r="9701" spans="1:2" x14ac:dyDescent="0.25">
      <c r="A9701">
        <f ca="1">30056.9717071239*(((RANDBETWEEN(3800,4910))))</f>
        <v>115749398.04413396</v>
      </c>
      <c r="B9701">
        <v>164410161.62752646</v>
      </c>
    </row>
    <row r="9702" spans="1:2" x14ac:dyDescent="0.25">
      <c r="A9702">
        <f ca="1">27852.7414465795*(((RANDBETWEEN(3800,4910))))</f>
        <v>126145066.0115587</v>
      </c>
      <c r="B9702">
        <v>169310413.26133609</v>
      </c>
    </row>
    <row r="9703" spans="1:2" x14ac:dyDescent="0.25">
      <c r="A9703">
        <f ca="1">26007.0791784596*(((RANDBETWEEN(3800,4910))))</f>
        <v>122675392.48479402</v>
      </c>
      <c r="B9703">
        <v>148449858.66095322</v>
      </c>
    </row>
    <row r="9704" spans="1:2" x14ac:dyDescent="0.25">
      <c r="A9704">
        <f ca="1">29287.7520222848*(((RANDBETWEEN(3800,4910))))</f>
        <v>112113514.74130638</v>
      </c>
      <c r="B9704">
        <v>192724420.91174674</v>
      </c>
    </row>
    <row r="9705" spans="1:2" x14ac:dyDescent="0.25">
      <c r="A9705">
        <f ca="1">31187.4724327395*(((RANDBETWEEN(3800,4910))))</f>
        <v>130426009.7137164</v>
      </c>
      <c r="B9705">
        <v>189955410.58261445</v>
      </c>
    </row>
    <row r="9706" spans="1:2" x14ac:dyDescent="0.25">
      <c r="A9706">
        <f ca="1">29855.1983329731*(((RANDBETWEEN(3800,4910))))</f>
        <v>127004013.70846748</v>
      </c>
      <c r="B9706">
        <v>203162840.43192407</v>
      </c>
    </row>
    <row r="9707" spans="1:2" x14ac:dyDescent="0.25">
      <c r="A9707">
        <f ca="1">26912.3347169924*(((RANDBETWEEN(3800,4910))))</f>
        <v>105334878.08230817</v>
      </c>
      <c r="B9707">
        <v>168151829.92121816</v>
      </c>
    </row>
    <row r="9708" spans="1:2" x14ac:dyDescent="0.25">
      <c r="A9708">
        <f ca="1">28910.3606029464*(((RANDBETWEEN(3800,4910))))</f>
        <v>138740820.53353953</v>
      </c>
      <c r="B9708">
        <v>178569953.15710378</v>
      </c>
    </row>
    <row r="9709" spans="1:2" x14ac:dyDescent="0.25">
      <c r="A9709">
        <f ca="1">27620.9821951422*(((RANDBETWEEN(3800,4910))))</f>
        <v>114986148.87837715</v>
      </c>
      <c r="B9709">
        <v>153465525.31558132</v>
      </c>
    </row>
    <row r="9710" spans="1:2" x14ac:dyDescent="0.25">
      <c r="A9710">
        <f ca="1">26983.6672622793*(((RANDBETWEEN(3800,4910))))</f>
        <v>112926647.49263868</v>
      </c>
      <c r="B9710">
        <v>150771352.41710371</v>
      </c>
    </row>
    <row r="9711" spans="1:2" x14ac:dyDescent="0.25">
      <c r="A9711">
        <f ca="1">26345.6393181001*(((RANDBETWEEN(3800,4910))))</f>
        <v>123482011.48393507</v>
      </c>
      <c r="B9711">
        <v>190592372.54626518</v>
      </c>
    </row>
    <row r="9712" spans="1:2" x14ac:dyDescent="0.25">
      <c r="A9712">
        <f ca="1">27443.0281535336*(((RANDBETWEEN(3800,4910))))</f>
        <v>134498280.98046803</v>
      </c>
      <c r="B9712">
        <v>144516639.75675917</v>
      </c>
    </row>
    <row r="9713" spans="1:2" x14ac:dyDescent="0.25">
      <c r="A9713">
        <f ca="1">26359.0549770716*(((RANDBETWEEN(3800,4910))))</f>
        <v>100322563.2427347</v>
      </c>
      <c r="B9713">
        <v>153907678.07467741</v>
      </c>
    </row>
    <row r="9714" spans="1:2" x14ac:dyDescent="0.25">
      <c r="A9714">
        <f ca="1">26412.1433479292*(((RANDBETWEEN(3800,4910))))</f>
        <v>116503964.30771585</v>
      </c>
      <c r="B9714">
        <v>156024453.27002364</v>
      </c>
    </row>
    <row r="9715" spans="1:2" x14ac:dyDescent="0.25">
      <c r="A9715">
        <f ca="1">27441.3985660349*(((RANDBETWEEN(3800,4910))))</f>
        <v>113881804.04904477</v>
      </c>
      <c r="B9715">
        <v>155964070.55870503</v>
      </c>
    </row>
    <row r="9716" spans="1:2" x14ac:dyDescent="0.25">
      <c r="A9716">
        <f ca="1">27235.7734507855*(((RANDBETWEEN(3800,4910))))</f>
        <v>106845939.24743165</v>
      </c>
      <c r="B9716">
        <v>161569047.81359136</v>
      </c>
    </row>
    <row r="9717" spans="1:2" x14ac:dyDescent="0.25">
      <c r="A9717">
        <f ca="1">30584.5871573881*(((RANDBETWEEN(3800,4910))))</f>
        <v>116282600.37238961</v>
      </c>
      <c r="B9717">
        <v>187968158.85641834</v>
      </c>
    </row>
    <row r="9718" spans="1:2" x14ac:dyDescent="0.25">
      <c r="A9718">
        <f ca="1">27185.1036621861*(((RANDBETWEEN(3800,4910))))</f>
        <v>119668826.32094324</v>
      </c>
      <c r="B9718">
        <v>145018704.15357667</v>
      </c>
    </row>
    <row r="9719" spans="1:2" x14ac:dyDescent="0.25">
      <c r="A9719">
        <f ca="1">27448.5895809419*(((RANDBETWEEN(3800,4910))))</f>
        <v>132466893.31762576</v>
      </c>
      <c r="B9719">
        <v>181595276.74077508</v>
      </c>
    </row>
    <row r="9720" spans="1:2" x14ac:dyDescent="0.25">
      <c r="A9720">
        <f ca="1">26325.9990610301*(((RANDBETWEEN(3800,4910))))</f>
        <v>101618356.37557626</v>
      </c>
      <c r="B9720">
        <v>164969534.80649662</v>
      </c>
    </row>
    <row r="9721" spans="1:2" x14ac:dyDescent="0.25">
      <c r="A9721">
        <f ca="1">27143.6927592338*(((RANDBETWEEN(3800,4910))))</f>
        <v>116365010.85883528</v>
      </c>
      <c r="B9721">
        <v>157153289.29903707</v>
      </c>
    </row>
    <row r="9722" spans="1:2" x14ac:dyDescent="0.25">
      <c r="A9722">
        <f ca="1">29545.0349943968*(((RANDBETWEEN(3800,4910))))</f>
        <v>142200253.42803171</v>
      </c>
      <c r="B9722">
        <v>180461572.04435554</v>
      </c>
    </row>
    <row r="9723" spans="1:2" x14ac:dyDescent="0.25">
      <c r="A9723">
        <f ca="1">33182.2554376402*(((RANDBETWEEN(3800,4910))))</f>
        <v>143911441.83304572</v>
      </c>
      <c r="B9723">
        <v>185391751.99100453</v>
      </c>
    </row>
    <row r="9724" spans="1:2" x14ac:dyDescent="0.25">
      <c r="A9724">
        <f ca="1">26775.0515611633*(((RANDBETWEEN(3800,4910))))</f>
        <v>126164042.95620158</v>
      </c>
      <c r="B9724">
        <v>151387297.1156109</v>
      </c>
    </row>
    <row r="9725" spans="1:2" x14ac:dyDescent="0.25">
      <c r="A9725">
        <f ca="1">26941.73829701*(((RANDBETWEEN(3800,4910))))</f>
        <v>115310639.91120286</v>
      </c>
      <c r="B9725">
        <v>173493549.07134253</v>
      </c>
    </row>
    <row r="9726" spans="1:2" x14ac:dyDescent="0.25">
      <c r="A9726">
        <f ca="1">25784.211881563*(((RANDBETWEEN(3800,4910))))</f>
        <v>114997584.9917711</v>
      </c>
      <c r="B9726">
        <v>152608558.85843796</v>
      </c>
    </row>
    <row r="9727" spans="1:2" x14ac:dyDescent="0.25">
      <c r="A9727">
        <f ca="1">29067.1176731*(((RANDBETWEEN(3800,4910))))</f>
        <v>126936102.87842785</v>
      </c>
      <c r="B9727">
        <v>194090544.13264757</v>
      </c>
    </row>
    <row r="9728" spans="1:2" x14ac:dyDescent="0.25">
      <c r="A9728">
        <f ca="1">29472.0239790554*(((RANDBETWEEN(3800,4910))))</f>
        <v>118094400.08407505</v>
      </c>
      <c r="B9728">
        <v>165614676.49139547</v>
      </c>
    </row>
    <row r="9729" spans="1:2" x14ac:dyDescent="0.25">
      <c r="A9729">
        <f ca="1">27046.3276878443*(((RANDBETWEEN(3800,4910))))</f>
        <v>106210928.83016463</v>
      </c>
      <c r="B9729">
        <v>160962280.63562411</v>
      </c>
    </row>
    <row r="9730" spans="1:2" x14ac:dyDescent="0.25">
      <c r="A9730">
        <f ca="1">28509.4896278612*(((RANDBETWEEN(3800,4910))))</f>
        <v>113154164.33298127</v>
      </c>
      <c r="B9730">
        <v>191869788.30710995</v>
      </c>
    </row>
    <row r="9731" spans="1:2" x14ac:dyDescent="0.25">
      <c r="A9731">
        <f ca="1">27956.4325638944*(((RANDBETWEEN(3800,4910))))</f>
        <v>134302702.03694856</v>
      </c>
      <c r="B9731">
        <v>156658674.82661229</v>
      </c>
    </row>
    <row r="9732" spans="1:2" x14ac:dyDescent="0.25">
      <c r="A9732">
        <f ca="1">28322.9185656945*(((RANDBETWEEN(3800,4910))))</f>
        <v>117426820.3733692</v>
      </c>
      <c r="B9732">
        <v>153103068.78620505</v>
      </c>
    </row>
    <row r="9733" spans="1:2" x14ac:dyDescent="0.25">
      <c r="A9733">
        <f ca="1">26563.6870893121*(((RANDBETWEEN(3800,4910))))</f>
        <v>106015675.1734447</v>
      </c>
      <c r="B9733">
        <v>148094751.26325765</v>
      </c>
    </row>
    <row r="9734" spans="1:2" x14ac:dyDescent="0.25">
      <c r="A9734">
        <f ca="1">30659.2163845635*(((RANDBETWEEN(3800,4910))))</f>
        <v>126469267.58632445</v>
      </c>
      <c r="B9734">
        <v>201329358.46937764</v>
      </c>
    </row>
    <row r="9735" spans="1:2" x14ac:dyDescent="0.25">
      <c r="A9735">
        <f ca="1">29393.7875150978*(((RANDBETWEEN(3800,4910))))</f>
        <v>143059563.83598092</v>
      </c>
      <c r="B9735">
        <v>181973583.85094407</v>
      </c>
    </row>
    <row r="9736" spans="1:2" x14ac:dyDescent="0.25">
      <c r="A9736">
        <f ca="1">27967.5800233959*(((RANDBETWEEN(3800,4910))))</f>
        <v>131223885.46977375</v>
      </c>
      <c r="B9736">
        <v>154081691.66168538</v>
      </c>
    </row>
    <row r="9737" spans="1:2" x14ac:dyDescent="0.25">
      <c r="A9737">
        <f ca="1">25680.4246987435*(((RANDBETWEEN(3800,4910))))</f>
        <v>98792593.816066265</v>
      </c>
      <c r="B9737">
        <v>146579554.26915669</v>
      </c>
    </row>
    <row r="9738" spans="1:2" x14ac:dyDescent="0.25">
      <c r="A9738">
        <f ca="1">30786.3995032899*(((RANDBETWEEN(3800,4910))))</f>
        <v>125516150.77491291</v>
      </c>
      <c r="B9738">
        <v>189617241.08005461</v>
      </c>
    </row>
    <row r="9739" spans="1:2" x14ac:dyDescent="0.25">
      <c r="A9739">
        <f ca="1">30393.6565342113*(((RANDBETWEEN(3800,4910))))</f>
        <v>126376823.86925054</v>
      </c>
      <c r="B9739">
        <v>156312621.84511754</v>
      </c>
    </row>
    <row r="9740" spans="1:2" x14ac:dyDescent="0.25">
      <c r="A9740">
        <f ca="1">31025.725175172*(((RANDBETWEEN(3800,4910))))</f>
        <v>131300868.94132788</v>
      </c>
      <c r="B9740">
        <v>189008895.07289326</v>
      </c>
    </row>
    <row r="9741" spans="1:2" x14ac:dyDescent="0.25">
      <c r="A9741">
        <f ca="1">26732.8682693546*(((RANDBETWEEN(3800,4910))))</f>
        <v>112491909.67744401</v>
      </c>
      <c r="B9741">
        <v>188206467.01027811</v>
      </c>
    </row>
    <row r="9742" spans="1:2" x14ac:dyDescent="0.25">
      <c r="A9742">
        <f ca="1">27979.7541186195*(((RANDBETWEEN(3800,4910))))</f>
        <v>125433237.71377142</v>
      </c>
      <c r="B9742">
        <v>161056770.59674454</v>
      </c>
    </row>
    <row r="9743" spans="1:2" x14ac:dyDescent="0.25">
      <c r="A9743">
        <f ca="1">26034.9824886699*(((RANDBETWEEN(3800,4910))))</f>
        <v>110362290.76947153</v>
      </c>
      <c r="B9743">
        <v>159468695.15121609</v>
      </c>
    </row>
    <row r="9744" spans="1:2" x14ac:dyDescent="0.25">
      <c r="A9744">
        <f ca="1">31154.7731662244*(((RANDBETWEEN(3800,4910))))</f>
        <v>128918451.36183667</v>
      </c>
      <c r="B9744">
        <v>187083654.66177389</v>
      </c>
    </row>
    <row r="9745" spans="1:2" x14ac:dyDescent="0.25">
      <c r="A9745">
        <f ca="1">28469.4426424587*(((RANDBETWEEN(3800,4910))))</f>
        <v>135030566.45318162</v>
      </c>
      <c r="B9745">
        <v>192636629.18770972</v>
      </c>
    </row>
    <row r="9746" spans="1:2" x14ac:dyDescent="0.25">
      <c r="A9746">
        <f ca="1">26770.0535326701*(((RANDBETWEEN(3800,4910))))</f>
        <v>120866791.70000567</v>
      </c>
      <c r="B9746">
        <v>178206870.43954617</v>
      </c>
    </row>
    <row r="9747" spans="1:2" x14ac:dyDescent="0.25">
      <c r="A9747">
        <f ca="1">27552.2931184547*(((RANDBETWEEN(3800,4910))))</f>
        <v>116132915.49428655</v>
      </c>
      <c r="B9747">
        <v>175268045.28040522</v>
      </c>
    </row>
    <row r="9748" spans="1:2" x14ac:dyDescent="0.25">
      <c r="A9748">
        <f ca="1">27442.8275100324*(((RANDBETWEEN(3800,4910))))</f>
        <v>105435343.29354458</v>
      </c>
      <c r="B9748">
        <v>154752314.24525207</v>
      </c>
    </row>
    <row r="9749" spans="1:2" x14ac:dyDescent="0.25">
      <c r="A9749">
        <f ca="1">25698.4771508128*(((RANDBETWEEN(3800,4910))))</f>
        <v>97885499.467446044</v>
      </c>
      <c r="B9749">
        <v>146751147.71644339</v>
      </c>
    </row>
    <row r="9750" spans="1:2" x14ac:dyDescent="0.25">
      <c r="A9750">
        <f ca="1">26605.5089294337*(((RANDBETWEEN(3800,4910))))</f>
        <v>126402772.92373972</v>
      </c>
      <c r="B9750">
        <v>185045654.10349402</v>
      </c>
    </row>
    <row r="9751" spans="1:2" x14ac:dyDescent="0.25">
      <c r="A9751">
        <f ca="1">27046.9895225528*(((RANDBETWEEN(3800,4910))))</f>
        <v>106294668.82363255</v>
      </c>
      <c r="B9751">
        <v>160355325.73002282</v>
      </c>
    </row>
    <row r="9752" spans="1:2" x14ac:dyDescent="0.25">
      <c r="A9752">
        <f ca="1">30271.6214193008*(((RANDBETWEEN(3800,4910))))</f>
        <v>135677407.2013064</v>
      </c>
      <c r="B9752">
        <v>150507845.18717235</v>
      </c>
    </row>
    <row r="9753" spans="1:2" x14ac:dyDescent="0.25">
      <c r="A9753">
        <f ca="1">26753.6051814851*(((RANDBETWEEN(3800,4910))))</f>
        <v>111562533.60679302</v>
      </c>
      <c r="B9753">
        <v>178794654.57312119</v>
      </c>
    </row>
    <row r="9754" spans="1:2" x14ac:dyDescent="0.25">
      <c r="A9754">
        <f ca="1">26094.8644271631*(((RANDBETWEEN(3800,4910))))</f>
        <v>109546240.86523049</v>
      </c>
      <c r="B9754">
        <v>155302221.06470022</v>
      </c>
    </row>
    <row r="9755" spans="1:2" x14ac:dyDescent="0.25">
      <c r="A9755">
        <f ca="1">27097.1856767137*(((RANDBETWEEN(3800,4910))))</f>
        <v>106112579.110011</v>
      </c>
      <c r="B9755">
        <v>147202633.51066554</v>
      </c>
    </row>
    <row r="9756" spans="1:2" x14ac:dyDescent="0.25">
      <c r="A9756">
        <f ca="1">27381.2550859168*(((RANDBETWEEN(3800,4910))))</f>
        <v>118560834.52201965</v>
      </c>
      <c r="B9756">
        <v>171556833.73098609</v>
      </c>
    </row>
    <row r="9757" spans="1:2" x14ac:dyDescent="0.25">
      <c r="A9757">
        <f ca="1">27124.1864522868*(((RANDBETWEEN(3800,4910))))</f>
        <v>120567008.78041489</v>
      </c>
      <c r="B9757">
        <v>187269936.08662188</v>
      </c>
    </row>
    <row r="9758" spans="1:2" x14ac:dyDescent="0.25">
      <c r="A9758">
        <f ca="1">26283.6394477637*(((RANDBETWEEN(3800,4910))))</f>
        <v>108393729.08257745</v>
      </c>
      <c r="B9758">
        <v>150319190.75713718</v>
      </c>
    </row>
    <row r="9759" spans="1:2" x14ac:dyDescent="0.25">
      <c r="A9759">
        <f ca="1">27925.8081645265*(((RANDBETWEEN(3800,4910))))</f>
        <v>120220604.14828652</v>
      </c>
      <c r="B9759">
        <v>165659947.72972649</v>
      </c>
    </row>
    <row r="9760" spans="1:2" x14ac:dyDescent="0.25">
      <c r="A9760">
        <f ca="1">27675.3145221088*(((RANDBETWEEN(3800,4910))))</f>
        <v>117232632.31565277</v>
      </c>
      <c r="B9760">
        <v>194987739.93095043</v>
      </c>
    </row>
    <row r="9761" spans="1:2" x14ac:dyDescent="0.25">
      <c r="A9761">
        <f ca="1">26585.0518867623*(((RANDBETWEEN(3800,4910))))</f>
        <v>119420053.07533626</v>
      </c>
      <c r="B9761">
        <v>196374746.7859616</v>
      </c>
    </row>
    <row r="9762" spans="1:2" x14ac:dyDescent="0.25">
      <c r="A9762">
        <f ca="1">27590.141722235*(((RANDBETWEEN(3800,4910))))</f>
        <v>125093702.56861332</v>
      </c>
      <c r="B9762">
        <v>184457881.9043698</v>
      </c>
    </row>
    <row r="9763" spans="1:2" x14ac:dyDescent="0.25">
      <c r="A9763">
        <f ca="1">26383.6617065784*(((RANDBETWEEN(3800,4910))))</f>
        <v>109492196.08230042</v>
      </c>
      <c r="B9763">
        <v>148103162.65510055</v>
      </c>
    </row>
    <row r="9764" spans="1:2" x14ac:dyDescent="0.25">
      <c r="A9764">
        <f ca="1">29388.8938823129*(((RANDBETWEEN(3800,4910))))</f>
        <v>122757409.74642111</v>
      </c>
      <c r="B9764">
        <v>167081395.35580301</v>
      </c>
    </row>
    <row r="9765" spans="1:2" x14ac:dyDescent="0.25">
      <c r="A9765">
        <f ca="1">24891.6114808684*(((RANDBETWEEN(3800,4910))))</f>
        <v>102528547.68969692</v>
      </c>
      <c r="B9765">
        <v>172988747.57795972</v>
      </c>
    </row>
    <row r="9766" spans="1:2" x14ac:dyDescent="0.25">
      <c r="A9766">
        <f ca="1">26778.6561713743*(((RANDBETWEEN(3800,4910))))</f>
        <v>128537549.62259655</v>
      </c>
      <c r="B9766">
        <v>174159134.57977301</v>
      </c>
    </row>
    <row r="9767" spans="1:2" x14ac:dyDescent="0.25">
      <c r="A9767">
        <f ca="1">25486.0426313902*(((RANDBETWEEN(3800,4910))))</f>
        <v>105614160.66448106</v>
      </c>
      <c r="B9767">
        <v>151704538.1594066</v>
      </c>
    </row>
    <row r="9768" spans="1:2" x14ac:dyDescent="0.25">
      <c r="A9768">
        <f ca="1">27659.4294922301*(((RANDBETWEEN(3800,4910))))</f>
        <v>116695133.02771866</v>
      </c>
      <c r="B9768">
        <v>201427129.71651807</v>
      </c>
    </row>
    <row r="9769" spans="1:2" x14ac:dyDescent="0.25">
      <c r="A9769">
        <f ca="1">26248.2610217735*(((RANDBETWEEN(3800,4910))))</f>
        <v>113733715.00734442</v>
      </c>
      <c r="B9769">
        <v>169901912.66400284</v>
      </c>
    </row>
    <row r="9770" spans="1:2" x14ac:dyDescent="0.25">
      <c r="A9770">
        <f ca="1">27472.8917010054*(((RANDBETWEEN(3800,4910))))</f>
        <v>119067512.63215756</v>
      </c>
      <c r="B9770">
        <v>188383903.18244654</v>
      </c>
    </row>
    <row r="9771" spans="1:2" x14ac:dyDescent="0.25">
      <c r="A9771">
        <f ca="1">29000.4367755234*(((RANDBETWEEN(3800,4910))))</f>
        <v>114145719.14846016</v>
      </c>
      <c r="B9771">
        <v>145291329.40992671</v>
      </c>
    </row>
    <row r="9772" spans="1:2" x14ac:dyDescent="0.25">
      <c r="A9772">
        <f ca="1">26259.2021205599*(((RANDBETWEEN(3800,4910))))</f>
        <v>108214171.93882743</v>
      </c>
      <c r="B9772">
        <v>148172056.56555998</v>
      </c>
    </row>
    <row r="9773" spans="1:2" x14ac:dyDescent="0.25">
      <c r="A9773">
        <f ca="1">26432.1920273957*(((RANDBETWEEN(3800,4910))))</f>
        <v>127112411.45974578</v>
      </c>
      <c r="B9773">
        <v>164624379.41035873</v>
      </c>
    </row>
    <row r="9774" spans="1:2" x14ac:dyDescent="0.25">
      <c r="A9774">
        <f ca="1">30936.3136525142*(((RANDBETWEEN(3800,4910))))</f>
        <v>143080450.64287838</v>
      </c>
      <c r="B9774">
        <v>142965572.32410392</v>
      </c>
    </row>
    <row r="9775" spans="1:2" x14ac:dyDescent="0.25">
      <c r="A9775">
        <f ca="1">26485.0883458953*(((RANDBETWEEN(3800,4910))))</f>
        <v>110734154.37418811</v>
      </c>
      <c r="B9775">
        <v>158924003.77879268</v>
      </c>
    </row>
    <row r="9776" spans="1:2" x14ac:dyDescent="0.25">
      <c r="A9776">
        <f ca="1">30756.1035355093*(((RANDBETWEEN(3800,4910))))</f>
        <v>136403319.17998382</v>
      </c>
      <c r="B9776">
        <v>160753531.84044605</v>
      </c>
    </row>
    <row r="9777" spans="1:2" x14ac:dyDescent="0.25">
      <c r="A9777">
        <f ca="1">29583.7229430835*(((RANDBETWEEN(3800,4910))))</f>
        <v>143628974.8886705</v>
      </c>
      <c r="B9777">
        <v>151067621.77748504</v>
      </c>
    </row>
    <row r="9778" spans="1:2" x14ac:dyDescent="0.25">
      <c r="A9778">
        <f ca="1">31139.9946136653*(((RANDBETWEEN(3800,4910))))</f>
        <v>139444895.87999305</v>
      </c>
      <c r="B9778">
        <v>186958142.20162061</v>
      </c>
    </row>
    <row r="9779" spans="1:2" x14ac:dyDescent="0.25">
      <c r="A9779">
        <f ca="1">29436.5928592411*(((RANDBETWEEN(3800,4910))))</f>
        <v>130933965.03790422</v>
      </c>
      <c r="B9779">
        <v>203374186.06741446</v>
      </c>
    </row>
    <row r="9780" spans="1:2" x14ac:dyDescent="0.25">
      <c r="A9780">
        <f ca="1">26679.0988027142*(((RANDBETWEEN(3800,4910))))</f>
        <v>107516768.1749382</v>
      </c>
      <c r="B9780">
        <v>197149956.52331564</v>
      </c>
    </row>
    <row r="9781" spans="1:2" x14ac:dyDescent="0.25">
      <c r="A9781">
        <f ca="1">30026.2560424768*(((RANDBETWEEN(3800,4910))))</f>
        <v>114760350.59434637</v>
      </c>
      <c r="B9781">
        <v>191123278.28877336</v>
      </c>
    </row>
    <row r="9782" spans="1:2" x14ac:dyDescent="0.25">
      <c r="A9782">
        <f ca="1">27650.8497347885*(((RANDBETWEEN(3800,4910))))</f>
        <v>134576685.65921557</v>
      </c>
      <c r="B9782">
        <v>146970592.89338768</v>
      </c>
    </row>
    <row r="9783" spans="1:2" x14ac:dyDescent="0.25">
      <c r="A9783">
        <f ca="1">27703.8990199087*(((RANDBETWEEN(3800,4910))))</f>
        <v>120622776.33268254</v>
      </c>
      <c r="B9783">
        <v>197296990.8585836</v>
      </c>
    </row>
    <row r="9784" spans="1:2" x14ac:dyDescent="0.25">
      <c r="A9784">
        <f ca="1">27371.7054546028*(((RANDBETWEEN(3800,4910))))</f>
        <v>123336904.77844028</v>
      </c>
      <c r="B9784">
        <v>165169624.71040621</v>
      </c>
    </row>
    <row r="9785" spans="1:2" x14ac:dyDescent="0.25">
      <c r="A9785">
        <f ca="1">25457.9330821755*(((RANDBETWEEN(3800,4910))))</f>
        <v>123114564.38540092</v>
      </c>
      <c r="B9785">
        <v>187737669.96634147</v>
      </c>
    </row>
    <row r="9786" spans="1:2" x14ac:dyDescent="0.25">
      <c r="A9786">
        <f ca="1">26031.5169525163*(((RANDBETWEEN(3800,4910))))</f>
        <v>121671310.23606101</v>
      </c>
      <c r="B9786">
        <v>156429302.56827584</v>
      </c>
    </row>
    <row r="9787" spans="1:2" x14ac:dyDescent="0.25">
      <c r="A9787">
        <f ca="1">28829.8931465569*(((RANDBETWEEN(3800,4910))))</f>
        <v>125611844.43954858</v>
      </c>
      <c r="B9787">
        <v>159576675.82147989</v>
      </c>
    </row>
    <row r="9788" spans="1:2" x14ac:dyDescent="0.25">
      <c r="A9788">
        <f ca="1">30375.5967782395*(((RANDBETWEEN(3800,4910))))</f>
        <v>132133845.98534204</v>
      </c>
      <c r="B9788">
        <v>183509629.13758215</v>
      </c>
    </row>
    <row r="9789" spans="1:2" x14ac:dyDescent="0.25">
      <c r="A9789">
        <f ca="1">28975.7457874604*(((RANDBETWEEN(3800,4910))))</f>
        <v>133636139.57176748</v>
      </c>
      <c r="B9789">
        <v>187893395.21171433</v>
      </c>
    </row>
    <row r="9790" spans="1:2" x14ac:dyDescent="0.25">
      <c r="A9790">
        <f ca="1">26352.4206112419*(((RANDBETWEEN(3800,4910))))</f>
        <v>122960394.57205452</v>
      </c>
      <c r="B9790">
        <v>151764428.8722454</v>
      </c>
    </row>
    <row r="9791" spans="1:2" x14ac:dyDescent="0.25">
      <c r="A9791">
        <f ca="1">27818.4003220188*(((RANDBETWEEN(3800,4910))))</f>
        <v>120314581.3927317</v>
      </c>
      <c r="B9791">
        <v>157876561.0252361</v>
      </c>
    </row>
    <row r="9792" spans="1:2" x14ac:dyDescent="0.25">
      <c r="A9792">
        <f ca="1">28392.7611204373*(((RANDBETWEEN(3800,4910))))</f>
        <v>109510879.64152668</v>
      </c>
      <c r="B9792">
        <v>169658648.03192887</v>
      </c>
    </row>
    <row r="9793" spans="1:2" x14ac:dyDescent="0.25">
      <c r="A9793">
        <f ca="1">33232.7352678894*(((RANDBETWEEN(3800,4910))))</f>
        <v>154731615.4072932</v>
      </c>
      <c r="B9793">
        <v>171697718.3225745</v>
      </c>
    </row>
    <row r="9794" spans="1:2" x14ac:dyDescent="0.25">
      <c r="A9794">
        <f ca="1">27292.2695946188*(((RANDBETWEEN(3800,4910))))</f>
        <v>129774741.92241244</v>
      </c>
      <c r="B9794">
        <v>156515576.3443431</v>
      </c>
    </row>
    <row r="9795" spans="1:2" x14ac:dyDescent="0.25">
      <c r="A9795">
        <f ca="1">27184.9712284777*(((RANDBETWEEN(3800,4910))))</f>
        <v>121489636.42006665</v>
      </c>
      <c r="B9795">
        <v>179943171.88309678</v>
      </c>
    </row>
    <row r="9796" spans="1:2" x14ac:dyDescent="0.25">
      <c r="A9796">
        <f ca="1">29812.9250894189*(((RANDBETWEEN(3800,4910))))</f>
        <v>143012601.65394238</v>
      </c>
      <c r="B9796">
        <v>157863145.43630701</v>
      </c>
    </row>
    <row r="9797" spans="1:2" x14ac:dyDescent="0.25">
      <c r="A9797">
        <f ca="1">26975.2021070297*(((RANDBETWEEN(3800,4910))))</f>
        <v>115885468.2517997</v>
      </c>
      <c r="B9797">
        <v>168711163.17324978</v>
      </c>
    </row>
    <row r="9798" spans="1:2" x14ac:dyDescent="0.25">
      <c r="A9798">
        <f ca="1">32165.3529262691*(((RANDBETWEEN(3800,4910))))</f>
        <v>147349481.75523889</v>
      </c>
      <c r="B9798">
        <v>194399800.92882961</v>
      </c>
    </row>
    <row r="9799" spans="1:2" x14ac:dyDescent="0.25">
      <c r="A9799">
        <f ca="1">26569.8829409253*(((RANDBETWEEN(3800,4910))))</f>
        <v>120069301.01004151</v>
      </c>
      <c r="B9799">
        <v>172143729.50964588</v>
      </c>
    </row>
    <row r="9800" spans="1:2" x14ac:dyDescent="0.25">
      <c r="A9800">
        <f ca="1">27518.8849707813*(((RANDBETWEEN(3800,4910))))</f>
        <v>109387567.7588558</v>
      </c>
      <c r="B9800">
        <v>183811671.38720012</v>
      </c>
    </row>
    <row r="9801" spans="1:2" x14ac:dyDescent="0.25">
      <c r="A9801">
        <f ca="1">32033.9522738645*(((RANDBETWEEN(3800,4910))))</f>
        <v>133229207.50700256</v>
      </c>
      <c r="B9801">
        <v>174003169.2913036</v>
      </c>
    </row>
    <row r="9802" spans="1:2" x14ac:dyDescent="0.25">
      <c r="A9802">
        <f ca="1">27234.2165746303*(((RANDBETWEEN(3800,4910))))</f>
        <v>132140418.82010628</v>
      </c>
      <c r="B9802">
        <v>143095402.71624187</v>
      </c>
    </row>
    <row r="9803" spans="1:2" x14ac:dyDescent="0.25">
      <c r="A9803">
        <f ca="1">28811.3175571416*(((RANDBETWEEN(3800,4910))))</f>
        <v>138006211.09870827</v>
      </c>
      <c r="B9803">
        <v>175025828.4564411</v>
      </c>
    </row>
    <row r="9804" spans="1:2" x14ac:dyDescent="0.25">
      <c r="A9804">
        <f ca="1">26260.283894706*(((RANDBETWEEN(3800,4910))))</f>
        <v>110188151.22218645</v>
      </c>
      <c r="B9804">
        <v>147659728.99786663</v>
      </c>
    </row>
    <row r="9805" spans="1:2" x14ac:dyDescent="0.25">
      <c r="A9805">
        <f ca="1">31427.7333118957*(((RANDBETWEEN(3800,4910))))</f>
        <v>147678918.83259773</v>
      </c>
      <c r="B9805">
        <v>176996568.04855412</v>
      </c>
    </row>
    <row r="9806" spans="1:2" x14ac:dyDescent="0.25">
      <c r="A9806">
        <f ca="1">30467.5607079221*(((RANDBETWEEN(3800,4910))))</f>
        <v>141582754.609714</v>
      </c>
      <c r="B9806">
        <v>163754332.39604279</v>
      </c>
    </row>
    <row r="9807" spans="1:2" x14ac:dyDescent="0.25">
      <c r="A9807">
        <f ca="1">25590.2036688991*(((RANDBETWEEN(3800,4910))))</f>
        <v>103640324.85904136</v>
      </c>
      <c r="B9807">
        <v>165144428.78126818</v>
      </c>
    </row>
    <row r="9808" spans="1:2" x14ac:dyDescent="0.25">
      <c r="A9808">
        <f ca="1">26780.8513028819*(((RANDBETWEEN(3800,4910))))</f>
        <v>105784362.64638367</v>
      </c>
      <c r="B9808">
        <v>145478907.04103225</v>
      </c>
    </row>
    <row r="9809" spans="1:2" x14ac:dyDescent="0.25">
      <c r="A9809">
        <f ca="1">25973.611910677*(((RANDBETWEEN(3800,4910))))</f>
        <v>115946203.56926209</v>
      </c>
      <c r="B9809">
        <v>163869768.59954268</v>
      </c>
    </row>
    <row r="9810" spans="1:2" x14ac:dyDescent="0.25">
      <c r="A9810">
        <f ca="1">28759.6922712552*(((RANDBETWEEN(3800,4910))))</f>
        <v>125162180.76450279</v>
      </c>
      <c r="B9810">
        <v>201908647.4408412</v>
      </c>
    </row>
    <row r="9811" spans="1:2" x14ac:dyDescent="0.25">
      <c r="A9811">
        <f ca="1">28474.1146186383*(((RANDBETWEEN(3800,4910))))</f>
        <v>138811308.76586175</v>
      </c>
      <c r="B9811">
        <v>161150231.58423644</v>
      </c>
    </row>
    <row r="9812" spans="1:2" x14ac:dyDescent="0.25">
      <c r="A9812">
        <f ca="1">26239.9280172636*(((RANDBETWEEN(3800,4910))))</f>
        <v>114904644.78759709</v>
      </c>
      <c r="B9812">
        <v>161689399.3411772</v>
      </c>
    </row>
    <row r="9813" spans="1:2" x14ac:dyDescent="0.25">
      <c r="A9813">
        <f ca="1">28917.2673447263*(((RANDBETWEEN(3800,4910))))</f>
        <v>132122994.49805446</v>
      </c>
      <c r="B9813">
        <v>196730173.39362237</v>
      </c>
    </row>
    <row r="9814" spans="1:2" x14ac:dyDescent="0.25">
      <c r="A9814">
        <f ca="1">30443.7418396849*(((RANDBETWEEN(3800,4910))))</f>
        <v>122170736.00265546</v>
      </c>
      <c r="B9814">
        <v>155744726.07259542</v>
      </c>
    </row>
    <row r="9815" spans="1:2" x14ac:dyDescent="0.25">
      <c r="A9815">
        <f ca="1">28433.6612266725*(((RANDBETWEEN(3800,4910))))</f>
        <v>123402089.72375879</v>
      </c>
      <c r="B9815">
        <v>151539377.89044994</v>
      </c>
    </row>
    <row r="9816" spans="1:2" x14ac:dyDescent="0.25">
      <c r="A9816">
        <f ca="1">28974.5834818543*(((RANDBETWEEN(3800,4910))))</f>
        <v>113464468.91494158</v>
      </c>
      <c r="B9816">
        <v>145558994.42996234</v>
      </c>
    </row>
    <row r="9817" spans="1:2" x14ac:dyDescent="0.25">
      <c r="A9817">
        <f ca="1">25220.4802618862*(((RANDBETWEEN(3800,4910))))</f>
        <v>119469415.00055516</v>
      </c>
      <c r="B9817">
        <v>145964067.92400849</v>
      </c>
    </row>
    <row r="9818" spans="1:2" x14ac:dyDescent="0.25">
      <c r="A9818">
        <f ca="1">26401.5533287896*(((RANDBETWEEN(3800,4910))))</f>
        <v>111308948.83417678</v>
      </c>
      <c r="B9818">
        <v>171232935.14796448</v>
      </c>
    </row>
    <row r="9819" spans="1:2" x14ac:dyDescent="0.25">
      <c r="A9819">
        <f ca="1">26270.9672540348*(((RANDBETWEEN(3800,4910))))</f>
        <v>124892178.32568149</v>
      </c>
      <c r="B9819">
        <v>182768780.44199896</v>
      </c>
    </row>
    <row r="9820" spans="1:2" x14ac:dyDescent="0.25">
      <c r="A9820">
        <f ca="1">28088.1431582561*(((RANDBETWEEN(3800,4910))))</f>
        <v>117155645.11308628</v>
      </c>
      <c r="B9820">
        <v>176413786.51505283</v>
      </c>
    </row>
    <row r="9821" spans="1:2" x14ac:dyDescent="0.25">
      <c r="A9821">
        <f ca="1">32796.3600902033*(((RANDBETWEEN(3800,4910))))</f>
        <v>144172798.95653391</v>
      </c>
      <c r="B9821">
        <v>192770079.04187357</v>
      </c>
    </row>
    <row r="9822" spans="1:2" x14ac:dyDescent="0.25">
      <c r="A9822">
        <f ca="1">27885.7026404795*(((RANDBETWEEN(3800,4910))))</f>
        <v>126378004.36665289</v>
      </c>
      <c r="B9822">
        <v>184975965.70996532</v>
      </c>
    </row>
    <row r="9823" spans="1:2" x14ac:dyDescent="0.25">
      <c r="A9823">
        <f ca="1">27147.9943003505*(((RANDBETWEEN(3800,4910))))</f>
        <v>131966400.29400373</v>
      </c>
      <c r="B9823">
        <v>193804146.21919066</v>
      </c>
    </row>
    <row r="9824" spans="1:2" x14ac:dyDescent="0.25">
      <c r="A9824">
        <f ca="1">27127.1580584094*(((RANDBETWEEN(3800,4910))))</f>
        <v>122723263.05624402</v>
      </c>
      <c r="B9824">
        <v>144852810.2651259</v>
      </c>
    </row>
    <row r="9825" spans="1:2" x14ac:dyDescent="0.25">
      <c r="A9825">
        <f ca="1">26246.2311295653*(((RANDBETWEEN(3800,4910))))</f>
        <v>122569899.37506986</v>
      </c>
      <c r="B9825">
        <v>143708072.82812035</v>
      </c>
    </row>
    <row r="9826" spans="1:2" x14ac:dyDescent="0.25">
      <c r="A9826">
        <f ca="1">31055.9904896252*(((RANDBETWEEN(3800,4910))))</f>
        <v>139596677.25086528</v>
      </c>
      <c r="B9826">
        <v>198777224.64567816</v>
      </c>
    </row>
    <row r="9827" spans="1:2" x14ac:dyDescent="0.25">
      <c r="A9827">
        <f ca="1">32259.7352844641*(((RANDBETWEEN(3800,4910))))</f>
        <v>154362833.33616063</v>
      </c>
      <c r="B9827">
        <v>181669591.40653953</v>
      </c>
    </row>
    <row r="9828" spans="1:2" x14ac:dyDescent="0.25">
      <c r="A9828">
        <f ca="1">26287.5341810079*(((RANDBETWEEN(3800,4910))))</f>
        <v>126653339.68409586</v>
      </c>
      <c r="B9828">
        <v>145602290.7220833</v>
      </c>
    </row>
    <row r="9829" spans="1:2" x14ac:dyDescent="0.25">
      <c r="A9829">
        <f ca="1">28497.0301016263*(((RANDBETWEEN(3800,4910))))</f>
        <v>131057841.43737923</v>
      </c>
      <c r="B9829">
        <v>177379970.93106097</v>
      </c>
    </row>
    <row r="9830" spans="1:2" x14ac:dyDescent="0.25">
      <c r="A9830">
        <f ca="1">26278.7073733972*(((RANDBETWEEN(3800,4910))))</f>
        <v>121696693.84620221</v>
      </c>
      <c r="B9830">
        <v>177396304.3698616</v>
      </c>
    </row>
    <row r="9831" spans="1:2" x14ac:dyDescent="0.25">
      <c r="A9831">
        <f ca="1">27612.9368134108*(((RANDBETWEEN(3800,4910))))</f>
        <v>106365032.60525851</v>
      </c>
      <c r="B9831">
        <v>172871644.91433913</v>
      </c>
    </row>
    <row r="9832" spans="1:2" x14ac:dyDescent="0.25">
      <c r="A9832">
        <f ca="1">27384.3652389592*(((RANDBETWEEN(3800,4910))))</f>
        <v>117807539.25800233</v>
      </c>
      <c r="B9832">
        <v>144936001.33325547</v>
      </c>
    </row>
    <row r="9833" spans="1:2" x14ac:dyDescent="0.25">
      <c r="A9833">
        <f ca="1">27398.0951541451*(((RANDBETWEEN(3800,4910))))</f>
        <v>130551923.40950119</v>
      </c>
      <c r="B9833">
        <v>146372874.13909417</v>
      </c>
    </row>
    <row r="9834" spans="1:2" x14ac:dyDescent="0.25">
      <c r="A9834">
        <f ca="1">26485.7069396509*(((RANDBETWEEN(3800,4910))))</f>
        <v>112325883.1310596</v>
      </c>
      <c r="B9834">
        <v>174777524.4051995</v>
      </c>
    </row>
    <row r="9835" spans="1:2" x14ac:dyDescent="0.25">
      <c r="A9835">
        <f ca="1">27898.9139010519*(((RANDBETWEEN(3800,4910))))</f>
        <v>114552940.47771925</v>
      </c>
      <c r="B9835">
        <v>174175326.38544846</v>
      </c>
    </row>
    <row r="9836" spans="1:2" x14ac:dyDescent="0.25">
      <c r="A9836">
        <f ca="1">27831.7724189636*(((RANDBETWEEN(3800,4910))))</f>
        <v>115251369.58692829</v>
      </c>
      <c r="B9836">
        <v>198216312.99159428</v>
      </c>
    </row>
    <row r="9837" spans="1:2" x14ac:dyDescent="0.25">
      <c r="A9837">
        <f ca="1">25647.6804643222*(((RANDBETWEEN(3800,4910))))</f>
        <v>105232432.94511406</v>
      </c>
      <c r="B9837">
        <v>144804558.247177</v>
      </c>
    </row>
    <row r="9838" spans="1:2" x14ac:dyDescent="0.25">
      <c r="A9838">
        <f ca="1">27352.1186748581*(((RANDBETWEEN(3800,4910))))</f>
        <v>114003630.63680837</v>
      </c>
      <c r="B9838">
        <v>175789779.4019354</v>
      </c>
    </row>
    <row r="9839" spans="1:2" x14ac:dyDescent="0.25">
      <c r="A9839">
        <f ca="1">26617.4302729156*(((RANDBETWEEN(3800,4910))))</f>
        <v>116451257.44400595</v>
      </c>
      <c r="B9839">
        <v>169094469.40064076</v>
      </c>
    </row>
    <row r="9840" spans="1:2" x14ac:dyDescent="0.25">
      <c r="A9840">
        <f ca="1">26365.3156063108*(((RANDBETWEEN(3800,4910))))</f>
        <v>128979123.94607224</v>
      </c>
      <c r="B9840">
        <v>158102095.73500103</v>
      </c>
    </row>
    <row r="9841" spans="1:2" x14ac:dyDescent="0.25">
      <c r="A9841">
        <f ca="1">29817.1749960236*(((RANDBETWEEN(3800,4910))))</f>
        <v>136443392.78180408</v>
      </c>
      <c r="B9841">
        <v>149633517.07587871</v>
      </c>
    </row>
    <row r="9842" spans="1:2" x14ac:dyDescent="0.25">
      <c r="A9842">
        <f ca="1">27191.6782772107*(((RANDBETWEEN(3800,4910))))</f>
        <v>125543978.6058819</v>
      </c>
      <c r="B9842">
        <v>168855968.34972346</v>
      </c>
    </row>
    <row r="9843" spans="1:2" x14ac:dyDescent="0.25">
      <c r="A9843">
        <f ca="1">26598.6945727188*(((RANDBETWEEN(3800,4910))))</f>
        <v>102005993.68637645</v>
      </c>
      <c r="B9843">
        <v>180089009.87326357</v>
      </c>
    </row>
    <row r="9844" spans="1:2" x14ac:dyDescent="0.25">
      <c r="A9844">
        <f ca="1">25466.5201800735*(((RANDBETWEEN(3800,4910))))</f>
        <v>116560262.86419638</v>
      </c>
      <c r="B9844">
        <v>166490365.97768465</v>
      </c>
    </row>
    <row r="9845" spans="1:2" x14ac:dyDescent="0.25">
      <c r="A9845">
        <f ca="1">27598.6029482039*(((RANDBETWEEN(3800,4910))))</f>
        <v>109428460.6896286</v>
      </c>
      <c r="B9845">
        <v>161384510.71177575</v>
      </c>
    </row>
    <row r="9846" spans="1:2" x14ac:dyDescent="0.25">
      <c r="A9846">
        <f ca="1">26414.9292757124*(((RANDBETWEEN(3800,4910))))</f>
        <v>117678509.92329854</v>
      </c>
      <c r="B9846">
        <v>174141278.21266803</v>
      </c>
    </row>
    <row r="9847" spans="1:2" x14ac:dyDescent="0.25">
      <c r="A9847">
        <f ca="1">30087.2801430293*(((RANDBETWEEN(3800,4910))))</f>
        <v>125885180.11843447</v>
      </c>
      <c r="B9847">
        <v>144724477.88200569</v>
      </c>
    </row>
    <row r="9848" spans="1:2" x14ac:dyDescent="0.25">
      <c r="A9848">
        <f ca="1">26357.0632536101*(((RANDBETWEEN(3800,4910))))</f>
        <v>110989593.36095212</v>
      </c>
      <c r="B9848">
        <v>165353410.55930287</v>
      </c>
    </row>
    <row r="9849" spans="1:2" x14ac:dyDescent="0.25">
      <c r="A9849">
        <f ca="1">27253.3778152106*(((RANDBETWEEN(3800,4910))))</f>
        <v>114682213.84640609</v>
      </c>
      <c r="B9849">
        <v>154724218.45474616</v>
      </c>
    </row>
    <row r="9850" spans="1:2" x14ac:dyDescent="0.25">
      <c r="A9850">
        <f ca="1">28269.5953580869*(((RANDBETWEEN(3800,4910))))</f>
        <v>110421039.46868736</v>
      </c>
      <c r="B9850">
        <v>197861281.81885988</v>
      </c>
    </row>
    <row r="9851" spans="1:2" x14ac:dyDescent="0.25">
      <c r="A9851">
        <f ca="1">26641.67131609*(((RANDBETWEEN(3800,4910))))</f>
        <v>107099518.69068195</v>
      </c>
      <c r="B9851">
        <v>191068779.04548988</v>
      </c>
    </row>
    <row r="9852" spans="1:2" x14ac:dyDescent="0.25">
      <c r="A9852">
        <f ca="1">31357.6419368314*(((RANDBETWEEN(3800,4910))))</f>
        <v>124552553.77309419</v>
      </c>
      <c r="B9852">
        <v>164171069.63692117</v>
      </c>
    </row>
    <row r="9853" spans="1:2" x14ac:dyDescent="0.25">
      <c r="A9853">
        <f ca="1">31695.2566981657*(((RANDBETWEEN(3800,4910))))</f>
        <v>143421036.5591996</v>
      </c>
      <c r="B9853">
        <v>149258805.79773894</v>
      </c>
    </row>
    <row r="9854" spans="1:2" x14ac:dyDescent="0.25">
      <c r="A9854">
        <f ca="1">27811.7043287989*(((RANDBETWEEN(3800,4910))))</f>
        <v>112971142.98358108</v>
      </c>
      <c r="B9854">
        <v>147467317.22120416</v>
      </c>
    </row>
    <row r="9855" spans="1:2" x14ac:dyDescent="0.25">
      <c r="A9855">
        <f ca="1">28305.8423219*(((RANDBETWEEN(3800,4910))))</f>
        <v>122196321.30364235</v>
      </c>
      <c r="B9855">
        <v>146774517.49235761</v>
      </c>
    </row>
    <row r="9856" spans="1:2" x14ac:dyDescent="0.25">
      <c r="A9856">
        <f ca="1">25602.4654718456*(((RANDBETWEEN(3800,4910))))</f>
        <v>116721640.08614409</v>
      </c>
      <c r="B9856">
        <v>156557029.68553457</v>
      </c>
    </row>
    <row r="9857" spans="1:2" x14ac:dyDescent="0.25">
      <c r="A9857">
        <f ca="1">27337.9989663162*(((RANDBETWEEN(3800,4910))))</f>
        <v>132507280.98973478</v>
      </c>
      <c r="B9857">
        <v>151589781.19813758</v>
      </c>
    </row>
    <row r="9858" spans="1:2" x14ac:dyDescent="0.25">
      <c r="A9858">
        <f ca="1">25106.6067012539*(((RANDBETWEEN(3800,4910))))</f>
        <v>114360593.52421138</v>
      </c>
      <c r="B9858">
        <v>143144781.79675889</v>
      </c>
    </row>
    <row r="9859" spans="1:2" x14ac:dyDescent="0.25">
      <c r="A9859">
        <f ca="1">29063.573566777*(((RANDBETWEEN(3800,4910))))</f>
        <v>120875402.46422544</v>
      </c>
      <c r="B9859">
        <v>184784944.14898604</v>
      </c>
    </row>
    <row r="9860" spans="1:2" x14ac:dyDescent="0.25">
      <c r="A9860">
        <f ca="1">29882.4353357701*(((RANDBETWEEN(3800,4910))))</f>
        <v>126761290.69433694</v>
      </c>
      <c r="B9860">
        <v>183835522.47932205</v>
      </c>
    </row>
    <row r="9861" spans="1:2" x14ac:dyDescent="0.25">
      <c r="A9861">
        <f ca="1">27457.1657709576*(((RANDBETWEEN(3800,4910))))</f>
        <v>128472078.64231068</v>
      </c>
      <c r="B9861">
        <v>166618054.34282678</v>
      </c>
    </row>
    <row r="9862" spans="1:2" x14ac:dyDescent="0.25">
      <c r="A9862">
        <f ca="1">26827.9238935086*(((RANDBETWEEN(3800,4910))))</f>
        <v>124937641.57206938</v>
      </c>
      <c r="B9862">
        <v>146134489.84424609</v>
      </c>
    </row>
    <row r="9863" spans="1:2" x14ac:dyDescent="0.25">
      <c r="A9863">
        <f ca="1">26875.3542599134*(((RANDBETWEEN(3800,4910))))</f>
        <v>124755394.47451799</v>
      </c>
      <c r="B9863">
        <v>152684694.75630075</v>
      </c>
    </row>
    <row r="9864" spans="1:2" x14ac:dyDescent="0.25">
      <c r="A9864">
        <f ca="1">28477.308763688*(((RANDBETWEEN(3800,4910))))</f>
        <v>111146936.10467416</v>
      </c>
      <c r="B9864">
        <v>156417232.90436304</v>
      </c>
    </row>
    <row r="9865" spans="1:2" x14ac:dyDescent="0.25">
      <c r="A9865">
        <f ca="1">27543.1236846404*(((RANDBETWEEN(3800,4910))))</f>
        <v>126147506.4756532</v>
      </c>
      <c r="B9865">
        <v>159260068.42613649</v>
      </c>
    </row>
    <row r="9866" spans="1:2" x14ac:dyDescent="0.25">
      <c r="A9866">
        <f ca="1">31143.1686880762*(((RANDBETWEEN(3800,4910))))</f>
        <v>139770541.0720858</v>
      </c>
      <c r="B9866">
        <v>157443120.07042539</v>
      </c>
    </row>
    <row r="9867" spans="1:2" x14ac:dyDescent="0.25">
      <c r="A9867">
        <f ca="1">30762.1280244228*(((RANDBETWEEN(3800,4910))))</f>
        <v>146181632.37205735</v>
      </c>
      <c r="B9867">
        <v>186761252.32434008</v>
      </c>
    </row>
    <row r="9868" spans="1:2" x14ac:dyDescent="0.25">
      <c r="A9868">
        <f ca="1">26677.2700165335*(((RANDBETWEEN(3800,4910))))</f>
        <v>123142278.39631851</v>
      </c>
      <c r="B9868">
        <v>176553753.34078056</v>
      </c>
    </row>
    <row r="9869" spans="1:2" x14ac:dyDescent="0.25">
      <c r="A9869">
        <f ca="1">27914.3877328424*(((RANDBETWEEN(3800,4910))))</f>
        <v>111797122.87003376</v>
      </c>
      <c r="B9869">
        <v>158340259.67366424</v>
      </c>
    </row>
    <row r="9870" spans="1:2" x14ac:dyDescent="0.25">
      <c r="A9870">
        <f ca="1">30963.3435511549*(((RANDBETWEEN(3800,4910))))</f>
        <v>119394652.73325315</v>
      </c>
      <c r="B9870">
        <v>149810991.59577981</v>
      </c>
    </row>
    <row r="9871" spans="1:2" x14ac:dyDescent="0.25">
      <c r="A9871">
        <f ca="1">27530.1270099155*(((RANDBETWEEN(3800,4910))))</f>
        <v>106101109.49621443</v>
      </c>
      <c r="B9871">
        <v>146153140.95314899</v>
      </c>
    </row>
    <row r="9872" spans="1:2" x14ac:dyDescent="0.25">
      <c r="A9872">
        <f ca="1">27153.035362726*(((RANDBETWEEN(3800,4910))))</f>
        <v>108069080.74364954</v>
      </c>
      <c r="B9872">
        <v>171329010.20511633</v>
      </c>
    </row>
    <row r="9873" spans="1:2" x14ac:dyDescent="0.25">
      <c r="A9873">
        <f ca="1">28761.3455347984*(((RANDBETWEEN(3800,4910))))</f>
        <v>110846225.69111311</v>
      </c>
      <c r="B9873">
        <v>160992243.36266735</v>
      </c>
    </row>
    <row r="9874" spans="1:2" x14ac:dyDescent="0.25">
      <c r="A9874">
        <f ca="1">27491.4063292976*(((RANDBETWEEN(3800,4910))))</f>
        <v>118900332.37421252</v>
      </c>
      <c r="B9874">
        <v>154811547.5872809</v>
      </c>
    </row>
    <row r="9875" spans="1:2" x14ac:dyDescent="0.25">
      <c r="A9875">
        <f ca="1">26909.3528698438*(((RANDBETWEEN(3800,4910))))</f>
        <v>126420139.78252597</v>
      </c>
      <c r="B9875">
        <v>191229418.4698444</v>
      </c>
    </row>
    <row r="9876" spans="1:2" x14ac:dyDescent="0.25">
      <c r="A9876">
        <f ca="1">26531.5140944781*(((RANDBETWEEN(3800,4910))))</f>
        <v>108407766.59003764</v>
      </c>
      <c r="B9876">
        <v>151504236.90858853</v>
      </c>
    </row>
    <row r="9877" spans="1:2" x14ac:dyDescent="0.25">
      <c r="A9877">
        <f ca="1">30786.3532276527*(((RANDBETWEEN(3800,4910))))</f>
        <v>148328649.8508307</v>
      </c>
      <c r="B9877">
        <v>184481018.34956574</v>
      </c>
    </row>
    <row r="9878" spans="1:2" x14ac:dyDescent="0.25">
      <c r="A9878">
        <f ca="1">25959.7709144297*(((RANDBETWEEN(3800,4910))))</f>
        <v>121621526.73410361</v>
      </c>
      <c r="B9878">
        <v>146098357.31592554</v>
      </c>
    </row>
    <row r="9879" spans="1:2" x14ac:dyDescent="0.25">
      <c r="A9879">
        <f ca="1">29278.7241750039*(((RANDBETWEEN(3800,4910))))</f>
        <v>119135128.66809095</v>
      </c>
      <c r="B9879">
        <v>192794455.43628779</v>
      </c>
    </row>
    <row r="9880" spans="1:2" x14ac:dyDescent="0.25">
      <c r="A9880">
        <f ca="1">29662.658739177*(((RANDBETWEEN(3800,4910))))</f>
        <v>141757846.11452669</v>
      </c>
      <c r="B9880">
        <v>191692704.56676096</v>
      </c>
    </row>
    <row r="9881" spans="1:2" x14ac:dyDescent="0.25">
      <c r="A9881">
        <f ca="1">27055.325633252*(((RANDBETWEEN(3800,4910))))</f>
        <v>123372284.88762911</v>
      </c>
      <c r="B9881">
        <v>157532601.21516246</v>
      </c>
    </row>
    <row r="9882" spans="1:2" x14ac:dyDescent="0.25">
      <c r="A9882">
        <f ca="1">26822.616284568*(((RANDBETWEEN(3800,4910))))</f>
        <v>121452806.53652409</v>
      </c>
      <c r="B9882">
        <v>194364687.36825693</v>
      </c>
    </row>
    <row r="9883" spans="1:2" x14ac:dyDescent="0.25">
      <c r="A9883">
        <f ca="1">27366.4427761178*(((RANDBETWEEN(3800,4910))))</f>
        <v>128677013.93330579</v>
      </c>
      <c r="B9883">
        <v>166817292.99261281</v>
      </c>
    </row>
    <row r="9884" spans="1:2" x14ac:dyDescent="0.25">
      <c r="A9884">
        <f ca="1">25430.7611281977*(((RANDBETWEEN(3800,4910))))</f>
        <v>108970811.43432708</v>
      </c>
      <c r="B9884">
        <v>149869906.02952638</v>
      </c>
    </row>
    <row r="9885" spans="1:2" x14ac:dyDescent="0.25">
      <c r="A9885">
        <f ca="1">27485.0728619123*(((RANDBETWEEN(3800,4910))))</f>
        <v>112276522.64091194</v>
      </c>
      <c r="B9885">
        <v>166405457.64113116</v>
      </c>
    </row>
    <row r="9886" spans="1:2" x14ac:dyDescent="0.25">
      <c r="A9886">
        <f ca="1">24506.1684032488*(((RANDBETWEEN(3800,4910))))</f>
        <v>118021707.03004605</v>
      </c>
      <c r="B9886">
        <v>153342104.73608047</v>
      </c>
    </row>
    <row r="9887" spans="1:2" x14ac:dyDescent="0.25">
      <c r="A9887">
        <f ca="1">29502.8335185644*(((RANDBETWEEN(3800,4910))))</f>
        <v>144475375.74041003</v>
      </c>
      <c r="B9887">
        <v>202040760.23144442</v>
      </c>
    </row>
    <row r="9888" spans="1:2" x14ac:dyDescent="0.25">
      <c r="A9888">
        <f ca="1">29314.7540070002*(((RANDBETWEEN(3800,4910))))</f>
        <v>117493534.06005691</v>
      </c>
      <c r="B9888">
        <v>179500103.52633119</v>
      </c>
    </row>
    <row r="9889" spans="1:2" x14ac:dyDescent="0.25">
      <c r="A9889">
        <f ca="1">32987.8614826584*(((RANDBETWEEN(3800,4910))))</f>
        <v>128850586.95126361</v>
      </c>
      <c r="B9889">
        <v>160739677.33345956</v>
      </c>
    </row>
    <row r="9890" spans="1:2" x14ac:dyDescent="0.25">
      <c r="A9890">
        <f ca="1">33405.837884505*(((RANDBETWEEN(3800,4910))))</f>
        <v>154669029.40525809</v>
      </c>
      <c r="B9890">
        <v>151490096.89408118</v>
      </c>
    </row>
    <row r="9891" spans="1:2" x14ac:dyDescent="0.25">
      <c r="A9891">
        <f ca="1">27952.233434486*(((RANDBETWEEN(3800,4910))))</f>
        <v>120697743.9701107</v>
      </c>
      <c r="B9891">
        <v>142928404.36745441</v>
      </c>
    </row>
    <row r="9892" spans="1:2" x14ac:dyDescent="0.25">
      <c r="A9892">
        <f ca="1">26879.5177749783*(((RANDBETWEEN(3800,4910))))</f>
        <v>108808287.95311216</v>
      </c>
      <c r="B9892">
        <v>171911788.54234022</v>
      </c>
    </row>
    <row r="9893" spans="1:2" x14ac:dyDescent="0.25">
      <c r="A9893">
        <f ca="1">27320.6058190213*(((RANDBETWEEN(3800,4910))))</f>
        <v>132313693.98152006</v>
      </c>
      <c r="B9893">
        <v>186238736.27124476</v>
      </c>
    </row>
    <row r="9894" spans="1:2" x14ac:dyDescent="0.25">
      <c r="A9894">
        <f ca="1">27148.6232286248*(((RANDBETWEEN(3800,4910))))</f>
        <v>115381648.72165528</v>
      </c>
      <c r="B9894">
        <v>197976981.86692882</v>
      </c>
    </row>
    <row r="9895" spans="1:2" x14ac:dyDescent="0.25">
      <c r="A9895">
        <f ca="1">29416.0505735224*(((RANDBETWEEN(3800,4910))))</f>
        <v>130313104.04070404</v>
      </c>
      <c r="B9895">
        <v>162743591.00765219</v>
      </c>
    </row>
    <row r="9896" spans="1:2" x14ac:dyDescent="0.25">
      <c r="A9896">
        <f ca="1">28662.2686467097*(((RANDBETWEEN(3800,4910))))</f>
        <v>126285955.65740305</v>
      </c>
      <c r="B9896">
        <v>165210540.91246209</v>
      </c>
    </row>
    <row r="9897" spans="1:2" x14ac:dyDescent="0.25">
      <c r="A9897">
        <f ca="1">30040.6403723975*(((RANDBETWEEN(3800,4910))))</f>
        <v>125659998.67773864</v>
      </c>
      <c r="B9897">
        <v>184099620.82922125</v>
      </c>
    </row>
    <row r="9898" spans="1:2" x14ac:dyDescent="0.25">
      <c r="A9898">
        <f ca="1">31136.4459802593*(((RANDBETWEEN(3800,4910))))</f>
        <v>135692631.58197001</v>
      </c>
      <c r="B9898">
        <v>202958305.23313487</v>
      </c>
    </row>
    <row r="9899" spans="1:2" x14ac:dyDescent="0.25">
      <c r="A9899">
        <f ca="1">24788.4175561678*(((RANDBETWEEN(3800,4910))))</f>
        <v>99798169.081131727</v>
      </c>
      <c r="B9899">
        <v>180014289.09862983</v>
      </c>
    </row>
    <row r="9900" spans="1:2" x14ac:dyDescent="0.25">
      <c r="A9900">
        <f ca="1">31846.5485490626*(((RANDBETWEEN(3800,4910))))</f>
        <v>148595995.52992594</v>
      </c>
      <c r="B9900">
        <v>202497287.20740318</v>
      </c>
    </row>
    <row r="9901" spans="1:2" x14ac:dyDescent="0.25">
      <c r="A9901">
        <f ca="1">26215.3535285332*(((RANDBETWEEN(3800,4910))))</f>
        <v>114036787.84911942</v>
      </c>
      <c r="B9901">
        <v>161719579.04081619</v>
      </c>
    </row>
    <row r="9902" spans="1:2" x14ac:dyDescent="0.25">
      <c r="A9902">
        <f ca="1">25804.960837933*(((RANDBETWEEN(3800,4910))))</f>
        <v>106264828.73060812</v>
      </c>
      <c r="B9902">
        <v>144960582.75791287</v>
      </c>
    </row>
    <row r="9903" spans="1:2" x14ac:dyDescent="0.25">
      <c r="A9903">
        <f ca="1">28551.3502182569*(((RANDBETWEEN(3800,4910))))</f>
        <v>125197670.70705636</v>
      </c>
      <c r="B9903">
        <v>183929425.75962335</v>
      </c>
    </row>
    <row r="9904" spans="1:2" x14ac:dyDescent="0.25">
      <c r="A9904">
        <f ca="1">27870.2335156714*(((RANDBETWEEN(3800,4910))))</f>
        <v>108080765.57377364</v>
      </c>
      <c r="B9904">
        <v>152528708.19353431</v>
      </c>
    </row>
    <row r="9905" spans="1:2" x14ac:dyDescent="0.25">
      <c r="A9905">
        <f ca="1">28317.074768736*(((RANDBETWEEN(3800,4910))))</f>
        <v>115023957.71060558</v>
      </c>
      <c r="B9905">
        <v>147327726.38121304</v>
      </c>
    </row>
    <row r="9906" spans="1:2" x14ac:dyDescent="0.25">
      <c r="A9906">
        <f ca="1">27655.4700500671*(((RANDBETWEEN(3800,4910))))</f>
        <v>124892102.74610287</v>
      </c>
      <c r="B9906">
        <v>160437868.57150847</v>
      </c>
    </row>
    <row r="9907" spans="1:2" x14ac:dyDescent="0.25">
      <c r="A9907">
        <f ca="1">26677.7861781055*(((RANDBETWEEN(3800,4910))))</f>
        <v>117729070.40397939</v>
      </c>
      <c r="B9907">
        <v>151495038.29506546</v>
      </c>
    </row>
    <row r="9908" spans="1:2" x14ac:dyDescent="0.25">
      <c r="A9908">
        <f ca="1">26592.9434417306*(((RANDBETWEEN(3800,4910))))</f>
        <v>118444970.0894679</v>
      </c>
      <c r="B9908">
        <v>155093819.9141081</v>
      </c>
    </row>
    <row r="9909" spans="1:2" x14ac:dyDescent="0.25">
      <c r="A9909">
        <f ca="1">27686.6254901871*(((RANDBETWEEN(3800,4910))))</f>
        <v>121488912.65094088</v>
      </c>
      <c r="B9909">
        <v>157300534.02222171</v>
      </c>
    </row>
    <row r="9910" spans="1:2" x14ac:dyDescent="0.25">
      <c r="A9910">
        <f ca="1">26541.3316260336*(((RANDBETWEEN(3800,4910))))</f>
        <v>122912906.76016156</v>
      </c>
      <c r="B9910">
        <v>172188651.28420946</v>
      </c>
    </row>
    <row r="9911" spans="1:2" x14ac:dyDescent="0.25">
      <c r="A9911">
        <f ca="1">26226.723122237*(((RANDBETWEEN(3800,4910))))</f>
        <v>117312132.52576616</v>
      </c>
      <c r="B9911">
        <v>148245838.32782149</v>
      </c>
    </row>
    <row r="9912" spans="1:2" x14ac:dyDescent="0.25">
      <c r="A9912">
        <f ca="1">27178.0625344794*(((RANDBETWEEN(3800,4910))))</f>
        <v>130862371.1035184</v>
      </c>
      <c r="B9912">
        <v>153890446.03222793</v>
      </c>
    </row>
    <row r="9913" spans="1:2" x14ac:dyDescent="0.25">
      <c r="A9913">
        <f ca="1">28113.0676890095*(((RANDBETWEEN(3800,4910))))</f>
        <v>117428283.73699252</v>
      </c>
      <c r="B9913">
        <v>183347281.94621488</v>
      </c>
    </row>
    <row r="9914" spans="1:2" x14ac:dyDescent="0.25">
      <c r="A9914">
        <f ca="1">26629.6364341112*(((RANDBETWEEN(3800,4910))))</f>
        <v>111045583.93024369</v>
      </c>
      <c r="B9914">
        <v>159665757.5386357</v>
      </c>
    </row>
    <row r="9915" spans="1:2" x14ac:dyDescent="0.25">
      <c r="A9915">
        <f ca="1">32006.4518928289*(((RANDBETWEEN(3800,4910))))</f>
        <v>141980620.59658891</v>
      </c>
      <c r="B9915">
        <v>199960126.1768536</v>
      </c>
    </row>
    <row r="9916" spans="1:2" x14ac:dyDescent="0.25">
      <c r="A9916">
        <f ca="1">27333.3246366107*(((RANDBETWEEN(3800,4910))))</f>
        <v>107583965.76969956</v>
      </c>
      <c r="B9916">
        <v>184003234.58275038</v>
      </c>
    </row>
    <row r="9917" spans="1:2" x14ac:dyDescent="0.25">
      <c r="A9917">
        <f ca="1">26875.7395536737*(((RANDBETWEEN(3800,4910))))</f>
        <v>119865798.40938468</v>
      </c>
      <c r="B9917">
        <v>148839571.59543318</v>
      </c>
    </row>
    <row r="9918" spans="1:2" x14ac:dyDescent="0.25">
      <c r="A9918">
        <f ca="1">27065.269886647*(((RANDBETWEEN(3800,4910))))</f>
        <v>130048621.80533905</v>
      </c>
      <c r="B9918">
        <v>165046537.17136431</v>
      </c>
    </row>
    <row r="9919" spans="1:2" x14ac:dyDescent="0.25">
      <c r="A9919">
        <f ca="1">27968.8491505378*(((RANDBETWEEN(3800,4910))))</f>
        <v>118783702.34233414</v>
      </c>
      <c r="B9919">
        <v>166672437.23324463</v>
      </c>
    </row>
    <row r="9920" spans="1:2" x14ac:dyDescent="0.25">
      <c r="A9920">
        <f ca="1">28344.3283672118*(((RANDBETWEEN(3800,4910))))</f>
        <v>139085619.29790831</v>
      </c>
      <c r="B9920">
        <v>190442722.12013531</v>
      </c>
    </row>
    <row r="9921" spans="1:2" x14ac:dyDescent="0.25">
      <c r="A9921">
        <f ca="1">25677.4657435439*(((RANDBETWEEN(3800,4910))))</f>
        <v>124664096.18490551</v>
      </c>
      <c r="B9921">
        <v>157729659.8281537</v>
      </c>
    </row>
    <row r="9922" spans="1:2" x14ac:dyDescent="0.25">
      <c r="A9922">
        <f ca="1">29049.0138703536*(((RANDBETWEEN(3800,4910))))</f>
        <v>124445975.42059501</v>
      </c>
      <c r="B9922">
        <v>185233105.78507981</v>
      </c>
    </row>
    <row r="9923" spans="1:2" x14ac:dyDescent="0.25">
      <c r="A9923">
        <f ca="1">25147.1307917973*(((RANDBETWEEN(3800,4910))))</f>
        <v>114947534.84930539</v>
      </c>
      <c r="B9923">
        <v>146040498.08408529</v>
      </c>
    </row>
    <row r="9924" spans="1:2" x14ac:dyDescent="0.25">
      <c r="A9924">
        <f ca="1">29595.85194033*(((RANDBETWEEN(3800,4910))))</f>
        <v>140343529.90104499</v>
      </c>
      <c r="B9924">
        <v>199889395.7134468</v>
      </c>
    </row>
    <row r="9925" spans="1:2" x14ac:dyDescent="0.25">
      <c r="A9925">
        <f ca="1">26847.1983409075*(((RANDBETWEEN(3800,4910))))</f>
        <v>102771075.2489939</v>
      </c>
      <c r="B9925">
        <v>191010071.5319888</v>
      </c>
    </row>
    <row r="9926" spans="1:2" x14ac:dyDescent="0.25">
      <c r="A9926">
        <f ca="1">26440.0770367202*(((RANDBETWEEN(3800,4910))))</f>
        <v>116151258.42231193</v>
      </c>
      <c r="B9926">
        <v>150527179.06782597</v>
      </c>
    </row>
    <row r="9927" spans="1:2" x14ac:dyDescent="0.25">
      <c r="A9927">
        <f ca="1">26983.8156031986*(((RANDBETWEEN(3800,4910))))</f>
        <v>121346218.76758412</v>
      </c>
      <c r="B9927">
        <v>161761909.29195106</v>
      </c>
    </row>
    <row r="9928" spans="1:2" x14ac:dyDescent="0.25">
      <c r="A9928">
        <f ca="1">27219.1905017195*(((RANDBETWEEN(3800,4910))))</f>
        <v>129617785.16918832</v>
      </c>
      <c r="B9928">
        <v>189678481.87774751</v>
      </c>
    </row>
    <row r="9929" spans="1:2" x14ac:dyDescent="0.25">
      <c r="A9929">
        <f ca="1">28220.5877506273*(((RANDBETWEEN(3800,4910))))</f>
        <v>134612203.57049215</v>
      </c>
      <c r="B9929">
        <v>194360761.7010693</v>
      </c>
    </row>
    <row r="9930" spans="1:2" x14ac:dyDescent="0.25">
      <c r="A9930">
        <f ca="1">26757.087327221*(((RANDBETWEEN(3800,4910))))</f>
        <v>102666944.0745468</v>
      </c>
      <c r="B9930">
        <v>155705955.61682194</v>
      </c>
    </row>
    <row r="9931" spans="1:2" x14ac:dyDescent="0.25">
      <c r="A9931">
        <f ca="1">25372.1395630869*(((RANDBETWEEN(3800,4910))))</f>
        <v>121405687.8093707</v>
      </c>
      <c r="B9931">
        <v>156844792.63894945</v>
      </c>
    </row>
    <row r="9932" spans="1:2" x14ac:dyDescent="0.25">
      <c r="A9932">
        <f ca="1">29602.6992574004*(((RANDBETWEEN(3800,4910))))</f>
        <v>118618015.92440349</v>
      </c>
      <c r="B9932">
        <v>181487922.53901124</v>
      </c>
    </row>
    <row r="9933" spans="1:2" x14ac:dyDescent="0.25">
      <c r="A9933">
        <f ca="1">31898.2496339273*(((RANDBETWEEN(3800,4910))))</f>
        <v>149379503.0356814</v>
      </c>
      <c r="B9933">
        <v>157508748.95314938</v>
      </c>
    </row>
    <row r="9934" spans="1:2" x14ac:dyDescent="0.25">
      <c r="A9934">
        <f ca="1">26182.142319247*(((RANDBETWEEN(3800,4910))))</f>
        <v>123003704.61582258</v>
      </c>
      <c r="B9934">
        <v>144897075.58876094</v>
      </c>
    </row>
    <row r="9935" spans="1:2" x14ac:dyDescent="0.25">
      <c r="A9935">
        <f ca="1">30294.879707853*(((RANDBETWEEN(3800,4910))))</f>
        <v>120846275.15462552</v>
      </c>
      <c r="B9935">
        <v>161307817.34534514</v>
      </c>
    </row>
    <row r="9936" spans="1:2" x14ac:dyDescent="0.25">
      <c r="A9936">
        <f ca="1">28727.1296211454*(((RANDBETWEEN(3800,4910))))</f>
        <v>110628176.1710308</v>
      </c>
      <c r="B9936">
        <v>150171968.96336555</v>
      </c>
    </row>
    <row r="9937" spans="1:2" x14ac:dyDescent="0.25">
      <c r="A9937">
        <f ca="1">25955.4892399438*(((RANDBETWEEN(3800,4910))))</f>
        <v>126299410.64156666</v>
      </c>
      <c r="B9937">
        <v>186237662.94019806</v>
      </c>
    </row>
    <row r="9938" spans="1:2" x14ac:dyDescent="0.25">
      <c r="A9938">
        <f ca="1">27821.7312340889*(((RANDBETWEEN(3800,4910))))</f>
        <v>120412452.78113692</v>
      </c>
      <c r="B9938">
        <v>168957362.32326415</v>
      </c>
    </row>
    <row r="9939" spans="1:2" x14ac:dyDescent="0.25">
      <c r="A9939">
        <f ca="1">31595.7389734151*(((RANDBETWEEN(3800,4910))))</f>
        <v>120916893.05125956</v>
      </c>
      <c r="B9939">
        <v>143685283.18158832</v>
      </c>
    </row>
    <row r="9940" spans="1:2" x14ac:dyDescent="0.25">
      <c r="A9940">
        <f ca="1">25382.9606168545*(((RANDBETWEEN(3800,4910))))</f>
        <v>99348907.854368597</v>
      </c>
      <c r="B9940">
        <v>155254570.26781997</v>
      </c>
    </row>
    <row r="9941" spans="1:2" x14ac:dyDescent="0.25">
      <c r="A9941">
        <f ca="1">31669.0339418292*(((RANDBETWEEN(3800,4910))))</f>
        <v>134530056.18489045</v>
      </c>
      <c r="B9941">
        <v>164801281.68746102</v>
      </c>
    </row>
    <row r="9942" spans="1:2" x14ac:dyDescent="0.25">
      <c r="A9942">
        <f ca="1">25899.1576875401*(((RANDBETWEEN(3800,4910))))</f>
        <v>119369217.78187226</v>
      </c>
      <c r="B9942">
        <v>146223872.5499303</v>
      </c>
    </row>
    <row r="9943" spans="1:2" x14ac:dyDescent="0.25">
      <c r="A9943">
        <f ca="1">27954.4759460953*(((RANDBETWEEN(3800,4910))))</f>
        <v>127891727.45338616</v>
      </c>
      <c r="B9943">
        <v>157997516.2922501</v>
      </c>
    </row>
    <row r="9944" spans="1:2" x14ac:dyDescent="0.25">
      <c r="A9944">
        <f ca="1">26718.7561853855*(((RANDBETWEEN(3800,4910))))</f>
        <v>102974086.33847564</v>
      </c>
      <c r="B9944">
        <v>155278096.84059018</v>
      </c>
    </row>
    <row r="9945" spans="1:2" x14ac:dyDescent="0.25">
      <c r="A9945">
        <f ca="1">33880.6378657303*(((RANDBETWEEN(3800,4910))))</f>
        <v>131524636.19476488</v>
      </c>
      <c r="B9945">
        <v>198412323.70050824</v>
      </c>
    </row>
    <row r="9946" spans="1:2" x14ac:dyDescent="0.25">
      <c r="A9946">
        <f ca="1">27010.5469428693*(((RANDBETWEEN(3800,4910))))</f>
        <v>110473136.99633549</v>
      </c>
      <c r="B9946">
        <v>183738942.85937935</v>
      </c>
    </row>
    <row r="9947" spans="1:2" x14ac:dyDescent="0.25">
      <c r="A9947">
        <f ca="1">29848.0139649394*(((RANDBETWEEN(3800,4910))))</f>
        <v>117511630.97996658</v>
      </c>
      <c r="B9947">
        <v>162062416.43001616</v>
      </c>
    </row>
    <row r="9948" spans="1:2" x14ac:dyDescent="0.25">
      <c r="A9948">
        <f ca="1">32537.2951104863*(((RANDBETWEEN(3800,4910))))</f>
        <v>144790963.24166423</v>
      </c>
      <c r="B9948">
        <v>192745802.20548931</v>
      </c>
    </row>
    <row r="9949" spans="1:2" x14ac:dyDescent="0.25">
      <c r="A9949">
        <f ca="1">27575.4442250989*(((RANDBETWEEN(3800,4910))))</f>
        <v>107516657.0336608</v>
      </c>
      <c r="B9949">
        <v>145846788.60107586</v>
      </c>
    </row>
    <row r="9950" spans="1:2" x14ac:dyDescent="0.25">
      <c r="A9950">
        <f ca="1">27082.3533594266*(((RANDBETWEEN(3800,4910))))</f>
        <v>127584966.67625861</v>
      </c>
      <c r="B9950">
        <v>170011043.14649442</v>
      </c>
    </row>
    <row r="9951" spans="1:2" x14ac:dyDescent="0.25">
      <c r="A9951">
        <f ca="1">29520.4399662708*(((RANDBETWEEN(3800,4910))))</f>
        <v>112709039.79122199</v>
      </c>
      <c r="B9951">
        <v>201513861.61913952</v>
      </c>
    </row>
    <row r="9952" spans="1:2" x14ac:dyDescent="0.25">
      <c r="A9952">
        <f ca="1">26569.3795486072*(((RANDBETWEEN(3800,4910))))</f>
        <v>123919586.21470377</v>
      </c>
      <c r="B9952">
        <v>171057715.26612923</v>
      </c>
    </row>
    <row r="9953" spans="1:2" x14ac:dyDescent="0.25">
      <c r="A9953">
        <f ca="1">27479.573280368*(((RANDBETWEEN(3800,4910))))</f>
        <v>131929431.31904656</v>
      </c>
      <c r="B9953">
        <v>147353657.7845557</v>
      </c>
    </row>
    <row r="9954" spans="1:2" x14ac:dyDescent="0.25">
      <c r="A9954">
        <f ca="1">26602.0189610165*(((RANDBETWEEN(3800,4910))))</f>
        <v>106142055.65445581</v>
      </c>
      <c r="B9954">
        <v>165670146.27781194</v>
      </c>
    </row>
    <row r="9955" spans="1:2" x14ac:dyDescent="0.25">
      <c r="A9955">
        <f ca="1">26832.5907963116*(((RANDBETWEEN(3800,4910))))</f>
        <v>106096064.00861599</v>
      </c>
      <c r="B9955">
        <v>180871394.82609892</v>
      </c>
    </row>
    <row r="9956" spans="1:2" x14ac:dyDescent="0.25">
      <c r="A9956">
        <f ca="1">26696.2388158586*(((RANDBETWEEN(3800,4910))))</f>
        <v>115861676.46082631</v>
      </c>
      <c r="B9956">
        <v>143700974.6015256</v>
      </c>
    </row>
    <row r="9957" spans="1:2" x14ac:dyDescent="0.25">
      <c r="A9957">
        <f ca="1">28378.7305335979*(((RANDBETWEEN(3800,4910))))</f>
        <v>138544962.46502483</v>
      </c>
      <c r="B9957">
        <v>164890523.54209742</v>
      </c>
    </row>
    <row r="9958" spans="1:2" x14ac:dyDescent="0.25">
      <c r="A9958">
        <f ca="1">26915.3751518814*(((RANDBETWEEN(3800,4910))))</f>
        <v>130862553.98844777</v>
      </c>
      <c r="B9958">
        <v>194678505.91809544</v>
      </c>
    </row>
    <row r="9959" spans="1:2" x14ac:dyDescent="0.25">
      <c r="A9959">
        <f ca="1">28151.1475118686*(((RANDBETWEEN(3800,4910))))</f>
        <v>113195764.14522347</v>
      </c>
      <c r="B9959">
        <v>164843492.25034893</v>
      </c>
    </row>
    <row r="9960" spans="1:2" x14ac:dyDescent="0.25">
      <c r="A9960">
        <f ca="1">27063.8028204846*(((RANDBETWEEN(3800,4910))))</f>
        <v>106117170.85912023</v>
      </c>
      <c r="B9960">
        <v>161284522.44057924</v>
      </c>
    </row>
    <row r="9961" spans="1:2" x14ac:dyDescent="0.25">
      <c r="A9961">
        <f ca="1">27056.4001584842*(((RANDBETWEEN(3800,4910))))</f>
        <v>118777596.69574556</v>
      </c>
      <c r="B9961">
        <v>192672489.72181249</v>
      </c>
    </row>
    <row r="9962" spans="1:2" x14ac:dyDescent="0.25">
      <c r="A9962">
        <f ca="1">31948.4966725012*(((RANDBETWEEN(3800,4910))))</f>
        <v>140317797.38562506</v>
      </c>
      <c r="B9962">
        <v>183603780.54601222</v>
      </c>
    </row>
    <row r="9963" spans="1:2" x14ac:dyDescent="0.25">
      <c r="A9963">
        <f ca="1">27945.9417204083*(((RANDBETWEEN(3800,4910))))</f>
        <v>109436307.777119</v>
      </c>
      <c r="B9963">
        <v>169240926.03691164</v>
      </c>
    </row>
    <row r="9964" spans="1:2" x14ac:dyDescent="0.25">
      <c r="A9964">
        <f ca="1">26308.7108163689*(((RANDBETWEEN(3800,4910))))</f>
        <v>106734439.78200866</v>
      </c>
      <c r="B9964">
        <v>168451084.66243628</v>
      </c>
    </row>
    <row r="9965" spans="1:2" x14ac:dyDescent="0.25">
      <c r="A9965">
        <f ca="1">33578.74112135*(((RANDBETWEEN(3800,4910))))</f>
        <v>149324661.7666434</v>
      </c>
      <c r="B9965">
        <v>155563849.20219928</v>
      </c>
    </row>
    <row r="9966" spans="1:2" x14ac:dyDescent="0.25">
      <c r="A9966">
        <f ca="1">27716.526859079*(((RANDBETWEEN(3800,4910))))</f>
        <v>112612248.628438</v>
      </c>
      <c r="B9966">
        <v>150345077.51657683</v>
      </c>
    </row>
    <row r="9967" spans="1:2" x14ac:dyDescent="0.25">
      <c r="A9967">
        <f ca="1">26277.9317764608*(((RANDBETWEEN(3800,4910))))</f>
        <v>118224415.06229717</v>
      </c>
      <c r="B9967">
        <v>151334411.42662251</v>
      </c>
    </row>
    <row r="9968" spans="1:2" x14ac:dyDescent="0.25">
      <c r="A9968">
        <f ca="1">25750.6367789145*(((RANDBETWEEN(3800,4910))))</f>
        <v>114358577.93515921</v>
      </c>
      <c r="B9968">
        <v>171585483.64949864</v>
      </c>
    </row>
    <row r="9969" spans="1:2" x14ac:dyDescent="0.25">
      <c r="A9969">
        <f ca="1">26252.0100784293*(((RANDBETWEEN(3800,4910))))</f>
        <v>119079117.71575548</v>
      </c>
      <c r="B9969">
        <v>184855926.80698669</v>
      </c>
    </row>
    <row r="9970" spans="1:2" x14ac:dyDescent="0.25">
      <c r="A9970">
        <f ca="1">30356.2423233077*(((RANDBETWEEN(3800,4910))))</f>
        <v>122730287.71313311</v>
      </c>
      <c r="B9970">
        <v>197674493.2610445</v>
      </c>
    </row>
    <row r="9971" spans="1:2" x14ac:dyDescent="0.25">
      <c r="A9971">
        <f ca="1">30950.9459592772*(((RANDBETWEEN(3800,4910))))</f>
        <v>118232613.56443886</v>
      </c>
      <c r="B9971">
        <v>194098619.15556705</v>
      </c>
    </row>
    <row r="9972" spans="1:2" x14ac:dyDescent="0.25">
      <c r="A9972">
        <f ca="1">31215.0897890595*(((RANDBETWEEN(3800,4910))))</f>
        <v>124360917.71961319</v>
      </c>
      <c r="B9972">
        <v>192224858.63636467</v>
      </c>
    </row>
    <row r="9973" spans="1:2" x14ac:dyDescent="0.25">
      <c r="A9973">
        <f ca="1">28169.5184899574*(((RANDBETWEEN(3800,4910))))</f>
        <v>137692606.37891188</v>
      </c>
      <c r="B9973">
        <v>156525196.16835779</v>
      </c>
    </row>
    <row r="9974" spans="1:2" x14ac:dyDescent="0.25">
      <c r="A9974">
        <f ca="1">25659.7455252416*(((RANDBETWEEN(3800,4910))))</f>
        <v>97917588.9243218</v>
      </c>
      <c r="B9974">
        <v>158331621.99134314</v>
      </c>
    </row>
    <row r="9975" spans="1:2" x14ac:dyDescent="0.25">
      <c r="A9975">
        <f ca="1">26524.8119687035*(((RANDBETWEEN(3800,4910))))</f>
        <v>119733001.22672762</v>
      </c>
      <c r="B9975">
        <v>154971570.43939084</v>
      </c>
    </row>
    <row r="9976" spans="1:2" x14ac:dyDescent="0.25">
      <c r="A9976">
        <f ca="1">25583.2429247754*(((RANDBETWEEN(3800,4910))))</f>
        <v>100260729.02219492</v>
      </c>
      <c r="B9976">
        <v>150943478.88922024</v>
      </c>
    </row>
    <row r="9977" spans="1:2" x14ac:dyDescent="0.25">
      <c r="A9977">
        <f ca="1">25704.0866854679*(((RANDBETWEEN(3800,4910))))</f>
        <v>97983978.445003614</v>
      </c>
      <c r="B9977">
        <v>157461985.39003563</v>
      </c>
    </row>
    <row r="9978" spans="1:2" x14ac:dyDescent="0.25">
      <c r="A9978">
        <f ca="1">28275.8632320246*(((RANDBETWEEN(3800,4910))))</f>
        <v>135554488.33432579</v>
      </c>
      <c r="B9978">
        <v>157323265.30147505</v>
      </c>
    </row>
    <row r="9979" spans="1:2" x14ac:dyDescent="0.25">
      <c r="A9979">
        <f ca="1">26516.5069701575*(((RANDBETWEEN(3800,4910))))</f>
        <v>119324281.36570869</v>
      </c>
      <c r="B9979">
        <v>144351559.99748081</v>
      </c>
    </row>
    <row r="9980" spans="1:2" x14ac:dyDescent="0.25">
      <c r="A9980">
        <f ca="1">28700.2119964897*(((RANDBETWEEN(3800,4910))))</f>
        <v>109548709.1906011</v>
      </c>
      <c r="B9980">
        <v>191509851.6417627</v>
      </c>
    </row>
    <row r="9981" spans="1:2" x14ac:dyDescent="0.25">
      <c r="A9981">
        <f ca="1">26103.4402255115*(((RANDBETWEEN(3800,4910))))</f>
        <v>99219176.297169209</v>
      </c>
      <c r="B9981">
        <v>163181916.73036274</v>
      </c>
    </row>
    <row r="9982" spans="1:2" x14ac:dyDescent="0.25">
      <c r="A9982">
        <f ca="1">27279.72005077*(((RANDBETWEEN(3800,4910))))</f>
        <v>124204565.39115569</v>
      </c>
      <c r="B9982">
        <v>146447399.38392085</v>
      </c>
    </row>
    <row r="9983" spans="1:2" x14ac:dyDescent="0.25">
      <c r="A9983">
        <f ca="1">30684.5328816785*(((RANDBETWEEN(3800,4910))))</f>
        <v>135042629.21226725</v>
      </c>
      <c r="B9983">
        <v>199958921.08138871</v>
      </c>
    </row>
    <row r="9984" spans="1:2" x14ac:dyDescent="0.25">
      <c r="A9984">
        <f ca="1">25127.8466347128*(((RANDBETWEEN(3800,4910))))</f>
        <v>119784444.9076757</v>
      </c>
      <c r="B9984">
        <v>147372946.4607403</v>
      </c>
    </row>
    <row r="9985" spans="1:2" x14ac:dyDescent="0.25">
      <c r="A9985">
        <f ca="1">26591.2423163562*(((RANDBETWEEN(3800,4910))))</f>
        <v>118862853.15411241</v>
      </c>
      <c r="B9985">
        <v>143720527.49768493</v>
      </c>
    </row>
    <row r="9986" spans="1:2" x14ac:dyDescent="0.25">
      <c r="A9986">
        <f ca="1">26629.437304248*(((RANDBETWEEN(3800,4910))))</f>
        <v>123028000.34562561</v>
      </c>
      <c r="B9986">
        <v>154160306.11384416</v>
      </c>
    </row>
    <row r="9987" spans="1:2" x14ac:dyDescent="0.25">
      <c r="A9987">
        <f ca="1">28043.5672715604*(((RANDBETWEEN(3800,4910))))</f>
        <v>108809041.01365438</v>
      </c>
      <c r="B9987">
        <v>192527086.71201941</v>
      </c>
    </row>
    <row r="9988" spans="1:2" x14ac:dyDescent="0.25">
      <c r="A9988">
        <f ca="1">28134.5437075997*(((RANDBETWEEN(3800,4910))))</f>
        <v>110287411.33379078</v>
      </c>
      <c r="B9988">
        <v>168668471.72650701</v>
      </c>
    </row>
    <row r="9989" spans="1:2" x14ac:dyDescent="0.25">
      <c r="A9989">
        <f ca="1">25456.1074891029*(((RANDBETWEEN(3800,4910))))</f>
        <v>104879162.85510413</v>
      </c>
      <c r="B9989">
        <v>146584808.80562234</v>
      </c>
    </row>
    <row r="9990" spans="1:2" x14ac:dyDescent="0.25">
      <c r="A9990">
        <f ca="1">28160.6073727105*(((RANDBETWEEN(3800,4910))))</f>
        <v>117260769.09996641</v>
      </c>
      <c r="B9990">
        <v>175108923.38940445</v>
      </c>
    </row>
    <row r="9991" spans="1:2" x14ac:dyDescent="0.25">
      <c r="A9991">
        <f ca="1">28312.8349966587*(((RANDBETWEEN(3800,4910))))</f>
        <v>113562781.17159785</v>
      </c>
      <c r="B9991">
        <v>192423892.75412422</v>
      </c>
    </row>
    <row r="9992" spans="1:2" x14ac:dyDescent="0.25">
      <c r="A9992">
        <f ca="1">26766.9621421637*(((RANDBETWEEN(3800,4910))))</f>
        <v>126982468.4024248</v>
      </c>
      <c r="B9992">
        <v>173554110.71054676</v>
      </c>
    </row>
    <row r="9993" spans="1:2" x14ac:dyDescent="0.25">
      <c r="A9993">
        <f ca="1">27954.7021882296*(((RANDBETWEEN(3800,4910))))</f>
        <v>117493613.29712909</v>
      </c>
      <c r="B9993">
        <v>190589146.82693082</v>
      </c>
    </row>
    <row r="9994" spans="1:2" x14ac:dyDescent="0.25">
      <c r="A9994">
        <f ca="1">26815.4888927644*(((RANDBETWEEN(3800,4910))))</f>
        <v>130832770.30779737</v>
      </c>
      <c r="B9994">
        <v>152113322.03847873</v>
      </c>
    </row>
    <row r="9995" spans="1:2" x14ac:dyDescent="0.25">
      <c r="A9995">
        <f ca="1">26713.9060403472*(((RANDBETWEEN(3800,4910))))</f>
        <v>126757484.16144753</v>
      </c>
      <c r="B9995">
        <v>170899737.45259452</v>
      </c>
    </row>
    <row r="9996" spans="1:2" x14ac:dyDescent="0.25">
      <c r="A9996">
        <f ca="1">28326.9271049232*(((RANDBETWEEN(3800,4910))))</f>
        <v>108832053.93711475</v>
      </c>
      <c r="B9996">
        <v>146927047.32379907</v>
      </c>
    </row>
    <row r="9997" spans="1:2" x14ac:dyDescent="0.25">
      <c r="A9997">
        <f ca="1">31262.6402404805*(((RANDBETWEEN(3800,4910))))</f>
        <v>133835362.86949708</v>
      </c>
      <c r="B9997">
        <v>203551980.25697345</v>
      </c>
    </row>
    <row r="9998" spans="1:2" x14ac:dyDescent="0.25">
      <c r="A9998">
        <f ca="1">27765.9826382959*(((RANDBETWEEN(3800,4910))))</f>
        <v>119532555.25786416</v>
      </c>
      <c r="B9998">
        <v>200728358.66176796</v>
      </c>
    </row>
    <row r="9999" spans="1:2" x14ac:dyDescent="0.25">
      <c r="A9999">
        <f ca="1">28666.4286218599*(((RANDBETWEEN(3800,4910))))</f>
        <v>125673623.078234</v>
      </c>
      <c r="B9999">
        <v>180053348.69231585</v>
      </c>
    </row>
    <row r="10000" spans="1:2" x14ac:dyDescent="0.25">
      <c r="A10000">
        <f ca="1">27666.9666246407*(((RANDBETWEEN(3800,4910))))</f>
        <v>110640199.53193811</v>
      </c>
      <c r="B10000">
        <v>147729064.3136099</v>
      </c>
    </row>
    <row r="10001" spans="1:2" x14ac:dyDescent="0.25">
      <c r="A10001">
        <f ca="1">27559.6211267633*(((RANDBETWEEN(3800,4910))))</f>
        <v>120352865.46057545</v>
      </c>
      <c r="B10001">
        <v>155048709.00227219</v>
      </c>
    </row>
    <row r="10002" spans="1:2" x14ac:dyDescent="0.25">
      <c r="A10002">
        <f ca="1">32171.9153028808*(((RANDBETWEEN(3800,4910))))</f>
        <v>130103225.48485014</v>
      </c>
      <c r="B10002">
        <v>148456445.81436583</v>
      </c>
    </row>
    <row r="10003" spans="1:2" x14ac:dyDescent="0.25">
      <c r="A10003">
        <f ca="1">26034.501352098*(((RANDBETWEEN(3800,4910))))</f>
        <v>125043709.99412669</v>
      </c>
      <c r="B10003">
        <v>148635316.81573775</v>
      </c>
    </row>
    <row r="10004" spans="1:2" x14ac:dyDescent="0.25">
      <c r="A10004">
        <f ca="1">28108.0479364609*(((RANDBETWEEN(3800,4910))))</f>
        <v>110324088.15060908</v>
      </c>
      <c r="B10004">
        <v>194332622.86874899</v>
      </c>
    </row>
    <row r="10005" spans="1:2" x14ac:dyDescent="0.25">
      <c r="A10005">
        <f ca="1">26911.3330440779*(((RANDBETWEEN(3800,4910))))</f>
        <v>107914445.50675243</v>
      </c>
      <c r="B10005">
        <v>185149035.39989412</v>
      </c>
    </row>
    <row r="10006" spans="1:2" x14ac:dyDescent="0.25">
      <c r="A10006">
        <f ca="1">27129.4421293961*(((RANDBETWEEN(3800,4910))))</f>
        <v>108707674.61249037</v>
      </c>
      <c r="B10006">
        <v>150879670.06261352</v>
      </c>
    </row>
    <row r="10007" spans="1:2" x14ac:dyDescent="0.25">
      <c r="A10007">
        <f ca="1">30584.8283465604*(((RANDBETWEEN(3800,4910))))</f>
        <v>144115711.16899276</v>
      </c>
      <c r="B10007">
        <v>153337119.64708126</v>
      </c>
    </row>
    <row r="10008" spans="1:2" x14ac:dyDescent="0.25">
      <c r="A10008">
        <f ca="1">25293.1628455251*(((RANDBETWEEN(3800,4910))))</f>
        <v>98643335.097548023</v>
      </c>
      <c r="B10008">
        <v>192065582.93963343</v>
      </c>
    </row>
    <row r="10009" spans="1:2" x14ac:dyDescent="0.25">
      <c r="A10009">
        <f ca="1">25501.5963536479*(((RANDBETWEEN(3800,4910))))</f>
        <v>123657240.71883887</v>
      </c>
      <c r="B10009">
        <v>144689334.18309656</v>
      </c>
    </row>
    <row r="10010" spans="1:2" x14ac:dyDescent="0.25">
      <c r="A10010">
        <f ca="1">27951.3617008216*(((RANDBETWEEN(3800,4910))))</f>
        <v>114572631.61166765</v>
      </c>
      <c r="B10010">
        <v>199576801.36745325</v>
      </c>
    </row>
    <row r="10011" spans="1:2" x14ac:dyDescent="0.25">
      <c r="A10011">
        <f ca="1">26482.8348183388*(((RANDBETWEEN(3800,4910))))</f>
        <v>103388987.13079455</v>
      </c>
      <c r="B10011">
        <v>161918710.14667016</v>
      </c>
    </row>
    <row r="10012" spans="1:2" x14ac:dyDescent="0.25">
      <c r="A10012">
        <f ca="1">25928.0419940163*(((RANDBETWEEN(3800,4910))))</f>
        <v>113746320.22774933</v>
      </c>
      <c r="B10012">
        <v>151736096.11106235</v>
      </c>
    </row>
    <row r="10013" spans="1:2" x14ac:dyDescent="0.25">
      <c r="A10013">
        <f ca="1">27043.2789575824*(((RANDBETWEEN(3800,4910))))</f>
        <v>117394873.95486499</v>
      </c>
      <c r="B10013">
        <v>155519515.43852529</v>
      </c>
    </row>
    <row r="10014" spans="1:2" x14ac:dyDescent="0.25">
      <c r="A10014">
        <f ca="1">26257.2082314686*(((RANDBETWEEN(3800,4910))))</f>
        <v>107497010.49963242</v>
      </c>
      <c r="B10014">
        <v>146201781.11538318</v>
      </c>
    </row>
    <row r="10015" spans="1:2" x14ac:dyDescent="0.25">
      <c r="A10015">
        <f ca="1">25255.3049351382*(((RANDBETWEEN(3800,4910))))</f>
        <v>114507552.57591645</v>
      </c>
      <c r="B10015">
        <v>143496372.78281006</v>
      </c>
    </row>
    <row r="10016" spans="1:2" x14ac:dyDescent="0.25">
      <c r="A10016">
        <f ca="1">28427.4605661383*(((RANDBETWEEN(3800,4910))))</f>
        <v>126246352.37422006</v>
      </c>
      <c r="B10016">
        <v>143276735.73783907</v>
      </c>
    </row>
    <row r="10017" spans="1:2" x14ac:dyDescent="0.25">
      <c r="A10017">
        <f ca="1">28061.7450638949*(((RANDBETWEEN(3800,4910))))</f>
        <v>133096856.83805333</v>
      </c>
      <c r="B10017">
        <v>165291283.41399646</v>
      </c>
    </row>
    <row r="10018" spans="1:2" x14ac:dyDescent="0.25">
      <c r="A10018">
        <f ca="1">27143.9273925466*(((RANDBETWEEN(3800,4910))))</f>
        <v>109932905.93981373</v>
      </c>
      <c r="B10018">
        <v>150515887.88699976</v>
      </c>
    </row>
    <row r="10019" spans="1:2" x14ac:dyDescent="0.25">
      <c r="A10019">
        <f ca="1">27650.5789674541*(((RANDBETWEEN(3800,4910))))</f>
        <v>107311896.97268954</v>
      </c>
      <c r="B10019">
        <v>168632839.07024312</v>
      </c>
    </row>
    <row r="10020" spans="1:2" x14ac:dyDescent="0.25">
      <c r="A10020">
        <f ca="1">26337.9371615007*(((RANDBETWEEN(3800,4910))))</f>
        <v>112199612.30799304</v>
      </c>
      <c r="B10020">
        <v>194401533.94799504</v>
      </c>
    </row>
    <row r="10021" spans="1:2" x14ac:dyDescent="0.25">
      <c r="A10021">
        <f ca="1">31513.2647349057*(((RANDBETWEEN(3800,4910))))</f>
        <v>124162263.05552864</v>
      </c>
      <c r="B10021">
        <v>156115804.22570616</v>
      </c>
    </row>
    <row r="10022" spans="1:2" x14ac:dyDescent="0.25">
      <c r="A10022">
        <f ca="1">27402.4994391057*(((RANDBETWEEN(3800,4910))))</f>
        <v>106623125.31756036</v>
      </c>
      <c r="B10022">
        <v>149575455.34870493</v>
      </c>
    </row>
    <row r="10023" spans="1:2" x14ac:dyDescent="0.25">
      <c r="A10023">
        <f ca="1">32027.6802784445*(((RANDBETWEEN(3800,4910))))</f>
        <v>139576630.65346119</v>
      </c>
      <c r="B10023">
        <v>179559468.19665515</v>
      </c>
    </row>
    <row r="10024" spans="1:2" x14ac:dyDescent="0.25">
      <c r="A10024">
        <f ca="1">26147.3244637023*(((RANDBETWEEN(3800,4910))))</f>
        <v>105399864.91318412</v>
      </c>
      <c r="B10024">
        <v>168959459.05507109</v>
      </c>
    </row>
    <row r="10025" spans="1:2" x14ac:dyDescent="0.25">
      <c r="A10025">
        <f ca="1">32723.0153434393*(((RANDBETWEEN(3800,4910))))</f>
        <v>155008923.68187204</v>
      </c>
      <c r="B10025">
        <v>174561493.24139071</v>
      </c>
    </row>
    <row r="10026" spans="1:2" x14ac:dyDescent="0.25">
      <c r="A10026">
        <f ca="1">30326.1306120422*(((RANDBETWEEN(3800,4910))))</f>
        <v>128400837.01138659</v>
      </c>
      <c r="B10026">
        <v>168884189.06398642</v>
      </c>
    </row>
    <row r="10027" spans="1:2" x14ac:dyDescent="0.25">
      <c r="A10027">
        <f ca="1">27884.0801364317*(((RANDBETWEEN(3800,4910))))</f>
        <v>125060099.41189608</v>
      </c>
      <c r="B10027">
        <v>198021260.71544763</v>
      </c>
    </row>
    <row r="10028" spans="1:2" x14ac:dyDescent="0.25">
      <c r="A10028">
        <f ca="1">26495.5470784928*(((RANDBETWEEN(3800,4910))))</f>
        <v>127708536.91833541</v>
      </c>
      <c r="B10028">
        <v>149545244.30470958</v>
      </c>
    </row>
    <row r="10029" spans="1:2" x14ac:dyDescent="0.25">
      <c r="A10029">
        <f ca="1">27036.7080688505*(((RANDBETWEEN(3800,4910))))</f>
        <v>106497593.08320232</v>
      </c>
      <c r="B10029">
        <v>167843335.82936862</v>
      </c>
    </row>
    <row r="10030" spans="1:2" x14ac:dyDescent="0.25">
      <c r="A10030">
        <f ca="1">27649.9972922592*(((RANDBETWEEN(3800,4910))))</f>
        <v>111318889.09863554</v>
      </c>
      <c r="B10030">
        <v>191204062.04617041</v>
      </c>
    </row>
    <row r="10031" spans="1:2" x14ac:dyDescent="0.25">
      <c r="A10031">
        <f ca="1">24983.7671068019*(((RANDBETWEEN(3800,4910))))</f>
        <v>112526887.04903595</v>
      </c>
      <c r="B10031">
        <v>173851051.22364116</v>
      </c>
    </row>
    <row r="10032" spans="1:2" x14ac:dyDescent="0.25">
      <c r="A10032">
        <f ca="1">27091.4725934466*(((RANDBETWEEN(3800,4910))))</f>
        <v>116086960.06291887</v>
      </c>
      <c r="B10032">
        <v>164288871.32753903</v>
      </c>
    </row>
    <row r="10033" spans="1:2" x14ac:dyDescent="0.25">
      <c r="A10033">
        <f ca="1">26910.3612172198*(((RANDBETWEEN(3800,4910))))</f>
        <v>128066409.03274918</v>
      </c>
      <c r="B10033">
        <v>155623459.5581601</v>
      </c>
    </row>
    <row r="10034" spans="1:2" x14ac:dyDescent="0.25">
      <c r="A10034">
        <f ca="1">26304.2081731723*(((RANDBETWEEN(3800,4910))))</f>
        <v>108031382.96721871</v>
      </c>
      <c r="B10034">
        <v>151451203.06368706</v>
      </c>
    </row>
    <row r="10035" spans="1:2" x14ac:dyDescent="0.25">
      <c r="A10035">
        <f ca="1">27540.1711197072*(((RANDBETWEEN(3800,4910))))</f>
        <v>106084739.15311222</v>
      </c>
      <c r="B10035">
        <v>182363581.99985003</v>
      </c>
    </row>
    <row r="10036" spans="1:2" x14ac:dyDescent="0.25">
      <c r="A10036">
        <f ca="1">28231.4350077921*(((RANDBETWEEN(3800,4910))))</f>
        <v>125686348.65469059</v>
      </c>
      <c r="B10036">
        <v>170587426.83495301</v>
      </c>
    </row>
    <row r="10037" spans="1:2" x14ac:dyDescent="0.25">
      <c r="A10037">
        <f ca="1">27721.498423945*(((RANDBETWEEN(3800,4910))))</f>
        <v>132952306.44124037</v>
      </c>
      <c r="B10037">
        <v>153536666.9098292</v>
      </c>
    </row>
    <row r="10038" spans="1:2" x14ac:dyDescent="0.25">
      <c r="A10038">
        <f ca="1">27016.9789813229*(((RANDBETWEEN(3800,4910))))</f>
        <v>114038668.2801639</v>
      </c>
      <c r="B10038">
        <v>152731770.11548838</v>
      </c>
    </row>
    <row r="10039" spans="1:2" x14ac:dyDescent="0.25">
      <c r="A10039">
        <f ca="1">30445.4733799108*(((RANDBETWEEN(3800,4910))))</f>
        <v>142576151.83812234</v>
      </c>
      <c r="B10039">
        <v>192620990.23361927</v>
      </c>
    </row>
    <row r="10040" spans="1:2" x14ac:dyDescent="0.25">
      <c r="A10040">
        <f ca="1">26683.407016486*(((RANDBETWEEN(3800,4910))))</f>
        <v>128614021.81946275</v>
      </c>
      <c r="B10040">
        <v>168221247.00006008</v>
      </c>
    </row>
    <row r="10041" spans="1:2" x14ac:dyDescent="0.25">
      <c r="A10041">
        <f ca="1">26745.5229776816*(((RANDBETWEEN(3800,4910))))</f>
        <v>106928600.86477122</v>
      </c>
      <c r="B10041">
        <v>152365623.0109601</v>
      </c>
    </row>
    <row r="10042" spans="1:2" x14ac:dyDescent="0.25">
      <c r="A10042">
        <f ca="1">27540.477145287*(((RANDBETWEEN(3800,4910))))</f>
        <v>111401230.0526861</v>
      </c>
      <c r="B10042">
        <v>164380914.00048834</v>
      </c>
    </row>
    <row r="10043" spans="1:2" x14ac:dyDescent="0.25">
      <c r="A10043">
        <f ca="1">25780.9700915533*(((RANDBETWEEN(3800,4910))))</f>
        <v>118308871.75013795</v>
      </c>
      <c r="B10043">
        <v>151713753.01029605</v>
      </c>
    </row>
    <row r="10044" spans="1:2" x14ac:dyDescent="0.25">
      <c r="A10044">
        <f ca="1">29218.4490969148*(((RANDBETWEEN(3800,4910))))</f>
        <v>120876723.91393664</v>
      </c>
      <c r="B10044">
        <v>164525454.28162035</v>
      </c>
    </row>
    <row r="10045" spans="1:2" x14ac:dyDescent="0.25">
      <c r="A10045">
        <f ca="1">29986.486705268*(((RANDBETWEEN(3800,4910))))</f>
        <v>133050041.51127434</v>
      </c>
      <c r="B10045">
        <v>157944598.93433407</v>
      </c>
    </row>
    <row r="10046" spans="1:2" x14ac:dyDescent="0.25">
      <c r="A10046">
        <f ca="1">29663.2446423614*(((RANDBETWEEN(3800,4910))))</f>
        <v>144875286.83329296</v>
      </c>
      <c r="B10046">
        <v>203114158.07933187</v>
      </c>
    </row>
    <row r="10047" spans="1:2" x14ac:dyDescent="0.25">
      <c r="A10047">
        <f ca="1">26459.4574560273*(((RANDBETWEEN(3800,4910))))</f>
        <v>123115855.54289524</v>
      </c>
      <c r="B10047">
        <v>178436066.81794703</v>
      </c>
    </row>
    <row r="10048" spans="1:2" x14ac:dyDescent="0.25">
      <c r="A10048">
        <f ca="1">28599.004523209*(((RANDBETWEEN(3800,4910))))</f>
        <v>139849132.11849222</v>
      </c>
      <c r="B10048">
        <v>169006901.07215822</v>
      </c>
    </row>
    <row r="10049" spans="1:2" x14ac:dyDescent="0.25">
      <c r="A10049">
        <f ca="1">28619.7040466526*(((RANDBETWEEN(3800,4910))))</f>
        <v>123036107.69655958</v>
      </c>
      <c r="B10049">
        <v>152206967.82382116</v>
      </c>
    </row>
    <row r="10050" spans="1:2" x14ac:dyDescent="0.25">
      <c r="A10050">
        <f ca="1">29784.2043379883*(((RANDBETWEEN(3800,4910))))</f>
        <v>116843433.61792825</v>
      </c>
      <c r="B10050">
        <v>169798343.71232423</v>
      </c>
    </row>
    <row r="10051" spans="1:2" x14ac:dyDescent="0.25">
      <c r="A10051">
        <f ca="1">26113.6064300357*(((RANDBETWEEN(3800,4910))))</f>
        <v>102626473.27004032</v>
      </c>
      <c r="B10051">
        <v>144204528.9781653</v>
      </c>
    </row>
    <row r="10052" spans="1:2" x14ac:dyDescent="0.25">
      <c r="A10052">
        <f ca="1">29241.4345174536*(((RANDBETWEEN(3800,4910))))</f>
        <v>124948649.69307932</v>
      </c>
      <c r="B10052">
        <v>186737083.78294736</v>
      </c>
    </row>
    <row r="10053" spans="1:2" x14ac:dyDescent="0.25">
      <c r="A10053">
        <f ca="1">29871.723999409*(((RANDBETWEEN(3800,4910))))</f>
        <v>122623427.01757394</v>
      </c>
      <c r="B10053">
        <v>160522872.8955794</v>
      </c>
    </row>
    <row r="10054" spans="1:2" x14ac:dyDescent="0.25">
      <c r="A10054">
        <f ca="1">30858.7817760307*(((RANDBETWEEN(3800,4910))))</f>
        <v>150467419.9399257</v>
      </c>
      <c r="B10054">
        <v>200073345.68453705</v>
      </c>
    </row>
    <row r="10055" spans="1:2" x14ac:dyDescent="0.25">
      <c r="A10055">
        <f ca="1">33618.3046586377*(((RANDBETWEEN(3800,4910))))</f>
        <v>163351342.33632067</v>
      </c>
      <c r="B10055">
        <v>170564258.92803371</v>
      </c>
    </row>
    <row r="10056" spans="1:2" x14ac:dyDescent="0.25">
      <c r="A10056">
        <f ca="1">31886.3491360276*(((RANDBETWEEN(3800,4910))))</f>
        <v>148175864.43512008</v>
      </c>
      <c r="B10056">
        <v>186546241.39693809</v>
      </c>
    </row>
    <row r="10057" spans="1:2" x14ac:dyDescent="0.25">
      <c r="A10057">
        <f ca="1">27081.4336149352*(((RANDBETWEEN(3800,4910))))</f>
        <v>106213382.63777602</v>
      </c>
      <c r="B10057">
        <v>193754369.72630107</v>
      </c>
    </row>
    <row r="10058" spans="1:2" x14ac:dyDescent="0.25">
      <c r="A10058">
        <f ca="1">28719.9655170762*(((RANDBETWEEN(3800,4910))))</f>
        <v>111289866.3786702</v>
      </c>
      <c r="B10058">
        <v>168930254.97127929</v>
      </c>
    </row>
    <row r="10059" spans="1:2" x14ac:dyDescent="0.25">
      <c r="A10059">
        <f ca="1">30467.6884893478*(((RANDBETWEEN(3800,4910))))</f>
        <v>136586647.49774638</v>
      </c>
      <c r="B10059">
        <v>177361111.9011732</v>
      </c>
    </row>
    <row r="10060" spans="1:2" x14ac:dyDescent="0.25">
      <c r="A10060">
        <f ca="1">26493.1716460525*(((RANDBETWEEN(3800,4910))))</f>
        <v>127644100.99068107</v>
      </c>
      <c r="B10060">
        <v>149024428.77187341</v>
      </c>
    </row>
    <row r="10061" spans="1:2" x14ac:dyDescent="0.25">
      <c r="A10061">
        <f ca="1">27726.652874537*(((RANDBETWEEN(3800,4910))))</f>
        <v>128263496.1976081</v>
      </c>
      <c r="B10061">
        <v>195994003.45154226</v>
      </c>
    </row>
    <row r="10062" spans="1:2" x14ac:dyDescent="0.25">
      <c r="A10062">
        <f ca="1">26993.4623852736*(((RANDBETWEEN(3800,4910))))</f>
        <v>129109730.58876371</v>
      </c>
      <c r="B10062">
        <v>146064383.2431218</v>
      </c>
    </row>
    <row r="10063" spans="1:2" x14ac:dyDescent="0.25">
      <c r="A10063">
        <f ca="1">26014.2507868937*(((RANDBETWEEN(3800,4910))))</f>
        <v>104135045.8999355</v>
      </c>
      <c r="B10063">
        <v>172556091.89506698</v>
      </c>
    </row>
    <row r="10064" spans="1:2" x14ac:dyDescent="0.25">
      <c r="A10064">
        <f ca="1">29553.3364144754*(((RANDBETWEEN(3800,4910))))</f>
        <v>143304128.27379116</v>
      </c>
      <c r="B10064">
        <v>156185134.84103891</v>
      </c>
    </row>
    <row r="10065" spans="1:2" x14ac:dyDescent="0.25">
      <c r="A10065">
        <f ca="1">30157.7288068766*(((RANDBETWEEN(3800,4910))))</f>
        <v>117434195.97397737</v>
      </c>
      <c r="B10065">
        <v>144334557.1029712</v>
      </c>
    </row>
    <row r="10066" spans="1:2" x14ac:dyDescent="0.25">
      <c r="A10066">
        <f ca="1">26907.1318451669*(((RANDBETWEEN(3800,4910))))</f>
        <v>109512026.60982916</v>
      </c>
      <c r="B10066">
        <v>163005452.87117371</v>
      </c>
    </row>
    <row r="10067" spans="1:2" x14ac:dyDescent="0.25">
      <c r="A10067">
        <f ca="1">28607.5358795619*(((RANDBETWEEN(3800,4910))))</f>
        <v>114458751.05412726</v>
      </c>
      <c r="B10067">
        <v>195064552.4864831</v>
      </c>
    </row>
    <row r="10068" spans="1:2" x14ac:dyDescent="0.25">
      <c r="A10068">
        <f ca="1">26382.8387830299*(((RANDBETWEEN(3800,4910))))</f>
        <v>123471685.50457992</v>
      </c>
      <c r="B10068">
        <v>149568694.3000378</v>
      </c>
    </row>
    <row r="10069" spans="1:2" x14ac:dyDescent="0.25">
      <c r="A10069">
        <f ca="1">27584.6759743129*(((RANDBETWEEN(3800,4910))))</f>
        <v>110118026.48945719</v>
      </c>
      <c r="B10069">
        <v>178848823.5782342</v>
      </c>
    </row>
    <row r="10070" spans="1:2" x14ac:dyDescent="0.25">
      <c r="A10070">
        <f ca="1">30804.2661267963*(((RANDBETWEEN(3800,4910))))</f>
        <v>123863954.09584798</v>
      </c>
      <c r="B10070">
        <v>179406221.82327062</v>
      </c>
    </row>
    <row r="10071" spans="1:2" x14ac:dyDescent="0.25">
      <c r="A10071">
        <f ca="1">32045.6472962821*(((RANDBETWEEN(3800,4910))))</f>
        <v>131707610.38771954</v>
      </c>
      <c r="B10071">
        <v>201540768.0573692</v>
      </c>
    </row>
    <row r="10072" spans="1:2" x14ac:dyDescent="0.25">
      <c r="A10072">
        <f ca="1">27205.8345330622*(((RANDBETWEEN(3800,4910))))</f>
        <v>131785062.47815317</v>
      </c>
      <c r="B10072">
        <v>176147040.72582743</v>
      </c>
    </row>
    <row r="10073" spans="1:2" x14ac:dyDescent="0.25">
      <c r="A10073">
        <f ca="1">29200.4780352094*(((RANDBETWEEN(3800,4910))))</f>
        <v>133650587.96715322</v>
      </c>
      <c r="B10073">
        <v>151493439.5526115</v>
      </c>
    </row>
    <row r="10074" spans="1:2" x14ac:dyDescent="0.25">
      <c r="A10074">
        <f ca="1">25710.9315764172*(((RANDBETWEEN(3800,4910))))</f>
        <v>117987465.00417839</v>
      </c>
      <c r="B10074">
        <v>161049105.73536983</v>
      </c>
    </row>
    <row r="10075" spans="1:2" x14ac:dyDescent="0.25">
      <c r="A10075">
        <f ca="1">31776.4326839773*(((RANDBETWEEN(3800,4910))))</f>
        <v>151255819.57573202</v>
      </c>
      <c r="B10075">
        <v>191796399.6982553</v>
      </c>
    </row>
    <row r="10076" spans="1:2" x14ac:dyDescent="0.25">
      <c r="A10076">
        <f ca="1">26474.4648074782*(((RANDBETWEEN(3800,4910))))</f>
        <v>127765767.16088964</v>
      </c>
      <c r="B10076">
        <v>192172654.41168404</v>
      </c>
    </row>
    <row r="10077" spans="1:2" x14ac:dyDescent="0.25">
      <c r="A10077">
        <f ca="1">31454.1145628154*(((RANDBETWEEN(3800,4910))))</f>
        <v>130912024.81043762</v>
      </c>
      <c r="B10077">
        <v>143457058.36140487</v>
      </c>
    </row>
    <row r="10078" spans="1:2" x14ac:dyDescent="0.25">
      <c r="A10078">
        <f ca="1">29501.9124968116*(((RANDBETWEEN(3800,4910))))</f>
        <v>114378914.75013867</v>
      </c>
      <c r="B10078">
        <v>191354513.18704864</v>
      </c>
    </row>
    <row r="10079" spans="1:2" x14ac:dyDescent="0.25">
      <c r="A10079">
        <f ca="1">27904.0776988101*(((RANDBETWEEN(3800,4910))))</f>
        <v>126628704.59720007</v>
      </c>
      <c r="B10079">
        <v>146052673.65208429</v>
      </c>
    </row>
    <row r="10080" spans="1:2" x14ac:dyDescent="0.25">
      <c r="A10080">
        <f ca="1">26969.2283505536*(((RANDBETWEEN(3800,4910))))</f>
        <v>107094805.78004859</v>
      </c>
      <c r="B10080">
        <v>178819342.13417131</v>
      </c>
    </row>
    <row r="10081" spans="1:2" x14ac:dyDescent="0.25">
      <c r="A10081">
        <f ca="1">27968.6789600412*(((RANDBETWEEN(3800,4910))))</f>
        <v>120069538.77545702</v>
      </c>
      <c r="B10081">
        <v>146454524.84902081</v>
      </c>
    </row>
    <row r="10082" spans="1:2" x14ac:dyDescent="0.25">
      <c r="A10082">
        <f ca="1">25092.7495354874*(((RANDBETWEEN(3800,4910))))</f>
        <v>116530728.84280345</v>
      </c>
      <c r="B10082">
        <v>181379939.37446475</v>
      </c>
    </row>
    <row r="10083" spans="1:2" x14ac:dyDescent="0.25">
      <c r="A10083">
        <f ca="1">26379.4409550092*(((RANDBETWEEN(3800,4910))))</f>
        <v>113009525.05125961</v>
      </c>
      <c r="B10083">
        <v>166497246.03426865</v>
      </c>
    </row>
    <row r="10084" spans="1:2" x14ac:dyDescent="0.25">
      <c r="A10084">
        <f ca="1">26767.7299891989*(((RANDBETWEEN(3800,4910))))</f>
        <v>114030529.75398728</v>
      </c>
      <c r="B10084">
        <v>161401670.56780887</v>
      </c>
    </row>
    <row r="10085" spans="1:2" x14ac:dyDescent="0.25">
      <c r="A10085">
        <f ca="1">27153.6672769387*(((RANDBETWEEN(3800,4910))))</f>
        <v>105057538.69447565</v>
      </c>
      <c r="B10085">
        <v>170344632.37100425</v>
      </c>
    </row>
    <row r="10086" spans="1:2" x14ac:dyDescent="0.25">
      <c r="A10086">
        <f ca="1">25579.5414612817*(((RANDBETWEEN(3800,4910))))</f>
        <v>121426083.31670427</v>
      </c>
      <c r="B10086">
        <v>156045825.22913498</v>
      </c>
    </row>
    <row r="10087" spans="1:2" x14ac:dyDescent="0.25">
      <c r="A10087">
        <f ca="1">29986.2278738586*(((RANDBETWEEN(3800,4910))))</f>
        <v>116046701.87183262</v>
      </c>
      <c r="B10087">
        <v>150884366.54049283</v>
      </c>
    </row>
    <row r="10088" spans="1:2" x14ac:dyDescent="0.25">
      <c r="A10088">
        <f ca="1">27217.6888695623*(((RANDBETWEEN(3800,4910))))</f>
        <v>103998789.17059749</v>
      </c>
      <c r="B10088">
        <v>163252866.90681571</v>
      </c>
    </row>
    <row r="10089" spans="1:2" x14ac:dyDescent="0.25">
      <c r="A10089">
        <f ca="1">28100.5324825982*(((RANDBETWEEN(3800,4910))))</f>
        <v>135107360.17633203</v>
      </c>
      <c r="B10089">
        <v>143160205.46048021</v>
      </c>
    </row>
    <row r="10090" spans="1:2" x14ac:dyDescent="0.25">
      <c r="A10090">
        <f ca="1">27091.2925784205*(((RANDBETWEEN(3800,4910))))</f>
        <v>121639903.67710812</v>
      </c>
      <c r="B10090">
        <v>154366736.057107</v>
      </c>
    </row>
    <row r="10091" spans="1:2" x14ac:dyDescent="0.25">
      <c r="A10091">
        <f ca="1">26821.8559138165*(((RANDBETWEEN(3800,4910))))</f>
        <v>120188736.34981184</v>
      </c>
      <c r="B10091">
        <v>151415261.0056563</v>
      </c>
    </row>
    <row r="10092" spans="1:2" x14ac:dyDescent="0.25">
      <c r="A10092">
        <f ca="1">25960.1286352072*(((RANDBETWEEN(3800,4910))))</f>
        <v>126945029.02616313</v>
      </c>
      <c r="B10092">
        <v>177223845.29518074</v>
      </c>
    </row>
    <row r="10093" spans="1:2" x14ac:dyDescent="0.25">
      <c r="A10093">
        <f ca="1">27470.5030335255*(((RANDBETWEEN(3800,4910))))</f>
        <v>129798126.83340794</v>
      </c>
      <c r="B10093">
        <v>178766834.79415196</v>
      </c>
    </row>
    <row r="10094" spans="1:2" x14ac:dyDescent="0.25">
      <c r="A10094">
        <f ca="1">25801.1376053623*(((RANDBETWEEN(3800,4910))))</f>
        <v>119201255.73677403</v>
      </c>
      <c r="B10094">
        <v>144078122.7194761</v>
      </c>
    </row>
    <row r="10095" spans="1:2" x14ac:dyDescent="0.25">
      <c r="A10095">
        <f ca="1">25582.7694105326*(((RANDBETWEEN(3800,4910))))</f>
        <v>101563594.55981453</v>
      </c>
      <c r="B10095">
        <v>163889230.93876517</v>
      </c>
    </row>
    <row r="10096" spans="1:2" x14ac:dyDescent="0.25">
      <c r="A10096">
        <f ca="1">26880.1211403522*(((RANDBETWEEN(3800,4910))))</f>
        <v>128379458.56632227</v>
      </c>
      <c r="B10096">
        <v>176071097.22904888</v>
      </c>
    </row>
    <row r="10097" spans="1:2" x14ac:dyDescent="0.25">
      <c r="A10097">
        <f ca="1">31897.5169526437*(((RANDBETWEEN(3800,4910))))</f>
        <v>151640795.59286818</v>
      </c>
      <c r="B10097">
        <v>182744751.43528143</v>
      </c>
    </row>
    <row r="10098" spans="1:2" x14ac:dyDescent="0.25">
      <c r="A10098">
        <f ca="1">32230.2647491918*(((RANDBETWEEN(3800,4910))))</f>
        <v>126149256.22833662</v>
      </c>
      <c r="B10098">
        <v>175470559.82039082</v>
      </c>
    </row>
    <row r="10099" spans="1:2" x14ac:dyDescent="0.25">
      <c r="A10099">
        <f ca="1">26685.7534952603*(((RANDBETWEEN(3800,4910))))</f>
        <v>124729211.83684655</v>
      </c>
      <c r="B10099">
        <v>146590059.86050656</v>
      </c>
    </row>
    <row r="10100" spans="1:2" x14ac:dyDescent="0.25">
      <c r="A10100">
        <f ca="1">30638.6373673205*(((RANDBETWEEN(3800,4910))))</f>
        <v>141611781.91175517</v>
      </c>
      <c r="B10100">
        <v>195722460.90276247</v>
      </c>
    </row>
    <row r="10101" spans="1:2" x14ac:dyDescent="0.25">
      <c r="A10101">
        <f ca="1">31856.3427513325*(((RANDBETWEEN(3800,4910))))</f>
        <v>128030641.51760526</v>
      </c>
      <c r="B10101">
        <v>193403280.19222766</v>
      </c>
    </row>
    <row r="10102" spans="1:2" x14ac:dyDescent="0.25">
      <c r="A10102">
        <f ca="1">28851.2491312573*(((RANDBETWEEN(3800,4910))))</f>
        <v>124406586.25398163</v>
      </c>
      <c r="B10102">
        <v>163688722.13635623</v>
      </c>
    </row>
    <row r="10103" spans="1:2" x14ac:dyDescent="0.25">
      <c r="A10103">
        <f ca="1">27063.8320093483*(((RANDBETWEEN(3800,4910))))</f>
        <v>114913030.71169305</v>
      </c>
      <c r="B10103">
        <v>167860737.91299221</v>
      </c>
    </row>
    <row r="10104" spans="1:2" x14ac:dyDescent="0.25">
      <c r="A10104">
        <f ca="1">26620.5889993478*(((RANDBETWEEN(3800,4910))))</f>
        <v>117609762.19911879</v>
      </c>
      <c r="B10104">
        <v>153735415.77683061</v>
      </c>
    </row>
    <row r="10105" spans="1:2" x14ac:dyDescent="0.25">
      <c r="A10105">
        <f ca="1">26015.1119406982*(((RANDBETWEEN(3800,4910))))</f>
        <v>116963943.28537926</v>
      </c>
      <c r="B10105">
        <v>155686472.38849542</v>
      </c>
    </row>
    <row r="10106" spans="1:2" x14ac:dyDescent="0.25">
      <c r="A10106">
        <f ca="1">26723.8855224649*(((RANDBETWEEN(3800,4910))))</f>
        <v>120444552.04974909</v>
      </c>
      <c r="B10106">
        <v>143035477.5675917</v>
      </c>
    </row>
    <row r="10107" spans="1:2" x14ac:dyDescent="0.25">
      <c r="A10107">
        <f ca="1">26906.0120459604*(((RANDBETWEEN(3800,4910))))</f>
        <v>117794520.73721471</v>
      </c>
      <c r="B10107">
        <v>154055705.81538445</v>
      </c>
    </row>
    <row r="10108" spans="1:2" x14ac:dyDescent="0.25">
      <c r="A10108">
        <f ca="1">27508.0369051965*(((RANDBETWEEN(3800,4910))))</f>
        <v>123401053.55671138</v>
      </c>
      <c r="B10108">
        <v>143887398.66812801</v>
      </c>
    </row>
    <row r="10109" spans="1:2" x14ac:dyDescent="0.25">
      <c r="A10109">
        <f ca="1">25568.8851851905*(((RANDBETWEEN(3800,4910))))</f>
        <v>124367057.54076669</v>
      </c>
      <c r="B10109">
        <v>144626965.03471571</v>
      </c>
    </row>
    <row r="10110" spans="1:2" x14ac:dyDescent="0.25">
      <c r="A10110">
        <f ca="1">25821.9793486157*(((RANDBETWEEN(3800,4910))))</f>
        <v>122990087.63745663</v>
      </c>
      <c r="B10110">
        <v>174374738.99324664</v>
      </c>
    </row>
    <row r="10111" spans="1:2" x14ac:dyDescent="0.25">
      <c r="A10111">
        <f ca="1">26916.1929005791*(((RANDBETWEEN(3800,4910))))</f>
        <v>105753721.90637517</v>
      </c>
      <c r="B10111">
        <v>159257493.543946</v>
      </c>
    </row>
    <row r="10112" spans="1:2" x14ac:dyDescent="0.25">
      <c r="A10112">
        <f ca="1">29646.3411087729*(((RANDBETWEEN(3800,4910))))</f>
        <v>120660608.31270584</v>
      </c>
      <c r="B10112">
        <v>170181989.16208407</v>
      </c>
    </row>
    <row r="10113" spans="1:2" x14ac:dyDescent="0.25">
      <c r="A10113">
        <f ca="1">31136.0249582202*(((RANDBETWEEN(3800,4910))))</f>
        <v>128622919.10240759</v>
      </c>
      <c r="B10113">
        <v>203062461.60914558</v>
      </c>
    </row>
    <row r="10114" spans="1:2" x14ac:dyDescent="0.25">
      <c r="A10114">
        <f ca="1">27842.7691096962*(((RANDBETWEEN(3800,4910))))</f>
        <v>111649504.12988159</v>
      </c>
      <c r="B10114">
        <v>162263241.30942929</v>
      </c>
    </row>
    <row r="10115" spans="1:2" x14ac:dyDescent="0.25">
      <c r="A10115">
        <f ca="1">26777.1959449153*(((RANDBETWEEN(3800,4910))))</f>
        <v>101994339.35418248</v>
      </c>
      <c r="B10115">
        <v>156654998.64463478</v>
      </c>
    </row>
    <row r="10116" spans="1:2" x14ac:dyDescent="0.25">
      <c r="A10116">
        <f ca="1">27491.4218022167*(((RANDBETWEEN(3800,4910))))</f>
        <v>114914143.13326582</v>
      </c>
      <c r="B10116">
        <v>188503872.55411869</v>
      </c>
    </row>
    <row r="10117" spans="1:2" x14ac:dyDescent="0.25">
      <c r="A10117">
        <f ca="1">28722.2299995085*(((RANDBETWEEN(3800,4910))))</f>
        <v>114199586.47804582</v>
      </c>
      <c r="B10117">
        <v>199087434.68191499</v>
      </c>
    </row>
    <row r="10118" spans="1:2" x14ac:dyDescent="0.25">
      <c r="A10118">
        <f ca="1">25937.2774253481*(((RANDBETWEEN(3800,4910))))</f>
        <v>112904968.63254021</v>
      </c>
      <c r="B10118">
        <v>145451562.26878417</v>
      </c>
    </row>
    <row r="10119" spans="1:2" x14ac:dyDescent="0.25">
      <c r="A10119">
        <f ca="1">28785.8820115694*(((RANDBETWEEN(3800,4910))))</f>
        <v>136761725.436966</v>
      </c>
      <c r="B10119">
        <v>184867961.37692383</v>
      </c>
    </row>
    <row r="10120" spans="1:2" x14ac:dyDescent="0.25">
      <c r="A10120">
        <f ca="1">27619.8946745435*(((RANDBETWEEN(3800,4910))))</f>
        <v>114346363.95260996</v>
      </c>
      <c r="B10120">
        <v>146351956.5303002</v>
      </c>
    </row>
    <row r="10121" spans="1:2" x14ac:dyDescent="0.25">
      <c r="A10121">
        <f ca="1">26585.0746056163*(((RANDBETWEEN(3800,4910))))</f>
        <v>122769874.52873611</v>
      </c>
      <c r="B10121">
        <v>162981167.30596215</v>
      </c>
    </row>
    <row r="10122" spans="1:2" x14ac:dyDescent="0.25">
      <c r="A10122">
        <f ca="1">28583.3075713775*(((RANDBETWEEN(3800,4910))))</f>
        <v>126423969.38820256</v>
      </c>
      <c r="B10122">
        <v>177532979.67289099</v>
      </c>
    </row>
    <row r="10123" spans="1:2" x14ac:dyDescent="0.25">
      <c r="A10123">
        <f ca="1">31124.6914583468*(((RANDBETWEEN(3800,4910))))</f>
        <v>130443581.9019313</v>
      </c>
      <c r="B10123">
        <v>193179581.55896825</v>
      </c>
    </row>
    <row r="10124" spans="1:2" x14ac:dyDescent="0.25">
      <c r="A10124">
        <f ca="1">28752.7141088426*(((RANDBETWEEN(3800,4910))))</f>
        <v>118087396.84501643</v>
      </c>
      <c r="B10124">
        <v>184373994.19067645</v>
      </c>
    </row>
    <row r="10125" spans="1:2" x14ac:dyDescent="0.25">
      <c r="A10125">
        <f ca="1">26644.7919485297*(((RANDBETWEEN(3800,4910))))</f>
        <v>110282793.87496449</v>
      </c>
      <c r="B10125">
        <v>190232272.88891944</v>
      </c>
    </row>
    <row r="10126" spans="1:2" x14ac:dyDescent="0.25">
      <c r="A10126">
        <f ca="1">28359.6630174814*(((RANDBETWEEN(3800,4910))))</f>
        <v>123563051.76716624</v>
      </c>
      <c r="B10126">
        <v>157440524.36423311</v>
      </c>
    </row>
    <row r="10127" spans="1:2" x14ac:dyDescent="0.25">
      <c r="A10127">
        <f ca="1">30506.4115655073*(((RANDBETWEEN(3800,4910))))</f>
        <v>130323390.20784736</v>
      </c>
      <c r="B10127">
        <v>187653669.58943343</v>
      </c>
    </row>
    <row r="10128" spans="1:2" x14ac:dyDescent="0.25">
      <c r="A10128">
        <f ca="1">27212.0101858533*(((RANDBETWEEN(3800,4910))))</f>
        <v>116712311.6871247</v>
      </c>
      <c r="B10128">
        <v>168429532.47974005</v>
      </c>
    </row>
    <row r="10129" spans="1:2" x14ac:dyDescent="0.25">
      <c r="A10129">
        <f ca="1">27798.6178439906*(((RANDBETWEEN(3800,4910))))</f>
        <v>112223020.23619038</v>
      </c>
      <c r="B10129">
        <v>147727718.55887139</v>
      </c>
    </row>
    <row r="10130" spans="1:2" x14ac:dyDescent="0.25">
      <c r="A10130">
        <f ca="1">30516.2076401469*(((RANDBETWEEN(3800,4910))))</f>
        <v>128625815.2032191</v>
      </c>
      <c r="B10130">
        <v>171542476.44173077</v>
      </c>
    </row>
    <row r="10131" spans="1:2" x14ac:dyDescent="0.25">
      <c r="A10131">
        <f ca="1">27797.4390424899*(((RANDBETWEEN(3800,4910))))</f>
        <v>134622997.28277862</v>
      </c>
      <c r="B10131">
        <v>175770305.97237709</v>
      </c>
    </row>
    <row r="10132" spans="1:2" x14ac:dyDescent="0.25">
      <c r="A10132">
        <f ca="1">27218.9024277412*(((RANDBETWEEN(3800,4910))))</f>
        <v>111325310.92946158</v>
      </c>
      <c r="B10132">
        <v>173807024.84416488</v>
      </c>
    </row>
    <row r="10133" spans="1:2" x14ac:dyDescent="0.25">
      <c r="A10133">
        <f ca="1">26295.4497437548*(((RANDBETWEEN(3800,4910))))</f>
        <v>101894867.75704995</v>
      </c>
      <c r="B10133">
        <v>200099106.43692276</v>
      </c>
    </row>
    <row r="10134" spans="1:2" x14ac:dyDescent="0.25">
      <c r="A10134">
        <f ca="1">27639.4371641157*(((RANDBETWEEN(3800,4910))))</f>
        <v>109065219.04960039</v>
      </c>
      <c r="B10134">
        <v>159204581.20246881</v>
      </c>
    </row>
    <row r="10135" spans="1:2" x14ac:dyDescent="0.25">
      <c r="A10135">
        <f ca="1">28951.7292905842*(((RANDBETWEEN(3800,4910))))</f>
        <v>123305415.04859798</v>
      </c>
      <c r="B10135">
        <v>162474917.25367868</v>
      </c>
    </row>
    <row r="10136" spans="1:2" x14ac:dyDescent="0.25">
      <c r="A10136">
        <f ca="1">30042.0339298213*(((RANDBETWEEN(3800,4910))))</f>
        <v>117043764.19058377</v>
      </c>
      <c r="B10136">
        <v>155579208.83627272</v>
      </c>
    </row>
    <row r="10137" spans="1:2" x14ac:dyDescent="0.25">
      <c r="A10137">
        <f ca="1">28723.1324821609*(((RANDBETWEEN(3800,4910))))</f>
        <v>140398671.57280257</v>
      </c>
      <c r="B10137">
        <v>170830277.34872547</v>
      </c>
    </row>
    <row r="10138" spans="1:2" x14ac:dyDescent="0.25">
      <c r="A10138">
        <f ca="1">25874.1715622966*(((RANDBETWEEN(3800,4910))))</f>
        <v>103729553.79324725</v>
      </c>
      <c r="B10138">
        <v>175891113.23518258</v>
      </c>
    </row>
    <row r="10139" spans="1:2" x14ac:dyDescent="0.25">
      <c r="A10139">
        <f ca="1">31223.5165410247*(((RANDBETWEEN(3800,4910))))</f>
        <v>130607969.69110633</v>
      </c>
      <c r="B10139">
        <v>198102826.52963561</v>
      </c>
    </row>
    <row r="10140" spans="1:2" x14ac:dyDescent="0.25">
      <c r="A10140">
        <f ca="1">29538.9980377973*(((RANDBETWEEN(3800,4910))))</f>
        <v>144800168.38128242</v>
      </c>
      <c r="B10140">
        <v>152357146.36557043</v>
      </c>
    </row>
    <row r="10141" spans="1:2" x14ac:dyDescent="0.25">
      <c r="A10141">
        <f ca="1">27510.6247186791*(((RANDBETWEEN(3800,4910))))</f>
        <v>124375534.35314803</v>
      </c>
      <c r="B10141">
        <v>189793196.15161002</v>
      </c>
    </row>
    <row r="10142" spans="1:2" x14ac:dyDescent="0.25">
      <c r="A10142">
        <f ca="1">28885.924713995*(((RANDBETWEEN(3800,4910))))</f>
        <v>131546501.14753304</v>
      </c>
      <c r="B10142">
        <v>157049538.64243919</v>
      </c>
    </row>
    <row r="10143" spans="1:2" x14ac:dyDescent="0.25">
      <c r="A10143">
        <f ca="1">26823.4392906557*(((RANDBETWEEN(3800,4910))))</f>
        <v>126660280.33047642</v>
      </c>
      <c r="B10143">
        <v>144279578.97609687</v>
      </c>
    </row>
    <row r="10144" spans="1:2" x14ac:dyDescent="0.25">
      <c r="A10144">
        <f ca="1">25183.7527403688*(((RANDBETWEEN(3800,4910))))</f>
        <v>116550407.68242675</v>
      </c>
      <c r="B10144">
        <v>148801885.1480754</v>
      </c>
    </row>
    <row r="10145" spans="1:2" x14ac:dyDescent="0.25">
      <c r="A10145">
        <f ca="1">28822.669835304*(((RANDBETWEEN(3800,4910))))</f>
        <v>134688336.14037535</v>
      </c>
      <c r="B10145">
        <v>190586825.56093028</v>
      </c>
    </row>
    <row r="10146" spans="1:2" x14ac:dyDescent="0.25">
      <c r="A10146">
        <f ca="1">27844.8932111888*(((RANDBETWEEN(3800,4910))))</f>
        <v>135548940.15206712</v>
      </c>
      <c r="B10146">
        <v>180399744.17745093</v>
      </c>
    </row>
    <row r="10147" spans="1:2" x14ac:dyDescent="0.25">
      <c r="A10147">
        <f ca="1">29748.4089631013*(((RANDBETWEEN(3800,4910))))</f>
        <v>135325512.37314785</v>
      </c>
      <c r="B10147">
        <v>152091349.19418916</v>
      </c>
    </row>
    <row r="10148" spans="1:2" x14ac:dyDescent="0.25">
      <c r="A10148">
        <f ca="1">27507.873927154*(((RANDBETWEEN(3800,4910))))</f>
        <v>107555787.05517223</v>
      </c>
      <c r="B10148">
        <v>156598417.03072068</v>
      </c>
    </row>
    <row r="10149" spans="1:2" x14ac:dyDescent="0.25">
      <c r="A10149">
        <f ca="1">26273.1580918026*(((RANDBETWEEN(3800,4910))))</f>
        <v>100757561.28206302</v>
      </c>
      <c r="B10149">
        <v>151985533.07633814</v>
      </c>
    </row>
    <row r="10150" spans="1:2" x14ac:dyDescent="0.25">
      <c r="A10150">
        <f ca="1">26437.999007808*(((RANDBETWEEN(3800,4910))))</f>
        <v>106518698.00245844</v>
      </c>
      <c r="B10150">
        <v>193777053.76717153</v>
      </c>
    </row>
    <row r="10151" spans="1:2" x14ac:dyDescent="0.25">
      <c r="A10151">
        <f ca="1">25821.5727392174*(((RANDBETWEEN(3800,4910))))</f>
        <v>107546850.45884055</v>
      </c>
      <c r="B10151">
        <v>165356216.95119041</v>
      </c>
    </row>
    <row r="10152" spans="1:2" x14ac:dyDescent="0.25">
      <c r="A10152">
        <f ca="1">25972.7418892376*(((RANDBETWEEN(3800,4910))))</f>
        <v>113474909.31407902</v>
      </c>
      <c r="B10152">
        <v>179961413.88907284</v>
      </c>
    </row>
    <row r="10153" spans="1:2" x14ac:dyDescent="0.25">
      <c r="A10153">
        <f ca="1">26813.9665671547*(((RANDBETWEEN(3800,4910))))</f>
        <v>104681725.47817211</v>
      </c>
      <c r="B10153">
        <v>173768557.99560192</v>
      </c>
    </row>
    <row r="10154" spans="1:2" x14ac:dyDescent="0.25">
      <c r="A10154">
        <f ca="1">28116.7369866183*(((RANDBETWEEN(3800,4910))))</f>
        <v>133357683.52753055</v>
      </c>
      <c r="B10154">
        <v>146478548.80193064</v>
      </c>
    </row>
    <row r="10155" spans="1:2" x14ac:dyDescent="0.25">
      <c r="A10155">
        <f ca="1">29973.3856954189*(((RANDBETWEEN(3800,4910))))</f>
        <v>137817627.42753598</v>
      </c>
      <c r="B10155">
        <v>145943976.08350068</v>
      </c>
    </row>
    <row r="10156" spans="1:2" x14ac:dyDescent="0.25">
      <c r="A10156">
        <f ca="1">28165.4730064496*(((RANDBETWEEN(3800,4910))))</f>
        <v>128265564.07137157</v>
      </c>
      <c r="B10156">
        <v>171926496.94228718</v>
      </c>
    </row>
    <row r="10157" spans="1:2" x14ac:dyDescent="0.25">
      <c r="A10157">
        <f ca="1">26984.7117167177*(((RANDBETWEEN(3800,4910))))</f>
        <v>113767544.59768188</v>
      </c>
      <c r="B10157">
        <v>157860085.25941259</v>
      </c>
    </row>
    <row r="10158" spans="1:2" x14ac:dyDescent="0.25">
      <c r="A10158">
        <f ca="1">26429.6773111895*(((RANDBETWEEN(3800,4910))))</f>
        <v>104767240.86155505</v>
      </c>
      <c r="B10158">
        <v>150701384.49322531</v>
      </c>
    </row>
    <row r="10159" spans="1:2" x14ac:dyDescent="0.25">
      <c r="A10159">
        <f ca="1">25733.9224230411*(((RANDBETWEEN(3800,4910))))</f>
        <v>126070485.95047843</v>
      </c>
      <c r="B10159">
        <v>171026377.11878905</v>
      </c>
    </row>
    <row r="10160" spans="1:2" x14ac:dyDescent="0.25">
      <c r="A10160">
        <f ca="1">26464.9193848499*(((RANDBETWEEN(3800,4910))))</f>
        <v>115572302.95363958</v>
      </c>
      <c r="B10160">
        <v>155697350.58162615</v>
      </c>
    </row>
    <row r="10161" spans="1:2" x14ac:dyDescent="0.25">
      <c r="A10161">
        <f ca="1">27303.8557522088*(((RANDBETWEEN(3800,4910))))</f>
        <v>118362214.68582495</v>
      </c>
      <c r="B10161">
        <v>148528159.2534042</v>
      </c>
    </row>
    <row r="10162" spans="1:2" x14ac:dyDescent="0.25">
      <c r="A10162">
        <f ca="1">26386.3919309344*(((RANDBETWEEN(3800,4910))))</f>
        <v>119899764.93416613</v>
      </c>
      <c r="B10162">
        <v>203124209.19698259</v>
      </c>
    </row>
    <row r="10163" spans="1:2" x14ac:dyDescent="0.25">
      <c r="A10163">
        <f ca="1">25995.9249792191*(((RANDBETWEEN(3800,4910))))</f>
        <v>113004285.88466522</v>
      </c>
      <c r="B10163">
        <v>145748252.64175391</v>
      </c>
    </row>
    <row r="10164" spans="1:2" x14ac:dyDescent="0.25">
      <c r="A10164">
        <f ca="1">26438.3566652995*(((RANDBETWEEN(3800,4910))))</f>
        <v>108582330.82438493</v>
      </c>
      <c r="B10164">
        <v>183549512.0535323</v>
      </c>
    </row>
    <row r="10165" spans="1:2" x14ac:dyDescent="0.25">
      <c r="A10165">
        <f ca="1">30996.6722816978*(((RANDBETWEEN(3800,4910))))</f>
        <v>133006720.76076514</v>
      </c>
      <c r="B10165">
        <v>176144690.50196195</v>
      </c>
    </row>
    <row r="10166" spans="1:2" x14ac:dyDescent="0.25">
      <c r="A10166">
        <f ca="1">28025.6553149122*(((RANDBETWEEN(3800,4910))))</f>
        <v>129618655.83146903</v>
      </c>
      <c r="B10166">
        <v>148528066.21461302</v>
      </c>
    </row>
    <row r="10167" spans="1:2" x14ac:dyDescent="0.25">
      <c r="A10167">
        <f ca="1">25774.2591964173*(((RANDBETWEEN(3800,4910))))</f>
        <v>117272879.34369874</v>
      </c>
      <c r="B10167">
        <v>148504897.78237492</v>
      </c>
    </row>
    <row r="10168" spans="1:2" x14ac:dyDescent="0.25">
      <c r="A10168">
        <f ca="1">26725.5974203906*(((RANDBETWEEN(3800,4910))))</f>
        <v>115240776.07672441</v>
      </c>
      <c r="B10168">
        <v>157990454.41613626</v>
      </c>
    </row>
    <row r="10169" spans="1:2" x14ac:dyDescent="0.25">
      <c r="A10169">
        <f ca="1">27778.3298897187*(((RANDBETWEEN(3800,4910))))</f>
        <v>106335446.81784329</v>
      </c>
      <c r="B10169">
        <v>166680311.50263879</v>
      </c>
    </row>
    <row r="10170" spans="1:2" x14ac:dyDescent="0.25">
      <c r="A10170">
        <f ca="1">31870.6447912849*(((RANDBETWEEN(3800,4910))))</f>
        <v>153010965.64295894</v>
      </c>
      <c r="B10170">
        <v>183953434.95581889</v>
      </c>
    </row>
    <row r="10171" spans="1:2" x14ac:dyDescent="0.25">
      <c r="A10171">
        <f ca="1">27724.5354137137*(((RANDBETWEEN(3800,4910))))</f>
        <v>124594062.14922945</v>
      </c>
      <c r="B10171">
        <v>166158772.89795178</v>
      </c>
    </row>
    <row r="10172" spans="1:2" x14ac:dyDescent="0.25">
      <c r="A10172">
        <f ca="1">26766.1944262118*(((RANDBETWEEN(3800,4910))))</f>
        <v>110571149.17468101</v>
      </c>
      <c r="B10172">
        <v>150913080.81682825</v>
      </c>
    </row>
    <row r="10173" spans="1:2" x14ac:dyDescent="0.25">
      <c r="A10173">
        <f ca="1">28878.9405378259*(((RANDBETWEEN(3800,4910))))</f>
        <v>121898008.01016319</v>
      </c>
      <c r="B10173">
        <v>172647389.66428584</v>
      </c>
    </row>
    <row r="10174" spans="1:2" x14ac:dyDescent="0.25">
      <c r="A10174">
        <f ca="1">25962.557239265*(((RANDBETWEEN(3800,4910))))</f>
        <v>118129635.43865579</v>
      </c>
      <c r="B10174">
        <v>144559498.88034838</v>
      </c>
    </row>
    <row r="10175" spans="1:2" x14ac:dyDescent="0.25">
      <c r="A10175">
        <f ca="1">31180.212414445*(((RANDBETWEEN(3800,4910))))</f>
        <v>123005937.97498563</v>
      </c>
      <c r="B10175">
        <v>173535720.27161571</v>
      </c>
    </row>
    <row r="10176" spans="1:2" x14ac:dyDescent="0.25">
      <c r="A10176">
        <f ca="1">28412.6015803927*(((RANDBETWEEN(3800,4910))))</f>
        <v>135045095.31160671</v>
      </c>
      <c r="B10176">
        <v>162976644.67751098</v>
      </c>
    </row>
    <row r="10177" spans="1:2" x14ac:dyDescent="0.25">
      <c r="A10177">
        <f ca="1">29861.0284474012*(((RANDBETWEEN(3800,4910))))</f>
        <v>126073262.10492773</v>
      </c>
      <c r="B10177">
        <v>181168146.20361689</v>
      </c>
    </row>
    <row r="10178" spans="1:2" x14ac:dyDescent="0.25">
      <c r="A10178">
        <f ca="1">28626.5271348222*(((RANDBETWEEN(3800,4910))))</f>
        <v>124582646.090746</v>
      </c>
      <c r="B10178">
        <v>179430806.29119778</v>
      </c>
    </row>
    <row r="10179" spans="1:2" x14ac:dyDescent="0.25">
      <c r="A10179">
        <f ca="1">28108.365809024*(((RANDBETWEEN(3800,4910))))</f>
        <v>132137427.6682217</v>
      </c>
      <c r="B10179">
        <v>147621639.70570081</v>
      </c>
    </row>
    <row r="10180" spans="1:2" x14ac:dyDescent="0.25">
      <c r="A10180">
        <f ca="1">25983.3260589002*(((RANDBETWEEN(3800,4910))))</f>
        <v>104998620.60401589</v>
      </c>
      <c r="B10180">
        <v>159980150.38149619</v>
      </c>
    </row>
    <row r="10181" spans="1:2" x14ac:dyDescent="0.25">
      <c r="A10181">
        <f ca="1">28286.0842159693*(((RANDBETWEEN(3800,4910))))</f>
        <v>138488668.32138571</v>
      </c>
      <c r="B10181">
        <v>192507212.38842642</v>
      </c>
    </row>
    <row r="10182" spans="1:2" x14ac:dyDescent="0.25">
      <c r="A10182">
        <f ca="1">26274.7010617264*(((RANDBETWEEN(3800,4910))))</f>
        <v>124016589.01134838</v>
      </c>
      <c r="B10182">
        <v>144917714.3369073</v>
      </c>
    </row>
    <row r="10183" spans="1:2" x14ac:dyDescent="0.25">
      <c r="A10183">
        <f ca="1">31797.3495200136*(((RANDBETWEEN(3800,4910))))</f>
        <v>147317120.32622308</v>
      </c>
      <c r="B10183">
        <v>146886826.20944309</v>
      </c>
    </row>
    <row r="10184" spans="1:2" x14ac:dyDescent="0.25">
      <c r="A10184">
        <f ca="1">26873.9624665793*(((RANDBETWEEN(3800,4910))))</f>
        <v>118997905.80201332</v>
      </c>
      <c r="B10184">
        <v>165150914.61629015</v>
      </c>
    </row>
    <row r="10185" spans="1:2" x14ac:dyDescent="0.25">
      <c r="A10185">
        <f ca="1">29512.483420507*(((RANDBETWEEN(3800,4910))))</f>
        <v>116220159.70995677</v>
      </c>
      <c r="B10185">
        <v>160675429.34526348</v>
      </c>
    </row>
    <row r="10186" spans="1:2" x14ac:dyDescent="0.25">
      <c r="A10186">
        <f ca="1">26418.0790634171*(((RANDBETWEEN(3800,4910))))</f>
        <v>114099683.47489828</v>
      </c>
      <c r="B10186">
        <v>174180692.42962843</v>
      </c>
    </row>
    <row r="10187" spans="1:2" x14ac:dyDescent="0.25">
      <c r="A10187">
        <f ca="1">30121.5919511191*(((RANDBETWEEN(3800,4910))))</f>
        <v>123046703.12032162</v>
      </c>
      <c r="B10187">
        <v>186781597.3634671</v>
      </c>
    </row>
    <row r="10188" spans="1:2" x14ac:dyDescent="0.25">
      <c r="A10188">
        <f ca="1">31549.3913604184*(((RANDBETWEEN(3800,4910))))</f>
        <v>144496212.43071631</v>
      </c>
      <c r="B10188">
        <v>167088629.52353331</v>
      </c>
    </row>
    <row r="10189" spans="1:2" x14ac:dyDescent="0.25">
      <c r="A10189">
        <f ca="1">34667.4568115152*(((RANDBETWEEN(3800,4910))))</f>
        <v>152987486.90921643</v>
      </c>
      <c r="B10189">
        <v>168972525.73435283</v>
      </c>
    </row>
    <row r="10190" spans="1:2" x14ac:dyDescent="0.25">
      <c r="A10190">
        <f ca="1">26029.3176369707*(((RANDBETWEEN(3800,4910))))</f>
        <v>114216645.79102737</v>
      </c>
      <c r="B10190">
        <v>189061210.91403049</v>
      </c>
    </row>
    <row r="10191" spans="1:2" x14ac:dyDescent="0.25">
      <c r="A10191">
        <f ca="1">33342.2320472766*(((RANDBETWEEN(3800,4910))))</f>
        <v>144305180.30061328</v>
      </c>
      <c r="B10191">
        <v>195112728.3283847</v>
      </c>
    </row>
    <row r="10192" spans="1:2" x14ac:dyDescent="0.25">
      <c r="A10192">
        <f ca="1">28112.5005770804*(((RANDBETWEEN(3800,4910))))</f>
        <v>136261290.29710874</v>
      </c>
      <c r="B10192">
        <v>197214812.63562375</v>
      </c>
    </row>
    <row r="10193" spans="1:2" x14ac:dyDescent="0.25">
      <c r="A10193">
        <f ca="1">28770.1201570543*(((RANDBETWEEN(3800,4910))))</f>
        <v>123941677.63658977</v>
      </c>
      <c r="B10193">
        <v>196175781.50520122</v>
      </c>
    </row>
    <row r="10194" spans="1:2" x14ac:dyDescent="0.25">
      <c r="A10194">
        <f ca="1">27876.5482907987*(((RANDBETWEEN(3800,4910))))</f>
        <v>133249900.83001776</v>
      </c>
      <c r="B10194">
        <v>182120815.25073284</v>
      </c>
    </row>
    <row r="10195" spans="1:2" x14ac:dyDescent="0.25">
      <c r="A10195">
        <f ca="1">25173.8096881314*(((RANDBETWEEN(3800,4910))))</f>
        <v>114918441.22631983</v>
      </c>
      <c r="B10195">
        <v>149624990.12240154</v>
      </c>
    </row>
    <row r="10196" spans="1:2" x14ac:dyDescent="0.25">
      <c r="A10196">
        <f ca="1">27188.554230726*(((RANDBETWEEN(3800,4910))))</f>
        <v>104621556.67983359</v>
      </c>
      <c r="B10196">
        <v>144077661.55206171</v>
      </c>
    </row>
    <row r="10197" spans="1:2" x14ac:dyDescent="0.25">
      <c r="A10197">
        <f ca="1">27503.1968248161*(((RANDBETWEEN(3800,4910))))</f>
        <v>114743337.15313295</v>
      </c>
      <c r="B10197">
        <v>199110030.89349997</v>
      </c>
    </row>
    <row r="10198" spans="1:2" x14ac:dyDescent="0.25">
      <c r="A10198">
        <f ca="1">29677.4485972785*(((RANDBETWEEN(3800,4910))))</f>
        <v>118264632.66015483</v>
      </c>
      <c r="B10198">
        <v>164335132.75236997</v>
      </c>
    </row>
    <row r="10199" spans="1:2" x14ac:dyDescent="0.25">
      <c r="A10199">
        <f ca="1">28996.9827028148*(((RANDBETWEEN(3800,4910))))</f>
        <v>120569454.07830377</v>
      </c>
      <c r="B10199">
        <v>166354828.94497222</v>
      </c>
    </row>
    <row r="10200" spans="1:2" x14ac:dyDescent="0.25">
      <c r="A10200">
        <f ca="1">29052.2962414558*(((RANDBETWEEN(3800,4910))))</f>
        <v>110514934.90249768</v>
      </c>
      <c r="B10200">
        <v>183486451.52957234</v>
      </c>
    </row>
    <row r="10201" spans="1:2" x14ac:dyDescent="0.25">
      <c r="A10201">
        <f ca="1">27990.1692992622*(((RANDBETWEEN(3800,4910))))</f>
        <v>112940333.12252283</v>
      </c>
      <c r="B10201">
        <v>148031512.89311856</v>
      </c>
    </row>
    <row r="10202" spans="1:2" x14ac:dyDescent="0.25">
      <c r="A10202">
        <f ca="1">30653.6820580914*(((RANDBETWEEN(3800,4910))))</f>
        <v>149160816.89467275</v>
      </c>
      <c r="B10202">
        <v>183803475.75934523</v>
      </c>
    </row>
    <row r="10203" spans="1:2" x14ac:dyDescent="0.25">
      <c r="A10203">
        <f ca="1">27077.770240759*(((RANDBETWEEN(3800,4910))))</f>
        <v>122472754.79895298</v>
      </c>
      <c r="B10203">
        <v>157048215.10113513</v>
      </c>
    </row>
    <row r="10204" spans="1:2" x14ac:dyDescent="0.25">
      <c r="A10204">
        <f ca="1">26246.7904109501*(((RANDBETWEEN(3800,4910))))</f>
        <v>118582999.07667264</v>
      </c>
      <c r="B10204">
        <v>153294452.80665812</v>
      </c>
    </row>
    <row r="10205" spans="1:2" x14ac:dyDescent="0.25">
      <c r="A10205">
        <f ca="1">26993.6664736384*(((RANDBETWEEN(3800,4910))))</f>
        <v>112482608.19565125</v>
      </c>
      <c r="B10205">
        <v>175512338.32017624</v>
      </c>
    </row>
    <row r="10206" spans="1:2" x14ac:dyDescent="0.25">
      <c r="A10206">
        <f ca="1">31667.5324924817*(((RANDBETWEEN(3800,4910))))</f>
        <v>153999210.5109385</v>
      </c>
      <c r="B10206">
        <v>156711331.91130871</v>
      </c>
    </row>
    <row r="10207" spans="1:2" x14ac:dyDescent="0.25">
      <c r="A10207">
        <f ca="1">26992.9169401853*(((RANDBETWEEN(3800,4910))))</f>
        <v>115799613.67339499</v>
      </c>
      <c r="B10207">
        <v>149814319.87194124</v>
      </c>
    </row>
    <row r="10208" spans="1:2" x14ac:dyDescent="0.25">
      <c r="A10208">
        <f ca="1">26952.9823562425*(((RANDBETWEEN(3800,4910))))</f>
        <v>103202969.44205257</v>
      </c>
      <c r="B10208">
        <v>148606072.1394507</v>
      </c>
    </row>
    <row r="10209" spans="1:2" x14ac:dyDescent="0.25">
      <c r="A10209">
        <f ca="1">29664.9967256685*(((RANDBETWEEN(3800,4910))))</f>
        <v>117473387.03364713</v>
      </c>
      <c r="B10209">
        <v>179503686.09359372</v>
      </c>
    </row>
    <row r="10210" spans="1:2" x14ac:dyDescent="0.25">
      <c r="A10210">
        <f ca="1">31659.8075223045*(((RANDBETWEEN(3800,4910))))</f>
        <v>148199559.01190725</v>
      </c>
      <c r="B10210">
        <v>143103794.96152556</v>
      </c>
    </row>
    <row r="10211" spans="1:2" x14ac:dyDescent="0.25">
      <c r="A10211">
        <f ca="1">27895.9997280464*(((RANDBETWEEN(3800,4910))))</f>
        <v>135072430.68320072</v>
      </c>
      <c r="B10211">
        <v>193161379.34132633</v>
      </c>
    </row>
    <row r="10212" spans="1:2" x14ac:dyDescent="0.25">
      <c r="A10212">
        <f ca="1">27262.3988670972*(((RANDBETWEEN(3800,4910))))</f>
        <v>131404762.53940871</v>
      </c>
      <c r="B10212">
        <v>183352824.4955782</v>
      </c>
    </row>
    <row r="10213" spans="1:2" x14ac:dyDescent="0.25">
      <c r="A10213">
        <f ca="1">27278.2155156064*(((RANDBETWEEN(3800,4910))))</f>
        <v>125779851.74246125</v>
      </c>
      <c r="B10213">
        <v>164488788.48338184</v>
      </c>
    </row>
    <row r="10214" spans="1:2" x14ac:dyDescent="0.25">
      <c r="A10214">
        <f ca="1">27343.9864691698*(((RANDBETWEEN(3800,4910))))</f>
        <v>105301691.89277288</v>
      </c>
      <c r="B10214">
        <v>161056587.24101067</v>
      </c>
    </row>
    <row r="10215" spans="1:2" x14ac:dyDescent="0.25">
      <c r="A10215">
        <f ca="1">26384.4039959444*(((RANDBETWEEN(3800,4910))))</f>
        <v>117199522.54998507</v>
      </c>
      <c r="B10215">
        <v>144202353.30606776</v>
      </c>
    </row>
    <row r="10216" spans="1:2" x14ac:dyDescent="0.25">
      <c r="A10216">
        <f ca="1">27434.0436054212*(((RANDBETWEEN(3800,4910))))</f>
        <v>113659242.65726022</v>
      </c>
      <c r="B10216">
        <v>168558119.10777873</v>
      </c>
    </row>
    <row r="10217" spans="1:2" x14ac:dyDescent="0.25">
      <c r="A10217">
        <f ca="1">27397.7000298686*(((RANDBETWEEN(3800,4910))))</f>
        <v>128522610.84011364</v>
      </c>
      <c r="B10217">
        <v>161048957.22575346</v>
      </c>
    </row>
    <row r="10218" spans="1:2" x14ac:dyDescent="0.25">
      <c r="A10218">
        <f ca="1">27912.1084230004*(((RANDBETWEEN(3800,4910))))</f>
        <v>107154584.23589872</v>
      </c>
      <c r="B10218">
        <v>194150109.06601134</v>
      </c>
    </row>
    <row r="10219" spans="1:2" x14ac:dyDescent="0.25">
      <c r="A10219">
        <f ca="1">29612.0951103047*(((RANDBETWEEN(3800,4910))))</f>
        <v>133609773.13769485</v>
      </c>
      <c r="B10219">
        <v>200268641.32606563</v>
      </c>
    </row>
    <row r="10220" spans="1:2" x14ac:dyDescent="0.25">
      <c r="A10220">
        <f ca="1">26455.3894865174*(((RANDBETWEEN(3800,4910))))</f>
        <v>113493620.89715968</v>
      </c>
      <c r="B10220">
        <v>150744062.71069127</v>
      </c>
    </row>
    <row r="10221" spans="1:2" x14ac:dyDescent="0.25">
      <c r="A10221">
        <f ca="1">26486.5465190706*(((RANDBETWEEN(3800,4910))))</f>
        <v>116011073.75352934</v>
      </c>
      <c r="B10221">
        <v>164271397.76650047</v>
      </c>
    </row>
    <row r="10222" spans="1:2" x14ac:dyDescent="0.25">
      <c r="A10222">
        <f ca="1">27264.800183907*(((RANDBETWEEN(3800,4910))))</f>
        <v>114075923.96946672</v>
      </c>
      <c r="B10222">
        <v>155884415.36460355</v>
      </c>
    </row>
    <row r="10223" spans="1:2" x14ac:dyDescent="0.25">
      <c r="A10223">
        <f ca="1">28353.8081501617*(((RANDBETWEEN(3800,4910))))</f>
        <v>127336952.40237601</v>
      </c>
      <c r="B10223">
        <v>143719040.49518651</v>
      </c>
    </row>
    <row r="10224" spans="1:2" x14ac:dyDescent="0.25">
      <c r="A10224">
        <f ca="1">26654.7982039798*(((RANDBETWEEN(3800,4910))))</f>
        <v>102514353.89250623</v>
      </c>
      <c r="B10224">
        <v>156323035.51556244</v>
      </c>
    </row>
    <row r="10225" spans="1:2" x14ac:dyDescent="0.25">
      <c r="A10225">
        <f ca="1">27797.6978867968*(((RANDBETWEEN(3800,4910))))</f>
        <v>120669806.52658479</v>
      </c>
      <c r="B10225">
        <v>143537611.38567996</v>
      </c>
    </row>
    <row r="10226" spans="1:2" x14ac:dyDescent="0.25">
      <c r="A10226">
        <f ca="1">30589.9061425813*(((RANDBETWEEN(3800,4910))))</f>
        <v>128355246.17427132</v>
      </c>
      <c r="B10226">
        <v>165081358.48296723</v>
      </c>
    </row>
    <row r="10227" spans="1:2" x14ac:dyDescent="0.25">
      <c r="A10227">
        <f ca="1">29843.6519274508*(((RANDBETWEEN(3800,4910))))</f>
        <v>140384538.66672868</v>
      </c>
      <c r="B10227">
        <v>193198685.36288986</v>
      </c>
    </row>
    <row r="10228" spans="1:2" x14ac:dyDescent="0.25">
      <c r="A10228">
        <f ca="1">27579.4600024398*(((RANDBETWEEN(3800,4910))))</f>
        <v>128161750.63133793</v>
      </c>
      <c r="B10228">
        <v>156726521.55040151</v>
      </c>
    </row>
    <row r="10229" spans="1:2" x14ac:dyDescent="0.25">
      <c r="A10229">
        <f ca="1">27480.0594972459*(((RANDBETWEEN(3800,4910))))</f>
        <v>113162885.00965869</v>
      </c>
      <c r="B10229">
        <v>194721522.53746301</v>
      </c>
    </row>
    <row r="10230" spans="1:2" x14ac:dyDescent="0.25">
      <c r="A10230">
        <f ca="1">27843.5947660743*(((RANDBETWEEN(3800,4910))))</f>
        <v>108812768.34581824</v>
      </c>
      <c r="B10230">
        <v>172054775.15401211</v>
      </c>
    </row>
    <row r="10231" spans="1:2" x14ac:dyDescent="0.25">
      <c r="A10231">
        <f ca="1">30652.5146390216*(((RANDBETWEEN(3800,4910))))</f>
        <v>138794586.28548962</v>
      </c>
      <c r="B10231">
        <v>192141390.20752728</v>
      </c>
    </row>
    <row r="10232" spans="1:2" x14ac:dyDescent="0.25">
      <c r="A10232">
        <f ca="1">28724.2791485018*(((RANDBETWEEN(3800,4910))))</f>
        <v>115126910.82719517</v>
      </c>
      <c r="B10232">
        <v>180475959.13359445</v>
      </c>
    </row>
    <row r="10233" spans="1:2" x14ac:dyDescent="0.25">
      <c r="A10233">
        <f ca="1">26363.3758213121*(((RANDBETWEEN(3800,4910))))</f>
        <v>119426092.47054388</v>
      </c>
      <c r="B10233">
        <v>153603845.48860472</v>
      </c>
    </row>
    <row r="10234" spans="1:2" x14ac:dyDescent="0.25">
      <c r="A10234">
        <f ca="1">27101.9925328463*(((RANDBETWEEN(3800,4910))))</f>
        <v>108353766.14631952</v>
      </c>
      <c r="B10234">
        <v>157148828.41876552</v>
      </c>
    </row>
    <row r="10235" spans="1:2" x14ac:dyDescent="0.25">
      <c r="A10235">
        <f ca="1">30753.9517738444*(((RANDBETWEEN(3800,4910))))</f>
        <v>122154696.44571015</v>
      </c>
      <c r="B10235">
        <v>198737371.45959798</v>
      </c>
    </row>
    <row r="10236" spans="1:2" x14ac:dyDescent="0.25">
      <c r="A10236">
        <f ca="1">25477.2086180918*(((RANDBETWEEN(3800,4910))))</f>
        <v>121322467.43935303</v>
      </c>
      <c r="B10236">
        <v>143326988.53092688</v>
      </c>
    </row>
    <row r="10237" spans="1:2" x14ac:dyDescent="0.25">
      <c r="A10237">
        <f ca="1">31079.5203661294*(((RANDBETWEEN(3800,4910))))</f>
        <v>125747739.40135954</v>
      </c>
      <c r="B10237">
        <v>202911260.02849376</v>
      </c>
    </row>
    <row r="10238" spans="1:2" x14ac:dyDescent="0.25">
      <c r="A10238">
        <f ca="1">26020.5734285365*(((RANDBETWEEN(3800,4910))))</f>
        <v>105357301.81214434</v>
      </c>
      <c r="B10238">
        <v>146363380.8891809</v>
      </c>
    </row>
    <row r="10239" spans="1:2" x14ac:dyDescent="0.25">
      <c r="A10239">
        <f ca="1">27592.8848317951*(((RANDBETWEEN(3800,4910))))</f>
        <v>115421037.25139886</v>
      </c>
      <c r="B10239">
        <v>148947967.7422635</v>
      </c>
    </row>
    <row r="10240" spans="1:2" x14ac:dyDescent="0.25">
      <c r="A10240">
        <f ca="1">32506.1949886508*(((RANDBETWEEN(3800,4910))))</f>
        <v>148878373.04802045</v>
      </c>
      <c r="B10240">
        <v>160868075.24339727</v>
      </c>
    </row>
    <row r="10241" spans="1:2" x14ac:dyDescent="0.25">
      <c r="A10241">
        <f ca="1">27831.783208181*(((RANDBETWEEN(3800,4910))))</f>
        <v>109545898.70740058</v>
      </c>
      <c r="B10241">
        <v>159719764.34813696</v>
      </c>
    </row>
    <row r="10242" spans="1:2" x14ac:dyDescent="0.25">
      <c r="A10242">
        <f ca="1">31233.5449544118*(((RANDBETWEEN(3800,4910))))</f>
        <v>126870659.60482053</v>
      </c>
      <c r="B10242">
        <v>190822164.25057459</v>
      </c>
    </row>
    <row r="10243" spans="1:2" x14ac:dyDescent="0.25">
      <c r="A10243">
        <f ca="1">27527.2711908816*(((RANDBETWEEN(3800,4910))))</f>
        <v>135076319.73365587</v>
      </c>
      <c r="B10243">
        <v>174561976.14591333</v>
      </c>
    </row>
    <row r="10244" spans="1:2" x14ac:dyDescent="0.25">
      <c r="A10244">
        <f ca="1">27506.1220643724*(((RANDBETWEEN(3800,4910))))</f>
        <v>105568496.48306109</v>
      </c>
      <c r="B10244">
        <v>146327350.98128289</v>
      </c>
    </row>
    <row r="10245" spans="1:2" x14ac:dyDescent="0.25">
      <c r="A10245">
        <f ca="1">27205.8109275977*(((RANDBETWEEN(3800,4910))))</f>
        <v>119977626.190706</v>
      </c>
      <c r="B10245">
        <v>146721574.28504363</v>
      </c>
    </row>
    <row r="10246" spans="1:2" x14ac:dyDescent="0.25">
      <c r="A10246">
        <f ca="1">26150.5648728612*(((RANDBETWEEN(3800,4910))))</f>
        <v>100078211.7684399</v>
      </c>
      <c r="B10246">
        <v>151792523.57845622</v>
      </c>
    </row>
    <row r="10247" spans="1:2" x14ac:dyDescent="0.25">
      <c r="A10247">
        <f ca="1">31221.1375462584*(((RANDBETWEEN(3800,4910))))</f>
        <v>132783497.98423716</v>
      </c>
      <c r="B10247">
        <v>180609087.61357635</v>
      </c>
    </row>
    <row r="10248" spans="1:2" x14ac:dyDescent="0.25">
      <c r="A10248">
        <f ca="1">29666.3600329947*(((RANDBETWEEN(3800,4910))))</f>
        <v>138423235.91395345</v>
      </c>
      <c r="B10248">
        <v>168635213.89646938</v>
      </c>
    </row>
    <row r="10249" spans="1:2" x14ac:dyDescent="0.25">
      <c r="A10249">
        <f ca="1">26730.999133225*(((RANDBETWEEN(3800,4910))))</f>
        <v>123256637.00330035</v>
      </c>
      <c r="B10249">
        <v>176045273.66747782</v>
      </c>
    </row>
    <row r="10250" spans="1:2" x14ac:dyDescent="0.25">
      <c r="A10250">
        <f ca="1">27191.2491908582*(((RANDBETWEEN(3800,4910))))</f>
        <v>132475766.0578613</v>
      </c>
      <c r="B10250">
        <v>143864623.66519248</v>
      </c>
    </row>
    <row r="10251" spans="1:2" x14ac:dyDescent="0.25">
      <c r="A10251">
        <f ca="1">27012.0395160659*(((RANDBETWEEN(3800,4910))))</f>
        <v>112991361.29570372</v>
      </c>
      <c r="B10251">
        <v>190022851.35814875</v>
      </c>
    </row>
    <row r="10252" spans="1:2" x14ac:dyDescent="0.25">
      <c r="A10252">
        <f ca="1">29233.0968286802*(((RANDBETWEEN(3800,4910))))</f>
        <v>118861771.70541368</v>
      </c>
      <c r="B10252">
        <v>189554169.80146873</v>
      </c>
    </row>
    <row r="10253" spans="1:2" x14ac:dyDescent="0.25">
      <c r="A10253">
        <f ca="1">24957.7976457376*(((RANDBETWEEN(3800,4910))))</f>
        <v>105596441.83911578</v>
      </c>
      <c r="B10253">
        <v>148401179.29905197</v>
      </c>
    </row>
    <row r="10254" spans="1:2" x14ac:dyDescent="0.25">
      <c r="A10254">
        <f ca="1">26931.6576295142*(((RANDBETWEEN(3800,4910))))</f>
        <v>107268792.33835492</v>
      </c>
      <c r="B10254">
        <v>175405338.99763045</v>
      </c>
    </row>
    <row r="10255" spans="1:2" x14ac:dyDescent="0.25">
      <c r="A10255">
        <f ca="1">33895.5065835741*(((RANDBETWEEN(3800,4910))))</f>
        <v>159241089.92963111</v>
      </c>
      <c r="B10255">
        <v>150983921.18783751</v>
      </c>
    </row>
    <row r="10256" spans="1:2" x14ac:dyDescent="0.25">
      <c r="A10256">
        <f ca="1">28855.6339046076*(((RANDBETWEEN(3800,4910))))</f>
        <v>110084243.34607781</v>
      </c>
      <c r="B10256">
        <v>152598349.64008602</v>
      </c>
    </row>
    <row r="10257" spans="1:2" x14ac:dyDescent="0.25">
      <c r="A10257">
        <f ca="1">31633.3820474095*(((RANDBETWEEN(3800,4910))))</f>
        <v>133492872.24006827</v>
      </c>
      <c r="B10257">
        <v>151659979.31085214</v>
      </c>
    </row>
    <row r="10258" spans="1:2" x14ac:dyDescent="0.25">
      <c r="A10258">
        <f ca="1">29249.3044786509*(((RANDBETWEEN(3800,4910))))</f>
        <v>139343686.53629294</v>
      </c>
      <c r="B10258">
        <v>181571309.61404258</v>
      </c>
    </row>
    <row r="10259" spans="1:2" x14ac:dyDescent="0.25">
      <c r="A10259">
        <f ca="1">31173.8562028212*(((RANDBETWEEN(3800,4910))))</f>
        <v>131803064.02552797</v>
      </c>
      <c r="B10259">
        <v>177311070.29071921</v>
      </c>
    </row>
    <row r="10260" spans="1:2" x14ac:dyDescent="0.25">
      <c r="A10260">
        <f ca="1">25451.556604205*(((RANDBETWEEN(3800,4910))))</f>
        <v>96919527.548812777</v>
      </c>
      <c r="B10260">
        <v>156418890.00094277</v>
      </c>
    </row>
    <row r="10261" spans="1:2" x14ac:dyDescent="0.25">
      <c r="A10261">
        <f ca="1">31499.3705900812*(((RANDBETWEEN(3800,4910))))</f>
        <v>152488453.0265829</v>
      </c>
      <c r="B10261">
        <v>185145794.997033</v>
      </c>
    </row>
    <row r="10262" spans="1:2" x14ac:dyDescent="0.25">
      <c r="A10262">
        <f ca="1">27683.2106705676*(((RANDBETWEEN(3800,4910))))</f>
        <v>109680880.67678878</v>
      </c>
      <c r="B10262">
        <v>190754179.61121824</v>
      </c>
    </row>
    <row r="10263" spans="1:2" x14ac:dyDescent="0.25">
      <c r="A10263">
        <f ca="1">32025.2985514056*(((RANDBETWEEN(3800,4910))))</f>
        <v>122977146.43739752</v>
      </c>
      <c r="B10263">
        <v>197549313.48866081</v>
      </c>
    </row>
    <row r="10264" spans="1:2" x14ac:dyDescent="0.25">
      <c r="A10264">
        <f ca="1">27509.3709999217*(((RANDBETWEEN(3800,4910))))</f>
        <v>132925280.6716217</v>
      </c>
      <c r="B10264">
        <v>186412489.74173558</v>
      </c>
    </row>
    <row r="10265" spans="1:2" x14ac:dyDescent="0.25">
      <c r="A10265">
        <f ca="1">25060.7345938083*(((RANDBETWEEN(3800,4910))))</f>
        <v>102949497.71136449</v>
      </c>
      <c r="B10265">
        <v>184170352.3903878</v>
      </c>
    </row>
    <row r="10266" spans="1:2" x14ac:dyDescent="0.25">
      <c r="A10266">
        <f ca="1">25892.9078333013*(((RANDBETWEEN(3800,4910))))</f>
        <v>103960024.95070475</v>
      </c>
      <c r="B10266">
        <v>159821611.66149744</v>
      </c>
    </row>
    <row r="10267" spans="1:2" x14ac:dyDescent="0.25">
      <c r="A10267">
        <f ca="1">28673.3275564965*(((RANDBETWEEN(3800,4910))))</f>
        <v>121116135.5986412</v>
      </c>
      <c r="B10267">
        <v>156933438.05755559</v>
      </c>
    </row>
    <row r="10268" spans="1:2" x14ac:dyDescent="0.25">
      <c r="A10268">
        <f ca="1">31423.129601089*(((RANDBETWEEN(3800,4910))))</f>
        <v>131442951.12135546</v>
      </c>
      <c r="B10268">
        <v>147308953.02546203</v>
      </c>
    </row>
    <row r="10269" spans="1:2" x14ac:dyDescent="0.25">
      <c r="A10269">
        <f ca="1">26251.2464300826*(((RANDBETWEEN(3800,4910))))</f>
        <v>116004257.9745352</v>
      </c>
      <c r="B10269">
        <v>151723101.09145799</v>
      </c>
    </row>
    <row r="10270" spans="1:2" x14ac:dyDescent="0.25">
      <c r="A10270">
        <f ca="1">31490.9304667551*(((RANDBETWEEN(3800,4910))))</f>
        <v>128199577.93016014</v>
      </c>
      <c r="B10270">
        <v>193694487.82228228</v>
      </c>
    </row>
    <row r="10271" spans="1:2" x14ac:dyDescent="0.25">
      <c r="A10271">
        <f ca="1">27260.2411641337*(((RANDBETWEEN(3800,4910))))</f>
        <v>121280812.93923093</v>
      </c>
      <c r="B10271">
        <v>152617939.53172931</v>
      </c>
    </row>
    <row r="10272" spans="1:2" x14ac:dyDescent="0.25">
      <c r="A10272">
        <f ca="1">30717.4121693621*(((RANDBETWEEN(3800,4910))))</f>
        <v>130149675.36158724</v>
      </c>
      <c r="B10272">
        <v>202718690.74267042</v>
      </c>
    </row>
    <row r="10273" spans="1:2" x14ac:dyDescent="0.25">
      <c r="A10273">
        <f ca="1">31164.2188635105*(((RANDBETWEEN(3800,4910))))</f>
        <v>127648640.46493912</v>
      </c>
      <c r="B10273">
        <v>154562188.53879398</v>
      </c>
    </row>
    <row r="10274" spans="1:2" x14ac:dyDescent="0.25">
      <c r="A10274">
        <f ca="1">27529.5658420285*(((RANDBETWEEN(3800,4910))))</f>
        <v>110421088.59237643</v>
      </c>
      <c r="B10274">
        <v>144363743.8214145</v>
      </c>
    </row>
    <row r="10275" spans="1:2" x14ac:dyDescent="0.25">
      <c r="A10275">
        <f ca="1">31729.8796614781*(((RANDBETWEEN(3800,4910))))</f>
        <v>148591026.45470193</v>
      </c>
      <c r="B10275">
        <v>188841241.9811855</v>
      </c>
    </row>
    <row r="10276" spans="1:2" x14ac:dyDescent="0.25">
      <c r="A10276">
        <f ca="1">26679.2035021881*(((RANDBETWEEN(3800,4910))))</f>
        <v>127286479.9089393</v>
      </c>
      <c r="B10276">
        <v>192476470.31917155</v>
      </c>
    </row>
    <row r="10277" spans="1:2" x14ac:dyDescent="0.25">
      <c r="A10277">
        <f ca="1">27974.7079610737*(((RANDBETWEEN(3800,4910))))</f>
        <v>134586320.00072575</v>
      </c>
      <c r="B10277">
        <v>201439559.08138591</v>
      </c>
    </row>
    <row r="10278" spans="1:2" x14ac:dyDescent="0.25">
      <c r="A10278">
        <f ca="1">28201.8818766775*(((RANDBETWEEN(3800,4910))))</f>
        <v>136581713.92874923</v>
      </c>
      <c r="B10278">
        <v>161380106.15398532</v>
      </c>
    </row>
    <row r="10279" spans="1:2" x14ac:dyDescent="0.25">
      <c r="A10279">
        <f ca="1">27572.1251522385*(((RANDBETWEEN(3800,4910))))</f>
        <v>131629325.4767864</v>
      </c>
      <c r="B10279">
        <v>182768202.83043122</v>
      </c>
    </row>
    <row r="10280" spans="1:2" x14ac:dyDescent="0.25">
      <c r="A10280">
        <f ca="1">30206.8106797569*(((RANDBETWEEN(3800,4910))))</f>
        <v>116266014.30638421</v>
      </c>
      <c r="B10280">
        <v>146779840.12705839</v>
      </c>
    </row>
    <row r="10281" spans="1:2" x14ac:dyDescent="0.25">
      <c r="A10281">
        <f ca="1">27965.1010170894*(((RANDBETWEEN(3800,4910))))</f>
        <v>121927840.43450999</v>
      </c>
      <c r="B10281">
        <v>197995161.3825089</v>
      </c>
    </row>
    <row r="10282" spans="1:2" x14ac:dyDescent="0.25">
      <c r="A10282">
        <f ca="1">28095.9669674844*(((RANDBETWEEN(3800,4910))))</f>
        <v>119520243.47967871</v>
      </c>
      <c r="B10282">
        <v>153719493.19218624</v>
      </c>
    </row>
    <row r="10283" spans="1:2" x14ac:dyDescent="0.25">
      <c r="A10283">
        <f ca="1">29830.8660229117*(((RANDBETWEEN(3800,4910))))</f>
        <v>134358220.5671941</v>
      </c>
      <c r="B10283">
        <v>192302657.15501797</v>
      </c>
    </row>
    <row r="10284" spans="1:2" x14ac:dyDescent="0.25">
      <c r="A10284">
        <f ca="1">26951.8361334287*(((RANDBETWEEN(3800,4910))))</f>
        <v>120528611.1886932</v>
      </c>
      <c r="B10284">
        <v>150531930.53045392</v>
      </c>
    </row>
    <row r="10285" spans="1:2" x14ac:dyDescent="0.25">
      <c r="A10285">
        <f ca="1">27061.7086401599*(((RANDBETWEEN(3800,4910))))</f>
        <v>103592220.67453219</v>
      </c>
      <c r="B10285">
        <v>190919087.13193399</v>
      </c>
    </row>
    <row r="10286" spans="1:2" x14ac:dyDescent="0.25">
      <c r="A10286">
        <f ca="1">26771.9547470311*(((RANDBETWEEN(3800,4910))))</f>
        <v>117395021.56573154</v>
      </c>
      <c r="B10286">
        <v>190298047.60481882</v>
      </c>
    </row>
    <row r="10287" spans="1:2" x14ac:dyDescent="0.25">
      <c r="A10287">
        <f ca="1">26365.6355384194*(((RANDBETWEEN(3800,4910))))</f>
        <v>120649148.22380701</v>
      </c>
      <c r="B10287">
        <v>143298794.94324788</v>
      </c>
    </row>
    <row r="10288" spans="1:2" x14ac:dyDescent="0.25">
      <c r="A10288">
        <f ca="1">27864.7054599923*(((RANDBETWEEN(3800,4910))))</f>
        <v>109480427.75230958</v>
      </c>
      <c r="B10288">
        <v>168765861.63521546</v>
      </c>
    </row>
    <row r="10289" spans="1:2" x14ac:dyDescent="0.25">
      <c r="A10289">
        <f ca="1">27018.5583020355*(((RANDBETWEEN(3800,4910))))</f>
        <v>130931933.53166398</v>
      </c>
      <c r="B10289">
        <v>156078105.18799913</v>
      </c>
    </row>
    <row r="10290" spans="1:2" x14ac:dyDescent="0.25">
      <c r="A10290">
        <f ca="1">29376.4249405538*(((RANDBETWEEN(3800,4910))))</f>
        <v>124908558.84723492</v>
      </c>
      <c r="B10290">
        <v>196413530.10680676</v>
      </c>
    </row>
    <row r="10291" spans="1:2" x14ac:dyDescent="0.25">
      <c r="A10291">
        <f ca="1">32084.8584984569*(((RANDBETWEEN(3800,4910))))</f>
        <v>123719214.37004967</v>
      </c>
      <c r="B10291">
        <v>147638609.72845182</v>
      </c>
    </row>
    <row r="10292" spans="1:2" x14ac:dyDescent="0.25">
      <c r="A10292">
        <f ca="1">25755.0018565272*(((RANDBETWEEN(3800,4910))))</f>
        <v>111004058.00163242</v>
      </c>
      <c r="B10292">
        <v>144549475.91584486</v>
      </c>
    </row>
    <row r="10293" spans="1:2" x14ac:dyDescent="0.25">
      <c r="A10293">
        <f ca="1">27545.3417462323*(((RANDBETWEEN(3800,4910))))</f>
        <v>111806542.14795694</v>
      </c>
      <c r="B10293">
        <v>143179474.94692034</v>
      </c>
    </row>
    <row r="10294" spans="1:2" x14ac:dyDescent="0.25">
      <c r="A10294">
        <f ca="1">26879.7752175458*(((RANDBETWEEN(3800,4910))))</f>
        <v>129130440.14509021</v>
      </c>
      <c r="B10294">
        <v>174778212.27006572</v>
      </c>
    </row>
    <row r="10295" spans="1:2" x14ac:dyDescent="0.25">
      <c r="A10295">
        <f ca="1">29893.5245122399*(((RANDBETWEEN(3800,4910))))</f>
        <v>124865251.88762592</v>
      </c>
      <c r="B10295">
        <v>179547725.46323749</v>
      </c>
    </row>
    <row r="10296" spans="1:2" x14ac:dyDescent="0.25">
      <c r="A10296">
        <f ca="1">27403.6588806247*(((RANDBETWEEN(3800,4910))))</f>
        <v>119644374.67280765</v>
      </c>
      <c r="B10296">
        <v>197937663.44701847</v>
      </c>
    </row>
    <row r="10297" spans="1:2" x14ac:dyDescent="0.25">
      <c r="A10297">
        <f ca="1">27343.2820423389*(((RANDBETWEEN(3800,4910))))</f>
        <v>114267575.65493438</v>
      </c>
      <c r="B10297">
        <v>179532737.24810582</v>
      </c>
    </row>
    <row r="10298" spans="1:2" x14ac:dyDescent="0.25">
      <c r="A10298">
        <f ca="1">32202.7037704674*(((RANDBETWEEN(3800,4910))))</f>
        <v>151223896.90611479</v>
      </c>
      <c r="B10298">
        <v>183709458.47433856</v>
      </c>
    </row>
    <row r="10299" spans="1:2" x14ac:dyDescent="0.25">
      <c r="A10299">
        <f ca="1">31574.4188800427*(((RANDBETWEEN(3800,4910))))</f>
        <v>137885487.24914652</v>
      </c>
      <c r="B10299">
        <v>182264438.92521289</v>
      </c>
    </row>
    <row r="10300" spans="1:2" x14ac:dyDescent="0.25">
      <c r="A10300">
        <f ca="1">26611.6881273235*(((RANDBETWEEN(3800,4910))))</f>
        <v>125607167.96096677</v>
      </c>
      <c r="B10300">
        <v>171921907.78664479</v>
      </c>
    </row>
    <row r="10301" spans="1:2" x14ac:dyDescent="0.25">
      <c r="A10301">
        <f ca="1">28013.8495934176*(((RANDBETWEEN(3800,4910))))</f>
        <v>125361976.93054384</v>
      </c>
      <c r="B10301">
        <v>157329184.06973183</v>
      </c>
    </row>
    <row r="10302" spans="1:2" x14ac:dyDescent="0.25">
      <c r="A10302">
        <f ca="1">25829.1022065257*(((RANDBETWEEN(3800,4910))))</f>
        <v>108482229.26740773</v>
      </c>
      <c r="B10302">
        <v>152695007.66134596</v>
      </c>
    </row>
    <row r="10303" spans="1:2" x14ac:dyDescent="0.25">
      <c r="A10303">
        <f ca="1">26163.4526302761*(((RANDBETWEEN(3800,4910))))</f>
        <v>104575320.16321374</v>
      </c>
      <c r="B10303">
        <v>146966856.70215836</v>
      </c>
    </row>
    <row r="10304" spans="1:2" x14ac:dyDescent="0.25">
      <c r="A10304">
        <f ca="1">27706.2237028396*(((RANDBETWEEN(3800,4910))))</f>
        <v>124871950.22869788</v>
      </c>
      <c r="B10304">
        <v>156323673.7808103</v>
      </c>
    </row>
    <row r="10305" spans="1:2" x14ac:dyDescent="0.25">
      <c r="A10305">
        <f ca="1">28047.8298036463*(((RANDBETWEEN(3800,4910))))</f>
        <v>107928049.0844309</v>
      </c>
      <c r="B10305">
        <v>192926503.82470229</v>
      </c>
    </row>
    <row r="10306" spans="1:2" x14ac:dyDescent="0.25">
      <c r="A10306">
        <f ca="1">25653.3970262571*(((RANDBETWEEN(3800,4910))))</f>
        <v>112028384.81366472</v>
      </c>
      <c r="B10306">
        <v>151625362.80705351</v>
      </c>
    </row>
    <row r="10307" spans="1:2" x14ac:dyDescent="0.25">
      <c r="A10307">
        <f ca="1">25509.3092921861*(((RANDBETWEEN(3800,4910))))</f>
        <v>107088080.40859744</v>
      </c>
      <c r="B10307">
        <v>143053873.70547804</v>
      </c>
    </row>
    <row r="10308" spans="1:2" x14ac:dyDescent="0.25">
      <c r="A10308">
        <f ca="1">26540.467020796*(((RANDBETWEEN(3800,4910))))</f>
        <v>112186554.09690481</v>
      </c>
      <c r="B10308">
        <v>170784600.27788201</v>
      </c>
    </row>
    <row r="10309" spans="1:2" x14ac:dyDescent="0.25">
      <c r="A10309">
        <f ca="1">31423.2720945082*(((RANDBETWEEN(3800,4910))))</f>
        <v>123304919.69885027</v>
      </c>
      <c r="B10309">
        <v>200532302.09967205</v>
      </c>
    </row>
    <row r="10310" spans="1:2" x14ac:dyDescent="0.25">
      <c r="A10310">
        <f ca="1">28110.7815744768*(((RANDBETWEEN(3800,4910))))</f>
        <v>115479090.70795055</v>
      </c>
      <c r="B10310">
        <v>155159680.87262231</v>
      </c>
    </row>
    <row r="10311" spans="1:2" x14ac:dyDescent="0.25">
      <c r="A10311">
        <f ca="1">28076.8095643852*(((RANDBETWEEN(3800,4910))))</f>
        <v>114356845.3557408</v>
      </c>
      <c r="B10311">
        <v>155279819.50816202</v>
      </c>
    </row>
    <row r="10312" spans="1:2" x14ac:dyDescent="0.25">
      <c r="A10312">
        <f ca="1">30783.3235701704*(((RANDBETWEEN(3800,4910))))</f>
        <v>122517627.80927826</v>
      </c>
      <c r="B10312">
        <v>172071730.64024994</v>
      </c>
    </row>
    <row r="10313" spans="1:2" x14ac:dyDescent="0.25">
      <c r="A10313">
        <f ca="1">26531.6352066486*(((RANDBETWEEN(3800,4910))))</f>
        <v>129182531.821172</v>
      </c>
      <c r="B10313">
        <v>187478903.82973081</v>
      </c>
    </row>
    <row r="10314" spans="1:2" x14ac:dyDescent="0.25">
      <c r="A10314">
        <f ca="1">27567.2840778671*(((RANDBETWEEN(3800,4910))))</f>
        <v>131110003.07433578</v>
      </c>
      <c r="B10314">
        <v>145715835.56812048</v>
      </c>
    </row>
    <row r="10315" spans="1:2" x14ac:dyDescent="0.25">
      <c r="A10315">
        <f ca="1">28667.8472544121*(((RANDBETWEEN(3800,4910))))</f>
        <v>123959771.52807803</v>
      </c>
      <c r="B10315">
        <v>153212551.57631904</v>
      </c>
    </row>
    <row r="10316" spans="1:2" x14ac:dyDescent="0.25">
      <c r="A10316">
        <f ca="1">29623.3117300536*(((RANDBETWEEN(3800,4910))))</f>
        <v>134963808.24212399</v>
      </c>
      <c r="B10316">
        <v>186896627.95477691</v>
      </c>
    </row>
    <row r="10317" spans="1:2" x14ac:dyDescent="0.25">
      <c r="A10317">
        <f ca="1">26001.3396180125*(((RANDBETWEEN(3800,4910))))</f>
        <v>120360201.09177986</v>
      </c>
      <c r="B10317">
        <v>181987126.40165463</v>
      </c>
    </row>
    <row r="10318" spans="1:2" x14ac:dyDescent="0.25">
      <c r="A10318">
        <f ca="1">33956.453041375*(((RANDBETWEEN(3800,4910))))</f>
        <v>164451102.07937917</v>
      </c>
      <c r="B10318">
        <v>182957722.45178282</v>
      </c>
    </row>
    <row r="10319" spans="1:2" x14ac:dyDescent="0.25">
      <c r="A10319">
        <f ca="1">26214.4785554178*(((RANDBETWEEN(3800,4910))))</f>
        <v>120376885.52647838</v>
      </c>
      <c r="B10319">
        <v>156168757.79695681</v>
      </c>
    </row>
    <row r="10320" spans="1:2" x14ac:dyDescent="0.25">
      <c r="A10320">
        <f ca="1">26347.0655014172*(((RANDBETWEEN(3800,4910))))</f>
        <v>119852800.96594676</v>
      </c>
      <c r="B10320">
        <v>143089644.36128888</v>
      </c>
    </row>
    <row r="10321" spans="1:2" x14ac:dyDescent="0.25">
      <c r="A10321">
        <f ca="1">26959.8573444037*(((RANDBETWEEN(3800,4910))))</f>
        <v>120348803.18541811</v>
      </c>
      <c r="B10321">
        <v>152132543.96571684</v>
      </c>
    </row>
    <row r="10322" spans="1:2" x14ac:dyDescent="0.25">
      <c r="A10322">
        <f ca="1">26143.3429365051*(((RANDBETWEEN(3800,4910))))</f>
        <v>110926204.07959127</v>
      </c>
      <c r="B10322">
        <v>145872259.27615261</v>
      </c>
    </row>
    <row r="10323" spans="1:2" x14ac:dyDescent="0.25">
      <c r="A10323">
        <f ca="1">33442.5582201206*(((RANDBETWEEN(3800,4910))))</f>
        <v>135509245.90792868</v>
      </c>
      <c r="B10323">
        <v>181236937.62652788</v>
      </c>
    </row>
    <row r="10324" spans="1:2" x14ac:dyDescent="0.25">
      <c r="A10324">
        <f ca="1">28154.4502086014*(((RANDBETWEEN(3800,4910))))</f>
        <v>118333154.22675182</v>
      </c>
      <c r="B10324">
        <v>178060781.66746393</v>
      </c>
    </row>
    <row r="10325" spans="1:2" x14ac:dyDescent="0.25">
      <c r="A10325">
        <f ca="1">26236.9874272206*(((RANDBETWEEN(3800,4910))))</f>
        <v>122841575.1342469</v>
      </c>
      <c r="B10325">
        <v>143808214.85098395</v>
      </c>
    </row>
    <row r="10326" spans="1:2" x14ac:dyDescent="0.25">
      <c r="A10326">
        <f ca="1">30440.4430658943*(((RANDBETWEEN(3800,4910))))</f>
        <v>118809049.28618556</v>
      </c>
      <c r="B10326">
        <v>147889361.83885223</v>
      </c>
    </row>
    <row r="10327" spans="1:2" x14ac:dyDescent="0.25">
      <c r="A10327">
        <f ca="1">29405.011442026*(((RANDBETWEEN(3800,4910))))</f>
        <v>120060661.71779197</v>
      </c>
      <c r="B10327">
        <v>151319325.20884708</v>
      </c>
    </row>
    <row r="10328" spans="1:2" x14ac:dyDescent="0.25">
      <c r="A10328">
        <f ca="1">30124.9441543534*(((RANDBETWEEN(3800,4910))))</f>
        <v>126735640.05736481</v>
      </c>
      <c r="B10328">
        <v>185743985.00424623</v>
      </c>
    </row>
    <row r="10329" spans="1:2" x14ac:dyDescent="0.25">
      <c r="A10329">
        <f ca="1">28338.4899843532*(((RANDBETWEEN(3800,4910))))</f>
        <v>124122586.13146681</v>
      </c>
      <c r="B10329">
        <v>195262068.51435149</v>
      </c>
    </row>
    <row r="10330" spans="1:2" x14ac:dyDescent="0.25">
      <c r="A10330">
        <f ca="1">31222.5899354146*(((RANDBETWEEN(3800,4910))))</f>
        <v>131259768.08848305</v>
      </c>
      <c r="B10330">
        <v>199470083.75914595</v>
      </c>
    </row>
    <row r="10331" spans="1:2" x14ac:dyDescent="0.25">
      <c r="A10331">
        <f ca="1">26485.4107914417*(((RANDBETWEEN(3800,4910))))</f>
        <v>126812146.86942303</v>
      </c>
      <c r="B10331">
        <v>171918973.17050028</v>
      </c>
    </row>
    <row r="10332" spans="1:2" x14ac:dyDescent="0.25">
      <c r="A10332">
        <f ca="1">30688.5463879736*(((RANDBETWEEN(3800,4910))))</f>
        <v>119869462.19142498</v>
      </c>
      <c r="B10332">
        <v>170207650.92467362</v>
      </c>
    </row>
    <row r="10333" spans="1:2" x14ac:dyDescent="0.25">
      <c r="A10333">
        <f ca="1">27605.4615721197*(((RANDBETWEEN(3800,4910))))</f>
        <v>131981711.77630416</v>
      </c>
      <c r="B10333">
        <v>169660048.79773569</v>
      </c>
    </row>
    <row r="10334" spans="1:2" x14ac:dyDescent="0.25">
      <c r="A10334">
        <f ca="1">26587.6584968043*(((RANDBETWEEN(3800,4910))))</f>
        <v>127035832.2977311</v>
      </c>
      <c r="B10334">
        <v>150709700.22339839</v>
      </c>
    </row>
    <row r="10335" spans="1:2" x14ac:dyDescent="0.25">
      <c r="A10335">
        <f ca="1">25731.9670041636*(((RANDBETWEEN(3800,4910))))</f>
        <v>98682093.460967302</v>
      </c>
      <c r="B10335">
        <v>162265985.85668376</v>
      </c>
    </row>
    <row r="10336" spans="1:2" x14ac:dyDescent="0.25">
      <c r="A10336">
        <f ca="1">31219.7701888972*(((RANDBETWEEN(3800,4910))))</f>
        <v>123005894.54425499</v>
      </c>
      <c r="B10336">
        <v>184674587.15434837</v>
      </c>
    </row>
    <row r="10337" spans="1:2" x14ac:dyDescent="0.25">
      <c r="A10337">
        <f ca="1">33453.9182691136*(((RANDBETWEEN(3800,4910))))</f>
        <v>139937740.11970222</v>
      </c>
      <c r="B10337">
        <v>197621995.55001813</v>
      </c>
    </row>
    <row r="10338" spans="1:2" x14ac:dyDescent="0.25">
      <c r="A10338">
        <f ca="1">28034.8577640765*(((RANDBETWEEN(3800,4910))))</f>
        <v>127586637.68431206</v>
      </c>
      <c r="B10338">
        <v>172396608.08925498</v>
      </c>
    </row>
    <row r="10339" spans="1:2" x14ac:dyDescent="0.25">
      <c r="A10339">
        <f ca="1">26136.9148710383*(((RANDBETWEEN(3800,4910))))</f>
        <v>120125260.74729222</v>
      </c>
      <c r="B10339">
        <v>177624675.85254195</v>
      </c>
    </row>
    <row r="10340" spans="1:2" x14ac:dyDescent="0.25">
      <c r="A10340">
        <f ca="1">26152.7115680746*(((RANDBETWEEN(3800,4910))))</f>
        <v>124016158.25580992</v>
      </c>
      <c r="B10340">
        <v>180973318.51280272</v>
      </c>
    </row>
    <row r="10341" spans="1:2" x14ac:dyDescent="0.25">
      <c r="A10341">
        <f ca="1">27380.9893844165*(((RANDBETWEEN(3800,4910))))</f>
        <v>130634700.35305099</v>
      </c>
      <c r="B10341">
        <v>146644031.98305741</v>
      </c>
    </row>
    <row r="10342" spans="1:2" x14ac:dyDescent="0.25">
      <c r="A10342">
        <f ca="1">26076.3090916541*(((RANDBETWEEN(3800,4910))))</f>
        <v>103131802.45749184</v>
      </c>
      <c r="B10342">
        <v>166548387.44738787</v>
      </c>
    </row>
    <row r="10343" spans="1:2" x14ac:dyDescent="0.25">
      <c r="A10343">
        <f ca="1">29247.586261963*(((RANDBETWEEN(3800,4910))))</f>
        <v>131087681.626118</v>
      </c>
      <c r="B10343">
        <v>191238977.61968923</v>
      </c>
    </row>
    <row r="10344" spans="1:2" x14ac:dyDescent="0.25">
      <c r="A10344">
        <f ca="1">29945.3481009642*(((RANDBETWEEN(3800,4910))))</f>
        <v>124422921.35950609</v>
      </c>
      <c r="B10344">
        <v>178476700.07456303</v>
      </c>
    </row>
    <row r="10345" spans="1:2" x14ac:dyDescent="0.25">
      <c r="A10345">
        <f ca="1">28596.5168617603*(((RANDBETWEEN(3800,4910))))</f>
        <v>138979071.94815528</v>
      </c>
      <c r="B10345">
        <v>199637547.52413747</v>
      </c>
    </row>
    <row r="10346" spans="1:2" x14ac:dyDescent="0.25">
      <c r="A10346">
        <f ca="1">27215.7060511999*(((RANDBETWEEN(3800,4910))))</f>
        <v>105705802.30286025</v>
      </c>
      <c r="B10346">
        <v>197307967.85455528</v>
      </c>
    </row>
    <row r="10347" spans="1:2" x14ac:dyDescent="0.25">
      <c r="A10347">
        <f ca="1">32387.4960956862*(((RANDBETWEEN(3800,4910))))</f>
        <v>143217507.73512459</v>
      </c>
      <c r="B10347">
        <v>151017895.09551734</v>
      </c>
    </row>
    <row r="10348" spans="1:2" x14ac:dyDescent="0.25">
      <c r="A10348">
        <f ca="1">28619.9300990847*(((RANDBETWEEN(3800,4910))))</f>
        <v>117599292.77713911</v>
      </c>
      <c r="B10348">
        <v>188561257.61386505</v>
      </c>
    </row>
    <row r="10349" spans="1:2" x14ac:dyDescent="0.25">
      <c r="A10349">
        <f ca="1">28006.7813375222*(((RANDBETWEEN(3800,4910))))</f>
        <v>132920184.22788045</v>
      </c>
      <c r="B10349">
        <v>196361671.92448592</v>
      </c>
    </row>
    <row r="10350" spans="1:2" x14ac:dyDescent="0.25">
      <c r="A10350">
        <f ca="1">27167.4332782559*(((RANDBETWEEN(3800,4910))))</f>
        <v>115570261.16570064</v>
      </c>
      <c r="B10350">
        <v>165008730.61539319</v>
      </c>
    </row>
    <row r="10351" spans="1:2" x14ac:dyDescent="0.25">
      <c r="A10351">
        <f ca="1">28417.1109309041*(((RANDBETWEEN(3800,4910))))</f>
        <v>114947213.71550718</v>
      </c>
      <c r="B10351">
        <v>150390229.85314551</v>
      </c>
    </row>
    <row r="10352" spans="1:2" x14ac:dyDescent="0.25">
      <c r="A10352">
        <f ca="1">26071.8829145982*(((RANDBETWEEN(3800,4910))))</f>
        <v>112395887.24483298</v>
      </c>
      <c r="B10352">
        <v>145249327.54636621</v>
      </c>
    </row>
    <row r="10353" spans="1:2" x14ac:dyDescent="0.25">
      <c r="A10353">
        <f ca="1">25378.4426742604*(((RANDBETWEEN(3800,4910))))</f>
        <v>118847247.04356137</v>
      </c>
      <c r="B10353">
        <v>186627407.68860316</v>
      </c>
    </row>
    <row r="10354" spans="1:2" x14ac:dyDescent="0.25">
      <c r="A10354">
        <f ca="1">29041.9517037278*(((RANDBETWEEN(3800,4910))))</f>
        <v>140011249.16367164</v>
      </c>
      <c r="B10354">
        <v>196048884.96287513</v>
      </c>
    </row>
    <row r="10355" spans="1:2" x14ac:dyDescent="0.25">
      <c r="A10355">
        <f ca="1">31850.6308578367*(((RANDBETWEEN(3800,4910))))</f>
        <v>122752331.32610279</v>
      </c>
      <c r="B10355">
        <v>196915814.29257911</v>
      </c>
    </row>
    <row r="10356" spans="1:2" x14ac:dyDescent="0.25">
      <c r="A10356">
        <f ca="1">28958.7863810877*(((RANDBETWEEN(3800,4910))))</f>
        <v>128258464.8818375</v>
      </c>
      <c r="B10356">
        <v>170094474.46233839</v>
      </c>
    </row>
    <row r="10357" spans="1:2" x14ac:dyDescent="0.25">
      <c r="A10357">
        <f ca="1">25931.4658255901*(((RANDBETWEEN(3800,4910))))</f>
        <v>112464767.28558441</v>
      </c>
      <c r="B10357">
        <v>146318702.41268653</v>
      </c>
    </row>
    <row r="10358" spans="1:2" x14ac:dyDescent="0.25">
      <c r="A10358">
        <f ca="1">26238.799357204*(((RANDBETWEEN(3800,4910))))</f>
        <v>122692625.794286</v>
      </c>
      <c r="B10358">
        <v>174966068.23992807</v>
      </c>
    </row>
    <row r="10359" spans="1:2" x14ac:dyDescent="0.25">
      <c r="A10359">
        <f ca="1">32395.9978094885*(((RANDBETWEEN(3800,4910))))</f>
        <v>145976366.12955523</v>
      </c>
      <c r="B10359">
        <v>170806880.98092371</v>
      </c>
    </row>
    <row r="10360" spans="1:2" x14ac:dyDescent="0.25">
      <c r="A10360">
        <f ca="1">34205.5106830933*(((RANDBETWEEN(3800,4910))))</f>
        <v>156182361.7790038</v>
      </c>
      <c r="B10360">
        <v>157289335.67360798</v>
      </c>
    </row>
    <row r="10361" spans="1:2" x14ac:dyDescent="0.25">
      <c r="A10361">
        <f ca="1">31785.5835513596*(((RANDBETWEEN(3800,4910))))</f>
        <v>150631880.4498933</v>
      </c>
      <c r="B10361">
        <v>190744965.55710846</v>
      </c>
    </row>
    <row r="10362" spans="1:2" x14ac:dyDescent="0.25">
      <c r="A10362">
        <f ca="1">27939.7345727468*(((RANDBETWEEN(3800,4910))))</f>
        <v>136765000.73359552</v>
      </c>
      <c r="B10362">
        <v>186787644.83165002</v>
      </c>
    </row>
    <row r="10363" spans="1:2" x14ac:dyDescent="0.25">
      <c r="A10363">
        <f ca="1">25721.4609637162*(((RANDBETWEEN(3800,4910))))</f>
        <v>123823113.07932985</v>
      </c>
      <c r="B10363">
        <v>185288813.0739904</v>
      </c>
    </row>
    <row r="10364" spans="1:2" x14ac:dyDescent="0.25">
      <c r="A10364">
        <f ca="1">26161.7903345188*(((RANDBETWEEN(3800,4910))))</f>
        <v>120318073.74845201</v>
      </c>
      <c r="B10364">
        <v>145292971.46059123</v>
      </c>
    </row>
    <row r="10365" spans="1:2" x14ac:dyDescent="0.25">
      <c r="A10365">
        <f ca="1">30310.0108540487*(((RANDBETWEEN(3800,4910))))</f>
        <v>127847625.78237727</v>
      </c>
      <c r="B10365">
        <v>169412058.92739093</v>
      </c>
    </row>
    <row r="10366" spans="1:2" x14ac:dyDescent="0.25">
      <c r="A10366">
        <f ca="1">26919.5350583963*(((RANDBETWEEN(3800,4910))))</f>
        <v>115161770.97981958</v>
      </c>
      <c r="B10366">
        <v>158072913.948486</v>
      </c>
    </row>
    <row r="10367" spans="1:2" x14ac:dyDescent="0.25">
      <c r="A10367">
        <f ca="1">26290.0364803158*(((RANDBETWEEN(3800,4910))))</f>
        <v>100033588.80760172</v>
      </c>
      <c r="B10367">
        <v>157833705.78660864</v>
      </c>
    </row>
    <row r="10368" spans="1:2" x14ac:dyDescent="0.25">
      <c r="A10368">
        <f ca="1">30627.0708087101*(((RANDBETWEEN(3800,4910))))</f>
        <v>120303134.13661338</v>
      </c>
      <c r="B10368">
        <v>155282954.25658989</v>
      </c>
    </row>
    <row r="10369" spans="1:2" x14ac:dyDescent="0.25">
      <c r="A10369">
        <f ca="1">32254.9269536547*(((RANDBETWEEN(3800,4910))))</f>
        <v>141566874.39959061</v>
      </c>
      <c r="B10369">
        <v>172586400.49135998</v>
      </c>
    </row>
    <row r="10370" spans="1:2" x14ac:dyDescent="0.25">
      <c r="A10370">
        <f ca="1">27825.9909025292*(((RANDBETWEEN(3800,4910))))</f>
        <v>111554397.52823958</v>
      </c>
      <c r="B10370">
        <v>189291354.13563988</v>
      </c>
    </row>
    <row r="10371" spans="1:2" x14ac:dyDescent="0.25">
      <c r="A10371">
        <f ca="1">29505.211069329*(((RANDBETWEEN(3800,4910))))</f>
        <v>141595507.92170972</v>
      </c>
      <c r="B10371">
        <v>196135041.88436407</v>
      </c>
    </row>
    <row r="10372" spans="1:2" x14ac:dyDescent="0.25">
      <c r="A10372">
        <f ca="1">32883.1576470287*(((RANDBETWEEN(3800,4910))))</f>
        <v>143271917.86810449</v>
      </c>
      <c r="B10372">
        <v>190912451.30916312</v>
      </c>
    </row>
    <row r="10373" spans="1:2" x14ac:dyDescent="0.25">
      <c r="A10373">
        <f ca="1">26230.2967122755*(((RANDBETWEEN(3800,4910))))</f>
        <v>111452530.73045871</v>
      </c>
      <c r="B10373">
        <v>149060472.8514176</v>
      </c>
    </row>
    <row r="10374" spans="1:2" x14ac:dyDescent="0.25">
      <c r="A10374">
        <f ca="1">26918.2084995227*(((RANDBETWEEN(3800,4910))))</f>
        <v>119786027.82287587</v>
      </c>
      <c r="B10374">
        <v>174194704.70603424</v>
      </c>
    </row>
    <row r="10375" spans="1:2" x14ac:dyDescent="0.25">
      <c r="A10375">
        <f ca="1">27117.8547038977*(((RANDBETWEEN(3800,4910))))</f>
        <v>112105211.3459132</v>
      </c>
      <c r="B10375">
        <v>154480659.46808067</v>
      </c>
    </row>
    <row r="10376" spans="1:2" x14ac:dyDescent="0.25">
      <c r="A10376">
        <f ca="1">27386.9938805022*(((RANDBETWEEN(3800,4910))))</f>
        <v>122584184.60912789</v>
      </c>
      <c r="B10376">
        <v>194523674.94656903</v>
      </c>
    </row>
    <row r="10377" spans="1:2" x14ac:dyDescent="0.25">
      <c r="A10377">
        <f ca="1">26812.1570553891*(((RANDBETWEEN(3800,4910))))</f>
        <v>119877154.19464445</v>
      </c>
      <c r="B10377">
        <v>179122043.25339764</v>
      </c>
    </row>
    <row r="10378" spans="1:2" x14ac:dyDescent="0.25">
      <c r="A10378">
        <f ca="1">30020.4771624837*(((RANDBETWEEN(3800,4910))))</f>
        <v>119961826.74128489</v>
      </c>
      <c r="B10378">
        <v>171583277.44028986</v>
      </c>
    </row>
    <row r="10379" spans="1:2" x14ac:dyDescent="0.25">
      <c r="A10379">
        <f ca="1">26619.2568064692*(((RANDBETWEEN(3800,4910))))</f>
        <v>119440605.29062721</v>
      </c>
      <c r="B10379">
        <v>148502188.83531559</v>
      </c>
    </row>
    <row r="10380" spans="1:2" x14ac:dyDescent="0.25">
      <c r="A10380">
        <f ca="1">28312.9035178894*(((RANDBETWEEN(3800,4910))))</f>
        <v>126700243.24255514</v>
      </c>
      <c r="B10380">
        <v>183039422.5756487</v>
      </c>
    </row>
    <row r="10381" spans="1:2" x14ac:dyDescent="0.25">
      <c r="A10381">
        <f ca="1">26222.8810316028*(((RANDBETWEEN(3800,4910))))</f>
        <v>125476485.73621957</v>
      </c>
      <c r="B10381">
        <v>194912372.11456135</v>
      </c>
    </row>
    <row r="10382" spans="1:2" x14ac:dyDescent="0.25">
      <c r="A10382">
        <f ca="1">27713.6111232818*(((RANDBETWEEN(3800,4910))))</f>
        <v>109274768.65909995</v>
      </c>
      <c r="B10382">
        <v>172865105.20908976</v>
      </c>
    </row>
    <row r="10383" spans="1:2" x14ac:dyDescent="0.25">
      <c r="A10383">
        <f ca="1">25745.4217140251*(((RANDBETWEEN(3800,4910))))</f>
        <v>116781232.89481808</v>
      </c>
      <c r="B10383">
        <v>148395766.14218068</v>
      </c>
    </row>
    <row r="10384" spans="1:2" x14ac:dyDescent="0.25">
      <c r="A10384">
        <f ca="1">30385.9798104489*(((RANDBETWEEN(3800,4910))))</f>
        <v>146612352.58541578</v>
      </c>
      <c r="B10384">
        <v>198897697.38767636</v>
      </c>
    </row>
    <row r="10385" spans="1:2" x14ac:dyDescent="0.25">
      <c r="A10385">
        <f ca="1">26859.0427489368*(((RANDBETWEEN(3800,4910))))</f>
        <v>103299878.41241086</v>
      </c>
      <c r="B10385">
        <v>147273313.41786581</v>
      </c>
    </row>
    <row r="10386" spans="1:2" x14ac:dyDescent="0.25">
      <c r="A10386">
        <f ca="1">27908.2558021576*(((RANDBETWEEN(3800,4910))))</f>
        <v>115707628.5557453</v>
      </c>
      <c r="B10386">
        <v>198564248.61008012</v>
      </c>
    </row>
    <row r="10387" spans="1:2" x14ac:dyDescent="0.25">
      <c r="A10387">
        <f ca="1">30246.5997569903*(((RANDBETWEEN(3800,4910))))</f>
        <v>136260931.90524128</v>
      </c>
      <c r="B10387">
        <v>202649569.40883642</v>
      </c>
    </row>
    <row r="10388" spans="1:2" x14ac:dyDescent="0.25">
      <c r="A10388">
        <f ca="1">31238.6692191679*(((RANDBETWEEN(3800,4910))))</f>
        <v>133639026.91960022</v>
      </c>
      <c r="B10388">
        <v>174238581.05411619</v>
      </c>
    </row>
    <row r="10389" spans="1:2" x14ac:dyDescent="0.25">
      <c r="A10389">
        <f ca="1">26432.0299722724*(((RANDBETWEEN(3800,4910))))</f>
        <v>110723773.55384915</v>
      </c>
      <c r="B10389">
        <v>143868676.78895846</v>
      </c>
    </row>
    <row r="10390" spans="1:2" x14ac:dyDescent="0.25">
      <c r="A10390">
        <f ca="1">32977.0685223451*(((RANDBETWEEN(3800,4910))))</f>
        <v>129434993.9502044</v>
      </c>
      <c r="B10390">
        <v>172859183.31199884</v>
      </c>
    </row>
    <row r="10391" spans="1:2" x14ac:dyDescent="0.25">
      <c r="A10391">
        <f ca="1">27128.0507013015*(((RANDBETWEEN(3800,4910))))</f>
        <v>125711386.94983131</v>
      </c>
      <c r="B10391">
        <v>150352585.38623267</v>
      </c>
    </row>
    <row r="10392" spans="1:2" x14ac:dyDescent="0.25">
      <c r="A10392">
        <f ca="1">28363.0643813447*(((RANDBETWEEN(3800,4910))))</f>
        <v>114728595.42253937</v>
      </c>
      <c r="B10392">
        <v>152565034.21764082</v>
      </c>
    </row>
    <row r="10393" spans="1:2" x14ac:dyDescent="0.25">
      <c r="A10393">
        <f ca="1">25253.7309599609*(((RANDBETWEEN(3800,4910))))</f>
        <v>119778445.94309434</v>
      </c>
      <c r="B10393">
        <v>164048822.27998728</v>
      </c>
    </row>
    <row r="10394" spans="1:2" x14ac:dyDescent="0.25">
      <c r="A10394">
        <f ca="1">27459.0184218215*(((RANDBETWEEN(3800,4910))))</f>
        <v>128563124.25096813</v>
      </c>
      <c r="B10394">
        <v>157682587.87767285</v>
      </c>
    </row>
    <row r="10395" spans="1:2" x14ac:dyDescent="0.25">
      <c r="A10395">
        <f ca="1">27128.1235778291*(((RANDBETWEEN(3800,4910))))</f>
        <v>106016706.94215608</v>
      </c>
      <c r="B10395">
        <v>187810378.04470342</v>
      </c>
    </row>
    <row r="10396" spans="1:2" x14ac:dyDescent="0.25">
      <c r="A10396">
        <f ca="1">27269.3329263922*(((RANDBETWEEN(3800,4910))))</f>
        <v>116767283.59081128</v>
      </c>
      <c r="B10396">
        <v>202376568.21040574</v>
      </c>
    </row>
    <row r="10397" spans="1:2" x14ac:dyDescent="0.25">
      <c r="A10397">
        <f ca="1">34352.7387584796*(((RANDBETWEEN(3800,4910))))</f>
        <v>157816481.8564553</v>
      </c>
      <c r="B10397">
        <v>199259433.74102485</v>
      </c>
    </row>
    <row r="10398" spans="1:2" x14ac:dyDescent="0.25">
      <c r="A10398">
        <f ca="1">27849.2716978997*(((RANDBETWEEN(3800,4910))))</f>
        <v>114014918.33120118</v>
      </c>
      <c r="B10398">
        <v>148833940.22644952</v>
      </c>
    </row>
    <row r="10399" spans="1:2" x14ac:dyDescent="0.25">
      <c r="A10399">
        <f ca="1">29779.1453680566*(((RANDBETWEEN(3800,4910))))</f>
        <v>121528692.24703893</v>
      </c>
      <c r="B10399">
        <v>176638669.36765623</v>
      </c>
    </row>
    <row r="10400" spans="1:2" x14ac:dyDescent="0.25">
      <c r="A10400">
        <f ca="1">28170.3405117286*(((RANDBETWEEN(3800,4910))))</f>
        <v>116258995.29190406</v>
      </c>
      <c r="B10400">
        <v>154152004.44272402</v>
      </c>
    </row>
    <row r="10401" spans="1:2" x14ac:dyDescent="0.25">
      <c r="A10401">
        <f ca="1">26583.9612977354*(((RANDBETWEEN(3800,4910))))</f>
        <v>105830749.92628446</v>
      </c>
      <c r="B10401">
        <v>143472981.69983917</v>
      </c>
    </row>
    <row r="10402" spans="1:2" x14ac:dyDescent="0.25">
      <c r="A10402">
        <f ca="1">30908.317244096*(((RANDBETWEEN(3800,4910))))</f>
        <v>129938565.69417943</v>
      </c>
      <c r="B10402">
        <v>155584205.81120613</v>
      </c>
    </row>
    <row r="10403" spans="1:2" x14ac:dyDescent="0.25">
      <c r="A10403">
        <f ca="1">28975.2430733708*(((RANDBETWEEN(3800,4910))))</f>
        <v>113640903.33376037</v>
      </c>
      <c r="B10403">
        <v>145098364.2754871</v>
      </c>
    </row>
    <row r="10404" spans="1:2" x14ac:dyDescent="0.25">
      <c r="A10404">
        <f ca="1">25468.6770681442*(((RANDBETWEEN(3800,4910))))</f>
        <v>119422626.77252834</v>
      </c>
      <c r="B10404">
        <v>146974684.46176371</v>
      </c>
    </row>
    <row r="10405" spans="1:2" x14ac:dyDescent="0.25">
      <c r="A10405">
        <f ca="1">27469.8968973992*(((RANDBETWEEN(3800,4910))))</f>
        <v>118917183.66884094</v>
      </c>
      <c r="B10405">
        <v>151445420.28093687</v>
      </c>
    </row>
    <row r="10406" spans="1:2" x14ac:dyDescent="0.25">
      <c r="A10406">
        <f ca="1">27043.1448032048*(((RANDBETWEEN(3800,4910))))</f>
        <v>116123263.78496142</v>
      </c>
      <c r="B10406">
        <v>176026888.08488607</v>
      </c>
    </row>
    <row r="10407" spans="1:2" x14ac:dyDescent="0.25">
      <c r="A10407">
        <f ca="1">26679.3701131144*(((RANDBETWEEN(3800,4910))))</f>
        <v>115281558.25876749</v>
      </c>
      <c r="B10407">
        <v>155803604.68301484</v>
      </c>
    </row>
    <row r="10408" spans="1:2" x14ac:dyDescent="0.25">
      <c r="A10408">
        <f ca="1">27158.2677407467*(((RANDBETWEEN(3800,4910))))</f>
        <v>111810588.28865403</v>
      </c>
      <c r="B10408">
        <v>192509779.35397923</v>
      </c>
    </row>
    <row r="10409" spans="1:2" x14ac:dyDescent="0.25">
      <c r="A10409">
        <f ca="1">27484.4307810442*(((RANDBETWEEN(3800,4910))))</f>
        <v>125438942.08468561</v>
      </c>
      <c r="B10409">
        <v>186124580.57582343</v>
      </c>
    </row>
    <row r="10410" spans="1:2" x14ac:dyDescent="0.25">
      <c r="A10410">
        <f ca="1">31743.4383834559*(((RANDBETWEEN(3800,4910))))</f>
        <v>137004680.06299561</v>
      </c>
      <c r="B10410">
        <v>168255728.12709704</v>
      </c>
    </row>
    <row r="10411" spans="1:2" x14ac:dyDescent="0.25">
      <c r="A10411">
        <f ca="1">27207.4728947461*(((RANDBETWEEN(3800,4910))))</f>
        <v>127956745.02399071</v>
      </c>
      <c r="B10411">
        <v>187237013.01690742</v>
      </c>
    </row>
    <row r="10412" spans="1:2" x14ac:dyDescent="0.25">
      <c r="A10412">
        <f ca="1">27348.0974401737*(((RANDBETWEEN(3800,4910))))</f>
        <v>128481361.77393591</v>
      </c>
      <c r="B10412">
        <v>163968844.90740567</v>
      </c>
    </row>
    <row r="10413" spans="1:2" x14ac:dyDescent="0.25">
      <c r="A10413">
        <f ca="1">26269.056135991*(((RANDBETWEEN(3800,4910))))</f>
        <v>109935999.92912216</v>
      </c>
      <c r="B10413">
        <v>173411182.49366456</v>
      </c>
    </row>
    <row r="10414" spans="1:2" x14ac:dyDescent="0.25">
      <c r="A10414">
        <f ca="1">28352.351823156*(((RANDBETWEEN(3800,4910))))</f>
        <v>133284405.92065658</v>
      </c>
      <c r="B10414">
        <v>155026293.72615474</v>
      </c>
    </row>
    <row r="10415" spans="1:2" x14ac:dyDescent="0.25">
      <c r="A10415">
        <f ca="1">26564.4651662333*(((RANDBETWEEN(3800,4910))))</f>
        <v>125410840.04978728</v>
      </c>
      <c r="B10415">
        <v>162396689.80623811</v>
      </c>
    </row>
    <row r="10416" spans="1:2" x14ac:dyDescent="0.25">
      <c r="A10416">
        <f ca="1">25309.5828479276*(((RANDBETWEEN(3800,4910))))</f>
        <v>109058992.49171992</v>
      </c>
      <c r="B10416">
        <v>187241297.48732308</v>
      </c>
    </row>
    <row r="10417" spans="1:2" x14ac:dyDescent="0.25">
      <c r="A10417">
        <f ca="1">26782.4707414109*(((RANDBETWEEN(3800,4910))))</f>
        <v>110879428.86944109</v>
      </c>
      <c r="B10417">
        <v>144592333.32955611</v>
      </c>
    </row>
    <row r="10418" spans="1:2" x14ac:dyDescent="0.25">
      <c r="A10418">
        <f ca="1">27115.7525508389*(((RANDBETWEEN(3800,4910))))</f>
        <v>113099803.88954885</v>
      </c>
      <c r="B10418">
        <v>200496939.2784487</v>
      </c>
    </row>
    <row r="10419" spans="1:2" x14ac:dyDescent="0.25">
      <c r="A10419">
        <f ca="1">29961.4788521968*(((RANDBETWEEN(3800,4910))))</f>
        <v>142526754.89990035</v>
      </c>
      <c r="B10419">
        <v>178231352.77645543</v>
      </c>
    </row>
    <row r="10420" spans="1:2" x14ac:dyDescent="0.25">
      <c r="A10420">
        <f ca="1">29768.4060978507*(((RANDBETWEEN(3800,4910))))</f>
        <v>127408778.09880084</v>
      </c>
      <c r="B10420">
        <v>179066862.76235348</v>
      </c>
    </row>
    <row r="10421" spans="1:2" x14ac:dyDescent="0.25">
      <c r="A10421">
        <f ca="1">27560.249320072*(((RANDBETWEEN(3800,4910))))</f>
        <v>134879860.17243224</v>
      </c>
      <c r="B10421">
        <v>169715557.31966192</v>
      </c>
    </row>
    <row r="10422" spans="1:2" x14ac:dyDescent="0.25">
      <c r="A10422">
        <f ca="1">26401.9059495253*(((RANDBETWEEN(3800,4910))))</f>
        <v>101911356.96516785</v>
      </c>
      <c r="B10422">
        <v>170854505.40999103</v>
      </c>
    </row>
    <row r="10423" spans="1:2" x14ac:dyDescent="0.25">
      <c r="A10423">
        <f ca="1">26973.384920749*(((RANDBETWEEN(3800,4910))))</f>
        <v>106356056.74251349</v>
      </c>
      <c r="B10423">
        <v>182514393.32956111</v>
      </c>
    </row>
    <row r="10424" spans="1:2" x14ac:dyDescent="0.25">
      <c r="A10424">
        <f ca="1">27804.1547619967*(((RANDBETWEEN(3800,4910))))</f>
        <v>122949972.35754961</v>
      </c>
      <c r="B10424">
        <v>189749031.55549669</v>
      </c>
    </row>
    <row r="10425" spans="1:2" x14ac:dyDescent="0.25">
      <c r="A10425">
        <f ca="1">28444.7601232275*(((RANDBETWEEN(3800,4910))))</f>
        <v>121430680.96605812</v>
      </c>
      <c r="B10425">
        <v>145132823.85999373</v>
      </c>
    </row>
    <row r="10426" spans="1:2" x14ac:dyDescent="0.25">
      <c r="A10426">
        <f ca="1">30513.3474630101*(((RANDBETWEEN(3800,4910))))</f>
        <v>141093718.66895866</v>
      </c>
      <c r="B10426">
        <v>183173971.83659121</v>
      </c>
    </row>
    <row r="10427" spans="1:2" x14ac:dyDescent="0.25">
      <c r="A10427">
        <f ca="1">26699.8910027749*(((RANDBETWEEN(3800,4910))))</f>
        <v>125836586.29607797</v>
      </c>
      <c r="B10427">
        <v>156690215.57373586</v>
      </c>
    </row>
    <row r="10428" spans="1:2" x14ac:dyDescent="0.25">
      <c r="A10428">
        <f ca="1">26546.0738219813*(((RANDBETWEEN(3800,4910))))</f>
        <v>118634403.91043445</v>
      </c>
      <c r="B10428">
        <v>155020631.38464132</v>
      </c>
    </row>
    <row r="10429" spans="1:2" x14ac:dyDescent="0.25">
      <c r="A10429">
        <f ca="1">29543.1011495915*(((RANDBETWEEN(3800,4910))))</f>
        <v>113150077.40293539</v>
      </c>
      <c r="B10429">
        <v>156017479.68366137</v>
      </c>
    </row>
    <row r="10430" spans="1:2" x14ac:dyDescent="0.25">
      <c r="A10430">
        <f ca="1">26783.7997548731*(((RANDBETWEEN(3800,4910))))</f>
        <v>121410964.28883977</v>
      </c>
      <c r="B10430">
        <v>181422014.96681195</v>
      </c>
    </row>
    <row r="10431" spans="1:2" x14ac:dyDescent="0.25">
      <c r="A10431">
        <f ca="1">28433.3426265046*(((RANDBETWEEN(3800,4910))))</f>
        <v>129172675.55221036</v>
      </c>
      <c r="B10431">
        <v>168591616.81628734</v>
      </c>
    </row>
    <row r="10432" spans="1:2" x14ac:dyDescent="0.25">
      <c r="A10432">
        <f ca="1">30878.8304286065*(((RANDBETWEEN(3800,4910))))</f>
        <v>122187532.00599582</v>
      </c>
      <c r="B10432">
        <v>167247090.68606901</v>
      </c>
    </row>
    <row r="10433" spans="1:2" x14ac:dyDescent="0.25">
      <c r="A10433">
        <f ca="1">32444.8470486082*(((RANDBETWEEN(3800,4910))))</f>
        <v>143276444.56665364</v>
      </c>
      <c r="B10433">
        <v>184122794.39193165</v>
      </c>
    </row>
    <row r="10434" spans="1:2" x14ac:dyDescent="0.25">
      <c r="A10434">
        <f ca="1">26731.0676455305*(((RANDBETWEEN(3800,4910))))</f>
        <v>105507523.99690904</v>
      </c>
      <c r="B10434">
        <v>143160450.38257092</v>
      </c>
    </row>
    <row r="10435" spans="1:2" x14ac:dyDescent="0.25">
      <c r="A10435">
        <f ca="1">26508.5048449374*(((RANDBETWEEN(3800,4910))))</f>
        <v>117803795.53090197</v>
      </c>
      <c r="B10435">
        <v>143284285.1701124</v>
      </c>
    </row>
    <row r="10436" spans="1:2" x14ac:dyDescent="0.25">
      <c r="A10436">
        <f ca="1">27813.9738837395*(((RANDBETWEEN(3800,4910))))</f>
        <v>108724823.91153777</v>
      </c>
      <c r="B10436">
        <v>160127789.76983353</v>
      </c>
    </row>
    <row r="10437" spans="1:2" x14ac:dyDescent="0.25">
      <c r="A10437">
        <f ca="1">28060.6225103027*(((RANDBETWEEN(3800,4910))))</f>
        <v>116311280.3052047</v>
      </c>
      <c r="B10437">
        <v>172534734.45909983</v>
      </c>
    </row>
    <row r="10438" spans="1:2" x14ac:dyDescent="0.25">
      <c r="A10438">
        <f ca="1">27401.4681088735*(((RANDBETWEEN(3800,4910))))</f>
        <v>111277361.9901353</v>
      </c>
      <c r="B10438">
        <v>173170641.07153985</v>
      </c>
    </row>
    <row r="10439" spans="1:2" x14ac:dyDescent="0.25">
      <c r="A10439">
        <f ca="1">28450.918377516*(((RANDBETWEEN(3800,4910))))</f>
        <v>138385266.98823789</v>
      </c>
      <c r="B10439">
        <v>176260543.66386181</v>
      </c>
    </row>
    <row r="10440" spans="1:2" x14ac:dyDescent="0.25">
      <c r="A10440">
        <f ca="1">26723.4297179522*(((RANDBETWEEN(3800,4910))))</f>
        <v>130944805.6179658</v>
      </c>
      <c r="B10440">
        <v>192640107.24952763</v>
      </c>
    </row>
    <row r="10441" spans="1:2" x14ac:dyDescent="0.25">
      <c r="A10441">
        <f ca="1">28442.0721402291*(((RANDBETWEEN(3800,4910))))</f>
        <v>115332602.52862917</v>
      </c>
      <c r="B10441">
        <v>178599075.56273025</v>
      </c>
    </row>
    <row r="10442" spans="1:2" x14ac:dyDescent="0.25">
      <c r="A10442">
        <f ca="1">31065.5652690228*(((RANDBETWEEN(3800,4910))))</f>
        <v>140758076.23394251</v>
      </c>
      <c r="B10442">
        <v>176134773.1275776</v>
      </c>
    </row>
    <row r="10443" spans="1:2" x14ac:dyDescent="0.25">
      <c r="A10443">
        <f ca="1">29401.3198612171*(((RANDBETWEEN(3800,4910))))</f>
        <v>142184782.84884581</v>
      </c>
      <c r="B10443">
        <v>159708032.42114553</v>
      </c>
    </row>
    <row r="10444" spans="1:2" x14ac:dyDescent="0.25">
      <c r="A10444">
        <f ca="1">30882.3856561682*(((RANDBETWEEN(3800,4910))))</f>
        <v>126401604.49069628</v>
      </c>
      <c r="B10444">
        <v>179001888.3769587</v>
      </c>
    </row>
    <row r="10445" spans="1:2" x14ac:dyDescent="0.25">
      <c r="A10445">
        <f ca="1">26602.5906202965*(((RANDBETWEEN(3800,4910))))</f>
        <v>101728306.53201382</v>
      </c>
      <c r="B10445">
        <v>161738079.65332532</v>
      </c>
    </row>
    <row r="10446" spans="1:2" x14ac:dyDescent="0.25">
      <c r="A10446">
        <f ca="1">26350.9704227707*(((RANDBETWEEN(3800,4910))))</f>
        <v>110410566.07140943</v>
      </c>
      <c r="B10446">
        <v>149727045.47595137</v>
      </c>
    </row>
    <row r="10447" spans="1:2" x14ac:dyDescent="0.25">
      <c r="A10447">
        <f ca="1">28266.630889896*(((RANDBETWEEN(3800,4910))))</f>
        <v>135538495.11705133</v>
      </c>
      <c r="B10447">
        <v>193557968.90256619</v>
      </c>
    </row>
    <row r="10448" spans="1:2" x14ac:dyDescent="0.25">
      <c r="A10448">
        <f ca="1">27254.8879461343*(((RANDBETWEEN(3800,4910))))</f>
        <v>120984447.59289029</v>
      </c>
      <c r="B10448">
        <v>192280348.44961929</v>
      </c>
    </row>
    <row r="10449" spans="1:2" x14ac:dyDescent="0.25">
      <c r="A10449">
        <f ca="1">26677.8571583465*(((RANDBETWEEN(3800,4910))))</f>
        <v>104310421.48913467</v>
      </c>
      <c r="B10449">
        <v>195226613.80113593</v>
      </c>
    </row>
    <row r="10450" spans="1:2" x14ac:dyDescent="0.25">
      <c r="A10450">
        <f ca="1">25789.1327510205*(((RANDBETWEEN(3800,4910))))</f>
        <v>109552235.92633489</v>
      </c>
      <c r="B10450">
        <v>144111494.4904443</v>
      </c>
    </row>
    <row r="10451" spans="1:2" x14ac:dyDescent="0.25">
      <c r="A10451">
        <f ca="1">26251.4014674775*(((RANDBETWEEN(3800,4910))))</f>
        <v>108260779.65187702</v>
      </c>
      <c r="B10451">
        <v>157232295.4885107</v>
      </c>
    </row>
    <row r="10452" spans="1:2" x14ac:dyDescent="0.25">
      <c r="A10452">
        <f ca="1">26904.5634574056*(((RANDBETWEEN(3800,4910))))</f>
        <v>108237058.78914264</v>
      </c>
      <c r="B10452">
        <v>156772817.34962282</v>
      </c>
    </row>
    <row r="10453" spans="1:2" x14ac:dyDescent="0.25">
      <c r="A10453">
        <f ca="1">25695.7125458552*(((RANDBETWEEN(3800,4910))))</f>
        <v>120024673.30168954</v>
      </c>
      <c r="B10453">
        <v>180489494.14138606</v>
      </c>
    </row>
    <row r="10454" spans="1:2" x14ac:dyDescent="0.25">
      <c r="A10454">
        <f ca="1">27084.4480582902*(((RANDBETWEEN(3800,4910))))</f>
        <v>121175820.61279023</v>
      </c>
      <c r="B10454">
        <v>157063813.09400389</v>
      </c>
    </row>
    <row r="10455" spans="1:2" x14ac:dyDescent="0.25">
      <c r="A10455">
        <f ca="1">26438.9897150888*(((RANDBETWEEN(3800,4910))))</f>
        <v>109457417.42046744</v>
      </c>
      <c r="B10455">
        <v>146599081.65434936</v>
      </c>
    </row>
    <row r="10456" spans="1:2" x14ac:dyDescent="0.25">
      <c r="A10456">
        <f ca="1">27322.316153713*(((RANDBETWEEN(3800,4910))))</f>
        <v>131884820.07397279</v>
      </c>
      <c r="B10456">
        <v>200152338.92699885</v>
      </c>
    </row>
    <row r="10457" spans="1:2" x14ac:dyDescent="0.25">
      <c r="A10457">
        <f ca="1">28174.6415920825*(((RANDBETWEEN(3800,4910))))</f>
        <v>127462078.56258111</v>
      </c>
      <c r="B10457">
        <v>196267257.84999818</v>
      </c>
    </row>
    <row r="10458" spans="1:2" x14ac:dyDescent="0.25">
      <c r="A10458">
        <f ca="1">30237.2506449024*(((RANDBETWEEN(3800,4910))))</f>
        <v>124396049.15312831</v>
      </c>
      <c r="B10458">
        <v>150679060.00218356</v>
      </c>
    </row>
    <row r="10459" spans="1:2" x14ac:dyDescent="0.25">
      <c r="A10459">
        <f ca="1">27152.525750588*(((RANDBETWEEN(3800,4910))))</f>
        <v>119878401.18884601</v>
      </c>
      <c r="B10459">
        <v>145595286.14098608</v>
      </c>
    </row>
    <row r="10460" spans="1:2" x14ac:dyDescent="0.25">
      <c r="A10460">
        <f ca="1">29218.7079871897*(((RANDBETWEEN(3800,4910))))</f>
        <v>120205764.65929852</v>
      </c>
      <c r="B10460">
        <v>196557160.86786324</v>
      </c>
    </row>
    <row r="10461" spans="1:2" x14ac:dyDescent="0.25">
      <c r="A10461">
        <f ca="1">25907.3253266718*(((RANDBETWEEN(3800,4910))))</f>
        <v>99095519.374519467</v>
      </c>
      <c r="B10461">
        <v>151466314.32184619</v>
      </c>
    </row>
    <row r="10462" spans="1:2" x14ac:dyDescent="0.25">
      <c r="A10462">
        <f ca="1">28031.6164441623*(((RANDBETWEEN(3800,4910))))</f>
        <v>129197720.19114409</v>
      </c>
      <c r="B10462">
        <v>195560204.21482971</v>
      </c>
    </row>
    <row r="10463" spans="1:2" x14ac:dyDescent="0.25">
      <c r="A10463">
        <f ca="1">29507.9643239844*(((RANDBETWEEN(3800,4910))))</f>
        <v>138038257.10759893</v>
      </c>
      <c r="B10463">
        <v>152839903.03211451</v>
      </c>
    </row>
    <row r="10464" spans="1:2" x14ac:dyDescent="0.25">
      <c r="A10464">
        <f ca="1">26274.1731328108*(((RANDBETWEEN(3800,4910))))</f>
        <v>104334741.51039179</v>
      </c>
      <c r="B10464">
        <v>156337013.07602134</v>
      </c>
    </row>
    <row r="10465" spans="1:2" x14ac:dyDescent="0.25">
      <c r="A10465">
        <f ca="1">28428.04928281*(((RANDBETWEEN(3800,4910))))</f>
        <v>127187092.49129197</v>
      </c>
      <c r="B10465">
        <v>163937877.57435906</v>
      </c>
    </row>
    <row r="10466" spans="1:2" x14ac:dyDescent="0.25">
      <c r="A10466">
        <f ca="1">31800.8305014831*(((RANDBETWEEN(3800,4910))))</f>
        <v>138683421.81696796</v>
      </c>
      <c r="B10466">
        <v>193647403.21752515</v>
      </c>
    </row>
    <row r="10467" spans="1:2" x14ac:dyDescent="0.25">
      <c r="A10467">
        <f ca="1">30169.798821153*(((RANDBETWEEN(3800,4910))))</f>
        <v>133018643.00246342</v>
      </c>
      <c r="B10467">
        <v>152521637.3569319</v>
      </c>
    </row>
    <row r="10468" spans="1:2" x14ac:dyDescent="0.25">
      <c r="A10468">
        <f ca="1">26832.2560245176*(((RANDBETWEEN(3800,4910))))</f>
        <v>109824423.90835035</v>
      </c>
      <c r="B10468">
        <v>195830183.67080638</v>
      </c>
    </row>
    <row r="10469" spans="1:2" x14ac:dyDescent="0.25">
      <c r="A10469">
        <f ca="1">29803.0438079922*(((RANDBETWEEN(3800,4910))))</f>
        <v>142607564.62124273</v>
      </c>
      <c r="B10469">
        <v>162867322.52688915</v>
      </c>
    </row>
    <row r="10470" spans="1:2" x14ac:dyDescent="0.25">
      <c r="A10470">
        <f ca="1">24955.6342272258*(((RANDBETWEEN(3800,4910))))</f>
        <v>115195207.59287445</v>
      </c>
      <c r="B10470">
        <v>145587013.91892576</v>
      </c>
    </row>
    <row r="10471" spans="1:2" x14ac:dyDescent="0.25">
      <c r="A10471">
        <f ca="1">28067.5820019526*(((RANDBETWEEN(3800,4910))))</f>
        <v>119848575.14833762</v>
      </c>
      <c r="B10471">
        <v>177627021.29833013</v>
      </c>
    </row>
    <row r="10472" spans="1:2" x14ac:dyDescent="0.25">
      <c r="A10472">
        <f ca="1">27101.3042113504*(((RANDBETWEEN(3800,4910))))</f>
        <v>116074885.93721366</v>
      </c>
      <c r="B10472">
        <v>148874346.172833</v>
      </c>
    </row>
    <row r="10473" spans="1:2" x14ac:dyDescent="0.25">
      <c r="A10473">
        <f ca="1">28406.3174238693*(((RANDBETWEEN(3800,4910))))</f>
        <v>114363833.94849767</v>
      </c>
      <c r="B10473">
        <v>181288491.79799193</v>
      </c>
    </row>
    <row r="10474" spans="1:2" x14ac:dyDescent="0.25">
      <c r="A10474">
        <f ca="1">26987.233535004*(((RANDBETWEEN(3800,4910))))</f>
        <v>109325283.05030139</v>
      </c>
      <c r="B10474">
        <v>170840184.44716126</v>
      </c>
    </row>
    <row r="10475" spans="1:2" x14ac:dyDescent="0.25">
      <c r="A10475">
        <f ca="1">27305.3299725919*(((RANDBETWEEN(3800,4910))))</f>
        <v>115283103.144283</v>
      </c>
      <c r="B10475">
        <v>184165909.91823339</v>
      </c>
    </row>
    <row r="10476" spans="1:2" x14ac:dyDescent="0.25">
      <c r="A10476">
        <f ca="1">27353.0717748778*(((RANDBETWEEN(3800,4910))))</f>
        <v>126453250.81526022</v>
      </c>
      <c r="B10476">
        <v>143397651.32592773</v>
      </c>
    </row>
    <row r="10477" spans="1:2" x14ac:dyDescent="0.25">
      <c r="A10477">
        <f ca="1">27253.2480073951*(((RANDBETWEEN(3800,4910))))</f>
        <v>118224589.85608007</v>
      </c>
      <c r="B10477">
        <v>144424043.90329236</v>
      </c>
    </row>
    <row r="10478" spans="1:2" x14ac:dyDescent="0.25">
      <c r="A10478">
        <f ca="1">27680.5875537459*(((RANDBETWEEN(3800,4910))))</f>
        <v>126777090.99615638</v>
      </c>
      <c r="B10478">
        <v>149205430.5693087</v>
      </c>
    </row>
    <row r="10479" spans="1:2" x14ac:dyDescent="0.25">
      <c r="A10479">
        <f ca="1">27149.4367891673*(((RANDBETWEEN(3800,4910))))</f>
        <v>110416759.42154345</v>
      </c>
      <c r="B10479">
        <v>145365817.50016657</v>
      </c>
    </row>
    <row r="10480" spans="1:2" x14ac:dyDescent="0.25">
      <c r="A10480">
        <f ca="1">26227.3886450516*(((RANDBETWEEN(3800,4910))))</f>
        <v>102155678.77247605</v>
      </c>
      <c r="B10480">
        <v>152520324.26431131</v>
      </c>
    </row>
    <row r="10481" spans="1:2" x14ac:dyDescent="0.25">
      <c r="A10481">
        <f ca="1">28910.9891227483*(((RANDBETWEEN(3800,4910))))</f>
        <v>133250748.86674702</v>
      </c>
      <c r="B10481">
        <v>200012322.14983827</v>
      </c>
    </row>
    <row r="10482" spans="1:2" x14ac:dyDescent="0.25">
      <c r="A10482">
        <f ca="1">29443.0890362018*(((RANDBETWEEN(3800,4910))))</f>
        <v>128254095.84169498</v>
      </c>
      <c r="B10482">
        <v>147632453.37687004</v>
      </c>
    </row>
    <row r="10483" spans="1:2" x14ac:dyDescent="0.25">
      <c r="A10483">
        <f ca="1">26896.1446501052*(((RANDBETWEEN(3800,4910))))</f>
        <v>118477517.18371339</v>
      </c>
      <c r="B10483">
        <v>151715247.63490728</v>
      </c>
    </row>
    <row r="10484" spans="1:2" x14ac:dyDescent="0.25">
      <c r="A10484">
        <f ca="1">29149.8105247529*(((RANDBETWEEN(3800,4910))))</f>
        <v>137353907.19263545</v>
      </c>
      <c r="B10484">
        <v>167169246.11343837</v>
      </c>
    </row>
    <row r="10485" spans="1:2" x14ac:dyDescent="0.25">
      <c r="A10485">
        <f ca="1">30108.6793953424*(((RANDBETWEEN(3800,4910))))</f>
        <v>120555152.29895082</v>
      </c>
      <c r="B10485">
        <v>166114635.02882025</v>
      </c>
    </row>
    <row r="10486" spans="1:2" x14ac:dyDescent="0.25">
      <c r="A10486">
        <f ca="1">29776.9010012774*(((RANDBETWEEN(3800,4910))))</f>
        <v>129559296.25655796</v>
      </c>
      <c r="B10486">
        <v>176171465.64920044</v>
      </c>
    </row>
    <row r="10487" spans="1:2" x14ac:dyDescent="0.25">
      <c r="A10487">
        <f ca="1">28122.0974274655*(((RANDBETWEEN(3800,4910))))</f>
        <v>134311137.31357542</v>
      </c>
      <c r="B10487">
        <v>156558267.52294526</v>
      </c>
    </row>
    <row r="10488" spans="1:2" x14ac:dyDescent="0.25">
      <c r="A10488">
        <f ca="1">26182.1273800099*(((RANDBETWEEN(3800,4910))))</f>
        <v>120935246.36826563</v>
      </c>
      <c r="B10488">
        <v>145040254.51662332</v>
      </c>
    </row>
    <row r="10489" spans="1:2" x14ac:dyDescent="0.25">
      <c r="A10489">
        <f ca="1">30893.4079315781*(((RANDBETWEEN(3800,4910))))</f>
        <v>139885351.1141856</v>
      </c>
      <c r="B10489">
        <v>193172155.11527032</v>
      </c>
    </row>
    <row r="10490" spans="1:2" x14ac:dyDescent="0.25">
      <c r="A10490">
        <f ca="1">25787.8728338677*(((RANDBETWEEN(3800,4910))))</f>
        <v>114910761.34771448</v>
      </c>
      <c r="B10490">
        <v>171498134.37719172</v>
      </c>
    </row>
    <row r="10491" spans="1:2" x14ac:dyDescent="0.25">
      <c r="A10491">
        <f ca="1">27674.2678423027*(((RANDBETWEEN(3800,4910))))</f>
        <v>125032342.1115234</v>
      </c>
      <c r="B10491">
        <v>155530962.24008253</v>
      </c>
    </row>
    <row r="10492" spans="1:2" x14ac:dyDescent="0.25">
      <c r="A10492">
        <f ca="1">28371.0549879806*(((RANDBETWEEN(3800,4910))))</f>
        <v>122704812.82301632</v>
      </c>
      <c r="B10492">
        <v>156880275.88174754</v>
      </c>
    </row>
    <row r="10493" spans="1:2" x14ac:dyDescent="0.25">
      <c r="A10493">
        <f ca="1">25861.7256403158*(((RANDBETWEEN(3800,4910))))</f>
        <v>98429727.787041888</v>
      </c>
      <c r="B10493">
        <v>143111114.02175623</v>
      </c>
    </row>
    <row r="10494" spans="1:2" x14ac:dyDescent="0.25">
      <c r="A10494">
        <f ca="1">27267.6151279808*(((RANDBETWEEN(3800,4910))))</f>
        <v>123276887.99360123</v>
      </c>
      <c r="B10494">
        <v>143503078.35501948</v>
      </c>
    </row>
    <row r="10495" spans="1:2" x14ac:dyDescent="0.25">
      <c r="A10495">
        <f ca="1">26658.4958913696*(((RANDBETWEEN(3800,4910))))</f>
        <v>129000461.61833747</v>
      </c>
      <c r="B10495">
        <v>145844739.3085885</v>
      </c>
    </row>
    <row r="10496" spans="1:2" x14ac:dyDescent="0.25">
      <c r="A10496">
        <f ca="1">29497.7113860317*(((RANDBETWEEN(3800,4910))))</f>
        <v>125011300.8540023</v>
      </c>
      <c r="B10496">
        <v>149113997.52519459</v>
      </c>
    </row>
    <row r="10497" spans="1:2" x14ac:dyDescent="0.25">
      <c r="A10497">
        <f ca="1">25925.7301021158*(((RANDBETWEEN(3800,4910))))</f>
        <v>110028798.55337954</v>
      </c>
      <c r="B10497">
        <v>146555411.53061837</v>
      </c>
    </row>
    <row r="10498" spans="1:2" x14ac:dyDescent="0.25">
      <c r="A10498">
        <f ca="1">30066.6120798168*(((RANDBETWEEN(3800,4910))))</f>
        <v>143237339.94824743</v>
      </c>
      <c r="B10498">
        <v>169193070.2135874</v>
      </c>
    </row>
    <row r="10499" spans="1:2" x14ac:dyDescent="0.25">
      <c r="A10499">
        <f ca="1">29627.936079918*(((RANDBETWEEN(3800,4910))))</f>
        <v>118037697.34239338</v>
      </c>
      <c r="B10499">
        <v>159934625.44636849</v>
      </c>
    </row>
    <row r="10500" spans="1:2" x14ac:dyDescent="0.25">
      <c r="A10500">
        <f ca="1">27562.8694214844*(((RANDBETWEEN(3800,4910))))</f>
        <v>112925076.01982172</v>
      </c>
      <c r="B10500">
        <v>153022585.54969433</v>
      </c>
    </row>
    <row r="10501" spans="1:2" x14ac:dyDescent="0.25">
      <c r="A10501">
        <f ca="1">27035.0475912422*(((RANDBETWEEN(3800,4910))))</f>
        <v>116304774.73752376</v>
      </c>
      <c r="B10501">
        <v>161642591.36893392</v>
      </c>
    </row>
    <row r="10502" spans="1:2" x14ac:dyDescent="0.25">
      <c r="A10502">
        <f ca="1">27833.7975093014*(((RANDBETWEEN(3800,4910))))</f>
        <v>121605861.31813794</v>
      </c>
      <c r="B10502">
        <v>161546548.60884839</v>
      </c>
    </row>
    <row r="10503" spans="1:2" x14ac:dyDescent="0.25">
      <c r="A10503">
        <f ca="1">26999.7854057418*(((RANDBETWEEN(3800,4910))))</f>
        <v>128761976.59998265</v>
      </c>
      <c r="B10503">
        <v>200494767.40489435</v>
      </c>
    </row>
    <row r="10504" spans="1:2" x14ac:dyDescent="0.25">
      <c r="A10504">
        <f ca="1">25801.8100175752*(((RANDBETWEEN(3800,4910))))</f>
        <v>103284645.50035344</v>
      </c>
      <c r="B10504">
        <v>191939408.9138813</v>
      </c>
    </row>
    <row r="10505" spans="1:2" x14ac:dyDescent="0.25">
      <c r="A10505">
        <f ca="1">29879.9033264825*(((RANDBETWEEN(3800,4910))))</f>
        <v>127049348.94420362</v>
      </c>
      <c r="B10505">
        <v>151991558.79806477</v>
      </c>
    </row>
    <row r="10506" spans="1:2" x14ac:dyDescent="0.25">
      <c r="A10506">
        <f ca="1">29318.3762601544*(((RANDBETWEEN(3800,4910))))</f>
        <v>127916075.62305357</v>
      </c>
      <c r="B10506">
        <v>153677912.27810717</v>
      </c>
    </row>
    <row r="10507" spans="1:2" x14ac:dyDescent="0.25">
      <c r="A10507">
        <f ca="1">26766.2270150835*(((RANDBETWEEN(3800,4910))))</f>
        <v>103558532.32135805</v>
      </c>
      <c r="B10507">
        <v>160050395.65321827</v>
      </c>
    </row>
    <row r="10508" spans="1:2" x14ac:dyDescent="0.25">
      <c r="A10508">
        <f ca="1">30731.9568644275*(((RANDBETWEEN(3800,4910))))</f>
        <v>139369424.38017878</v>
      </c>
      <c r="B10508">
        <v>194287240.61832911</v>
      </c>
    </row>
    <row r="10509" spans="1:2" x14ac:dyDescent="0.25">
      <c r="A10509">
        <f ca="1">30040.9345704296*(((RANDBETWEEN(3800,4910))))</f>
        <v>143535585.37751257</v>
      </c>
      <c r="B10509">
        <v>160578772.49761569</v>
      </c>
    </row>
    <row r="10510" spans="1:2" x14ac:dyDescent="0.25">
      <c r="A10510">
        <f ca="1">28929.8865930528*(((RANDBETWEEN(3800,4910))))</f>
        <v>124196003.14397569</v>
      </c>
      <c r="B10510">
        <v>187960307.46612883</v>
      </c>
    </row>
    <row r="10511" spans="1:2" x14ac:dyDescent="0.25">
      <c r="A10511">
        <f ca="1">27565.0245928263*(((RANDBETWEEN(3800,4910))))</f>
        <v>121479063.38058551</v>
      </c>
      <c r="B10511">
        <v>145591982.36929154</v>
      </c>
    </row>
    <row r="10512" spans="1:2" x14ac:dyDescent="0.25">
      <c r="A10512">
        <f ca="1">27898.5023198858*(((RANDBETWEEN(3800,4910))))</f>
        <v>133020059.0612154</v>
      </c>
      <c r="B10512">
        <v>176682569.48580053</v>
      </c>
    </row>
    <row r="10513" spans="1:2" x14ac:dyDescent="0.25">
      <c r="A10513">
        <f ca="1">26867.7060756482*(((RANDBETWEEN(3800,4910))))</f>
        <v>119856836.80346647</v>
      </c>
      <c r="B10513">
        <v>168118511.77019355</v>
      </c>
    </row>
    <row r="10514" spans="1:2" x14ac:dyDescent="0.25">
      <c r="A10514">
        <f ca="1">26853.5089438205*(((RANDBETWEEN(3800,4910))))</f>
        <v>119444407.78211351</v>
      </c>
      <c r="B10514">
        <v>163726470.89550355</v>
      </c>
    </row>
    <row r="10515" spans="1:2" x14ac:dyDescent="0.25">
      <c r="A10515">
        <f ca="1">27040.2190823486*(((RANDBETWEEN(3800,4910))))</f>
        <v>115569896.35795781</v>
      </c>
      <c r="B10515">
        <v>149648886.22350007</v>
      </c>
    </row>
    <row r="10516" spans="1:2" x14ac:dyDescent="0.25">
      <c r="A10516">
        <f ca="1">27492.3255289495*(((RANDBETWEEN(3800,4910))))</f>
        <v>126877082.31610185</v>
      </c>
      <c r="B10516">
        <v>186881378.68701118</v>
      </c>
    </row>
    <row r="10517" spans="1:2" x14ac:dyDescent="0.25">
      <c r="A10517">
        <f ca="1">28621.1279429338*(((RANDBETWEEN(3800,4910))))</f>
        <v>124873981.21502037</v>
      </c>
      <c r="B10517">
        <v>178599056.51259384</v>
      </c>
    </row>
    <row r="10518" spans="1:2" x14ac:dyDescent="0.25">
      <c r="A10518">
        <f ca="1">26125.7536072082*(((RANDBETWEEN(3800,4910))))</f>
        <v>103457984.28454457</v>
      </c>
      <c r="B10518">
        <v>160306406.94573784</v>
      </c>
    </row>
    <row r="10519" spans="1:2" x14ac:dyDescent="0.25">
      <c r="A10519">
        <f ca="1">30417.3965667082*(((RANDBETWEEN(3800,4910))))</f>
        <v>135874510.46348539</v>
      </c>
      <c r="B10519">
        <v>157909266.6489149</v>
      </c>
    </row>
    <row r="10520" spans="1:2" x14ac:dyDescent="0.25">
      <c r="A10520">
        <f ca="1">29240.7258061398*(((RANDBETWEEN(3800,4910))))</f>
        <v>137636096.36950004</v>
      </c>
      <c r="B10520">
        <v>150767713.76962429</v>
      </c>
    </row>
    <row r="10521" spans="1:2" x14ac:dyDescent="0.25">
      <c r="A10521">
        <f ca="1">27447.3863888968*(((RANDBETWEEN(3800,4910))))</f>
        <v>111134467.48864332</v>
      </c>
      <c r="B10521">
        <v>166274856.89813194</v>
      </c>
    </row>
    <row r="10522" spans="1:2" x14ac:dyDescent="0.25">
      <c r="A10522">
        <f ca="1">27943.1041802322*(((RANDBETWEEN(3800,4910))))</f>
        <v>113728434.01354504</v>
      </c>
      <c r="B10522">
        <v>143423453.76435399</v>
      </c>
    </row>
    <row r="10523" spans="1:2" x14ac:dyDescent="0.25">
      <c r="A10523">
        <f ca="1">28712.1117859858*(((RANDBETWEEN(3800,4910))))</f>
        <v>130726244.96159321</v>
      </c>
      <c r="B10523">
        <v>169356927.79367447</v>
      </c>
    </row>
    <row r="10524" spans="1:2" x14ac:dyDescent="0.25">
      <c r="A10524">
        <f ca="1">27192.7959041362*(((RANDBETWEEN(3800,4910))))</f>
        <v>121279869.7324474</v>
      </c>
      <c r="B10524">
        <v>166446681.36693448</v>
      </c>
    </row>
    <row r="10525" spans="1:2" x14ac:dyDescent="0.25">
      <c r="A10525">
        <f ca="1">26477.9032756924*(((RANDBETWEEN(3800,4910))))</f>
        <v>107791544.23534393</v>
      </c>
      <c r="B10525">
        <v>148470847.7922805</v>
      </c>
    </row>
    <row r="10526" spans="1:2" x14ac:dyDescent="0.25">
      <c r="A10526">
        <f ca="1">27863.9029199797*(((RANDBETWEEN(3800,4910))))</f>
        <v>129260645.64578587</v>
      </c>
      <c r="B10526">
        <v>161094073.35657996</v>
      </c>
    </row>
    <row r="10527" spans="1:2" x14ac:dyDescent="0.25">
      <c r="A10527">
        <f ca="1">26216.290930198*(((RANDBETWEEN(3800,4910))))</f>
        <v>124107921.2635573</v>
      </c>
      <c r="B10527">
        <v>146093235.50650704</v>
      </c>
    </row>
    <row r="10528" spans="1:2" x14ac:dyDescent="0.25">
      <c r="A10528">
        <f ca="1">26969.3329168533*(((RANDBETWEEN(3800,4910))))</f>
        <v>111383344.94660395</v>
      </c>
      <c r="B10528">
        <v>149190728.2991904</v>
      </c>
    </row>
    <row r="10529" spans="1:2" x14ac:dyDescent="0.25">
      <c r="A10529">
        <f ca="1">32641.2200621929*(((RANDBETWEEN(3800,4910))))</f>
        <v>130532239.02870958</v>
      </c>
      <c r="B10529">
        <v>192198886.30966753</v>
      </c>
    </row>
    <row r="10530" spans="1:2" x14ac:dyDescent="0.25">
      <c r="A10530">
        <f ca="1">26703.7593127669*(((RANDBETWEEN(3800,4910))))</f>
        <v>116748835.71541701</v>
      </c>
      <c r="B10530">
        <v>161495293.13744098</v>
      </c>
    </row>
    <row r="10531" spans="1:2" x14ac:dyDescent="0.25">
      <c r="A10531">
        <f ca="1">29017.8883464696*(((RANDBETWEEN(3800,4910))))</f>
        <v>131509069.98620021</v>
      </c>
      <c r="B10531">
        <v>166713310.27888018</v>
      </c>
    </row>
    <row r="10532" spans="1:2" x14ac:dyDescent="0.25">
      <c r="A10532">
        <f ca="1">29464.4860998069*(((RANDBETWEEN(3800,4910))))</f>
        <v>140162560.37678164</v>
      </c>
      <c r="B10532">
        <v>159172751.52163118</v>
      </c>
    </row>
    <row r="10533" spans="1:2" x14ac:dyDescent="0.25">
      <c r="A10533">
        <f ca="1">26450.1907104332*(((RANDBETWEEN(3800,4910))))</f>
        <v>103367345.29637298</v>
      </c>
      <c r="B10533">
        <v>165491553.54555237</v>
      </c>
    </row>
    <row r="10534" spans="1:2" x14ac:dyDescent="0.25">
      <c r="A10534">
        <f ca="1">26882.7217249586*(((RANDBETWEEN(3800,4910))))</f>
        <v>116375302.34734587</v>
      </c>
      <c r="B10534">
        <v>150163157.58479249</v>
      </c>
    </row>
    <row r="10535" spans="1:2" x14ac:dyDescent="0.25">
      <c r="A10535">
        <f ca="1">31438.9557244608*(((RANDBETWEEN(3800,4910))))</f>
        <v>121354369.0964186</v>
      </c>
      <c r="B10535">
        <v>182299900.33014297</v>
      </c>
    </row>
    <row r="10536" spans="1:2" x14ac:dyDescent="0.25">
      <c r="A10536">
        <f ca="1">29510.6096990362*(((RANDBETWEEN(3800,4910))))</f>
        <v>132118999.62258492</v>
      </c>
      <c r="B10536">
        <v>183714681.2613349</v>
      </c>
    </row>
    <row r="10537" spans="1:2" x14ac:dyDescent="0.25">
      <c r="A10537">
        <f ca="1">25664.9717705715*(((RANDBETWEEN(3800,4910))))</f>
        <v>120086402.91450381</v>
      </c>
      <c r="B10537">
        <v>184847661.92630541</v>
      </c>
    </row>
    <row r="10538" spans="1:2" x14ac:dyDescent="0.25">
      <c r="A10538">
        <f ca="1">28419.9877472758*(((RANDBETWEEN(3800,4910))))</f>
        <v>128373084.65444472</v>
      </c>
      <c r="B10538">
        <v>173582283.88043463</v>
      </c>
    </row>
    <row r="10539" spans="1:2" x14ac:dyDescent="0.25">
      <c r="A10539">
        <f ca="1">27508.0616240066*(((RANDBETWEEN(3800,4910))))</f>
        <v>131350994.25463152</v>
      </c>
      <c r="B10539">
        <v>171543675.93354842</v>
      </c>
    </row>
    <row r="10540" spans="1:2" x14ac:dyDescent="0.25">
      <c r="A10540">
        <f ca="1">28937.3096012995*(((RANDBETWEEN(3800,4910))))</f>
        <v>130246830.51544885</v>
      </c>
      <c r="B10540">
        <v>184119537.69397327</v>
      </c>
    </row>
    <row r="10541" spans="1:2" x14ac:dyDescent="0.25">
      <c r="A10541">
        <f ca="1">29790.6621919152*(((RANDBETWEEN(3800,4910))))</f>
        <v>138198881.90829453</v>
      </c>
      <c r="B10541">
        <v>149770811.03827071</v>
      </c>
    </row>
    <row r="10542" spans="1:2" x14ac:dyDescent="0.25">
      <c r="A10542">
        <f ca="1">27397.3820200116*(((RANDBETWEEN(3800,4910))))</f>
        <v>123480000.7641924</v>
      </c>
      <c r="B10542">
        <v>155875337.96340105</v>
      </c>
    </row>
    <row r="10543" spans="1:2" x14ac:dyDescent="0.25">
      <c r="A10543">
        <f ca="1">27010.6536875621*(((RANDBETWEEN(3800,4910))))</f>
        <v>120305451.52440156</v>
      </c>
      <c r="B10543">
        <v>182156933.32863227</v>
      </c>
    </row>
    <row r="10544" spans="1:2" x14ac:dyDescent="0.25">
      <c r="A10544">
        <f ca="1">27493.0622321419*(((RANDBETWEEN(3800,4910))))</f>
        <v>131031934.59838845</v>
      </c>
      <c r="B10544">
        <v>154087242.61274526</v>
      </c>
    </row>
    <row r="10545" spans="1:2" x14ac:dyDescent="0.25">
      <c r="A10545">
        <f ca="1">31694.9660174555*(((RANDBETWEEN(3800,4910))))</f>
        <v>134450045.84604636</v>
      </c>
      <c r="B10545">
        <v>202637234.04015216</v>
      </c>
    </row>
    <row r="10546" spans="1:2" x14ac:dyDescent="0.25">
      <c r="A10546">
        <f ca="1">33221.4795729447*(((RANDBETWEEN(3800,4910))))</f>
        <v>147868805.57917666</v>
      </c>
      <c r="B10546">
        <v>166166596.03566521</v>
      </c>
    </row>
    <row r="10547" spans="1:2" x14ac:dyDescent="0.25">
      <c r="A10547">
        <f ca="1">27690.3263379357*(((RANDBETWEEN(3800,4910))))</f>
        <v>112699628.19539812</v>
      </c>
      <c r="B10547">
        <v>161917326.83711389</v>
      </c>
    </row>
    <row r="10548" spans="1:2" x14ac:dyDescent="0.25">
      <c r="A10548">
        <f ca="1">25961.9181274145*(((RANDBETWEEN(3800,4910))))</f>
        <v>112441067.40983206</v>
      </c>
      <c r="B10548">
        <v>156805411.19807407</v>
      </c>
    </row>
    <row r="10549" spans="1:2" x14ac:dyDescent="0.25">
      <c r="A10549">
        <f ca="1">30030.6814510109*(((RANDBETWEEN(3800,4910))))</f>
        <v>142525614.16649789</v>
      </c>
      <c r="B10549">
        <v>162379726.52856207</v>
      </c>
    </row>
    <row r="10550" spans="1:2" x14ac:dyDescent="0.25">
      <c r="A10550">
        <f ca="1">27317.3449262505*(((RANDBETWEEN(3800,4910))))</f>
        <v>120688029.88417488</v>
      </c>
      <c r="B10550">
        <v>170118710.76213726</v>
      </c>
    </row>
    <row r="10551" spans="1:2" x14ac:dyDescent="0.25">
      <c r="A10551">
        <f ca="1">26357.0607908942*(((RANDBETWEEN(3800,4910))))</f>
        <v>126724748.28261937</v>
      </c>
      <c r="B10551">
        <v>179040235.64193469</v>
      </c>
    </row>
    <row r="10552" spans="1:2" x14ac:dyDescent="0.25">
      <c r="A10552">
        <f ca="1">29755.1694061866*(((RANDBETWEEN(3800,4910))))</f>
        <v>137647413.6730192</v>
      </c>
      <c r="B10552">
        <v>174256020.90500182</v>
      </c>
    </row>
    <row r="10553" spans="1:2" x14ac:dyDescent="0.25">
      <c r="A10553">
        <f ca="1">26181.0780671275*(((RANDBETWEEN(3800,4910))))</f>
        <v>106059547.24993366</v>
      </c>
      <c r="B10553">
        <v>157429150.90142199</v>
      </c>
    </row>
    <row r="10554" spans="1:2" x14ac:dyDescent="0.25">
      <c r="A10554">
        <f ca="1">28306.0821271659*(((RANDBETWEEN(3800,4910))))</f>
        <v>136067336.78528646</v>
      </c>
      <c r="B10554">
        <v>184867769.41399848</v>
      </c>
    </row>
    <row r="10555" spans="1:2" x14ac:dyDescent="0.25">
      <c r="A10555">
        <f ca="1">27999.1159279014*(((RANDBETWEEN(3800,4910))))</f>
        <v>117204299.27419515</v>
      </c>
      <c r="B10555">
        <v>146455822.31053662</v>
      </c>
    </row>
    <row r="10556" spans="1:2" x14ac:dyDescent="0.25">
      <c r="A10556">
        <f ca="1">30255.6117538402*(((RANDBETWEEN(3800,4910))))</f>
        <v>138600957.44434193</v>
      </c>
      <c r="B10556">
        <v>155316922.96265885</v>
      </c>
    </row>
    <row r="10557" spans="1:2" x14ac:dyDescent="0.25">
      <c r="A10557">
        <f ca="1">26545.8249632678*(((RANDBETWEEN(3800,4910))))</f>
        <v>129862175.72030617</v>
      </c>
      <c r="B10557">
        <v>164226129.07664478</v>
      </c>
    </row>
    <row r="10558" spans="1:2" x14ac:dyDescent="0.25">
      <c r="A10558">
        <f ca="1">26067.7689154943*(((RANDBETWEEN(3800,4910))))</f>
        <v>124056512.26883727</v>
      </c>
      <c r="B10558">
        <v>171827336.08374697</v>
      </c>
    </row>
    <row r="10559" spans="1:2" x14ac:dyDescent="0.25">
      <c r="A10559">
        <f ca="1">26437.0032168683*(((RANDBETWEEN(3800,4910))))</f>
        <v>116534310.17995535</v>
      </c>
      <c r="B10559">
        <v>154726394.56119496</v>
      </c>
    </row>
    <row r="10560" spans="1:2" x14ac:dyDescent="0.25">
      <c r="A10560">
        <f ca="1">27330.4113573007*(((RANDBETWEEN(3800,4910))))</f>
        <v>119187923.92918827</v>
      </c>
      <c r="B10560">
        <v>156069575.74905875</v>
      </c>
    </row>
    <row r="10561" spans="1:2" x14ac:dyDescent="0.25">
      <c r="A10561">
        <f ca="1">29287.3667085332*(((RANDBETWEEN(3800,4910))))</f>
        <v>119287444.60385583</v>
      </c>
      <c r="B10561">
        <v>179060308.06612509</v>
      </c>
    </row>
    <row r="10562" spans="1:2" x14ac:dyDescent="0.25">
      <c r="A10562">
        <f ca="1">25202.6325958644*(((RANDBETWEEN(3800,4910))))</f>
        <v>110059896.54613969</v>
      </c>
      <c r="B10562">
        <v>144766911.26250046</v>
      </c>
    </row>
    <row r="10563" spans="1:2" x14ac:dyDescent="0.25">
      <c r="A10563">
        <f ca="1">34472.1542646001*(((RANDBETWEEN(3800,4910))))</f>
        <v>166741810.17787087</v>
      </c>
      <c r="B10563">
        <v>143944580.99623635</v>
      </c>
    </row>
    <row r="10564" spans="1:2" x14ac:dyDescent="0.25">
      <c r="A10564">
        <f ca="1">25499.2545082255*(((RANDBETWEEN(3800,4910))))</f>
        <v>120993962.64153008</v>
      </c>
      <c r="B10564">
        <v>144057221.67294332</v>
      </c>
    </row>
    <row r="10565" spans="1:2" x14ac:dyDescent="0.25">
      <c r="A10565">
        <f ca="1">28756.5942502264*(((RANDBETWEEN(3800,4910))))</f>
        <v>122819414.04271691</v>
      </c>
      <c r="B10565">
        <v>187805575.32477868</v>
      </c>
    </row>
    <row r="10566" spans="1:2" x14ac:dyDescent="0.25">
      <c r="A10566">
        <f ca="1">34486.1732146335*(((RANDBETWEEN(3800,4910))))</f>
        <v>160015843.7158995</v>
      </c>
      <c r="B10566">
        <v>188057114.4589192</v>
      </c>
    </row>
    <row r="10567" spans="1:2" x14ac:dyDescent="0.25">
      <c r="A10567">
        <f ca="1">30024.6079259188*(((RANDBETWEEN(3800,4910))))</f>
        <v>124361926.02915601</v>
      </c>
      <c r="B10567">
        <v>144809708.78938425</v>
      </c>
    </row>
    <row r="10568" spans="1:2" x14ac:dyDescent="0.25">
      <c r="A10568">
        <f ca="1">26736.7989127201*(((RANDBETWEEN(3800,4910))))</f>
        <v>106947195.65088037</v>
      </c>
      <c r="B10568">
        <v>159386921.8950949</v>
      </c>
    </row>
    <row r="10569" spans="1:2" x14ac:dyDescent="0.25">
      <c r="A10569">
        <f ca="1">26857.833637641*(((RANDBETWEEN(3800,4910))))</f>
        <v>116939007.65828872</v>
      </c>
      <c r="B10569">
        <v>156781684.46280646</v>
      </c>
    </row>
    <row r="10570" spans="1:2" x14ac:dyDescent="0.25">
      <c r="A10570">
        <f ca="1">27953.3207209983*(((RANDBETWEEN(3800,4910))))</f>
        <v>130961307.57787688</v>
      </c>
      <c r="B10570">
        <v>167209917.09192878</v>
      </c>
    </row>
    <row r="10571" spans="1:2" x14ac:dyDescent="0.25">
      <c r="A10571">
        <f ca="1">30191.3101480631*(((RANDBETWEEN(3800,4910))))</f>
        <v>117504579.09626141</v>
      </c>
      <c r="B10571">
        <v>169763038.65741032</v>
      </c>
    </row>
    <row r="10572" spans="1:2" x14ac:dyDescent="0.25">
      <c r="A10572">
        <f ca="1">30677.2916681864*(((RANDBETWEEN(3800,4910))))</f>
        <v>133446218.75661077</v>
      </c>
      <c r="B10572">
        <v>184174966.04564488</v>
      </c>
    </row>
    <row r="10573" spans="1:2" x14ac:dyDescent="0.25">
      <c r="A10573">
        <f ca="1">28340.8395648535*(((RANDBETWEEN(3800,4910))))</f>
        <v>120987044.10235965</v>
      </c>
      <c r="B10573">
        <v>161032153.52225482</v>
      </c>
    </row>
    <row r="10574" spans="1:2" x14ac:dyDescent="0.25">
      <c r="A10574">
        <f ca="1">29198.3228471377*(((RANDBETWEEN(3800,4910))))</f>
        <v>140093553.02056655</v>
      </c>
      <c r="B10574">
        <v>156556680.94782689</v>
      </c>
    </row>
    <row r="10575" spans="1:2" x14ac:dyDescent="0.25">
      <c r="A10575">
        <f ca="1">29719.7534966933*(((RANDBETWEEN(3800,4910))))</f>
        <v>140514994.53236604</v>
      </c>
      <c r="B10575">
        <v>178337930.750981</v>
      </c>
    </row>
    <row r="10576" spans="1:2" x14ac:dyDescent="0.25">
      <c r="A10576">
        <f ca="1">26838.6766237994*(((RANDBETWEEN(3800,4910))))</f>
        <v>128262035.58513719</v>
      </c>
      <c r="B10576">
        <v>178745321.85655674</v>
      </c>
    </row>
    <row r="10577" spans="1:2" x14ac:dyDescent="0.25">
      <c r="A10577">
        <f ca="1">27680.2375952097*(((RANDBETWEEN(3800,4910))))</f>
        <v>105821548.32648675</v>
      </c>
      <c r="B10577">
        <v>159974249.05206752</v>
      </c>
    </row>
    <row r="10578" spans="1:2" x14ac:dyDescent="0.25">
      <c r="A10578">
        <f ca="1">27565.5580540832*(((RANDBETWEEN(3800,4910))))</f>
        <v>113184181.37006582</v>
      </c>
      <c r="B10578">
        <v>161576156.49440974</v>
      </c>
    </row>
    <row r="10579" spans="1:2" x14ac:dyDescent="0.25">
      <c r="A10579">
        <f ca="1">27200.6116265301*(((RANDBETWEEN(3800,4910))))</f>
        <v>123735582.28908542</v>
      </c>
      <c r="B10579">
        <v>181493816.79340631</v>
      </c>
    </row>
    <row r="10580" spans="1:2" x14ac:dyDescent="0.25">
      <c r="A10580">
        <f ca="1">25996.9762654951*(((RANDBETWEEN(3800,4910))))</f>
        <v>103233992.75028113</v>
      </c>
      <c r="B10580">
        <v>159858617.51199263</v>
      </c>
    </row>
    <row r="10581" spans="1:2" x14ac:dyDescent="0.25">
      <c r="A10581">
        <f ca="1">29162.3597982025*(((RANDBETWEEN(3800,4910))))</f>
        <v>116299490.87523152</v>
      </c>
      <c r="B10581">
        <v>196578169.87280858</v>
      </c>
    </row>
    <row r="10582" spans="1:2" x14ac:dyDescent="0.25">
      <c r="A10582">
        <f ca="1">28531.0006533583*(((RANDBETWEEN(3800,4910))))</f>
        <v>139773372.20080215</v>
      </c>
      <c r="B10582">
        <v>180741275.17162937</v>
      </c>
    </row>
    <row r="10583" spans="1:2" x14ac:dyDescent="0.25">
      <c r="A10583">
        <f ca="1">27608.5066698009*(((RANDBETWEEN(3800,4910))))</f>
        <v>134204950.92190206</v>
      </c>
      <c r="B10583">
        <v>149915802.2056815</v>
      </c>
    </row>
    <row r="10584" spans="1:2" x14ac:dyDescent="0.25">
      <c r="A10584">
        <f ca="1">27706.6983690212*(((RANDBETWEEN(3800,4910))))</f>
        <v>109801645.63643102</v>
      </c>
      <c r="B10584">
        <v>168576099.64326608</v>
      </c>
    </row>
    <row r="10585" spans="1:2" x14ac:dyDescent="0.25">
      <c r="A10585">
        <f ca="1">30821.2598375145*(((RANDBETWEEN(3800,4910))))</f>
        <v>150284462.96772048</v>
      </c>
      <c r="B10585">
        <v>160115674.2049728</v>
      </c>
    </row>
    <row r="10586" spans="1:2" x14ac:dyDescent="0.25">
      <c r="A10586">
        <f ca="1">32564.3039850019*(((RANDBETWEEN(3800,4910))))</f>
        <v>145725260.3328836</v>
      </c>
      <c r="B10586">
        <v>164289903.97960952</v>
      </c>
    </row>
    <row r="10587" spans="1:2" x14ac:dyDescent="0.25">
      <c r="A10587">
        <f ca="1">26049.823878339*(((RANDBETWEEN(3800,4910))))</f>
        <v>124049261.30865036</v>
      </c>
      <c r="B10587">
        <v>143786241.04322574</v>
      </c>
    </row>
    <row r="10588" spans="1:2" x14ac:dyDescent="0.25">
      <c r="A10588">
        <f ca="1">27788.1659652679*(((RANDBETWEEN(3800,4910))))</f>
        <v>108457211.76244073</v>
      </c>
      <c r="B10588">
        <v>185614375.8793605</v>
      </c>
    </row>
    <row r="10589" spans="1:2" x14ac:dyDescent="0.25">
      <c r="A10589">
        <f ca="1">26820.4654081069*(((RANDBETWEEN(3800,4910))))</f>
        <v>130615666.53748037</v>
      </c>
      <c r="B10589">
        <v>147559193.08862716</v>
      </c>
    </row>
    <row r="10590" spans="1:2" x14ac:dyDescent="0.25">
      <c r="A10590">
        <f ca="1">29049.4445065955*(((RANDBETWEEN(3800,4910))))</f>
        <v>118405535.8088834</v>
      </c>
      <c r="B10590">
        <v>147360323.01676217</v>
      </c>
    </row>
    <row r="10591" spans="1:2" x14ac:dyDescent="0.25">
      <c r="A10591">
        <f ca="1">27179.9586207381*(((RANDBETWEEN(3800,4910))))</f>
        <v>112878368.15192521</v>
      </c>
      <c r="B10591">
        <v>147945679.25928888</v>
      </c>
    </row>
    <row r="10592" spans="1:2" x14ac:dyDescent="0.25">
      <c r="A10592">
        <f ca="1">27347.0014859157*(((RANDBETWEEN(3800,4910))))</f>
        <v>123198241.69405037</v>
      </c>
      <c r="B10592">
        <v>164067592.42207035</v>
      </c>
    </row>
    <row r="10593" spans="1:2" x14ac:dyDescent="0.25">
      <c r="A10593">
        <f ca="1">29467.1900368147*(((RANDBETWEEN(3800,4910))))</f>
        <v>134016780.28743322</v>
      </c>
      <c r="B10593">
        <v>180544682.38932618</v>
      </c>
    </row>
    <row r="10594" spans="1:2" x14ac:dyDescent="0.25">
      <c r="A10594">
        <f ca="1">25759.4677147608*(((RANDBETWEEN(3800,4910))))</f>
        <v>99457304.846691415</v>
      </c>
      <c r="B10594">
        <v>173919724.79303008</v>
      </c>
    </row>
    <row r="10595" spans="1:2" x14ac:dyDescent="0.25">
      <c r="A10595">
        <f ca="1">28025.6279373454*(((RANDBETWEEN(3800,4910))))</f>
        <v>128637632.23241544</v>
      </c>
      <c r="B10595">
        <v>149278055.03304225</v>
      </c>
    </row>
    <row r="10596" spans="1:2" x14ac:dyDescent="0.25">
      <c r="A10596">
        <f ca="1">26742.880490999*(((RANDBETWEEN(3800,4910))))</f>
        <v>119968561.88262141</v>
      </c>
      <c r="B10596">
        <v>176813284.34180301</v>
      </c>
    </row>
    <row r="10597" spans="1:2" x14ac:dyDescent="0.25">
      <c r="A10597">
        <f ca="1">26892.964920374*(((RANDBETWEEN(3800,4910))))</f>
        <v>103403450.11883821</v>
      </c>
      <c r="B10597">
        <v>162259158.06576166</v>
      </c>
    </row>
    <row r="10598" spans="1:2" x14ac:dyDescent="0.25">
      <c r="A10598">
        <f ca="1">27892.9436210066*(((RANDBETWEEN(3800,4910))))</f>
        <v>114639998.28233711</v>
      </c>
      <c r="B10598">
        <v>173974156.1230197</v>
      </c>
    </row>
    <row r="10599" spans="1:2" x14ac:dyDescent="0.25">
      <c r="A10599">
        <f ca="1">27645.1439668261*(((RANDBETWEEN(3800,4910))))</f>
        <v>115667282.35720056</v>
      </c>
      <c r="B10599">
        <v>143591041.82786608</v>
      </c>
    </row>
    <row r="10600" spans="1:2" x14ac:dyDescent="0.25">
      <c r="A10600">
        <f ca="1">31739.0083570276*(((RANDBETWEEN(3800,4910))))</f>
        <v>137144255.11071607</v>
      </c>
      <c r="B10600">
        <v>171869411.39694208</v>
      </c>
    </row>
    <row r="10601" spans="1:2" x14ac:dyDescent="0.25">
      <c r="A10601">
        <f ca="1">30465.3444937292*(((RANDBETWEEN(3800,4910))))</f>
        <v>121495793.84099217</v>
      </c>
      <c r="B10601">
        <v>159890754.36191851</v>
      </c>
    </row>
    <row r="10602" spans="1:2" x14ac:dyDescent="0.25">
      <c r="A10602">
        <f ca="1">27342.9642449332*(((RANDBETWEEN(3800,4910))))</f>
        <v>117984890.71688665</v>
      </c>
      <c r="B10602">
        <v>166041083.76179579</v>
      </c>
    </row>
    <row r="10603" spans="1:2" x14ac:dyDescent="0.25">
      <c r="A10603">
        <f ca="1">26390.9477842656*(((RANDBETWEEN(3800,4910))))</f>
        <v>105511009.24149369</v>
      </c>
      <c r="B10603">
        <v>156689015.41482624</v>
      </c>
    </row>
    <row r="10604" spans="1:2" x14ac:dyDescent="0.25">
      <c r="A10604">
        <f ca="1">28844.6149875654*(((RANDBETWEEN(3800,4910))))</f>
        <v>133608256.62240292</v>
      </c>
      <c r="B10604">
        <v>174343487.3562797</v>
      </c>
    </row>
    <row r="10605" spans="1:2" x14ac:dyDescent="0.25">
      <c r="A10605">
        <f ca="1">30375.1061070007*(((RANDBETWEEN(3800,4910))))</f>
        <v>117946537.01348363</v>
      </c>
      <c r="B10605">
        <v>186240645.67181775</v>
      </c>
    </row>
    <row r="10606" spans="1:2" x14ac:dyDescent="0.25">
      <c r="A10606">
        <f ca="1">28187.1467253373*(((RANDBETWEEN(3800,4910))))</f>
        <v>137525088.8729209</v>
      </c>
      <c r="B10606">
        <v>172602910.68084076</v>
      </c>
    </row>
    <row r="10607" spans="1:2" x14ac:dyDescent="0.25">
      <c r="A10607">
        <f ca="1">27918.5463000489*(((RANDBETWEEN(3800,4910))))</f>
        <v>129374543.55442657</v>
      </c>
      <c r="B10607">
        <v>178393355.30528834</v>
      </c>
    </row>
    <row r="10608" spans="1:2" x14ac:dyDescent="0.25">
      <c r="A10608">
        <f ca="1">26036.5443707993*(((RANDBETWEEN(3800,4910))))</f>
        <v>125834618.94407314</v>
      </c>
      <c r="B10608">
        <v>167825343.60651568</v>
      </c>
    </row>
    <row r="10609" spans="1:2" x14ac:dyDescent="0.25">
      <c r="A10609">
        <f ca="1">26310.7752382953*(((RANDBETWEEN(3800,4910))))</f>
        <v>127554638.35525538</v>
      </c>
      <c r="B10609">
        <v>174535236.59717217</v>
      </c>
    </row>
    <row r="10610" spans="1:2" x14ac:dyDescent="0.25">
      <c r="A10610">
        <f ca="1">32899.2863774443*(((RANDBETWEEN(3800,4910))))</f>
        <v>147651997.26197004</v>
      </c>
      <c r="B10610">
        <v>198741300.39146298</v>
      </c>
    </row>
    <row r="10611" spans="1:2" x14ac:dyDescent="0.25">
      <c r="A10611">
        <f ca="1">30920.6218279579*(((RANDBETWEEN(3800,4910))))</f>
        <v>140410543.72075662</v>
      </c>
      <c r="B10611">
        <v>167490227.95273882</v>
      </c>
    </row>
    <row r="10612" spans="1:2" x14ac:dyDescent="0.25">
      <c r="A10612">
        <f ca="1">27363.9184191252*(((RANDBETWEEN(3800,4910))))</f>
        <v>107950658.16344887</v>
      </c>
      <c r="B10612">
        <v>173754978.77670532</v>
      </c>
    </row>
    <row r="10613" spans="1:2" x14ac:dyDescent="0.25">
      <c r="A10613">
        <f ca="1">31167.3912985864*(((RANDBETWEEN(3800,4910))))</f>
        <v>152876054.31956625</v>
      </c>
      <c r="B10613">
        <v>188543638.10143781</v>
      </c>
    </row>
    <row r="10614" spans="1:2" x14ac:dyDescent="0.25">
      <c r="A10614">
        <f ca="1">26626.5052180071*(((RANDBETWEEN(3800,4910))))</f>
        <v>105547466.68417996</v>
      </c>
      <c r="B10614">
        <v>150637540.03089604</v>
      </c>
    </row>
    <row r="10615" spans="1:2" x14ac:dyDescent="0.25">
      <c r="A10615">
        <f ca="1">26946.6921582252*(((RANDBETWEEN(3800,4910))))</f>
        <v>127754267.52214545</v>
      </c>
      <c r="B10615">
        <v>142943093.88350764</v>
      </c>
    </row>
    <row r="10616" spans="1:2" x14ac:dyDescent="0.25">
      <c r="A10616">
        <f ca="1">30519.0305300055*(((RANDBETWEEN(3800,4910))))</f>
        <v>130896121.94319369</v>
      </c>
      <c r="B10616">
        <v>192019045.98742935</v>
      </c>
    </row>
    <row r="10617" spans="1:2" x14ac:dyDescent="0.25">
      <c r="A10617">
        <f ca="1">30338.8156378155*(((RANDBETWEEN(3800,4910))))</f>
        <v>139133808.51502201</v>
      </c>
      <c r="B10617">
        <v>147614834.5908694</v>
      </c>
    </row>
    <row r="10618" spans="1:2" x14ac:dyDescent="0.25">
      <c r="A10618">
        <f ca="1">29199.0405930612*(((RANDBETWEEN(3800,4910))))</f>
        <v>112095116.83676189</v>
      </c>
      <c r="B10618">
        <v>146951081.948614</v>
      </c>
    </row>
    <row r="10619" spans="1:2" x14ac:dyDescent="0.25">
      <c r="A10619">
        <f ca="1">26733.0812212656*(((RANDBETWEEN(3800,4910))))</f>
        <v>114765117.68289316</v>
      </c>
      <c r="B10619">
        <v>157731463.54769489</v>
      </c>
    </row>
    <row r="10620" spans="1:2" x14ac:dyDescent="0.25">
      <c r="A10620">
        <f ca="1">26309.9824895349*(((RANDBETWEEN(3800,4910))))</f>
        <v>117737171.64066885</v>
      </c>
      <c r="B10620">
        <v>169850594.01327363</v>
      </c>
    </row>
    <row r="10621" spans="1:2" x14ac:dyDescent="0.25">
      <c r="A10621">
        <f ca="1">27494.1085834743*(((RANDBETWEEN(3800,4910))))</f>
        <v>120341713.2698669</v>
      </c>
      <c r="B10621">
        <v>143453333.77541327</v>
      </c>
    </row>
    <row r="10622" spans="1:2" x14ac:dyDescent="0.25">
      <c r="A10622">
        <f ca="1">26963.7117432602*(((RANDBETWEEN(3800,4910))))</f>
        <v>126594626.63460645</v>
      </c>
      <c r="B10622">
        <v>175761037.80650333</v>
      </c>
    </row>
    <row r="10623" spans="1:2" x14ac:dyDescent="0.25">
      <c r="A10623">
        <f ca="1">25970.374788885*(((RANDBETWEEN(3800,4910))))</f>
        <v>106738240.38231719</v>
      </c>
      <c r="B10623">
        <v>149225734.84765869</v>
      </c>
    </row>
    <row r="10624" spans="1:2" x14ac:dyDescent="0.25">
      <c r="A10624">
        <f ca="1">28975.5430693078*(((RANDBETWEEN(3800,4910))))</f>
        <v>120422356.99604315</v>
      </c>
      <c r="B10624">
        <v>165490894.8996653</v>
      </c>
    </row>
    <row r="10625" spans="1:2" x14ac:dyDescent="0.25">
      <c r="A10625">
        <f ca="1">26265.9576752593*(((RANDBETWEEN(3800,4910))))</f>
        <v>128335469.20131707</v>
      </c>
      <c r="B10625">
        <v>152235827.10781932</v>
      </c>
    </row>
    <row r="10626" spans="1:2" x14ac:dyDescent="0.25">
      <c r="A10626">
        <f ca="1">26384.3216267983*(((RANDBETWEEN(3800,4910))))</f>
        <v>111632064.80298376</v>
      </c>
      <c r="B10626">
        <v>168952589.36112505</v>
      </c>
    </row>
    <row r="10627" spans="1:2" x14ac:dyDescent="0.25">
      <c r="A10627">
        <f ca="1">27789.7799200042*(((RANDBETWEEN(3800,4910))))</f>
        <v>122941986.36609873</v>
      </c>
      <c r="B10627">
        <v>183445532.41190863</v>
      </c>
    </row>
    <row r="10628" spans="1:2" x14ac:dyDescent="0.25">
      <c r="A10628">
        <f ca="1">28408.1039057647*(((RANDBETWEEN(3800,4910))))</f>
        <v>111302951.1027859</v>
      </c>
      <c r="B10628">
        <v>160332452.98906305</v>
      </c>
    </row>
    <row r="10629" spans="1:2" x14ac:dyDescent="0.25">
      <c r="A10629">
        <f ca="1">31793.9981035677*(((RANDBETWEEN(3800,4910))))</f>
        <v>142723257.48691544</v>
      </c>
      <c r="B10629">
        <v>151812713.9441039</v>
      </c>
    </row>
    <row r="10630" spans="1:2" x14ac:dyDescent="0.25">
      <c r="A10630">
        <f ca="1">33653.3761503634*(((RANDBETWEEN(3800,4910))))</f>
        <v>160964098.12718791</v>
      </c>
      <c r="B10630">
        <v>164202923.61331585</v>
      </c>
    </row>
    <row r="10631" spans="1:2" x14ac:dyDescent="0.25">
      <c r="A10631">
        <f ca="1">29977.7572861547*(((RANDBETWEEN(3800,4910))))</f>
        <v>129623822.50533295</v>
      </c>
      <c r="B10631">
        <v>169361251.1194489</v>
      </c>
    </row>
    <row r="10632" spans="1:2" x14ac:dyDescent="0.25">
      <c r="A10632">
        <f ca="1">26696.7781910463*(((RANDBETWEEN(3800,4910))))</f>
        <v>130840909.91431794</v>
      </c>
      <c r="B10632">
        <v>180221553.4609932</v>
      </c>
    </row>
    <row r="10633" spans="1:2" x14ac:dyDescent="0.25">
      <c r="A10633">
        <f ca="1">27024.7004791382*(((RANDBETWEEN(3800,4910))))</f>
        <v>125827005.43086758</v>
      </c>
      <c r="B10633">
        <v>199192638.85373947</v>
      </c>
    </row>
    <row r="10634" spans="1:2" x14ac:dyDescent="0.25">
      <c r="A10634">
        <f ca="1">27047.3878603019*(((RANDBETWEEN(3800,4910))))</f>
        <v>102807121.25700769</v>
      </c>
      <c r="B10634">
        <v>144870052.48059097</v>
      </c>
    </row>
    <row r="10635" spans="1:2" x14ac:dyDescent="0.25">
      <c r="A10635">
        <f ca="1">27464.553085124*(((RANDBETWEEN(3800,4910))))</f>
        <v>131362957.40614794</v>
      </c>
      <c r="B10635">
        <v>148237369.92071715</v>
      </c>
    </row>
    <row r="10636" spans="1:2" x14ac:dyDescent="0.25">
      <c r="A10636">
        <f ca="1">30333.451008229*(((RANDBETWEEN(3800,4910))))</f>
        <v>121485471.28795695</v>
      </c>
      <c r="B10636">
        <v>170949489.39369974</v>
      </c>
    </row>
    <row r="10637" spans="1:2" x14ac:dyDescent="0.25">
      <c r="A10637">
        <f ca="1">30072.6015105801*(((RANDBETWEEN(3800,4910))))</f>
        <v>127537903.00637008</v>
      </c>
      <c r="B10637">
        <v>192877773.30084896</v>
      </c>
    </row>
    <row r="10638" spans="1:2" x14ac:dyDescent="0.25">
      <c r="A10638">
        <f ca="1">27700.1968269623*(((RANDBETWEEN(3800,4910))))</f>
        <v>119637150.09565006</v>
      </c>
      <c r="B10638">
        <v>180015834.23655117</v>
      </c>
    </row>
    <row r="10639" spans="1:2" x14ac:dyDescent="0.25">
      <c r="A10639">
        <f ca="1">28093.2056308099*(((RANDBETWEEN(3800,4910))))</f>
        <v>137769080.41349173</v>
      </c>
      <c r="B10639">
        <v>188542312.1584852</v>
      </c>
    </row>
    <row r="10640" spans="1:2" x14ac:dyDescent="0.25">
      <c r="A10640">
        <f ca="1">30071.8884650899*(((RANDBETWEEN(3800,4910))))</f>
        <v>141488235.22824803</v>
      </c>
      <c r="B10640">
        <v>197377477.70318863</v>
      </c>
    </row>
    <row r="10641" spans="1:2" x14ac:dyDescent="0.25">
      <c r="A10641">
        <f ca="1">26001.0097841666*(((RANDBETWEEN(3800,4910))))</f>
        <v>114144432.95249125</v>
      </c>
      <c r="B10641">
        <v>192808725.16150337</v>
      </c>
    </row>
    <row r="10642" spans="1:2" x14ac:dyDescent="0.25">
      <c r="A10642">
        <f ca="1">28077.9349429076*(((RANDBETWEEN(3800,4910))))</f>
        <v>131348579.66292174</v>
      </c>
      <c r="B10642">
        <v>177703004.49475774</v>
      </c>
    </row>
    <row r="10643" spans="1:2" x14ac:dyDescent="0.25">
      <c r="A10643">
        <f ca="1">34093.3033817857*(((RANDBETWEEN(3800,4910))))</f>
        <v>145646592.0469884</v>
      </c>
      <c r="B10643">
        <v>181373350.95171833</v>
      </c>
    </row>
    <row r="10644" spans="1:2" x14ac:dyDescent="0.25">
      <c r="A10644">
        <f ca="1">25519.7874391698*(((RANDBETWEEN(3800,4910))))</f>
        <v>104120732.75181279</v>
      </c>
      <c r="B10644">
        <v>177286346.86485738</v>
      </c>
    </row>
    <row r="10645" spans="1:2" x14ac:dyDescent="0.25">
      <c r="A10645">
        <f ca="1">32428.2380068036*(((RANDBETWEEN(3800,4910))))</f>
        <v>135290608.96438444</v>
      </c>
      <c r="B10645">
        <v>182747438.59337962</v>
      </c>
    </row>
    <row r="10646" spans="1:2" x14ac:dyDescent="0.25">
      <c r="A10646">
        <f ca="1">26803.9954388762*(((RANDBETWEEN(3800,4910))))</f>
        <v>111665444.99835815</v>
      </c>
      <c r="B10646">
        <v>193022807.67897335</v>
      </c>
    </row>
    <row r="10647" spans="1:2" x14ac:dyDescent="0.25">
      <c r="A10647">
        <f ca="1">27236.1610277433*(((RANDBETWEEN(3800,4910))))</f>
        <v>104505149.86345115</v>
      </c>
      <c r="B10647">
        <v>161248598.49088532</v>
      </c>
    </row>
    <row r="10648" spans="1:2" x14ac:dyDescent="0.25">
      <c r="A10648">
        <f ca="1">27126.833695633*(((RANDBETWEEN(3800,4910))))</f>
        <v>122070751.6303485</v>
      </c>
      <c r="B10648">
        <v>182380303.89729559</v>
      </c>
    </row>
    <row r="10649" spans="1:2" x14ac:dyDescent="0.25">
      <c r="A10649">
        <f ca="1">26658.0416453675*(((RANDBETWEEN(3800,4910))))</f>
        <v>129957953.0211667</v>
      </c>
      <c r="B10649">
        <v>193895715.40067929</v>
      </c>
    </row>
    <row r="10650" spans="1:2" x14ac:dyDescent="0.25">
      <c r="A10650">
        <f ca="1">31074.5541437637*(((RANDBETWEEN(3800,4910))))</f>
        <v>126100540.71539293</v>
      </c>
      <c r="B10650">
        <v>173028846.11855149</v>
      </c>
    </row>
    <row r="10651" spans="1:2" x14ac:dyDescent="0.25">
      <c r="A10651">
        <f ca="1">29792.0185320211*(((RANDBETWEEN(3800,4910))))</f>
        <v>135911188.54308021</v>
      </c>
      <c r="B10651">
        <v>167319046.02521586</v>
      </c>
    </row>
    <row r="10652" spans="1:2" x14ac:dyDescent="0.25">
      <c r="A10652">
        <f ca="1">30785.204516358*(((RANDBETWEEN(3800,4910))))</f>
        <v>137517508.5745711</v>
      </c>
      <c r="B10652">
        <v>200631768.83410051</v>
      </c>
    </row>
    <row r="10653" spans="1:2" x14ac:dyDescent="0.25">
      <c r="A10653">
        <f ca="1">29894.4192934712*(((RANDBETWEEN(3800,4910))))</f>
        <v>131505550.47197998</v>
      </c>
      <c r="B10653">
        <v>151360761.48089039</v>
      </c>
    </row>
    <row r="10654" spans="1:2" x14ac:dyDescent="0.25">
      <c r="A10654">
        <f ca="1">28562.6551581022*(((RANDBETWEEN(3800,4910))))</f>
        <v>133873164.72602482</v>
      </c>
      <c r="B10654">
        <v>190546558.96653461</v>
      </c>
    </row>
    <row r="10655" spans="1:2" x14ac:dyDescent="0.25">
      <c r="A10655">
        <f ca="1">27012.0550686523*(((RANDBETWEEN(3800,4910))))</f>
        <v>115233426.92287089</v>
      </c>
      <c r="B10655">
        <v>161319624.63864771</v>
      </c>
    </row>
    <row r="10656" spans="1:2" x14ac:dyDescent="0.25">
      <c r="A10656">
        <f ca="1">26580.4505608576*(((RANDBETWEEN(3800,4910))))</f>
        <v>127506421.340434</v>
      </c>
      <c r="B10656">
        <v>148426826.00709698</v>
      </c>
    </row>
    <row r="10657" spans="1:2" x14ac:dyDescent="0.25">
      <c r="A10657">
        <f ca="1">30848.8511623005*(((RANDBETWEEN(3800,4910))))</f>
        <v>140022935.42568204</v>
      </c>
      <c r="B10657">
        <v>199873851.69073528</v>
      </c>
    </row>
    <row r="10658" spans="1:2" x14ac:dyDescent="0.25">
      <c r="A10658">
        <f ca="1">30653.6249062743*(((RANDBETWEEN(3800,4910))))</f>
        <v>121112472.00468986</v>
      </c>
      <c r="B10658">
        <v>181442576.93198144</v>
      </c>
    </row>
    <row r="10659" spans="1:2" x14ac:dyDescent="0.25">
      <c r="A10659">
        <f ca="1">26874.3476098716*(((RANDBETWEEN(3800,4910))))</f>
        <v>107389893.04904683</v>
      </c>
      <c r="B10659">
        <v>187205124.97866914</v>
      </c>
    </row>
    <row r="10660" spans="1:2" x14ac:dyDescent="0.25">
      <c r="A10660">
        <f ca="1">27350.8965171486*(((RANDBETWEEN(3800,4910))))</f>
        <v>126142334.73708947</v>
      </c>
      <c r="B10660">
        <v>183063379.72402528</v>
      </c>
    </row>
    <row r="10661" spans="1:2" x14ac:dyDescent="0.25">
      <c r="A10661">
        <f ca="1">27021.8152086588*(((RANDBETWEEN(3800,4910))))</f>
        <v>103304399.54270278</v>
      </c>
      <c r="B10661">
        <v>147891689.25183868</v>
      </c>
    </row>
    <row r="10662" spans="1:2" x14ac:dyDescent="0.25">
      <c r="A10662">
        <f ca="1">28467.8974811101*(((RANDBETWEEN(3800,4910))))</f>
        <v>113444571.46222383</v>
      </c>
      <c r="B10662">
        <v>154339154.52527618</v>
      </c>
    </row>
    <row r="10663" spans="1:2" x14ac:dyDescent="0.25">
      <c r="A10663">
        <f ca="1">28624.5647436722*(((RANDBETWEEN(3800,4910))))</f>
        <v>138428395.10039854</v>
      </c>
      <c r="B10663">
        <v>190140431.85286289</v>
      </c>
    </row>
    <row r="10664" spans="1:2" x14ac:dyDescent="0.25">
      <c r="A10664">
        <f ca="1">28333.6979132267*(((RANDBETWEEN(3800,4910))))</f>
        <v>108461395.61183189</v>
      </c>
      <c r="B10664">
        <v>153511787.64871714</v>
      </c>
    </row>
    <row r="10665" spans="1:2" x14ac:dyDescent="0.25">
      <c r="A10665">
        <f ca="1">28465.7470740635*(((RANDBETWEEN(3800,4910))))</f>
        <v>137945010.32091168</v>
      </c>
      <c r="B10665">
        <v>188108521.15221709</v>
      </c>
    </row>
    <row r="10666" spans="1:2" x14ac:dyDescent="0.25">
      <c r="A10666">
        <f ca="1">26861.4049668915*(((RANDBETWEEN(3800,4910))))</f>
        <v>114429585.15895765</v>
      </c>
      <c r="B10666">
        <v>164123863.61483049</v>
      </c>
    </row>
    <row r="10667" spans="1:2" x14ac:dyDescent="0.25">
      <c r="A10667">
        <f ca="1">26246.5351731491*(((RANDBETWEEN(3800,4910))))</f>
        <v>120734061.79648599</v>
      </c>
      <c r="B10667">
        <v>162528665.4158195</v>
      </c>
    </row>
    <row r="10668" spans="1:2" x14ac:dyDescent="0.25">
      <c r="A10668">
        <f ca="1">28092.3308215186*(((RANDBETWEEN(3800,4910))))</f>
        <v>124252379.22357692</v>
      </c>
      <c r="B10668">
        <v>193930802.00195384</v>
      </c>
    </row>
    <row r="10669" spans="1:2" x14ac:dyDescent="0.25">
      <c r="A10669">
        <f ca="1">27133.3871401704*(((RANDBETWEEN(3800,4910))))</f>
        <v>105765943.07238409</v>
      </c>
      <c r="B10669">
        <v>198647920.60332453</v>
      </c>
    </row>
    <row r="10670" spans="1:2" x14ac:dyDescent="0.25">
      <c r="A10670">
        <f ca="1">25752.399767276*(((RANDBETWEEN(3800,4910))))</f>
        <v>117096161.74180393</v>
      </c>
      <c r="B10670">
        <v>154733716.59946239</v>
      </c>
    </row>
    <row r="10671" spans="1:2" x14ac:dyDescent="0.25">
      <c r="A10671">
        <f ca="1">26878.5843340917*(((RANDBETWEEN(3800,4910))))</f>
        <v>107621851.67370327</v>
      </c>
      <c r="B10671">
        <v>145724033.31694388</v>
      </c>
    </row>
    <row r="10672" spans="1:2" x14ac:dyDescent="0.25">
      <c r="A10672">
        <f ca="1">26956.1456578593*(((RANDBETWEEN(3800,4910))))</f>
        <v>113377548.63695614</v>
      </c>
      <c r="B10672">
        <v>149540263.10582665</v>
      </c>
    </row>
    <row r="10673" spans="1:2" x14ac:dyDescent="0.25">
      <c r="A10673">
        <f ca="1">26563.2057675033*(((RANDBETWEEN(3800,4910))))</f>
        <v>108882580.44099607</v>
      </c>
      <c r="B10673">
        <v>153388272.19329685</v>
      </c>
    </row>
    <row r="10674" spans="1:2" x14ac:dyDescent="0.25">
      <c r="A10674">
        <f ca="1">27220.2068433144*(((RANDBETWEEN(3800,4910))))</f>
        <v>124532446.30816348</v>
      </c>
      <c r="B10674">
        <v>186468026.06483692</v>
      </c>
    </row>
    <row r="10675" spans="1:2" x14ac:dyDescent="0.25">
      <c r="A10675">
        <f ca="1">25911.3511314455*(((RANDBETWEEN(3800,4910))))</f>
        <v>111859302.83445024</v>
      </c>
      <c r="B10675">
        <v>192763247.5135867</v>
      </c>
    </row>
    <row r="10676" spans="1:2" x14ac:dyDescent="0.25">
      <c r="A10676">
        <f ca="1">29061.4665692709*(((RANDBETWEEN(3800,4910))))</f>
        <v>126649871.30888256</v>
      </c>
      <c r="B10676">
        <v>196378547.15078679</v>
      </c>
    </row>
    <row r="10677" spans="1:2" x14ac:dyDescent="0.25">
      <c r="A10677">
        <f ca="1">27028.5122844535*(((RANDBETWEEN(3800,4910))))</f>
        <v>121736419.32917847</v>
      </c>
      <c r="B10677">
        <v>181681075.86272666</v>
      </c>
    </row>
    <row r="10678" spans="1:2" x14ac:dyDescent="0.25">
      <c r="A10678">
        <f ca="1">27533.8306544401*(((RANDBETWEEN(3800,4910))))</f>
        <v>112062690.76357132</v>
      </c>
      <c r="B10678">
        <v>146856415.28045982</v>
      </c>
    </row>
    <row r="10679" spans="1:2" x14ac:dyDescent="0.25">
      <c r="A10679">
        <f ca="1">24892.2284452689*(((RANDBETWEEN(3800,4910))))</f>
        <v>96681415.281424522</v>
      </c>
      <c r="B10679">
        <v>155154857.46512568</v>
      </c>
    </row>
    <row r="10680" spans="1:2" x14ac:dyDescent="0.25">
      <c r="A10680">
        <f ca="1">25739.5138230737*(((RANDBETWEEN(3800,4910))))</f>
        <v>119791697.33258513</v>
      </c>
      <c r="B10680">
        <v>154720116.22585607</v>
      </c>
    </row>
    <row r="10681" spans="1:2" x14ac:dyDescent="0.25">
      <c r="A10681">
        <f ca="1">33522.2968105694*(((RANDBETWEEN(3800,4910))))</f>
        <v>149442399.18151826</v>
      </c>
      <c r="B10681">
        <v>201768101.97037399</v>
      </c>
    </row>
    <row r="10682" spans="1:2" x14ac:dyDescent="0.25">
      <c r="A10682">
        <f ca="1">25902.665606845*(((RANDBETWEEN(3800,4910))))</f>
        <v>116846924.5524779</v>
      </c>
      <c r="B10682">
        <v>154331775.82259786</v>
      </c>
    </row>
    <row r="10683" spans="1:2" x14ac:dyDescent="0.25">
      <c r="A10683">
        <f ca="1">26607.9199233666*(((RANDBETWEEN(3800,4910))))</f>
        <v>116489473.42449893</v>
      </c>
      <c r="B10683">
        <v>147423658.52085388</v>
      </c>
    </row>
    <row r="10684" spans="1:2" x14ac:dyDescent="0.25">
      <c r="A10684">
        <f ca="1">30867.513718487*(((RANDBETWEEN(3800,4910))))</f>
        <v>140786730.07001916</v>
      </c>
      <c r="B10684">
        <v>203465590.89874497</v>
      </c>
    </row>
    <row r="10685" spans="1:2" x14ac:dyDescent="0.25">
      <c r="A10685">
        <f ca="1">26809.5684121523*(((RANDBETWEEN(3800,4910))))</f>
        <v>114128332.73053241</v>
      </c>
      <c r="B10685">
        <v>150574990.84705821</v>
      </c>
    </row>
    <row r="10686" spans="1:2" x14ac:dyDescent="0.25">
      <c r="A10686">
        <f ca="1">29226.3034278966*(((RANDBETWEEN(3800,4910))))</f>
        <v>140373935.36418742</v>
      </c>
      <c r="B10686">
        <v>203146345.75284272</v>
      </c>
    </row>
    <row r="10687" spans="1:2" x14ac:dyDescent="0.25">
      <c r="A10687">
        <f ca="1">28902.2615974263*(((RANDBETWEEN(3800,4910))))</f>
        <v>117169768.51596612</v>
      </c>
      <c r="B10687">
        <v>161860605.1815632</v>
      </c>
    </row>
    <row r="10688" spans="1:2" x14ac:dyDescent="0.25">
      <c r="A10688">
        <f ca="1">27764.8451503106*(((RANDBETWEEN(3800,4910))))</f>
        <v>120554957.64264855</v>
      </c>
      <c r="B10688">
        <v>159292068.21951926</v>
      </c>
    </row>
    <row r="10689" spans="1:2" x14ac:dyDescent="0.25">
      <c r="A10689">
        <f ca="1">27634.778767002*(((RANDBETWEEN(3800,4910))))</f>
        <v>111285254.0947171</v>
      </c>
      <c r="B10689">
        <v>176822883.1383965</v>
      </c>
    </row>
    <row r="10690" spans="1:2" x14ac:dyDescent="0.25">
      <c r="A10690">
        <f ca="1">28942.8596452841*(((RANDBETWEEN(3800,4910))))</f>
        <v>123354467.80820093</v>
      </c>
      <c r="B10690">
        <v>165015971.42702848</v>
      </c>
    </row>
    <row r="10691" spans="1:2" x14ac:dyDescent="0.25">
      <c r="A10691">
        <f ca="1">25407.419550753*(((RANDBETWEEN(3800,4910))))</f>
        <v>102823826.9218972</v>
      </c>
      <c r="B10691">
        <v>149971519.1699</v>
      </c>
    </row>
    <row r="10692" spans="1:2" x14ac:dyDescent="0.25">
      <c r="A10692">
        <f ca="1">27297.9982962569*(((RANDBETWEEN(3800,4910))))</f>
        <v>124396978.23604251</v>
      </c>
      <c r="B10692">
        <v>197184669.4288094</v>
      </c>
    </row>
    <row r="10693" spans="1:2" x14ac:dyDescent="0.25">
      <c r="A10693">
        <f ca="1">25535.3296301693*(((RANDBETWEEN(3800,4910))))</f>
        <v>101068834.67621008</v>
      </c>
      <c r="B10693">
        <v>145846803.40979362</v>
      </c>
    </row>
    <row r="10694" spans="1:2" x14ac:dyDescent="0.25">
      <c r="A10694">
        <f ca="1">28132.7616874317*(((RANDBETWEEN(3800,4910))))</f>
        <v>127385144.92069076</v>
      </c>
      <c r="B10694">
        <v>160393858.34457454</v>
      </c>
    </row>
    <row r="10695" spans="1:2" x14ac:dyDescent="0.25">
      <c r="A10695">
        <f ca="1">26734.5712896022*(((RANDBETWEEN(3800,4910))))</f>
        <v>104398500.88589665</v>
      </c>
      <c r="B10695">
        <v>160547741.132514</v>
      </c>
    </row>
    <row r="10696" spans="1:2" x14ac:dyDescent="0.25">
      <c r="A10696">
        <f ca="1">27671.4062502976*(((RANDBETWEEN(3800,4910))))</f>
        <v>113037694.5324658</v>
      </c>
      <c r="B10696">
        <v>160700329.4819887</v>
      </c>
    </row>
    <row r="10697" spans="1:2" x14ac:dyDescent="0.25">
      <c r="A10697">
        <f ca="1">26458.1688885595*(((RANDBETWEEN(3800,4910))))</f>
        <v>113558460.86969736</v>
      </c>
      <c r="B10697">
        <v>166555062.51846871</v>
      </c>
    </row>
    <row r="10698" spans="1:2" x14ac:dyDescent="0.25">
      <c r="A10698">
        <f ca="1">28981.5681004173*(((RANDBETWEEN(3800,4910))))</f>
        <v>121867493.86225468</v>
      </c>
      <c r="B10698">
        <v>181325911.23730716</v>
      </c>
    </row>
    <row r="10699" spans="1:2" x14ac:dyDescent="0.25">
      <c r="A10699">
        <f ca="1">30357.8920102288*(((RANDBETWEEN(3800,4910))))</f>
        <v>144503565.96868923</v>
      </c>
      <c r="B10699">
        <v>183139183.49951774</v>
      </c>
    </row>
    <row r="10700" spans="1:2" x14ac:dyDescent="0.25">
      <c r="A10700">
        <f ca="1">26319.6313648088*(((RANDBETWEEN(3800,4910))))</f>
        <v>113542889.70778522</v>
      </c>
      <c r="B10700">
        <v>143527987.67625159</v>
      </c>
    </row>
    <row r="10701" spans="1:2" x14ac:dyDescent="0.25">
      <c r="A10701">
        <f ca="1">27469.1104660847*(((RANDBETWEEN(3800,4910))))</f>
        <v>112073970.70162576</v>
      </c>
      <c r="B10701">
        <v>190794251.09356928</v>
      </c>
    </row>
    <row r="10702" spans="1:2" x14ac:dyDescent="0.25">
      <c r="A10702">
        <f ca="1">27480.9869171062*(((RANDBETWEEN(3800,4910))))</f>
        <v>132101104.11052945</v>
      </c>
      <c r="B10702">
        <v>153582176.01684248</v>
      </c>
    </row>
    <row r="10703" spans="1:2" x14ac:dyDescent="0.25">
      <c r="A10703">
        <f ca="1">27048.6597314719*(((RANDBETWEEN(3800,4910))))</f>
        <v>113766662.83057068</v>
      </c>
      <c r="B10703">
        <v>149761845.41423678</v>
      </c>
    </row>
    <row r="10704" spans="1:2" x14ac:dyDescent="0.25">
      <c r="A10704">
        <f ca="1">28334.0348385046*(((RANDBETWEEN(3800,4910))))</f>
        <v>114667838.99142811</v>
      </c>
      <c r="B10704">
        <v>165411742.75320578</v>
      </c>
    </row>
    <row r="10705" spans="1:2" x14ac:dyDescent="0.25">
      <c r="A10705">
        <f ca="1">24875.2396257488*(((RANDBETWEEN(3800,4910))))</f>
        <v>98605449.876468137</v>
      </c>
      <c r="B10705">
        <v>146599452.95209616</v>
      </c>
    </row>
    <row r="10706" spans="1:2" x14ac:dyDescent="0.25">
      <c r="A10706">
        <f ca="1">27353.2271649111*(((RANDBETWEEN(3800,4910))))</f>
        <v>116223862.22370735</v>
      </c>
      <c r="B10706">
        <v>156745464.26373342</v>
      </c>
    </row>
    <row r="10707" spans="1:2" x14ac:dyDescent="0.25">
      <c r="A10707">
        <f ca="1">27520.9288628556*(((RANDBETWEEN(3800,4910))))</f>
        <v>120018770.7709132</v>
      </c>
      <c r="B10707">
        <v>147823657.15531686</v>
      </c>
    </row>
    <row r="10708" spans="1:2" x14ac:dyDescent="0.25">
      <c r="A10708">
        <f ca="1">26337.2455696048*(((RANDBETWEEN(3800,4910))))</f>
        <v>104716888.38474855</v>
      </c>
      <c r="B10708">
        <v>185126998.74068129</v>
      </c>
    </row>
    <row r="10709" spans="1:2" x14ac:dyDescent="0.25">
      <c r="A10709">
        <f ca="1">32306.2003346145*(((RANDBETWEEN(3800,4910))))</f>
        <v>139982766.04988477</v>
      </c>
      <c r="B10709">
        <v>151517110.7873365</v>
      </c>
    </row>
    <row r="10710" spans="1:2" x14ac:dyDescent="0.25">
      <c r="A10710">
        <f ca="1">25668.9665115048*(((RANDBETWEEN(3800,4910))))</f>
        <v>113071797.48317859</v>
      </c>
      <c r="B10710">
        <v>151276671.90148127</v>
      </c>
    </row>
    <row r="10711" spans="1:2" x14ac:dyDescent="0.25">
      <c r="A10711">
        <f ca="1">27730.2826415384*(((RANDBETWEEN(3800,4910))))</f>
        <v>129139926.26164445</v>
      </c>
      <c r="B10711">
        <v>153595267.21715534</v>
      </c>
    </row>
    <row r="10712" spans="1:2" x14ac:dyDescent="0.25">
      <c r="A10712">
        <f ca="1">30979.8184246947*(((RANDBETWEEN(3800,4910))))</f>
        <v>140772294.92181286</v>
      </c>
      <c r="B10712">
        <v>181325869.52401406</v>
      </c>
    </row>
    <row r="10713" spans="1:2" x14ac:dyDescent="0.25">
      <c r="A10713">
        <f ca="1">30085.5238931994*(((RANDBETWEEN(3800,4910))))</f>
        <v>132586903.79732977</v>
      </c>
      <c r="B10713">
        <v>185111371.72816816</v>
      </c>
    </row>
    <row r="10714" spans="1:2" x14ac:dyDescent="0.25">
      <c r="A10714">
        <f ca="1">25522.863426617*(((RANDBETWEEN(3800,4910))))</f>
        <v>110973410.17893076</v>
      </c>
      <c r="B10714">
        <v>148463912.94996694</v>
      </c>
    </row>
    <row r="10715" spans="1:2" x14ac:dyDescent="0.25">
      <c r="A10715">
        <f ca="1">29966.8520978679*(((RANDBETWEEN(3800,4910))))</f>
        <v>129456801.06278948</v>
      </c>
      <c r="B10715">
        <v>176353761.69199973</v>
      </c>
    </row>
    <row r="10716" spans="1:2" x14ac:dyDescent="0.25">
      <c r="A10716">
        <f ca="1">30089.4025815392*(((RANDBETWEEN(3800,4910))))</f>
        <v>119755822.27452613</v>
      </c>
      <c r="B10716">
        <v>175088886.18708807</v>
      </c>
    </row>
    <row r="10717" spans="1:2" x14ac:dyDescent="0.25">
      <c r="A10717">
        <f ca="1">26789.633210626*(((RANDBETWEEN(3800,4910))))</f>
        <v>114311364.90974116</v>
      </c>
      <c r="B10717">
        <v>187802052.80832151</v>
      </c>
    </row>
    <row r="10718" spans="1:2" x14ac:dyDescent="0.25">
      <c r="A10718">
        <f ca="1">27245.1996617297*(((RANDBETWEEN(3800,4910))))</f>
        <v>117454055.74171689</v>
      </c>
      <c r="B10718">
        <v>174387073.07246733</v>
      </c>
    </row>
    <row r="10719" spans="1:2" x14ac:dyDescent="0.25">
      <c r="A10719">
        <f ca="1">28469.5933851656*(((RANDBETWEEN(3800,4910))))</f>
        <v>115017157.27606905</v>
      </c>
      <c r="B10719">
        <v>195314402.81060001</v>
      </c>
    </row>
    <row r="10720" spans="1:2" x14ac:dyDescent="0.25">
      <c r="A10720">
        <f ca="1">25629.7592403185*(((RANDBETWEEN(3800,4910))))</f>
        <v>119178380.46748129</v>
      </c>
      <c r="B10720">
        <v>150364598.89082623</v>
      </c>
    </row>
    <row r="10721" spans="1:2" x14ac:dyDescent="0.25">
      <c r="A10721">
        <f ca="1">28728.6585379674*(((RANDBETWEEN(3800,4910))))</f>
        <v>114512432.93233818</v>
      </c>
      <c r="B10721">
        <v>149133853.32127592</v>
      </c>
    </row>
    <row r="10722" spans="1:2" x14ac:dyDescent="0.25">
      <c r="A10722">
        <f ca="1">27687.4542934846*(((RANDBETWEEN(3800,4910))))</f>
        <v>126420916.30405082</v>
      </c>
      <c r="B10722">
        <v>199060416.23828712</v>
      </c>
    </row>
    <row r="10723" spans="1:2" x14ac:dyDescent="0.25">
      <c r="A10723">
        <f ca="1">27744.3803369978*(((RANDBETWEEN(3800,4910))))</f>
        <v>120577076.94459262</v>
      </c>
      <c r="B10723">
        <v>168550397.31210786</v>
      </c>
    </row>
    <row r="10724" spans="1:2" x14ac:dyDescent="0.25">
      <c r="A10724">
        <f ca="1">27769.2643946*(((RANDBETWEEN(3800,4910))))</f>
        <v>121434993.19758601</v>
      </c>
      <c r="B10724">
        <v>167422606.41773167</v>
      </c>
    </row>
    <row r="10725" spans="1:2" x14ac:dyDescent="0.25">
      <c r="A10725">
        <f ca="1">27181.2990045983*(((RANDBETWEEN(3800,4910))))</f>
        <v>108263113.93531483</v>
      </c>
      <c r="B10725">
        <v>188629898.34819573</v>
      </c>
    </row>
    <row r="10726" spans="1:2" x14ac:dyDescent="0.25">
      <c r="A10726">
        <f ca="1">26371.2891265667*(((RANDBETWEEN(3800,4910))))</f>
        <v>119409197.16509408</v>
      </c>
      <c r="B10726">
        <v>168419551.58034021</v>
      </c>
    </row>
    <row r="10727" spans="1:2" x14ac:dyDescent="0.25">
      <c r="A10727">
        <f ca="1">26394.7082675157*(((RANDBETWEEN(3800,4910))))</f>
        <v>109194908.10271254</v>
      </c>
      <c r="B10727">
        <v>171735081.28484595</v>
      </c>
    </row>
    <row r="10728" spans="1:2" x14ac:dyDescent="0.25">
      <c r="A10728">
        <f ca="1">27162.4084920805*(((RANDBETWEEN(3800,4910))))</f>
        <v>130352398.35349418</v>
      </c>
      <c r="B10728">
        <v>145477069.38102776</v>
      </c>
    </row>
    <row r="10729" spans="1:2" x14ac:dyDescent="0.25">
      <c r="A10729">
        <f ca="1">26614.7790394257*(((RANDBETWEEN(3800,4910))))</f>
        <v>102041062.83715805</v>
      </c>
      <c r="B10729">
        <v>155100344.71623641</v>
      </c>
    </row>
    <row r="10730" spans="1:2" x14ac:dyDescent="0.25">
      <c r="A10730">
        <f ca="1">26808.688730753*(((RANDBETWEEN(3800,4910))))</f>
        <v>126054454.41200082</v>
      </c>
      <c r="B10730">
        <v>175671055.61378574</v>
      </c>
    </row>
    <row r="10731" spans="1:2" x14ac:dyDescent="0.25">
      <c r="A10731">
        <f ca="1">28100.3400147619*(((RANDBETWEEN(3800,4910))))</f>
        <v>130273176.30843623</v>
      </c>
      <c r="B10731">
        <v>187880674.47191143</v>
      </c>
    </row>
    <row r="10732" spans="1:2" x14ac:dyDescent="0.25">
      <c r="A10732">
        <f ca="1">26531.9449816549*(((RANDBETWEEN(3800,4910))))</f>
        <v>114777193.99063918</v>
      </c>
      <c r="B10732">
        <v>143268550.45772153</v>
      </c>
    </row>
    <row r="10733" spans="1:2" x14ac:dyDescent="0.25">
      <c r="A10733">
        <f ca="1">25255.8208687931*(((RANDBETWEEN(3800,4910))))</f>
        <v>117919427.63639478</v>
      </c>
      <c r="B10733">
        <v>165541135.68148834</v>
      </c>
    </row>
    <row r="10734" spans="1:2" x14ac:dyDescent="0.25">
      <c r="A10734">
        <f ca="1">30625.2070833865*(((RANDBETWEEN(3800,4910))))</f>
        <v>147858499.79859018</v>
      </c>
      <c r="B10734">
        <v>187649135.24568391</v>
      </c>
    </row>
    <row r="10735" spans="1:2" x14ac:dyDescent="0.25">
      <c r="A10735">
        <f ca="1">28787.9467600688*(((RANDBETWEEN(3800,4910))))</f>
        <v>134007892.16812006</v>
      </c>
      <c r="B10735">
        <v>145246535.734662</v>
      </c>
    </row>
    <row r="10736" spans="1:2" x14ac:dyDescent="0.25">
      <c r="A10736">
        <f ca="1">28856.0960207275*(((RANDBETWEEN(3800,4910))))</f>
        <v>139057526.72388563</v>
      </c>
      <c r="B10736">
        <v>195615449.52636877</v>
      </c>
    </row>
    <row r="10737" spans="1:2" x14ac:dyDescent="0.25">
      <c r="A10737">
        <f ca="1">28257.7900213292*(((RANDBETWEEN(3800,4910))))</f>
        <v>124277760.5138056</v>
      </c>
      <c r="B10737">
        <v>153461163.19404292</v>
      </c>
    </row>
    <row r="10738" spans="1:2" x14ac:dyDescent="0.25">
      <c r="A10738">
        <f ca="1">28508.6870283177*(((RANDBETWEEN(3800,4910))))</f>
        <v>114490887.10572401</v>
      </c>
      <c r="B10738">
        <v>170553984.02663827</v>
      </c>
    </row>
    <row r="10739" spans="1:2" x14ac:dyDescent="0.25">
      <c r="A10739">
        <f ca="1">26964.3678097461*(((RANDBETWEEN(3800,4910))))</f>
        <v>103192635.60789831</v>
      </c>
      <c r="B10739">
        <v>169782737.27162242</v>
      </c>
    </row>
    <row r="10740" spans="1:2" x14ac:dyDescent="0.25">
      <c r="A10740">
        <f ca="1">25782.0269433358*(((RANDBETWEEN(3800,4910))))</f>
        <v>100343648.86346275</v>
      </c>
      <c r="B10740">
        <v>144521044.70313096</v>
      </c>
    </row>
    <row r="10741" spans="1:2" x14ac:dyDescent="0.25">
      <c r="A10741">
        <f ca="1">26765.2578514318*(((RANDBETWEEN(3800,4910))))</f>
        <v>107275153.46853864</v>
      </c>
      <c r="B10741">
        <v>163776805.73770878</v>
      </c>
    </row>
    <row r="10742" spans="1:2" x14ac:dyDescent="0.25">
      <c r="A10742">
        <f ca="1">29374.7604168908*(((RANDBETWEEN(3800,4910))))</f>
        <v>111829712.90710339</v>
      </c>
      <c r="B10742">
        <v>166657009.11975795</v>
      </c>
    </row>
    <row r="10743" spans="1:2" x14ac:dyDescent="0.25">
      <c r="A10743">
        <f ca="1">31165.7012732772*(((RANDBETWEEN(3800,4910))))</f>
        <v>124631639.39183569</v>
      </c>
      <c r="B10743">
        <v>158008417.27489269</v>
      </c>
    </row>
    <row r="10744" spans="1:2" x14ac:dyDescent="0.25">
      <c r="A10744">
        <f ca="1">28526.2953046388*(((RANDBETWEEN(3800,4910))))</f>
        <v>126000646.36058952</v>
      </c>
      <c r="B10744">
        <v>165812848.5163531</v>
      </c>
    </row>
    <row r="10745" spans="1:2" x14ac:dyDescent="0.25">
      <c r="A10745">
        <f ca="1">26929.3545410671*(((RANDBETWEEN(3800,4910))))</f>
        <v>106263233.01905079</v>
      </c>
      <c r="B10745">
        <v>191402948.17238662</v>
      </c>
    </row>
    <row r="10746" spans="1:2" x14ac:dyDescent="0.25">
      <c r="A10746">
        <f ca="1">26162.8616998762*(((RANDBETWEEN(3800,4910))))</f>
        <v>121918935.52142327</v>
      </c>
      <c r="B10746">
        <v>165714731.52614745</v>
      </c>
    </row>
    <row r="10747" spans="1:2" x14ac:dyDescent="0.25">
      <c r="A10747">
        <f ca="1">31667.3447614352*(((RANDBETWEEN(3800,4910))))</f>
        <v>154663311.8148495</v>
      </c>
      <c r="B10747">
        <v>160197225.82165059</v>
      </c>
    </row>
    <row r="10748" spans="1:2" x14ac:dyDescent="0.25">
      <c r="A10748">
        <f ca="1">27191.5965357278*(((RANDBETWEEN(3800,4910))))</f>
        <v>123694572.64102586</v>
      </c>
      <c r="B10748">
        <v>152240459.7622084</v>
      </c>
    </row>
    <row r="10749" spans="1:2" x14ac:dyDescent="0.25">
      <c r="A10749">
        <f ca="1">26914.9481071505*(((RANDBETWEEN(3800,4910))))</f>
        <v>104591488.34438685</v>
      </c>
      <c r="B10749">
        <v>189100704.15902346</v>
      </c>
    </row>
    <row r="10750" spans="1:2" x14ac:dyDescent="0.25">
      <c r="A10750">
        <f ca="1">26913.6421007214*(((RANDBETWEEN(3800,4910))))</f>
        <v>108946423.22372024</v>
      </c>
      <c r="B10750">
        <v>147258342.0678618</v>
      </c>
    </row>
    <row r="10751" spans="1:2" x14ac:dyDescent="0.25">
      <c r="A10751">
        <f ca="1">27302.9159509832*(((RANDBETWEEN(3800,4910))))</f>
        <v>122398972.20825812</v>
      </c>
      <c r="B10751">
        <v>168092118.92192915</v>
      </c>
    </row>
    <row r="10752" spans="1:2" x14ac:dyDescent="0.25">
      <c r="A10752">
        <f ca="1">27582.4051065768*(((RANDBETWEEN(3800,4910))))</f>
        <v>111708740.68163605</v>
      </c>
      <c r="B10752">
        <v>155133459.94628072</v>
      </c>
    </row>
    <row r="10753" spans="1:2" x14ac:dyDescent="0.25">
      <c r="A10753">
        <f ca="1">26805.2434209704*(((RANDBETWEEN(3800,4910))))</f>
        <v>101993951.2167923</v>
      </c>
      <c r="B10753">
        <v>187681589.41169685</v>
      </c>
    </row>
    <row r="10754" spans="1:2" x14ac:dyDescent="0.25">
      <c r="A10754">
        <f ca="1">29710.0888016887*(((RANDBETWEEN(3800,4910))))</f>
        <v>118780935.02915139</v>
      </c>
      <c r="B10754">
        <v>196066224.65637484</v>
      </c>
    </row>
    <row r="10755" spans="1:2" x14ac:dyDescent="0.25">
      <c r="A10755">
        <f ca="1">33124.4434818028*(((RANDBETWEEN(3800,4910))))</f>
        <v>127429734.07449552</v>
      </c>
      <c r="B10755">
        <v>164875951.8044396</v>
      </c>
    </row>
    <row r="10756" spans="1:2" x14ac:dyDescent="0.25">
      <c r="A10756">
        <f ca="1">27406.4579037768*(((RANDBETWEEN(3800,4910))))</f>
        <v>105460050.01373303</v>
      </c>
      <c r="B10756">
        <v>172772985.97856361</v>
      </c>
    </row>
    <row r="10757" spans="1:2" x14ac:dyDescent="0.25">
      <c r="A10757">
        <f ca="1">27035.1634142809*(((RANDBETWEEN(3800,4910))))</f>
        <v>120252406.86672163</v>
      </c>
      <c r="B10757">
        <v>169275132.3694309</v>
      </c>
    </row>
    <row r="10758" spans="1:2" x14ac:dyDescent="0.25">
      <c r="A10758">
        <f ca="1">27046.2146795987*(((RANDBETWEEN(3800,4910))))</f>
        <v>118002634.64708924</v>
      </c>
      <c r="B10758">
        <v>165215174.28668106</v>
      </c>
    </row>
    <row r="10759" spans="1:2" x14ac:dyDescent="0.25">
      <c r="A10759">
        <f ca="1">27412.639169294*(((RANDBETWEEN(3800,4910))))</f>
        <v>110226222.09973131</v>
      </c>
      <c r="B10759">
        <v>146632797.86137694</v>
      </c>
    </row>
    <row r="10760" spans="1:2" x14ac:dyDescent="0.25">
      <c r="A10760">
        <f ca="1">28007.6911796573*(((RANDBETWEEN(3800,4910))))</f>
        <v>119032687.5135437</v>
      </c>
      <c r="B10760">
        <v>179988603.49821398</v>
      </c>
    </row>
    <row r="10761" spans="1:2" x14ac:dyDescent="0.25">
      <c r="A10761">
        <f ca="1">26822.332177543*(((RANDBETWEEN(3800,4910))))</f>
        <v>127111032.18937632</v>
      </c>
      <c r="B10761">
        <v>173673666.01482368</v>
      </c>
    </row>
    <row r="10762" spans="1:2" x14ac:dyDescent="0.25">
      <c r="A10762">
        <f ca="1">27714.9942876281*(((RANDBETWEEN(3800,4910))))</f>
        <v>116569265.97376363</v>
      </c>
      <c r="B10762">
        <v>143870429.03969324</v>
      </c>
    </row>
    <row r="10763" spans="1:2" x14ac:dyDescent="0.25">
      <c r="A10763">
        <f ca="1">26035.627819539*(((RANDBETWEEN(3800,4910))))</f>
        <v>119034890.39093226</v>
      </c>
      <c r="B10763">
        <v>156792014.85774621</v>
      </c>
    </row>
    <row r="10764" spans="1:2" x14ac:dyDescent="0.25">
      <c r="A10764">
        <f ca="1">26661.5575891317*(((RANDBETWEEN(3800,4910))))</f>
        <v>129148584.9617538</v>
      </c>
      <c r="B10764">
        <v>148367841.30745509</v>
      </c>
    </row>
    <row r="10765" spans="1:2" x14ac:dyDescent="0.25">
      <c r="A10765">
        <f ca="1">26815.6265910968*(((RANDBETWEEN(3800,4910))))</f>
        <v>116621160.04467988</v>
      </c>
      <c r="B10765">
        <v>165681824.73271111</v>
      </c>
    </row>
    <row r="10766" spans="1:2" x14ac:dyDescent="0.25">
      <c r="A10766">
        <f ca="1">26732.3401213077*(((RANDBETWEEN(3800,4910))))</f>
        <v>115563906.34441338</v>
      </c>
      <c r="B10766">
        <v>200032467.84730688</v>
      </c>
    </row>
    <row r="10767" spans="1:2" x14ac:dyDescent="0.25">
      <c r="A10767">
        <f ca="1">25654.2368193238*(((RANDBETWEEN(3800,4910))))</f>
        <v>124397394.33690093</v>
      </c>
      <c r="B10767">
        <v>150431177.11441404</v>
      </c>
    </row>
    <row r="10768" spans="1:2" x14ac:dyDescent="0.25">
      <c r="A10768">
        <f ca="1">26544.5641764561*(((RANDBETWEEN(3800,4910))))</f>
        <v>114884873.75570217</v>
      </c>
      <c r="B10768">
        <v>182224697.48068026</v>
      </c>
    </row>
    <row r="10769" spans="1:2" x14ac:dyDescent="0.25">
      <c r="A10769">
        <f ca="1">30809.5689993448*(((RANDBETWEEN(3800,4910))))</f>
        <v>131279573.50620809</v>
      </c>
      <c r="B10769">
        <v>182715177.87900445</v>
      </c>
    </row>
    <row r="10770" spans="1:2" x14ac:dyDescent="0.25">
      <c r="A10770">
        <f ca="1">27131.9744414763*(((RANDBETWEEN(3800,4910))))</f>
        <v>109233329.1013834</v>
      </c>
      <c r="B10770">
        <v>157100245.09328997</v>
      </c>
    </row>
    <row r="10771" spans="1:2" x14ac:dyDescent="0.25">
      <c r="A10771">
        <f ca="1">26644.3396103631*(((RANDBETWEEN(3800,4910))))</f>
        <v>120459059.37845144</v>
      </c>
      <c r="B10771">
        <v>149384308.5854286</v>
      </c>
    </row>
    <row r="10772" spans="1:2" x14ac:dyDescent="0.25">
      <c r="A10772">
        <f ca="1">28607.6013853273*(((RANDBETWEEN(3800,4910))))</f>
        <v>134598764.51796499</v>
      </c>
      <c r="B10772">
        <v>149466994.71023029</v>
      </c>
    </row>
    <row r="10773" spans="1:2" x14ac:dyDescent="0.25">
      <c r="A10773">
        <f ca="1">28096.917236003*(((RANDBETWEEN(3800,4910))))</f>
        <v>130819246.65083008</v>
      </c>
      <c r="B10773">
        <v>174834412.05592197</v>
      </c>
    </row>
    <row r="10774" spans="1:2" x14ac:dyDescent="0.25">
      <c r="A10774">
        <f ca="1">26550.3031223297*(((RANDBETWEEN(3800,4910))))</f>
        <v>114431806.45724086</v>
      </c>
      <c r="B10774">
        <v>148532067.25260231</v>
      </c>
    </row>
    <row r="10775" spans="1:2" x14ac:dyDescent="0.25">
      <c r="A10775">
        <f ca="1">32015.973907462*(((RANDBETWEEN(3800,4910))))</f>
        <v>136195953.00234354</v>
      </c>
      <c r="B10775">
        <v>168398144.25304914</v>
      </c>
    </row>
    <row r="10776" spans="1:2" x14ac:dyDescent="0.25">
      <c r="A10776">
        <f ca="1">27532.3557818099*(((RANDBETWEEN(3800,4910))))</f>
        <v>122904436.2099994</v>
      </c>
      <c r="B10776">
        <v>172652564.5268915</v>
      </c>
    </row>
    <row r="10777" spans="1:2" x14ac:dyDescent="0.25">
      <c r="A10777">
        <f ca="1">26082.2468328708*(((RANDBETWEEN(3800,4910))))</f>
        <v>110223575.11571208</v>
      </c>
      <c r="B10777">
        <v>152420560.27186167</v>
      </c>
    </row>
    <row r="10778" spans="1:2" x14ac:dyDescent="0.25">
      <c r="A10778">
        <f ca="1">27256.8787848302*(((RANDBETWEEN(3800,4910))))</f>
        <v>111971258.04808238</v>
      </c>
      <c r="B10778">
        <v>158099630.65244472</v>
      </c>
    </row>
    <row r="10779" spans="1:2" x14ac:dyDescent="0.25">
      <c r="A10779">
        <f ca="1">31094.3505273595*(((RANDBETWEEN(3800,4910))))</f>
        <v>133985556.42239191</v>
      </c>
      <c r="B10779">
        <v>167873666.06039903</v>
      </c>
    </row>
    <row r="10780" spans="1:2" x14ac:dyDescent="0.25">
      <c r="A10780">
        <f ca="1">24854.5431552342*(((RANDBETWEEN(3800,4910))))</f>
        <v>100934299.75340612</v>
      </c>
      <c r="B10780">
        <v>169029015.22068962</v>
      </c>
    </row>
    <row r="10781" spans="1:2" x14ac:dyDescent="0.25">
      <c r="A10781">
        <f ca="1">27285.1475863783*(((RANDBETWEEN(3800,4910))))</f>
        <v>107203344.86688033</v>
      </c>
      <c r="B10781">
        <v>158696333.67107421</v>
      </c>
    </row>
    <row r="10782" spans="1:2" x14ac:dyDescent="0.25">
      <c r="A10782">
        <f ca="1">27916.8217552248*(((RANDBETWEEN(3800,4910))))</f>
        <v>112672292.60408749</v>
      </c>
      <c r="B10782">
        <v>167975923.52477193</v>
      </c>
    </row>
    <row r="10783" spans="1:2" x14ac:dyDescent="0.25">
      <c r="A10783">
        <f ca="1">26715.3667471888*(((RANDBETWEEN(3800,4910))))</f>
        <v>113219724.27458604</v>
      </c>
      <c r="B10783">
        <v>188025704.78169999</v>
      </c>
    </row>
    <row r="10784" spans="1:2" x14ac:dyDescent="0.25">
      <c r="A10784">
        <f ca="1">28708.7021695883*(((RANDBETWEEN(3800,4910))))</f>
        <v>109380155.26613139</v>
      </c>
      <c r="B10784">
        <v>145698126.11685169</v>
      </c>
    </row>
    <row r="10785" spans="1:2" x14ac:dyDescent="0.25">
      <c r="A10785">
        <f ca="1">28608.7942016664*(((RANDBETWEEN(3800,4910))))</f>
        <v>112232299.65313721</v>
      </c>
      <c r="B10785">
        <v>178061835.46346927</v>
      </c>
    </row>
    <row r="10786" spans="1:2" x14ac:dyDescent="0.25">
      <c r="A10786">
        <f ca="1">25516.273551918*(((RANDBETWEEN(3800,4910))))</f>
        <v>99615531.946687862</v>
      </c>
      <c r="B10786">
        <v>150139700.90382451</v>
      </c>
    </row>
    <row r="10787" spans="1:2" x14ac:dyDescent="0.25">
      <c r="A10787">
        <f ca="1">31183.6304267479*(((RANDBETWEEN(3800,4910))))</f>
        <v>143694169.00645435</v>
      </c>
      <c r="B10787">
        <v>144665489.51464394</v>
      </c>
    </row>
    <row r="10788" spans="1:2" x14ac:dyDescent="0.25">
      <c r="A10788">
        <f ca="1">28478.5044800038*(((RANDBETWEEN(3800,4910))))</f>
        <v>109727677.76145479</v>
      </c>
      <c r="B10788">
        <v>163955400.11716262</v>
      </c>
    </row>
    <row r="10789" spans="1:2" x14ac:dyDescent="0.25">
      <c r="A10789">
        <f ca="1">27581.9194440083*(((RANDBETWEEN(3800,4910))))</f>
        <v>109941530.90381704</v>
      </c>
      <c r="B10789">
        <v>148082695.09203002</v>
      </c>
    </row>
    <row r="10790" spans="1:2" x14ac:dyDescent="0.25">
      <c r="A10790">
        <f ca="1">26409.5606673349*(((RANDBETWEEN(3800,4910))))</f>
        <v>125894375.70118548</v>
      </c>
      <c r="B10790">
        <v>150927280.85664025</v>
      </c>
    </row>
    <row r="10791" spans="1:2" x14ac:dyDescent="0.25">
      <c r="A10791">
        <f ca="1">26196.1021423974*(((RANDBETWEEN(3800,4910))))</f>
        <v>115236653.32440621</v>
      </c>
      <c r="B10791">
        <v>161792177.86790121</v>
      </c>
    </row>
    <row r="10792" spans="1:2" x14ac:dyDescent="0.25">
      <c r="A10792">
        <f ca="1">26659.9876078675*(((RANDBETWEEN(3800,4910))))</f>
        <v>128527800.25752927</v>
      </c>
      <c r="B10792">
        <v>178518551.11152446</v>
      </c>
    </row>
    <row r="10793" spans="1:2" x14ac:dyDescent="0.25">
      <c r="A10793">
        <f ca="1">27221.1737105705*(((RANDBETWEEN(3800,4910))))</f>
        <v>106897549.16141051</v>
      </c>
      <c r="B10793">
        <v>202042893.87106195</v>
      </c>
    </row>
    <row r="10794" spans="1:2" x14ac:dyDescent="0.25">
      <c r="A10794">
        <f ca="1">27566.3503541173*(((RANDBETWEEN(3800,4910))))</f>
        <v>112360444.04338229</v>
      </c>
      <c r="B10794">
        <v>174095687.13391089</v>
      </c>
    </row>
    <row r="10795" spans="1:2" x14ac:dyDescent="0.25">
      <c r="A10795">
        <f ca="1">29360.4400272051*(((RANDBETWEEN(3800,4910))))</f>
        <v>125574601.99635607</v>
      </c>
      <c r="B10795">
        <v>160956639.72669491</v>
      </c>
    </row>
    <row r="10796" spans="1:2" x14ac:dyDescent="0.25">
      <c r="A10796">
        <f ca="1">27713.5220807086*(((RANDBETWEEN(3800,4910))))</f>
        <v>128064185.53495438</v>
      </c>
      <c r="B10796">
        <v>147652534.09792429</v>
      </c>
    </row>
    <row r="10797" spans="1:2" x14ac:dyDescent="0.25">
      <c r="A10797">
        <f ca="1">28482.4964179572*(((RANDBETWEEN(3800,4910))))</f>
        <v>117319402.74556571</v>
      </c>
      <c r="B10797">
        <v>148243153.30584401</v>
      </c>
    </row>
    <row r="10798" spans="1:2" x14ac:dyDescent="0.25">
      <c r="A10798">
        <f ca="1">26445.6510634719*(((RANDBETWEEN(3800,4910))))</f>
        <v>112817147.43677096</v>
      </c>
      <c r="B10798">
        <v>179433212.0949465</v>
      </c>
    </row>
    <row r="10799" spans="1:2" x14ac:dyDescent="0.25">
      <c r="A10799">
        <f ca="1">28230.0438168672*(((RANDBETWEEN(3800,4910))))</f>
        <v>124325112.96948306</v>
      </c>
      <c r="B10799">
        <v>163072908.09007102</v>
      </c>
    </row>
    <row r="10800" spans="1:2" x14ac:dyDescent="0.25">
      <c r="A10800">
        <f ca="1">28915.4522501537*(((RANDBETWEEN(3800,4910))))</f>
        <v>139285733.48899058</v>
      </c>
      <c r="B10800">
        <v>192376800.52930415</v>
      </c>
    </row>
    <row r="10801" spans="1:2" x14ac:dyDescent="0.25">
      <c r="A10801">
        <f ca="1">25626.8974856089*(((RANDBETWEEN(3800,4910))))</f>
        <v>114372843.47827263</v>
      </c>
      <c r="B10801">
        <v>143477474.86235079</v>
      </c>
    </row>
    <row r="10802" spans="1:2" x14ac:dyDescent="0.25">
      <c r="A10802">
        <f ca="1">28009.2537921519*(((RANDBETWEEN(3800,4910))))</f>
        <v>123688864.74614272</v>
      </c>
      <c r="B10802">
        <v>158231848.16817221</v>
      </c>
    </row>
    <row r="10803" spans="1:2" x14ac:dyDescent="0.25">
      <c r="A10803">
        <f ca="1">30276.5602869714*(((RANDBETWEEN(3800,4910))))</f>
        <v>145206383.13631502</v>
      </c>
      <c r="B10803">
        <v>145799528.46365011</v>
      </c>
    </row>
    <row r="10804" spans="1:2" x14ac:dyDescent="0.25">
      <c r="A10804">
        <f ca="1">25646.4676565111*(((RANDBETWEEN(3800,4910))))</f>
        <v>107381760.07781193</v>
      </c>
      <c r="B10804">
        <v>146727848.40049607</v>
      </c>
    </row>
    <row r="10805" spans="1:2" x14ac:dyDescent="0.25">
      <c r="A10805">
        <f ca="1">26893.481075423*(((RANDBETWEEN(3800,4910))))</f>
        <v>128954241.75665346</v>
      </c>
      <c r="B10805">
        <v>183148856.39429012</v>
      </c>
    </row>
    <row r="10806" spans="1:2" x14ac:dyDescent="0.25">
      <c r="A10806">
        <f ca="1">30258.4993636913*(((RANDBETWEEN(3800,4910))))</f>
        <v>119248745.99230722</v>
      </c>
      <c r="B10806">
        <v>187099680.42041424</v>
      </c>
    </row>
    <row r="10807" spans="1:2" x14ac:dyDescent="0.25">
      <c r="A10807">
        <f ca="1">26671.8926537957*(((RANDBETWEEN(3800,4910))))</f>
        <v>112475371.3210565</v>
      </c>
      <c r="B10807">
        <v>157656196.41295531</v>
      </c>
    </row>
    <row r="10808" spans="1:2" x14ac:dyDescent="0.25">
      <c r="A10808">
        <f ca="1">29785.8884828816*(((RANDBETWEEN(3800,4910))))</f>
        <v>113394877.45433043</v>
      </c>
      <c r="B10808">
        <v>144989721.84824157</v>
      </c>
    </row>
    <row r="10809" spans="1:2" x14ac:dyDescent="0.25">
      <c r="A10809">
        <f ca="1">25479.7135079701*(((RANDBETWEEN(3800,4910))))</f>
        <v>124391961.34590998</v>
      </c>
      <c r="B10809">
        <v>148704754.27775505</v>
      </c>
    </row>
    <row r="10810" spans="1:2" x14ac:dyDescent="0.25">
      <c r="A10810">
        <f ca="1">30316.1652474397*(((RANDBETWEEN(3800,4910))))</f>
        <v>130662672.21646509</v>
      </c>
      <c r="B10810">
        <v>202541570.33770058</v>
      </c>
    </row>
    <row r="10811" spans="1:2" x14ac:dyDescent="0.25">
      <c r="A10811">
        <f ca="1">27559.3378639494*(((RANDBETWEEN(3800,4910))))</f>
        <v>135095874.2090801</v>
      </c>
      <c r="B10811">
        <v>145595681.45023757</v>
      </c>
    </row>
    <row r="10812" spans="1:2" x14ac:dyDescent="0.25">
      <c r="A10812">
        <f ca="1">29149.5474269003*(((RANDBETWEEN(3800,4910))))</f>
        <v>126975428.59157786</v>
      </c>
      <c r="B10812">
        <v>159809329.30463693</v>
      </c>
    </row>
    <row r="10813" spans="1:2" x14ac:dyDescent="0.25">
      <c r="A10813">
        <f ca="1">26759.498496932*(((RANDBETWEEN(3800,4910))))</f>
        <v>119641717.77978317</v>
      </c>
      <c r="B10813">
        <v>148271264.64394808</v>
      </c>
    </row>
    <row r="10814" spans="1:2" x14ac:dyDescent="0.25">
      <c r="A10814">
        <f ca="1">27266.829803953*(((RANDBETWEEN(3800,4910))))</f>
        <v>133634732.86917387</v>
      </c>
      <c r="B10814">
        <v>176917497.87316099</v>
      </c>
    </row>
    <row r="10815" spans="1:2" x14ac:dyDescent="0.25">
      <c r="A10815">
        <f ca="1">28634.9289820075*(((RANDBETWEEN(3800,4910))))</f>
        <v>114339271.42515603</v>
      </c>
      <c r="B10815">
        <v>201454293.49888223</v>
      </c>
    </row>
    <row r="10816" spans="1:2" x14ac:dyDescent="0.25">
      <c r="A10816">
        <f ca="1">26341.3906868524*(((RANDBETWEEN(3800,4910))))</f>
        <v>104917759.10573302</v>
      </c>
      <c r="B10816">
        <v>176289482.41011158</v>
      </c>
    </row>
    <row r="10817" spans="1:2" x14ac:dyDescent="0.25">
      <c r="A10817">
        <f ca="1">29617.3328966217*(((RANDBETWEEN(3800,4910))))</f>
        <v>142637075.2301299</v>
      </c>
      <c r="B10817">
        <v>166349647.52550229</v>
      </c>
    </row>
    <row r="10818" spans="1:2" x14ac:dyDescent="0.25">
      <c r="A10818">
        <f ca="1">28915.4150702022*(((RANDBETWEEN(3800,4910))))</f>
        <v>138475922.7711983</v>
      </c>
      <c r="B10818">
        <v>162176310.86013693</v>
      </c>
    </row>
    <row r="10819" spans="1:2" x14ac:dyDescent="0.25">
      <c r="A10819">
        <f ca="1">26296.0056161442*(((RANDBETWEEN(3800,4910))))</f>
        <v>117359073.06485137</v>
      </c>
      <c r="B10819">
        <v>157417988.45139608</v>
      </c>
    </row>
    <row r="10820" spans="1:2" x14ac:dyDescent="0.25">
      <c r="A10820">
        <f ca="1">26617.5683946936*(((RANDBETWEEN(3800,4910))))</f>
        <v>129361382.39821093</v>
      </c>
      <c r="B10820">
        <v>164068181.10195616</v>
      </c>
    </row>
    <row r="10821" spans="1:2" x14ac:dyDescent="0.25">
      <c r="A10821">
        <f ca="1">28569.7605175549*(((RANDBETWEEN(3800,4910))))</f>
        <v>118364517.82423009</v>
      </c>
      <c r="B10821">
        <v>188360217.43965313</v>
      </c>
    </row>
    <row r="10822" spans="1:2" x14ac:dyDescent="0.25">
      <c r="A10822">
        <f ca="1">28120.8846829869*(((RANDBETWEEN(3800,4910))))</f>
        <v>117854627.70639819</v>
      </c>
      <c r="B10822">
        <v>150589848.45615733</v>
      </c>
    </row>
    <row r="10823" spans="1:2" x14ac:dyDescent="0.25">
      <c r="A10823">
        <f ca="1">28317.5197211277*(((RANDBETWEEN(3800,4910))))</f>
        <v>134196725.95842434</v>
      </c>
      <c r="B10823">
        <v>155283043.32121181</v>
      </c>
    </row>
    <row r="10824" spans="1:2" x14ac:dyDescent="0.25">
      <c r="A10824">
        <f ca="1">25878.510246191*(((RANDBETWEEN(3800,4910))))</f>
        <v>121706633.68783632</v>
      </c>
      <c r="B10824">
        <v>165275911.01743749</v>
      </c>
    </row>
    <row r="10825" spans="1:2" x14ac:dyDescent="0.25">
      <c r="A10825">
        <f ca="1">28454.8532283899*(((RANDBETWEEN(3800,4910))))</f>
        <v>114274690.56521368</v>
      </c>
      <c r="B10825">
        <v>184275402.67945835</v>
      </c>
    </row>
    <row r="10826" spans="1:2" x14ac:dyDescent="0.25">
      <c r="A10826">
        <f ca="1">26419.907821078*(((RANDBETWEEN(3800,4910))))</f>
        <v>114186841.60269924</v>
      </c>
      <c r="B10826">
        <v>195449218.82496405</v>
      </c>
    </row>
    <row r="10827" spans="1:2" x14ac:dyDescent="0.25">
      <c r="A10827">
        <f ca="1">25703.4917019361*(((RANDBETWEEN(3800,4910))))</f>
        <v>106463862.62941931</v>
      </c>
      <c r="B10827">
        <v>155126877.00583476</v>
      </c>
    </row>
    <row r="10828" spans="1:2" x14ac:dyDescent="0.25">
      <c r="A10828">
        <f ca="1">26903.365170091*(((RANDBETWEEN(3800,4910))))</f>
        <v>117998159.63601911</v>
      </c>
      <c r="B10828">
        <v>186374208.135272</v>
      </c>
    </row>
    <row r="10829" spans="1:2" x14ac:dyDescent="0.25">
      <c r="A10829">
        <f ca="1">30686.3045851739*(((RANDBETWEEN(3800,4910))))</f>
        <v>145391711.12455404</v>
      </c>
      <c r="B10829">
        <v>179927253.68330958</v>
      </c>
    </row>
    <row r="10830" spans="1:2" x14ac:dyDescent="0.25">
      <c r="A10830">
        <f ca="1">31610.64124638*(((RANDBETWEEN(3800,4910))))</f>
        <v>141773725.9900142</v>
      </c>
      <c r="B10830">
        <v>194077276.13649613</v>
      </c>
    </row>
    <row r="10831" spans="1:2" x14ac:dyDescent="0.25">
      <c r="A10831">
        <f ca="1">31791.2820406211*(((RANDBETWEEN(3800,4910))))</f>
        <v>135526235.33916774</v>
      </c>
      <c r="B10831">
        <v>198323512.35169852</v>
      </c>
    </row>
    <row r="10832" spans="1:2" x14ac:dyDescent="0.25">
      <c r="A10832">
        <f ca="1">27271.3994887167*(((RANDBETWEEN(3800,4910))))</f>
        <v>133084429.50493754</v>
      </c>
      <c r="B10832">
        <v>155146643.93918982</v>
      </c>
    </row>
    <row r="10833" spans="1:2" x14ac:dyDescent="0.25">
      <c r="A10833">
        <f ca="1">30249.8611618476*(((RANDBETWEEN(3800,4910))))</f>
        <v>143293592.32367209</v>
      </c>
      <c r="B10833">
        <v>166525689.81803223</v>
      </c>
    </row>
    <row r="10834" spans="1:2" x14ac:dyDescent="0.25">
      <c r="A10834">
        <f ca="1">28334.9913971894*(((RANDBETWEEN(3800,4910))))</f>
        <v>112716595.77801929</v>
      </c>
      <c r="B10834">
        <v>157745505.96076974</v>
      </c>
    </row>
    <row r="10835" spans="1:2" x14ac:dyDescent="0.25">
      <c r="A10835">
        <f ca="1">28219.6302339838*(((RANDBETWEEN(3800,4910))))</f>
        <v>134127902.50212505</v>
      </c>
      <c r="B10835">
        <v>152958481.58965355</v>
      </c>
    </row>
    <row r="10836" spans="1:2" x14ac:dyDescent="0.25">
      <c r="A10836">
        <f ca="1">26272.3373301346*(((RANDBETWEEN(3800,4910))))</f>
        <v>109450557.31734078</v>
      </c>
      <c r="B10836">
        <v>171177437.4781034</v>
      </c>
    </row>
    <row r="10837" spans="1:2" x14ac:dyDescent="0.25">
      <c r="A10837">
        <f ca="1">25784.4817909268*(((RANDBETWEEN(3800,4910))))</f>
        <v>115127711.19648814</v>
      </c>
      <c r="B10837">
        <v>167368447.88965103</v>
      </c>
    </row>
    <row r="10838" spans="1:2" x14ac:dyDescent="0.25">
      <c r="A10838">
        <f ca="1">26201.0575794648*(((RANDBETWEEN(3800,4910))))</f>
        <v>111249690.4824077</v>
      </c>
      <c r="B10838">
        <v>157106692.0810734</v>
      </c>
    </row>
    <row r="10839" spans="1:2" x14ac:dyDescent="0.25">
      <c r="A10839">
        <f ca="1">29790.9183671629*(((RANDBETWEEN(3800,4910))))</f>
        <v>141983516.93789849</v>
      </c>
      <c r="B10839">
        <v>185103238.20716581</v>
      </c>
    </row>
    <row r="10840" spans="1:2" x14ac:dyDescent="0.25">
      <c r="A10840">
        <f ca="1">26601.0560321446*(((RANDBETWEEN(3800,4910))))</f>
        <v>102972687.90043177</v>
      </c>
      <c r="B10840">
        <v>149943648.11216044</v>
      </c>
    </row>
    <row r="10841" spans="1:2" x14ac:dyDescent="0.25">
      <c r="A10841">
        <f ca="1">28894.9681777389*(((RANDBETWEEN(3800,4910))))</f>
        <v>112401426.21140443</v>
      </c>
      <c r="B10841">
        <v>183042198.79443538</v>
      </c>
    </row>
    <row r="10842" spans="1:2" x14ac:dyDescent="0.25">
      <c r="A10842">
        <f ca="1">25836.9346008089*(((RANDBETWEEN(3800,4910))))</f>
        <v>104226194.17966329</v>
      </c>
      <c r="B10842">
        <v>149035894.93807879</v>
      </c>
    </row>
    <row r="10843" spans="1:2" x14ac:dyDescent="0.25">
      <c r="A10843">
        <f ca="1">32059.0785810515*(((RANDBETWEEN(3800,4910))))</f>
        <v>157153603.20431468</v>
      </c>
      <c r="B10843">
        <v>181775592.16279727</v>
      </c>
    </row>
    <row r="10844" spans="1:2" x14ac:dyDescent="0.25">
      <c r="A10844">
        <f ca="1">25535.6526240415*(((RANDBETWEEN(3800,4910))))</f>
        <v>101887253.96992549</v>
      </c>
      <c r="B10844">
        <v>147854967.94183582</v>
      </c>
    </row>
    <row r="10845" spans="1:2" x14ac:dyDescent="0.25">
      <c r="A10845">
        <f ca="1">26934.4126156471*(((RANDBETWEEN(3800,4910))))</f>
        <v>125568231.61414687</v>
      </c>
      <c r="B10845">
        <v>166176599.79295045</v>
      </c>
    </row>
    <row r="10846" spans="1:2" x14ac:dyDescent="0.25">
      <c r="A10846">
        <f ca="1">27278.3868092209*(((RANDBETWEEN(3800,4910))))</f>
        <v>107831463.05685022</v>
      </c>
      <c r="B10846">
        <v>145278768.91811734</v>
      </c>
    </row>
    <row r="10847" spans="1:2" x14ac:dyDescent="0.25">
      <c r="A10847">
        <f ca="1">27252.6853782388*(((RANDBETWEEN(3800,4910))))</f>
        <v>127351798.77250974</v>
      </c>
      <c r="B10847">
        <v>145238031.84425279</v>
      </c>
    </row>
    <row r="10848" spans="1:2" x14ac:dyDescent="0.25">
      <c r="A10848">
        <f ca="1">26772.0300389133*(((RANDBETWEEN(3800,4910))))</f>
        <v>126819106.29433231</v>
      </c>
      <c r="B10848">
        <v>145601593.4218623</v>
      </c>
    </row>
    <row r="10849" spans="1:2" x14ac:dyDescent="0.25">
      <c r="A10849">
        <f ca="1">25874.1435468603*(((RANDBETWEEN(3800,4910))))</f>
        <v>122488195.55083679</v>
      </c>
      <c r="B10849">
        <v>156702384.61465311</v>
      </c>
    </row>
    <row r="10850" spans="1:2" x14ac:dyDescent="0.25">
      <c r="A10850">
        <f ca="1">26784.1854415612*(((RANDBETWEEN(3800,4910))))</f>
        <v>121653770.27557096</v>
      </c>
      <c r="B10850">
        <v>153578479.33801317</v>
      </c>
    </row>
    <row r="10851" spans="1:2" x14ac:dyDescent="0.25">
      <c r="A10851">
        <f ca="1">26883.8356278436*(((RANDBETWEEN(3800,4910))))</f>
        <v>129956461.42499594</v>
      </c>
      <c r="B10851">
        <v>167784388.03283498</v>
      </c>
    </row>
    <row r="10852" spans="1:2" x14ac:dyDescent="0.25">
      <c r="A10852">
        <f ca="1">27264.963157512*(((RANDBETWEEN(3800,4910))))</f>
        <v>127845412.24557377</v>
      </c>
      <c r="B10852">
        <v>171039154.13799047</v>
      </c>
    </row>
    <row r="10853" spans="1:2" x14ac:dyDescent="0.25">
      <c r="A10853">
        <f ca="1">27341.1420515631*(((RANDBETWEEN(3800,4910))))</f>
        <v>116391241.71350394</v>
      </c>
      <c r="B10853">
        <v>203633714.2450206</v>
      </c>
    </row>
    <row r="10854" spans="1:2" x14ac:dyDescent="0.25">
      <c r="A10854">
        <f ca="1">26610.7953972808*(((RANDBETWEEN(3800,4910))))</f>
        <v>106230295.22594504</v>
      </c>
      <c r="B10854">
        <v>147120251.19682801</v>
      </c>
    </row>
    <row r="10855" spans="1:2" x14ac:dyDescent="0.25">
      <c r="A10855">
        <f ca="1">29553.2335574566*(((RANDBETWEEN(3800,4910))))</f>
        <v>138841091.2529313</v>
      </c>
      <c r="B10855">
        <v>181884424.0931915</v>
      </c>
    </row>
    <row r="10856" spans="1:2" x14ac:dyDescent="0.25">
      <c r="A10856">
        <f ca="1">27919.0489563631*(((RANDBETWEEN(3800,4910))))</f>
        <v>111034057.69945592</v>
      </c>
      <c r="B10856">
        <v>181189278.78302318</v>
      </c>
    </row>
    <row r="10857" spans="1:2" x14ac:dyDescent="0.25">
      <c r="A10857">
        <f ca="1">30165.9835776127*(((RANDBETWEEN(3800,4910))))</f>
        <v>146003360.5156453</v>
      </c>
      <c r="B10857">
        <v>157983872.73966694</v>
      </c>
    </row>
    <row r="10858" spans="1:2" x14ac:dyDescent="0.25">
      <c r="A10858">
        <f ca="1">28811.9365631996*(((RANDBETWEEN(3800,4910))))</f>
        <v>136338083.81706032</v>
      </c>
      <c r="B10858">
        <v>153182333.43733108</v>
      </c>
    </row>
    <row r="10859" spans="1:2" x14ac:dyDescent="0.25">
      <c r="A10859">
        <f ca="1">27509.7214789443*(((RANDBETWEEN(3800,4910))))</f>
        <v>121180323.11474948</v>
      </c>
      <c r="B10859">
        <v>157762420.57154739</v>
      </c>
    </row>
    <row r="10860" spans="1:2" x14ac:dyDescent="0.25">
      <c r="A10860">
        <f ca="1">27148.3343425833*(((RANDBETWEEN(3800,4910))))</f>
        <v>107968925.68045391</v>
      </c>
      <c r="B10860">
        <v>145026149.41158709</v>
      </c>
    </row>
    <row r="10861" spans="1:2" x14ac:dyDescent="0.25">
      <c r="A10861">
        <f ca="1">27327.0676824112*(((RANDBETWEEN(3800,4910))))</f>
        <v>112860789.52835831</v>
      </c>
      <c r="B10861">
        <v>191067865.86730307</v>
      </c>
    </row>
    <row r="10862" spans="1:2" x14ac:dyDescent="0.25">
      <c r="A10862">
        <f ca="1">26822.2732584285*(((RANDBETWEEN(3800,4910))))</f>
        <v>117883890.97079325</v>
      </c>
      <c r="B10862">
        <v>196522881.56002831</v>
      </c>
    </row>
    <row r="10863" spans="1:2" x14ac:dyDescent="0.25">
      <c r="A10863">
        <f ca="1">30825.8188795444*(((RANDBETWEEN(3800,4910))))</f>
        <v>138222971.85587728</v>
      </c>
      <c r="B10863">
        <v>181732130.35677049</v>
      </c>
    </row>
    <row r="10864" spans="1:2" x14ac:dyDescent="0.25">
      <c r="A10864">
        <f ca="1">28833.6295447092*(((RANDBETWEEN(3800,4910))))</f>
        <v>135085554.41696268</v>
      </c>
      <c r="B10864">
        <v>156556336.19647324</v>
      </c>
    </row>
    <row r="10865" spans="1:2" x14ac:dyDescent="0.25">
      <c r="A10865">
        <f ca="1">26458.6944675916*(((RANDBETWEEN(3800,4910))))</f>
        <v>108665858.17839852</v>
      </c>
      <c r="B10865">
        <v>159292648.12691671</v>
      </c>
    </row>
    <row r="10866" spans="1:2" x14ac:dyDescent="0.25">
      <c r="A10866">
        <f ca="1">32806.7295592535*(((RANDBETWEEN(3800,4910))))</f>
        <v>132342347.04202865</v>
      </c>
      <c r="B10866">
        <v>179044968.2641114</v>
      </c>
    </row>
    <row r="10867" spans="1:2" x14ac:dyDescent="0.25">
      <c r="A10867">
        <f ca="1">30811.4139841758*(((RANDBETWEEN(3800,4910))))</f>
        <v>120164514.53828579</v>
      </c>
      <c r="B10867">
        <v>173278392.40830481</v>
      </c>
    </row>
    <row r="10868" spans="1:2" x14ac:dyDescent="0.25">
      <c r="A10868">
        <f ca="1">26677.523822052*(((RANDBETWEEN(3800,4910))))</f>
        <v>114473254.72042525</v>
      </c>
      <c r="B10868">
        <v>143678782.4496485</v>
      </c>
    </row>
    <row r="10869" spans="1:2" x14ac:dyDescent="0.25">
      <c r="A10869">
        <f ca="1">30399.0274467781*(((RANDBETWEEN(3800,4910))))</f>
        <v>125456786.2728532</v>
      </c>
      <c r="B10869">
        <v>145368532.45980147</v>
      </c>
    </row>
    <row r="10870" spans="1:2" x14ac:dyDescent="0.25">
      <c r="A10870">
        <f ca="1">27148.4218075272*(((RANDBETWEEN(3800,4910))))</f>
        <v>106856188.23442717</v>
      </c>
      <c r="B10870">
        <v>154434602.44253409</v>
      </c>
    </row>
    <row r="10871" spans="1:2" x14ac:dyDescent="0.25">
      <c r="A10871">
        <f ca="1">28428.1727182501*(((RANDBETWEEN(3800,4910))))</f>
        <v>126306371.38718505</v>
      </c>
      <c r="B10871">
        <v>197562670.58718517</v>
      </c>
    </row>
    <row r="10872" spans="1:2" x14ac:dyDescent="0.25">
      <c r="A10872">
        <f ca="1">29851.4160132615*(((RANDBETWEEN(3800,4910))))</f>
        <v>122062440.07822634</v>
      </c>
      <c r="B10872">
        <v>171509017.19373405</v>
      </c>
    </row>
    <row r="10873" spans="1:2" x14ac:dyDescent="0.25">
      <c r="A10873">
        <f ca="1">25501.1264769536*(((RANDBETWEEN(3800,4910))))</f>
        <v>100448937.19272023</v>
      </c>
      <c r="B10873">
        <v>159298623.97744957</v>
      </c>
    </row>
    <row r="10874" spans="1:2" x14ac:dyDescent="0.25">
      <c r="A10874">
        <f ca="1">29514.8316376812*(((RANDBETWEEN(3800,4910))))</f>
        <v>119741671.95407256</v>
      </c>
      <c r="B10874">
        <v>157674120.53881267</v>
      </c>
    </row>
    <row r="10875" spans="1:2" x14ac:dyDescent="0.25">
      <c r="A10875">
        <f ca="1">26332.2933160817*(((RANDBETWEEN(3800,4910))))</f>
        <v>110411305.87433049</v>
      </c>
      <c r="B10875">
        <v>153212494.1396268</v>
      </c>
    </row>
    <row r="10876" spans="1:2" x14ac:dyDescent="0.25">
      <c r="A10876">
        <f ca="1">27078.0244051692*(((RANDBETWEEN(3800,4910))))</f>
        <v>103031882.86166891</v>
      </c>
      <c r="B10876">
        <v>153767768.50064024</v>
      </c>
    </row>
    <row r="10877" spans="1:2" x14ac:dyDescent="0.25">
      <c r="A10877">
        <f ca="1">30964.4010382345*(((RANDBETWEEN(3800,4910))))</f>
        <v>125591610.61107902</v>
      </c>
      <c r="B10877">
        <v>172925175.63212746</v>
      </c>
    </row>
    <row r="10878" spans="1:2" x14ac:dyDescent="0.25">
      <c r="A10878">
        <f ca="1">26852.799475278*(((RANDBETWEEN(3800,4910))))</f>
        <v>115574448.94159669</v>
      </c>
      <c r="B10878">
        <v>166075219.46519142</v>
      </c>
    </row>
    <row r="10879" spans="1:2" x14ac:dyDescent="0.25">
      <c r="A10879">
        <f ca="1">26705.1244432016*(((RANDBETWEEN(3800,4910))))</f>
        <v>104817613.43956631</v>
      </c>
      <c r="B10879">
        <v>179565644.29662883</v>
      </c>
    </row>
    <row r="10880" spans="1:2" x14ac:dyDescent="0.25">
      <c r="A10880">
        <f ca="1">30199.625675089*(((RANDBETWEEN(3800,4910))))</f>
        <v>144082414.09584945</v>
      </c>
      <c r="B10880">
        <v>203074490.65864408</v>
      </c>
    </row>
    <row r="10881" spans="1:2" x14ac:dyDescent="0.25">
      <c r="A10881">
        <f ca="1">28002.5284312193*(((RANDBETWEEN(3800,4910))))</f>
        <v>109265865.93861787</v>
      </c>
      <c r="B10881">
        <v>158206607.06744593</v>
      </c>
    </row>
    <row r="10882" spans="1:2" x14ac:dyDescent="0.25">
      <c r="A10882">
        <f ca="1">27111.4515462473*(((RANDBETWEEN(3800,4910))))</f>
        <v>120401956.31688438</v>
      </c>
      <c r="B10882">
        <v>148609583.18403774</v>
      </c>
    </row>
    <row r="10883" spans="1:2" x14ac:dyDescent="0.25">
      <c r="A10883">
        <f ca="1">27271.2277431391*(((RANDBETWEEN(3800,4910))))</f>
        <v>124820409.38034774</v>
      </c>
      <c r="B10883">
        <v>191010426.41209576</v>
      </c>
    </row>
    <row r="10884" spans="1:2" x14ac:dyDescent="0.25">
      <c r="A10884">
        <f ca="1">27193.3526225755*(((RANDBETWEEN(3800,4910))))</f>
        <v>115027881.59349424</v>
      </c>
      <c r="B10884">
        <v>151755800.9188062</v>
      </c>
    </row>
    <row r="10885" spans="1:2" x14ac:dyDescent="0.25">
      <c r="A10885">
        <f ca="1">29354.9514823436*(((RANDBETWEEN(3800,4910))))</f>
        <v>137058268.4710623</v>
      </c>
      <c r="B10885">
        <v>166566659.54284289</v>
      </c>
    </row>
    <row r="10886" spans="1:2" x14ac:dyDescent="0.25">
      <c r="A10886">
        <f ca="1">25324.928376126*(((RANDBETWEEN(3800,4910))))</f>
        <v>106364699.1797294</v>
      </c>
      <c r="B10886">
        <v>193150212.7259964</v>
      </c>
    </row>
    <row r="10887" spans="1:2" x14ac:dyDescent="0.25">
      <c r="A10887">
        <f ca="1">27498.1577885022*(((RANDBETWEEN(3800,4910))))</f>
        <v>111285044.57006834</v>
      </c>
      <c r="B10887">
        <v>151032884.97866711</v>
      </c>
    </row>
    <row r="10888" spans="1:2" x14ac:dyDescent="0.25">
      <c r="A10888">
        <f ca="1">27136.4441338934*(((RANDBETWEEN(3800,4910))))</f>
        <v>109821189.40986665</v>
      </c>
      <c r="B10888">
        <v>146964443.41791612</v>
      </c>
    </row>
    <row r="10889" spans="1:2" x14ac:dyDescent="0.25">
      <c r="A10889">
        <f ca="1">29453.7461453473*(((RANDBETWEEN(3800,4910))))</f>
        <v>136488659.63753939</v>
      </c>
      <c r="B10889">
        <v>190929907.18402186</v>
      </c>
    </row>
    <row r="10890" spans="1:2" x14ac:dyDescent="0.25">
      <c r="A10890">
        <f ca="1">27052.3580723557*(((RANDBETWEEN(3800,4910))))</f>
        <v>114025689.2749792</v>
      </c>
      <c r="B10890">
        <v>145914888.71699479</v>
      </c>
    </row>
    <row r="10891" spans="1:2" x14ac:dyDescent="0.25">
      <c r="A10891">
        <f ca="1">26263.5683042406*(((RANDBETWEEN(3800,4910))))</f>
        <v>108941281.32599005</v>
      </c>
      <c r="B10891">
        <v>189788557.32943586</v>
      </c>
    </row>
    <row r="10892" spans="1:2" x14ac:dyDescent="0.25">
      <c r="A10892">
        <f ca="1">30943.4399305198*(((RANDBETWEEN(3800,4910))))</f>
        <v>125413762.03839684</v>
      </c>
      <c r="B10892">
        <v>187601691.65948367</v>
      </c>
    </row>
    <row r="10893" spans="1:2" x14ac:dyDescent="0.25">
      <c r="A10893">
        <f ca="1">28464.1826170716*(((RANDBETWEEN(3800,4910))))</f>
        <v>118126357.86084726</v>
      </c>
      <c r="B10893">
        <v>159401134.65769565</v>
      </c>
    </row>
    <row r="10894" spans="1:2" x14ac:dyDescent="0.25">
      <c r="A10894">
        <f ca="1">28349.8668787965*(((RANDBETWEEN(3800,4910))))</f>
        <v>120458584.36800627</v>
      </c>
      <c r="B10894">
        <v>149311460.97886825</v>
      </c>
    </row>
    <row r="10895" spans="1:2" x14ac:dyDescent="0.25">
      <c r="A10895">
        <f ca="1">26350.4318940455*(((RANDBETWEEN(3800,4910))))</f>
        <v>124400388.97178857</v>
      </c>
      <c r="B10895">
        <v>176171222.36707464</v>
      </c>
    </row>
    <row r="10896" spans="1:2" x14ac:dyDescent="0.25">
      <c r="A10896">
        <f ca="1">28118.9577394465*(((RANDBETWEEN(3800,4910))))</f>
        <v>113319399.68996954</v>
      </c>
      <c r="B10896">
        <v>177264132.95331511</v>
      </c>
    </row>
    <row r="10897" spans="1:2" x14ac:dyDescent="0.25">
      <c r="A10897">
        <f ca="1">31479.3882432275*(((RANDBETWEEN(3800,4910))))</f>
        <v>139390731.14101145</v>
      </c>
      <c r="B10897">
        <v>180242541.24137619</v>
      </c>
    </row>
    <row r="10898" spans="1:2" x14ac:dyDescent="0.25">
      <c r="A10898">
        <f ca="1">30737.3810411836*(((RANDBETWEEN(3800,4910))))</f>
        <v>130510919.90086536</v>
      </c>
      <c r="B10898">
        <v>162946227.4735786</v>
      </c>
    </row>
    <row r="10899" spans="1:2" x14ac:dyDescent="0.25">
      <c r="A10899">
        <f ca="1">31065.7201493546*(((RANDBETWEEN(3800,4910))))</f>
        <v>127120926.85115907</v>
      </c>
      <c r="B10899">
        <v>186511607.7773301</v>
      </c>
    </row>
    <row r="10900" spans="1:2" x14ac:dyDescent="0.25">
      <c r="A10900">
        <f ca="1">28784.1619600625*(((RANDBETWEEN(3800,4910))))</f>
        <v>127082075.05367608</v>
      </c>
      <c r="B10900">
        <v>180837032.10778478</v>
      </c>
    </row>
    <row r="10901" spans="1:2" x14ac:dyDescent="0.25">
      <c r="A10901">
        <f ca="1">28613.4672152896*(((RANDBETWEEN(3800,4910))))</f>
        <v>110018781.44278854</v>
      </c>
      <c r="B10901">
        <v>145669419.22913018</v>
      </c>
    </row>
    <row r="10902" spans="1:2" x14ac:dyDescent="0.25">
      <c r="A10902">
        <f ca="1">26111.420375182*(((RANDBETWEEN(3800,4910))))</f>
        <v>102931219.11896762</v>
      </c>
      <c r="B10902">
        <v>199387083.95864317</v>
      </c>
    </row>
    <row r="10903" spans="1:2" x14ac:dyDescent="0.25">
      <c r="A10903">
        <f ca="1">31031.1009480286*(((RANDBETWEEN(3800,4910))))</f>
        <v>121890164.52385615</v>
      </c>
      <c r="B10903">
        <v>155679550.20327947</v>
      </c>
    </row>
    <row r="10904" spans="1:2" x14ac:dyDescent="0.25">
      <c r="A10904">
        <f ca="1">27981.538607641*(((RANDBETWEEN(3800,4910))))</f>
        <v>112205969.81664032</v>
      </c>
      <c r="B10904">
        <v>168479889.10051152</v>
      </c>
    </row>
    <row r="10905" spans="1:2" x14ac:dyDescent="0.25">
      <c r="A10905">
        <f ca="1">27493.2189490982*(((RANDBETWEEN(3800,4910))))</f>
        <v>130152898.50503089</v>
      </c>
      <c r="B10905">
        <v>151098968.1747683</v>
      </c>
    </row>
    <row r="10906" spans="1:2" x14ac:dyDescent="0.25">
      <c r="A10906">
        <f ca="1">27118.3696045914*(((RANDBETWEEN(3800,4910))))</f>
        <v>106385363.95881191</v>
      </c>
      <c r="B10906">
        <v>169808751.43596902</v>
      </c>
    </row>
    <row r="10907" spans="1:2" x14ac:dyDescent="0.25">
      <c r="A10907">
        <f ca="1">27432.8008379774*(((RANDBETWEEN(3800,4910))))</f>
        <v>122487455.74156891</v>
      </c>
      <c r="B10907">
        <v>150983218.10797375</v>
      </c>
    </row>
    <row r="10908" spans="1:2" x14ac:dyDescent="0.25">
      <c r="A10908">
        <f ca="1">31584.9522557803*(((RANDBETWEEN(3800,4910))))</f>
        <v>120780857.42610376</v>
      </c>
      <c r="B10908">
        <v>197568838.34174997</v>
      </c>
    </row>
    <row r="10909" spans="1:2" x14ac:dyDescent="0.25">
      <c r="A10909">
        <f ca="1">28535.7363640359*(((RANDBETWEEN(3800,4910))))</f>
        <v>135972783.77463108</v>
      </c>
      <c r="B10909">
        <v>189198782.14979604</v>
      </c>
    </row>
    <row r="10910" spans="1:2" x14ac:dyDescent="0.25">
      <c r="A10910">
        <f ca="1">29498.3027129779*(((RANDBETWEEN(3800,4910))))</f>
        <v>138465032.93471837</v>
      </c>
      <c r="B10910">
        <v>179384404.32257211</v>
      </c>
    </row>
    <row r="10911" spans="1:2" x14ac:dyDescent="0.25">
      <c r="A10911">
        <f ca="1">26555.3412847236*(((RANDBETWEEN(3800,4910))))</f>
        <v>102609838.72417191</v>
      </c>
      <c r="B10911">
        <v>161967097.6250892</v>
      </c>
    </row>
    <row r="10912" spans="1:2" x14ac:dyDescent="0.25">
      <c r="A10912">
        <f ca="1">31527.6275133871*(((RANDBETWEEN(3800,4910))))</f>
        <v>141559047.53510824</v>
      </c>
      <c r="B10912">
        <v>173555328.03862119</v>
      </c>
    </row>
    <row r="10913" spans="1:2" x14ac:dyDescent="0.25">
      <c r="A10913">
        <f ca="1">27207.2607325247*(((RANDBETWEEN(3800,4910))))</f>
        <v>114107251.51220846</v>
      </c>
      <c r="B10913">
        <v>150548150.10357523</v>
      </c>
    </row>
    <row r="10914" spans="1:2" x14ac:dyDescent="0.25">
      <c r="A10914">
        <f ca="1">28027.3515873786*(((RANDBETWEEN(3800,4910))))</f>
        <v>115192415.02412611</v>
      </c>
      <c r="B10914">
        <v>194956355.22223562</v>
      </c>
    </row>
    <row r="10915" spans="1:2" x14ac:dyDescent="0.25">
      <c r="A10915">
        <f ca="1">29863.6891233341*(((RANDBETWEEN(3800,4910))))</f>
        <v>114825884.67921959</v>
      </c>
      <c r="B10915">
        <v>166609104.34718484</v>
      </c>
    </row>
    <row r="10916" spans="1:2" x14ac:dyDescent="0.25">
      <c r="A10916">
        <f ca="1">31950.9733646879*(((RANDBETWEEN(3800,4910))))</f>
        <v>129976559.64755031</v>
      </c>
      <c r="B10916">
        <v>180101603.58381397</v>
      </c>
    </row>
    <row r="10917" spans="1:2" x14ac:dyDescent="0.25">
      <c r="A10917">
        <f ca="1">27812.4841979287*(((RANDBETWEEN(3800,4910))))</f>
        <v>132192737.39275497</v>
      </c>
      <c r="B10917">
        <v>147180481.99292171</v>
      </c>
    </row>
    <row r="10918" spans="1:2" x14ac:dyDescent="0.25">
      <c r="A10918">
        <f ca="1">26528.2539181918*(((RANDBETWEEN(3800,4910))))</f>
        <v>106404826.46586716</v>
      </c>
      <c r="B10918">
        <v>176721514.71293327</v>
      </c>
    </row>
    <row r="10919" spans="1:2" x14ac:dyDescent="0.25">
      <c r="A10919">
        <f ca="1">26026.9454683208*(((RANDBETWEEN(3800,4910))))</f>
        <v>113087078.05985373</v>
      </c>
      <c r="B10919">
        <v>156941848.39475602</v>
      </c>
    </row>
    <row r="10920" spans="1:2" x14ac:dyDescent="0.25">
      <c r="A10920">
        <f ca="1">25886.5242865153*(((RANDBETWEEN(3800,4910))))</f>
        <v>100698579.4745445</v>
      </c>
      <c r="B10920">
        <v>165181317.42505231</v>
      </c>
    </row>
    <row r="10921" spans="1:2" x14ac:dyDescent="0.25">
      <c r="A10921">
        <f ca="1">32956.5438813244*(((RANDBETWEEN(3800,4910))))</f>
        <v>126025823.80218437</v>
      </c>
      <c r="B10921">
        <v>201979607.82153255</v>
      </c>
    </row>
    <row r="10922" spans="1:2" x14ac:dyDescent="0.25">
      <c r="A10922">
        <f ca="1">27454.172818931*(((RANDBETWEEN(3800,4910))))</f>
        <v>113934817.19856367</v>
      </c>
      <c r="B10922">
        <v>165012605.47962949</v>
      </c>
    </row>
    <row r="10923" spans="1:2" x14ac:dyDescent="0.25">
      <c r="A10923">
        <f ca="1">28695.4517788549*(((RANDBETWEEN(3800,4910))))</f>
        <v>122242624.57792173</v>
      </c>
      <c r="B10923">
        <v>185872654.01486844</v>
      </c>
    </row>
    <row r="10924" spans="1:2" x14ac:dyDescent="0.25">
      <c r="A10924">
        <f ca="1">26400.355237379*(((RANDBETWEEN(3800,4910))))</f>
        <v>123659263.93188302</v>
      </c>
      <c r="B10924">
        <v>145435544.86912349</v>
      </c>
    </row>
    <row r="10925" spans="1:2" x14ac:dyDescent="0.25">
      <c r="A10925">
        <f ca="1">26713.1685877142*(((RANDBETWEEN(3800,4910))))</f>
        <v>124723784.13603748</v>
      </c>
      <c r="B10925">
        <v>161387901.88324064</v>
      </c>
    </row>
    <row r="10926" spans="1:2" x14ac:dyDescent="0.25">
      <c r="A10926">
        <f ca="1">26977.965053111*(((RANDBETWEEN(3800,4910))))</f>
        <v>106670873.82000086</v>
      </c>
      <c r="B10926">
        <v>193318733.67479327</v>
      </c>
    </row>
    <row r="10927" spans="1:2" x14ac:dyDescent="0.25">
      <c r="A10927">
        <f ca="1">27523.0089948393*(((RANDBETWEEN(3800,4910))))</f>
        <v>126303088.27731736</v>
      </c>
      <c r="B10927">
        <v>175898607.49003595</v>
      </c>
    </row>
    <row r="10928" spans="1:2" x14ac:dyDescent="0.25">
      <c r="A10928">
        <f ca="1">27406.4214470943*(((RANDBETWEEN(3800,4910))))</f>
        <v>115408440.71371399</v>
      </c>
      <c r="B10928">
        <v>163099536.58546782</v>
      </c>
    </row>
    <row r="10929" spans="1:2" x14ac:dyDescent="0.25">
      <c r="A10929">
        <f ca="1">27805.7446252179*(((RANDBETWEEN(3800,4910))))</f>
        <v>111918122.11650188</v>
      </c>
      <c r="B10929">
        <v>183023184.45493937</v>
      </c>
    </row>
    <row r="10930" spans="1:2" x14ac:dyDescent="0.25">
      <c r="A10930">
        <f ca="1">30199.3730961937*(((RANDBETWEEN(3800,4910))))</f>
        <v>146195165.15867364</v>
      </c>
      <c r="B10930">
        <v>176177406.54642338</v>
      </c>
    </row>
    <row r="10931" spans="1:2" x14ac:dyDescent="0.25">
      <c r="A10931">
        <f ca="1">28325.8825083631*(((RANDBETWEEN(3800,4910))))</f>
        <v>112567057.08823493</v>
      </c>
      <c r="B10931">
        <v>170940333.77132729</v>
      </c>
    </row>
    <row r="10932" spans="1:2" x14ac:dyDescent="0.25">
      <c r="A10932">
        <f ca="1">26808.0156748803*(((RANDBETWEEN(3800,4910))))</f>
        <v>106159742.07252586</v>
      </c>
      <c r="B10932">
        <v>143462899.05880287</v>
      </c>
    </row>
    <row r="10933" spans="1:2" x14ac:dyDescent="0.25">
      <c r="A10933">
        <f ca="1">25845.1644687669*(((RANDBETWEEN(3800,4910))))</f>
        <v>118680995.2405775</v>
      </c>
      <c r="B10933">
        <v>147138955.52125913</v>
      </c>
    </row>
    <row r="10934" spans="1:2" x14ac:dyDescent="0.25">
      <c r="A10934">
        <f ca="1">27165.6266729622*(((RANDBETWEEN(3800,4910))))</f>
        <v>123848092.00203486</v>
      </c>
      <c r="B10934">
        <v>148516781.38646531</v>
      </c>
    </row>
    <row r="10935" spans="1:2" x14ac:dyDescent="0.25">
      <c r="A10935">
        <f ca="1">32452.4875581013*(((RANDBETWEEN(3800,4910))))</f>
        <v>156226275.10469964</v>
      </c>
      <c r="B10935">
        <v>190672654.77536169</v>
      </c>
    </row>
    <row r="10936" spans="1:2" x14ac:dyDescent="0.25">
      <c r="A10936">
        <f ca="1">30725.3842024295*(((RANDBETWEEN(3800,4910))))</f>
        <v>146406455.7245765</v>
      </c>
      <c r="B10936">
        <v>200077882.16076827</v>
      </c>
    </row>
    <row r="10937" spans="1:2" x14ac:dyDescent="0.25">
      <c r="A10937">
        <f ca="1">26951.2721279407*(((RANDBETWEEN(3800,4910))))</f>
        <v>119798404.60869646</v>
      </c>
      <c r="B10937">
        <v>167121526.29298729</v>
      </c>
    </row>
    <row r="10938" spans="1:2" x14ac:dyDescent="0.25">
      <c r="A10938">
        <f ca="1">27885.8116326431*(((RANDBETWEEN(3800,4910))))</f>
        <v>130840228.18036133</v>
      </c>
      <c r="B10938">
        <v>174086432.96243477</v>
      </c>
    </row>
    <row r="10939" spans="1:2" x14ac:dyDescent="0.25">
      <c r="A10939">
        <f ca="1">27364.3911112358*(((RANDBETWEEN(3800,4910))))</f>
        <v>131923729.54726757</v>
      </c>
      <c r="B10939">
        <v>159885466.55409646</v>
      </c>
    </row>
    <row r="10940" spans="1:2" x14ac:dyDescent="0.25">
      <c r="A10940">
        <f ca="1">29757.4539704309*(((RANDBETWEEN(3800,4910))))</f>
        <v>137300892.61956829</v>
      </c>
      <c r="B10940">
        <v>186546360.63275945</v>
      </c>
    </row>
    <row r="10941" spans="1:2" x14ac:dyDescent="0.25">
      <c r="A10941">
        <f ca="1">29047.2045360366*(((RANDBETWEEN(3800,4910))))</f>
        <v>124961073.91402945</v>
      </c>
      <c r="B10941">
        <v>150044438.6621289</v>
      </c>
    </row>
    <row r="10942" spans="1:2" x14ac:dyDescent="0.25">
      <c r="A10942">
        <f ca="1">25732.3673296252*(((RANDBETWEEN(3800,4910))))</f>
        <v>118085833.67564984</v>
      </c>
      <c r="B10942">
        <v>168027286.4730556</v>
      </c>
    </row>
    <row r="10943" spans="1:2" x14ac:dyDescent="0.25">
      <c r="A10943">
        <f ca="1">27698.2646801988*(((RANDBETWEEN(3800,4910))))</f>
        <v>124836078.91365604</v>
      </c>
      <c r="B10943">
        <v>166155815.16715333</v>
      </c>
    </row>
    <row r="10944" spans="1:2" x14ac:dyDescent="0.25">
      <c r="A10944">
        <f ca="1">29824.6856266064*(((RANDBETWEEN(3800,4910))))</f>
        <v>114318020.00678241</v>
      </c>
      <c r="B10944">
        <v>158099963.58010948</v>
      </c>
    </row>
    <row r="10945" spans="1:2" x14ac:dyDescent="0.25">
      <c r="A10945">
        <f ca="1">27619.0791504707*(((RANDBETWEEN(3800,4910))))</f>
        <v>127268716.72536895</v>
      </c>
      <c r="B10945">
        <v>148150653.8929182</v>
      </c>
    </row>
    <row r="10946" spans="1:2" x14ac:dyDescent="0.25">
      <c r="A10946">
        <f ca="1">27687.6600289336*(((RANDBETWEEN(3800,4910))))</f>
        <v>108784816.25368004</v>
      </c>
      <c r="B10946">
        <v>169074575.61792767</v>
      </c>
    </row>
    <row r="10947" spans="1:2" x14ac:dyDescent="0.25">
      <c r="A10947">
        <f ca="1">29657.7238152833*(((RANDBETWEEN(3800,4910))))</f>
        <v>118571579.81350283</v>
      </c>
      <c r="B10947">
        <v>150085585.53876504</v>
      </c>
    </row>
    <row r="10948" spans="1:2" x14ac:dyDescent="0.25">
      <c r="A10948">
        <f ca="1">26319.9941786957*(((RANDBETWEEN(3800,4910))))</f>
        <v>110412375.57962859</v>
      </c>
      <c r="B10948">
        <v>175161596.87148884</v>
      </c>
    </row>
    <row r="10949" spans="1:2" x14ac:dyDescent="0.25">
      <c r="A10949">
        <f ca="1">26812.9362428267*(((RANDBETWEEN(3800,4910))))</f>
        <v>121811169.35116175</v>
      </c>
      <c r="B10949">
        <v>143592909.29259759</v>
      </c>
    </row>
    <row r="10950" spans="1:2" x14ac:dyDescent="0.25">
      <c r="A10950">
        <f ca="1">29281.8856799025*(((RANDBETWEEN(3800,4910))))</f>
        <v>112618132.32490492</v>
      </c>
      <c r="B10950">
        <v>199316328.4216271</v>
      </c>
    </row>
    <row r="10951" spans="1:2" x14ac:dyDescent="0.25">
      <c r="A10951">
        <f ca="1">25531.4549698859*(((RANDBETWEEN(3800,4910))))</f>
        <v>106389572.85951465</v>
      </c>
      <c r="B10951">
        <v>145091243.79293317</v>
      </c>
    </row>
    <row r="10952" spans="1:2" x14ac:dyDescent="0.25">
      <c r="A10952">
        <f ca="1">26256.8203345137*(((RANDBETWEEN(3800,4910))))</f>
        <v>100878703.72520179</v>
      </c>
      <c r="B10952">
        <v>146862178.0142965</v>
      </c>
    </row>
    <row r="10953" spans="1:2" x14ac:dyDescent="0.25">
      <c r="A10953">
        <f ca="1">30588.0110514369*(((RANDBETWEEN(3800,4910))))</f>
        <v>117213258.34910637</v>
      </c>
      <c r="B10953">
        <v>165159999.70510367</v>
      </c>
    </row>
    <row r="10954" spans="1:2" x14ac:dyDescent="0.25">
      <c r="A10954">
        <f ca="1">29238.768897508*(((RANDBETWEEN(3800,4910))))</f>
        <v>116779642.97664681</v>
      </c>
      <c r="B10954">
        <v>192422404.55849832</v>
      </c>
    </row>
    <row r="10955" spans="1:2" x14ac:dyDescent="0.25">
      <c r="A10955">
        <f ca="1">26676.9091153989*(((RANDBETWEEN(3800,4910))))</f>
        <v>114657355.37798434</v>
      </c>
      <c r="B10955">
        <v>167428695.64020082</v>
      </c>
    </row>
    <row r="10956" spans="1:2" x14ac:dyDescent="0.25">
      <c r="A10956">
        <f ca="1">29842.8129460918*(((RANDBETWEEN(3800,4910))))</f>
        <v>126354470.01375271</v>
      </c>
      <c r="B10956">
        <v>195218042.84328592</v>
      </c>
    </row>
    <row r="10957" spans="1:2" x14ac:dyDescent="0.25">
      <c r="A10957">
        <f ca="1">27389.3492774682*(((RANDBETWEEN(3800,4910))))</f>
        <v>121033534.457132</v>
      </c>
      <c r="B10957">
        <v>154526161.86068803</v>
      </c>
    </row>
    <row r="10958" spans="1:2" x14ac:dyDescent="0.25">
      <c r="A10958">
        <f ca="1">26171.2783007295*(((RANDBETWEEN(3800,4910))))</f>
        <v>113164607.37235448</v>
      </c>
      <c r="B10958">
        <v>148509009.93974707</v>
      </c>
    </row>
    <row r="10959" spans="1:2" x14ac:dyDescent="0.25">
      <c r="A10959">
        <f ca="1">27519.0868801771*(((RANDBETWEEN(3800,4910))))</f>
        <v>110351538.38951002</v>
      </c>
      <c r="B10959">
        <v>150320542.01494801</v>
      </c>
    </row>
    <row r="10960" spans="1:2" x14ac:dyDescent="0.25">
      <c r="A10960">
        <f ca="1">28373.9075800315*(((RANDBETWEEN(3800,4910))))</f>
        <v>124079097.84747787</v>
      </c>
      <c r="B10960">
        <v>149396256.6076076</v>
      </c>
    </row>
    <row r="10961" spans="1:2" x14ac:dyDescent="0.25">
      <c r="A10961">
        <f ca="1">26179.4534975352*(((RANDBETWEEN(3800,4910))))</f>
        <v>123802635.58984402</v>
      </c>
      <c r="B10961">
        <v>166058921.33073002</v>
      </c>
    </row>
    <row r="10962" spans="1:2" x14ac:dyDescent="0.25">
      <c r="A10962">
        <f ca="1">27998.4297068767*(((RANDBETWEEN(3800,4910))))</f>
        <v>112637682.71076503</v>
      </c>
      <c r="B10962">
        <v>194142966.63904268</v>
      </c>
    </row>
    <row r="10963" spans="1:2" x14ac:dyDescent="0.25">
      <c r="A10963">
        <f ca="1">29184.9147402582*(((RANDBETWEEN(3800,4910))))</f>
        <v>135972517.774863</v>
      </c>
      <c r="B10963">
        <v>159398099.56200173</v>
      </c>
    </row>
    <row r="10964" spans="1:2" x14ac:dyDescent="0.25">
      <c r="A10964">
        <f ca="1">24949.8407034888*(((RANDBETWEEN(3800,4910))))</f>
        <v>113521775.20087412</v>
      </c>
      <c r="B10964">
        <v>144046899.19755992</v>
      </c>
    </row>
    <row r="10965" spans="1:2" x14ac:dyDescent="0.25">
      <c r="A10965">
        <f ca="1">29182.6789227476*(((RANDBETWEEN(3800,4910))))</f>
        <v>133656669.46618406</v>
      </c>
      <c r="B10965">
        <v>157119386.30845439</v>
      </c>
    </row>
    <row r="10966" spans="1:2" x14ac:dyDescent="0.25">
      <c r="A10966">
        <f ca="1">29744.4137057435*(((RANDBETWEEN(3800,4910))))</f>
        <v>120078198.13008647</v>
      </c>
      <c r="B10966">
        <v>143390285.0312537</v>
      </c>
    </row>
    <row r="10967" spans="1:2" x14ac:dyDescent="0.25">
      <c r="A10967">
        <f ca="1">26495.0287018245*(((RANDBETWEEN(3800,4910))))</f>
        <v>107993736.98863669</v>
      </c>
      <c r="B10967">
        <v>158956286.83124304</v>
      </c>
    </row>
    <row r="10968" spans="1:2" x14ac:dyDescent="0.25">
      <c r="A10968">
        <f ca="1">30808.2308491436*(((RANDBETWEEN(3800,4910))))</f>
        <v>128223856.79413587</v>
      </c>
      <c r="B10968">
        <v>190542254.50454372</v>
      </c>
    </row>
    <row r="10969" spans="1:2" x14ac:dyDescent="0.25">
      <c r="A10969">
        <f ca="1">30471.4775918207*(((RANDBETWEEN(3800,4910))))</f>
        <v>133312714.46421577</v>
      </c>
      <c r="B10969">
        <v>196889671.66333309</v>
      </c>
    </row>
    <row r="10970" spans="1:2" x14ac:dyDescent="0.25">
      <c r="A10970">
        <f ca="1">24504.8099542878*(((RANDBETWEEN(3800,4910))))</f>
        <v>112232029.59063832</v>
      </c>
      <c r="B10970">
        <v>172575229.89711043</v>
      </c>
    </row>
    <row r="10971" spans="1:2" x14ac:dyDescent="0.25">
      <c r="A10971">
        <f ca="1">31291.3956789688*(((RANDBETWEEN(3800,4910))))</f>
        <v>146631480.15164801</v>
      </c>
      <c r="B10971">
        <v>186925526.90344822</v>
      </c>
    </row>
    <row r="10972" spans="1:2" x14ac:dyDescent="0.25">
      <c r="A10972">
        <f ca="1">26848.5285854167*(((RANDBETWEEN(3800,4910))))</f>
        <v>118402011.0616875</v>
      </c>
      <c r="B10972">
        <v>198385800.76551342</v>
      </c>
    </row>
    <row r="10973" spans="1:2" x14ac:dyDescent="0.25">
      <c r="A10973">
        <f ca="1">27155.2357654856*(((RANDBETWEEN(3800,4910))))</f>
        <v>127629608.09778251</v>
      </c>
      <c r="B10973">
        <v>158150322.29849753</v>
      </c>
    </row>
    <row r="10974" spans="1:2" x14ac:dyDescent="0.25">
      <c r="A10974">
        <f ca="1">26765.3440552786*(((RANDBETWEEN(3800,4910))))</f>
        <v>130293694.86109623</v>
      </c>
      <c r="B10974">
        <v>177470038.53281501</v>
      </c>
    </row>
    <row r="10975" spans="1:2" x14ac:dyDescent="0.25">
      <c r="A10975">
        <f ca="1">30280.7166304858*(((RANDBETWEEN(3800,4910))))</f>
        <v>130207081.51108877</v>
      </c>
      <c r="B10975">
        <v>177362255.12893528</v>
      </c>
    </row>
    <row r="10976" spans="1:2" x14ac:dyDescent="0.25">
      <c r="A10976">
        <f ca="1">30563.9211027316*(((RANDBETWEEN(3800,4910))))</f>
        <v>139340916.30735341</v>
      </c>
      <c r="B10976">
        <v>185162242.31188771</v>
      </c>
    </row>
    <row r="10977" spans="1:2" x14ac:dyDescent="0.25">
      <c r="A10977">
        <f ca="1">28088.9618309376*(((RANDBETWEEN(3800,4910))))</f>
        <v>136933688.92582089</v>
      </c>
      <c r="B10977">
        <v>156171544.19843888</v>
      </c>
    </row>
    <row r="10978" spans="1:2" x14ac:dyDescent="0.25">
      <c r="A10978">
        <f ca="1">25770.6062610964*(((RANDBETWEEN(3800,4910))))</f>
        <v>112901026.02986342</v>
      </c>
      <c r="B10978">
        <v>175540407.19972089</v>
      </c>
    </row>
    <row r="10979" spans="1:2" x14ac:dyDescent="0.25">
      <c r="A10979">
        <f ca="1">26816.1435387557*(((RANDBETWEEN(3800,4910))))</f>
        <v>115792107.80034727</v>
      </c>
      <c r="B10979">
        <v>190585299.66602203</v>
      </c>
    </row>
    <row r="10980" spans="1:2" x14ac:dyDescent="0.25">
      <c r="A10980">
        <f ca="1">27661.6403124028*(((RANDBETWEEN(3800,4910))))</f>
        <v>111421087.17835854</v>
      </c>
      <c r="B10980">
        <v>145051321.45261303</v>
      </c>
    </row>
    <row r="10981" spans="1:2" x14ac:dyDescent="0.25">
      <c r="A10981">
        <f ca="1">26374.0092744919*(((RANDBETWEEN(3800,4910))))</f>
        <v>115439038.594451</v>
      </c>
      <c r="B10981">
        <v>145788987.93288356</v>
      </c>
    </row>
    <row r="10982" spans="1:2" x14ac:dyDescent="0.25">
      <c r="A10982">
        <f ca="1">26892.8314028247*(((RANDBETWEEN(3800,4910))))</f>
        <v>129731018.68722615</v>
      </c>
      <c r="B10982">
        <v>151149372.28291163</v>
      </c>
    </row>
    <row r="10983" spans="1:2" x14ac:dyDescent="0.25">
      <c r="A10983">
        <f ca="1">29011.098206286*(((RANDBETWEEN(3800,4910))))</f>
        <v>112534049.94218327</v>
      </c>
      <c r="B10983">
        <v>146894399.62154314</v>
      </c>
    </row>
    <row r="10984" spans="1:2" x14ac:dyDescent="0.25">
      <c r="A10984">
        <f ca="1">27843.3907038167*(((RANDBETWEEN(3800,4910))))</f>
        <v>132673756.70368659</v>
      </c>
      <c r="B10984">
        <v>179786999.96366537</v>
      </c>
    </row>
    <row r="10985" spans="1:2" x14ac:dyDescent="0.25">
      <c r="A10985">
        <f ca="1">26496.3178001399*(((RANDBETWEEN(3800,4910))))</f>
        <v>110993075.26478609</v>
      </c>
      <c r="B10985">
        <v>168254207.24606875</v>
      </c>
    </row>
    <row r="10986" spans="1:2" x14ac:dyDescent="0.25">
      <c r="A10986">
        <f ca="1">26708.1354062077*(((RANDBETWEEN(3800,4910))))</f>
        <v>119011451.37006152</v>
      </c>
      <c r="B10986">
        <v>158891751.38455984</v>
      </c>
    </row>
    <row r="10987" spans="1:2" x14ac:dyDescent="0.25">
      <c r="A10987">
        <f ca="1">26189.4784073976*(((RANDBETWEEN(3800,4910))))</f>
        <v>115286083.9493641</v>
      </c>
      <c r="B10987">
        <v>155763895.37736434</v>
      </c>
    </row>
    <row r="10988" spans="1:2" x14ac:dyDescent="0.25">
      <c r="A10988">
        <f ca="1">27719.706539423*(((RANDBETWEEN(3800,4910))))</f>
        <v>126983975.6570968</v>
      </c>
      <c r="B10988">
        <v>186167304.44826108</v>
      </c>
    </row>
    <row r="10989" spans="1:2" x14ac:dyDescent="0.25">
      <c r="A10989">
        <f ca="1">29992.770116702*(((RANDBETWEEN(3800,4910))))</f>
        <v>145644891.68670505</v>
      </c>
      <c r="B10989">
        <v>179862983.26240844</v>
      </c>
    </row>
    <row r="10990" spans="1:2" x14ac:dyDescent="0.25">
      <c r="A10990">
        <f ca="1">29885.0861846096*(((RANDBETWEEN(3800,4910))))</f>
        <v>118494366.72197691</v>
      </c>
      <c r="B10990">
        <v>151498169.47532547</v>
      </c>
    </row>
    <row r="10991" spans="1:2" x14ac:dyDescent="0.25">
      <c r="A10991">
        <f ca="1">26615.8189850243*(((RANDBETWEEN(3800,4910))))</f>
        <v>108805468.01077923</v>
      </c>
      <c r="B10991">
        <v>176227145.96819937</v>
      </c>
    </row>
    <row r="10992" spans="1:2" x14ac:dyDescent="0.25">
      <c r="A10992">
        <f ca="1">25357.4534695565*(((RANDBETWEEN(3800,4910))))</f>
        <v>107287385.62969349</v>
      </c>
      <c r="B10992">
        <v>166028985.50057045</v>
      </c>
    </row>
    <row r="10993" spans="1:2" x14ac:dyDescent="0.25">
      <c r="A10993">
        <f ca="1">27528.5091773138*(((RANDBETWEEN(3800,4910))))</f>
        <v>113472514.8288874</v>
      </c>
      <c r="B10993">
        <v>143553957.96593761</v>
      </c>
    </row>
    <row r="10994" spans="1:2" x14ac:dyDescent="0.25">
      <c r="A10994">
        <f ca="1">26551.4444583965*(((RANDBETWEEN(3800,4910))))</f>
        <v>121393204.06378902</v>
      </c>
      <c r="B10994">
        <v>145011034.71746013</v>
      </c>
    </row>
    <row r="10995" spans="1:2" x14ac:dyDescent="0.25">
      <c r="A10995">
        <f ca="1">27482.1784554599*(((RANDBETWEEN(3800,4910))))</f>
        <v>120976549.56093459</v>
      </c>
      <c r="B10995">
        <v>193910026.64674163</v>
      </c>
    </row>
    <row r="10996" spans="1:2" x14ac:dyDescent="0.25">
      <c r="A10996">
        <f ca="1">27172.1548639568*(((RANDBETWEEN(3800,4910))))</f>
        <v>108471242.21691558</v>
      </c>
      <c r="B10996">
        <v>145484259.68843931</v>
      </c>
    </row>
    <row r="10997" spans="1:2" x14ac:dyDescent="0.25">
      <c r="A10997">
        <f ca="1">28073.5825046348*(((RANDBETWEEN(3800,4910))))</f>
        <v>118751253.99460502</v>
      </c>
      <c r="B10997">
        <v>159361535.79697677</v>
      </c>
    </row>
    <row r="10998" spans="1:2" x14ac:dyDescent="0.25">
      <c r="A10998">
        <f ca="1">26050.4951612577*(((RANDBETWEEN(3800,4910))))</f>
        <v>114570077.71921158</v>
      </c>
      <c r="B10998">
        <v>147514306.03320864</v>
      </c>
    </row>
    <row r="10999" spans="1:2" x14ac:dyDescent="0.25">
      <c r="A10999">
        <f ca="1">27920.8625626306*(((RANDBETWEEN(3800,4910))))</f>
        <v>127710025.36147232</v>
      </c>
      <c r="B10999">
        <v>173699638.69552386</v>
      </c>
    </row>
    <row r="11000" spans="1:2" x14ac:dyDescent="0.25">
      <c r="A11000">
        <f ca="1">25167.6169496701*(((RANDBETWEEN(3800,4910))))</f>
        <v>113279443.89046519</v>
      </c>
      <c r="B11000">
        <v>151042533.97240049</v>
      </c>
    </row>
    <row r="11001" spans="1:2" x14ac:dyDescent="0.25">
      <c r="A11001">
        <f ca="1">26990.4013413995*(((RANDBETWEEN(3800,4910))))</f>
        <v>123777980.55165814</v>
      </c>
      <c r="B11001">
        <v>198113634.79975253</v>
      </c>
    </row>
    <row r="11002" spans="1:2" x14ac:dyDescent="0.25">
      <c r="A11002">
        <f ca="1">26008.4451817243*(((RANDBETWEEN(3800,4910))))</f>
        <v>102473274.01599355</v>
      </c>
      <c r="B11002">
        <v>155084556.42498484</v>
      </c>
    </row>
    <row r="11003" spans="1:2" x14ac:dyDescent="0.25">
      <c r="A11003">
        <f ca="1">27078.1396959262*(((RANDBETWEEN(3800,4910))))</f>
        <v>116652625.81005016</v>
      </c>
      <c r="B11003">
        <v>175826339.95841038</v>
      </c>
    </row>
    <row r="11004" spans="1:2" x14ac:dyDescent="0.25">
      <c r="A11004">
        <f ca="1">26716.9972261304*(((RANDBETWEEN(3800,4910))))</f>
        <v>119718864.57029019</v>
      </c>
      <c r="B11004">
        <v>158036187.56929997</v>
      </c>
    </row>
    <row r="11005" spans="1:2" x14ac:dyDescent="0.25">
      <c r="A11005">
        <f ca="1">26413.4639528247*(((RANDBETWEEN(3800,4910))))</f>
        <v>103963394.11831783</v>
      </c>
      <c r="B11005">
        <v>143625544.49477768</v>
      </c>
    </row>
    <row r="11006" spans="1:2" x14ac:dyDescent="0.25">
      <c r="A11006">
        <f ca="1">27679.7787384125*(((RANDBETWEEN(3800,4910))))</f>
        <v>105293878.32092123</v>
      </c>
      <c r="B11006">
        <v>154885980.80649143</v>
      </c>
    </row>
    <row r="11007" spans="1:2" x14ac:dyDescent="0.25">
      <c r="A11007">
        <f ca="1">28183.9828677796*(((RANDBETWEEN(3800,4910))))</f>
        <v>123502212.92660999</v>
      </c>
      <c r="B11007">
        <v>186043010.45840606</v>
      </c>
    </row>
    <row r="11008" spans="1:2" x14ac:dyDescent="0.25">
      <c r="A11008">
        <f ca="1">27448.7427908549*(((RANDBETWEEN(3800,4910))))</f>
        <v>130107040.82865231</v>
      </c>
      <c r="B11008">
        <v>186393304.28339076</v>
      </c>
    </row>
    <row r="11009" spans="1:2" x14ac:dyDescent="0.25">
      <c r="A11009">
        <f ca="1">26430.1827496326*(((RANDBETWEEN(3800,4910))))</f>
        <v>103923478.57155524</v>
      </c>
      <c r="B11009">
        <v>162326983.15114689</v>
      </c>
    </row>
    <row r="11010" spans="1:2" x14ac:dyDescent="0.25">
      <c r="A11010">
        <f ca="1">33241.1396531056*(((RANDBETWEEN(3800,4910))))</f>
        <v>153873235.4542256</v>
      </c>
      <c r="B11010">
        <v>161458651.81205797</v>
      </c>
    </row>
    <row r="11011" spans="1:2" x14ac:dyDescent="0.25">
      <c r="A11011">
        <f ca="1">28408.4393009715*(((RANDBETWEEN(3800,4910))))</f>
        <v>111219039.86330345</v>
      </c>
      <c r="B11011">
        <v>192228387.876706</v>
      </c>
    </row>
    <row r="11012" spans="1:2" x14ac:dyDescent="0.25">
      <c r="A11012">
        <f ca="1">28054.395237603*(((RANDBETWEEN(3800,4910))))</f>
        <v>109131597.47427551</v>
      </c>
      <c r="B11012">
        <v>198843727.72207335</v>
      </c>
    </row>
    <row r="11013" spans="1:2" x14ac:dyDescent="0.25">
      <c r="A11013">
        <f ca="1">28413.8364614241*(((RANDBETWEEN(3800,4910))))</f>
        <v>137977589.85667545</v>
      </c>
      <c r="B11013">
        <v>174191888.58222365</v>
      </c>
    </row>
    <row r="11014" spans="1:2" x14ac:dyDescent="0.25">
      <c r="A11014">
        <f ca="1">30350.8764409823*(((RANDBETWEEN(3800,4910))))</f>
        <v>121494558.39325207</v>
      </c>
      <c r="B11014">
        <v>151590968.18847606</v>
      </c>
    </row>
    <row r="11015" spans="1:2" x14ac:dyDescent="0.25">
      <c r="A11015">
        <f ca="1">33193.4297871627*(((RANDBETWEEN(3800,4910))))</f>
        <v>140574175.1486342</v>
      </c>
      <c r="B11015">
        <v>170969526.29201394</v>
      </c>
    </row>
    <row r="11016" spans="1:2" x14ac:dyDescent="0.25">
      <c r="A11016">
        <f ca="1">28277.5187035469*(((RANDBETWEEN(3800,4910))))</f>
        <v>131038021.67223646</v>
      </c>
      <c r="B11016">
        <v>191827116.4590323</v>
      </c>
    </row>
    <row r="11017" spans="1:2" x14ac:dyDescent="0.25">
      <c r="A11017">
        <f ca="1">28335.9023742336*(((RANDBETWEEN(3800,4910))))</f>
        <v>137287447.00316191</v>
      </c>
      <c r="B11017">
        <v>186620047.99163842</v>
      </c>
    </row>
    <row r="11018" spans="1:2" x14ac:dyDescent="0.25">
      <c r="A11018">
        <f ca="1">27707.023004047*(((RANDBETWEEN(3800,4910))))</f>
        <v>130112180.02700453</v>
      </c>
      <c r="B11018">
        <v>156567901.68433326</v>
      </c>
    </row>
    <row r="11019" spans="1:2" x14ac:dyDescent="0.25">
      <c r="A11019">
        <f ca="1">25566.5930660482*(((RANDBETWEEN(3800,4910))))</f>
        <v>123000879.24075782</v>
      </c>
      <c r="B11019">
        <v>149845820.51764527</v>
      </c>
    </row>
    <row r="11020" spans="1:2" x14ac:dyDescent="0.25">
      <c r="A11020">
        <f ca="1">27969.0194952962*(((RANDBETWEEN(3800,4910))))</f>
        <v>132880811.62215208</v>
      </c>
      <c r="B11020">
        <v>179857452.88989624</v>
      </c>
    </row>
    <row r="11021" spans="1:2" x14ac:dyDescent="0.25">
      <c r="A11021">
        <f ca="1">29807.5682483048*(((RANDBETWEEN(3800,4910))))</f>
        <v>114878368.02896684</v>
      </c>
      <c r="B11021">
        <v>191121396.74562487</v>
      </c>
    </row>
    <row r="11022" spans="1:2" x14ac:dyDescent="0.25">
      <c r="A11022">
        <f ca="1">29132.2331277328*(((RANDBETWEEN(3800,4910))))</f>
        <v>138407239.58985856</v>
      </c>
      <c r="B11022">
        <v>184231498.74230093</v>
      </c>
    </row>
    <row r="11023" spans="1:2" x14ac:dyDescent="0.25">
      <c r="A11023">
        <f ca="1">26463.4997905774*(((RANDBETWEEN(3800,4910))))</f>
        <v>107044856.65288557</v>
      </c>
      <c r="B11023">
        <v>145648859.63448441</v>
      </c>
    </row>
    <row r="11024" spans="1:2" x14ac:dyDescent="0.25">
      <c r="A11024">
        <f ca="1">28074.7309182545*(((RANDBETWEEN(3800,4910))))</f>
        <v>116762805.88902062</v>
      </c>
      <c r="B11024">
        <v>172786643.18186018</v>
      </c>
    </row>
    <row r="11025" spans="1:2" x14ac:dyDescent="0.25">
      <c r="A11025">
        <f ca="1">25979.167037016*(((RANDBETWEEN(3800,4910))))</f>
        <v>100305563.92991869</v>
      </c>
      <c r="B11025">
        <v>175431395.78455096</v>
      </c>
    </row>
    <row r="11026" spans="1:2" x14ac:dyDescent="0.25">
      <c r="A11026">
        <f ca="1">28165.7203763579*(((RANDBETWEEN(3800,4910))))</f>
        <v>108240863.4063433</v>
      </c>
      <c r="B11026">
        <v>164897171.41341555</v>
      </c>
    </row>
    <row r="11027" spans="1:2" x14ac:dyDescent="0.25">
      <c r="A11027">
        <f ca="1">27003.1080559372*(((RANDBETWEEN(3800,4910))))</f>
        <v>124754359.21842973</v>
      </c>
      <c r="B11027">
        <v>144845947.9895871</v>
      </c>
    </row>
    <row r="11028" spans="1:2" x14ac:dyDescent="0.25">
      <c r="A11028">
        <f ca="1">31907.9450343576*(((RANDBETWEEN(3800,4910))))</f>
        <v>126451186.17115904</v>
      </c>
      <c r="B11028">
        <v>185835284.80945867</v>
      </c>
    </row>
    <row r="11029" spans="1:2" x14ac:dyDescent="0.25">
      <c r="A11029">
        <f ca="1">25487.5974761691*(((RANDBETWEEN(3800,4910))))</f>
        <v>108704603.23586121</v>
      </c>
      <c r="B11029">
        <v>180985909.3182528</v>
      </c>
    </row>
    <row r="11030" spans="1:2" x14ac:dyDescent="0.25">
      <c r="A11030">
        <f ca="1">26170.6850967531*(((RANDBETWEEN(3800,4910))))</f>
        <v>105363178.19952784</v>
      </c>
      <c r="B11030">
        <v>198121435.98441765</v>
      </c>
    </row>
    <row r="11031" spans="1:2" x14ac:dyDescent="0.25">
      <c r="A11031">
        <f ca="1">28372.569778305*(((RANDBETWEEN(3800,4910))))</f>
        <v>117490811.45196119</v>
      </c>
      <c r="B11031">
        <v>150964413.3709656</v>
      </c>
    </row>
    <row r="11032" spans="1:2" x14ac:dyDescent="0.25">
      <c r="A11032">
        <f ca="1">25969.0210959933*(((RANDBETWEEN(3800,4910))))</f>
        <v>112523768.40893917</v>
      </c>
      <c r="B11032">
        <v>144275742.80594274</v>
      </c>
    </row>
    <row r="11033" spans="1:2" x14ac:dyDescent="0.25">
      <c r="A11033">
        <f ca="1">30119.0392128953*(((RANDBETWEEN(3800,4910))))</f>
        <v>118729252.57723334</v>
      </c>
      <c r="B11033">
        <v>175579673.48771018</v>
      </c>
    </row>
    <row r="11034" spans="1:2" x14ac:dyDescent="0.25">
      <c r="A11034">
        <f ca="1">27257.7231538912*(((RANDBETWEEN(3800,4910))))</f>
        <v>125549072.84682287</v>
      </c>
      <c r="B11034">
        <v>165003447.66750503</v>
      </c>
    </row>
    <row r="11035" spans="1:2" x14ac:dyDescent="0.25">
      <c r="A11035">
        <f ca="1">31096.4430282815*(((RANDBETWEEN(3800,4910))))</f>
        <v>146899596.86560157</v>
      </c>
      <c r="B11035">
        <v>202038059.7335889</v>
      </c>
    </row>
    <row r="11036" spans="1:2" x14ac:dyDescent="0.25">
      <c r="A11036">
        <f ca="1">26489.0899922364*(((RANDBETWEEN(3800,4910))))</f>
        <v>105532534.5290698</v>
      </c>
      <c r="B11036">
        <v>156047759.18851364</v>
      </c>
    </row>
    <row r="11037" spans="1:2" x14ac:dyDescent="0.25">
      <c r="A11037">
        <f ca="1">30128.7857272926*(((RANDBETWEEN(3800,4910))))</f>
        <v>142870701.91882131</v>
      </c>
      <c r="B11037">
        <v>190007125.83888674</v>
      </c>
    </row>
    <row r="11038" spans="1:2" x14ac:dyDescent="0.25">
      <c r="A11038">
        <f ca="1">27121.5240275334*(((RANDBETWEEN(3800,4910))))</f>
        <v>107536842.76916997</v>
      </c>
      <c r="B11038">
        <v>162116164.49678627</v>
      </c>
    </row>
    <row r="11039" spans="1:2" x14ac:dyDescent="0.25">
      <c r="A11039">
        <f ca="1">29329.073335408*(((RANDBETWEEN(3800,4910))))</f>
        <v>141923385.87003928</v>
      </c>
      <c r="B11039">
        <v>199353929.7902652</v>
      </c>
    </row>
    <row r="11040" spans="1:2" x14ac:dyDescent="0.25">
      <c r="A11040">
        <f ca="1">27104.6853928349*(((RANDBETWEEN(3800,4910))))</f>
        <v>117959590.82961756</v>
      </c>
      <c r="B11040">
        <v>189835910.46833575</v>
      </c>
    </row>
    <row r="11041" spans="1:2" x14ac:dyDescent="0.25">
      <c r="A11041">
        <f ca="1">30040.0800520276*(((RANDBETWEEN(3800,4910))))</f>
        <v>146715750.97410297</v>
      </c>
      <c r="B11041">
        <v>176046423.23822597</v>
      </c>
    </row>
    <row r="11042" spans="1:2" x14ac:dyDescent="0.25">
      <c r="A11042">
        <f ca="1">26085.1682140305*(((RANDBETWEEN(3800,4910))))</f>
        <v>113000948.70317997</v>
      </c>
      <c r="B11042">
        <v>150406896.89671445</v>
      </c>
    </row>
    <row r="11043" spans="1:2" x14ac:dyDescent="0.25">
      <c r="A11043">
        <f ca="1">28594.5798172739*(((RANDBETWEEN(3800,4910))))</f>
        <v>126159286.15381244</v>
      </c>
      <c r="B11043">
        <v>166904344.61141205</v>
      </c>
    </row>
    <row r="11044" spans="1:2" x14ac:dyDescent="0.25">
      <c r="A11044">
        <f ca="1">31150.6436678524*(((RANDBETWEEN(3800,4910))))</f>
        <v>122515481.54566334</v>
      </c>
      <c r="B11044">
        <v>191654215.72034335</v>
      </c>
    </row>
    <row r="11045" spans="1:2" x14ac:dyDescent="0.25">
      <c r="A11045">
        <f ca="1">28121.9665819003*(((RANDBETWEEN(3800,4910))))</f>
        <v>122386798.56443031</v>
      </c>
      <c r="B11045">
        <v>172123281.14331901</v>
      </c>
    </row>
    <row r="11046" spans="1:2" x14ac:dyDescent="0.25">
      <c r="A11046">
        <f ca="1">30678.6368395054*(((RANDBETWEEN(3800,4910))))</f>
        <v>130598957.02577458</v>
      </c>
      <c r="B11046">
        <v>162253873.76075527</v>
      </c>
    </row>
    <row r="11047" spans="1:2" x14ac:dyDescent="0.25">
      <c r="A11047">
        <f ca="1">24731.6733628322*(((RANDBETWEEN(3800,4910))))</f>
        <v>112133407.02708116</v>
      </c>
      <c r="B11047">
        <v>149997472.61653006</v>
      </c>
    </row>
    <row r="11048" spans="1:2" x14ac:dyDescent="0.25">
      <c r="A11048">
        <f ca="1">27272.8590323562*(((RANDBETWEEN(3800,4910))))</f>
        <v>122673319.92753828</v>
      </c>
      <c r="B11048">
        <v>172110872.20762885</v>
      </c>
    </row>
    <row r="11049" spans="1:2" x14ac:dyDescent="0.25">
      <c r="A11049">
        <f ca="1">31884.6234859204*(((RANDBETWEEN(3800,4910))))</f>
        <v>128813878.88311845</v>
      </c>
      <c r="B11049">
        <v>186262584.40561897</v>
      </c>
    </row>
    <row r="11050" spans="1:2" x14ac:dyDescent="0.25">
      <c r="A11050">
        <f ca="1">26434.3417750995*(((RANDBETWEEN(3800,4910))))</f>
        <v>120038346.00072679</v>
      </c>
      <c r="B11050">
        <v>144846973.98802346</v>
      </c>
    </row>
    <row r="11051" spans="1:2" x14ac:dyDescent="0.25">
      <c r="A11051">
        <f ca="1">27946.2619194548*(((RANDBETWEEN(3800,4910))))</f>
        <v>112958790.67843634</v>
      </c>
      <c r="B11051">
        <v>148947434.46450853</v>
      </c>
    </row>
    <row r="11052" spans="1:2" x14ac:dyDescent="0.25">
      <c r="A11052">
        <f ca="1">29097.628724818*(((RANDBETWEEN(3800,4910))))</f>
        <v>121366209.4112159</v>
      </c>
      <c r="B11052">
        <v>159880350.30075347</v>
      </c>
    </row>
    <row r="11053" spans="1:2" x14ac:dyDescent="0.25">
      <c r="A11053">
        <f ca="1">28385.7266110786*(((RANDBETWEEN(3800,4910))))</f>
        <v>123704996.57108065</v>
      </c>
      <c r="B11053">
        <v>193223962.14497519</v>
      </c>
    </row>
    <row r="11054" spans="1:2" x14ac:dyDescent="0.25">
      <c r="A11054">
        <f ca="1">27623.9410279507*(((RANDBETWEEN(3800,4910))))</f>
        <v>134003737.92658876</v>
      </c>
      <c r="B11054">
        <v>160811535.87168479</v>
      </c>
    </row>
    <row r="11055" spans="1:2" x14ac:dyDescent="0.25">
      <c r="A11055">
        <f ca="1">30659.3640640133*(((RANDBETWEEN(3800,4910))))</f>
        <v>121349762.96536475</v>
      </c>
      <c r="B11055">
        <v>179377010.99521658</v>
      </c>
    </row>
    <row r="11056" spans="1:2" x14ac:dyDescent="0.25">
      <c r="A11056">
        <f ca="1">27814.2026646523*(((RANDBETWEEN(3800,4910))))</f>
        <v>125024840.97761229</v>
      </c>
      <c r="B11056">
        <v>184364247.44387579</v>
      </c>
    </row>
    <row r="11057" spans="1:2" x14ac:dyDescent="0.25">
      <c r="A11057">
        <f ca="1">29454.1929557729*(((RANDBETWEEN(3800,4910))))</f>
        <v>112927375.79243329</v>
      </c>
      <c r="B11057">
        <v>168516237.67660579</v>
      </c>
    </row>
    <row r="11058" spans="1:2" x14ac:dyDescent="0.25">
      <c r="A11058">
        <f ca="1">25995.2473077598*(((RANDBETWEEN(3800,4910))))</f>
        <v>99561797.188720152</v>
      </c>
      <c r="B11058">
        <v>157426869.03501856</v>
      </c>
    </row>
    <row r="11059" spans="1:2" x14ac:dyDescent="0.25">
      <c r="A11059">
        <f ca="1">26305.3101716386*(((RANDBETWEEN(3800,4910))))</f>
        <v>109167037.21230014</v>
      </c>
      <c r="B11059">
        <v>173176070.92902935</v>
      </c>
    </row>
    <row r="11060" spans="1:2" x14ac:dyDescent="0.25">
      <c r="A11060">
        <f ca="1">26718.6335543555*(((RANDBETWEEN(3800,4910))))</f>
        <v>126779916.21541698</v>
      </c>
      <c r="B11060">
        <v>156724007.53184164</v>
      </c>
    </row>
    <row r="11061" spans="1:2" x14ac:dyDescent="0.25">
      <c r="A11061">
        <f ca="1">31656.0075698426*(((RANDBETWEEN(3800,4910))))</f>
        <v>127383774.46104668</v>
      </c>
      <c r="B11061">
        <v>195602732.40437707</v>
      </c>
    </row>
    <row r="11062" spans="1:2" x14ac:dyDescent="0.25">
      <c r="A11062">
        <f ca="1">28343.0595454154*(((RANDBETWEEN(3800,4910))))</f>
        <v>128734176.45527686</v>
      </c>
      <c r="B11062">
        <v>196695352.04388666</v>
      </c>
    </row>
    <row r="11063" spans="1:2" x14ac:dyDescent="0.25">
      <c r="A11063">
        <f ca="1">31121.5926130129*(((RANDBETWEEN(3800,4910))))</f>
        <v>145773539.79935259</v>
      </c>
      <c r="B11063">
        <v>151884634.59408543</v>
      </c>
    </row>
    <row r="11064" spans="1:2" x14ac:dyDescent="0.25">
      <c r="A11064">
        <f ca="1">28312.1526250684*(((RANDBETWEEN(3800,4910))))</f>
        <v>135133904.47945124</v>
      </c>
      <c r="B11064">
        <v>163561257.13675088</v>
      </c>
    </row>
    <row r="11065" spans="1:2" x14ac:dyDescent="0.25">
      <c r="A11065">
        <f ca="1">28465.75242048*(((RANDBETWEEN(3800,4910))))</f>
        <v>125106981.88800974</v>
      </c>
      <c r="B11065">
        <v>161473968.10076845</v>
      </c>
    </row>
    <row r="11066" spans="1:2" x14ac:dyDescent="0.25">
      <c r="A11066">
        <f ca="1">27254.8987856453*(((RANDBETWEEN(3800,4910))))</f>
        <v>133603513.84723318</v>
      </c>
      <c r="B11066">
        <v>161474378.73009133</v>
      </c>
    </row>
    <row r="11067" spans="1:2" x14ac:dyDescent="0.25">
      <c r="A11067">
        <f ca="1">26781.0098465934*(((RANDBETWEEN(3800,4910))))</f>
        <v>121184069.5558352</v>
      </c>
      <c r="B11067">
        <v>165589364.74107128</v>
      </c>
    </row>
    <row r="11068" spans="1:2" x14ac:dyDescent="0.25">
      <c r="A11068">
        <f ca="1">30567.6820983972*(((RANDBETWEEN(3800,4910))))</f>
        <v>121934483.8905064</v>
      </c>
      <c r="B11068">
        <v>158480643.48312062</v>
      </c>
    </row>
    <row r="11069" spans="1:2" x14ac:dyDescent="0.25">
      <c r="A11069">
        <f ca="1">26594.1875022758*(((RANDBETWEEN(3800,4910))))</f>
        <v>115285802.82236558</v>
      </c>
      <c r="B11069">
        <v>154876805.92484626</v>
      </c>
    </row>
    <row r="11070" spans="1:2" x14ac:dyDescent="0.25">
      <c r="A11070">
        <f ca="1">25932.1331613447*(((RANDBETWEEN(3800,4910))))</f>
        <v>107462759.82061224</v>
      </c>
      <c r="B11070">
        <v>157315436.62072396</v>
      </c>
    </row>
    <row r="11071" spans="1:2" x14ac:dyDescent="0.25">
      <c r="A11071">
        <f ca="1">27988.0748759089*(((RANDBETWEEN(3800,4910))))</f>
        <v>136917662.2929464</v>
      </c>
      <c r="B11071">
        <v>169781116.45756945</v>
      </c>
    </row>
    <row r="11072" spans="1:2" x14ac:dyDescent="0.25">
      <c r="A11072">
        <f ca="1">29744.0707030474*(((RANDBETWEEN(3800,4910))))</f>
        <v>116210084.23680629</v>
      </c>
      <c r="B11072">
        <v>183541580.99756545</v>
      </c>
    </row>
    <row r="11073" spans="1:2" x14ac:dyDescent="0.25">
      <c r="A11073">
        <f ca="1">27550.9717338699*(((RANDBETWEEN(3800,4910))))</f>
        <v>129544669.09265633</v>
      </c>
      <c r="B11073">
        <v>156962213.53319725</v>
      </c>
    </row>
    <row r="11074" spans="1:2" x14ac:dyDescent="0.25">
      <c r="A11074">
        <f ca="1">29519.3691698317*(((RANDBETWEEN(3800,4910))))</f>
        <v>113000145.18211563</v>
      </c>
      <c r="B11074">
        <v>198244941.94273275</v>
      </c>
    </row>
    <row r="11075" spans="1:2" x14ac:dyDescent="0.25">
      <c r="A11075">
        <f ca="1">28067.5699517916*(((RANDBETWEEN(3800,4910))))</f>
        <v>109547725.52184258</v>
      </c>
      <c r="B11075">
        <v>175963878.27278891</v>
      </c>
    </row>
    <row r="11076" spans="1:2" x14ac:dyDescent="0.25">
      <c r="A11076">
        <f ca="1">27962.8358829454*(((RANDBETWEEN(3800,4910))))</f>
        <v>130194963.87099372</v>
      </c>
      <c r="B11076">
        <v>186771629.16593194</v>
      </c>
    </row>
    <row r="11077" spans="1:2" x14ac:dyDescent="0.25">
      <c r="A11077">
        <f ca="1">26994.4442982286*(((RANDBETWEEN(3800,4910))))</f>
        <v>109570449.40650988</v>
      </c>
      <c r="B11077">
        <v>158289500.30683613</v>
      </c>
    </row>
    <row r="11078" spans="1:2" x14ac:dyDescent="0.25">
      <c r="A11078">
        <f ca="1">28464.5572007191*(((RANDBETWEEN(3800,4910))))</f>
        <v>113573583.23086907</v>
      </c>
      <c r="B11078">
        <v>155370953.63021511</v>
      </c>
    </row>
    <row r="11079" spans="1:2" x14ac:dyDescent="0.25">
      <c r="A11079">
        <f ca="1">25841.2916928938*(((RANDBETWEEN(3800,4910))))</f>
        <v>108171647.02645338</v>
      </c>
      <c r="B11079">
        <v>143098445.73611617</v>
      </c>
    </row>
    <row r="11080" spans="1:2" x14ac:dyDescent="0.25">
      <c r="A11080">
        <f ca="1">27129.2646036504*(((RANDBETWEEN(3800,4910))))</f>
        <v>129460850.68861946</v>
      </c>
      <c r="B11080">
        <v>196753504.47212815</v>
      </c>
    </row>
    <row r="11081" spans="1:2" x14ac:dyDescent="0.25">
      <c r="A11081">
        <f ca="1">26074.2001236645*(((RANDBETWEEN(3800,4910))))</f>
        <v>126329499.5991545</v>
      </c>
      <c r="B11081">
        <v>145953741.73410109</v>
      </c>
    </row>
    <row r="11082" spans="1:2" x14ac:dyDescent="0.25">
      <c r="A11082">
        <f ca="1">30767.6171386872*(((RANDBETWEEN(3800,4910))))</f>
        <v>122239742.89200409</v>
      </c>
      <c r="B11082">
        <v>176950867.12256813</v>
      </c>
    </row>
    <row r="11083" spans="1:2" x14ac:dyDescent="0.25">
      <c r="A11083">
        <f ca="1">27063.1535918311*(((RANDBETWEEN(3800,4910))))</f>
        <v>130038453.00874843</v>
      </c>
      <c r="B11083">
        <v>155648630.54716885</v>
      </c>
    </row>
    <row r="11084" spans="1:2" x14ac:dyDescent="0.25">
      <c r="A11084">
        <f ca="1">27687.8181746867*(((RANDBETWEEN(3800,4910))))</f>
        <v>133759849.60191146</v>
      </c>
      <c r="B11084">
        <v>167983817.98536026</v>
      </c>
    </row>
    <row r="11085" spans="1:2" x14ac:dyDescent="0.25">
      <c r="A11085">
        <f ca="1">25581.566587412*(((RANDBETWEEN(3800,4910))))</f>
        <v>123661292.88354938</v>
      </c>
      <c r="B11085">
        <v>169083017.4395147</v>
      </c>
    </row>
    <row r="11086" spans="1:2" x14ac:dyDescent="0.25">
      <c r="A11086">
        <f ca="1">28709.5843109577*(((RANDBETWEEN(3800,4910))))</f>
        <v>110417061.25994319</v>
      </c>
      <c r="B11086">
        <v>184399669.31304663</v>
      </c>
    </row>
    <row r="11087" spans="1:2" x14ac:dyDescent="0.25">
      <c r="A11087">
        <f ca="1">25638.9784986603*(((RANDBETWEEN(3800,4910))))</f>
        <v>113273007.00708127</v>
      </c>
      <c r="B11087">
        <v>152685619.61871964</v>
      </c>
    </row>
    <row r="11088" spans="1:2" x14ac:dyDescent="0.25">
      <c r="A11088">
        <f ca="1">25874.0355578451*(((RANDBETWEEN(3800,4910))))</f>
        <v>126756900.19788319</v>
      </c>
      <c r="B11088">
        <v>148781314.11001441</v>
      </c>
    </row>
    <row r="11089" spans="1:2" x14ac:dyDescent="0.25">
      <c r="A11089">
        <f ca="1">29588.2943569155*(((RANDBETWEEN(3800,4910))))</f>
        <v>140130162.07435188</v>
      </c>
      <c r="B11089">
        <v>157661015.45841438</v>
      </c>
    </row>
    <row r="11090" spans="1:2" x14ac:dyDescent="0.25">
      <c r="A11090">
        <f ca="1">26399.2285591506*(((RANDBETWEEN(3800,4910))))</f>
        <v>110665566.1199595</v>
      </c>
      <c r="B11090">
        <v>157964371.85990629</v>
      </c>
    </row>
    <row r="11091" spans="1:2" x14ac:dyDescent="0.25">
      <c r="A11091">
        <f ca="1">29001.9836031819*(((RANDBETWEEN(3800,4910))))</f>
        <v>120822263.69085574</v>
      </c>
      <c r="B11091">
        <v>185597560.42596188</v>
      </c>
    </row>
    <row r="11092" spans="1:2" x14ac:dyDescent="0.25">
      <c r="A11092">
        <f ca="1">30403.0867495688*(((RANDBETWEEN(3800,4910))))</f>
        <v>130368435.9821512</v>
      </c>
      <c r="B11092">
        <v>190441265.14039287</v>
      </c>
    </row>
    <row r="11093" spans="1:2" x14ac:dyDescent="0.25">
      <c r="A11093">
        <f ca="1">29780.6506169626*(((RANDBETWEEN(3800,4910))))</f>
        <v>121356151.26412269</v>
      </c>
      <c r="B11093">
        <v>189861028.43425065</v>
      </c>
    </row>
    <row r="11094" spans="1:2" x14ac:dyDescent="0.25">
      <c r="A11094">
        <f ca="1">29287.3794456008*(((RANDBETWEEN(3800,4910))))</f>
        <v>137826407.67099732</v>
      </c>
      <c r="B11094">
        <v>158904035.9562121</v>
      </c>
    </row>
    <row r="11095" spans="1:2" x14ac:dyDescent="0.25">
      <c r="A11095">
        <f ca="1">28959.5974886017*(((RANDBETWEEN(3800,4910))))</f>
        <v>114506248.46993105</v>
      </c>
      <c r="B11095">
        <v>193742577.46749172</v>
      </c>
    </row>
    <row r="11096" spans="1:2" x14ac:dyDescent="0.25">
      <c r="A11096">
        <f ca="1">26932.7455003862*(((RANDBETWEEN(3800,4910))))</f>
        <v>127364953.47132631</v>
      </c>
      <c r="B11096">
        <v>144364085.62251294</v>
      </c>
    </row>
    <row r="11097" spans="1:2" x14ac:dyDescent="0.25">
      <c r="A11097">
        <f ca="1">26866.4931023935*(((RANDBETWEEN(3800,4910))))</f>
        <v>121329082.85040924</v>
      </c>
      <c r="B11097">
        <v>162195263.69601911</v>
      </c>
    </row>
    <row r="11098" spans="1:2" x14ac:dyDescent="0.25">
      <c r="A11098">
        <f ca="1">30491.8508995375*(((RANDBETWEEN(3800,4910))))</f>
        <v>145263177.68539652</v>
      </c>
      <c r="B11098">
        <v>152578569.08745885</v>
      </c>
    </row>
    <row r="11099" spans="1:2" x14ac:dyDescent="0.25">
      <c r="A11099">
        <f ca="1">33847.7174469105*(((RANDBETWEEN(3800,4910))))</f>
        <v>148693022.74427798</v>
      </c>
      <c r="B11099">
        <v>202511084.03650936</v>
      </c>
    </row>
    <row r="11100" spans="1:2" x14ac:dyDescent="0.25">
      <c r="A11100">
        <f ca="1">26207.7168616706*(((RANDBETWEEN(3800,4910))))</f>
        <v>110832434.60800482</v>
      </c>
      <c r="B11100">
        <v>152347114.97448277</v>
      </c>
    </row>
    <row r="11101" spans="1:2" x14ac:dyDescent="0.25">
      <c r="A11101">
        <f ca="1">25550.201919057*(((RANDBETWEEN(3800,4910))))</f>
        <v>110121370.27113558</v>
      </c>
      <c r="B11101">
        <v>147018389.87628847</v>
      </c>
    </row>
    <row r="11102" spans="1:2" x14ac:dyDescent="0.25">
      <c r="A11102">
        <f ca="1">29857.5131149573*(((RANDBETWEEN(3800,4910))))</f>
        <v>145585233.94853187</v>
      </c>
      <c r="B11102">
        <v>184109538.83881992</v>
      </c>
    </row>
    <row r="11103" spans="1:2" x14ac:dyDescent="0.25">
      <c r="A11103">
        <f ca="1">27468.7846543623*(((RANDBETWEEN(3800,4910))))</f>
        <v>113610893.33044259</v>
      </c>
      <c r="B11103">
        <v>179012616.72464561</v>
      </c>
    </row>
    <row r="11104" spans="1:2" x14ac:dyDescent="0.25">
      <c r="A11104">
        <f ca="1">27047.0652828925*(((RANDBETWEEN(3800,4910))))</f>
        <v>116978557.34850986</v>
      </c>
      <c r="B11104">
        <v>145513845.62040704</v>
      </c>
    </row>
    <row r="11105" spans="1:2" x14ac:dyDescent="0.25">
      <c r="A11105">
        <f ca="1">26817.1765012071*(((RANDBETWEEN(3800,4910))))</f>
        <v>102092990.94009548</v>
      </c>
      <c r="B11105">
        <v>177207117.56878072</v>
      </c>
    </row>
    <row r="11106" spans="1:2" x14ac:dyDescent="0.25">
      <c r="A11106">
        <f ca="1">26638.4877449108*(((RANDBETWEEN(3800,4910))))</f>
        <v>111375517.261472</v>
      </c>
      <c r="B11106">
        <v>147621176.55947062</v>
      </c>
    </row>
    <row r="11107" spans="1:2" x14ac:dyDescent="0.25">
      <c r="A11107">
        <f ca="1">26820.4836238243*(((RANDBETWEEN(3800,4910))))</f>
        <v>122086841.45564842</v>
      </c>
      <c r="B11107">
        <v>146026001.70195442</v>
      </c>
    </row>
    <row r="11108" spans="1:2" x14ac:dyDescent="0.25">
      <c r="A11108">
        <f ca="1">27386.436665128*(((RANDBETWEEN(3800,4910))))</f>
        <v>118282019.95668797</v>
      </c>
      <c r="B11108">
        <v>194105952.87547761</v>
      </c>
    </row>
    <row r="11109" spans="1:2" x14ac:dyDescent="0.25">
      <c r="A11109">
        <f ca="1">29337.9199267349*(((RANDBETWEEN(3800,4910))))</f>
        <v>124862187.20818365</v>
      </c>
      <c r="B11109">
        <v>162194877.0408611</v>
      </c>
    </row>
    <row r="11110" spans="1:2" x14ac:dyDescent="0.25">
      <c r="A11110">
        <f ca="1">27594.2099618648*(((RANDBETWEEN(3800,4910))))</f>
        <v>125360495.85675171</v>
      </c>
      <c r="B11110">
        <v>185133105.35719854</v>
      </c>
    </row>
    <row r="11111" spans="1:2" x14ac:dyDescent="0.25">
      <c r="A11111">
        <f ca="1">28910.0285321448*(((RANDBETWEEN(3800,4910))))</f>
        <v>133477601.73291241</v>
      </c>
      <c r="B11111">
        <v>169323767.15385762</v>
      </c>
    </row>
    <row r="11112" spans="1:2" x14ac:dyDescent="0.25">
      <c r="A11112">
        <f ca="1">27700.9195533083*(((RANDBETWEEN(3800,4910))))</f>
        <v>135069683.74193108</v>
      </c>
      <c r="B11112">
        <v>201522837.40684521</v>
      </c>
    </row>
    <row r="11113" spans="1:2" x14ac:dyDescent="0.25">
      <c r="A11113">
        <f ca="1">25786.300397397*(((RANDBETWEEN(3800,4910))))</f>
        <v>116089924.38908115</v>
      </c>
      <c r="B11113">
        <v>152434219.32259852</v>
      </c>
    </row>
    <row r="11114" spans="1:2" x14ac:dyDescent="0.25">
      <c r="A11114">
        <f ca="1">27111.4389995603*(((RANDBETWEEN(3800,4910))))</f>
        <v>132900273.97584444</v>
      </c>
      <c r="B11114">
        <v>149929858.56173521</v>
      </c>
    </row>
    <row r="11115" spans="1:2" x14ac:dyDescent="0.25">
      <c r="A11115">
        <f ca="1">27187.05863132*(((RANDBETWEEN(3800,4910))))</f>
        <v>107171385.12466338</v>
      </c>
      <c r="B11115">
        <v>155623525.28878704</v>
      </c>
    </row>
    <row r="11116" spans="1:2" x14ac:dyDescent="0.25">
      <c r="A11116">
        <f ca="1">28263.2991828833*(((RANDBETWEEN(3800,4910))))</f>
        <v>117575324.60079449</v>
      </c>
      <c r="B11116">
        <v>199853335.03646481</v>
      </c>
    </row>
    <row r="11117" spans="1:2" x14ac:dyDescent="0.25">
      <c r="A11117">
        <f ca="1">27477.7581441751*(((RANDBETWEEN(3800,4910))))</f>
        <v>133349560.27368189</v>
      </c>
      <c r="B11117">
        <v>148205464.29724246</v>
      </c>
    </row>
    <row r="11118" spans="1:2" x14ac:dyDescent="0.25">
      <c r="A11118">
        <f ca="1">31092.8106327597*(((RANDBETWEEN(3800,4910))))</f>
        <v>120888847.74016973</v>
      </c>
      <c r="B11118">
        <v>146810725.57664222</v>
      </c>
    </row>
    <row r="11119" spans="1:2" x14ac:dyDescent="0.25">
      <c r="A11119">
        <f ca="1">27783.2154026627*(((RANDBETWEEN(3800,4910))))</f>
        <v>134359629.68727687</v>
      </c>
      <c r="B11119">
        <v>173059845.32925272</v>
      </c>
    </row>
    <row r="11120" spans="1:2" x14ac:dyDescent="0.25">
      <c r="A11120">
        <f ca="1">27331.7413849225*(((RANDBETWEEN(3800,4910))))</f>
        <v>114301342.47174595</v>
      </c>
      <c r="B11120">
        <v>171149871.36361805</v>
      </c>
    </row>
    <row r="11121" spans="1:2" x14ac:dyDescent="0.25">
      <c r="A11121">
        <f ca="1">25625.5970840844*(((RANDBETWEEN(3800,4910))))</f>
        <v>116083954.79090245</v>
      </c>
      <c r="B11121">
        <v>158383288.02116171</v>
      </c>
    </row>
    <row r="11122" spans="1:2" x14ac:dyDescent="0.25">
      <c r="A11122">
        <f ca="1">26585.6508276992*(((RANDBETWEEN(3800,4910))))</f>
        <v>117774433.16670734</v>
      </c>
      <c r="B11122">
        <v>148131308.98930824</v>
      </c>
    </row>
    <row r="11123" spans="1:2" x14ac:dyDescent="0.25">
      <c r="A11123">
        <f ca="1">32857.863475275*(((RANDBETWEEN(3800,4910))))</f>
        <v>126699921.56066044</v>
      </c>
      <c r="B11123">
        <v>155344389.79292673</v>
      </c>
    </row>
    <row r="11124" spans="1:2" x14ac:dyDescent="0.25">
      <c r="A11124">
        <f ca="1">27533.0461529311*(((RANDBETWEEN(3800,4910))))</f>
        <v>124642099.93431927</v>
      </c>
      <c r="B11124">
        <v>172042071.34815961</v>
      </c>
    </row>
    <row r="11125" spans="1:2" x14ac:dyDescent="0.25">
      <c r="A11125">
        <f ca="1">26719.543301155*(((RANDBETWEEN(3800,4910))))</f>
        <v>110618909.26678164</v>
      </c>
      <c r="B11125">
        <v>146699576.94081625</v>
      </c>
    </row>
    <row r="11126" spans="1:2" x14ac:dyDescent="0.25">
      <c r="A11126">
        <f ca="1">29255.1068321118*(((RANDBETWEEN(3800,4910))))</f>
        <v>113773110.47008272</v>
      </c>
      <c r="B11126">
        <v>186678307.96243179</v>
      </c>
    </row>
    <row r="11127" spans="1:2" x14ac:dyDescent="0.25">
      <c r="A11127">
        <f ca="1">27371.0313352817*(((RANDBETWEEN(3800,4910))))</f>
        <v>108772478.52640946</v>
      </c>
      <c r="B11127">
        <v>143479876.12373564</v>
      </c>
    </row>
    <row r="11128" spans="1:2" x14ac:dyDescent="0.25">
      <c r="A11128">
        <f ca="1">27851.5092707073*(((RANDBETWEEN(3800,4910))))</f>
        <v>132016153.9431528</v>
      </c>
      <c r="B11128">
        <v>187830164.77745384</v>
      </c>
    </row>
    <row r="11129" spans="1:2" x14ac:dyDescent="0.25">
      <c r="A11129">
        <f ca="1">27126.2387336507*(((RANDBETWEEN(3800,4910))))</f>
        <v>109752761.91635089</v>
      </c>
      <c r="B11129">
        <v>146138325.74995929</v>
      </c>
    </row>
    <row r="11130" spans="1:2" x14ac:dyDescent="0.25">
      <c r="A11130">
        <f ca="1">25639.175898966*(((RANDBETWEEN(3800,4910))))</f>
        <v>97454507.591969624</v>
      </c>
      <c r="B11130">
        <v>153216327.54847157</v>
      </c>
    </row>
    <row r="11131" spans="1:2" x14ac:dyDescent="0.25">
      <c r="A11131">
        <f ca="1">26593.1919641329*(((RANDBETWEEN(3800,4910))))</f>
        <v>111877558.59310694</v>
      </c>
      <c r="B11131">
        <v>144260904.22935802</v>
      </c>
    </row>
    <row r="11132" spans="1:2" x14ac:dyDescent="0.25">
      <c r="A11132">
        <f ca="1">27570.4749494999*(((RANDBETWEEN(3800,4910))))</f>
        <v>122661043.0503252</v>
      </c>
      <c r="B11132">
        <v>201939242.25252953</v>
      </c>
    </row>
    <row r="11133" spans="1:2" x14ac:dyDescent="0.25">
      <c r="A11133">
        <f ca="1">26940.744833665*(((RANDBETWEEN(3800,4910))))</f>
        <v>113258891.28072771</v>
      </c>
      <c r="B11133">
        <v>185003968.47749767</v>
      </c>
    </row>
    <row r="11134" spans="1:2" x14ac:dyDescent="0.25">
      <c r="A11134">
        <f ca="1">26093.14937311*(((RANDBETWEEN(3800,4910))))</f>
        <v>106146931.64981169</v>
      </c>
      <c r="B11134">
        <v>168610270.41187114</v>
      </c>
    </row>
    <row r="11135" spans="1:2" x14ac:dyDescent="0.25">
      <c r="A11135">
        <f ca="1">27756.3054793206*(((RANDBETWEEN(3800,4910))))</f>
        <v>127234904.31720576</v>
      </c>
      <c r="B11135">
        <v>151823197.9634296</v>
      </c>
    </row>
    <row r="11136" spans="1:2" x14ac:dyDescent="0.25">
      <c r="A11136">
        <f ca="1">26754.895225001*(((RANDBETWEEN(3800,4910))))</f>
        <v>122885233.76842961</v>
      </c>
      <c r="B11136">
        <v>159301804.25739878</v>
      </c>
    </row>
    <row r="11137" spans="1:2" x14ac:dyDescent="0.25">
      <c r="A11137">
        <f ca="1">33087.0399654009*(((RANDBETWEEN(3800,4910))))</f>
        <v>134730426.73911241</v>
      </c>
      <c r="B11137">
        <v>156584969.68483508</v>
      </c>
    </row>
    <row r="11138" spans="1:2" x14ac:dyDescent="0.25">
      <c r="A11138">
        <f ca="1">29429.3777097629*(((RANDBETWEEN(3800,4910))))</f>
        <v>112949951.65007013</v>
      </c>
      <c r="B11138">
        <v>181475289.21446073</v>
      </c>
    </row>
    <row r="11139" spans="1:2" x14ac:dyDescent="0.25">
      <c r="A11139">
        <f ca="1">29299.3424701978*(((RANDBETWEEN(3800,4910))))</f>
        <v>132638123.3625856</v>
      </c>
      <c r="B11139">
        <v>175985085.52303976</v>
      </c>
    </row>
    <row r="11140" spans="1:2" x14ac:dyDescent="0.25">
      <c r="A11140">
        <f ca="1">33231.7071897095*(((RANDBETWEEN(3800,4910))))</f>
        <v>138011279.95886362</v>
      </c>
      <c r="B11140">
        <v>189190906.45463803</v>
      </c>
    </row>
    <row r="11141" spans="1:2" x14ac:dyDescent="0.25">
      <c r="A11141">
        <f ca="1">28524.6081939572*(((RANDBETWEEN(3800,4910))))</f>
        <v>137146316.19654644</v>
      </c>
      <c r="B11141">
        <v>192982676.7101512</v>
      </c>
    </row>
    <row r="11142" spans="1:2" x14ac:dyDescent="0.25">
      <c r="A11142">
        <f ca="1">27215.0330596564*(((RANDBETWEEN(3800,4910))))</f>
        <v>113595547.99100596</v>
      </c>
      <c r="B11142">
        <v>169181958.39103985</v>
      </c>
    </row>
    <row r="11143" spans="1:2" x14ac:dyDescent="0.25">
      <c r="A11143">
        <f ca="1">27124.2858096405*(((RANDBETWEEN(3800,4910))))</f>
        <v>126426296.15873447</v>
      </c>
      <c r="B11143">
        <v>202945593.12424058</v>
      </c>
    </row>
    <row r="11144" spans="1:2" x14ac:dyDescent="0.25">
      <c r="A11144">
        <f ca="1">25892.1581533019*(((RANDBETWEEN(3800,4910))))</f>
        <v>121615466.84605893</v>
      </c>
      <c r="B11144">
        <v>160630653.09869498</v>
      </c>
    </row>
    <row r="11145" spans="1:2" x14ac:dyDescent="0.25">
      <c r="A11145">
        <f ca="1">29570.544890357*(((RANDBETWEEN(3800,4910))))</f>
        <v>132860458.19237405</v>
      </c>
      <c r="B11145">
        <v>192405168.96631867</v>
      </c>
    </row>
    <row r="11146" spans="1:2" x14ac:dyDescent="0.25">
      <c r="A11146">
        <f ca="1">26220.8719291457*(((RANDBETWEEN(3800,4910))))</f>
        <v>117836598.44958085</v>
      </c>
      <c r="B11146">
        <v>179914536.5318791</v>
      </c>
    </row>
    <row r="11147" spans="1:2" x14ac:dyDescent="0.25">
      <c r="A11147">
        <f ca="1">29434.9541350626*(((RANDBETWEEN(3800,4910))))</f>
        <v>141346649.75657067</v>
      </c>
      <c r="B11147">
        <v>157335458.13300204</v>
      </c>
    </row>
    <row r="11148" spans="1:2" x14ac:dyDescent="0.25">
      <c r="A11148">
        <f ca="1">30271.2725290603*(((RANDBETWEEN(3800,4910))))</f>
        <v>133254141.67292348</v>
      </c>
      <c r="B11148">
        <v>147894991.02918988</v>
      </c>
    </row>
    <row r="11149" spans="1:2" x14ac:dyDescent="0.25">
      <c r="A11149">
        <f ca="1">29155.1584403049*(((RANDBETWEEN(3800,4910))))</f>
        <v>134871762.94485065</v>
      </c>
      <c r="B11149">
        <v>200012334.2196523</v>
      </c>
    </row>
    <row r="11150" spans="1:2" x14ac:dyDescent="0.25">
      <c r="A11150">
        <f ca="1">29002.0336836173*(((RANDBETWEEN(3800,4910))))</f>
        <v>120445445.88806275</v>
      </c>
      <c r="B11150">
        <v>198643789.44790518</v>
      </c>
    </row>
    <row r="11151" spans="1:2" x14ac:dyDescent="0.25">
      <c r="A11151">
        <f ca="1">26311.3687532733*(((RANDBETWEEN(3800,4910))))</f>
        <v>123084583.02781264</v>
      </c>
      <c r="B11151">
        <v>175260227.83396095</v>
      </c>
    </row>
    <row r="11152" spans="1:2" x14ac:dyDescent="0.25">
      <c r="A11152">
        <f ca="1">31621.9831892611*(((RANDBETWEEN(3800,4910))))</f>
        <v>154726363.74505436</v>
      </c>
      <c r="B11152">
        <v>183959383.32515037</v>
      </c>
    </row>
    <row r="11153" spans="1:2" x14ac:dyDescent="0.25">
      <c r="A11153">
        <f ca="1">27069.3265711124*(((RANDBETWEEN(3800,4910))))</f>
        <v>107492295.8138873</v>
      </c>
      <c r="B11153">
        <v>151454338.03767905</v>
      </c>
    </row>
    <row r="11154" spans="1:2" x14ac:dyDescent="0.25">
      <c r="A11154">
        <f ca="1">28385.1161057982*(((RANDBETWEEN(3800,4910))))</f>
        <v>107891826.31813899</v>
      </c>
      <c r="B11154">
        <v>150994983.20985922</v>
      </c>
    </row>
    <row r="11155" spans="1:2" x14ac:dyDescent="0.25">
      <c r="A11155">
        <f ca="1">25613.4435177451*(((RANDBETWEEN(3800,4910))))</f>
        <v>108447319.85413271</v>
      </c>
      <c r="B11155">
        <v>150456487.92504159</v>
      </c>
    </row>
    <row r="11156" spans="1:2" x14ac:dyDescent="0.25">
      <c r="A11156">
        <f ca="1">25422.7178403753*(((RANDBETWEEN(3800,4910))))</f>
        <v>99657053.934271008</v>
      </c>
      <c r="B11156">
        <v>181757393.96966922</v>
      </c>
    </row>
    <row r="11157" spans="1:2" x14ac:dyDescent="0.25">
      <c r="A11157">
        <f ca="1">29723.8195067155*(((RANDBETWEEN(3800,4910))))</f>
        <v>119043897.12439542</v>
      </c>
      <c r="B11157">
        <v>151494188.14982885</v>
      </c>
    </row>
    <row r="11158" spans="1:2" x14ac:dyDescent="0.25">
      <c r="A11158">
        <f ca="1">26388.4465384714*(((RANDBETWEEN(3800,4910))))</f>
        <v>126374270.4727395</v>
      </c>
      <c r="B11158">
        <v>177864904.17717558</v>
      </c>
    </row>
    <row r="11159" spans="1:2" x14ac:dyDescent="0.25">
      <c r="A11159">
        <f ca="1">30874.3453473219*(((RANDBETWEEN(3800,4910))))</f>
        <v>149308334.09964886</v>
      </c>
      <c r="B11159">
        <v>186199461.70236319</v>
      </c>
    </row>
    <row r="11160" spans="1:2" x14ac:dyDescent="0.25">
      <c r="A11160">
        <f ca="1">28938.2685689413*(((RANDBETWEEN(3800,4910))))</f>
        <v>136212430.15400666</v>
      </c>
      <c r="B11160">
        <v>144236980.88854977</v>
      </c>
    </row>
    <row r="11161" spans="1:2" x14ac:dyDescent="0.25">
      <c r="A11161">
        <f ca="1">28359.6451160451*(((RANDBETWEEN(3800,4910))))</f>
        <v>113240062.94836801</v>
      </c>
      <c r="B11161">
        <v>200027490.84531879</v>
      </c>
    </row>
    <row r="11162" spans="1:2" x14ac:dyDescent="0.25">
      <c r="A11162">
        <f ca="1">29662.401287902*(((RANDBETWEEN(3800,4910))))</f>
        <v>131315450.50154199</v>
      </c>
      <c r="B11162">
        <v>174744434.42853948</v>
      </c>
    </row>
    <row r="11163" spans="1:2" x14ac:dyDescent="0.25">
      <c r="A11163">
        <f ca="1">26830.3649467794*(((RANDBETWEEN(3800,4910))))</f>
        <v>120897624.4501882</v>
      </c>
      <c r="B11163">
        <v>144387656.69260406</v>
      </c>
    </row>
    <row r="11164" spans="1:2" x14ac:dyDescent="0.25">
      <c r="A11164">
        <f ca="1">26413.2142985609*(((RANDBETWEEN(3800,4910))))</f>
        <v>106233947.90881175</v>
      </c>
      <c r="B11164">
        <v>143432396.00380462</v>
      </c>
    </row>
    <row r="11165" spans="1:2" x14ac:dyDescent="0.25">
      <c r="A11165">
        <f ca="1">26903.593300306*(((RANDBETWEEN(3800,4910))))</f>
        <v>108394577.40693279</v>
      </c>
      <c r="B11165">
        <v>146018837.73450804</v>
      </c>
    </row>
    <row r="11166" spans="1:2" x14ac:dyDescent="0.25">
      <c r="A11166">
        <f ca="1">27375.1809403252*(((RANDBETWEEN(3800,4910))))</f>
        <v>120970924.575297</v>
      </c>
      <c r="B11166">
        <v>147301537.67252252</v>
      </c>
    </row>
    <row r="11167" spans="1:2" x14ac:dyDescent="0.25">
      <c r="A11167">
        <f ca="1">25049.8832661463*(((RANDBETWEEN(3800,4910))))</f>
        <v>106612303.18071868</v>
      </c>
      <c r="B11167">
        <v>144587523.49149513</v>
      </c>
    </row>
    <row r="11168" spans="1:2" x14ac:dyDescent="0.25">
      <c r="A11168">
        <f ca="1">26651.6168303622*(((RANDBETWEEN(3800,4910))))</f>
        <v>127448031.68279214</v>
      </c>
      <c r="B11168">
        <v>181698090.49400562</v>
      </c>
    </row>
    <row r="11169" spans="1:2" x14ac:dyDescent="0.25">
      <c r="A11169">
        <f ca="1">28870.8200358396*(((RANDBETWEEN(3800,4910))))</f>
        <v>136587849.58955729</v>
      </c>
      <c r="B11169">
        <v>143462949.29239044</v>
      </c>
    </row>
    <row r="11170" spans="1:2" x14ac:dyDescent="0.25">
      <c r="A11170">
        <f ca="1">27923.2101490255*(((RANDBETWEEN(3800,4910))))</f>
        <v>110212910.45820351</v>
      </c>
      <c r="B11170">
        <v>172198197.7489143</v>
      </c>
    </row>
    <row r="11171" spans="1:2" x14ac:dyDescent="0.25">
      <c r="A11171">
        <f ca="1">32151.2667971369*(((RANDBETWEEN(3800,4910))))</f>
        <v>138797018.7632401</v>
      </c>
      <c r="B11171">
        <v>198926684.3059746</v>
      </c>
    </row>
    <row r="11172" spans="1:2" x14ac:dyDescent="0.25">
      <c r="A11172">
        <f ca="1">27076.2906271999*(((RANDBETWEEN(3800,4910))))</f>
        <v>107438721.20872925</v>
      </c>
      <c r="B11172">
        <v>160989743.64701718</v>
      </c>
    </row>
    <row r="11173" spans="1:2" x14ac:dyDescent="0.25">
      <c r="A11173">
        <f ca="1">26134.751507903*(((RANDBETWEEN(3800,4910))))</f>
        <v>100435850.04487132</v>
      </c>
      <c r="B11173">
        <v>155101717.1861231</v>
      </c>
    </row>
    <row r="11174" spans="1:2" x14ac:dyDescent="0.25">
      <c r="A11174">
        <f ca="1">26305.0202694048*(((RANDBETWEEN(3800,4910))))</f>
        <v>102747409.17229529</v>
      </c>
      <c r="B11174">
        <v>160364933.51265499</v>
      </c>
    </row>
    <row r="11175" spans="1:2" x14ac:dyDescent="0.25">
      <c r="A11175">
        <f ca="1">26706.6360312298*(((RANDBETWEEN(3800,4910))))</f>
        <v>112541764.23560224</v>
      </c>
      <c r="B11175">
        <v>148346667.8303718</v>
      </c>
    </row>
    <row r="11176" spans="1:2" x14ac:dyDescent="0.25">
      <c r="A11176">
        <f ca="1">29041.6444611485*(((RANDBETWEEN(3800,4910))))</f>
        <v>110619623.75251473</v>
      </c>
      <c r="B11176">
        <v>168429240.19057995</v>
      </c>
    </row>
    <row r="11177" spans="1:2" x14ac:dyDescent="0.25">
      <c r="A11177">
        <f ca="1">31529.811444063*(((RANDBETWEEN(3800,4910))))</f>
        <v>121074475.94520205</v>
      </c>
      <c r="B11177">
        <v>188141957.88286263</v>
      </c>
    </row>
    <row r="11178" spans="1:2" x14ac:dyDescent="0.25">
      <c r="A11178">
        <f ca="1">30110.9104397666*(((RANDBETWEEN(3800,4910))))</f>
        <v>134415104.20311829</v>
      </c>
      <c r="B11178">
        <v>162628180.52438244</v>
      </c>
    </row>
    <row r="11179" spans="1:2" x14ac:dyDescent="0.25">
      <c r="A11179">
        <f ca="1">31618.0440800778*(((RANDBETWEEN(3800,4910))))</f>
        <v>138834831.55562147</v>
      </c>
      <c r="B11179">
        <v>173340288.12269193</v>
      </c>
    </row>
    <row r="11180" spans="1:2" x14ac:dyDescent="0.25">
      <c r="A11180">
        <f ca="1">27222.9030427594*(((RANDBETWEEN(3800,4910))))</f>
        <v>131813296.53304084</v>
      </c>
      <c r="B11180">
        <v>157496172.75164831</v>
      </c>
    </row>
    <row r="11181" spans="1:2" x14ac:dyDescent="0.25">
      <c r="A11181">
        <f ca="1">30183.3384310841*(((RANDBETWEEN(3800,4910))))</f>
        <v>130210921.99169675</v>
      </c>
      <c r="B11181">
        <v>182155094.90330189</v>
      </c>
    </row>
    <row r="11182" spans="1:2" x14ac:dyDescent="0.25">
      <c r="A11182">
        <f ca="1">29072.3807795446*(((RANDBETWEEN(3800,4910))))</f>
        <v>131668812.55055767</v>
      </c>
      <c r="B11182">
        <v>181115412.2004995</v>
      </c>
    </row>
    <row r="11183" spans="1:2" x14ac:dyDescent="0.25">
      <c r="A11183">
        <f ca="1">29900.4349935025*(((RANDBETWEEN(3800,4910))))</f>
        <v>129319381.34689844</v>
      </c>
      <c r="B11183">
        <v>168373038.18824005</v>
      </c>
    </row>
    <row r="11184" spans="1:2" x14ac:dyDescent="0.25">
      <c r="A11184">
        <f ca="1">27410.3848350992*(((RANDBETWEEN(3800,4910))))</f>
        <v>128856219.10980129</v>
      </c>
      <c r="B11184">
        <v>200026504.21911123</v>
      </c>
    </row>
    <row r="11185" spans="1:2" x14ac:dyDescent="0.25">
      <c r="A11185">
        <f ca="1">31237.0440433886*(((RANDBETWEEN(3800,4910))))</f>
        <v>134163104.16635439</v>
      </c>
      <c r="B11185">
        <v>187241412.76273498</v>
      </c>
    </row>
    <row r="11186" spans="1:2" x14ac:dyDescent="0.25">
      <c r="A11186">
        <f ca="1">26330.9637346899*(((RANDBETWEEN(3800,4910))))</f>
        <v>101031907.85000527</v>
      </c>
      <c r="B11186">
        <v>158342900.48291412</v>
      </c>
    </row>
    <row r="11187" spans="1:2" x14ac:dyDescent="0.25">
      <c r="A11187">
        <f ca="1">26802.0462613977*(((RANDBETWEEN(3800,4910))))</f>
        <v>109513161.02407087</v>
      </c>
      <c r="B11187">
        <v>143652382.29372382</v>
      </c>
    </row>
    <row r="11188" spans="1:2" x14ac:dyDescent="0.25">
      <c r="A11188">
        <f ca="1">27984.9202420921*(((RANDBETWEEN(3800,4910))))</f>
        <v>123413498.26762605</v>
      </c>
      <c r="B11188">
        <v>152094202.49405751</v>
      </c>
    </row>
    <row r="11189" spans="1:2" x14ac:dyDescent="0.25">
      <c r="A11189">
        <f ca="1">26742.9510822129*(((RANDBETWEEN(3800,4910))))</f>
        <v>107506663.35049571</v>
      </c>
      <c r="B11189">
        <v>163801768.97717568</v>
      </c>
    </row>
    <row r="11190" spans="1:2" x14ac:dyDescent="0.25">
      <c r="A11190">
        <f ca="1">26893.0146250881*(((RANDBETWEEN(3800,4910))))</f>
        <v>125079411.0212848</v>
      </c>
      <c r="B11190">
        <v>146390015.21355191</v>
      </c>
    </row>
    <row r="11191" spans="1:2" x14ac:dyDescent="0.25">
      <c r="A11191">
        <f ca="1">29590.4013861254*(((RANDBETWEEN(3800,4910))))</f>
        <v>118894232.76945178</v>
      </c>
      <c r="B11191">
        <v>182045896.43278569</v>
      </c>
    </row>
    <row r="11192" spans="1:2" x14ac:dyDescent="0.25">
      <c r="A11192">
        <f ca="1">27677.4606304139*(((RANDBETWEEN(3800,4910))))</f>
        <v>108938485.04130919</v>
      </c>
      <c r="B11192">
        <v>143962644.73963562</v>
      </c>
    </row>
    <row r="11193" spans="1:2" x14ac:dyDescent="0.25">
      <c r="A11193">
        <f ca="1">27349.4834778434*(((RANDBETWEEN(3800,4910))))</f>
        <v>111695290.5235125</v>
      </c>
      <c r="B11193">
        <v>144670966.94276252</v>
      </c>
    </row>
    <row r="11194" spans="1:2" x14ac:dyDescent="0.25">
      <c r="A11194">
        <f ca="1">27058.5864902071*(((RANDBETWEEN(3800,4910))))</f>
        <v>123820091.77918775</v>
      </c>
      <c r="B11194">
        <v>148981979.75836068</v>
      </c>
    </row>
    <row r="11195" spans="1:2" x14ac:dyDescent="0.25">
      <c r="A11195">
        <f ca="1">32456.0916920458*(((RANDBETWEEN(3800,4910))))</f>
        <v>152933104.05291969</v>
      </c>
      <c r="B11195">
        <v>191206955.23418933</v>
      </c>
    </row>
    <row r="11196" spans="1:2" x14ac:dyDescent="0.25">
      <c r="A11196">
        <f ca="1">27761.1797200448*(((RANDBETWEEN(3800,4910))))</f>
        <v>131810081.31077264</v>
      </c>
      <c r="B11196">
        <v>155642359.04535934</v>
      </c>
    </row>
    <row r="11197" spans="1:2" x14ac:dyDescent="0.25">
      <c r="A11197">
        <f ca="1">28853.2065847528*(((RANDBETWEEN(3800,4910))))</f>
        <v>123462870.97615714</v>
      </c>
      <c r="B11197">
        <v>162556851.08136746</v>
      </c>
    </row>
    <row r="11198" spans="1:2" x14ac:dyDescent="0.25">
      <c r="A11198">
        <f ca="1">28114.2982457961*(((RANDBETWEEN(3800,4910))))</f>
        <v>109814448.9480795</v>
      </c>
      <c r="B11198">
        <v>157891271.92735851</v>
      </c>
    </row>
    <row r="11199" spans="1:2" x14ac:dyDescent="0.25">
      <c r="A11199">
        <f ca="1">27351.8734234545*(((RANDBETWEEN(3800,4910))))</f>
        <v>113838497.18841745</v>
      </c>
      <c r="B11199">
        <v>154760912.12838411</v>
      </c>
    </row>
    <row r="11200" spans="1:2" x14ac:dyDescent="0.25">
      <c r="A11200">
        <f ca="1">28192.8569206788*(((RANDBETWEEN(3800,4910))))</f>
        <v>122920856.17415978</v>
      </c>
      <c r="B11200">
        <v>170905600.73158422</v>
      </c>
    </row>
    <row r="11201" spans="1:2" x14ac:dyDescent="0.25">
      <c r="A11201">
        <f ca="1">28458.1699960846*(((RANDBETWEEN(3800,4910))))</f>
        <v>132216657.80180925</v>
      </c>
      <c r="B11201">
        <v>174839412.53884494</v>
      </c>
    </row>
    <row r="11202" spans="1:2" x14ac:dyDescent="0.25">
      <c r="A11202">
        <f ca="1">26600.6392216994*(((RANDBETWEEN(3800,4910))))</f>
        <v>101960250.13677375</v>
      </c>
      <c r="B11202">
        <v>145206837.4197464</v>
      </c>
    </row>
    <row r="11203" spans="1:2" x14ac:dyDescent="0.25">
      <c r="A11203">
        <f ca="1">28077.7349114632*(((RANDBETWEEN(3800,4910))))</f>
        <v>115792578.77487431</v>
      </c>
      <c r="B11203">
        <v>145847423.33708444</v>
      </c>
    </row>
    <row r="11204" spans="1:2" x14ac:dyDescent="0.25">
      <c r="A11204">
        <f ca="1">31383.2356313612*(((RANDBETWEEN(3800,4910))))</f>
        <v>123806864.56571992</v>
      </c>
      <c r="B11204">
        <v>180507507.93033457</v>
      </c>
    </row>
    <row r="11205" spans="1:2" x14ac:dyDescent="0.25">
      <c r="A11205">
        <f ca="1">26701.8718951934*(((RANDBETWEEN(3800,4910))))</f>
        <v>103843579.80040702</v>
      </c>
      <c r="B11205">
        <v>174686277.19539836</v>
      </c>
    </row>
    <row r="11206" spans="1:2" x14ac:dyDescent="0.25">
      <c r="A11206">
        <f ca="1">28797.7046319507*(((RANDBETWEEN(3800,4910))))</f>
        <v>130194422.64104925</v>
      </c>
      <c r="B11206">
        <v>195435103.54381496</v>
      </c>
    </row>
    <row r="11207" spans="1:2" x14ac:dyDescent="0.25">
      <c r="A11207">
        <f ca="1">26585.2522778476*(((RANDBETWEEN(3800,4910))))</f>
        <v>105862474.57038902</v>
      </c>
      <c r="B11207">
        <v>182241446.17239618</v>
      </c>
    </row>
    <row r="11208" spans="1:2" x14ac:dyDescent="0.25">
      <c r="A11208">
        <f ca="1">28062.7719567847*(((RANDBETWEEN(3800,4910))))</f>
        <v>113626163.65302108</v>
      </c>
      <c r="B11208">
        <v>179832679.64067754</v>
      </c>
    </row>
    <row r="11209" spans="1:2" x14ac:dyDescent="0.25">
      <c r="A11209">
        <f ca="1">25323.9309033776*(((RANDBETWEEN(3800,4910))))</f>
        <v>109044846.46994399</v>
      </c>
      <c r="B11209">
        <v>146113876.31559795</v>
      </c>
    </row>
    <row r="11210" spans="1:2" x14ac:dyDescent="0.25">
      <c r="A11210">
        <f ca="1">27362.1126860705*(((RANDBETWEEN(3800,4910))))</f>
        <v>109339002.29353759</v>
      </c>
      <c r="B11210">
        <v>147376009.86223847</v>
      </c>
    </row>
    <row r="11211" spans="1:2" x14ac:dyDescent="0.25">
      <c r="A11211">
        <f ca="1">27015.421062606*(((RANDBETWEEN(3800,4910))))</f>
        <v>125972908.41493161</v>
      </c>
      <c r="B11211">
        <v>195536967.34885469</v>
      </c>
    </row>
    <row r="11212" spans="1:2" x14ac:dyDescent="0.25">
      <c r="A11212">
        <f ca="1">27360.9900798875*(((RANDBETWEEN(3800,4910))))</f>
        <v>133986768.42120925</v>
      </c>
      <c r="B11212">
        <v>179546506.06062365</v>
      </c>
    </row>
    <row r="11213" spans="1:2" x14ac:dyDescent="0.25">
      <c r="A11213">
        <f ca="1">27554.8938988754*(((RANDBETWEEN(3800,4910))))</f>
        <v>132043051.56341077</v>
      </c>
      <c r="B11213">
        <v>170122021.51123193</v>
      </c>
    </row>
    <row r="11214" spans="1:2" x14ac:dyDescent="0.25">
      <c r="A11214">
        <f ca="1">30823.0945858745*(((RANDBETWEEN(3800,4910))))</f>
        <v>117929159.88555577</v>
      </c>
      <c r="B11214">
        <v>173283161.16031355</v>
      </c>
    </row>
    <row r="11215" spans="1:2" x14ac:dyDescent="0.25">
      <c r="A11215">
        <f ca="1">27232.7577004645*(((RANDBETWEEN(3800,4910))))</f>
        <v>131806547.27024814</v>
      </c>
      <c r="B11215">
        <v>178254038.05677027</v>
      </c>
    </row>
    <row r="11216" spans="1:2" x14ac:dyDescent="0.25">
      <c r="A11216">
        <f ca="1">30103.473297977*(((RANDBETWEEN(3800,4910))))</f>
        <v>147687639.99987501</v>
      </c>
      <c r="B11216">
        <v>157580611.14538112</v>
      </c>
    </row>
    <row r="11217" spans="1:2" x14ac:dyDescent="0.25">
      <c r="A11217">
        <f ca="1">27329.5705685328*(((RANDBETWEEN(3800,4910))))</f>
        <v>121097327.18916862</v>
      </c>
      <c r="B11217">
        <v>183478107.14504904</v>
      </c>
    </row>
    <row r="11218" spans="1:2" x14ac:dyDescent="0.25">
      <c r="A11218">
        <f ca="1">25905.9229057079*(((RANDBETWEEN(3800,4910))))</f>
        <v>105281670.68879704</v>
      </c>
      <c r="B11218">
        <v>157540117.06267795</v>
      </c>
    </row>
    <row r="11219" spans="1:2" x14ac:dyDescent="0.25">
      <c r="A11219">
        <f ca="1">28544.9579089112*(((RANDBETWEEN(3800,4910))))</f>
        <v>125312365.22012036</v>
      </c>
      <c r="B11219">
        <v>192213500.09590825</v>
      </c>
    </row>
    <row r="11220" spans="1:2" x14ac:dyDescent="0.25">
      <c r="A11220">
        <f ca="1">28246.1369632392*(((RANDBETWEEN(3800,4910))))</f>
        <v>119000975.02612686</v>
      </c>
      <c r="B11220">
        <v>170682970.65930003</v>
      </c>
    </row>
    <row r="11221" spans="1:2" x14ac:dyDescent="0.25">
      <c r="A11221">
        <f ca="1">27852.8284229074*(((RANDBETWEEN(3800,4910))))</f>
        <v>129599210.65178806</v>
      </c>
      <c r="B11221">
        <v>175048090.54188156</v>
      </c>
    </row>
    <row r="11222" spans="1:2" x14ac:dyDescent="0.25">
      <c r="A11222">
        <f ca="1">27349.9929599595*(((RANDBETWEEN(3800,4910))))</f>
        <v>104012023.22672607</v>
      </c>
      <c r="B11222">
        <v>182809706.08850777</v>
      </c>
    </row>
    <row r="11223" spans="1:2" x14ac:dyDescent="0.25">
      <c r="A11223">
        <f ca="1">27740.0558223714*(((RANDBETWEEN(3800,4910))))</f>
        <v>112042085.46655807</v>
      </c>
      <c r="B11223">
        <v>200836902.88580555</v>
      </c>
    </row>
    <row r="11224" spans="1:2" x14ac:dyDescent="0.25">
      <c r="A11224">
        <f ca="1">26837.5545610346*(((RANDBETWEEN(3800,4910))))</f>
        <v>109148334.39972787</v>
      </c>
      <c r="B11224">
        <v>155542490.57024756</v>
      </c>
    </row>
    <row r="11225" spans="1:2" x14ac:dyDescent="0.25">
      <c r="A11225">
        <f ca="1">28816.7184129899*(((RANDBETWEEN(3800,4910))))</f>
        <v>121981169.04218622</v>
      </c>
      <c r="B11225">
        <v>196677809.97055519</v>
      </c>
    </row>
    <row r="11226" spans="1:2" x14ac:dyDescent="0.25">
      <c r="A11226">
        <f ca="1">25843.2661273157*(((RANDBETWEEN(3800,4910))))</f>
        <v>118155412.7340873</v>
      </c>
      <c r="B11226">
        <v>172148647.77847329</v>
      </c>
    </row>
    <row r="11227" spans="1:2" x14ac:dyDescent="0.25">
      <c r="A11227">
        <f ca="1">31121.5642849766*(((RANDBETWEEN(3800,4910))))</f>
        <v>123957190.54706189</v>
      </c>
      <c r="B11227">
        <v>167116415.1907295</v>
      </c>
    </row>
    <row r="11228" spans="1:2" x14ac:dyDescent="0.25">
      <c r="A11228">
        <f ca="1">25023.4443468398*(((RANDBETWEEN(3800,4910))))</f>
        <v>102671192.15508379</v>
      </c>
      <c r="B11228">
        <v>145294462.21408311</v>
      </c>
    </row>
    <row r="11229" spans="1:2" x14ac:dyDescent="0.25">
      <c r="A11229">
        <f ca="1">26455.8662734224*(((RANDBETWEEN(3800,4910))))</f>
        <v>110902991.41818674</v>
      </c>
      <c r="B11229">
        <v>169264031.263569</v>
      </c>
    </row>
    <row r="11230" spans="1:2" x14ac:dyDescent="0.25">
      <c r="A11230">
        <f ca="1">25968.1957996713*(((RANDBETWEEN(3800,4910))))</f>
        <v>107716076.17703643</v>
      </c>
      <c r="B11230">
        <v>146981351.77902615</v>
      </c>
    </row>
    <row r="11231" spans="1:2" x14ac:dyDescent="0.25">
      <c r="A11231">
        <f ca="1">26947.0973017641*(((RANDBETWEEN(3800,4910))))</f>
        <v>109162691.16944644</v>
      </c>
      <c r="B11231">
        <v>145947309.69916886</v>
      </c>
    </row>
    <row r="11232" spans="1:2" x14ac:dyDescent="0.25">
      <c r="A11232">
        <f ca="1">28508.5480169765*(((RANDBETWEEN(3800,4910))))</f>
        <v>109615367.12527461</v>
      </c>
      <c r="B11232">
        <v>203327513.5748435</v>
      </c>
    </row>
    <row r="11233" spans="1:2" x14ac:dyDescent="0.25">
      <c r="A11233">
        <f ca="1">28204.9402370998*(((RANDBETWEEN(3800,4910))))</f>
        <v>107545437.1240617</v>
      </c>
      <c r="B11233">
        <v>198351504.53027922</v>
      </c>
    </row>
    <row r="11234" spans="1:2" x14ac:dyDescent="0.25">
      <c r="A11234">
        <f ca="1">27119.9290804927*(((RANDBETWEEN(3800,4910))))</f>
        <v>133158851.78521901</v>
      </c>
      <c r="B11234">
        <v>162599022.59061173</v>
      </c>
    </row>
    <row r="11235" spans="1:2" x14ac:dyDescent="0.25">
      <c r="A11235">
        <f ca="1">27596.8517090926*(((RANDBETWEEN(3800,4910))))</f>
        <v>112208799.0491704</v>
      </c>
      <c r="B11235">
        <v>156812676.14966249</v>
      </c>
    </row>
    <row r="11236" spans="1:2" x14ac:dyDescent="0.25">
      <c r="A11236">
        <f ca="1">27707.2039666388*(((RANDBETWEEN(3800,4910))))</f>
        <v>133188529.4676327</v>
      </c>
      <c r="B11236">
        <v>145535357.84056735</v>
      </c>
    </row>
    <row r="11237" spans="1:2" x14ac:dyDescent="0.25">
      <c r="A11237">
        <f ca="1">26780.5205863572*(((RANDBETWEEN(3800,4910))))</f>
        <v>115825751.53599471</v>
      </c>
      <c r="B11237">
        <v>153211330.39326942</v>
      </c>
    </row>
    <row r="11238" spans="1:2" x14ac:dyDescent="0.25">
      <c r="A11238">
        <f ca="1">30728.6859098455*(((RANDBETWEEN(3800,4910))))</f>
        <v>143748792.68625703</v>
      </c>
      <c r="B11238">
        <v>165880821.41525796</v>
      </c>
    </row>
    <row r="11239" spans="1:2" x14ac:dyDescent="0.25">
      <c r="A11239">
        <f ca="1">32933.3821583405*(((RANDBETWEEN(3800,4910))))</f>
        <v>160220904.20032653</v>
      </c>
      <c r="B11239">
        <v>151762017.18814605</v>
      </c>
    </row>
    <row r="11240" spans="1:2" x14ac:dyDescent="0.25">
      <c r="A11240">
        <f ca="1">27555.6861676343*(((RANDBETWEEN(3800,4910))))</f>
        <v>122209468.15345815</v>
      </c>
      <c r="B11240">
        <v>201099711.62074101</v>
      </c>
    </row>
    <row r="11241" spans="1:2" x14ac:dyDescent="0.25">
      <c r="A11241">
        <f ca="1">26184.3028703072*(((RANDBETWEEN(3800,4910))))</f>
        <v>119217130.96850887</v>
      </c>
      <c r="B11241">
        <v>151782960.91118184</v>
      </c>
    </row>
    <row r="11242" spans="1:2" x14ac:dyDescent="0.25">
      <c r="A11242">
        <f ca="1">29599.2737246085*(((RANDBETWEEN(3800,4910))))</f>
        <v>133818316.50895521</v>
      </c>
      <c r="B11242">
        <v>149759015.72316724</v>
      </c>
    </row>
    <row r="11243" spans="1:2" x14ac:dyDescent="0.25">
      <c r="A11243">
        <f ca="1">30070.8286178237*(((RANDBETWEEN(3800,4910))))</f>
        <v>130116475.42932327</v>
      </c>
      <c r="B11243">
        <v>162022083.10049319</v>
      </c>
    </row>
    <row r="11244" spans="1:2" x14ac:dyDescent="0.25">
      <c r="A11244">
        <f ca="1">26190.6270084282*(((RANDBETWEEN(3800,4910))))</f>
        <v>120031643.57962634</v>
      </c>
      <c r="B11244">
        <v>144416182.38328326</v>
      </c>
    </row>
    <row r="11245" spans="1:2" x14ac:dyDescent="0.25">
      <c r="A11245">
        <f ca="1">25494.2127569235*(((RANDBETWEEN(3800,4910))))</f>
        <v>111205756.04570034</v>
      </c>
      <c r="B11245">
        <v>145560221.72590876</v>
      </c>
    </row>
    <row r="11246" spans="1:2" x14ac:dyDescent="0.25">
      <c r="A11246">
        <f ca="1">26405.6838878273*(((RANDBETWEEN(3800,4910))))</f>
        <v>113386006.61433046</v>
      </c>
      <c r="B11246">
        <v>179663855.4324311</v>
      </c>
    </row>
    <row r="11247" spans="1:2" x14ac:dyDescent="0.25">
      <c r="A11247">
        <f ca="1">31070.5274823069*(((RANDBETWEEN(3800,4910))))</f>
        <v>150443494.06932998</v>
      </c>
      <c r="B11247">
        <v>164109664.07821673</v>
      </c>
    </row>
    <row r="11248" spans="1:2" x14ac:dyDescent="0.25">
      <c r="A11248">
        <f ca="1">27721.3648892721*(((RANDBETWEEN(3800,4910))))</f>
        <v>116651503.45405704</v>
      </c>
      <c r="B11248">
        <v>155191417.87932545</v>
      </c>
    </row>
    <row r="11249" spans="1:2" x14ac:dyDescent="0.25">
      <c r="A11249">
        <f ca="1">27835.4153621234*(((RANDBETWEEN(3800,4910))))</f>
        <v>109782878.18821487</v>
      </c>
      <c r="B11249">
        <v>169441049.19877297</v>
      </c>
    </row>
    <row r="11250" spans="1:2" x14ac:dyDescent="0.25">
      <c r="A11250">
        <f ca="1">28996.5342438852*(((RANDBETWEEN(3800,4910))))</f>
        <v>122742329.45436586</v>
      </c>
      <c r="B11250">
        <v>173817226.58026898</v>
      </c>
    </row>
    <row r="11251" spans="1:2" x14ac:dyDescent="0.25">
      <c r="A11251">
        <f ca="1">26240.2125558891*(((RANDBETWEEN(3800,4910))))</f>
        <v>117451191.40015969</v>
      </c>
      <c r="B11251">
        <v>149073975.07527786</v>
      </c>
    </row>
    <row r="11252" spans="1:2" x14ac:dyDescent="0.25">
      <c r="A11252">
        <f ca="1">27674.3838084628*(((RANDBETWEEN(3800,4910))))</f>
        <v>126084492.63135645</v>
      </c>
      <c r="B11252">
        <v>193029368.58358887</v>
      </c>
    </row>
    <row r="11253" spans="1:2" x14ac:dyDescent="0.25">
      <c r="A11253">
        <f ca="1">27941.9298930948*(((RANDBETWEEN(3800,4910))))</f>
        <v>121770930.474107</v>
      </c>
      <c r="B11253">
        <v>153329003.37159771</v>
      </c>
    </row>
    <row r="11254" spans="1:2" x14ac:dyDescent="0.25">
      <c r="A11254">
        <f ca="1">28316.6755271009*(((RANDBETWEEN(3800,4910))))</f>
        <v>131134524.36600412</v>
      </c>
      <c r="B11254">
        <v>145978671.66134042</v>
      </c>
    </row>
    <row r="11255" spans="1:2" x14ac:dyDescent="0.25">
      <c r="A11255">
        <f ca="1">29075.2435903259*(((RANDBETWEEN(3800,4910))))</f>
        <v>120982088.57934599</v>
      </c>
      <c r="B11255">
        <v>180869005.82241371</v>
      </c>
    </row>
    <row r="11256" spans="1:2" x14ac:dyDescent="0.25">
      <c r="A11256">
        <f ca="1">27108.3864423611*(((RANDBETWEEN(3800,4910))))</f>
        <v>114207632.08166739</v>
      </c>
      <c r="B11256">
        <v>161491430.08385998</v>
      </c>
    </row>
    <row r="11257" spans="1:2" x14ac:dyDescent="0.25">
      <c r="A11257">
        <f ca="1">28533.3317520419*(((RANDBETWEEN(3800,4910))))</f>
        <v>120753059.97464123</v>
      </c>
      <c r="B11257">
        <v>148129894.18882334</v>
      </c>
    </row>
    <row r="11258" spans="1:2" x14ac:dyDescent="0.25">
      <c r="A11258">
        <f ca="1">27085.4814485054*(((RANDBETWEEN(3800,4910))))</f>
        <v>110644191.71714444</v>
      </c>
      <c r="B11258">
        <v>183732955.02602518</v>
      </c>
    </row>
    <row r="11259" spans="1:2" x14ac:dyDescent="0.25">
      <c r="A11259">
        <f ca="1">26908.0503319099*(((RANDBETWEEN(3800,4910))))</f>
        <v>104214878.9354869</v>
      </c>
      <c r="B11259">
        <v>143187678.60900983</v>
      </c>
    </row>
    <row r="11260" spans="1:2" x14ac:dyDescent="0.25">
      <c r="A11260">
        <f ca="1">28738.7944715572*(((RANDBETWEEN(3800,4910))))</f>
        <v>137428915.16298637</v>
      </c>
      <c r="B11260">
        <v>193558403.86153245</v>
      </c>
    </row>
    <row r="11261" spans="1:2" x14ac:dyDescent="0.25">
      <c r="A11261">
        <f ca="1">29316.3513319098*(((RANDBETWEEN(3800,4910))))</f>
        <v>143679437.87768999</v>
      </c>
      <c r="B11261">
        <v>167982720.65785211</v>
      </c>
    </row>
    <row r="11262" spans="1:2" x14ac:dyDescent="0.25">
      <c r="A11262">
        <f ca="1">25552.8301833128*(((RANDBETWEEN(3800,4910))))</f>
        <v>110669307.52392772</v>
      </c>
      <c r="B11262">
        <v>157200457.88031444</v>
      </c>
    </row>
    <row r="11263" spans="1:2" x14ac:dyDescent="0.25">
      <c r="A11263">
        <f ca="1">25976.2921330749*(((RANDBETWEEN(3800,4910))))</f>
        <v>108425043.36345455</v>
      </c>
      <c r="B11263">
        <v>154846305.96283266</v>
      </c>
    </row>
    <row r="11264" spans="1:2" x14ac:dyDescent="0.25">
      <c r="A11264">
        <f ca="1">27507.0950759709*(((RANDBETWEEN(3800,4910))))</f>
        <v>110853593.15616257</v>
      </c>
      <c r="B11264">
        <v>169404186.36952055</v>
      </c>
    </row>
    <row r="11265" spans="1:2" x14ac:dyDescent="0.25">
      <c r="A11265">
        <f ca="1">29353.5211937656*(((RANDBETWEEN(3800,4910))))</f>
        <v>115065803.07956117</v>
      </c>
      <c r="B11265">
        <v>148469587.96971992</v>
      </c>
    </row>
    <row r="11266" spans="1:2" x14ac:dyDescent="0.25">
      <c r="A11266">
        <f ca="1">28763.9474638244*(((RANDBETWEEN(3800,4910))))</f>
        <v>112898493.79551087</v>
      </c>
      <c r="B11266">
        <v>150473646.94081807</v>
      </c>
    </row>
    <row r="11267" spans="1:2" x14ac:dyDescent="0.25">
      <c r="A11267">
        <f ca="1">33788.500313402*(((RANDBETWEEN(3800,4910))))</f>
        <v>128531455.19218116</v>
      </c>
      <c r="B11267">
        <v>197381570.39930737</v>
      </c>
    </row>
    <row r="11268" spans="1:2" x14ac:dyDescent="0.25">
      <c r="A11268">
        <f ca="1">27525.5198332442*(((RANDBETWEEN(3800,4910))))</f>
        <v>128461601.06175052</v>
      </c>
      <c r="B11268">
        <v>156712969.84306985</v>
      </c>
    </row>
    <row r="11269" spans="1:2" x14ac:dyDescent="0.25">
      <c r="A11269">
        <f ca="1">31951.9386021444*(((RANDBETWEEN(3800,4910))))</f>
        <v>147330388.89448777</v>
      </c>
      <c r="B11269">
        <v>197766859.08126158</v>
      </c>
    </row>
    <row r="11270" spans="1:2" x14ac:dyDescent="0.25">
      <c r="A11270">
        <f ca="1">29280.3195768125*(((RANDBETWEEN(3800,4910))))</f>
        <v>130648785.95173749</v>
      </c>
      <c r="B11270">
        <v>151459542.09966928</v>
      </c>
    </row>
    <row r="11271" spans="1:2" x14ac:dyDescent="0.25">
      <c r="A11271">
        <f ca="1">29683.2621037892*(((RANDBETWEEN(3800,4910))))</f>
        <v>142984273.55395263</v>
      </c>
      <c r="B11271">
        <v>154203337.58913738</v>
      </c>
    </row>
    <row r="11272" spans="1:2" x14ac:dyDescent="0.25">
      <c r="A11272">
        <f ca="1">26130.024845355*(((RANDBETWEEN(3800,4910))))</f>
        <v>127854211.5683222</v>
      </c>
      <c r="B11272">
        <v>147044275.07068938</v>
      </c>
    </row>
    <row r="11273" spans="1:2" x14ac:dyDescent="0.25">
      <c r="A11273">
        <f ca="1">27629.9988190369*(((RANDBETWEEN(3800,4910))))</f>
        <v>131104344.39632986</v>
      </c>
      <c r="B11273">
        <v>160536848.47278765</v>
      </c>
    </row>
    <row r="11274" spans="1:2" x14ac:dyDescent="0.25">
      <c r="A11274">
        <f ca="1">27671.5043271941*(((RANDBETWEEN(3800,4910))))</f>
        <v>115085786.49680018</v>
      </c>
      <c r="B11274">
        <v>163274976.17026263</v>
      </c>
    </row>
    <row r="11275" spans="1:2" x14ac:dyDescent="0.25">
      <c r="A11275">
        <f ca="1">33037.1894003345*(((RANDBETWEEN(3800,4910))))</f>
        <v>160527703.2962254</v>
      </c>
      <c r="B11275">
        <v>156676807.39207828</v>
      </c>
    </row>
    <row r="11276" spans="1:2" x14ac:dyDescent="0.25">
      <c r="A11276">
        <f ca="1">34076.3973635308*(((RANDBETWEEN(3800,4910))))</f>
        <v>154468309.24888498</v>
      </c>
      <c r="B11276">
        <v>156442568.48146081</v>
      </c>
    </row>
    <row r="11277" spans="1:2" x14ac:dyDescent="0.25">
      <c r="A11277">
        <f ca="1">31946.9620880114*(((RANDBETWEEN(3800,4910))))</f>
        <v>136764944.69877693</v>
      </c>
      <c r="B11277">
        <v>201941217.86752966</v>
      </c>
    </row>
    <row r="11278" spans="1:2" x14ac:dyDescent="0.25">
      <c r="A11278">
        <f ca="1">29976.3535932751*(((RANDBETWEEN(3800,4910))))</f>
        <v>126949857.46752015</v>
      </c>
      <c r="B11278">
        <v>154845268.17391244</v>
      </c>
    </row>
    <row r="11279" spans="1:2" x14ac:dyDescent="0.25">
      <c r="A11279">
        <f ca="1">26624.2443413944*(((RANDBETWEEN(3800,4910))))</f>
        <v>120527954.13349223</v>
      </c>
      <c r="B11279">
        <v>145123158.88165429</v>
      </c>
    </row>
    <row r="11280" spans="1:2" x14ac:dyDescent="0.25">
      <c r="A11280">
        <f ca="1">26781.2011111554*(((RANDBETWEEN(3800,4910))))</f>
        <v>115775132.40352494</v>
      </c>
      <c r="B11280">
        <v>145331349.40015987</v>
      </c>
    </row>
    <row r="11281" spans="1:2" x14ac:dyDescent="0.25">
      <c r="A11281">
        <f ca="1">26555.3343017575*(((RANDBETWEEN(3800,4910))))</f>
        <v>117879128.9655015</v>
      </c>
      <c r="B11281">
        <v>160658565.57008159</v>
      </c>
    </row>
    <row r="11282" spans="1:2" x14ac:dyDescent="0.25">
      <c r="A11282">
        <f ca="1">26099.2678656467*(((RANDBETWEEN(3800,4910))))</f>
        <v>117655499.53833553</v>
      </c>
      <c r="B11282">
        <v>144075333.99444166</v>
      </c>
    </row>
    <row r="11283" spans="1:2" x14ac:dyDescent="0.25">
      <c r="A11283">
        <f ca="1">26749.7417001334*(((RANDBETWEEN(3800,4910))))</f>
        <v>114087648.35106878</v>
      </c>
      <c r="B11283">
        <v>143514211.96171653</v>
      </c>
    </row>
    <row r="11284" spans="1:2" x14ac:dyDescent="0.25">
      <c r="A11284">
        <f ca="1">28292.5674473137*(((RANDBETWEEN(3800,4910))))</f>
        <v>129834592.01572263</v>
      </c>
      <c r="B11284">
        <v>191759456.59452724</v>
      </c>
    </row>
    <row r="11285" spans="1:2" x14ac:dyDescent="0.25">
      <c r="A11285">
        <f ca="1">26409.5452805254*(((RANDBETWEEN(3800,4910))))</f>
        <v>121246222.3828923</v>
      </c>
      <c r="B11285">
        <v>157229941.37964556</v>
      </c>
    </row>
    <row r="11286" spans="1:2" x14ac:dyDescent="0.25">
      <c r="A11286">
        <f ca="1">27058.5677553752*(((RANDBETWEEN(3800,4910))))</f>
        <v>116000079.96729341</v>
      </c>
      <c r="B11286">
        <v>152413963.3571592</v>
      </c>
    </row>
    <row r="11287" spans="1:2" x14ac:dyDescent="0.25">
      <c r="A11287">
        <f ca="1">25761.0265221323*(((RANDBETWEEN(3800,4910))))</f>
        <v>107912940.10121241</v>
      </c>
      <c r="B11287">
        <v>147065239.87920347</v>
      </c>
    </row>
    <row r="11288" spans="1:2" x14ac:dyDescent="0.25">
      <c r="A11288">
        <f ca="1">26076.6535671504*(((RANDBETWEEN(3800,4910))))</f>
        <v>121986585.38712968</v>
      </c>
      <c r="B11288">
        <v>162418535.96170458</v>
      </c>
    </row>
    <row r="11289" spans="1:2" x14ac:dyDescent="0.25">
      <c r="A11289">
        <f ca="1">26866.6537591448*(((RANDBETWEEN(3800,4910))))</f>
        <v>102469417.43737838</v>
      </c>
      <c r="B11289">
        <v>147468535.71013841</v>
      </c>
    </row>
    <row r="11290" spans="1:2" x14ac:dyDescent="0.25">
      <c r="A11290">
        <f ca="1">26139.7446803747*(((RANDBETWEEN(3800,4910))))</f>
        <v>125418494.97643791</v>
      </c>
      <c r="B11290">
        <v>153261038.57244217</v>
      </c>
    </row>
    <row r="11291" spans="1:2" x14ac:dyDescent="0.25">
      <c r="A11291">
        <f ca="1">27019.5395364537*(((RANDBETWEEN(3800,4910))))</f>
        <v>102809347.93620646</v>
      </c>
      <c r="B11291">
        <v>157634693.59097609</v>
      </c>
    </row>
    <row r="11292" spans="1:2" x14ac:dyDescent="0.25">
      <c r="A11292">
        <f ca="1">27530.6834051286*(((RANDBETWEEN(3800,4910))))</f>
        <v>132119749.66121213</v>
      </c>
      <c r="B11292">
        <v>167634281.3018471</v>
      </c>
    </row>
    <row r="11293" spans="1:2" x14ac:dyDescent="0.25">
      <c r="A11293">
        <f ca="1">31639.8123944462*(((RANDBETWEEN(3800,4910))))</f>
        <v>125673334.83074042</v>
      </c>
      <c r="B11293">
        <v>157563440.17338175</v>
      </c>
    </row>
    <row r="11294" spans="1:2" x14ac:dyDescent="0.25">
      <c r="A11294">
        <f ca="1">24690.009782877*(((RANDBETWEEN(3800,4910))))</f>
        <v>104710331.48918124</v>
      </c>
      <c r="B11294">
        <v>149734778.4576478</v>
      </c>
    </row>
    <row r="11295" spans="1:2" x14ac:dyDescent="0.25">
      <c r="A11295">
        <f ca="1">26685.9722253309*(((RANDBETWEEN(3800,4910))))</f>
        <v>122115008.90311427</v>
      </c>
      <c r="B11295">
        <v>153421832.90353721</v>
      </c>
    </row>
    <row r="11296" spans="1:2" x14ac:dyDescent="0.25">
      <c r="A11296">
        <f ca="1">27399.7573328863*(((RANDBETWEEN(3800,4910))))</f>
        <v>105269867.67294902</v>
      </c>
      <c r="B11296">
        <v>199972336.46436545</v>
      </c>
    </row>
    <row r="11297" spans="1:2" x14ac:dyDescent="0.25">
      <c r="A11297">
        <f ca="1">26358.8172334992*(((RANDBETWEEN(3800,4910))))</f>
        <v>122963882.394274</v>
      </c>
      <c r="B11297">
        <v>177337095.92573565</v>
      </c>
    </row>
    <row r="11298" spans="1:2" x14ac:dyDescent="0.25">
      <c r="A11298">
        <f ca="1">28913.0687312345*(((RANDBETWEEN(3800,4910))))</f>
        <v>115999231.74971268</v>
      </c>
      <c r="B11298">
        <v>147334202.57047677</v>
      </c>
    </row>
    <row r="11299" spans="1:2" x14ac:dyDescent="0.25">
      <c r="A11299">
        <f ca="1">26172.420231219*(((RANDBETWEEN(3800,4910))))</f>
        <v>126700686.33933127</v>
      </c>
      <c r="B11299">
        <v>153671573.92490536</v>
      </c>
    </row>
    <row r="11300" spans="1:2" x14ac:dyDescent="0.25">
      <c r="A11300">
        <f ca="1">28446.5011809293*(((RANDBETWEEN(3800,4910))))</f>
        <v>126814502.2645828</v>
      </c>
      <c r="B11300">
        <v>162459708.82176691</v>
      </c>
    </row>
    <row r="11301" spans="1:2" x14ac:dyDescent="0.25">
      <c r="A11301">
        <f ca="1">28728.9803817913*(((RANDBETWEEN(3800,4910))))</f>
        <v>112933621.88082151</v>
      </c>
      <c r="B11301">
        <v>152612592.78031844</v>
      </c>
    </row>
    <row r="11302" spans="1:2" x14ac:dyDescent="0.25">
      <c r="A11302">
        <f ca="1">32533.3816127057*(((RANDBETWEEN(3800,4910))))</f>
        <v>134070065.62596014</v>
      </c>
      <c r="B11302">
        <v>166489992.86408594</v>
      </c>
    </row>
    <row r="11303" spans="1:2" x14ac:dyDescent="0.25">
      <c r="A11303">
        <f ca="1">29416.1687037565*(((RANDBETWEEN(3800,4910))))</f>
        <v>133431741.24023934</v>
      </c>
      <c r="B11303">
        <v>152187806.01322705</v>
      </c>
    </row>
    <row r="11304" spans="1:2" x14ac:dyDescent="0.25">
      <c r="A11304">
        <f ca="1">33725.1836945348*(((RANDBETWEEN(3800,4910))))</f>
        <v>136418368.04439324</v>
      </c>
      <c r="B11304">
        <v>145994949.64580208</v>
      </c>
    </row>
    <row r="11305" spans="1:2" x14ac:dyDescent="0.25">
      <c r="A11305">
        <f ca="1">27329.5394168398*(((RANDBETWEEN(3800,4910))))</f>
        <v>128503494.33798055</v>
      </c>
      <c r="B11305">
        <v>171795471.64228591</v>
      </c>
    </row>
    <row r="11306" spans="1:2" x14ac:dyDescent="0.25">
      <c r="A11306">
        <f ca="1">28141.1233274175*(((RANDBETWEEN(3800,4910))))</f>
        <v>108005631.33062835</v>
      </c>
      <c r="B11306">
        <v>150494862.26593059</v>
      </c>
    </row>
    <row r="11307" spans="1:2" x14ac:dyDescent="0.25">
      <c r="A11307">
        <f ca="1">26900.1739526397*(((RANDBETWEEN(3800,4910))))</f>
        <v>119140870.43624121</v>
      </c>
      <c r="B11307">
        <v>151659252.15383741</v>
      </c>
    </row>
    <row r="11308" spans="1:2" x14ac:dyDescent="0.25">
      <c r="A11308">
        <f ca="1">26831.0476387349*(((RANDBETWEEN(3800,4910))))</f>
        <v>106492428.07813871</v>
      </c>
      <c r="B11308">
        <v>163047996.05300772</v>
      </c>
    </row>
    <row r="11309" spans="1:2" x14ac:dyDescent="0.25">
      <c r="A11309">
        <f ca="1">30462.464646238*(((RANDBETWEEN(3800,4910))))</f>
        <v>140218724.76663336</v>
      </c>
      <c r="B11309">
        <v>159151939.45536178</v>
      </c>
    </row>
    <row r="11310" spans="1:2" x14ac:dyDescent="0.25">
      <c r="A11310">
        <f ca="1">29373.9554730692*(((RANDBETWEEN(3800,4910))))</f>
        <v>138263208.4117367</v>
      </c>
      <c r="B11310">
        <v>186051522.49606419</v>
      </c>
    </row>
    <row r="11311" spans="1:2" x14ac:dyDescent="0.25">
      <c r="A11311">
        <f ca="1">27630.2548551517*(((RANDBETWEEN(3800,4910))))</f>
        <v>108504010.81618074</v>
      </c>
      <c r="B11311">
        <v>192408786.93620855</v>
      </c>
    </row>
    <row r="11312" spans="1:2" x14ac:dyDescent="0.25">
      <c r="A11312">
        <f ca="1">27969.4823659615*(((RANDBETWEEN(3800,4910))))</f>
        <v>119345781.25555779</v>
      </c>
      <c r="B11312">
        <v>160899362.87227178</v>
      </c>
    </row>
    <row r="11313" spans="1:2" x14ac:dyDescent="0.25">
      <c r="A11313">
        <f ca="1">26234.7036563219*(((RANDBETWEEN(3800,4910))))</f>
        <v>111864776.39055654</v>
      </c>
      <c r="B11313">
        <v>160651795.25792313</v>
      </c>
    </row>
    <row r="11314" spans="1:2" x14ac:dyDescent="0.25">
      <c r="A11314">
        <f ca="1">28814.2394904903*(((RANDBETWEEN(3800,4910))))</f>
        <v>121336762.49445458</v>
      </c>
      <c r="B11314">
        <v>200235301.1905883</v>
      </c>
    </row>
    <row r="11315" spans="1:2" x14ac:dyDescent="0.25">
      <c r="A11315">
        <f ca="1">29240.422589638*(((RANDBETWEEN(3800,4910))))</f>
        <v>117809662.61365151</v>
      </c>
      <c r="B11315">
        <v>190562427.34196252</v>
      </c>
    </row>
    <row r="11316" spans="1:2" x14ac:dyDescent="0.25">
      <c r="A11316">
        <f ca="1">30965.8984114561*(((RANDBETWEEN(3800,4910))))</f>
        <v>143217280.1529845</v>
      </c>
      <c r="B11316">
        <v>170808688.34087196</v>
      </c>
    </row>
    <row r="11317" spans="1:2" x14ac:dyDescent="0.25">
      <c r="A11317">
        <f ca="1">25351.5509926742*(((RANDBETWEEN(3800,4910))))</f>
        <v>105817373.84342201</v>
      </c>
      <c r="B11317">
        <v>151238398.84962684</v>
      </c>
    </row>
    <row r="11318" spans="1:2" x14ac:dyDescent="0.25">
      <c r="A11318">
        <f ca="1">26636.8473401077*(((RANDBETWEEN(3800,4910))))</f>
        <v>109184437.24710135</v>
      </c>
      <c r="B11318">
        <v>181326325.94040897</v>
      </c>
    </row>
    <row r="11319" spans="1:2" x14ac:dyDescent="0.25">
      <c r="A11319">
        <f ca="1">28245.0636607033*(((RANDBETWEEN(3800,4910))))</f>
        <v>126763845.70923638</v>
      </c>
      <c r="B11319">
        <v>159052417.71382576</v>
      </c>
    </row>
    <row r="11320" spans="1:2" x14ac:dyDescent="0.25">
      <c r="A11320">
        <f ca="1">28074.2564249467*(((RANDBETWEEN(3800,4910))))</f>
        <v>109714194.10869181</v>
      </c>
      <c r="B11320">
        <v>194552602.63407132</v>
      </c>
    </row>
    <row r="11321" spans="1:2" x14ac:dyDescent="0.25">
      <c r="A11321">
        <f ca="1">26813.5832491307*(((RANDBETWEEN(3800,4910))))</f>
        <v>125782519.02167197</v>
      </c>
      <c r="B11321">
        <v>202029276.79067492</v>
      </c>
    </row>
    <row r="11322" spans="1:2" x14ac:dyDescent="0.25">
      <c r="A11322">
        <f ca="1">25835.3784242939*(((RANDBETWEEN(3800,4910))))</f>
        <v>121038747.9178168</v>
      </c>
      <c r="B11322">
        <v>154454753.28816062</v>
      </c>
    </row>
    <row r="11323" spans="1:2" x14ac:dyDescent="0.25">
      <c r="A11323">
        <f ca="1">31883.1783813694*(((RANDBETWEEN(3800,4910))))</f>
        <v>152433475.84132728</v>
      </c>
      <c r="B11323">
        <v>178631547.44703126</v>
      </c>
    </row>
    <row r="11324" spans="1:2" x14ac:dyDescent="0.25">
      <c r="A11324">
        <f ca="1">26265.8202137106*(((RANDBETWEEN(3800,4910))))</f>
        <v>125970873.74495605</v>
      </c>
      <c r="B11324">
        <v>194230333.68977866</v>
      </c>
    </row>
    <row r="11325" spans="1:2" x14ac:dyDescent="0.25">
      <c r="A11325">
        <f ca="1">27938.5797641339*(((RANDBETWEEN(3800,4910))))</f>
        <v>123851724.09440571</v>
      </c>
      <c r="B11325">
        <v>186217566.67230082</v>
      </c>
    </row>
    <row r="11326" spans="1:2" x14ac:dyDescent="0.25">
      <c r="A11326">
        <f ca="1">34048.7231485692*(((RANDBETWEEN(3800,4910))))</f>
        <v>156283639.25193274</v>
      </c>
      <c r="B11326">
        <v>184486091.48860937</v>
      </c>
    </row>
    <row r="11327" spans="1:2" x14ac:dyDescent="0.25">
      <c r="A11327">
        <f ca="1">29009.3229358375*(((RANDBETWEEN(3800,4910))))</f>
        <v>113020322.15802298</v>
      </c>
      <c r="B11327">
        <v>173536989.35506713</v>
      </c>
    </row>
    <row r="11328" spans="1:2" x14ac:dyDescent="0.25">
      <c r="A11328">
        <f ca="1">27937.3521898123*(((RANDBETWEEN(3800,4910))))</f>
        <v>119124869.73735948</v>
      </c>
      <c r="B11328">
        <v>167355591.11242276</v>
      </c>
    </row>
    <row r="11329" spans="1:2" x14ac:dyDescent="0.25">
      <c r="A11329">
        <f ca="1">27799.5941094337*(((RANDBETWEEN(3800,4910))))</f>
        <v>122624009.6167119</v>
      </c>
      <c r="B11329">
        <v>169011035.79563481</v>
      </c>
    </row>
    <row r="11330" spans="1:2" x14ac:dyDescent="0.25">
      <c r="A11330">
        <f ca="1">27907.4977502955*(((RANDBETWEEN(3800,4910))))</f>
        <v>113527700.84820195</v>
      </c>
      <c r="B11330">
        <v>157841416.04283136</v>
      </c>
    </row>
    <row r="11331" spans="1:2" x14ac:dyDescent="0.25">
      <c r="A11331">
        <f ca="1">26335.0529342058*(((RANDBETWEEN(3800,4910))))</f>
        <v>112793031.71720324</v>
      </c>
      <c r="B11331">
        <v>146602880.0370717</v>
      </c>
    </row>
    <row r="11332" spans="1:2" x14ac:dyDescent="0.25">
      <c r="A11332">
        <f ca="1">25561.3153553317*(((RANDBETWEEN(3800,4910))))</f>
        <v>99280148.840108261</v>
      </c>
      <c r="B11332">
        <v>176462687.40938199</v>
      </c>
    </row>
    <row r="11333" spans="1:2" x14ac:dyDescent="0.25">
      <c r="A11333">
        <f ca="1">25907.823333387*(((RANDBETWEEN(3800,4910))))</f>
        <v>110885483.86689624</v>
      </c>
      <c r="B11333">
        <v>162469054.86968899</v>
      </c>
    </row>
    <row r="11334" spans="1:2" x14ac:dyDescent="0.25">
      <c r="A11334">
        <f ca="1">33406.1492801116*(((RANDBETWEEN(3800,4910))))</f>
        <v>139036393.30382448</v>
      </c>
      <c r="B11334">
        <v>196908485.40164775</v>
      </c>
    </row>
    <row r="11335" spans="1:2" x14ac:dyDescent="0.25">
      <c r="A11335">
        <f ca="1">26158.1597934265*(((RANDBETWEEN(3800,4910))))</f>
        <v>107248455.15304871</v>
      </c>
      <c r="B11335">
        <v>156431613.98598039</v>
      </c>
    </row>
    <row r="11336" spans="1:2" x14ac:dyDescent="0.25">
      <c r="A11336">
        <f ca="1">32645.5967465824*(((RANDBETWEEN(3800,4910))))</f>
        <v>140506648.3972905</v>
      </c>
      <c r="B11336">
        <v>196322092.19635308</v>
      </c>
    </row>
    <row r="11337" spans="1:2" x14ac:dyDescent="0.25">
      <c r="A11337">
        <f ca="1">27865.9760884773*(((RANDBETWEEN(3800,4910))))</f>
        <v>126595129.36995254</v>
      </c>
      <c r="B11337">
        <v>150200032.59726197</v>
      </c>
    </row>
    <row r="11338" spans="1:2" x14ac:dyDescent="0.25">
      <c r="A11338">
        <f ca="1">31646.6662279516*(((RANDBETWEEN(3800,4910))))</f>
        <v>123991638.28111452</v>
      </c>
      <c r="B11338">
        <v>193932237.13510656</v>
      </c>
    </row>
    <row r="11339" spans="1:2" x14ac:dyDescent="0.25">
      <c r="A11339">
        <f ca="1">28145.3072120438*(((RANDBETWEEN(3800,4910))))</f>
        <v>128792925.80231249</v>
      </c>
      <c r="B11339">
        <v>174957086.01599455</v>
      </c>
    </row>
    <row r="11340" spans="1:2" x14ac:dyDescent="0.25">
      <c r="A11340">
        <f ca="1">28642.5314974368*(((RANDBETWEEN(3800,4910))))</f>
        <v>128633608.95498878</v>
      </c>
      <c r="B11340">
        <v>185061286.261976</v>
      </c>
    </row>
    <row r="11341" spans="1:2" x14ac:dyDescent="0.25">
      <c r="A11341">
        <f ca="1">30117.663633346*(((RANDBETWEEN(3800,4910))))</f>
        <v>143932314.50376031</v>
      </c>
      <c r="B11341">
        <v>175473452.25368702</v>
      </c>
    </row>
    <row r="11342" spans="1:2" x14ac:dyDescent="0.25">
      <c r="A11342">
        <f ca="1">26465.9016999649*(((RANDBETWEEN(3800,4910))))</f>
        <v>114412093.04894847</v>
      </c>
      <c r="B11342">
        <v>151182652.22469786</v>
      </c>
    </row>
    <row r="11343" spans="1:2" x14ac:dyDescent="0.25">
      <c r="A11343">
        <f ca="1">25915.2081312175*(((RANDBETWEEN(3800,4910))))</f>
        <v>118821229.28163214</v>
      </c>
      <c r="B11343">
        <v>168005920.37613824</v>
      </c>
    </row>
    <row r="11344" spans="1:2" x14ac:dyDescent="0.25">
      <c r="A11344">
        <f ca="1">27849.9596388381*(((RANDBETWEEN(3800,4910))))</f>
        <v>107194494.64988799</v>
      </c>
      <c r="B11344">
        <v>159285905.78292817</v>
      </c>
    </row>
    <row r="11345" spans="1:2" x14ac:dyDescent="0.25">
      <c r="A11345">
        <f ca="1">25933.5948640266*(((RANDBETWEEN(3800,4910))))</f>
        <v>103060105.98964152</v>
      </c>
      <c r="B11345">
        <v>184962449.24427092</v>
      </c>
    </row>
    <row r="11346" spans="1:2" x14ac:dyDescent="0.25">
      <c r="A11346">
        <f ca="1">27588.96437554*(((RANDBETWEEN(3800,4910))))</f>
        <v>113087164.9753384</v>
      </c>
      <c r="B11346">
        <v>161489313.45808616</v>
      </c>
    </row>
    <row r="11347" spans="1:2" x14ac:dyDescent="0.25">
      <c r="A11347">
        <f ca="1">30450.1571753593*(((RANDBETWEEN(3800,4910))))</f>
        <v>137512909.80392277</v>
      </c>
      <c r="B11347">
        <v>159634754.13695678</v>
      </c>
    </row>
    <row r="11348" spans="1:2" x14ac:dyDescent="0.25">
      <c r="A11348">
        <f ca="1">27267.9223668433*(((RANDBETWEEN(3800,4910))))</f>
        <v>119215356.58783899</v>
      </c>
      <c r="B11348">
        <v>168468041.63070664</v>
      </c>
    </row>
    <row r="11349" spans="1:2" x14ac:dyDescent="0.25">
      <c r="A11349">
        <f ca="1">27465.1749576789*(((RANDBETWEEN(3800,4910))))</f>
        <v>109064209.75694281</v>
      </c>
      <c r="B11349">
        <v>146067615.24563521</v>
      </c>
    </row>
    <row r="11350" spans="1:2" x14ac:dyDescent="0.25">
      <c r="A11350">
        <f ca="1">30862.5393576051*(((RANDBETWEEN(3800,4910))))</f>
        <v>119499752.39264685</v>
      </c>
      <c r="B11350">
        <v>149264072.95339775</v>
      </c>
    </row>
    <row r="11351" spans="1:2" x14ac:dyDescent="0.25">
      <c r="A11351">
        <f ca="1">26089.6530713463*(((RANDBETWEEN(3800,4910))))</f>
        <v>125647769.19160388</v>
      </c>
      <c r="B11351">
        <v>145298901.48031154</v>
      </c>
    </row>
    <row r="11352" spans="1:2" x14ac:dyDescent="0.25">
      <c r="A11352">
        <f ca="1">27239.8697413262*(((RANDBETWEEN(3800,4910))))</f>
        <v>125494079.89828962</v>
      </c>
      <c r="B11352">
        <v>198636390.29638672</v>
      </c>
    </row>
    <row r="11353" spans="1:2" x14ac:dyDescent="0.25">
      <c r="A11353">
        <f ca="1">32826.9480096632*(((RANDBETWEEN(3800,4910))))</f>
        <v>131767369.31078833</v>
      </c>
      <c r="B11353">
        <v>152110584.2648744</v>
      </c>
    </row>
    <row r="11354" spans="1:2" x14ac:dyDescent="0.25">
      <c r="A11354">
        <f ca="1">26844.2061916424*(((RANDBETWEEN(3800,4910))))</f>
        <v>130033334.79231584</v>
      </c>
      <c r="B11354">
        <v>179529855.41982341</v>
      </c>
    </row>
    <row r="11355" spans="1:2" x14ac:dyDescent="0.25">
      <c r="A11355">
        <f ca="1">25497.323743302*(((RANDBETWEEN(3800,4910))))</f>
        <v>100408460.90112314</v>
      </c>
      <c r="B11355">
        <v>148183070.1334489</v>
      </c>
    </row>
    <row r="11356" spans="1:2" x14ac:dyDescent="0.25">
      <c r="A11356">
        <f ca="1">29296.5614053831*(((RANDBETWEEN(3800,4910))))</f>
        <v>138514142.32465115</v>
      </c>
      <c r="B11356">
        <v>174646542.32549042</v>
      </c>
    </row>
    <row r="11357" spans="1:2" x14ac:dyDescent="0.25">
      <c r="A11357">
        <f ca="1">26938.4489381023*(((RANDBETWEEN(3800,4910))))</f>
        <v>108157872.48648065</v>
      </c>
      <c r="B11357">
        <v>147883739.28838199</v>
      </c>
    </row>
    <row r="11358" spans="1:2" x14ac:dyDescent="0.25">
      <c r="A11358">
        <f ca="1">31954.0351667087*(((RANDBETWEEN(3800,4910))))</f>
        <v>153347414.7650353</v>
      </c>
      <c r="B11358">
        <v>197409166.69866639</v>
      </c>
    </row>
    <row r="11359" spans="1:2" x14ac:dyDescent="0.25">
      <c r="A11359">
        <f ca="1">25390.7878085093*(((RANDBETWEEN(3800,4910))))</f>
        <v>100699864.44854806</v>
      </c>
      <c r="B11359">
        <v>185656464.65886533</v>
      </c>
    </row>
    <row r="11360" spans="1:2" x14ac:dyDescent="0.25">
      <c r="A11360">
        <f ca="1">26744.3831629976*(((RANDBETWEEN(3800,4910))))</f>
        <v>126714887.42628273</v>
      </c>
      <c r="B11360">
        <v>178298930.30190653</v>
      </c>
    </row>
    <row r="11361" spans="1:2" x14ac:dyDescent="0.25">
      <c r="A11361">
        <f ca="1">27998.3103809506*(((RANDBETWEEN(3800,4910))))</f>
        <v>125684415.30008712</v>
      </c>
      <c r="B11361">
        <v>176915552.46091989</v>
      </c>
    </row>
    <row r="11362" spans="1:2" x14ac:dyDescent="0.25">
      <c r="A11362">
        <f ca="1">26648.2990772512*(((RANDBETWEEN(3800,4910))))</f>
        <v>114161313.24694403</v>
      </c>
      <c r="B11362">
        <v>179202853.20835036</v>
      </c>
    </row>
    <row r="11363" spans="1:2" x14ac:dyDescent="0.25">
      <c r="A11363">
        <f ca="1">28189.8879480585*(((RANDBETWEEN(3800,4910))))</f>
        <v>132661612.6835632</v>
      </c>
      <c r="B11363">
        <v>170805180.82071596</v>
      </c>
    </row>
    <row r="11364" spans="1:2" x14ac:dyDescent="0.25">
      <c r="A11364">
        <f ca="1">32203.8539099879*(((RANDBETWEEN(3800,4910))))</f>
        <v>142502053.55169639</v>
      </c>
      <c r="B11364">
        <v>172359008.29392546</v>
      </c>
    </row>
    <row r="11365" spans="1:2" x14ac:dyDescent="0.25">
      <c r="A11365">
        <f ca="1">32720.5285659002*(((RANDBETWEEN(3800,4910))))</f>
        <v>156109641.78790992</v>
      </c>
      <c r="B11365">
        <v>155629943.79179868</v>
      </c>
    </row>
    <row r="11366" spans="1:2" x14ac:dyDescent="0.25">
      <c r="A11366">
        <f ca="1">30545.5197767505*(((RANDBETWEEN(3800,4910))))</f>
        <v>131803917.83667856</v>
      </c>
      <c r="B11366">
        <v>165794958.18794456</v>
      </c>
    </row>
    <row r="11367" spans="1:2" x14ac:dyDescent="0.25">
      <c r="A11367">
        <f ca="1">29868.9929113142*(((RANDBETWEEN(3800,4910))))</f>
        <v>145163305.54898703</v>
      </c>
      <c r="B11367">
        <v>191765738.66696724</v>
      </c>
    </row>
    <row r="11368" spans="1:2" x14ac:dyDescent="0.25">
      <c r="A11368">
        <f ca="1">26988.2871856199*(((RANDBETWEEN(3800,4910))))</f>
        <v>108924727.08116207</v>
      </c>
      <c r="B11368">
        <v>161838569.50771427</v>
      </c>
    </row>
    <row r="11369" spans="1:2" x14ac:dyDescent="0.25">
      <c r="A11369">
        <f ca="1">30181.0096710918*(((RANDBETWEEN(3800,4910))))</f>
        <v>143963416.13110781</v>
      </c>
      <c r="B11369">
        <v>157987559.23055512</v>
      </c>
    </row>
    <row r="11370" spans="1:2" x14ac:dyDescent="0.25">
      <c r="A11370">
        <f ca="1">30714.9531624302*(((RANDBETWEEN(3800,4910))))</f>
        <v>120218326.67775182</v>
      </c>
      <c r="B11370">
        <v>162353878.62955338</v>
      </c>
    </row>
    <row r="11371" spans="1:2" x14ac:dyDescent="0.25">
      <c r="A11371">
        <f ca="1">28277.0328315072*(((RANDBETWEEN(3800,4910))))</f>
        <v>124927931.04959883</v>
      </c>
      <c r="B11371">
        <v>181457225.07327461</v>
      </c>
    </row>
    <row r="11372" spans="1:2" x14ac:dyDescent="0.25">
      <c r="A11372">
        <f ca="1">26928.37245893*(((RANDBETWEEN(3800,4910))))</f>
        <v>102408600.46131079</v>
      </c>
      <c r="B11372">
        <v>162128072.18857837</v>
      </c>
    </row>
    <row r="11373" spans="1:2" x14ac:dyDescent="0.25">
      <c r="A11373">
        <f ca="1">26044.3757079663*(((RANDBETWEEN(3800,4910))))</f>
        <v>123736828.98854774</v>
      </c>
      <c r="B11373">
        <v>143376438.98339358</v>
      </c>
    </row>
    <row r="11374" spans="1:2" x14ac:dyDescent="0.25">
      <c r="A11374">
        <f ca="1">27366.3794621571*(((RANDBETWEEN(3800,4910))))</f>
        <v>107029910.07649651</v>
      </c>
      <c r="B11374">
        <v>167339373.45113212</v>
      </c>
    </row>
    <row r="11375" spans="1:2" x14ac:dyDescent="0.25">
      <c r="A11375">
        <f ca="1">27711.9319295688*(((RANDBETWEEN(3800,4910))))</f>
        <v>127752006.19531202</v>
      </c>
      <c r="B11375">
        <v>160670824.23334849</v>
      </c>
    </row>
    <row r="11376" spans="1:2" x14ac:dyDescent="0.25">
      <c r="A11376">
        <f ca="1">27544.0910821612*(((RANDBETWEEN(3800,4910))))</f>
        <v>126179481.24738045</v>
      </c>
      <c r="B11376">
        <v>162232673.60188389</v>
      </c>
    </row>
    <row r="11377" spans="1:2" x14ac:dyDescent="0.25">
      <c r="A11377">
        <f ca="1">26239.0558859833*(((RANDBETWEEN(3800,4910))))</f>
        <v>103250684.91134413</v>
      </c>
      <c r="B11377">
        <v>151629231.06377229</v>
      </c>
    </row>
    <row r="11378" spans="1:2" x14ac:dyDescent="0.25">
      <c r="A11378">
        <f ca="1">29838.5808423183*(((RANDBETWEEN(3800,4910))))</f>
        <v>117862394.32715744</v>
      </c>
      <c r="B11378">
        <v>157871322.88595971</v>
      </c>
    </row>
    <row r="11379" spans="1:2" x14ac:dyDescent="0.25">
      <c r="A11379">
        <f ca="1">26123.3984789775*(((RANDBETWEEN(3800,4910))))</f>
        <v>100810194.73037416</v>
      </c>
      <c r="B11379">
        <v>147993312.65309829</v>
      </c>
    </row>
    <row r="11380" spans="1:2" x14ac:dyDescent="0.25">
      <c r="A11380">
        <f ca="1">27156.8699874904*(((RANDBETWEEN(3800,4910))))</f>
        <v>125356111.8622559</v>
      </c>
      <c r="B11380">
        <v>169613333.74714646</v>
      </c>
    </row>
    <row r="11381" spans="1:2" x14ac:dyDescent="0.25">
      <c r="A11381">
        <f ca="1">26603.1424948135*(((RANDBETWEEN(3800,4910))))</f>
        <v>120246204.07655697</v>
      </c>
      <c r="B11381">
        <v>200965366.32387596</v>
      </c>
    </row>
    <row r="11382" spans="1:2" x14ac:dyDescent="0.25">
      <c r="A11382">
        <f ca="1">27817.0668115245*(((RANDBETWEEN(3800,4910))))</f>
        <v>113771803.25913508</v>
      </c>
      <c r="B11382">
        <v>157571197.80236885</v>
      </c>
    </row>
    <row r="11383" spans="1:2" x14ac:dyDescent="0.25">
      <c r="A11383">
        <f ca="1">27060.4343364128*(((RANDBETWEEN(3800,4910))))</f>
        <v>113816186.81895211</v>
      </c>
      <c r="B11383">
        <v>159105912.21051502</v>
      </c>
    </row>
    <row r="11384" spans="1:2" x14ac:dyDescent="0.25">
      <c r="A11384">
        <f ca="1">29622.213586998*(((RANDBETWEEN(3800,4910))))</f>
        <v>120443920.44473407</v>
      </c>
      <c r="B11384">
        <v>157095519.76948106</v>
      </c>
    </row>
    <row r="11385" spans="1:2" x14ac:dyDescent="0.25">
      <c r="A11385">
        <f ca="1">30674.9479601714*(((RANDBETWEEN(3800,4910))))</f>
        <v>142669182.96275717</v>
      </c>
      <c r="B11385">
        <v>156256339.667593</v>
      </c>
    </row>
    <row r="11386" spans="1:2" x14ac:dyDescent="0.25">
      <c r="A11386">
        <f ca="1">28998.4796225207*(((RANDBETWEEN(3800,4910))))</f>
        <v>137684781.24772808</v>
      </c>
      <c r="B11386">
        <v>174423623.19527829</v>
      </c>
    </row>
    <row r="11387" spans="1:2" x14ac:dyDescent="0.25">
      <c r="A11387">
        <f ca="1">25865.3747985788*(((RANDBETWEEN(3800,4910))))</f>
        <v>126223029.01706477</v>
      </c>
      <c r="B11387">
        <v>189426855.32514083</v>
      </c>
    </row>
    <row r="11388" spans="1:2" x14ac:dyDescent="0.25">
      <c r="A11388">
        <f ca="1">32788.4138536436*(((RANDBETWEEN(3800,4910))))</f>
        <v>152039875.03934547</v>
      </c>
      <c r="B11388">
        <v>185758593.20915931</v>
      </c>
    </row>
    <row r="11389" spans="1:2" x14ac:dyDescent="0.25">
      <c r="A11389">
        <f ca="1">27287.3000887772*(((RANDBETWEEN(3800,4910))))</f>
        <v>128359459.61760779</v>
      </c>
      <c r="B11389">
        <v>165613165.82713914</v>
      </c>
    </row>
    <row r="11390" spans="1:2" x14ac:dyDescent="0.25">
      <c r="A11390">
        <f ca="1">25831.6373923124*(((RANDBETWEEN(3800,4910))))</f>
        <v>115777398.79234405</v>
      </c>
      <c r="B11390">
        <v>155791171.85777211</v>
      </c>
    </row>
    <row r="11391" spans="1:2" x14ac:dyDescent="0.25">
      <c r="A11391">
        <f ca="1">26113.5353030018*(((RANDBETWEEN(3800,4910))))</f>
        <v>117902611.89305314</v>
      </c>
      <c r="B11391">
        <v>146988308.65898144</v>
      </c>
    </row>
    <row r="11392" spans="1:2" x14ac:dyDescent="0.25">
      <c r="A11392">
        <f ca="1">30920.3214724206*(((RANDBETWEEN(3800,4910))))</f>
        <v>123001038.81728896</v>
      </c>
      <c r="B11392">
        <v>165045785.94008863</v>
      </c>
    </row>
    <row r="11393" spans="1:2" x14ac:dyDescent="0.25">
      <c r="A11393">
        <f ca="1">30838.3260548358*(((RANDBETWEEN(3800,4910))))</f>
        <v>125388633.73896222</v>
      </c>
      <c r="B11393">
        <v>144996823.99107462</v>
      </c>
    </row>
    <row r="11394" spans="1:2" x14ac:dyDescent="0.25">
      <c r="A11394">
        <f ca="1">27093.7579650049*(((RANDBETWEEN(3800,4910))))</f>
        <v>112547470.58663043</v>
      </c>
      <c r="B11394">
        <v>178575338.14032775</v>
      </c>
    </row>
    <row r="11395" spans="1:2" x14ac:dyDescent="0.25">
      <c r="A11395">
        <f ca="1">25642.5778729554*(((RANDBETWEEN(3800,4910))))</f>
        <v>107801397.3779045</v>
      </c>
      <c r="B11395">
        <v>202856746.35661614</v>
      </c>
    </row>
    <row r="11396" spans="1:2" x14ac:dyDescent="0.25">
      <c r="A11396">
        <f ca="1">27238.8251928851*(((RANDBETWEEN(3800,4910))))</f>
        <v>131209420.95412739</v>
      </c>
      <c r="B11396">
        <v>151424397.21327704</v>
      </c>
    </row>
    <row r="11397" spans="1:2" x14ac:dyDescent="0.25">
      <c r="A11397">
        <f ca="1">28384.4717082761*(((RANDBETWEEN(3800,4910))))</f>
        <v>135337161.10506058</v>
      </c>
      <c r="B11397">
        <v>149211900.90024355</v>
      </c>
    </row>
    <row r="11398" spans="1:2" x14ac:dyDescent="0.25">
      <c r="A11398">
        <f ca="1">26379.9051650205*(((RANDBETWEEN(3800,4910))))</f>
        <v>101351595.64400885</v>
      </c>
      <c r="B11398">
        <v>167417295.84652829</v>
      </c>
    </row>
    <row r="11399" spans="1:2" x14ac:dyDescent="0.25">
      <c r="A11399">
        <f ca="1">26505.3221923457*(((RANDBETWEEN(3800,4910))))</f>
        <v>105650214.25868995</v>
      </c>
      <c r="B11399">
        <v>149578492.57277352</v>
      </c>
    </row>
    <row r="11400" spans="1:2" x14ac:dyDescent="0.25">
      <c r="A11400">
        <f ca="1">26935.6141169619*(((RANDBETWEEN(3800,4910))))</f>
        <v>118274281.58757977</v>
      </c>
      <c r="B11400">
        <v>196458372.61913818</v>
      </c>
    </row>
    <row r="11401" spans="1:2" x14ac:dyDescent="0.25">
      <c r="A11401">
        <f ca="1">30853.801487237*(((RANDBETWEEN(3800,4910))))</f>
        <v>144642621.37216723</v>
      </c>
      <c r="B11401">
        <v>200925126.71863461</v>
      </c>
    </row>
    <row r="11402" spans="1:2" x14ac:dyDescent="0.25">
      <c r="A11402">
        <f ca="1">30967.589174528*(((RANDBETWEEN(3800,4910))))</f>
        <v>139756729.94464487</v>
      </c>
      <c r="B11402">
        <v>183539751.12175471</v>
      </c>
    </row>
    <row r="11403" spans="1:2" x14ac:dyDescent="0.25">
      <c r="A11403">
        <f ca="1">30323.8753954895*(((RANDBETWEEN(3800,4910))))</f>
        <v>128088049.67054749</v>
      </c>
      <c r="B11403">
        <v>173693906.98993319</v>
      </c>
    </row>
    <row r="11404" spans="1:2" x14ac:dyDescent="0.25">
      <c r="A11404">
        <f ca="1">28457.8461246903*(((RANDBETWEEN(3800,4910))))</f>
        <v>108595140.81181809</v>
      </c>
      <c r="B11404">
        <v>184886858.72711262</v>
      </c>
    </row>
    <row r="11405" spans="1:2" x14ac:dyDescent="0.25">
      <c r="A11405">
        <f ca="1">27075.6962544592*(((RANDBETWEEN(3800,4910))))</f>
        <v>128203421.76486421</v>
      </c>
      <c r="B11405">
        <v>201702190.36274081</v>
      </c>
    </row>
    <row r="11406" spans="1:2" x14ac:dyDescent="0.25">
      <c r="A11406">
        <f ca="1">27229.6673589795*(((RANDBETWEEN(3800,4910))))</f>
        <v>104561922.65848128</v>
      </c>
      <c r="B11406">
        <v>151640937.68504617</v>
      </c>
    </row>
    <row r="11407" spans="1:2" x14ac:dyDescent="0.25">
      <c r="A11407">
        <f ca="1">29329.0881310856*(((RANDBETWEEN(3800,4910))))</f>
        <v>122331626.59475824</v>
      </c>
      <c r="B11407">
        <v>156361975.12856144</v>
      </c>
    </row>
    <row r="11408" spans="1:2" x14ac:dyDescent="0.25">
      <c r="A11408">
        <f ca="1">30724.8645266304*(((RANDBETWEEN(3800,4910))))</f>
        <v>130703573.69628593</v>
      </c>
      <c r="B11408">
        <v>188885427.83472648</v>
      </c>
    </row>
    <row r="11409" spans="1:2" x14ac:dyDescent="0.25">
      <c r="A11409">
        <f ca="1">27057.2479144178*(((RANDBETWEEN(3800,4910))))</f>
        <v>131065308.89743964</v>
      </c>
      <c r="B11409">
        <v>167871506.83945122</v>
      </c>
    </row>
    <row r="11410" spans="1:2" x14ac:dyDescent="0.25">
      <c r="A11410">
        <f ca="1">25965.7556450454*(((RANDBETWEEN(3800,4910))))</f>
        <v>124194209.25025226</v>
      </c>
      <c r="B11410">
        <v>151886249.32100618</v>
      </c>
    </row>
    <row r="11411" spans="1:2" x14ac:dyDescent="0.25">
      <c r="A11411">
        <f ca="1">31499.4821624113*(((RANDBETWEEN(3800,4910))))</f>
        <v>120170524.44959904</v>
      </c>
      <c r="B11411">
        <v>151523906.69192809</v>
      </c>
    </row>
    <row r="11412" spans="1:2" x14ac:dyDescent="0.25">
      <c r="A11412">
        <f ca="1">26822.1307535475*(((RANDBETWEEN(3800,4910))))</f>
        <v>105545084.51520948</v>
      </c>
      <c r="B11412">
        <v>153404452.53540373</v>
      </c>
    </row>
    <row r="11413" spans="1:2" x14ac:dyDescent="0.25">
      <c r="A11413">
        <f ca="1">25009.5186239117*(((RANDBETWEEN(3800,4910))))</f>
        <v>121471231.95633905</v>
      </c>
      <c r="B11413">
        <v>168438086.29890212</v>
      </c>
    </row>
    <row r="11414" spans="1:2" x14ac:dyDescent="0.25">
      <c r="A11414">
        <f ca="1">27436.5515691337*(((RANDBETWEEN(3800,4910))))</f>
        <v>118964887.60376376</v>
      </c>
      <c r="B11414">
        <v>151173841.65790901</v>
      </c>
    </row>
    <row r="11415" spans="1:2" x14ac:dyDescent="0.25">
      <c r="A11415">
        <f ca="1">26581.4451821026*(((RANDBETWEEN(3800,4910))))</f>
        <v>116028008.21987799</v>
      </c>
      <c r="B11415">
        <v>160943601.6092571</v>
      </c>
    </row>
    <row r="11416" spans="1:2" x14ac:dyDescent="0.25">
      <c r="A11416">
        <f ca="1">25584.646619588*(((RANDBETWEEN(3800,4910))))</f>
        <v>107660192.97522627</v>
      </c>
      <c r="B11416">
        <v>146200122.02712545</v>
      </c>
    </row>
    <row r="11417" spans="1:2" x14ac:dyDescent="0.25">
      <c r="A11417">
        <f ca="1">28420.8834870523*(((RANDBETWEEN(3800,4910))))</f>
        <v>108169882.55172089</v>
      </c>
      <c r="B11417">
        <v>169259544.03409225</v>
      </c>
    </row>
    <row r="11418" spans="1:2" x14ac:dyDescent="0.25">
      <c r="A11418">
        <f ca="1">31706.4454363103*(((RANDBETWEEN(3800,4910))))</f>
        <v>140776617.73721793</v>
      </c>
      <c r="B11418">
        <v>197538656.36962771</v>
      </c>
    </row>
    <row r="11419" spans="1:2" x14ac:dyDescent="0.25">
      <c r="A11419">
        <f ca="1">27209.3719455397*(((RANDBETWEEN(3800,4910))))</f>
        <v>121163333.27348827</v>
      </c>
      <c r="B11419">
        <v>167920622.04061669</v>
      </c>
    </row>
    <row r="11420" spans="1:2" x14ac:dyDescent="0.25">
      <c r="A11420">
        <f ca="1">31146.0616452138*(((RANDBETWEEN(3800,4910))))</f>
        <v>136232873.63616505</v>
      </c>
      <c r="B11420">
        <v>186248146.02876556</v>
      </c>
    </row>
    <row r="11421" spans="1:2" x14ac:dyDescent="0.25">
      <c r="A11421">
        <f ca="1">26580.7665183409*(((RANDBETWEEN(3800,4910))))</f>
        <v>106695196.80462021</v>
      </c>
      <c r="B11421">
        <v>147678430.85248363</v>
      </c>
    </row>
    <row r="11422" spans="1:2" x14ac:dyDescent="0.25">
      <c r="A11422">
        <f ca="1">26054.6352327321*(((RANDBETWEEN(3800,4910))))</f>
        <v>114405903.30692664</v>
      </c>
      <c r="B11422">
        <v>170657617.68735141</v>
      </c>
    </row>
    <row r="11423" spans="1:2" x14ac:dyDescent="0.25">
      <c r="A11423">
        <f ca="1">33359.5565198486*(((RANDBETWEEN(3800,4910))))</f>
        <v>152186296.84354916</v>
      </c>
      <c r="B11423">
        <v>161620959.7047323</v>
      </c>
    </row>
    <row r="11424" spans="1:2" x14ac:dyDescent="0.25">
      <c r="A11424">
        <f ca="1">27370.313891083*(((RANDBETWEEN(3800,4910))))</f>
        <v>106333669.4668573</v>
      </c>
      <c r="B11424">
        <v>200410707.05222222</v>
      </c>
    </row>
    <row r="11425" spans="1:2" x14ac:dyDescent="0.25">
      <c r="A11425">
        <f ca="1">27396.3620795852*(((RANDBETWEEN(3800,4910))))</f>
        <v>108736161.09387349</v>
      </c>
      <c r="B11425">
        <v>158476231.86501223</v>
      </c>
    </row>
    <row r="11426" spans="1:2" x14ac:dyDescent="0.25">
      <c r="A11426">
        <f ca="1">29019.3981500271*(((RANDBETWEEN(3800,4910))))</f>
        <v>134040600.05497502</v>
      </c>
      <c r="B11426">
        <v>143344395.2330052</v>
      </c>
    </row>
    <row r="11427" spans="1:2" x14ac:dyDescent="0.25">
      <c r="A11427">
        <f ca="1">25067.141790017*(((RANDBETWEEN(3800,4910))))</f>
        <v>112551466.63717619</v>
      </c>
      <c r="B11427">
        <v>151649467.10355759</v>
      </c>
    </row>
    <row r="11428" spans="1:2" x14ac:dyDescent="0.25">
      <c r="A11428">
        <f ca="1">26977.0658956883*(((RANDBETWEEN(3800,4910))))</f>
        <v>107287791.0671522</v>
      </c>
      <c r="B11428">
        <v>166463671.44802189</v>
      </c>
    </row>
    <row r="11429" spans="1:2" x14ac:dyDescent="0.25">
      <c r="A11429">
        <f ca="1">28212.6453324508*(((RANDBETWEEN(3800,4910))))</f>
        <v>134687168.81712031</v>
      </c>
      <c r="B11429">
        <v>148820039.26037592</v>
      </c>
    </row>
    <row r="11430" spans="1:2" x14ac:dyDescent="0.25">
      <c r="A11430">
        <f ca="1">28063.7687612656*(((RANDBETWEEN(3800,4910))))</f>
        <v>119523591.15423016</v>
      </c>
      <c r="B11430">
        <v>177451718.63813317</v>
      </c>
    </row>
    <row r="11431" spans="1:2" x14ac:dyDescent="0.25">
      <c r="A11431">
        <f ca="1">27035.8376555649*(((RANDBETWEEN(3800,4910))))</f>
        <v>109062569.10254863</v>
      </c>
      <c r="B11431">
        <v>189186224.78026238</v>
      </c>
    </row>
    <row r="11432" spans="1:2" x14ac:dyDescent="0.25">
      <c r="A11432">
        <f ca="1">32491.4644479902*(((RANDBETWEEN(3800,4910))))</f>
        <v>140428109.34421369</v>
      </c>
      <c r="B11432">
        <v>155911999.32758009</v>
      </c>
    </row>
    <row r="11433" spans="1:2" x14ac:dyDescent="0.25">
      <c r="A11433">
        <f ca="1">27197.5200154775*(((RANDBETWEEN(3800,4910))))</f>
        <v>125543752.39144427</v>
      </c>
      <c r="B11433">
        <v>196722463.52985775</v>
      </c>
    </row>
    <row r="11434" spans="1:2" x14ac:dyDescent="0.25">
      <c r="A11434">
        <f ca="1">29126.1076133482*(((RANDBETWEEN(3800,4910))))</f>
        <v>115630647.2249922</v>
      </c>
      <c r="B11434">
        <v>199397817.4217509</v>
      </c>
    </row>
    <row r="11435" spans="1:2" x14ac:dyDescent="0.25">
      <c r="A11435">
        <f ca="1">25742.3681778225*(((RANDBETWEEN(3800,4910))))</f>
        <v>101038795.0979533</v>
      </c>
      <c r="B11435">
        <v>152035656.69010445</v>
      </c>
    </row>
    <row r="11436" spans="1:2" x14ac:dyDescent="0.25">
      <c r="A11436">
        <f ca="1">28610.9120119641*(((RANDBETWEEN(3800,4910))))</f>
        <v>140479577.97874385</v>
      </c>
      <c r="B11436">
        <v>174380232.74401587</v>
      </c>
    </row>
    <row r="11437" spans="1:2" x14ac:dyDescent="0.25">
      <c r="A11437">
        <f ca="1">25409.9259515013*(((RANDBETWEEN(3800,4910))))</f>
        <v>97396246.172104448</v>
      </c>
      <c r="B11437">
        <v>158583046.81378978</v>
      </c>
    </row>
    <row r="11438" spans="1:2" x14ac:dyDescent="0.25">
      <c r="A11438">
        <f ca="1">28466.8147754522*(((RANDBETWEEN(3800,4910))))</f>
        <v>122094168.57191461</v>
      </c>
      <c r="B11438">
        <v>184575999.62632763</v>
      </c>
    </row>
    <row r="11439" spans="1:2" x14ac:dyDescent="0.25">
      <c r="A11439">
        <f ca="1">25941.9272644939*(((RANDBETWEEN(3800,4910))))</f>
        <v>123379806.06993321</v>
      </c>
      <c r="B11439">
        <v>161569582.80306077</v>
      </c>
    </row>
    <row r="11440" spans="1:2" x14ac:dyDescent="0.25">
      <c r="A11440">
        <f ca="1">28365.1911620257*(((RANDBETWEEN(3800,4910))))</f>
        <v>127529899.46446776</v>
      </c>
      <c r="B11440">
        <v>179599351.30829248</v>
      </c>
    </row>
    <row r="11441" spans="1:2" x14ac:dyDescent="0.25">
      <c r="A11441">
        <f ca="1">27184.7875384138*(((RANDBETWEEN(3800,4910))))</f>
        <v>113034346.58472474</v>
      </c>
      <c r="B11441">
        <v>173808348.96778488</v>
      </c>
    </row>
    <row r="11442" spans="1:2" x14ac:dyDescent="0.25">
      <c r="A11442">
        <f ca="1">27605.8241404366*(((RANDBETWEEN(3800,4910))))</f>
        <v>135102903.34329662</v>
      </c>
      <c r="B11442">
        <v>174328456.97786874</v>
      </c>
    </row>
    <row r="11443" spans="1:2" x14ac:dyDescent="0.25">
      <c r="A11443">
        <f ca="1">26785.8356929925*(((RANDBETWEEN(3800,4910))))</f>
        <v>125759498.57859975</v>
      </c>
      <c r="B11443">
        <v>154593550.81181115</v>
      </c>
    </row>
    <row r="11444" spans="1:2" x14ac:dyDescent="0.25">
      <c r="A11444">
        <f ca="1">32899.6368416303*(((RANDBETWEEN(3800,4910))))</f>
        <v>125775311.64555247</v>
      </c>
      <c r="B11444">
        <v>170584306.03412622</v>
      </c>
    </row>
    <row r="11445" spans="1:2" x14ac:dyDescent="0.25">
      <c r="A11445">
        <f ca="1">26722.1535684435*(((RANDBETWEEN(3800,4910))))</f>
        <v>118405862.46177299</v>
      </c>
      <c r="B11445">
        <v>150175897.69053188</v>
      </c>
    </row>
    <row r="11446" spans="1:2" x14ac:dyDescent="0.25">
      <c r="A11446">
        <f ca="1">27503.3733314328*(((RANDBETWEEN(3800,4910))))</f>
        <v>130393492.96432279</v>
      </c>
      <c r="B11446">
        <v>177640488.72010988</v>
      </c>
    </row>
    <row r="11447" spans="1:2" x14ac:dyDescent="0.25">
      <c r="A11447">
        <f ca="1">26038.3684661497*(((RANDBETWEEN(3800,4910))))</f>
        <v>103762898.33760658</v>
      </c>
      <c r="B11447">
        <v>198067448.69980016</v>
      </c>
    </row>
    <row r="11448" spans="1:2" x14ac:dyDescent="0.25">
      <c r="A11448">
        <f ca="1">26684.2415020242*(((RANDBETWEEN(3800,4910))))</f>
        <v>114341974.83617361</v>
      </c>
      <c r="B11448">
        <v>172831027.31673431</v>
      </c>
    </row>
    <row r="11449" spans="1:2" x14ac:dyDescent="0.25">
      <c r="A11449">
        <f ca="1">26169.142878777*(((RANDBETWEEN(3800,4910))))</f>
        <v>106848610.37404647</v>
      </c>
      <c r="B11449">
        <v>145666805.23368207</v>
      </c>
    </row>
    <row r="11450" spans="1:2" x14ac:dyDescent="0.25">
      <c r="A11450">
        <f ca="1">27321.0842490932*(((RANDBETWEEN(3800,4910))))</f>
        <v>121688109.24546129</v>
      </c>
      <c r="B11450">
        <v>166139838.67211136</v>
      </c>
    </row>
    <row r="11451" spans="1:2" x14ac:dyDescent="0.25">
      <c r="A11451">
        <f ca="1">25209.2834931511*(((RANDBETWEEN(3800,4910))))</f>
        <v>96753230.046713799</v>
      </c>
      <c r="B11451">
        <v>147779111.19965175</v>
      </c>
    </row>
    <row r="11452" spans="1:2" x14ac:dyDescent="0.25">
      <c r="A11452">
        <f ca="1">26325.7719523069*(((RANDBETWEEN(3800,4910))))</f>
        <v>128285486.72359134</v>
      </c>
      <c r="B11452">
        <v>147579504.49607471</v>
      </c>
    </row>
    <row r="11453" spans="1:2" x14ac:dyDescent="0.25">
      <c r="A11453">
        <f ca="1">27319.8869276378*(((RANDBETWEEN(3800,4910))))</f>
        <v>118759548.47444147</v>
      </c>
      <c r="B11453">
        <v>147653799.3762159</v>
      </c>
    </row>
    <row r="11454" spans="1:2" x14ac:dyDescent="0.25">
      <c r="A11454">
        <f ca="1">26967.7231057762*(((RANDBETWEEN(3800,4910))))</f>
        <v>125345976.99564776</v>
      </c>
      <c r="B11454">
        <v>144327432.82734105</v>
      </c>
    </row>
    <row r="11455" spans="1:2" x14ac:dyDescent="0.25">
      <c r="A11455">
        <f ca="1">33074.9593223387*(((RANDBETWEEN(3800,4910))))</f>
        <v>139344803.62501287</v>
      </c>
      <c r="B11455">
        <v>190144105.40812939</v>
      </c>
    </row>
    <row r="11456" spans="1:2" x14ac:dyDescent="0.25">
      <c r="A11456">
        <f ca="1">27537.8341276426*(((RANDBETWEEN(3800,4910))))</f>
        <v>109903496.00342147</v>
      </c>
      <c r="B11456">
        <v>159236188.75404555</v>
      </c>
    </row>
    <row r="11457" spans="1:2" x14ac:dyDescent="0.25">
      <c r="A11457">
        <f ca="1">29373.9569333535*(((RANDBETWEEN(3800,4910))))</f>
        <v>127159859.56448729</v>
      </c>
      <c r="B11457">
        <v>185541005.52130404</v>
      </c>
    </row>
    <row r="11458" spans="1:2" x14ac:dyDescent="0.25">
      <c r="A11458">
        <f ca="1">25268.2210004024*(((RANDBETWEEN(3800,4910))))</f>
        <v>110573735.09776102</v>
      </c>
      <c r="B11458">
        <v>154535604.11503682</v>
      </c>
    </row>
    <row r="11459" spans="1:2" x14ac:dyDescent="0.25">
      <c r="A11459">
        <f ca="1">26364.4247961716*(((RANDBETWEEN(3800,4910))))</f>
        <v>126997434.24315879</v>
      </c>
      <c r="B11459">
        <v>177046292.04754177</v>
      </c>
    </row>
    <row r="11460" spans="1:2" x14ac:dyDescent="0.25">
      <c r="A11460">
        <f ca="1">26920.0851579189*(((RANDBETWEEN(3800,4910))))</f>
        <v>130454732.67527476</v>
      </c>
      <c r="B11460">
        <v>144313024.82342184</v>
      </c>
    </row>
    <row r="11461" spans="1:2" x14ac:dyDescent="0.25">
      <c r="A11461">
        <f ca="1">30441.2244943497*(((RANDBETWEEN(3800,4910))))</f>
        <v>124535049.40638478</v>
      </c>
      <c r="B11461">
        <v>168116143.28041887</v>
      </c>
    </row>
    <row r="11462" spans="1:2" x14ac:dyDescent="0.25">
      <c r="A11462">
        <f ca="1">26621.5622866616*(((RANDBETWEEN(3800,4910))))</f>
        <v>113780557.21319184</v>
      </c>
      <c r="B11462">
        <v>145222487.40219235</v>
      </c>
    </row>
    <row r="11463" spans="1:2" x14ac:dyDescent="0.25">
      <c r="A11463">
        <f ca="1">25913.7570641343*(((RANDBETWEEN(3800,4910))))</f>
        <v>112958067.04256152</v>
      </c>
      <c r="B11463">
        <v>147803823.55456656</v>
      </c>
    </row>
    <row r="11464" spans="1:2" x14ac:dyDescent="0.25">
      <c r="A11464">
        <f ca="1">28149.2795447205*(((RANDBETWEEN(3800,4910))))</f>
        <v>137284036.33960176</v>
      </c>
      <c r="B11464">
        <v>178211392.43324381</v>
      </c>
    </row>
    <row r="11465" spans="1:2" x14ac:dyDescent="0.25">
      <c r="A11465">
        <f ca="1">27634.7518265457*(((RANDBETWEEN(3800,4910))))</f>
        <v>107278106.59065041</v>
      </c>
      <c r="B11465">
        <v>189886718.94608021</v>
      </c>
    </row>
    <row r="11466" spans="1:2" x14ac:dyDescent="0.25">
      <c r="A11466">
        <f ca="1">25125.4759397174*(((RANDBETWEEN(3800,4910))))</f>
        <v>100200398.0475931</v>
      </c>
      <c r="B11466">
        <v>151713426.07482237</v>
      </c>
    </row>
    <row r="11467" spans="1:2" x14ac:dyDescent="0.25">
      <c r="A11467">
        <f ca="1">30345.2433572917*(((RANDBETWEEN(3800,4910))))</f>
        <v>121472009.15923879</v>
      </c>
      <c r="B11467">
        <v>196629153.10700887</v>
      </c>
    </row>
    <row r="11468" spans="1:2" x14ac:dyDescent="0.25">
      <c r="A11468">
        <f ca="1">29653.8977765913*(((RANDBETWEEN(3800,4910))))</f>
        <v>113959929.15544026</v>
      </c>
      <c r="B11468">
        <v>191374417.08693412</v>
      </c>
    </row>
    <row r="11469" spans="1:2" x14ac:dyDescent="0.25">
      <c r="A11469">
        <f ca="1">27125.9967400864*(((RANDBETWEEN(3800,4910))))</f>
        <v>112274500.50721768</v>
      </c>
      <c r="B11469">
        <v>169473280.59498441</v>
      </c>
    </row>
    <row r="11470" spans="1:2" x14ac:dyDescent="0.25">
      <c r="A11470">
        <f ca="1">29278.0570444957*(((RANDBETWEEN(3800,4910))))</f>
        <v>126744708.94562192</v>
      </c>
      <c r="B11470">
        <v>185947135.26085395</v>
      </c>
    </row>
    <row r="11471" spans="1:2" x14ac:dyDescent="0.25">
      <c r="A11471">
        <f ca="1">26253.1670156511*(((RANDBETWEEN(3800,4910))))</f>
        <v>125332619.33271819</v>
      </c>
      <c r="B11471">
        <v>161366867.95397177</v>
      </c>
    </row>
    <row r="11472" spans="1:2" x14ac:dyDescent="0.25">
      <c r="A11472">
        <f ca="1">30554.8319458195*(((RANDBETWEEN(3800,4910))))</f>
        <v>145899322.54128796</v>
      </c>
      <c r="B11472">
        <v>146438680.78157926</v>
      </c>
    </row>
    <row r="11473" spans="1:2" x14ac:dyDescent="0.25">
      <c r="A11473">
        <f ca="1">29888.0214485335*(((RANDBETWEEN(3800,4910))))</f>
        <v>132523487.1027977</v>
      </c>
      <c r="B11473">
        <v>199894826.55380693</v>
      </c>
    </row>
    <row r="11474" spans="1:2" x14ac:dyDescent="0.25">
      <c r="A11474">
        <f ca="1">27382.1524065184*(((RANDBETWEEN(3800,4910))))</f>
        <v>125711461.69832578</v>
      </c>
      <c r="B11474">
        <v>145595446.44511729</v>
      </c>
    </row>
    <row r="11475" spans="1:2" x14ac:dyDescent="0.25">
      <c r="A11475">
        <f ca="1">29447.5930099254*(((RANDBETWEEN(3800,4910))))</f>
        <v>114580584.4016197</v>
      </c>
      <c r="B11475">
        <v>202094688.72035146</v>
      </c>
    </row>
    <row r="11476" spans="1:2" x14ac:dyDescent="0.25">
      <c r="A11476">
        <f ca="1">29915.4392531162*(((RANDBETWEEN(3800,4910))))</f>
        <v>139136707.96624359</v>
      </c>
      <c r="B11476">
        <v>179608243.59901243</v>
      </c>
    </row>
    <row r="11477" spans="1:2" x14ac:dyDescent="0.25">
      <c r="A11477">
        <f ca="1">30599.893423844*(((RANDBETWEEN(3800,4910))))</f>
        <v>123103371.24412461</v>
      </c>
      <c r="B11477">
        <v>202523346.49520415</v>
      </c>
    </row>
    <row r="11478" spans="1:2" x14ac:dyDescent="0.25">
      <c r="A11478">
        <f ca="1">29007.0831394092*(((RANDBETWEEN(3800,4910))))</f>
        <v>110342944.26231256</v>
      </c>
      <c r="B11478">
        <v>177835064.15465242</v>
      </c>
    </row>
    <row r="11479" spans="1:2" x14ac:dyDescent="0.25">
      <c r="A11479">
        <f ca="1">24328.0360110448*(((RANDBETWEEN(3800,4910))))</f>
        <v>103734745.55109496</v>
      </c>
      <c r="B11479">
        <v>159061020.59235114</v>
      </c>
    </row>
    <row r="11480" spans="1:2" x14ac:dyDescent="0.25">
      <c r="A11480">
        <f ca="1">28846.416506534*(((RANDBETWEEN(3800,4910))))</f>
        <v>140135891.38874236</v>
      </c>
      <c r="B11480">
        <v>165260965.99624717</v>
      </c>
    </row>
    <row r="11481" spans="1:2" x14ac:dyDescent="0.25">
      <c r="A11481">
        <f ca="1">26793.3546683572*(((RANDBETWEEN(3800,4910))))</f>
        <v>112505296.25243194</v>
      </c>
      <c r="B11481">
        <v>150268783.18366432</v>
      </c>
    </row>
    <row r="11482" spans="1:2" x14ac:dyDescent="0.25">
      <c r="A11482">
        <f ca="1">27182.4184074631*(((RANDBETWEEN(3800,4910))))</f>
        <v>128273832.46481822</v>
      </c>
      <c r="B11482">
        <v>174823587.00381729</v>
      </c>
    </row>
    <row r="11483" spans="1:2" x14ac:dyDescent="0.25">
      <c r="A11483">
        <f ca="1">25634.8300555463*(((RANDBETWEEN(3800,4910))))</f>
        <v>109819611.95796047</v>
      </c>
      <c r="B11483">
        <v>194751340.05508974</v>
      </c>
    </row>
    <row r="11484" spans="1:2" x14ac:dyDescent="0.25">
      <c r="A11484">
        <f ca="1">25581.2063941588*(((RANDBETWEEN(3800,4910))))</f>
        <v>117750293.0323128</v>
      </c>
      <c r="B11484">
        <v>148108182.1112909</v>
      </c>
    </row>
    <row r="11485" spans="1:2" x14ac:dyDescent="0.25">
      <c r="A11485">
        <f ca="1">32046.3518178863*(((RANDBETWEEN(3800,4910))))</f>
        <v>136709736.85510275</v>
      </c>
      <c r="B11485">
        <v>180591881.33302081</v>
      </c>
    </row>
    <row r="11486" spans="1:2" x14ac:dyDescent="0.25">
      <c r="A11486">
        <f ca="1">26911.8962352282*(((RANDBETWEEN(3800,4910))))</f>
        <v>114214087.62230857</v>
      </c>
      <c r="B11486">
        <v>193022156.49530652</v>
      </c>
    </row>
    <row r="11487" spans="1:2" x14ac:dyDescent="0.25">
      <c r="A11487">
        <f ca="1">26873.4826945212*(((RANDBETWEEN(3800,4910))))</f>
        <v>121924990.9850426</v>
      </c>
      <c r="B11487">
        <v>154630040.93414438</v>
      </c>
    </row>
    <row r="11488" spans="1:2" x14ac:dyDescent="0.25">
      <c r="A11488">
        <f ca="1">27193.0154713481*(((RANDBETWEEN(3800,4910))))</f>
        <v>127752786.6843933</v>
      </c>
      <c r="B11488">
        <v>193747858.33910662</v>
      </c>
    </row>
    <row r="11489" spans="1:2" x14ac:dyDescent="0.25">
      <c r="A11489">
        <f ca="1">30574.9965525673*(((RANDBETWEEN(3800,4910))))</f>
        <v>148686208.23513469</v>
      </c>
      <c r="B11489">
        <v>179880199.00998902</v>
      </c>
    </row>
    <row r="11490" spans="1:2" x14ac:dyDescent="0.25">
      <c r="A11490">
        <f ca="1">25748.508896949*(((RANDBETWEEN(3800,4910))))</f>
        <v>113010205.54870903</v>
      </c>
      <c r="B11490">
        <v>167214468.57674718</v>
      </c>
    </row>
    <row r="11491" spans="1:2" x14ac:dyDescent="0.25">
      <c r="A11491">
        <f ca="1">26223.2834607036*(((RANDBETWEEN(3800,4910))))</f>
        <v>112209429.92835085</v>
      </c>
      <c r="B11491">
        <v>143236994.09494472</v>
      </c>
    </row>
    <row r="11492" spans="1:2" x14ac:dyDescent="0.25">
      <c r="A11492">
        <f ca="1">25596.1031805927*(((RANDBETWEEN(3800,4910))))</f>
        <v>99492053.062963948</v>
      </c>
      <c r="B11492">
        <v>154589850.45492342</v>
      </c>
    </row>
    <row r="11493" spans="1:2" x14ac:dyDescent="0.25">
      <c r="A11493">
        <f ca="1">27483.2316005425*(((RANDBETWEEN(3800,4910))))</f>
        <v>130517866.87097612</v>
      </c>
      <c r="B11493">
        <v>145857672.18655193</v>
      </c>
    </row>
    <row r="11494" spans="1:2" x14ac:dyDescent="0.25">
      <c r="A11494">
        <f ca="1">25942.0261920484*(((RANDBETWEEN(3800,4910))))</f>
        <v>107477814.51365651</v>
      </c>
      <c r="B11494">
        <v>170663374.60430416</v>
      </c>
    </row>
    <row r="11495" spans="1:2" x14ac:dyDescent="0.25">
      <c r="A11495">
        <f ca="1">29214.1672773257*(((RANDBETWEEN(3800,4910))))</f>
        <v>122232075.88833083</v>
      </c>
      <c r="B11495">
        <v>189041626.24019784</v>
      </c>
    </row>
    <row r="11496" spans="1:2" x14ac:dyDescent="0.25">
      <c r="A11496">
        <f ca="1">28321.7603517994*(((RANDBETWEEN(3800,4910))))</f>
        <v>110001717.20638876</v>
      </c>
      <c r="B11496">
        <v>150555101.11545509</v>
      </c>
    </row>
    <row r="11497" spans="1:2" x14ac:dyDescent="0.25">
      <c r="A11497">
        <f ca="1">31340.2605735712*(((RANDBETWEEN(3800,4910))))</f>
        <v>143695094.72982386</v>
      </c>
      <c r="B11497">
        <v>148710525.08205882</v>
      </c>
    </row>
    <row r="11498" spans="1:2" x14ac:dyDescent="0.25">
      <c r="A11498">
        <f ca="1">26881.3898854171*(((RANDBETWEEN(3800,4910))))</f>
        <v>103197655.77011621</v>
      </c>
      <c r="B11498">
        <v>176081920.99169165</v>
      </c>
    </row>
    <row r="11499" spans="1:2" x14ac:dyDescent="0.25">
      <c r="A11499">
        <f ca="1">26626.0232117843*(((RANDBETWEEN(3800,4910))))</f>
        <v>120615885.14938276</v>
      </c>
      <c r="B11499">
        <v>148311966.199687</v>
      </c>
    </row>
    <row r="11500" spans="1:2" x14ac:dyDescent="0.25">
      <c r="A11500">
        <f ca="1">26447.431199614*(((RANDBETWEEN(3800,4910))))</f>
        <v>125281481.59257169</v>
      </c>
      <c r="B11500">
        <v>196631985.6683895</v>
      </c>
    </row>
    <row r="11501" spans="1:2" x14ac:dyDescent="0.25">
      <c r="A11501">
        <f ca="1">26991.3674226571*(((RANDBETWEEN(3800,4910))))</f>
        <v>109369020.79660669</v>
      </c>
      <c r="B11501">
        <v>148572894.92308161</v>
      </c>
    </row>
    <row r="11502" spans="1:2" x14ac:dyDescent="0.25">
      <c r="A11502">
        <f ca="1">32726.0765024284*(((RANDBETWEEN(3800,4910))))</f>
        <v>153223490.18436968</v>
      </c>
      <c r="B11502">
        <v>158164947.11640283</v>
      </c>
    </row>
    <row r="11503" spans="1:2" x14ac:dyDescent="0.25">
      <c r="A11503">
        <f ca="1">32498.233582218*(((RANDBETWEEN(3800,4910))))</f>
        <v>136265093.41023991</v>
      </c>
      <c r="B11503">
        <v>185802338.08440235</v>
      </c>
    </row>
    <row r="11504" spans="1:2" x14ac:dyDescent="0.25">
      <c r="A11504">
        <f ca="1">25960.0775457358*(((RANDBETWEEN(3800,4910))))</f>
        <v>122064284.62004989</v>
      </c>
      <c r="B11504">
        <v>152576523.04511327</v>
      </c>
    </row>
    <row r="11505" spans="1:2" x14ac:dyDescent="0.25">
      <c r="A11505">
        <f ca="1">27091.3770208885*(((RANDBETWEEN(3800,4910))))</f>
        <v>131501544.05939266</v>
      </c>
      <c r="B11505">
        <v>154860921.62525779</v>
      </c>
    </row>
    <row r="11506" spans="1:2" x14ac:dyDescent="0.25">
      <c r="A11506">
        <f ca="1">31484.1729877549*(((RANDBETWEEN(3800,4910))))</f>
        <v>151312935.37915003</v>
      </c>
      <c r="B11506">
        <v>186606153.04828262</v>
      </c>
    </row>
    <row r="11507" spans="1:2" x14ac:dyDescent="0.25">
      <c r="A11507">
        <f ca="1">30432.7323986339*(((RANDBETWEEN(3800,4910))))</f>
        <v>125626319.34156093</v>
      </c>
      <c r="B11507">
        <v>203018525.41141325</v>
      </c>
    </row>
    <row r="11508" spans="1:2" x14ac:dyDescent="0.25">
      <c r="A11508">
        <f ca="1">27991.7805182181*(((RANDBETWEEN(3800,4910))))</f>
        <v>127810469.84618391</v>
      </c>
      <c r="B11508">
        <v>183110911.40533575</v>
      </c>
    </row>
    <row r="11509" spans="1:2" x14ac:dyDescent="0.25">
      <c r="A11509">
        <f ca="1">26612.8785449758*(((RANDBETWEEN(3800,4910))))</f>
        <v>112386186.09543291</v>
      </c>
      <c r="B11509">
        <v>163590972.41184089</v>
      </c>
    </row>
    <row r="11510" spans="1:2" x14ac:dyDescent="0.25">
      <c r="A11510">
        <f ca="1">25727.5559920425*(((RANDBETWEEN(3800,4910))))</f>
        <v>118269574.8954193</v>
      </c>
      <c r="B11510">
        <v>149772357.11198077</v>
      </c>
    </row>
    <row r="11511" spans="1:2" x14ac:dyDescent="0.25">
      <c r="A11511">
        <f ca="1">27206.6826791214*(((RANDBETWEEN(3800,4910))))</f>
        <v>123083032.44034506</v>
      </c>
      <c r="B11511">
        <v>150412868.42849723</v>
      </c>
    </row>
    <row r="11512" spans="1:2" x14ac:dyDescent="0.25">
      <c r="A11512">
        <f ca="1">30941.0838502332*(((RANDBETWEEN(3800,4910))))</f>
        <v>150095197.75748104</v>
      </c>
      <c r="B11512">
        <v>162948232.96336457</v>
      </c>
    </row>
    <row r="11513" spans="1:2" x14ac:dyDescent="0.25">
      <c r="A11513">
        <f ca="1">27699.1757445859*(((RANDBETWEEN(3800,4910))))</f>
        <v>116336538.12726089</v>
      </c>
      <c r="B11513">
        <v>196719260.59967491</v>
      </c>
    </row>
    <row r="11514" spans="1:2" x14ac:dyDescent="0.25">
      <c r="A11514">
        <f ca="1">26451.3312472723*(((RANDBETWEEN(3800,4910))))</f>
        <v>125855434.07452142</v>
      </c>
      <c r="B11514">
        <v>178833542.66262701</v>
      </c>
    </row>
    <row r="11515" spans="1:2" x14ac:dyDescent="0.25">
      <c r="A11515">
        <f ca="1">30755.4279254502*(((RANDBETWEEN(3800,4910))))</f>
        <v>137968849.67356938</v>
      </c>
      <c r="B11515">
        <v>161860608.16206557</v>
      </c>
    </row>
    <row r="11516" spans="1:2" x14ac:dyDescent="0.25">
      <c r="A11516">
        <f ca="1">27828.1767894313*(((RANDBETWEEN(3800,4910))))</f>
        <v>112676287.82040749</v>
      </c>
      <c r="B11516">
        <v>146855008.11285377</v>
      </c>
    </row>
    <row r="11517" spans="1:2" x14ac:dyDescent="0.25">
      <c r="A11517">
        <f ca="1">25810.7440725951*(((RANDBETWEEN(3800,4910))))</f>
        <v>99010014.262474656</v>
      </c>
      <c r="B11517">
        <v>173530960.56852365</v>
      </c>
    </row>
    <row r="11518" spans="1:2" x14ac:dyDescent="0.25">
      <c r="A11518">
        <f ca="1">29534.9109986909*(((RANDBETWEEN(3800,4910))))</f>
        <v>116899177.73281859</v>
      </c>
      <c r="B11518">
        <v>194450277.64619395</v>
      </c>
    </row>
    <row r="11519" spans="1:2" x14ac:dyDescent="0.25">
      <c r="A11519">
        <f ca="1">28935.7087880998*(((RANDBETWEEN(3800,4910))))</f>
        <v>140251380.49591997</v>
      </c>
      <c r="B11519">
        <v>161071033.57541019</v>
      </c>
    </row>
    <row r="11520" spans="1:2" x14ac:dyDescent="0.25">
      <c r="A11520">
        <f ca="1">28717.276725659*(((RANDBETWEEN(3800,4910))))</f>
        <v>110590232.67051286</v>
      </c>
      <c r="B11520">
        <v>169351162.68754494</v>
      </c>
    </row>
    <row r="11521" spans="1:2" x14ac:dyDescent="0.25">
      <c r="A11521">
        <f ca="1">32848.4627887835*(((RANDBETWEEN(3800,4910))))</f>
        <v>133167668.14572826</v>
      </c>
      <c r="B11521">
        <v>182743892.10955182</v>
      </c>
    </row>
    <row r="11522" spans="1:2" x14ac:dyDescent="0.25">
      <c r="A11522">
        <f ca="1">28648.224534063*(((RANDBETWEEN(3800,4910))))</f>
        <v>132268852.67376871</v>
      </c>
      <c r="B11522">
        <v>195631617.487526</v>
      </c>
    </row>
    <row r="11523" spans="1:2" x14ac:dyDescent="0.25">
      <c r="A11523">
        <f ca="1">31942.4585576669*(((RANDBETWEEN(3800,4910))))</f>
        <v>155495888.25872266</v>
      </c>
      <c r="B11523">
        <v>197016149.93693635</v>
      </c>
    </row>
    <row r="11524" spans="1:2" x14ac:dyDescent="0.25">
      <c r="A11524">
        <f ca="1">26533.5392626312*(((RANDBETWEEN(3800,4910))))</f>
        <v>124389232.06321515</v>
      </c>
      <c r="B11524">
        <v>145218550.25401384</v>
      </c>
    </row>
    <row r="11525" spans="1:2" x14ac:dyDescent="0.25">
      <c r="A11525">
        <f ca="1">27952.9019532218*(((RANDBETWEEN(3800,4910))))</f>
        <v>123691591.14300628</v>
      </c>
      <c r="B11525">
        <v>170240109.75916594</v>
      </c>
    </row>
    <row r="11526" spans="1:2" x14ac:dyDescent="0.25">
      <c r="A11526">
        <f ca="1">31605.4416301545*(((RANDBETWEEN(3800,4910))))</f>
        <v>146206772.98109484</v>
      </c>
      <c r="B11526">
        <v>195013609.07486024</v>
      </c>
    </row>
    <row r="11527" spans="1:2" x14ac:dyDescent="0.25">
      <c r="A11527">
        <f ca="1">31620.3310511021*(((RANDBETWEEN(3800,4910))))</f>
        <v>151714348.38318786</v>
      </c>
      <c r="B11527">
        <v>166122905.84592286</v>
      </c>
    </row>
    <row r="11528" spans="1:2" x14ac:dyDescent="0.25">
      <c r="A11528">
        <f ca="1">30439.36200708*(((RANDBETWEEN(3800,4910))))</f>
        <v>129275970.44406895</v>
      </c>
      <c r="B11528">
        <v>200632429.63027588</v>
      </c>
    </row>
    <row r="11529" spans="1:2" x14ac:dyDescent="0.25">
      <c r="A11529">
        <f ca="1">27408.6646618222*(((RANDBETWEEN(3800,4910))))</f>
        <v>122982678.33759639</v>
      </c>
      <c r="B11529">
        <v>153043806.45421869</v>
      </c>
    </row>
    <row r="11530" spans="1:2" x14ac:dyDescent="0.25">
      <c r="A11530">
        <f ca="1">27602.4538191035*(((RANDBETWEEN(3800,4910))))</f>
        <v>110050983.37676567</v>
      </c>
      <c r="B11530">
        <v>188077931.22972107</v>
      </c>
    </row>
    <row r="11531" spans="1:2" x14ac:dyDescent="0.25">
      <c r="A11531">
        <f ca="1">27922.6344550086*(((RANDBETWEEN(3800,4910))))</f>
        <v>115571784.00928055</v>
      </c>
      <c r="B11531">
        <v>151327707.54882559</v>
      </c>
    </row>
    <row r="11532" spans="1:2" x14ac:dyDescent="0.25">
      <c r="A11532">
        <f ca="1">28155.6664335032*(((RANDBETWEEN(3800,4910))))</f>
        <v>134555929.88571182</v>
      </c>
      <c r="B11532">
        <v>171913904.57158107</v>
      </c>
    </row>
    <row r="11533" spans="1:2" x14ac:dyDescent="0.25">
      <c r="A11533">
        <f ca="1">27813.420345836*(((RANDBETWEEN(3800,4910))))</f>
        <v>131029023.2492336</v>
      </c>
      <c r="B11533">
        <v>173076209.98962718</v>
      </c>
    </row>
    <row r="11534" spans="1:2" x14ac:dyDescent="0.25">
      <c r="A11534">
        <f ca="1">27508.5317088796*(((RANDBETWEEN(3800,4910))))</f>
        <v>117901566.9042578</v>
      </c>
      <c r="B11534">
        <v>165955214.03567219</v>
      </c>
    </row>
    <row r="11535" spans="1:2" x14ac:dyDescent="0.25">
      <c r="A11535">
        <f ca="1">28136.9553625007*(((RANDBETWEEN(3800,4910))))</f>
        <v>106976704.28822759</v>
      </c>
      <c r="B11535">
        <v>163550467.28482789</v>
      </c>
    </row>
    <row r="11536" spans="1:2" x14ac:dyDescent="0.25">
      <c r="A11536">
        <f ca="1">28073.5814874675*(((RANDBETWEEN(3800,4910))))</f>
        <v>132591525.36530879</v>
      </c>
      <c r="B11536">
        <v>185151148.04182872</v>
      </c>
    </row>
    <row r="11537" spans="1:2" x14ac:dyDescent="0.25">
      <c r="A11537">
        <f ca="1">26766.3176568035*(((RANDBETWEEN(3800,4910))))</f>
        <v>125052236.09258606</v>
      </c>
      <c r="B11537">
        <v>168885795.59817386</v>
      </c>
    </row>
    <row r="11538" spans="1:2" x14ac:dyDescent="0.25">
      <c r="A11538">
        <f ca="1">28934.238414164*(((RANDBETWEEN(3800,4910))))</f>
        <v>112062305.37805718</v>
      </c>
      <c r="B11538">
        <v>182907404.69549462</v>
      </c>
    </row>
    <row r="11539" spans="1:2" x14ac:dyDescent="0.25">
      <c r="A11539">
        <f ca="1">27421.5735897496*(((RANDBETWEEN(3800,4910))))</f>
        <v>112510716.43874277</v>
      </c>
      <c r="B11539">
        <v>164297596.17595699</v>
      </c>
    </row>
    <row r="11540" spans="1:2" x14ac:dyDescent="0.25">
      <c r="A11540">
        <f ca="1">27275.3864701985*(((RANDBETWEEN(3800,4910))))</f>
        <v>131712841.26458873</v>
      </c>
      <c r="B11540">
        <v>175680084.41079289</v>
      </c>
    </row>
    <row r="11541" spans="1:2" x14ac:dyDescent="0.25">
      <c r="A11541">
        <f ca="1">31244.9041825835*(((RANDBETWEEN(3800,4910))))</f>
        <v>126510617.03528067</v>
      </c>
      <c r="B11541">
        <v>198658175.19625533</v>
      </c>
    </row>
    <row r="11542" spans="1:2" x14ac:dyDescent="0.25">
      <c r="A11542">
        <f ca="1">28188.9515708611*(((RANDBETWEEN(3800,4910))))</f>
        <v>130881302.14350805</v>
      </c>
      <c r="B11542">
        <v>147459138.21706575</v>
      </c>
    </row>
    <row r="11543" spans="1:2" x14ac:dyDescent="0.25">
      <c r="A11543">
        <f ca="1">30232.0191709367*(((RANDBETWEEN(3800,4910))))</f>
        <v>120625756.49203724</v>
      </c>
      <c r="B11543">
        <v>191539206.67984048</v>
      </c>
    </row>
    <row r="11544" spans="1:2" x14ac:dyDescent="0.25">
      <c r="A11544">
        <f ca="1">26203.8787463288*(((RANDBETWEEN(3800,4910))))</f>
        <v>102928835.71557938</v>
      </c>
      <c r="B11544">
        <v>155223144.29225636</v>
      </c>
    </row>
    <row r="11545" spans="1:2" x14ac:dyDescent="0.25">
      <c r="A11545">
        <f ca="1">26635.2261515508*(((RANDBETWEEN(3800,4910))))</f>
        <v>118313674.56518872</v>
      </c>
      <c r="B11545">
        <v>150870753.68566996</v>
      </c>
    </row>
    <row r="11546" spans="1:2" x14ac:dyDescent="0.25">
      <c r="A11546">
        <f ca="1">28046.0020657111*(((RANDBETWEEN(3800,4910))))</f>
        <v>114315504.41983856</v>
      </c>
      <c r="B11546">
        <v>155759196.3809467</v>
      </c>
    </row>
    <row r="11547" spans="1:2" x14ac:dyDescent="0.25">
      <c r="A11547">
        <f ca="1">25428.8748095764*(((RANDBETWEEN(3800,4910))))</f>
        <v>113819643.64766397</v>
      </c>
      <c r="B11547">
        <v>160491744.39135581</v>
      </c>
    </row>
    <row r="11548" spans="1:2" x14ac:dyDescent="0.25">
      <c r="A11548">
        <f ca="1">29468.2747531619*(((RANDBETWEEN(3800,4910))))</f>
        <v>126801986.26285572</v>
      </c>
      <c r="B11548">
        <v>195874449.19544074</v>
      </c>
    </row>
    <row r="11549" spans="1:2" x14ac:dyDescent="0.25">
      <c r="A11549">
        <f ca="1">26875.5803795869*(((RANDBETWEEN(3800,4910))))</f>
        <v>112716184.11198765</v>
      </c>
      <c r="B11549">
        <v>151501750.93090209</v>
      </c>
    </row>
    <row r="11550" spans="1:2" x14ac:dyDescent="0.25">
      <c r="A11550">
        <f ca="1">30197.0272147184*(((RANDBETWEEN(3800,4910))))</f>
        <v>117919391.27347554</v>
      </c>
      <c r="B11550">
        <v>187530075.79301822</v>
      </c>
    </row>
    <row r="11551" spans="1:2" x14ac:dyDescent="0.25">
      <c r="A11551">
        <f ca="1">27449.7979892556*(((RANDBETWEEN(3800,4910))))</f>
        <v>106258168.01640853</v>
      </c>
      <c r="B11551">
        <v>144608845.32805696</v>
      </c>
    </row>
    <row r="11552" spans="1:2" x14ac:dyDescent="0.25">
      <c r="A11552">
        <f ca="1">27698.3100148046*(((RANDBETWEEN(3800,4910))))</f>
        <v>111374904.56952934</v>
      </c>
      <c r="B11552">
        <v>166215923.25994682</v>
      </c>
    </row>
    <row r="11553" spans="1:2" x14ac:dyDescent="0.25">
      <c r="A11553">
        <f ca="1">29957.4714732067*(((RANDBETWEEN(3800,4910))))</f>
        <v>131663087.12474343</v>
      </c>
      <c r="B11553">
        <v>155681926.74511725</v>
      </c>
    </row>
    <row r="11554" spans="1:2" x14ac:dyDescent="0.25">
      <c r="A11554">
        <f ca="1">26539.3764797846*(((RANDBETWEEN(3800,4910))))</f>
        <v>118365619.09983934</v>
      </c>
      <c r="B11554">
        <v>151547620.53404829</v>
      </c>
    </row>
    <row r="11555" spans="1:2" x14ac:dyDescent="0.25">
      <c r="A11555">
        <f ca="1">30046.2388886911*(((RANDBETWEEN(3800,4910))))</f>
        <v>145153380.0712668</v>
      </c>
      <c r="B11555">
        <v>155426572.51368999</v>
      </c>
    </row>
    <row r="11556" spans="1:2" x14ac:dyDescent="0.25">
      <c r="A11556">
        <f ca="1">32502.0597103717*(((RANDBETWEEN(3800,4910))))</f>
        <v>139238823.79923218</v>
      </c>
      <c r="B11556">
        <v>197452401.64174205</v>
      </c>
    </row>
    <row r="11557" spans="1:2" x14ac:dyDescent="0.25">
      <c r="A11557">
        <f ca="1">25403.791060145*(((RANDBETWEEN(3800,4910))))</f>
        <v>101386530.12103869</v>
      </c>
      <c r="B11557">
        <v>148410322.88834506</v>
      </c>
    </row>
    <row r="11558" spans="1:2" x14ac:dyDescent="0.25">
      <c r="A11558">
        <f ca="1">29314.1185778605*(((RANDBETWEEN(3800,4910))))</f>
        <v>123998721.58435005</v>
      </c>
      <c r="B11558">
        <v>199845025.02035585</v>
      </c>
    </row>
    <row r="11559" spans="1:2" x14ac:dyDescent="0.25">
      <c r="A11559">
        <f ca="1">25589.4013297176*(((RANDBETWEEN(3800,4910))))</f>
        <v>120705206.0722779</v>
      </c>
      <c r="B11559">
        <v>147077394.95983002</v>
      </c>
    </row>
    <row r="11560" spans="1:2" x14ac:dyDescent="0.25">
      <c r="A11560">
        <f ca="1">31281.6108080023*(((RANDBETWEEN(3800,4910))))</f>
        <v>144771294.81943467</v>
      </c>
      <c r="B11560">
        <v>167553530.02944088</v>
      </c>
    </row>
    <row r="11561" spans="1:2" x14ac:dyDescent="0.25">
      <c r="A11561">
        <f ca="1">29863.9766856157*(((RANDBETWEEN(3800,4910))))</f>
        <v>137613204.56731716</v>
      </c>
      <c r="B11561">
        <v>152617645.57774132</v>
      </c>
    </row>
    <row r="11562" spans="1:2" x14ac:dyDescent="0.25">
      <c r="A11562">
        <f ca="1">27951.1701622098*(((RANDBETWEEN(3800,4910))))</f>
        <v>114599797.66506025</v>
      </c>
      <c r="B11562">
        <v>159765997.57797575</v>
      </c>
    </row>
    <row r="11563" spans="1:2" x14ac:dyDescent="0.25">
      <c r="A11563">
        <f ca="1">27251.095582636*(((RANDBETWEEN(3800,4910))))</f>
        <v>110312434.91851039</v>
      </c>
      <c r="B11563">
        <v>144061957.12268099</v>
      </c>
    </row>
    <row r="11564" spans="1:2" x14ac:dyDescent="0.25">
      <c r="A11564">
        <f ca="1">30658.5466276209*(((RANDBETWEEN(3800,4910))))</f>
        <v>133671263.29642728</v>
      </c>
      <c r="B11564">
        <v>144628760.38436705</v>
      </c>
    </row>
    <row r="11565" spans="1:2" x14ac:dyDescent="0.25">
      <c r="A11565">
        <f ca="1">27629.0685457004*(((RANDBETWEEN(3800,4910))))</f>
        <v>106510059.24367489</v>
      </c>
      <c r="B11565">
        <v>170663737.94180408</v>
      </c>
    </row>
    <row r="11566" spans="1:2" x14ac:dyDescent="0.25">
      <c r="A11566">
        <f ca="1">26532.8326698014*(((RANDBETWEEN(3800,4910))))</f>
        <v>114834099.79490054</v>
      </c>
      <c r="B11566">
        <v>149664580.02182204</v>
      </c>
    </row>
    <row r="11567" spans="1:2" x14ac:dyDescent="0.25">
      <c r="A11567">
        <f ca="1">26650.5660214264*(((RANDBETWEEN(3800,4910))))</f>
        <v>127789464.07273962</v>
      </c>
      <c r="B11567">
        <v>160491110.97315252</v>
      </c>
    </row>
    <row r="11568" spans="1:2" x14ac:dyDescent="0.25">
      <c r="A11568">
        <f ca="1">30783.0543788683*(((RANDBETWEEN(3800,4910))))</f>
        <v>128180638.43360762</v>
      </c>
      <c r="B11568">
        <v>194382495.14507312</v>
      </c>
    </row>
    <row r="11569" spans="1:2" x14ac:dyDescent="0.25">
      <c r="A11569">
        <f ca="1">31259.6696453144*(((RANDBETWEEN(3800,4910))))</f>
        <v>147608160.06517446</v>
      </c>
      <c r="B11569">
        <v>180836446.08643222</v>
      </c>
    </row>
    <row r="11570" spans="1:2" x14ac:dyDescent="0.25">
      <c r="A11570">
        <f ca="1">26817.2356548885*(((RANDBETWEEN(3800,4910))))</f>
        <v>109870214.47807801</v>
      </c>
      <c r="B11570">
        <v>158042234.96198058</v>
      </c>
    </row>
    <row r="11571" spans="1:2" x14ac:dyDescent="0.25">
      <c r="A11571">
        <f ca="1">31167.5982446784*(((RANDBETWEEN(3800,4910))))</f>
        <v>123766532.62961806</v>
      </c>
      <c r="B11571">
        <v>187417144.45445588</v>
      </c>
    </row>
    <row r="11572" spans="1:2" x14ac:dyDescent="0.25">
      <c r="A11572">
        <f ca="1">27409.8017341339*(((RANDBETWEEN(3800,4910))))</f>
        <v>122466994.14811023</v>
      </c>
      <c r="B11572">
        <v>156618902.99723905</v>
      </c>
    </row>
    <row r="11573" spans="1:2" x14ac:dyDescent="0.25">
      <c r="A11573">
        <f ca="1">27972.5520893237*(((RANDBETWEEN(3800,4910))))</f>
        <v>107162847.0541991</v>
      </c>
      <c r="B11573">
        <v>189553689.21215326</v>
      </c>
    </row>
    <row r="11574" spans="1:2" x14ac:dyDescent="0.25">
      <c r="A11574">
        <f ca="1">27372.9660663813*(((RANDBETWEEN(3800,4910))))</f>
        <v>128926670.1726557</v>
      </c>
      <c r="B11574">
        <v>149776189.89574283</v>
      </c>
    </row>
    <row r="11575" spans="1:2" x14ac:dyDescent="0.25">
      <c r="A11575">
        <f ca="1">26795.4647454643*(((RANDBETWEEN(3800,4910))))</f>
        <v>119695341.01798913</v>
      </c>
      <c r="B11575">
        <v>198536398.78324279</v>
      </c>
    </row>
    <row r="11576" spans="1:2" x14ac:dyDescent="0.25">
      <c r="A11576">
        <f ca="1">28581.9653939682*(((RANDBETWEEN(3800,4910))))</f>
        <v>114042041.92193294</v>
      </c>
      <c r="B11576">
        <v>174146895.78327647</v>
      </c>
    </row>
    <row r="11577" spans="1:2" x14ac:dyDescent="0.25">
      <c r="A11577">
        <f ca="1">31573.0622293637*(((RANDBETWEEN(3800,4910))))</f>
        <v>142773387.40118247</v>
      </c>
      <c r="B11577">
        <v>163124062.82164326</v>
      </c>
    </row>
    <row r="11578" spans="1:2" x14ac:dyDescent="0.25">
      <c r="A11578">
        <f ca="1">27455.9110672269*(((RANDBETWEEN(3800,4910))))</f>
        <v>118334976.69974795</v>
      </c>
      <c r="B11578">
        <v>179966801.16921622</v>
      </c>
    </row>
    <row r="11579" spans="1:2" x14ac:dyDescent="0.25">
      <c r="A11579">
        <f ca="1">26510.765223802*(((RANDBETWEEN(3800,4910))))</f>
        <v>103206409.01626126</v>
      </c>
      <c r="B11579">
        <v>199429072.13617694</v>
      </c>
    </row>
    <row r="11580" spans="1:2" x14ac:dyDescent="0.25">
      <c r="A11580">
        <f ca="1">32807.221839223*(((RANDBETWEEN(3800,4910))))</f>
        <v>138118403.94312871</v>
      </c>
      <c r="B11580">
        <v>174999109.64831951</v>
      </c>
    </row>
    <row r="11581" spans="1:2" x14ac:dyDescent="0.25">
      <c r="A11581">
        <f ca="1">26952.7692695184*(((RANDBETWEEN(3800,4910))))</f>
        <v>127136212.64431825</v>
      </c>
      <c r="B11581">
        <v>165699673.88490379</v>
      </c>
    </row>
    <row r="11582" spans="1:2" x14ac:dyDescent="0.25">
      <c r="A11582">
        <f ca="1">31664.1661762761*(((RANDBETWEEN(3800,4910))))</f>
        <v>141190516.98001522</v>
      </c>
      <c r="B11582">
        <v>192370703.44172207</v>
      </c>
    </row>
    <row r="11583" spans="1:2" x14ac:dyDescent="0.25">
      <c r="A11583">
        <f ca="1">31257.9873670671*(((RANDBETWEEN(3800,4910))))</f>
        <v>152382688.41445228</v>
      </c>
      <c r="B11583">
        <v>168429323.870179</v>
      </c>
    </row>
    <row r="11584" spans="1:2" x14ac:dyDescent="0.25">
      <c r="A11584">
        <f ca="1">28455.3079449877*(((RANDBETWEEN(3800,4910))))</f>
        <v>122670832.55084199</v>
      </c>
      <c r="B11584">
        <v>165620756.34696394</v>
      </c>
    </row>
    <row r="11585" spans="1:2" x14ac:dyDescent="0.25">
      <c r="A11585">
        <f ca="1">32242.3944163586*(((RANDBETWEEN(3800,4910))))</f>
        <v>124584612.02480958</v>
      </c>
      <c r="B11585">
        <v>177113278.20941716</v>
      </c>
    </row>
    <row r="11586" spans="1:2" x14ac:dyDescent="0.25">
      <c r="A11586">
        <f ca="1">25554.2046868195*(((RANDBETWEEN(3800,4910))))</f>
        <v>98281471.225507945</v>
      </c>
      <c r="B11586">
        <v>151256536.66199869</v>
      </c>
    </row>
    <row r="11587" spans="1:2" x14ac:dyDescent="0.25">
      <c r="A11587">
        <f ca="1">26689.3504520337*(((RANDBETWEEN(3800,4910))))</f>
        <v>128402465.02473435</v>
      </c>
      <c r="B11587">
        <v>146910496.19714409</v>
      </c>
    </row>
    <row r="11588" spans="1:2" x14ac:dyDescent="0.25">
      <c r="A11588">
        <f ca="1">26014.3008598704*(((RANDBETWEEN(3800,4910))))</f>
        <v>100987515.93801673</v>
      </c>
      <c r="B11588">
        <v>172775482.80555224</v>
      </c>
    </row>
    <row r="11589" spans="1:2" x14ac:dyDescent="0.25">
      <c r="A11589">
        <f ca="1">26875.2453857743*(((RANDBETWEEN(3800,4910))))</f>
        <v>103684696.69831729</v>
      </c>
      <c r="B11589">
        <v>173995624.64403468</v>
      </c>
    </row>
    <row r="11590" spans="1:2" x14ac:dyDescent="0.25">
      <c r="A11590">
        <f ca="1">28708.8348059336*(((RANDBETWEEN(3800,4910))))</f>
        <v>119199082.11423624</v>
      </c>
      <c r="B11590">
        <v>191779182.75790271</v>
      </c>
    </row>
    <row r="11591" spans="1:2" x14ac:dyDescent="0.25">
      <c r="A11591">
        <f ca="1">26375.4962938227*(((RANDBETWEEN(3800,4910))))</f>
        <v>122118547.84039903</v>
      </c>
      <c r="B11591">
        <v>151284830.08525881</v>
      </c>
    </row>
    <row r="11592" spans="1:2" x14ac:dyDescent="0.25">
      <c r="A11592">
        <f ca="1">32688.387967473*(((RANDBETWEEN(3800,4910))))</f>
        <v>149255179.45948189</v>
      </c>
      <c r="B11592">
        <v>177047229.46605736</v>
      </c>
    </row>
    <row r="11593" spans="1:2" x14ac:dyDescent="0.25">
      <c r="A11593">
        <f ca="1">26664.4269237029*(((RANDBETWEEN(3800,4910))))</f>
        <v>107830942.4794544</v>
      </c>
      <c r="B11593">
        <v>194440283.49584097</v>
      </c>
    </row>
    <row r="11594" spans="1:2" x14ac:dyDescent="0.25">
      <c r="A11594">
        <f ca="1">25998.0974304205*(((RANDBETWEEN(3800,4910))))</f>
        <v>100508644.66600551</v>
      </c>
      <c r="B11594">
        <v>168306355.39329827</v>
      </c>
    </row>
    <row r="11595" spans="1:2" x14ac:dyDescent="0.25">
      <c r="A11595">
        <f ca="1">32935.3474830286*(((RANDBETWEEN(3800,4910))))</f>
        <v>129567656.9982346</v>
      </c>
      <c r="B11595">
        <v>149190506.39101249</v>
      </c>
    </row>
    <row r="11596" spans="1:2" x14ac:dyDescent="0.25">
      <c r="A11596">
        <f ca="1">27784.3679471446*(((RANDBETWEEN(3800,4910))))</f>
        <v>109692684.65532668</v>
      </c>
      <c r="B11596">
        <v>164213553.78269267</v>
      </c>
    </row>
    <row r="11597" spans="1:2" x14ac:dyDescent="0.25">
      <c r="A11597">
        <f ca="1">33720.8522248943*(((RANDBETWEEN(3800,4910))))</f>
        <v>136333405.54524782</v>
      </c>
      <c r="B11597">
        <v>146429859.59691972</v>
      </c>
    </row>
    <row r="11598" spans="1:2" x14ac:dyDescent="0.25">
      <c r="A11598">
        <f ca="1">30476.0842487653*(((RANDBETWEEN(3800,4910))))</f>
        <v>138696659.41613075</v>
      </c>
      <c r="B11598">
        <v>154288460.03778371</v>
      </c>
    </row>
    <row r="11599" spans="1:2" x14ac:dyDescent="0.25">
      <c r="A11599">
        <f ca="1">28843.0410352801*(((RANDBETWEEN(3800,4910))))</f>
        <v>118342997.36775436</v>
      </c>
      <c r="B11599">
        <v>203065175.83448762</v>
      </c>
    </row>
    <row r="11600" spans="1:2" x14ac:dyDescent="0.25">
      <c r="A11600">
        <f ca="1">30270.0732110751*(((RANDBETWEEN(3800,4910))))</f>
        <v>147203366.02545804</v>
      </c>
      <c r="B11600">
        <v>157239104.98660487</v>
      </c>
    </row>
    <row r="11601" spans="1:2" x14ac:dyDescent="0.25">
      <c r="A11601">
        <f ca="1">28977.6050469089*(((RANDBETWEEN(3800,4910))))</f>
        <v>118083740.56615384</v>
      </c>
      <c r="B11601">
        <v>166132204.18159091</v>
      </c>
    </row>
    <row r="11602" spans="1:2" x14ac:dyDescent="0.25">
      <c r="A11602">
        <f ca="1">28356.9157029623*(((RANDBETWEEN(3800,4910))))</f>
        <v>134581921.92625931</v>
      </c>
      <c r="B11602">
        <v>158096144.91992113</v>
      </c>
    </row>
    <row r="11603" spans="1:2" x14ac:dyDescent="0.25">
      <c r="A11603">
        <f ca="1">28598.4620257311*(((RANDBETWEEN(3800,4910))))</f>
        <v>128464291.41958423</v>
      </c>
      <c r="B11603">
        <v>164013723.5279502</v>
      </c>
    </row>
    <row r="11604" spans="1:2" x14ac:dyDescent="0.25">
      <c r="A11604">
        <f ca="1">27820.8510742385*(((RANDBETWEEN(3800,4910))))</f>
        <v>134402531.5396463</v>
      </c>
      <c r="B11604">
        <v>157642481.62405556</v>
      </c>
    </row>
    <row r="11605" spans="1:2" x14ac:dyDescent="0.25">
      <c r="A11605">
        <f ca="1">25649.8937512161*(((RANDBETWEEN(3800,4910))))</f>
        <v>112808232.71784835</v>
      </c>
      <c r="B11605">
        <v>170757943.69085419</v>
      </c>
    </row>
    <row r="11606" spans="1:2" x14ac:dyDescent="0.25">
      <c r="A11606">
        <f ca="1">29665.6648502418*(((RANDBETWEEN(3800,4910))))</f>
        <v>141238230.35200113</v>
      </c>
      <c r="B11606">
        <v>184083729.42757541</v>
      </c>
    </row>
    <row r="11607" spans="1:2" x14ac:dyDescent="0.25">
      <c r="A11607">
        <f ca="1">28212.741092553*(((RANDBETWEEN(3800,4910))))</f>
        <v>125208144.96875036</v>
      </c>
      <c r="B11607">
        <v>146469064.35948122</v>
      </c>
    </row>
    <row r="11608" spans="1:2" x14ac:dyDescent="0.25">
      <c r="A11608">
        <f ca="1">30607.4039629671*(((RANDBETWEEN(3800,4910))))</f>
        <v>118144579.29705307</v>
      </c>
      <c r="B11608">
        <v>167118611.09605682</v>
      </c>
    </row>
    <row r="11609" spans="1:2" x14ac:dyDescent="0.25">
      <c r="A11609">
        <f ca="1">24825.3774447325*(((RANDBETWEEN(3800,4910))))</f>
        <v>99698715.818045571</v>
      </c>
      <c r="B11609">
        <v>171488466.45573622</v>
      </c>
    </row>
    <row r="11610" spans="1:2" x14ac:dyDescent="0.25">
      <c r="A11610">
        <f ca="1">27340.1809113403*(((RANDBETWEEN(3800,4910))))</f>
        <v>133009980.13367051</v>
      </c>
      <c r="B11610">
        <v>159161881.19317579</v>
      </c>
    </row>
    <row r="11611" spans="1:2" x14ac:dyDescent="0.25">
      <c r="A11611">
        <f ca="1">25778.4389414002*(((RANDBETWEEN(3800,4910))))</f>
        <v>120230639.22269073</v>
      </c>
      <c r="B11611">
        <v>172274124.05380234</v>
      </c>
    </row>
    <row r="11612" spans="1:2" x14ac:dyDescent="0.25">
      <c r="A11612">
        <f ca="1">30436.7771845163*(((RANDBETWEEN(3800,4910))))</f>
        <v>120894878.97689857</v>
      </c>
      <c r="B11612">
        <v>153822987.35303649</v>
      </c>
    </row>
    <row r="11613" spans="1:2" x14ac:dyDescent="0.25">
      <c r="A11613">
        <f ca="1">25520.3698684472*(((RANDBETWEEN(3800,4910))))</f>
        <v>97283649.938520551</v>
      </c>
      <c r="B11613">
        <v>173581915.67047551</v>
      </c>
    </row>
    <row r="11614" spans="1:2" x14ac:dyDescent="0.25">
      <c r="A11614">
        <f ca="1">26210.9065912405*(((RANDBETWEEN(3800,4910))))</f>
        <v>101881793.92015165</v>
      </c>
      <c r="B11614">
        <v>172163248.13681424</v>
      </c>
    </row>
    <row r="11615" spans="1:2" x14ac:dyDescent="0.25">
      <c r="A11615">
        <f ca="1">30995.1201077192*(((RANDBETWEEN(3800,4910))))</f>
        <v>149396478.91920659</v>
      </c>
      <c r="B11615">
        <v>188082654.75559068</v>
      </c>
    </row>
    <row r="11616" spans="1:2" x14ac:dyDescent="0.25">
      <c r="A11616">
        <f ca="1">28427.507627679*(((RANDBETWEEN(3800,4910))))</f>
        <v>137532281.90271091</v>
      </c>
      <c r="B11616">
        <v>194765389.70574144</v>
      </c>
    </row>
    <row r="11617" spans="1:2" x14ac:dyDescent="0.25">
      <c r="A11617">
        <f ca="1">27511.0220282218*(((RANDBETWEEN(3800,4910))))</f>
        <v>126963366.66024378</v>
      </c>
      <c r="B11617">
        <v>200541668.41365454</v>
      </c>
    </row>
    <row r="11618" spans="1:2" x14ac:dyDescent="0.25">
      <c r="A11618">
        <f ca="1">26744.2033265453*(((RANDBETWEEN(3800,4910))))</f>
        <v>130591944.84352052</v>
      </c>
      <c r="B11618">
        <v>144834173.64951134</v>
      </c>
    </row>
    <row r="11619" spans="1:2" x14ac:dyDescent="0.25">
      <c r="A11619">
        <f ca="1">33642.2498621261*(((RANDBETWEEN(3800,4910))))</f>
        <v>133896154.45126198</v>
      </c>
      <c r="B11619">
        <v>184469708.801523</v>
      </c>
    </row>
    <row r="11620" spans="1:2" x14ac:dyDescent="0.25">
      <c r="A11620">
        <f ca="1">27252.4205858334*(((RANDBETWEEN(3800,4910))))</f>
        <v>125306629.85366195</v>
      </c>
      <c r="B11620">
        <v>160836099.48746958</v>
      </c>
    </row>
    <row r="11621" spans="1:2" x14ac:dyDescent="0.25">
      <c r="A11621">
        <f ca="1">28168.8273387253*(((RANDBETWEEN(3800,4910))))</f>
        <v>130872371.81571767</v>
      </c>
      <c r="B11621">
        <v>181761448.52320808</v>
      </c>
    </row>
    <row r="11622" spans="1:2" x14ac:dyDescent="0.25">
      <c r="A11622">
        <f ca="1">27139.7836775495*(((RANDBETWEEN(3800,4910))))</f>
        <v>122726101.78987898</v>
      </c>
      <c r="B11622">
        <v>162532203.10009295</v>
      </c>
    </row>
    <row r="11623" spans="1:2" x14ac:dyDescent="0.25">
      <c r="A11623">
        <f ca="1">29405.9141406951*(((RANDBETWEEN(3800,4910))))</f>
        <v>127357014.14335068</v>
      </c>
      <c r="B11623">
        <v>156889623.86080688</v>
      </c>
    </row>
    <row r="11624" spans="1:2" x14ac:dyDescent="0.25">
      <c r="A11624">
        <f ca="1">24169.8177586653*(((RANDBETWEEN(3800,4910))))</f>
        <v>115990955.42383477</v>
      </c>
      <c r="B11624">
        <v>149402355.9717761</v>
      </c>
    </row>
    <row r="11625" spans="1:2" x14ac:dyDescent="0.25">
      <c r="A11625">
        <f ca="1">29465.2102486433*(((RANDBETWEEN(3800,4910))))</f>
        <v>128792433.99682005</v>
      </c>
      <c r="B11625">
        <v>164960714.61243233</v>
      </c>
    </row>
    <row r="11626" spans="1:2" x14ac:dyDescent="0.25">
      <c r="A11626">
        <f ca="1">31162.9763116736*(((RANDBETWEEN(3800,4910))))</f>
        <v>151265087.01686358</v>
      </c>
      <c r="B11626">
        <v>181957633.60621953</v>
      </c>
    </row>
    <row r="11627" spans="1:2" x14ac:dyDescent="0.25">
      <c r="A11627">
        <f ca="1">29148.0170551161*(((RANDBETWEEN(3800,4910))))</f>
        <v>126618986.08742435</v>
      </c>
      <c r="B11627">
        <v>177595197.92377973</v>
      </c>
    </row>
    <row r="11628" spans="1:2" x14ac:dyDescent="0.25">
      <c r="A11628">
        <f ca="1">30446.8513534281*(((RANDBETWEEN(3800,4910))))</f>
        <v>143069754.50975859</v>
      </c>
      <c r="B11628">
        <v>202603548.43703103</v>
      </c>
    </row>
    <row r="11629" spans="1:2" x14ac:dyDescent="0.25">
      <c r="A11629">
        <f ca="1">34714.7271034346*(((RANDBETWEEN(3800,4910))))</f>
        <v>154237532.52055979</v>
      </c>
      <c r="B11629">
        <v>181219978.90833861</v>
      </c>
    </row>
    <row r="11630" spans="1:2" x14ac:dyDescent="0.25">
      <c r="A11630">
        <f ca="1">26580.8196113297*(((RANDBETWEEN(3800,4910))))</f>
        <v>108237097.45733458</v>
      </c>
      <c r="B11630">
        <v>195634150.92656699</v>
      </c>
    </row>
    <row r="11631" spans="1:2" x14ac:dyDescent="0.25">
      <c r="A11631">
        <f ca="1">26879.0765019068*(((RANDBETWEEN(3800,4910))))</f>
        <v>115391875.42268573</v>
      </c>
      <c r="B11631">
        <v>169190051.99795461</v>
      </c>
    </row>
    <row r="11632" spans="1:2" x14ac:dyDescent="0.25">
      <c r="A11632">
        <f ca="1">26825.7506138257*(((RANDBETWEEN(3800,4910))))</f>
        <v>120554923.2585329</v>
      </c>
      <c r="B11632">
        <v>143169650.02009714</v>
      </c>
    </row>
    <row r="11633" spans="1:2" x14ac:dyDescent="0.25">
      <c r="A11633">
        <f ca="1">27426.844203331*(((RANDBETWEEN(3800,4910))))</f>
        <v>115220172.4981934</v>
      </c>
      <c r="B11633">
        <v>166762214.92237991</v>
      </c>
    </row>
    <row r="11634" spans="1:2" x14ac:dyDescent="0.25">
      <c r="A11634">
        <f ca="1">28349.1729032931*(((RANDBETWEEN(3800,4910))))</f>
        <v>109824695.8273575</v>
      </c>
      <c r="B11634">
        <v>155946438.03249025</v>
      </c>
    </row>
    <row r="11635" spans="1:2" x14ac:dyDescent="0.25">
      <c r="A11635">
        <f ca="1">29302.4580656129*(((RANDBETWEEN(3800,4910))))</f>
        <v>128842908.1144999</v>
      </c>
      <c r="B11635">
        <v>144783337.08467835</v>
      </c>
    </row>
    <row r="11636" spans="1:2" x14ac:dyDescent="0.25">
      <c r="A11636">
        <f ca="1">31521.6407875741*(((RANDBETWEEN(3800,4910))))</f>
        <v>146071283.40961832</v>
      </c>
      <c r="B11636">
        <v>176234823.56107271</v>
      </c>
    </row>
    <row r="11637" spans="1:2" x14ac:dyDescent="0.25">
      <c r="A11637">
        <f ca="1">26792.9049269279*(((RANDBETWEEN(3800,4910))))</f>
        <v>118263882.34745954</v>
      </c>
      <c r="B11637">
        <v>166417709.30239332</v>
      </c>
    </row>
    <row r="11638" spans="1:2" x14ac:dyDescent="0.25">
      <c r="A11638">
        <f ca="1">28409.7164483936*(((RANDBETWEEN(3800,4910))))</f>
        <v>115599136.22851369</v>
      </c>
      <c r="B11638">
        <v>180725829.96112233</v>
      </c>
    </row>
    <row r="11639" spans="1:2" x14ac:dyDescent="0.25">
      <c r="A11639">
        <f ca="1">26263.1545440497*(((RANDBETWEEN(3800,4910))))</f>
        <v>121204458.22078922</v>
      </c>
      <c r="B11639">
        <v>155857906.43549109</v>
      </c>
    </row>
    <row r="11640" spans="1:2" x14ac:dyDescent="0.25">
      <c r="A11640">
        <f ca="1">30147.6642712827*(((RANDBETWEEN(3800,4910))))</f>
        <v>120500214.09231691</v>
      </c>
      <c r="B11640">
        <v>200922761.41155052</v>
      </c>
    </row>
    <row r="11641" spans="1:2" x14ac:dyDescent="0.25">
      <c r="A11641">
        <f ca="1">30873.1713362352*(((RANDBETWEEN(3800,4910))))</f>
        <v>129327714.72748935</v>
      </c>
      <c r="B11641">
        <v>176496761.69606686</v>
      </c>
    </row>
    <row r="11642" spans="1:2" x14ac:dyDescent="0.25">
      <c r="A11642">
        <f ca="1">28385.7276489079*(((RANDBETWEEN(3800,4910))))</f>
        <v>126004245.03350231</v>
      </c>
      <c r="B11642">
        <v>188695965.03916037</v>
      </c>
    </row>
    <row r="11643" spans="1:2" x14ac:dyDescent="0.25">
      <c r="A11643">
        <f ca="1">26136.7957371785*(((RANDBETWEEN(3800,4910))))</f>
        <v>111499570.61480349</v>
      </c>
      <c r="B11643">
        <v>153793165.33981299</v>
      </c>
    </row>
    <row r="11644" spans="1:2" x14ac:dyDescent="0.25">
      <c r="A11644">
        <f ca="1">28132.4948286787*(((RANDBETWEEN(3800,4910))))</f>
        <v>109210344.92493066</v>
      </c>
      <c r="B11644">
        <v>146103102.0701507</v>
      </c>
    </row>
    <row r="11645" spans="1:2" x14ac:dyDescent="0.25">
      <c r="A11645">
        <f ca="1">26155.6283530094*(((RANDBETWEEN(3800,4910))))</f>
        <v>116052523.00230284</v>
      </c>
      <c r="B11645">
        <v>194189666.149984</v>
      </c>
    </row>
    <row r="11646" spans="1:2" x14ac:dyDescent="0.25">
      <c r="A11646">
        <f ca="1">27254.3322365632*(((RANDBETWEEN(3800,4910))))</f>
        <v>115939929.3343398</v>
      </c>
      <c r="B11646">
        <v>157827568.19045192</v>
      </c>
    </row>
    <row r="11647" spans="1:2" x14ac:dyDescent="0.25">
      <c r="A11647">
        <f ca="1">29042.2522559256*(((RANDBETWEEN(3800,4910))))</f>
        <v>123690952.35798718</v>
      </c>
      <c r="B11647">
        <v>194528540.15567967</v>
      </c>
    </row>
    <row r="11648" spans="1:2" x14ac:dyDescent="0.25">
      <c r="A11648">
        <f ca="1">28444.5947292063*(((RANDBETWEEN(3800,4910))))</f>
        <v>127744674.92886563</v>
      </c>
      <c r="B11648">
        <v>195557096.81208953</v>
      </c>
    </row>
    <row r="11649" spans="1:2" x14ac:dyDescent="0.25">
      <c r="A11649">
        <f ca="1">26642.7584959139*(((RANDBETWEEN(3800,4910))))</f>
        <v>111633158.09787916</v>
      </c>
      <c r="B11649">
        <v>165674965.655559</v>
      </c>
    </row>
    <row r="11650" spans="1:2" x14ac:dyDescent="0.25">
      <c r="A11650">
        <f ca="1">27392.0944193902*(((RANDBETWEEN(3800,4910))))</f>
        <v>111622784.75901514</v>
      </c>
      <c r="B11650">
        <v>146872031.07153189</v>
      </c>
    </row>
    <row r="11651" spans="1:2" x14ac:dyDescent="0.25">
      <c r="A11651">
        <f ca="1">26402.0894484933*(((RANDBETWEEN(3800,4910))))</f>
        <v>112657715.67672101</v>
      </c>
      <c r="B11651">
        <v>178490904.08638582</v>
      </c>
    </row>
    <row r="11652" spans="1:2" x14ac:dyDescent="0.25">
      <c r="A11652">
        <f ca="1">26787.1997374733*(((RANDBETWEEN(3800,4910))))</f>
        <v>108461371.73702943</v>
      </c>
      <c r="B11652">
        <v>191366992.24922472</v>
      </c>
    </row>
    <row r="11653" spans="1:2" x14ac:dyDescent="0.25">
      <c r="A11653">
        <f ca="1">27752.0917711917*(((RANDBETWEEN(3800,4910))))</f>
        <v>135485712.02695811</v>
      </c>
      <c r="B11653">
        <v>153393467.99831074</v>
      </c>
    </row>
    <row r="11654" spans="1:2" x14ac:dyDescent="0.25">
      <c r="A11654">
        <f ca="1">32815.8409725258*(((RANDBETWEEN(3800,4910))))</f>
        <v>155284559.48199186</v>
      </c>
      <c r="B11654">
        <v>162438959.92374405</v>
      </c>
    </row>
    <row r="11655" spans="1:2" x14ac:dyDescent="0.25">
      <c r="A11655">
        <f ca="1">27645.1017461199*(((RANDBETWEEN(3800,4910))))</f>
        <v>124762344.18023922</v>
      </c>
      <c r="B11655">
        <v>175645453.55428293</v>
      </c>
    </row>
    <row r="11656" spans="1:2" x14ac:dyDescent="0.25">
      <c r="A11656">
        <f ca="1">27310.1746759677*(((RANDBETWEEN(3800,4910))))</f>
        <v>104270246.91284461</v>
      </c>
      <c r="B11656">
        <v>191797804.44178966</v>
      </c>
    </row>
    <row r="11657" spans="1:2" x14ac:dyDescent="0.25">
      <c r="A11657">
        <f ca="1">28679.3365744111*(((RANDBETWEEN(3800,4910))))</f>
        <v>115004139.6633884</v>
      </c>
      <c r="B11657">
        <v>198074058.49784777</v>
      </c>
    </row>
    <row r="11658" spans="1:2" x14ac:dyDescent="0.25">
      <c r="A11658">
        <f ca="1">25998.3046620284*(((RANDBETWEEN(3800,4910))))</f>
        <v>107710976.21478355</v>
      </c>
      <c r="B11658">
        <v>151942256.84991902</v>
      </c>
    </row>
    <row r="11659" spans="1:2" x14ac:dyDescent="0.25">
      <c r="A11659">
        <f ca="1">28370.9982658522*(((RANDBETWEEN(3800,4910))))</f>
        <v>117654529.80848925</v>
      </c>
      <c r="B11659">
        <v>184276843.14613804</v>
      </c>
    </row>
    <row r="11660" spans="1:2" x14ac:dyDescent="0.25">
      <c r="A11660">
        <f ca="1">27064.37956633*(((RANDBETWEEN(3800,4910))))</f>
        <v>125524592.4286385</v>
      </c>
      <c r="B11660">
        <v>168025770.39912456</v>
      </c>
    </row>
    <row r="11661" spans="1:2" x14ac:dyDescent="0.25">
      <c r="A11661">
        <f ca="1">27016.6170628286*(((RANDBETWEEN(3800,4910))))</f>
        <v>128247881.1972473</v>
      </c>
      <c r="B11661">
        <v>144907096.92895865</v>
      </c>
    </row>
    <row r="11662" spans="1:2" x14ac:dyDescent="0.25">
      <c r="A11662">
        <f ca="1">29430.4376996585*(((RANDBETWEEN(3800,4910))))</f>
        <v>125932842.91683878</v>
      </c>
      <c r="B11662">
        <v>188652599.9465667</v>
      </c>
    </row>
    <row r="11663" spans="1:2" x14ac:dyDescent="0.25">
      <c r="A11663">
        <f ca="1">27484.3929981815*(((RANDBETWEEN(3800,4910))))</f>
        <v>130138600.84638935</v>
      </c>
      <c r="B11663">
        <v>164787305.51882213</v>
      </c>
    </row>
    <row r="11664" spans="1:2" x14ac:dyDescent="0.25">
      <c r="A11664">
        <f ca="1">26420.4121991345*(((RANDBETWEEN(3800,4910))))</f>
        <v>120292136.74265946</v>
      </c>
      <c r="B11664">
        <v>161728772.67088342</v>
      </c>
    </row>
    <row r="11665" spans="1:2" x14ac:dyDescent="0.25">
      <c r="A11665">
        <f ca="1">32391.9151737526*(((RANDBETWEEN(3800,4910))))</f>
        <v>153505286.00841403</v>
      </c>
      <c r="B11665">
        <v>196223373.79750839</v>
      </c>
    </row>
    <row r="11666" spans="1:2" x14ac:dyDescent="0.25">
      <c r="A11666">
        <f ca="1">30950.8362449412*(((RANDBETWEEN(3800,4910))))</f>
        <v>138381188.85113221</v>
      </c>
      <c r="B11666">
        <v>150647548.00181112</v>
      </c>
    </row>
    <row r="11667" spans="1:2" x14ac:dyDescent="0.25">
      <c r="A11667">
        <f ca="1">31904.5879073848*(((RANDBETWEEN(3800,4910))))</f>
        <v>139614476.68271598</v>
      </c>
      <c r="B11667">
        <v>166494927.68851787</v>
      </c>
    </row>
    <row r="11668" spans="1:2" x14ac:dyDescent="0.25">
      <c r="A11668">
        <f ca="1">29812.8629252036*(((RANDBETWEEN(3800,4910))))</f>
        <v>122053860.81578353</v>
      </c>
      <c r="B11668">
        <v>164231581.88339955</v>
      </c>
    </row>
    <row r="11669" spans="1:2" x14ac:dyDescent="0.25">
      <c r="A11669">
        <f ca="1">29867.1068692591*(((RANDBETWEEN(3800,4910))))</f>
        <v>128816831.9271144</v>
      </c>
      <c r="B11669">
        <v>157783568.92921633</v>
      </c>
    </row>
    <row r="11670" spans="1:2" x14ac:dyDescent="0.25">
      <c r="A11670">
        <f ca="1">27055.9759401001*(((RANDBETWEEN(3800,4910))))</f>
        <v>117531159.48379476</v>
      </c>
      <c r="B11670">
        <v>163744025.11284226</v>
      </c>
    </row>
    <row r="11671" spans="1:2" x14ac:dyDescent="0.25">
      <c r="A11671">
        <f ca="1">29492.4308711536*(((RANDBETWEEN(3800,4910))))</f>
        <v>128056134.84254886</v>
      </c>
      <c r="B11671">
        <v>161479746.00451109</v>
      </c>
    </row>
    <row r="11672" spans="1:2" x14ac:dyDescent="0.25">
      <c r="A11672">
        <f ca="1">30111.9100487292*(((RANDBETWEEN(3800,4910))))</f>
        <v>140803291.38785762</v>
      </c>
      <c r="B11672">
        <v>175453398.91339552</v>
      </c>
    </row>
    <row r="11673" spans="1:2" x14ac:dyDescent="0.25">
      <c r="A11673">
        <f ca="1">30846.4207641261*(((RANDBETWEEN(3800,4910))))</f>
        <v>148432976.71697459</v>
      </c>
      <c r="B11673">
        <v>175494975.64984399</v>
      </c>
    </row>
    <row r="11674" spans="1:2" x14ac:dyDescent="0.25">
      <c r="A11674">
        <f ca="1">30301.0432635195*(((RANDBETWEEN(3800,4910))))</f>
        <v>140960453.26189274</v>
      </c>
      <c r="B11674">
        <v>186992753.4450078</v>
      </c>
    </row>
    <row r="11675" spans="1:2" x14ac:dyDescent="0.25">
      <c r="A11675">
        <f ca="1">27497.7460140695*(((RANDBETWEEN(3800,4910))))</f>
        <v>128359478.39367621</v>
      </c>
      <c r="B11675">
        <v>162174864.44100419</v>
      </c>
    </row>
    <row r="11676" spans="1:2" x14ac:dyDescent="0.25">
      <c r="A11676">
        <f ca="1">25803.9143406973*(((RANDBETWEEN(3800,4910))))</f>
        <v>108324832.40224735</v>
      </c>
      <c r="B11676">
        <v>142979109.67198205</v>
      </c>
    </row>
    <row r="11677" spans="1:2" x14ac:dyDescent="0.25">
      <c r="A11677">
        <f ca="1">31308.5777198038*(((RANDBETWEEN(3800,4910))))</f>
        <v>119661384.04509005</v>
      </c>
      <c r="B11677">
        <v>168564603.86848384</v>
      </c>
    </row>
    <row r="11678" spans="1:2" x14ac:dyDescent="0.25">
      <c r="A11678">
        <f ca="1">29359.5619603575*(((RANDBETWEEN(3800,4910))))</f>
        <v>123075283.73781848</v>
      </c>
      <c r="B11678">
        <v>187603931.60946071</v>
      </c>
    </row>
    <row r="11679" spans="1:2" x14ac:dyDescent="0.25">
      <c r="A11679">
        <f ca="1">27026.2078549827*(((RANDBETWEEN(3800,4910))))</f>
        <v>108402119.70633557</v>
      </c>
      <c r="B11679">
        <v>146799744.25105047</v>
      </c>
    </row>
    <row r="11680" spans="1:2" x14ac:dyDescent="0.25">
      <c r="A11680">
        <f ca="1">25179.2587665348*(((RANDBETWEEN(3800,4910))))</f>
        <v>121338847.99593137</v>
      </c>
      <c r="B11680">
        <v>147363223.32400161</v>
      </c>
    </row>
    <row r="11681" spans="1:2" x14ac:dyDescent="0.25">
      <c r="A11681">
        <f ca="1">32003.069236433*(((RANDBETWEEN(3800,4910))))</f>
        <v>134668915.34691</v>
      </c>
      <c r="B11681">
        <v>187619234.03226179</v>
      </c>
    </row>
    <row r="11682" spans="1:2" x14ac:dyDescent="0.25">
      <c r="A11682">
        <f ca="1">26511.6445843911*(((RANDBETWEEN(3800,4910))))</f>
        <v>113178210.7307656</v>
      </c>
      <c r="B11682">
        <v>145022939.98751765</v>
      </c>
    </row>
    <row r="11683" spans="1:2" x14ac:dyDescent="0.25">
      <c r="A11683">
        <f ca="1">26589.648331409*(((RANDBETWEEN(3800,4910))))</f>
        <v>130342456.12056735</v>
      </c>
      <c r="B11683">
        <v>153125193.63129714</v>
      </c>
    </row>
    <row r="11684" spans="1:2" x14ac:dyDescent="0.25">
      <c r="A11684">
        <f ca="1">26559.7457353973*(((RANDBETWEEN(3800,4910))))</f>
        <v>128203892.66476291</v>
      </c>
      <c r="B11684">
        <v>193024788.78151205</v>
      </c>
    </row>
    <row r="11685" spans="1:2" x14ac:dyDescent="0.25">
      <c r="A11685">
        <f ca="1">27878.457568996*(((RANDBETWEEN(3800,4910))))</f>
        <v>108168415.36770438</v>
      </c>
      <c r="B11685">
        <v>197554068.25697589</v>
      </c>
    </row>
    <row r="11686" spans="1:2" x14ac:dyDescent="0.25">
      <c r="A11686">
        <f ca="1">28174.5274584173*(((RANDBETWEEN(3800,4910))))</f>
        <v>134758764.83360991</v>
      </c>
      <c r="B11686">
        <v>187027831.97381347</v>
      </c>
    </row>
    <row r="11687" spans="1:2" x14ac:dyDescent="0.25">
      <c r="A11687">
        <f ca="1">26650.065330091*(((RANDBETWEEN(3800,4910))))</f>
        <v>107612963.8029076</v>
      </c>
      <c r="B11687">
        <v>146553333.86541361</v>
      </c>
    </row>
    <row r="11688" spans="1:2" x14ac:dyDescent="0.25">
      <c r="A11688">
        <f ca="1">31769.0681643383*(((RANDBETWEEN(3800,4910))))</f>
        <v>135240923.17558825</v>
      </c>
      <c r="B11688">
        <v>199840092.69098479</v>
      </c>
    </row>
    <row r="11689" spans="1:2" x14ac:dyDescent="0.25">
      <c r="A11689">
        <f ca="1">27037.9570795855*(((RANDBETWEEN(3800,4910))))</f>
        <v>106529550.89356688</v>
      </c>
      <c r="B11689">
        <v>199214482.83568627</v>
      </c>
    </row>
    <row r="11690" spans="1:2" x14ac:dyDescent="0.25">
      <c r="A11690">
        <f ca="1">26037.5594105696*(((RANDBETWEEN(3800,4910))))</f>
        <v>110243026.54435168</v>
      </c>
      <c r="B11690">
        <v>155600628.48538604</v>
      </c>
    </row>
    <row r="11691" spans="1:2" x14ac:dyDescent="0.25">
      <c r="A11691">
        <f ca="1">28976.9816319346*(((RANDBETWEEN(3800,4910))))</f>
        <v>121442530.01943785</v>
      </c>
      <c r="B11691">
        <v>150077869.95419794</v>
      </c>
    </row>
    <row r="11692" spans="1:2" x14ac:dyDescent="0.25">
      <c r="A11692">
        <f ca="1">29042.0182915324*(((RANDBETWEEN(3800,4910))))</f>
        <v>111114761.98340301</v>
      </c>
      <c r="B11692">
        <v>168779446.08754352</v>
      </c>
    </row>
    <row r="11693" spans="1:2" x14ac:dyDescent="0.25">
      <c r="A11693">
        <f ca="1">26341.7156497031*(((RANDBETWEEN(3800,4910))))</f>
        <v>123200204.09366132</v>
      </c>
      <c r="B11693">
        <v>162547463.68208432</v>
      </c>
    </row>
    <row r="11694" spans="1:2" x14ac:dyDescent="0.25">
      <c r="A11694">
        <f ca="1">28560.3565188833*(((RANDBETWEEN(3800,4910))))</f>
        <v>115183917.84065624</v>
      </c>
      <c r="B11694">
        <v>199799638.42037159</v>
      </c>
    </row>
    <row r="11695" spans="1:2" x14ac:dyDescent="0.25">
      <c r="A11695">
        <f ca="1">25275.391086936*(((RANDBETWEEN(3800,4910))))</f>
        <v>110225980.53012803</v>
      </c>
      <c r="B11695">
        <v>149202024.874883</v>
      </c>
    </row>
    <row r="11696" spans="1:2" x14ac:dyDescent="0.25">
      <c r="A11696">
        <f ca="1">26777.8699170886*(((RANDBETWEEN(3800,4910))))</f>
        <v>118197517.81402932</v>
      </c>
      <c r="B11696">
        <v>183607517.68792623</v>
      </c>
    </row>
    <row r="11697" spans="1:2" x14ac:dyDescent="0.25">
      <c r="A11697">
        <f ca="1">28281.7267499053*(((RANDBETWEEN(3800,4910))))</f>
        <v>136826994.0160419</v>
      </c>
      <c r="B11697">
        <v>168347462.17366943</v>
      </c>
    </row>
    <row r="11698" spans="1:2" x14ac:dyDescent="0.25">
      <c r="A11698">
        <f ca="1">25944.4558488851*(((RANDBETWEEN(3800,4910))))</f>
        <v>123599387.66408849</v>
      </c>
      <c r="B11698">
        <v>143621068.77134603</v>
      </c>
    </row>
    <row r="11699" spans="1:2" x14ac:dyDescent="0.25">
      <c r="A11699">
        <f ca="1">27252.315117831*(((RANDBETWEEN(3800,4910))))</f>
        <v>110998679.47492579</v>
      </c>
      <c r="B11699">
        <v>151131644.54448357</v>
      </c>
    </row>
    <row r="11700" spans="1:2" x14ac:dyDescent="0.25">
      <c r="A11700">
        <f ca="1">27203.0893088572*(((RANDBETWEEN(3800,4910))))</f>
        <v>125950303.50000896</v>
      </c>
      <c r="B11700">
        <v>194785825.19219434</v>
      </c>
    </row>
    <row r="11701" spans="1:2" x14ac:dyDescent="0.25">
      <c r="A11701">
        <f ca="1">27455.5621188506*(((RANDBETWEEN(3800,4910))))</f>
        <v>109053492.73607443</v>
      </c>
      <c r="B11701">
        <v>155660151.86771277</v>
      </c>
    </row>
    <row r="11702" spans="1:2" x14ac:dyDescent="0.25">
      <c r="A11702">
        <f ca="1">26352.017184677*(((RANDBETWEEN(3800,4910))))</f>
        <v>114921146.94237655</v>
      </c>
      <c r="B11702">
        <v>175775197.11726242</v>
      </c>
    </row>
    <row r="11703" spans="1:2" x14ac:dyDescent="0.25">
      <c r="A11703">
        <f ca="1">29672.3833364516*(((RANDBETWEEN(3800,4910))))</f>
        <v>133139984.03065825</v>
      </c>
      <c r="B11703">
        <v>198454276.8255105</v>
      </c>
    </row>
    <row r="11704" spans="1:2" x14ac:dyDescent="0.25">
      <c r="A11704">
        <f ca="1">26216.9828299369*(((RANDBETWEEN(3800,4910))))</f>
        <v>122826564.55825435</v>
      </c>
      <c r="B11704">
        <v>195651403.9551084</v>
      </c>
    </row>
    <row r="11705" spans="1:2" x14ac:dyDescent="0.25">
      <c r="A11705">
        <f ca="1">28202.3148720577*(((RANDBETWEEN(3800,4910))))</f>
        <v>137711903.52025798</v>
      </c>
      <c r="B11705">
        <v>191738403.83378196</v>
      </c>
    </row>
    <row r="11706" spans="1:2" x14ac:dyDescent="0.25">
      <c r="A11706">
        <f ca="1">31512.4398739903*(((RANDBETWEEN(3800,4910))))</f>
        <v>136543401.97399989</v>
      </c>
      <c r="B11706">
        <v>190902262.52276826</v>
      </c>
    </row>
    <row r="11707" spans="1:2" x14ac:dyDescent="0.25">
      <c r="A11707">
        <f ca="1">26521.9083456086*(((RANDBETWEEN(3800,4910))))</f>
        <v>124016443.42406589</v>
      </c>
      <c r="B11707">
        <v>154718459.42098129</v>
      </c>
    </row>
    <row r="11708" spans="1:2" x14ac:dyDescent="0.25">
      <c r="A11708">
        <f ca="1">31382.9200336683*(((RANDBETWEEN(3800,4910))))</f>
        <v>135825277.90571636</v>
      </c>
      <c r="B11708">
        <v>189191005.56521246</v>
      </c>
    </row>
    <row r="11709" spans="1:2" x14ac:dyDescent="0.25">
      <c r="A11709">
        <f ca="1">28780.5179868916*(((RANDBETWEEN(3800,4910))))</f>
        <v>140132342.07817519</v>
      </c>
      <c r="B11709">
        <v>161080776.37880358</v>
      </c>
    </row>
    <row r="11710" spans="1:2" x14ac:dyDescent="0.25">
      <c r="A11710">
        <f ca="1">26329.8094390798*(((RANDBETWEEN(3800,4910))))</f>
        <v>123934413.02974844</v>
      </c>
      <c r="B11710">
        <v>152207197.06194204</v>
      </c>
    </row>
    <row r="11711" spans="1:2" x14ac:dyDescent="0.25">
      <c r="A11711">
        <f ca="1">28199.4560679877*(((RANDBETWEEN(3800,4910))))</f>
        <v>125572177.87074935</v>
      </c>
      <c r="B11711">
        <v>162687947.51941556</v>
      </c>
    </row>
    <row r="11712" spans="1:2" x14ac:dyDescent="0.25">
      <c r="A11712">
        <f ca="1">31186.8312015838*(((RANDBETWEEN(3800,4910))))</f>
        <v>139155640.82146689</v>
      </c>
      <c r="B11712">
        <v>164910177.03982326</v>
      </c>
    </row>
    <row r="11713" spans="1:2" x14ac:dyDescent="0.25">
      <c r="A11713">
        <f ca="1">27035.3805959174*(((RANDBETWEEN(3800,4910))))</f>
        <v>113602669.26404494</v>
      </c>
      <c r="B11713">
        <v>150513232.74350977</v>
      </c>
    </row>
    <row r="11714" spans="1:2" x14ac:dyDescent="0.25">
      <c r="A11714">
        <f ca="1">31083.8711854552*(((RANDBETWEEN(3800,4910))))</f>
        <v>130987433.17550822</v>
      </c>
      <c r="B11714">
        <v>156913213.40676135</v>
      </c>
    </row>
    <row r="11715" spans="1:2" x14ac:dyDescent="0.25">
      <c r="A11715">
        <f ca="1">27819.7912199863*(((RANDBETWEEN(3800,4910))))</f>
        <v>123770251.13771917</v>
      </c>
      <c r="B11715">
        <v>145409714.38866049</v>
      </c>
    </row>
    <row r="11716" spans="1:2" x14ac:dyDescent="0.25">
      <c r="A11716">
        <f ca="1">26641.3462439804*(((RANDBETWEEN(3800,4910))))</f>
        <v>130302824.47930823</v>
      </c>
      <c r="B11716">
        <v>188132975.92692262</v>
      </c>
    </row>
    <row r="11717" spans="1:2" x14ac:dyDescent="0.25">
      <c r="A11717">
        <f ca="1">26473.399287396*(((RANDBETWEEN(3800,4910))))</f>
        <v>113650303.14079122</v>
      </c>
      <c r="B11717">
        <v>150382083.5792194</v>
      </c>
    </row>
    <row r="11718" spans="1:2" x14ac:dyDescent="0.25">
      <c r="A11718">
        <f ca="1">27803.7439468312*(((RANDBETWEEN(3800,4910))))</f>
        <v>108657031.34421618</v>
      </c>
      <c r="B11718">
        <v>201327302.11871958</v>
      </c>
    </row>
    <row r="11719" spans="1:2" x14ac:dyDescent="0.25">
      <c r="A11719">
        <f ca="1">25928.681792829*(((RANDBETWEEN(3800,4910))))</f>
        <v>99488352.039084703</v>
      </c>
      <c r="B11719">
        <v>191025213.77195263</v>
      </c>
    </row>
    <row r="11720" spans="1:2" x14ac:dyDescent="0.25">
      <c r="A11720">
        <f ca="1">27644.6652309831*(((RANDBETWEEN(3800,4910))))</f>
        <v>112016183.51594372</v>
      </c>
      <c r="B11720">
        <v>154991212.84548295</v>
      </c>
    </row>
    <row r="11721" spans="1:2" x14ac:dyDescent="0.25">
      <c r="A11721">
        <f ca="1">33579.4694677783*(((RANDBETWEEN(3800,4910))))</f>
        <v>148555572.92545104</v>
      </c>
      <c r="B11721">
        <v>188099844.2057851</v>
      </c>
    </row>
    <row r="11722" spans="1:2" x14ac:dyDescent="0.25">
      <c r="A11722">
        <f ca="1">28594.7100017171*(((RANDBETWEEN(3800,4910))))</f>
        <v>125159045.67751555</v>
      </c>
      <c r="B11722">
        <v>179599239.70730102</v>
      </c>
    </row>
    <row r="11723" spans="1:2" x14ac:dyDescent="0.25">
      <c r="A11723">
        <f ca="1">27019.4129012211*(((RANDBETWEEN(3800,4910))))</f>
        <v>129368948.97104681</v>
      </c>
      <c r="B11723">
        <v>187558384.70536697</v>
      </c>
    </row>
    <row r="11724" spans="1:2" x14ac:dyDescent="0.25">
      <c r="A11724">
        <f ca="1">29745.1068229327*(((RANDBETWEEN(3800,4910))))</f>
        <v>113715543.38407163</v>
      </c>
      <c r="B11724">
        <v>178564142.3800106</v>
      </c>
    </row>
    <row r="11725" spans="1:2" x14ac:dyDescent="0.25">
      <c r="A11725">
        <f ca="1">27703.1964081567*(((RANDBETWEEN(3800,4910))))</f>
        <v>116464237.69989064</v>
      </c>
      <c r="B11725">
        <v>153661194.78502879</v>
      </c>
    </row>
    <row r="11726" spans="1:2" x14ac:dyDescent="0.25">
      <c r="A11726">
        <f ca="1">25837.0490417734*(((RANDBETWEEN(3800,4910))))</f>
        <v>103451544.36326085</v>
      </c>
      <c r="B11726">
        <v>151829939.15061107</v>
      </c>
    </row>
    <row r="11727" spans="1:2" x14ac:dyDescent="0.25">
      <c r="A11727">
        <f ca="1">28030.9155126384*(((RANDBETWEEN(3800,4910))))</f>
        <v>111394858.24722512</v>
      </c>
      <c r="B11727">
        <v>172352877.39531499</v>
      </c>
    </row>
    <row r="11728" spans="1:2" x14ac:dyDescent="0.25">
      <c r="A11728">
        <f ca="1">27895.2943930494*(((RANDBETWEEN(3800,4910))))</f>
        <v>108847438.72167875</v>
      </c>
      <c r="B11728">
        <v>177464954.05196339</v>
      </c>
    </row>
    <row r="11729" spans="1:2" x14ac:dyDescent="0.25">
      <c r="A11729">
        <f ca="1">28009.5508138993*(((RANDBETWEEN(3800,4910))))</f>
        <v>113298633.0422228</v>
      </c>
      <c r="B11729">
        <v>161397941.52695221</v>
      </c>
    </row>
    <row r="11730" spans="1:2" x14ac:dyDescent="0.25">
      <c r="A11730">
        <f ca="1">28494.8322545617*(((RANDBETWEEN(3800,4910))))</f>
        <v>130221383.40334699</v>
      </c>
      <c r="B11730">
        <v>168751976.99481818</v>
      </c>
    </row>
    <row r="11731" spans="1:2" x14ac:dyDescent="0.25">
      <c r="A11731">
        <f ca="1">31859.9527198356*(((RANDBETWEEN(3800,4910))))</f>
        <v>129446987.90069212</v>
      </c>
      <c r="B11731">
        <v>169207155.54490185</v>
      </c>
    </row>
    <row r="11732" spans="1:2" x14ac:dyDescent="0.25">
      <c r="A11732">
        <f ca="1">28428.7787307228*(((RANDBETWEEN(3800,4910))))</f>
        <v>130573380.71020997</v>
      </c>
      <c r="B11732">
        <v>184088354.34626564</v>
      </c>
    </row>
    <row r="11733" spans="1:2" x14ac:dyDescent="0.25">
      <c r="A11733">
        <f ca="1">28638.9080337678*(((RANDBETWEEN(3800,4910))))</f>
        <v>124665166.67099142</v>
      </c>
      <c r="B11733">
        <v>199181272.44782734</v>
      </c>
    </row>
    <row r="11734" spans="1:2" x14ac:dyDescent="0.25">
      <c r="A11734">
        <f ca="1">26586.4795225894*(((RANDBETWEEN(3800,4910))))</f>
        <v>128173417.77840351</v>
      </c>
      <c r="B11734">
        <v>146209305.0513078</v>
      </c>
    </row>
    <row r="11735" spans="1:2" x14ac:dyDescent="0.25">
      <c r="A11735">
        <f ca="1">27551.0496662748*(((RANDBETWEEN(3800,4910))))</f>
        <v>111168485.40341882</v>
      </c>
      <c r="B11735">
        <v>152610803.69512704</v>
      </c>
    </row>
    <row r="11736" spans="1:2" x14ac:dyDescent="0.25">
      <c r="A11736">
        <f ca="1">27452.839116038*(((RANDBETWEEN(3800,4910))))</f>
        <v>105226732.3317735</v>
      </c>
      <c r="B11736">
        <v>148427564.46997043</v>
      </c>
    </row>
    <row r="11737" spans="1:2" x14ac:dyDescent="0.25">
      <c r="A11737">
        <f ca="1">26525.981126599*(((RANDBETWEEN(3800,4910))))</f>
        <v>109817561.86411974</v>
      </c>
      <c r="B11737">
        <v>158269072.61040914</v>
      </c>
    </row>
    <row r="11738" spans="1:2" x14ac:dyDescent="0.25">
      <c r="A11738">
        <f ca="1">26819.7782825577*(((RANDBETWEEN(3800,4910))))</f>
        <v>114064517.03571807</v>
      </c>
      <c r="B11738">
        <v>186639704.17716181</v>
      </c>
    </row>
    <row r="11739" spans="1:2" x14ac:dyDescent="0.25">
      <c r="A11739">
        <f ca="1">26738.5053339819*(((RANDBETWEEN(3800,4910))))</f>
        <v>117061176.35217275</v>
      </c>
      <c r="B11739">
        <v>190428300.46272612</v>
      </c>
    </row>
    <row r="11740" spans="1:2" x14ac:dyDescent="0.25">
      <c r="A11740">
        <f ca="1">32070.0811014041*(((RANDBETWEEN(3800,4910))))</f>
        <v>134181219.32827485</v>
      </c>
      <c r="B11740">
        <v>169194054.43513396</v>
      </c>
    </row>
    <row r="11741" spans="1:2" x14ac:dyDescent="0.25">
      <c r="A11741">
        <f ca="1">28168.5395595116*(((RANDBETWEEN(3800,4910))))</f>
        <v>127040113.41339733</v>
      </c>
      <c r="B11741">
        <v>157247385.05932456</v>
      </c>
    </row>
    <row r="11742" spans="1:2" x14ac:dyDescent="0.25">
      <c r="A11742">
        <f ca="1">26809.5810563789*(((RANDBETWEEN(3800,4910))))</f>
        <v>103056029.5807206</v>
      </c>
      <c r="B11742">
        <v>149510598.06344214</v>
      </c>
    </row>
    <row r="11743" spans="1:2" x14ac:dyDescent="0.25">
      <c r="A11743">
        <f ca="1">26756.7327438675*(((RANDBETWEEN(3800,4910))))</f>
        <v>124445563.99172775</v>
      </c>
      <c r="B11743">
        <v>149326946.69111353</v>
      </c>
    </row>
    <row r="11744" spans="1:2" x14ac:dyDescent="0.25">
      <c r="A11744">
        <f ca="1">26814.8017861525*(((RANDBETWEEN(3800,4910))))</f>
        <v>120183941.6055354</v>
      </c>
      <c r="B11744">
        <v>179926230.06085259</v>
      </c>
    </row>
    <row r="11745" spans="1:2" x14ac:dyDescent="0.25">
      <c r="A11745">
        <f ca="1">26557.1560050783*(((RANDBETWEEN(3800,4910))))</f>
        <v>112682012.92954731</v>
      </c>
      <c r="B11745">
        <v>152710799.01341277</v>
      </c>
    </row>
    <row r="11746" spans="1:2" x14ac:dyDescent="0.25">
      <c r="A11746">
        <f ca="1">32830.9946534641*(((RANDBETWEEN(3800,4910))))</f>
        <v>130765851.70474747</v>
      </c>
      <c r="B11746">
        <v>162057230.77465042</v>
      </c>
    </row>
    <row r="11747" spans="1:2" x14ac:dyDescent="0.25">
      <c r="A11747">
        <f ca="1">26558.5437823654*(((RANDBETWEEN(3800,4910))))</f>
        <v>108013597.56288022</v>
      </c>
      <c r="B11747">
        <v>184544857.0011847</v>
      </c>
    </row>
    <row r="11748" spans="1:2" x14ac:dyDescent="0.25">
      <c r="A11748">
        <f ca="1">26003.6231292727*(((RANDBETWEEN(3800,4910))))</f>
        <v>100504003.39463888</v>
      </c>
      <c r="B11748">
        <v>167666681.25562093</v>
      </c>
    </row>
    <row r="11749" spans="1:2" x14ac:dyDescent="0.25">
      <c r="A11749">
        <f ca="1">29778.2338424315*(((RANDBETWEEN(3800,4910))))</f>
        <v>113544405.64119117</v>
      </c>
      <c r="B11749">
        <v>177137244.48575932</v>
      </c>
    </row>
    <row r="11750" spans="1:2" x14ac:dyDescent="0.25">
      <c r="A11750">
        <f ca="1">26155.2625955502*(((RANDBETWEEN(3800,4910))))</f>
        <v>112310697.58529249</v>
      </c>
      <c r="B11750">
        <v>154715760.00617933</v>
      </c>
    </row>
    <row r="11751" spans="1:2" x14ac:dyDescent="0.25">
      <c r="A11751">
        <f ca="1">29268.5797695849*(((RANDBETWEEN(3800,4910))))</f>
        <v>124186583.96234865</v>
      </c>
      <c r="B11751">
        <v>159832806.87778205</v>
      </c>
    </row>
    <row r="11752" spans="1:2" x14ac:dyDescent="0.25">
      <c r="A11752">
        <f ca="1">29641.9478684999*(((RANDBETWEEN(3800,4910))))</f>
        <v>131847384.11908741</v>
      </c>
      <c r="B11752">
        <v>187963102.51967409</v>
      </c>
    </row>
    <row r="11753" spans="1:2" x14ac:dyDescent="0.25">
      <c r="A11753">
        <f ca="1">26475.9928000775*(((RANDBETWEEN(3800,4910))))</f>
        <v>122372038.72195818</v>
      </c>
      <c r="B11753">
        <v>161598330.08531639</v>
      </c>
    </row>
    <row r="11754" spans="1:2" x14ac:dyDescent="0.25">
      <c r="A11754">
        <f ca="1">27929.4025045994*(((RANDBETWEEN(3800,4910))))</f>
        <v>119761277.93972242</v>
      </c>
      <c r="B11754">
        <v>169313755.40546465</v>
      </c>
    </row>
    <row r="11755" spans="1:2" x14ac:dyDescent="0.25">
      <c r="A11755">
        <f ca="1">28161.096047178*(((RANDBETWEEN(3800,4910))))</f>
        <v>114193244.47130671</v>
      </c>
      <c r="B11755">
        <v>185445027.37757286</v>
      </c>
    </row>
    <row r="11756" spans="1:2" x14ac:dyDescent="0.25">
      <c r="A11756">
        <f ca="1">26657.8312061424*(((RANDBETWEEN(3800,4910))))</f>
        <v>117614351.28150016</v>
      </c>
      <c r="B11756">
        <v>171078518.00269562</v>
      </c>
    </row>
    <row r="11757" spans="1:2" x14ac:dyDescent="0.25">
      <c r="A11757">
        <f ca="1">27998.3564363203*(((RANDBETWEEN(3800,4910))))</f>
        <v>117845082.24047221</v>
      </c>
      <c r="B11757">
        <v>173754864.46830547</v>
      </c>
    </row>
    <row r="11758" spans="1:2" x14ac:dyDescent="0.25">
      <c r="A11758">
        <f ca="1">26645.9698281904*(((RANDBETWEEN(3800,4910))))</f>
        <v>120466429.59324858</v>
      </c>
      <c r="B11758">
        <v>169959822.70061323</v>
      </c>
    </row>
    <row r="11759" spans="1:2" x14ac:dyDescent="0.25">
      <c r="A11759">
        <f ca="1">29244.0177836157*(((RANDBETWEEN(3800,4910))))</f>
        <v>125076664.06052431</v>
      </c>
      <c r="B11759">
        <v>175030436.92289811</v>
      </c>
    </row>
    <row r="11760" spans="1:2" x14ac:dyDescent="0.25">
      <c r="A11760">
        <f ca="1">27590.9735001878*(((RANDBETWEEN(3800,4910))))</f>
        <v>134285268.02541396</v>
      </c>
      <c r="B11760">
        <v>148300471.98165488</v>
      </c>
    </row>
    <row r="11761" spans="1:2" x14ac:dyDescent="0.25">
      <c r="A11761">
        <f ca="1">25861.3129945521*(((RANDBETWEEN(3800,4910))))</f>
        <v>120539579.86760736</v>
      </c>
      <c r="B11761">
        <v>147604594.63498861</v>
      </c>
    </row>
    <row r="11762" spans="1:2" x14ac:dyDescent="0.25">
      <c r="A11762">
        <f ca="1">27912.7996778336*(((RANDBETWEEN(3800,4910))))</f>
        <v>131273896.8848515</v>
      </c>
      <c r="B11762">
        <v>172588600.88119137</v>
      </c>
    </row>
    <row r="11763" spans="1:2" x14ac:dyDescent="0.25">
      <c r="A11763">
        <f ca="1">32208.4758414742*(((RANDBETWEEN(3800,4910))))</f>
        <v>122843126.85938258</v>
      </c>
      <c r="B11763">
        <v>163431207.39367923</v>
      </c>
    </row>
    <row r="11764" spans="1:2" x14ac:dyDescent="0.25">
      <c r="A11764">
        <f ca="1">28877.0694249724*(((RANDBETWEEN(3800,4910))))</f>
        <v>128936114.98250191</v>
      </c>
      <c r="B11764">
        <v>175495386.92034647</v>
      </c>
    </row>
    <row r="11765" spans="1:2" x14ac:dyDescent="0.25">
      <c r="A11765">
        <f ca="1">26870.2041814047*(((RANDBETWEEN(3800,4910))))</f>
        <v>124113473.11390853</v>
      </c>
      <c r="B11765">
        <v>152551537.94419473</v>
      </c>
    </row>
    <row r="11766" spans="1:2" x14ac:dyDescent="0.25">
      <c r="A11766">
        <f ca="1">28037.9413205215*(((RANDBETWEEN(3800,4910))))</f>
        <v>130432503.02306592</v>
      </c>
      <c r="B11766">
        <v>197470450.11441958</v>
      </c>
    </row>
    <row r="11767" spans="1:2" x14ac:dyDescent="0.25">
      <c r="A11767">
        <f ca="1">27748.7570200689*(((RANDBETWEEN(3800,4910))))</f>
        <v>109385600.17311147</v>
      </c>
      <c r="B11767">
        <v>171358735.35246894</v>
      </c>
    </row>
    <row r="11768" spans="1:2" x14ac:dyDescent="0.25">
      <c r="A11768">
        <f ca="1">31224.7352307368*(((RANDBETWEEN(3800,4910))))</f>
        <v>152813854.21922606</v>
      </c>
      <c r="B11768">
        <v>181990649.37287202</v>
      </c>
    </row>
    <row r="11769" spans="1:2" x14ac:dyDescent="0.25">
      <c r="A11769">
        <f ca="1">26953.482538557*(((RANDBETWEEN(3800,4910))))</f>
        <v>121182857.49335234</v>
      </c>
      <c r="B11769">
        <v>159686944.28778726</v>
      </c>
    </row>
    <row r="11770" spans="1:2" x14ac:dyDescent="0.25">
      <c r="A11770">
        <f ca="1">28621.7976304092*(((RANDBETWEEN(3800,4910))))</f>
        <v>132862384.60035954</v>
      </c>
      <c r="B11770">
        <v>146979277.59274077</v>
      </c>
    </row>
    <row r="11771" spans="1:2" x14ac:dyDescent="0.25">
      <c r="A11771">
        <f ca="1">26251.6384577148*(((RANDBETWEEN(3800,4910))))</f>
        <v>121755099.16688146</v>
      </c>
      <c r="B11771">
        <v>170301416.15093061</v>
      </c>
    </row>
    <row r="11772" spans="1:2" x14ac:dyDescent="0.25">
      <c r="A11772">
        <f ca="1">26692.4486728457*(((RANDBETWEEN(3800,4910))))</f>
        <v>124867274.89157237</v>
      </c>
      <c r="B11772">
        <v>170323591.34578708</v>
      </c>
    </row>
    <row r="11773" spans="1:2" x14ac:dyDescent="0.25">
      <c r="A11773">
        <f ca="1">26448.5407775529*(((RANDBETWEEN(3800,4910))))</f>
        <v>110237517.96084057</v>
      </c>
      <c r="B11773">
        <v>158115407.08441436</v>
      </c>
    </row>
    <row r="11774" spans="1:2" x14ac:dyDescent="0.25">
      <c r="A11774">
        <f ca="1">27667.6773425053*(((RANDBETWEEN(3800,4910))))</f>
        <v>116480921.61194748</v>
      </c>
      <c r="B11774">
        <v>160888388.35846666</v>
      </c>
    </row>
    <row r="11775" spans="1:2" x14ac:dyDescent="0.25">
      <c r="A11775">
        <f ca="1">32376.7218175304*(((RANDBETWEEN(3800,4910))))</f>
        <v>152980010.58783102</v>
      </c>
      <c r="B11775">
        <v>144749933.13252974</v>
      </c>
    </row>
    <row r="11776" spans="1:2" x14ac:dyDescent="0.25">
      <c r="A11776">
        <f ca="1">27065.0497501108*(((RANDBETWEEN(3800,4910))))</f>
        <v>131563206.83528879</v>
      </c>
      <c r="B11776">
        <v>145030587.91067806</v>
      </c>
    </row>
    <row r="11777" spans="1:2" x14ac:dyDescent="0.25">
      <c r="A11777">
        <f ca="1">27142.3626816386*(((RANDBETWEEN(3800,4910))))</f>
        <v>113102225.29438823</v>
      </c>
      <c r="B11777">
        <v>156548270.7815235</v>
      </c>
    </row>
    <row r="11778" spans="1:2" x14ac:dyDescent="0.25">
      <c r="A11778">
        <f ca="1">27331.8707267337*(((RANDBETWEEN(3800,4910))))</f>
        <v>130837665.1688744</v>
      </c>
      <c r="B11778">
        <v>184474727.74273756</v>
      </c>
    </row>
    <row r="11779" spans="1:2" x14ac:dyDescent="0.25">
      <c r="A11779">
        <f ca="1">27692.766683857*(((RANDBETWEEN(3800,4910))))</f>
        <v>107807940.70025532</v>
      </c>
      <c r="B11779">
        <v>158184876.93882784</v>
      </c>
    </row>
    <row r="11780" spans="1:2" x14ac:dyDescent="0.25">
      <c r="A11780">
        <f ca="1">26396.8637857035*(((RANDBETWEEN(3800,4910))))</f>
        <v>113163355.04931101</v>
      </c>
      <c r="B11780">
        <v>173390043.42514125</v>
      </c>
    </row>
    <row r="11781" spans="1:2" x14ac:dyDescent="0.25">
      <c r="A11781">
        <f ca="1">33554.0505803069*(((RANDBETWEEN(3800,4910))))</f>
        <v>128008702.96387088</v>
      </c>
      <c r="B11781">
        <v>180975423.50703102</v>
      </c>
    </row>
    <row r="11782" spans="1:2" x14ac:dyDescent="0.25">
      <c r="A11782">
        <f ca="1">27603.8741346824*(((RANDBETWEEN(3800,4910))))</f>
        <v>123389317.38203031</v>
      </c>
      <c r="B11782">
        <v>154106919.61723208</v>
      </c>
    </row>
    <row r="11783" spans="1:2" x14ac:dyDescent="0.25">
      <c r="A11783">
        <f ca="1">28182.015751712*(((RANDBETWEEN(3800,4910))))</f>
        <v>131074555.26121256</v>
      </c>
      <c r="B11783">
        <v>172968135.01313823</v>
      </c>
    </row>
    <row r="11784" spans="1:2" x14ac:dyDescent="0.25">
      <c r="A11784">
        <f ca="1">30000.8650406097*(((RANDBETWEEN(3800,4910))))</f>
        <v>140074038.8746067</v>
      </c>
      <c r="B11784">
        <v>170734582.60842896</v>
      </c>
    </row>
    <row r="11785" spans="1:2" x14ac:dyDescent="0.25">
      <c r="A11785">
        <f ca="1">31913.8506262679*(((RANDBETWEEN(3800,4910))))</f>
        <v>149261079.37905487</v>
      </c>
      <c r="B11785">
        <v>167089170.14257684</v>
      </c>
    </row>
    <row r="11786" spans="1:2" x14ac:dyDescent="0.25">
      <c r="A11786">
        <f ca="1">29833.999938327*(((RANDBETWEEN(3800,4910))))</f>
        <v>144336891.70162606</v>
      </c>
      <c r="B11786">
        <v>165792450.890524</v>
      </c>
    </row>
    <row r="11787" spans="1:2" x14ac:dyDescent="0.25">
      <c r="A11787">
        <f ca="1">29400.0566816587*(((RANDBETWEEN(3800,4910))))</f>
        <v>131124252.80019781</v>
      </c>
      <c r="B11787">
        <v>188967034.35842049</v>
      </c>
    </row>
    <row r="11788" spans="1:2" x14ac:dyDescent="0.25">
      <c r="A11788">
        <f ca="1">26917.6874759855*(((RANDBETWEEN(3800,4910))))</f>
        <v>115961397.6465456</v>
      </c>
      <c r="B11788">
        <v>162651279.63853335</v>
      </c>
    </row>
    <row r="11789" spans="1:2" x14ac:dyDescent="0.25">
      <c r="A11789">
        <f ca="1">27869.0452829034*(((RANDBETWEEN(3800,4910))))</f>
        <v>113120454.80330484</v>
      </c>
      <c r="B11789">
        <v>163883056.14209023</v>
      </c>
    </row>
    <row r="11790" spans="1:2" x14ac:dyDescent="0.25">
      <c r="A11790">
        <f ca="1">27881.8393481148*(((RANDBETWEEN(3800,4910))))</f>
        <v>122791620.48909752</v>
      </c>
      <c r="B11790">
        <v>183411279.13569948</v>
      </c>
    </row>
    <row r="11791" spans="1:2" x14ac:dyDescent="0.25">
      <c r="A11791">
        <f ca="1">25903.630116844*(((RANDBETWEEN(3800,4910))))</f>
        <v>119571156.61935198</v>
      </c>
      <c r="B11791">
        <v>148022206.89394665</v>
      </c>
    </row>
    <row r="11792" spans="1:2" x14ac:dyDescent="0.25">
      <c r="A11792">
        <f ca="1">27044.2471243387*(((RANDBETWEEN(3800,4910))))</f>
        <v>108014723.01460885</v>
      </c>
      <c r="B11792">
        <v>149914311.77049848</v>
      </c>
    </row>
    <row r="11793" spans="1:2" x14ac:dyDescent="0.25">
      <c r="A11793">
        <f ca="1">29761.5682614512*(((RANDBETWEEN(3800,4910))))</f>
        <v>125683102.76810832</v>
      </c>
      <c r="B11793">
        <v>145415475.94759369</v>
      </c>
    </row>
    <row r="11794" spans="1:2" x14ac:dyDescent="0.25">
      <c r="A11794">
        <f ca="1">27351.1949413764*(((RANDBETWEEN(3800,4910))))</f>
        <v>131258384.52366558</v>
      </c>
      <c r="B11794">
        <v>168514234.51166502</v>
      </c>
    </row>
    <row r="11795" spans="1:2" x14ac:dyDescent="0.25">
      <c r="A11795">
        <f ca="1">25933.8526214774*(((RANDBETWEEN(3800,4910))))</f>
        <v>103683542.78066672</v>
      </c>
      <c r="B11795">
        <v>164057021.30646724</v>
      </c>
    </row>
    <row r="11796" spans="1:2" x14ac:dyDescent="0.25">
      <c r="A11796">
        <f ca="1">25571.2209615105*(((RANDBETWEEN(3800,4910))))</f>
        <v>98781626.57431519</v>
      </c>
      <c r="B11796">
        <v>148874813.15207946</v>
      </c>
    </row>
    <row r="11797" spans="1:2" x14ac:dyDescent="0.25">
      <c r="A11797">
        <f ca="1">29569.8444551665*(((RANDBETWEEN(3800,4910))))</f>
        <v>118161098.44284551</v>
      </c>
      <c r="B11797">
        <v>182387162.98518774</v>
      </c>
    </row>
    <row r="11798" spans="1:2" x14ac:dyDescent="0.25">
      <c r="A11798">
        <f ca="1">27510.8817903361*(((RANDBETWEEN(3800,4910))))</f>
        <v>107319949.8641012</v>
      </c>
      <c r="B11798">
        <v>198268995.39248466</v>
      </c>
    </row>
    <row r="11799" spans="1:2" x14ac:dyDescent="0.25">
      <c r="A11799">
        <f ca="1">29064.6725541389*(((RANDBETWEEN(3800,4910))))</f>
        <v>116316819.56166388</v>
      </c>
      <c r="B11799">
        <v>153363586.02830419</v>
      </c>
    </row>
    <row r="11800" spans="1:2" x14ac:dyDescent="0.25">
      <c r="A11800">
        <f ca="1">31548.5013843188*(((RANDBETWEEN(3800,4910))))</f>
        <v>139065794.10207713</v>
      </c>
      <c r="B11800">
        <v>156714100.04967514</v>
      </c>
    </row>
    <row r="11801" spans="1:2" x14ac:dyDescent="0.25">
      <c r="A11801">
        <f ca="1">26230.1694094864*(((RANDBETWEEN(3800,4910))))</f>
        <v>112370045.75023985</v>
      </c>
      <c r="B11801">
        <v>150435215.74368203</v>
      </c>
    </row>
    <row r="11802" spans="1:2" x14ac:dyDescent="0.25">
      <c r="A11802">
        <f ca="1">29361.2421516331*(((RANDBETWEEN(3800,4910))))</f>
        <v>134151515.39081164</v>
      </c>
      <c r="B11802">
        <v>157699206.78524476</v>
      </c>
    </row>
    <row r="11803" spans="1:2" x14ac:dyDescent="0.25">
      <c r="A11803">
        <f ca="1">27849.250282255*(((RANDBETWEEN(3800,4910))))</f>
        <v>124848189.01534925</v>
      </c>
      <c r="B11803">
        <v>186945188.2263357</v>
      </c>
    </row>
    <row r="11804" spans="1:2" x14ac:dyDescent="0.25">
      <c r="A11804">
        <f ca="1">27590.0528989373*(((RANDBETWEEN(3800,4910))))</f>
        <v>131466602.06343637</v>
      </c>
      <c r="B11804">
        <v>164678447.99888664</v>
      </c>
    </row>
    <row r="11805" spans="1:2" x14ac:dyDescent="0.25">
      <c r="A11805">
        <f ca="1">28472.5759274029*(((RANDBETWEEN(3800,4910))))</f>
        <v>133792634.28286628</v>
      </c>
      <c r="B11805">
        <v>158643857.01074377</v>
      </c>
    </row>
    <row r="11806" spans="1:2" x14ac:dyDescent="0.25">
      <c r="A11806">
        <f ca="1">28443.472579668*(((RANDBETWEEN(3800,4910))))</f>
        <v>129474687.18264864</v>
      </c>
      <c r="B11806">
        <v>148531413.53197283</v>
      </c>
    </row>
    <row r="11807" spans="1:2" x14ac:dyDescent="0.25">
      <c r="A11807">
        <f ca="1">27589.909907006*(((RANDBETWEEN(3800,4910))))</f>
        <v>106579821.97076412</v>
      </c>
      <c r="B11807">
        <v>193881380.90523267</v>
      </c>
    </row>
    <row r="11808" spans="1:2" x14ac:dyDescent="0.25">
      <c r="A11808">
        <f ca="1">25405.7328584178*(((RANDBETWEEN(3800,4910))))</f>
        <v>116027981.9643942</v>
      </c>
      <c r="B11808">
        <v>147788949.13901097</v>
      </c>
    </row>
    <row r="11809" spans="1:2" x14ac:dyDescent="0.25">
      <c r="A11809">
        <f ca="1">27822.2717010723*(((RANDBETWEEN(3800,4910))))</f>
        <v>113153179.00826098</v>
      </c>
      <c r="B11809">
        <v>164761907.39380741</v>
      </c>
    </row>
    <row r="11810" spans="1:2" x14ac:dyDescent="0.25">
      <c r="A11810">
        <f ca="1">26138.463775317*(((RANDBETWEEN(3800,4910))))</f>
        <v>124706610.67203759</v>
      </c>
      <c r="B11810">
        <v>177500481.1180554</v>
      </c>
    </row>
    <row r="11811" spans="1:2" x14ac:dyDescent="0.25">
      <c r="A11811">
        <f ca="1">28154.0479461713*(((RANDBETWEEN(3800,4910))))</f>
        <v>109800786.99006835</v>
      </c>
      <c r="B11811">
        <v>148935100.24321467</v>
      </c>
    </row>
    <row r="11812" spans="1:2" x14ac:dyDescent="0.25">
      <c r="A11812">
        <f ca="1">26077.3739678207*(((RANDBETWEEN(3800,4910))))</f>
        <v>123006973.0062101</v>
      </c>
      <c r="B11812">
        <v>149443259.35662812</v>
      </c>
    </row>
    <row r="11813" spans="1:2" x14ac:dyDescent="0.25">
      <c r="A11813">
        <f ca="1">29986.5057650618*(((RANDBETWEEN(3800,4910))))</f>
        <v>134909289.43701297</v>
      </c>
      <c r="B11813">
        <v>170996494.25197044</v>
      </c>
    </row>
    <row r="11814" spans="1:2" x14ac:dyDescent="0.25">
      <c r="A11814">
        <f ca="1">29399.3887380427*(((RANDBETWEEN(3800,4910))))</f>
        <v>119067524.3890729</v>
      </c>
      <c r="B11814">
        <v>190210662.60056359</v>
      </c>
    </row>
    <row r="11815" spans="1:2" x14ac:dyDescent="0.25">
      <c r="A11815">
        <f ca="1">28383.1985643959*(((RANDBETWEEN(3800,4910))))</f>
        <v>112198783.92505689</v>
      </c>
      <c r="B11815">
        <v>180683642.7994563</v>
      </c>
    </row>
    <row r="11816" spans="1:2" x14ac:dyDescent="0.25">
      <c r="A11816">
        <f ca="1">30540.9263433644*(((RANDBETWEEN(3800,4910))))</f>
        <v>118926367.18106097</v>
      </c>
      <c r="B11816">
        <v>166737788.91484931</v>
      </c>
    </row>
    <row r="11817" spans="1:2" x14ac:dyDescent="0.25">
      <c r="A11817">
        <f ca="1">24375.072891425*(((RANDBETWEEN(3800,4910))))</f>
        <v>112076585.15477215</v>
      </c>
      <c r="B11817">
        <v>146591321.89389956</v>
      </c>
    </row>
    <row r="11818" spans="1:2" x14ac:dyDescent="0.25">
      <c r="A11818">
        <f ca="1">27093.1855680939*(((RANDBETWEEN(3800,4910))))</f>
        <v>115525343.26235227</v>
      </c>
      <c r="B11818">
        <v>188625682.45100859</v>
      </c>
    </row>
    <row r="11819" spans="1:2" x14ac:dyDescent="0.25">
      <c r="A11819">
        <f ca="1">35677.5678258253*(((RANDBETWEEN(3800,4910))))</f>
        <v>155554195.72059813</v>
      </c>
      <c r="B11819">
        <v>150177142.61857188</v>
      </c>
    </row>
    <row r="11820" spans="1:2" x14ac:dyDescent="0.25">
      <c r="A11820">
        <f ca="1">26683.4893525587*(((RANDBETWEEN(3800,4910))))</f>
        <v>117860972.47025193</v>
      </c>
      <c r="B11820">
        <v>150229248.15173739</v>
      </c>
    </row>
    <row r="11821" spans="1:2" x14ac:dyDescent="0.25">
      <c r="A11821">
        <f ca="1">35838.367314596*(((RANDBETWEEN(3800,4910))))</f>
        <v>166039155.76852337</v>
      </c>
      <c r="B11821">
        <v>177253913.646862</v>
      </c>
    </row>
    <row r="11822" spans="1:2" x14ac:dyDescent="0.25">
      <c r="A11822">
        <f ca="1">27801.4850362668*(((RANDBETWEEN(3800,4910))))</f>
        <v>134614790.54560393</v>
      </c>
      <c r="B11822">
        <v>158382672.49296847</v>
      </c>
    </row>
    <row r="11823" spans="1:2" x14ac:dyDescent="0.25">
      <c r="A11823">
        <f ca="1">27473.501691355*(((RANDBETWEEN(3800,4910))))</f>
        <v>116652488.18149352</v>
      </c>
      <c r="B11823">
        <v>146816726.16874546</v>
      </c>
    </row>
    <row r="11824" spans="1:2" x14ac:dyDescent="0.25">
      <c r="A11824">
        <f ca="1">31033.0793420572*(((RANDBETWEEN(3800,4910))))</f>
        <v>125621905.17664769</v>
      </c>
      <c r="B11824">
        <v>190735323.429905</v>
      </c>
    </row>
    <row r="11825" spans="1:2" x14ac:dyDescent="0.25">
      <c r="A11825">
        <f ca="1">30577.7716221035*(((RANDBETWEEN(3800,4910))))</f>
        <v>129313396.18987556</v>
      </c>
      <c r="B11825">
        <v>193804006.61272302</v>
      </c>
    </row>
    <row r="11826" spans="1:2" x14ac:dyDescent="0.25">
      <c r="A11826">
        <f ca="1">27160.9897825298*(((RANDBETWEEN(3800,4910))))</f>
        <v>103429049.09187336</v>
      </c>
      <c r="B11826">
        <v>165026925.09857899</v>
      </c>
    </row>
    <row r="11827" spans="1:2" x14ac:dyDescent="0.25">
      <c r="A11827">
        <f ca="1">27294.3796268688*(((RANDBETWEEN(3800,4910))))</f>
        <v>131449732.28299999</v>
      </c>
      <c r="B11827">
        <v>172175002.92472136</v>
      </c>
    </row>
    <row r="11828" spans="1:2" x14ac:dyDescent="0.25">
      <c r="A11828">
        <f ca="1">29094.1478711697*(((RANDBETWEEN(3800,4910))))</f>
        <v>113525364.99330427</v>
      </c>
      <c r="B11828">
        <v>157784970.68455312</v>
      </c>
    </row>
    <row r="11829" spans="1:2" x14ac:dyDescent="0.25">
      <c r="A11829">
        <f ca="1">28270.2364206084*(((RANDBETWEEN(3800,4910))))</f>
        <v>121448935.66293389</v>
      </c>
      <c r="B11829">
        <v>145679583.50987414</v>
      </c>
    </row>
    <row r="11830" spans="1:2" x14ac:dyDescent="0.25">
      <c r="A11830">
        <f ca="1">24571.7649856044*(((RANDBETWEEN(3800,4910))))</f>
        <v>94724154.019504994</v>
      </c>
      <c r="B11830">
        <v>149523503.11973035</v>
      </c>
    </row>
    <row r="11831" spans="1:2" x14ac:dyDescent="0.25">
      <c r="A11831">
        <f ca="1">26684.5473060091*(((RANDBETWEEN(3800,4910))))</f>
        <v>102548715.29699309</v>
      </c>
      <c r="B11831">
        <v>147205416.72760728</v>
      </c>
    </row>
    <row r="11832" spans="1:2" x14ac:dyDescent="0.25">
      <c r="A11832">
        <f ca="1">33499.8647085516*(((RANDBETWEEN(3800,4910))))</f>
        <v>138990938.6757805</v>
      </c>
      <c r="B11832">
        <v>150371942.97054791</v>
      </c>
    </row>
    <row r="11833" spans="1:2" x14ac:dyDescent="0.25">
      <c r="A11833">
        <f ca="1">29591.2280627995*(((RANDBETWEEN(3800,4910))))</f>
        <v>121619947.33810616</v>
      </c>
      <c r="B11833">
        <v>144384684.87483329</v>
      </c>
    </row>
    <row r="11834" spans="1:2" x14ac:dyDescent="0.25">
      <c r="A11834">
        <f ca="1">29220.04106614*(((RANDBETWEEN(3800,4910))))</f>
        <v>142418480.15636638</v>
      </c>
      <c r="B11834">
        <v>185714767.54613692</v>
      </c>
    </row>
    <row r="11835" spans="1:2" x14ac:dyDescent="0.25">
      <c r="A11835">
        <f ca="1">29304.1220981182*(((RANDBETWEEN(3800,4910))))</f>
        <v>137436332.64017424</v>
      </c>
      <c r="B11835">
        <v>179235953.28769532</v>
      </c>
    </row>
    <row r="11836" spans="1:2" x14ac:dyDescent="0.25">
      <c r="A11836">
        <f ca="1">27085.8142641023*(((RANDBETWEEN(3800,4910))))</f>
        <v>120152672.07555769</v>
      </c>
      <c r="B11836">
        <v>155483292.69010413</v>
      </c>
    </row>
    <row r="11837" spans="1:2" x14ac:dyDescent="0.25">
      <c r="A11837">
        <f ca="1">33085.5749410815*(((RANDBETWEEN(3800,4910))))</f>
        <v>162251659.51106372</v>
      </c>
      <c r="B11837">
        <v>177808012.25159505</v>
      </c>
    </row>
    <row r="11838" spans="1:2" x14ac:dyDescent="0.25">
      <c r="A11838">
        <f ca="1">26990.4690884366*(((RANDBETWEEN(3800,4910))))</f>
        <v>127422004.56650916</v>
      </c>
      <c r="B11838">
        <v>197232406.70722449</v>
      </c>
    </row>
    <row r="11839" spans="1:2" x14ac:dyDescent="0.25">
      <c r="A11839">
        <f ca="1">26771.693928359*(((RANDBETWEEN(3800,4910))))</f>
        <v>122908846.82509628</v>
      </c>
      <c r="B11839">
        <v>158274235.53508219</v>
      </c>
    </row>
    <row r="11840" spans="1:2" x14ac:dyDescent="0.25">
      <c r="A11840">
        <f ca="1">29547.8974360695*(((RANDBETWEEN(3800,4910))))</f>
        <v>118427972.92376655</v>
      </c>
      <c r="B11840">
        <v>162584063.76995948</v>
      </c>
    </row>
    <row r="11841" spans="1:2" x14ac:dyDescent="0.25">
      <c r="A11841">
        <f ca="1">27736.3782222588*(((RANDBETWEEN(3800,4910))))</f>
        <v>109503221.2214777</v>
      </c>
      <c r="B11841">
        <v>164887718.05546349</v>
      </c>
    </row>
    <row r="11842" spans="1:2" x14ac:dyDescent="0.25">
      <c r="A11842">
        <f ca="1">26789.0466668092*(((RANDBETWEEN(3800,4910))))</f>
        <v>120470342.86064118</v>
      </c>
      <c r="B11842">
        <v>175483510.28290609</v>
      </c>
    </row>
    <row r="11843" spans="1:2" x14ac:dyDescent="0.25">
      <c r="A11843">
        <f ca="1">30707.34168499*(((RANDBETWEEN(3800,4910))))</f>
        <v>127036272.55080383</v>
      </c>
      <c r="B11843">
        <v>170249264.35850549</v>
      </c>
    </row>
    <row r="11844" spans="1:2" x14ac:dyDescent="0.25">
      <c r="A11844">
        <f ca="1">26088.1704865501*(((RANDBETWEEN(3800,4910))))</f>
        <v>105891884.004907</v>
      </c>
      <c r="B11844">
        <v>157052769.43647859</v>
      </c>
    </row>
    <row r="11845" spans="1:2" x14ac:dyDescent="0.25">
      <c r="A11845">
        <f ca="1">27759.6442430258*(((RANDBETWEEN(3800,4910))))</f>
        <v>117534333.72497115</v>
      </c>
      <c r="B11845">
        <v>145611958.86606643</v>
      </c>
    </row>
    <row r="11846" spans="1:2" x14ac:dyDescent="0.25">
      <c r="A11846">
        <f ca="1">26236.9054681537*(((RANDBETWEEN(3800,4910))))</f>
        <v>118197259.13403246</v>
      </c>
      <c r="B11846">
        <v>143634478.20071366</v>
      </c>
    </row>
    <row r="11847" spans="1:2" x14ac:dyDescent="0.25">
      <c r="A11847">
        <f ca="1">28849.7007621272*(((RANDBETWEEN(3800,4910))))</f>
        <v>121312991.70474491</v>
      </c>
      <c r="B11847">
        <v>171960820.55368379</v>
      </c>
    </row>
    <row r="11848" spans="1:2" x14ac:dyDescent="0.25">
      <c r="A11848">
        <f ca="1">27797.9125092763*(((RANDBETWEEN(3800,4910))))</f>
        <v>132540446.84422925</v>
      </c>
      <c r="B11848">
        <v>160307509.28396925</v>
      </c>
    </row>
    <row r="11849" spans="1:2" x14ac:dyDescent="0.25">
      <c r="A11849">
        <f ca="1">26889.0112339397*(((RANDBETWEEN(3800,4910))))</f>
        <v>104463808.64385583</v>
      </c>
      <c r="B11849">
        <v>158213372.63006747</v>
      </c>
    </row>
    <row r="11850" spans="1:2" x14ac:dyDescent="0.25">
      <c r="A11850">
        <f ca="1">26948.7374349359*(((RANDBETWEEN(3800,4910))))</f>
        <v>130135453.07330541</v>
      </c>
      <c r="B11850">
        <v>196579519.87646651</v>
      </c>
    </row>
    <row r="11851" spans="1:2" x14ac:dyDescent="0.25">
      <c r="A11851">
        <f ca="1">28668.014975019*(((RANDBETWEEN(3800,4910))))</f>
        <v>131672192.78026207</v>
      </c>
      <c r="B11851">
        <v>174969420.1519759</v>
      </c>
    </row>
    <row r="11852" spans="1:2" x14ac:dyDescent="0.25">
      <c r="A11852">
        <f ca="1">31116.4214940254*(((RANDBETWEEN(3800,4910))))</f>
        <v>141579717.79781568</v>
      </c>
      <c r="B11852">
        <v>202505497.63508424</v>
      </c>
    </row>
    <row r="11853" spans="1:2" x14ac:dyDescent="0.25">
      <c r="A11853">
        <f ca="1">26733.4975145409*(((RANDBETWEEN(3800,4910))))</f>
        <v>125647438.31834228</v>
      </c>
      <c r="B11853">
        <v>187363500.76404721</v>
      </c>
    </row>
    <row r="11854" spans="1:2" x14ac:dyDescent="0.25">
      <c r="A11854">
        <f ca="1">27662.6827421976*(((RANDBETWEEN(3800,4910))))</f>
        <v>132227623.50770451</v>
      </c>
      <c r="B11854">
        <v>146372645.86015043</v>
      </c>
    </row>
    <row r="11855" spans="1:2" x14ac:dyDescent="0.25">
      <c r="A11855">
        <f ca="1">32680.7255237237*(((RANDBETWEEN(3800,4910))))</f>
        <v>126931937.93414281</v>
      </c>
      <c r="B11855">
        <v>168034566.04355544</v>
      </c>
    </row>
    <row r="11856" spans="1:2" x14ac:dyDescent="0.25">
      <c r="A11856">
        <f ca="1">28211.026171549*(((RANDBETWEEN(3800,4910))))</f>
        <v>107766119.97531734</v>
      </c>
      <c r="B11856">
        <v>194072040.1877633</v>
      </c>
    </row>
    <row r="11857" spans="1:2" x14ac:dyDescent="0.25">
      <c r="A11857">
        <f ca="1">32896.9298796777*(((RANDBETWEEN(3800,4910))))</f>
        <v>147970390.5987902</v>
      </c>
      <c r="B11857">
        <v>197369098.56932274</v>
      </c>
    </row>
    <row r="11858" spans="1:2" x14ac:dyDescent="0.25">
      <c r="A11858">
        <f ca="1">27756.9083834335*(((RANDBETWEEN(3800,4910))))</f>
        <v>119215921.50684682</v>
      </c>
      <c r="B11858">
        <v>145883063.86650184</v>
      </c>
    </row>
    <row r="11859" spans="1:2" x14ac:dyDescent="0.25">
      <c r="A11859">
        <f ca="1">28299.2435149673*(((RANDBETWEEN(3800,4910))))</f>
        <v>108782292.07153419</v>
      </c>
      <c r="B11859">
        <v>143382165.74367011</v>
      </c>
    </row>
    <row r="11860" spans="1:2" x14ac:dyDescent="0.25">
      <c r="A11860">
        <f ca="1">29616.5303971711*(((RANDBETWEEN(3800,4910))))</f>
        <v>120391196.06450047</v>
      </c>
      <c r="B11860">
        <v>164924438.82392988</v>
      </c>
    </row>
    <row r="11861" spans="1:2" x14ac:dyDescent="0.25">
      <c r="A11861">
        <f ca="1">25349.8225179457*(((RANDBETWEEN(3800,4910))))</f>
        <v>100309247.70351124</v>
      </c>
      <c r="B11861">
        <v>151880741.43828008</v>
      </c>
    </row>
    <row r="11862" spans="1:2" x14ac:dyDescent="0.25">
      <c r="A11862">
        <f ca="1">27569.8680707674*(((RANDBETWEEN(3800,4910))))</f>
        <v>130405475.97472964</v>
      </c>
      <c r="B11862">
        <v>165863878.70630515</v>
      </c>
    </row>
    <row r="11863" spans="1:2" x14ac:dyDescent="0.25">
      <c r="A11863">
        <f ca="1">28095.4049257176*(((RANDBETWEEN(3800,4910))))</f>
        <v>136937003.60794762</v>
      </c>
      <c r="B11863">
        <v>158780744.22969091</v>
      </c>
    </row>
    <row r="11864" spans="1:2" x14ac:dyDescent="0.25">
      <c r="A11864">
        <f ca="1">26623.60475415*(((RANDBETWEEN(3800,4910))))</f>
        <v>119992586.62695388</v>
      </c>
      <c r="B11864">
        <v>163900139.96022528</v>
      </c>
    </row>
    <row r="11865" spans="1:2" x14ac:dyDescent="0.25">
      <c r="A11865">
        <f ca="1">27418.9786390585*(((RANDBETWEEN(3800,4910))))</f>
        <v>117462904.48972681</v>
      </c>
      <c r="B11865">
        <v>199363898.08990899</v>
      </c>
    </row>
    <row r="11866" spans="1:2" x14ac:dyDescent="0.25">
      <c r="A11866">
        <f ca="1">30199.2782291619*(((RANDBETWEEN(3800,4910))))</f>
        <v>146436300.13320583</v>
      </c>
      <c r="B11866">
        <v>164685621.31249094</v>
      </c>
    </row>
    <row r="11867" spans="1:2" x14ac:dyDescent="0.25">
      <c r="A11867">
        <f ca="1">26204.50907407*(((RANDBETWEEN(3800,4910))))</f>
        <v>111395368.07387155</v>
      </c>
      <c r="B11867">
        <v>168180800.76898444</v>
      </c>
    </row>
    <row r="11868" spans="1:2" x14ac:dyDescent="0.25">
      <c r="A11868">
        <f ca="1">27578.1660610734*(((RANDBETWEEN(3800,4910))))</f>
        <v>113925403.99829425</v>
      </c>
      <c r="B11868">
        <v>147520583.23268184</v>
      </c>
    </row>
    <row r="11869" spans="1:2" x14ac:dyDescent="0.25">
      <c r="A11869">
        <f ca="1">29859.4193428827*(((RANDBETWEEN(3800,4910))))</f>
        <v>145266075.10312411</v>
      </c>
      <c r="B11869">
        <v>172791080.71800584</v>
      </c>
    </row>
    <row r="11870" spans="1:2" x14ac:dyDescent="0.25">
      <c r="A11870">
        <f ca="1">30502.3652496974*(((RANDBETWEEN(3800,4910))))</f>
        <v>131434691.86094625</v>
      </c>
      <c r="B11870">
        <v>189853473.02748716</v>
      </c>
    </row>
    <row r="11871" spans="1:2" x14ac:dyDescent="0.25">
      <c r="A11871">
        <f ca="1">30913.9500934062*(((RANDBETWEEN(3800,4910))))</f>
        <v>134722994.50706419</v>
      </c>
      <c r="B11871">
        <v>165777193.70464146</v>
      </c>
    </row>
    <row r="11872" spans="1:2" x14ac:dyDescent="0.25">
      <c r="A11872">
        <f ca="1">26623.2654025329*(((RANDBETWEEN(3800,4910))))</f>
        <v>112057324.07926105</v>
      </c>
      <c r="B11872">
        <v>159695092.26129207</v>
      </c>
    </row>
    <row r="11873" spans="1:2" x14ac:dyDescent="0.25">
      <c r="A11873">
        <f ca="1">26911.496521345*(((RANDBETWEEN(3800,4910))))</f>
        <v>106354234.25235552</v>
      </c>
      <c r="B11873">
        <v>180590959.99403787</v>
      </c>
    </row>
    <row r="11874" spans="1:2" x14ac:dyDescent="0.25">
      <c r="A11874">
        <f ca="1">27720.2896570346*(((RANDBETWEEN(3800,4910))))</f>
        <v>131560494.71228634</v>
      </c>
      <c r="B11874">
        <v>149043055.46180406</v>
      </c>
    </row>
    <row r="11875" spans="1:2" x14ac:dyDescent="0.25">
      <c r="A11875">
        <f ca="1">27735.975381722*(((RANDBETWEEN(3800,4910))))</f>
        <v>120290925.23052835</v>
      </c>
      <c r="B11875">
        <v>164655201.03989032</v>
      </c>
    </row>
    <row r="11876" spans="1:2" x14ac:dyDescent="0.25">
      <c r="A11876">
        <f ca="1">27709.99526343*(((RANDBETWEEN(3800,4910))))</f>
        <v>135335616.86659199</v>
      </c>
      <c r="B11876">
        <v>181275124.4060277</v>
      </c>
    </row>
    <row r="11877" spans="1:2" x14ac:dyDescent="0.25">
      <c r="A11877">
        <f ca="1">29544.5546874098*(((RANDBETWEEN(3800,4910))))</f>
        <v>144266060.53862229</v>
      </c>
      <c r="B11877">
        <v>143823620.45206439</v>
      </c>
    </row>
    <row r="11878" spans="1:2" x14ac:dyDescent="0.25">
      <c r="A11878">
        <f ca="1">25853.52735135*(((RANDBETWEEN(3800,4910))))</f>
        <v>125467168.23610158</v>
      </c>
      <c r="B11878">
        <v>148840727.70981804</v>
      </c>
    </row>
    <row r="11879" spans="1:2" x14ac:dyDescent="0.25">
      <c r="A11879">
        <f ca="1">26528.9631329592*(((RANDBETWEEN(3800,4910))))</f>
        <v>128824644.97364977</v>
      </c>
      <c r="B11879">
        <v>149920042.63522294</v>
      </c>
    </row>
    <row r="11880" spans="1:2" x14ac:dyDescent="0.25">
      <c r="A11880">
        <f ca="1">25854.9804606756*(((RANDBETWEEN(3800,4910))))</f>
        <v>101196393.52308445</v>
      </c>
      <c r="B11880">
        <v>147518285.11304018</v>
      </c>
    </row>
    <row r="11881" spans="1:2" x14ac:dyDescent="0.25">
      <c r="A11881">
        <f ca="1">26874.1654311848*(((RANDBETWEEN(3800,4910))))</f>
        <v>115908275.50469987</v>
      </c>
      <c r="B11881">
        <v>165495359.54596385</v>
      </c>
    </row>
    <row r="11882" spans="1:2" x14ac:dyDescent="0.25">
      <c r="A11882">
        <f ca="1">27312.3993724144*(((RANDBETWEEN(3800,4910))))</f>
        <v>116323508.92711289</v>
      </c>
      <c r="B11882">
        <v>147109344.71073082</v>
      </c>
    </row>
    <row r="11883" spans="1:2" x14ac:dyDescent="0.25">
      <c r="A11883">
        <f ca="1">27655.1853629952*(((RANDBETWEEN(3800,4910))))</f>
        <v>121599850.04108974</v>
      </c>
      <c r="B11883">
        <v>189969893.78877395</v>
      </c>
    </row>
    <row r="11884" spans="1:2" x14ac:dyDescent="0.25">
      <c r="A11884">
        <f ca="1">31333.1987633047*(((RANDBETWEEN(3800,4910))))</f>
        <v>147297367.38629547</v>
      </c>
      <c r="B11884">
        <v>153888229.43360537</v>
      </c>
    </row>
    <row r="11885" spans="1:2" x14ac:dyDescent="0.25">
      <c r="A11885">
        <f ca="1">32241.5888079386*(((RANDBETWEEN(3800,4910))))</f>
        <v>157887060.39247522</v>
      </c>
      <c r="B11885">
        <v>181279682.50721851</v>
      </c>
    </row>
    <row r="11886" spans="1:2" x14ac:dyDescent="0.25">
      <c r="A11886">
        <f ca="1">27631.9849008908*(((RANDBETWEEN(3800,4910))))</f>
        <v>109063444.40381593</v>
      </c>
      <c r="B11886">
        <v>157162229.38361818</v>
      </c>
    </row>
    <row r="11887" spans="1:2" x14ac:dyDescent="0.25">
      <c r="A11887">
        <f ca="1">25906.0738851227*(((RANDBETWEEN(3800,4910))))</f>
        <v>104116510.94430815</v>
      </c>
      <c r="B11887">
        <v>185430735.70676664</v>
      </c>
    </row>
    <row r="11888" spans="1:2" x14ac:dyDescent="0.25">
      <c r="A11888">
        <f ca="1">29146.2882889978*(((RANDBETWEEN(3800,4910))))</f>
        <v>139814744.92232266</v>
      </c>
      <c r="B11888">
        <v>181725956.91091636</v>
      </c>
    </row>
    <row r="11889" spans="1:2" x14ac:dyDescent="0.25">
      <c r="A11889">
        <f ca="1">25731.7052403692*(((RANDBETWEEN(3800,4910))))</f>
        <v>106066089.00080195</v>
      </c>
      <c r="B11889">
        <v>154027244.59830517</v>
      </c>
    </row>
    <row r="11890" spans="1:2" x14ac:dyDescent="0.25">
      <c r="A11890">
        <f ca="1">26257.9126199074*(((RANDBETWEEN(3800,4910))))</f>
        <v>119289697.03223909</v>
      </c>
      <c r="B11890">
        <v>147515470.40452981</v>
      </c>
    </row>
    <row r="11891" spans="1:2" x14ac:dyDescent="0.25">
      <c r="A11891">
        <f ca="1">26458.6044646332*(((RANDBETWEEN(3800,4910))))</f>
        <v>118719758.23280895</v>
      </c>
      <c r="B11891">
        <v>154489810.70251176</v>
      </c>
    </row>
    <row r="11892" spans="1:2" x14ac:dyDescent="0.25">
      <c r="A11892">
        <f ca="1">26026.9229453523*(((RANDBETWEEN(3800,4910))))</f>
        <v>110510314.82596593</v>
      </c>
      <c r="B11892">
        <v>163185635.63961792</v>
      </c>
    </row>
    <row r="11893" spans="1:2" x14ac:dyDescent="0.25">
      <c r="A11893">
        <f ca="1">27139.5454022459*(((RANDBETWEEN(3800,4910))))</f>
        <v>112086322.51127569</v>
      </c>
      <c r="B11893">
        <v>154671706.49105021</v>
      </c>
    </row>
    <row r="11894" spans="1:2" x14ac:dyDescent="0.25">
      <c r="A11894">
        <f ca="1">28097.7976763587*(((RANDBETWEEN(3800,4910))))</f>
        <v>117561185.47788487</v>
      </c>
      <c r="B11894">
        <v>185307862.78722352</v>
      </c>
    </row>
    <row r="11895" spans="1:2" x14ac:dyDescent="0.25">
      <c r="A11895">
        <f ca="1">25432.8149645779*(((RANDBETWEEN(3800,4910))))</f>
        <v>115312383.04939613</v>
      </c>
      <c r="B11895">
        <v>158480684.19094312</v>
      </c>
    </row>
    <row r="11896" spans="1:2" x14ac:dyDescent="0.25">
      <c r="A11896">
        <f ca="1">26782.0935446116*(((RANDBETWEEN(3800,4910))))</f>
        <v>123117284.02457945</v>
      </c>
      <c r="B11896">
        <v>152663705.11642209</v>
      </c>
    </row>
    <row r="11897" spans="1:2" x14ac:dyDescent="0.25">
      <c r="A11897">
        <f ca="1">26741.0115816969*(((RANDBETWEEN(3800,4910))))</f>
        <v>114184119.45384565</v>
      </c>
      <c r="B11897">
        <v>144957046.22918117</v>
      </c>
    </row>
    <row r="11898" spans="1:2" x14ac:dyDescent="0.25">
      <c r="A11898">
        <f ca="1">29036.0172220328*(((RANDBETWEEN(3800,4910))))</f>
        <v>138734090.28687277</v>
      </c>
      <c r="B11898">
        <v>167730452.70809644</v>
      </c>
    </row>
    <row r="11899" spans="1:2" x14ac:dyDescent="0.25">
      <c r="A11899">
        <f ca="1">26823.1179406738*(((RANDBETWEEN(3800,4910))))</f>
        <v>102705718.59483987</v>
      </c>
      <c r="B11899">
        <v>148426371.42339343</v>
      </c>
    </row>
    <row r="11900" spans="1:2" x14ac:dyDescent="0.25">
      <c r="A11900">
        <f ca="1">28366.0363146574*(((RANDBETWEEN(3800,4910))))</f>
        <v>127363503.05281165</v>
      </c>
      <c r="B11900">
        <v>187494559.88543296</v>
      </c>
    </row>
    <row r="11901" spans="1:2" x14ac:dyDescent="0.25">
      <c r="A11901">
        <f ca="1">29114.3093902903*(((RANDBETWEEN(3800,4910))))</f>
        <v>136546111.04046142</v>
      </c>
      <c r="B11901">
        <v>150409442.57736415</v>
      </c>
    </row>
    <row r="11902" spans="1:2" x14ac:dyDescent="0.25">
      <c r="A11902">
        <f ca="1">25198.3418359132*(((RANDBETWEEN(3800,4910))))</f>
        <v>99079880.098810643</v>
      </c>
      <c r="B11902">
        <v>166958166.85657036</v>
      </c>
    </row>
    <row r="11903" spans="1:2" x14ac:dyDescent="0.25">
      <c r="A11903">
        <f ca="1">27571.1323979072*(((RANDBETWEEN(3800,4910))))</f>
        <v>124152809.18777594</v>
      </c>
      <c r="B11903">
        <v>167294470.21743178</v>
      </c>
    </row>
    <row r="11904" spans="1:2" x14ac:dyDescent="0.25">
      <c r="A11904">
        <f ca="1">32701.7052643172*(((RANDBETWEEN(3800,4910))))</f>
        <v>137347162.11013219</v>
      </c>
      <c r="B11904">
        <v>191846302.61830169</v>
      </c>
    </row>
    <row r="11905" spans="1:2" x14ac:dyDescent="0.25">
      <c r="A11905">
        <f ca="1">27558.3290430657*(((RANDBETWEEN(3800,4910))))</f>
        <v>109296332.98479855</v>
      </c>
      <c r="B11905">
        <v>168400019.17484891</v>
      </c>
    </row>
    <row r="11906" spans="1:2" x14ac:dyDescent="0.25">
      <c r="A11906">
        <f ca="1">27430.0651046414*(((RANDBETWEEN(3800,4910))))</f>
        <v>110954613.34827447</v>
      </c>
      <c r="B11906">
        <v>198189040.08874199</v>
      </c>
    </row>
    <row r="11907" spans="1:2" x14ac:dyDescent="0.25">
      <c r="A11907">
        <f ca="1">27783.4061304074*(((RANDBETWEEN(3800,4910))))</f>
        <v>122246986.97379273</v>
      </c>
      <c r="B11907">
        <v>180489972.10612854</v>
      </c>
    </row>
    <row r="11908" spans="1:2" x14ac:dyDescent="0.25">
      <c r="A11908">
        <f ca="1">28444.2080061769*(((RANDBETWEEN(3800,4910))))</f>
        <v>117417690.64949839</v>
      </c>
      <c r="B11908">
        <v>189581314.36150408</v>
      </c>
    </row>
    <row r="11909" spans="1:2" x14ac:dyDescent="0.25">
      <c r="A11909">
        <f ca="1">26541.5400209283*(((RANDBETWEEN(3800,4910))))</f>
        <v>103140424.52132729</v>
      </c>
      <c r="B11909">
        <v>158727542.76318634</v>
      </c>
    </row>
    <row r="11910" spans="1:2" x14ac:dyDescent="0.25">
      <c r="A11910">
        <f ca="1">29974.6925868136*(((RANDBETWEEN(3800,4910))))</f>
        <v>137913560.5919295</v>
      </c>
      <c r="B11910">
        <v>169147266.26256505</v>
      </c>
    </row>
    <row r="11911" spans="1:2" x14ac:dyDescent="0.25">
      <c r="A11911">
        <f ca="1">28026.0553318503*(((RANDBETWEEN(3800,4910))))</f>
        <v>118185875.33441262</v>
      </c>
      <c r="B11911">
        <v>148175863.01642603</v>
      </c>
    </row>
    <row r="11912" spans="1:2" x14ac:dyDescent="0.25">
      <c r="A11912">
        <f ca="1">29727.5903316123*(((RANDBETWEEN(3800,4910))))</f>
        <v>136657732.75442162</v>
      </c>
      <c r="B11912">
        <v>171221701.85717237</v>
      </c>
    </row>
    <row r="11913" spans="1:2" x14ac:dyDescent="0.25">
      <c r="A11913">
        <f ca="1">27150.8993019335*(((RANDBETWEEN(3800,4910))))</f>
        <v>113246400.98836453</v>
      </c>
      <c r="B11913">
        <v>155409031.219749</v>
      </c>
    </row>
    <row r="11914" spans="1:2" x14ac:dyDescent="0.25">
      <c r="A11914">
        <f ca="1">29124.2776806681*(((RANDBETWEEN(3800,4910))))</f>
        <v>132311593.50327498</v>
      </c>
      <c r="B11914">
        <v>194917531.89807713</v>
      </c>
    </row>
    <row r="11915" spans="1:2" x14ac:dyDescent="0.25">
      <c r="A11915">
        <f ca="1">26708.4117941153*(((RANDBETWEEN(3800,4910))))</f>
        <v>121469856.83963631</v>
      </c>
      <c r="B11915">
        <v>176734679.81097454</v>
      </c>
    </row>
    <row r="11916" spans="1:2" x14ac:dyDescent="0.25">
      <c r="A11916">
        <f ca="1">28530.4357529138*(((RANDBETWEEN(3800,4910))))</f>
        <v>133436848.01637803</v>
      </c>
      <c r="B11916">
        <v>146622512.8561967</v>
      </c>
    </row>
    <row r="11917" spans="1:2" x14ac:dyDescent="0.25">
      <c r="A11917">
        <f ca="1">28715.6759508749*(((RANDBETWEEN(3800,4910))))</f>
        <v>137146068.34137857</v>
      </c>
      <c r="B11917">
        <v>190538940.18525058</v>
      </c>
    </row>
    <row r="11918" spans="1:2" x14ac:dyDescent="0.25">
      <c r="A11918">
        <f ca="1">27426.6240997099*(((RANDBETWEEN(3800,4910))))</f>
        <v>125559085.12847196</v>
      </c>
      <c r="B11918">
        <v>202847065.53570345</v>
      </c>
    </row>
    <row r="11919" spans="1:2" x14ac:dyDescent="0.25">
      <c r="A11919">
        <f ca="1">28330.1045907984*(((RANDBETWEEN(3800,4910))))</f>
        <v>136437783.7092849</v>
      </c>
      <c r="B11919">
        <v>182970018.11248118</v>
      </c>
    </row>
    <row r="11920" spans="1:2" x14ac:dyDescent="0.25">
      <c r="A11920">
        <f ca="1">28422.5978994343*(((RANDBETWEEN(3800,4910))))</f>
        <v>131312402.29538658</v>
      </c>
      <c r="B11920">
        <v>154289763.91161129</v>
      </c>
    </row>
    <row r="11921" spans="1:2" x14ac:dyDescent="0.25">
      <c r="A11921">
        <f ca="1">28016.4514868251*(((RANDBETWEEN(3800,4910))))</f>
        <v>124505110.40745081</v>
      </c>
      <c r="B11921">
        <v>161757308.77192056</v>
      </c>
    </row>
    <row r="11922" spans="1:2" x14ac:dyDescent="0.25">
      <c r="A11922">
        <f ca="1">26870.6121114569*(((RANDBETWEEN(3800,4910))))</f>
        <v>129731315.27411395</v>
      </c>
      <c r="B11922">
        <v>160882417.79224128</v>
      </c>
    </row>
    <row r="11923" spans="1:2" x14ac:dyDescent="0.25">
      <c r="A11923">
        <f ca="1">32664.0696041944*(((RANDBETWEEN(3800,4910))))</f>
        <v>132191489.68817456</v>
      </c>
      <c r="B11923">
        <v>154790228.94689548</v>
      </c>
    </row>
    <row r="11924" spans="1:2" x14ac:dyDescent="0.25">
      <c r="A11924">
        <f ca="1">28556.9825130753*(((RANDBETWEEN(3800,4910))))</f>
        <v>118168793.63910577</v>
      </c>
      <c r="B11924">
        <v>157916580.58715343</v>
      </c>
    </row>
    <row r="11925" spans="1:2" x14ac:dyDescent="0.25">
      <c r="A11925">
        <f ca="1">32708.858174421*(((RANDBETWEEN(3800,4910))))</f>
        <v>151540139.92209241</v>
      </c>
      <c r="B11925">
        <v>159495901.31629628</v>
      </c>
    </row>
    <row r="11926" spans="1:2" x14ac:dyDescent="0.25">
      <c r="A11926">
        <f ca="1">26925.5989394221*(((RANDBETWEEN(3800,4910))))</f>
        <v>115322340.25754496</v>
      </c>
      <c r="B11926">
        <v>165327257.78581491</v>
      </c>
    </row>
    <row r="11927" spans="1:2" x14ac:dyDescent="0.25">
      <c r="A11927">
        <f ca="1">27752.9178013971*(((RANDBETWEEN(3800,4910))))</f>
        <v>118116418.16274621</v>
      </c>
      <c r="B11927">
        <v>151294149.75297809</v>
      </c>
    </row>
    <row r="11928" spans="1:2" x14ac:dyDescent="0.25">
      <c r="A11928">
        <f ca="1">27184.550984956*(((RANDBETWEEN(3800,4910))))</f>
        <v>123064462.30889623</v>
      </c>
      <c r="B11928">
        <v>144643457.95395699</v>
      </c>
    </row>
    <row r="11929" spans="1:2" x14ac:dyDescent="0.25">
      <c r="A11929">
        <f ca="1">30464.0581162116*(((RANDBETWEEN(3800,4910))))</f>
        <v>143272465.32054302</v>
      </c>
      <c r="B11929">
        <v>160271719.38640636</v>
      </c>
    </row>
    <row r="11930" spans="1:2" x14ac:dyDescent="0.25">
      <c r="A11930">
        <f ca="1">27126.2243927668*(((RANDBETWEEN(3800,4910))))</f>
        <v>111326024.90791488</v>
      </c>
      <c r="B11930">
        <v>146466768.37936723</v>
      </c>
    </row>
    <row r="11931" spans="1:2" x14ac:dyDescent="0.25">
      <c r="A11931">
        <f ca="1">29164.6685078427*(((RANDBETWEEN(3800,4910))))</f>
        <v>115783733.97613545</v>
      </c>
      <c r="B11931">
        <v>162897548.89961597</v>
      </c>
    </row>
    <row r="11932" spans="1:2" x14ac:dyDescent="0.25">
      <c r="A11932">
        <f ca="1">26951.9797052974*(((RANDBETWEEN(3800,4910))))</f>
        <v>105139672.83036527</v>
      </c>
      <c r="B11932">
        <v>144455674.93600419</v>
      </c>
    </row>
    <row r="11933" spans="1:2" x14ac:dyDescent="0.25">
      <c r="A11933">
        <f ca="1">26839.434530769*(((RANDBETWEEN(3800,4910))))</f>
        <v>127621511.19380675</v>
      </c>
      <c r="B11933">
        <v>153643737.85952801</v>
      </c>
    </row>
    <row r="11934" spans="1:2" x14ac:dyDescent="0.25">
      <c r="A11934">
        <f ca="1">27425.9413562061*(((RANDBETWEEN(3800,4910))))</f>
        <v>110060302.66245523</v>
      </c>
      <c r="B11934">
        <v>181181785.71502891</v>
      </c>
    </row>
    <row r="11935" spans="1:2" x14ac:dyDescent="0.25">
      <c r="A11935">
        <f ca="1">30088.9186353177*(((RANDBETWEEN(3800,4910))))</f>
        <v>132722220.1003864</v>
      </c>
      <c r="B11935">
        <v>194901755.57002014</v>
      </c>
    </row>
    <row r="11936" spans="1:2" x14ac:dyDescent="0.25">
      <c r="A11936">
        <f ca="1">29951.1115085617*(((RANDBETWEEN(3800,4910))))</f>
        <v>127951148.36457555</v>
      </c>
      <c r="B11936">
        <v>149036257.07527751</v>
      </c>
    </row>
    <row r="11937" spans="1:2" x14ac:dyDescent="0.25">
      <c r="A11937">
        <f ca="1">27932.4759695069*(((RANDBETWEEN(3800,4910))))</f>
        <v>119355469.81770305</v>
      </c>
      <c r="B11937">
        <v>150044747.45742345</v>
      </c>
    </row>
    <row r="11938" spans="1:2" x14ac:dyDescent="0.25">
      <c r="A11938">
        <f ca="1">27053.9102352412*(((RANDBETWEEN(3800,4910))))</f>
        <v>111110409.33613548</v>
      </c>
      <c r="B11938">
        <v>159435069.21062469</v>
      </c>
    </row>
    <row r="11939" spans="1:2" x14ac:dyDescent="0.25">
      <c r="A11939">
        <f ca="1">30595.4481024876*(((RANDBETWEEN(3800,4910))))</f>
        <v>136149744.05606964</v>
      </c>
      <c r="B11939">
        <v>177046123.98879626</v>
      </c>
    </row>
    <row r="11940" spans="1:2" x14ac:dyDescent="0.25">
      <c r="A11940">
        <f ca="1">29315.6180391223*(((RANDBETWEEN(3800,4910))))</f>
        <v>112220185.85376002</v>
      </c>
      <c r="B11940">
        <v>181166041.950295</v>
      </c>
    </row>
    <row r="11941" spans="1:2" x14ac:dyDescent="0.25">
      <c r="A11941">
        <f ca="1">30124.3743281648*(((RANDBETWEEN(3800,4910))))</f>
        <v>124624536.59561767</v>
      </c>
      <c r="B11941">
        <v>174666702.85714945</v>
      </c>
    </row>
    <row r="11942" spans="1:2" x14ac:dyDescent="0.25">
      <c r="A11942">
        <f ca="1">28849.8878729716*(((RANDBETWEEN(3800,4910))))</f>
        <v>119525085.45772134</v>
      </c>
      <c r="B11942">
        <v>151004063.90567982</v>
      </c>
    </row>
    <row r="11943" spans="1:2" x14ac:dyDescent="0.25">
      <c r="A11943">
        <f ca="1">26425.7076574379*(((RANDBETWEEN(3800,4910))))</f>
        <v>111437209.19141543</v>
      </c>
      <c r="B11943">
        <v>179366584.67377689</v>
      </c>
    </row>
    <row r="11944" spans="1:2" x14ac:dyDescent="0.25">
      <c r="A11944">
        <f ca="1">26180.0049165298*(((RANDBETWEEN(3800,4910))))</f>
        <v>125506943.56984366</v>
      </c>
      <c r="B11944">
        <v>151893295.67521298</v>
      </c>
    </row>
    <row r="11945" spans="1:2" x14ac:dyDescent="0.25">
      <c r="A11945">
        <f ca="1">29481.755008652*(((RANDBETWEEN(3800,4910))))</f>
        <v>136294153.40499833</v>
      </c>
      <c r="B11945">
        <v>146260831.73908195</v>
      </c>
    </row>
    <row r="11946" spans="1:2" x14ac:dyDescent="0.25">
      <c r="A11946">
        <f ca="1">28567.0905496803*(((RANDBETWEEN(3800,4910))))</f>
        <v>127266388.39882554</v>
      </c>
      <c r="B11946">
        <v>179239163.53985113</v>
      </c>
    </row>
    <row r="11947" spans="1:2" x14ac:dyDescent="0.25">
      <c r="A11947">
        <f ca="1">28953.8412831313*(((RANDBETWEEN(3800,4910))))</f>
        <v>112427765.70239866</v>
      </c>
      <c r="B11947">
        <v>198979536.86741579</v>
      </c>
    </row>
    <row r="11948" spans="1:2" x14ac:dyDescent="0.25">
      <c r="A11948">
        <f ca="1">26241.2623605469*(((RANDBETWEEN(3800,4910))))</f>
        <v>106224630.03549369</v>
      </c>
      <c r="B11948">
        <v>184296685.11440453</v>
      </c>
    </row>
    <row r="11949" spans="1:2" x14ac:dyDescent="0.25">
      <c r="A11949">
        <f ca="1">25904.7164854479*(((RANDBETWEEN(3800,4910))))</f>
        <v>119317124.13197285</v>
      </c>
      <c r="B11949">
        <v>147375241.27406418</v>
      </c>
    </row>
    <row r="11950" spans="1:2" x14ac:dyDescent="0.25">
      <c r="A11950">
        <f ca="1">28865.5700330888*(((RANDBETWEEN(3800,4910))))</f>
        <v>136360952.83631164</v>
      </c>
      <c r="B11950">
        <v>158211180.73859996</v>
      </c>
    </row>
    <row r="11951" spans="1:2" x14ac:dyDescent="0.25">
      <c r="A11951">
        <f ca="1">32448.7447653977*(((RANDBETWEEN(3800,4910))))</f>
        <v>157636002.07030216</v>
      </c>
      <c r="B11951">
        <v>175706069.30285341</v>
      </c>
    </row>
    <row r="11952" spans="1:2" x14ac:dyDescent="0.25">
      <c r="A11952">
        <f ca="1">27827.7227842804*(((RANDBETWEEN(3800,4910))))</f>
        <v>112924899.05860998</v>
      </c>
      <c r="B11952">
        <v>165364038.52501833</v>
      </c>
    </row>
    <row r="11953" spans="1:2" x14ac:dyDescent="0.25">
      <c r="A11953">
        <f ca="1">26813.1391022206*(((RANDBETWEEN(3800,4910))))</f>
        <v>102158059.97946043</v>
      </c>
      <c r="B11953">
        <v>153218078.33408731</v>
      </c>
    </row>
    <row r="11954" spans="1:2" x14ac:dyDescent="0.25">
      <c r="A11954">
        <f ca="1">32312.2640397847*(((RANDBETWEEN(3800,4910))))</f>
        <v>136487003.30405042</v>
      </c>
      <c r="B11954">
        <v>175680419.91974285</v>
      </c>
    </row>
    <row r="11955" spans="1:2" x14ac:dyDescent="0.25">
      <c r="A11955">
        <f ca="1">26599.9059089905*(((RANDBETWEEN(3800,4910))))</f>
        <v>108953214.60322508</v>
      </c>
      <c r="B11955">
        <v>158394597.28388536</v>
      </c>
    </row>
    <row r="11956" spans="1:2" x14ac:dyDescent="0.25">
      <c r="A11956">
        <f ca="1">30815.9727704304*(((RANDBETWEEN(3800,4910))))</f>
        <v>136976998.96456316</v>
      </c>
      <c r="B11956">
        <v>167070132.85817075</v>
      </c>
    </row>
    <row r="11957" spans="1:2" x14ac:dyDescent="0.25">
      <c r="A11957">
        <f ca="1">25992.4061062868*(((RANDBETWEEN(3800,4910))))</f>
        <v>111767346.25703324</v>
      </c>
      <c r="B11957">
        <v>150275939.63172671</v>
      </c>
    </row>
    <row r="11958" spans="1:2" x14ac:dyDescent="0.25">
      <c r="A11958">
        <f ca="1">29360.2832509448*(((RANDBETWEEN(3800,4910))))</f>
        <v>123988476.16873996</v>
      </c>
      <c r="B11958">
        <v>172508919.22433668</v>
      </c>
    </row>
    <row r="11959" spans="1:2" x14ac:dyDescent="0.25">
      <c r="A11959">
        <f ca="1">27246.9573378036*(((RANDBETWEEN(3800,4910))))</f>
        <v>127869970.78631224</v>
      </c>
      <c r="B11959">
        <v>184458735.36095399</v>
      </c>
    </row>
    <row r="11960" spans="1:2" x14ac:dyDescent="0.25">
      <c r="A11960">
        <f ca="1">25559.7804895441*(((RANDBETWEEN(3800,4910))))</f>
        <v>122047951.83757289</v>
      </c>
      <c r="B11960">
        <v>183594634.72166216</v>
      </c>
    </row>
    <row r="11961" spans="1:2" x14ac:dyDescent="0.25">
      <c r="A11961">
        <f ca="1">27479.671924869*(((RANDBETWEEN(3800,4910))))</f>
        <v>128687303.6241615</v>
      </c>
      <c r="B11961">
        <v>185345570.07065758</v>
      </c>
    </row>
    <row r="11962" spans="1:2" x14ac:dyDescent="0.25">
      <c r="A11962">
        <f ca="1">26528.9720542815*(((RANDBETWEEN(3800,4910))))</f>
        <v>123996415.3817119</v>
      </c>
      <c r="B11962">
        <v>164250751.5757035</v>
      </c>
    </row>
    <row r="11963" spans="1:2" x14ac:dyDescent="0.25">
      <c r="A11963">
        <f ca="1">29254.6566051406*(((RANDBETWEEN(3800,4910))))</f>
        <v>128281669.21354145</v>
      </c>
      <c r="B11963">
        <v>179590414.09132925</v>
      </c>
    </row>
    <row r="11964" spans="1:2" x14ac:dyDescent="0.25">
      <c r="A11964">
        <f ca="1">25965.3565043433*(((RANDBETWEEN(3800,4910))))</f>
        <v>122790170.90903938</v>
      </c>
      <c r="B11964">
        <v>166298429.42208517</v>
      </c>
    </row>
    <row r="11965" spans="1:2" x14ac:dyDescent="0.25">
      <c r="A11965">
        <f ca="1">28245.9594585048*(((RANDBETWEEN(3800,4910))))</f>
        <v>115102284.79340699</v>
      </c>
      <c r="B11965">
        <v>151474442.6229158</v>
      </c>
    </row>
    <row r="11966" spans="1:2" x14ac:dyDescent="0.25">
      <c r="A11966">
        <f ca="1">31141.4730126306*(((RANDBETWEEN(3800,4910))))</f>
        <v>122012291.26348656</v>
      </c>
      <c r="B11966">
        <v>198838212.56009907</v>
      </c>
    </row>
    <row r="11967" spans="1:2" x14ac:dyDescent="0.25">
      <c r="A11967">
        <f ca="1">27192.8621001099*(((RANDBETWEEN(3800,4910))))</f>
        <v>115841592.54646802</v>
      </c>
      <c r="B11967">
        <v>146555436.3381044</v>
      </c>
    </row>
    <row r="11968" spans="1:2" x14ac:dyDescent="0.25">
      <c r="A11968">
        <f ca="1">32987.0573620087*(((RANDBETWEEN(3800,4910))))</f>
        <v>148177861.67014322</v>
      </c>
      <c r="B11968">
        <v>156856849.65749636</v>
      </c>
    </row>
    <row r="11969" spans="1:2" x14ac:dyDescent="0.25">
      <c r="A11969">
        <f ca="1">27016.6287376915*(((RANDBETWEEN(3800,4910))))</f>
        <v>111794809.71656743</v>
      </c>
      <c r="B11969">
        <v>202906681.33706889</v>
      </c>
    </row>
    <row r="11970" spans="1:2" x14ac:dyDescent="0.25">
      <c r="A11970">
        <f ca="1">32168.9171731283*(((RANDBETWEEN(3800,4910))))</f>
        <v>134015708.9432527</v>
      </c>
      <c r="B11970">
        <v>184009392.61601847</v>
      </c>
    </row>
    <row r="11971" spans="1:2" x14ac:dyDescent="0.25">
      <c r="A11971">
        <f ca="1">29670.3443390207*(((RANDBETWEEN(3800,4910))))</f>
        <v>134970396.39820522</v>
      </c>
      <c r="B11971">
        <v>181039676.48840746</v>
      </c>
    </row>
    <row r="11972" spans="1:2" x14ac:dyDescent="0.25">
      <c r="A11972">
        <f ca="1">29072.2271100156*(((RANDBETWEEN(3800,4910))))</f>
        <v>126464187.92856789</v>
      </c>
      <c r="B11972">
        <v>143393825.54625088</v>
      </c>
    </row>
    <row r="11973" spans="1:2" x14ac:dyDescent="0.25">
      <c r="A11973">
        <f ca="1">27021.4806223686*(((RANDBETWEEN(3800,4910))))</f>
        <v>114841292.64506671</v>
      </c>
      <c r="B11973">
        <v>144528823.82687557</v>
      </c>
    </row>
    <row r="11974" spans="1:2" x14ac:dyDescent="0.25">
      <c r="A11974">
        <f ca="1">26523.2915378485*(((RANDBETWEEN(3800,4910))))</f>
        <v>124182050.98020668</v>
      </c>
      <c r="B11974">
        <v>150224513.4194999</v>
      </c>
    </row>
    <row r="11975" spans="1:2" x14ac:dyDescent="0.25">
      <c r="A11975">
        <f ca="1">26347.5155093127*(((RANDBETWEEN(3800,4910))))</f>
        <v>108314636.25878455</v>
      </c>
      <c r="B11975">
        <v>151358568.0535199</v>
      </c>
    </row>
    <row r="11976" spans="1:2" x14ac:dyDescent="0.25">
      <c r="A11976">
        <f ca="1">25479.6712989873*(((RANDBETWEEN(3800,4910))))</f>
        <v>111728358.64605951</v>
      </c>
      <c r="B11976">
        <v>156760274.94655746</v>
      </c>
    </row>
    <row r="11977" spans="1:2" x14ac:dyDescent="0.25">
      <c r="A11977">
        <f ca="1">27121.7285622285*(((RANDBETWEEN(3800,4910))))</f>
        <v>113694286.13286176</v>
      </c>
      <c r="B11977">
        <v>145692735.54261324</v>
      </c>
    </row>
    <row r="11978" spans="1:2" x14ac:dyDescent="0.25">
      <c r="A11978">
        <f ca="1">28681.9037706141*(((RANDBETWEEN(3800,4910))))</f>
        <v>135550677.21992204</v>
      </c>
      <c r="B11978">
        <v>162124035.47708195</v>
      </c>
    </row>
    <row r="11979" spans="1:2" x14ac:dyDescent="0.25">
      <c r="A11979">
        <f ca="1">30640.2101565818*(((RANDBETWEEN(3800,4910))))</f>
        <v>119374258.77004275</v>
      </c>
      <c r="B11979">
        <v>174609745.72137171</v>
      </c>
    </row>
    <row r="11980" spans="1:2" x14ac:dyDescent="0.25">
      <c r="A11980">
        <f ca="1">27203.8557543554*(((RANDBETWEEN(3800,4910))))</f>
        <v>121519623.65470566</v>
      </c>
      <c r="B11980">
        <v>148638008.14068043</v>
      </c>
    </row>
    <row r="11981" spans="1:2" x14ac:dyDescent="0.25">
      <c r="A11981">
        <f ca="1">27662.0189315777*(((RANDBETWEEN(3800,4910))))</f>
        <v>114908026.64177383</v>
      </c>
      <c r="B11981">
        <v>155974003.78655484</v>
      </c>
    </row>
    <row r="11982" spans="1:2" x14ac:dyDescent="0.25">
      <c r="A11982">
        <f ca="1">26763.0340565866*(((RANDBETWEEN(3800,4910))))</f>
        <v>126241231.64491922</v>
      </c>
      <c r="B11982">
        <v>143523313.596616</v>
      </c>
    </row>
    <row r="11983" spans="1:2" x14ac:dyDescent="0.25">
      <c r="A11983">
        <f ca="1">26819.9538482175*(((RANDBETWEEN(3800,4910))))</f>
        <v>115996300.39354084</v>
      </c>
      <c r="B11983">
        <v>168985802.56064591</v>
      </c>
    </row>
    <row r="11984" spans="1:2" x14ac:dyDescent="0.25">
      <c r="A11984">
        <f ca="1">30319.2277827221*(((RANDBETWEEN(3800,4910))))</f>
        <v>117335411.51913463</v>
      </c>
      <c r="B11984">
        <v>157019719.32787937</v>
      </c>
    </row>
    <row r="11985" spans="1:2" x14ac:dyDescent="0.25">
      <c r="A11985">
        <f ca="1">29189.797275828*(((RANDBETWEEN(3800,4910))))</f>
        <v>128259969.22998832</v>
      </c>
      <c r="B11985">
        <v>153733748.48699832</v>
      </c>
    </row>
    <row r="11986" spans="1:2" x14ac:dyDescent="0.25">
      <c r="A11986">
        <f ca="1">26000.9171169797*(((RANDBETWEEN(3800,4910))))</f>
        <v>111075917.92373744</v>
      </c>
      <c r="B11986">
        <v>147236093.97019306</v>
      </c>
    </row>
    <row r="11987" spans="1:2" x14ac:dyDescent="0.25">
      <c r="A11987">
        <f ca="1">26909.4989184228*(((RANDBETWEEN(3800,4910))))</f>
        <v>122707315.06800811</v>
      </c>
      <c r="B11987">
        <v>157625441.27851099</v>
      </c>
    </row>
    <row r="11988" spans="1:2" x14ac:dyDescent="0.25">
      <c r="A11988">
        <f ca="1">29248.225936646*(((RANDBETWEEN(3800,4910))))</f>
        <v>142555853.21521243</v>
      </c>
      <c r="B11988">
        <v>160901281.64450383</v>
      </c>
    </row>
    <row r="11989" spans="1:2" x14ac:dyDescent="0.25">
      <c r="A11989">
        <f ca="1">27174.7320413412*(((RANDBETWEEN(3800,4910))))</f>
        <v>129351724.51678406</v>
      </c>
      <c r="B11989">
        <v>151848664.52863196</v>
      </c>
    </row>
    <row r="11990" spans="1:2" x14ac:dyDescent="0.25">
      <c r="A11990">
        <f ca="1">26689.5856132449*(((RANDBETWEEN(3800,4910))))</f>
        <v>114925355.65063262</v>
      </c>
      <c r="B11990">
        <v>165074913.39436051</v>
      </c>
    </row>
    <row r="11991" spans="1:2" x14ac:dyDescent="0.25">
      <c r="A11991">
        <f ca="1">28442.3295546728*(((RANDBETWEEN(3800,4910))))</f>
        <v>137945298.34016287</v>
      </c>
      <c r="B11991">
        <v>173222314.38748348</v>
      </c>
    </row>
    <row r="11992" spans="1:2" x14ac:dyDescent="0.25">
      <c r="A11992">
        <f ca="1">27985.4941500689*(((RANDBETWEEN(3800,4910))))</f>
        <v>108499760.81981714</v>
      </c>
      <c r="B11992">
        <v>143922627.58589327</v>
      </c>
    </row>
    <row r="11993" spans="1:2" x14ac:dyDescent="0.25">
      <c r="A11993">
        <f ca="1">31401.9305290201*(((RANDBETWEEN(3800,4910))))</f>
        <v>153461234.49532142</v>
      </c>
      <c r="B11993">
        <v>168357009.07574672</v>
      </c>
    </row>
    <row r="11994" spans="1:2" x14ac:dyDescent="0.25">
      <c r="A11994">
        <f ca="1">26499.09166506*(((RANDBETWEEN(3800,4910))))</f>
        <v>109467747.66836296</v>
      </c>
      <c r="B11994">
        <v>147854683.6599611</v>
      </c>
    </row>
    <row r="11995" spans="1:2" x14ac:dyDescent="0.25">
      <c r="A11995">
        <f ca="1">26851.5851607041*(((RANDBETWEEN(3800,4910))))</f>
        <v>108507255.63440539</v>
      </c>
      <c r="B11995">
        <v>178408793.18466708</v>
      </c>
    </row>
    <row r="11996" spans="1:2" x14ac:dyDescent="0.25">
      <c r="A11996">
        <f ca="1">28626.3725063024*(((RANDBETWEEN(3800,4910))))</f>
        <v>109839391.30668215</v>
      </c>
      <c r="B11996">
        <v>153050390.53250393</v>
      </c>
    </row>
    <row r="11997" spans="1:2" x14ac:dyDescent="0.25">
      <c r="A11997">
        <f ca="1">26465.5865248653*(((RANDBETWEEN(3800,4910))))</f>
        <v>103930358.28314589</v>
      </c>
      <c r="B11997">
        <v>155333069.65012598</v>
      </c>
    </row>
    <row r="11998" spans="1:2" x14ac:dyDescent="0.25">
      <c r="A11998">
        <f ca="1">27826.6330893537*(((RANDBETWEEN(3800,4910))))</f>
        <v>135237436.81425896</v>
      </c>
      <c r="B11998">
        <v>155089452.00084054</v>
      </c>
    </row>
    <row r="11999" spans="1:2" x14ac:dyDescent="0.25">
      <c r="A11999">
        <f ca="1">29568.0234898143*(((RANDBETWEEN(3800,4910))))</f>
        <v>139265390.63702539</v>
      </c>
      <c r="B11999">
        <v>167278884.77204418</v>
      </c>
    </row>
    <row r="12000" spans="1:2" x14ac:dyDescent="0.25">
      <c r="A12000">
        <f ca="1">28045.0691153556*(((RANDBETWEEN(3800,4910))))</f>
        <v>119443949.36229968</v>
      </c>
      <c r="B12000">
        <v>152623071.64723259</v>
      </c>
    </row>
    <row r="12001" spans="1:2" x14ac:dyDescent="0.25">
      <c r="A12001">
        <f ca="1">26790.8163541791*(((RANDBETWEEN(3800,4910))))</f>
        <v>118361826.65276319</v>
      </c>
      <c r="B12001">
        <v>167549602.43136913</v>
      </c>
    </row>
    <row r="12002" spans="1:2" x14ac:dyDescent="0.25">
      <c r="A12002">
        <f ca="1">28206.6558466915*(((RANDBETWEEN(3800,4910))))</f>
        <v>120893726.95891993</v>
      </c>
      <c r="B12002">
        <v>158663060.70041353</v>
      </c>
    </row>
    <row r="12003" spans="1:2" x14ac:dyDescent="0.25">
      <c r="A12003">
        <f ca="1">29286.0572026417*(((RANDBETWEEN(3800,4910))))</f>
        <v>117554233.61140373</v>
      </c>
      <c r="B12003">
        <v>181707511.12783676</v>
      </c>
    </row>
    <row r="12004" spans="1:2" x14ac:dyDescent="0.25">
      <c r="A12004">
        <f ca="1">25402.2002831198*(((RANDBETWEEN(3800,4910))))</f>
        <v>110804397.63496849</v>
      </c>
      <c r="B12004">
        <v>148083627.48917115</v>
      </c>
    </row>
    <row r="12005" spans="1:2" x14ac:dyDescent="0.25">
      <c r="A12005">
        <f ca="1">30291.5289516223*(((RANDBETWEEN(3800,4910))))</f>
        <v>126406550.31511976</v>
      </c>
      <c r="B12005">
        <v>156354529.00038019</v>
      </c>
    </row>
    <row r="12006" spans="1:2" x14ac:dyDescent="0.25">
      <c r="A12006">
        <f ca="1">32557.4082779903*(((RANDBETWEEN(3800,4910))))</f>
        <v>143513055.68938142</v>
      </c>
      <c r="B12006">
        <v>193068070.0605965</v>
      </c>
    </row>
    <row r="12007" spans="1:2" x14ac:dyDescent="0.25">
      <c r="A12007">
        <f ca="1">30904.6261166697*(((RANDBETWEEN(3800,4910))))</f>
        <v>147507780.45486468</v>
      </c>
      <c r="B12007">
        <v>154296799.87913612</v>
      </c>
    </row>
    <row r="12008" spans="1:2" x14ac:dyDescent="0.25">
      <c r="A12008">
        <f ca="1">30806.4459039084*(((RANDBETWEEN(3800,4910))))</f>
        <v>148702714.37816596</v>
      </c>
      <c r="B12008">
        <v>170168142.65339211</v>
      </c>
    </row>
    <row r="12009" spans="1:2" x14ac:dyDescent="0.25">
      <c r="A12009">
        <f ca="1">26897.7371717274*(((RANDBETWEEN(3800,4910))))</f>
        <v>114934030.93479115</v>
      </c>
      <c r="B12009">
        <v>166287463.1492711</v>
      </c>
    </row>
    <row r="12010" spans="1:2" x14ac:dyDescent="0.25">
      <c r="A12010">
        <f ca="1">25796.5203866033*(((RANDBETWEEN(3800,4910))))</f>
        <v>123539536.13144325</v>
      </c>
      <c r="B12010">
        <v>169123428.71373022</v>
      </c>
    </row>
    <row r="12011" spans="1:2" x14ac:dyDescent="0.25">
      <c r="A12011">
        <f ca="1">25686.0153184389*(((RANDBETWEEN(3800,4910))))</f>
        <v>99225077.175129339</v>
      </c>
      <c r="B12011">
        <v>143033272.97252303</v>
      </c>
    </row>
    <row r="12012" spans="1:2" x14ac:dyDescent="0.25">
      <c r="A12012">
        <f ca="1">32435.1603339911*(((RANDBETWEEN(3800,4910))))</f>
        <v>145374388.61694795</v>
      </c>
      <c r="B12012">
        <v>167127051.13888574</v>
      </c>
    </row>
    <row r="12013" spans="1:2" x14ac:dyDescent="0.25">
      <c r="A12013">
        <f ca="1">28536.6883652639*(((RANDBETWEEN(3800,4910))))</f>
        <v>128671927.83897477</v>
      </c>
      <c r="B12013">
        <v>169630518.12304544</v>
      </c>
    </row>
    <row r="12014" spans="1:2" x14ac:dyDescent="0.25">
      <c r="A12014">
        <f ca="1">31864.1959626373*(((RANDBETWEEN(3800,4910))))</f>
        <v>152756955.44488299</v>
      </c>
      <c r="B12014">
        <v>160368089.56630147</v>
      </c>
    </row>
    <row r="12015" spans="1:2" x14ac:dyDescent="0.25">
      <c r="A12015">
        <f ca="1">32389.8650910819*(((RANDBETWEEN(3800,4910))))</f>
        <v>153560350.39681941</v>
      </c>
      <c r="B12015">
        <v>177037640.26673323</v>
      </c>
    </row>
    <row r="12016" spans="1:2" x14ac:dyDescent="0.25">
      <c r="A12016">
        <f ca="1">29890.7983652403*(((RANDBETWEEN(3800,4910))))</f>
        <v>120400135.81518807</v>
      </c>
      <c r="B12016">
        <v>162741915.97487894</v>
      </c>
    </row>
    <row r="12017" spans="1:2" x14ac:dyDescent="0.25">
      <c r="A12017">
        <f ca="1">29299.0543725274*(((RANDBETWEEN(3800,4910))))</f>
        <v>142452002.35922837</v>
      </c>
      <c r="B12017">
        <v>160458398.96498188</v>
      </c>
    </row>
    <row r="12018" spans="1:2" x14ac:dyDescent="0.25">
      <c r="A12018">
        <f ca="1">26001.6434945257*(((RANDBETWEEN(3800,4910))))</f>
        <v>117163405.58633289</v>
      </c>
      <c r="B12018">
        <v>189325622.79052806</v>
      </c>
    </row>
    <row r="12019" spans="1:2" x14ac:dyDescent="0.25">
      <c r="A12019">
        <f ca="1">26979.6415886425*(((RANDBETWEEN(3800,4910))))</f>
        <v>130878241.34650496</v>
      </c>
      <c r="B12019">
        <v>149037500.32015729</v>
      </c>
    </row>
    <row r="12020" spans="1:2" x14ac:dyDescent="0.25">
      <c r="A12020">
        <f ca="1">26449.0180775726*(((RANDBETWEEN(3800,4910))))</f>
        <v>125817978.99501304</v>
      </c>
      <c r="B12020">
        <v>166321884.39944035</v>
      </c>
    </row>
    <row r="12021" spans="1:2" x14ac:dyDescent="0.25">
      <c r="A12021">
        <f ca="1">29399.2056920985*(((RANDBETWEEN(3800,4910))))</f>
        <v>118655194.17330953</v>
      </c>
      <c r="B12021">
        <v>182654065.11429095</v>
      </c>
    </row>
    <row r="12022" spans="1:2" x14ac:dyDescent="0.25">
      <c r="A12022">
        <f ca="1">27642.6934083814*(((RANDBETWEEN(3800,4910))))</f>
        <v>119222936.67034879</v>
      </c>
      <c r="B12022">
        <v>148361207.77765286</v>
      </c>
    </row>
    <row r="12023" spans="1:2" x14ac:dyDescent="0.25">
      <c r="A12023">
        <f ca="1">26536.3759934338*(((RANDBETWEEN(3800,4910))))</f>
        <v>129709805.85590464</v>
      </c>
      <c r="B12023">
        <v>194759824.89093789</v>
      </c>
    </row>
    <row r="12024" spans="1:2" x14ac:dyDescent="0.25">
      <c r="A12024">
        <f ca="1">29885.3220497466*(((RANDBETWEEN(3800,4910))))</f>
        <v>144644958.72077367</v>
      </c>
      <c r="B12024">
        <v>192048518.97327983</v>
      </c>
    </row>
    <row r="12025" spans="1:2" x14ac:dyDescent="0.25">
      <c r="A12025">
        <f ca="1">27901.4257775146*(((RANDBETWEEN(3800,4910))))</f>
        <v>112470647.30916135</v>
      </c>
      <c r="B12025">
        <v>194912982.47165114</v>
      </c>
    </row>
    <row r="12026" spans="1:2" x14ac:dyDescent="0.25">
      <c r="A12026">
        <f ca="1">27043.2851660091*(((RANDBETWEEN(3800,4910))))</f>
        <v>127076396.99507663</v>
      </c>
      <c r="B12026">
        <v>177651858.6923427</v>
      </c>
    </row>
    <row r="12027" spans="1:2" x14ac:dyDescent="0.25">
      <c r="A12027">
        <f ca="1">26395.6068941454*(((RANDBETWEEN(3800,4910))))</f>
        <v>122053286.27852874</v>
      </c>
      <c r="B12027">
        <v>175093272.09894741</v>
      </c>
    </row>
    <row r="12028" spans="1:2" x14ac:dyDescent="0.25">
      <c r="A12028">
        <f ca="1">26573.8101692652*(((RANDBETWEEN(3800,4910))))</f>
        <v>117987717.1515374</v>
      </c>
      <c r="B12028">
        <v>181006947.07553911</v>
      </c>
    </row>
    <row r="12029" spans="1:2" x14ac:dyDescent="0.25">
      <c r="A12029">
        <f ca="1">29815.1418040913*(((RANDBETWEEN(3800,4910))))</f>
        <v>115116262.50559664</v>
      </c>
      <c r="B12029">
        <v>150639640.39992228</v>
      </c>
    </row>
    <row r="12030" spans="1:2" x14ac:dyDescent="0.25">
      <c r="A12030">
        <f ca="1">32680.7437068721*(((RANDBETWEEN(3800,4910))))</f>
        <v>137683973.23705226</v>
      </c>
      <c r="B12030">
        <v>160334970.64349151</v>
      </c>
    </row>
    <row r="12031" spans="1:2" x14ac:dyDescent="0.25">
      <c r="A12031">
        <f ca="1">26173.5901568649*(((RANDBETWEEN(3800,4910))))</f>
        <v>118644884.1810687</v>
      </c>
      <c r="B12031">
        <v>160141384.03898138</v>
      </c>
    </row>
    <row r="12032" spans="1:2" x14ac:dyDescent="0.25">
      <c r="A12032">
        <f ca="1">25403.4711750476*(((RANDBETWEEN(3800,4910))))</f>
        <v>109539767.70680521</v>
      </c>
      <c r="B12032">
        <v>150652709.47567505</v>
      </c>
    </row>
    <row r="12033" spans="1:2" x14ac:dyDescent="0.25">
      <c r="A12033">
        <f ca="1">29712.8666361008*(((RANDBETWEEN(3800,4910))))</f>
        <v>124051218.20572075</v>
      </c>
      <c r="B12033">
        <v>175923948.36977747</v>
      </c>
    </row>
    <row r="12034" spans="1:2" x14ac:dyDescent="0.25">
      <c r="A12034">
        <f ca="1">33203.9667237864*(((RANDBETWEEN(3800,4910))))</f>
        <v>140685207.00868309</v>
      </c>
      <c r="B12034">
        <v>169319595.37497854</v>
      </c>
    </row>
    <row r="12035" spans="1:2" x14ac:dyDescent="0.25">
      <c r="A12035">
        <f ca="1">25760.6745940721*(((RANDBETWEEN(3800,4910))))</f>
        <v>101007605.08335689</v>
      </c>
      <c r="B12035">
        <v>184346176.12892359</v>
      </c>
    </row>
    <row r="12036" spans="1:2" x14ac:dyDescent="0.25">
      <c r="A12036">
        <f ca="1">29356.7557305067*(((RANDBETWEEN(3800,4910))))</f>
        <v>128905514.41265498</v>
      </c>
      <c r="B12036">
        <v>166434027.59181961</v>
      </c>
    </row>
    <row r="12037" spans="1:2" x14ac:dyDescent="0.25">
      <c r="A12037">
        <f ca="1">30948.969212028*(((RANDBETWEEN(3800,4910))))</f>
        <v>150411990.37045619</v>
      </c>
      <c r="B12037">
        <v>153256541.04460067</v>
      </c>
    </row>
    <row r="12038" spans="1:2" x14ac:dyDescent="0.25">
      <c r="A12038">
        <f ca="1">28052.0536481788*(((RANDBETWEEN(3800,4910))))</f>
        <v>113751077.54336509</v>
      </c>
      <c r="B12038">
        <v>146856065.48159191</v>
      </c>
    </row>
    <row r="12039" spans="1:2" x14ac:dyDescent="0.25">
      <c r="A12039">
        <f ca="1">26630.9712713863*(((RANDBETWEEN(3800,4910))))</f>
        <v>124712838.4639018</v>
      </c>
      <c r="B12039">
        <v>173929077.66232365</v>
      </c>
    </row>
    <row r="12040" spans="1:2" x14ac:dyDescent="0.25">
      <c r="A12040">
        <f ca="1">27080.7708728754*(((RANDBETWEEN(3800,4910))))</f>
        <v>110191656.68173017</v>
      </c>
      <c r="B12040">
        <v>166939994.71491569</v>
      </c>
    </row>
    <row r="12041" spans="1:2" x14ac:dyDescent="0.25">
      <c r="A12041">
        <f ca="1">25101.2366602197*(((RANDBETWEEN(3800,4910))))</f>
        <v>119431684.02932537</v>
      </c>
      <c r="B12041">
        <v>154326707.84402445</v>
      </c>
    </row>
    <row r="12042" spans="1:2" x14ac:dyDescent="0.25">
      <c r="A12042">
        <f ca="1">28921.9492746656*(((RANDBETWEEN(3800,4910))))</f>
        <v>122542299.07675807</v>
      </c>
      <c r="B12042">
        <v>181487093.03468716</v>
      </c>
    </row>
    <row r="12043" spans="1:2" x14ac:dyDescent="0.25">
      <c r="A12043">
        <f ca="1">27014.5827189114*(((RANDBETWEEN(3800,4910))))</f>
        <v>102925560.15905249</v>
      </c>
      <c r="B12043">
        <v>143326603.72772929</v>
      </c>
    </row>
    <row r="12044" spans="1:2" x14ac:dyDescent="0.25">
      <c r="A12044">
        <f ca="1">27827.7130269393*(((RANDBETWEEN(3800,4910))))</f>
        <v>115902424.75720203</v>
      </c>
      <c r="B12044">
        <v>152933015.32899475</v>
      </c>
    </row>
    <row r="12045" spans="1:2" x14ac:dyDescent="0.25">
      <c r="A12045">
        <f ca="1">24954.3412774308*(((RANDBETWEEN(3800,4910))))</f>
        <v>115788143.52727911</v>
      </c>
      <c r="B12045">
        <v>161680993.43763822</v>
      </c>
    </row>
    <row r="12046" spans="1:2" x14ac:dyDescent="0.25">
      <c r="A12046">
        <f ca="1">29958.5170437544*(((RANDBETWEEN(3800,4910))))</f>
        <v>136221376.99795112</v>
      </c>
      <c r="B12046">
        <v>185163114.82303509</v>
      </c>
    </row>
    <row r="12047" spans="1:2" x14ac:dyDescent="0.25">
      <c r="A12047">
        <f ca="1">29773.0665861083*(((RANDBETWEEN(3800,4910))))</f>
        <v>114477441.02358629</v>
      </c>
      <c r="B12047">
        <v>202384217.27877098</v>
      </c>
    </row>
    <row r="12048" spans="1:2" x14ac:dyDescent="0.25">
      <c r="A12048">
        <f ca="1">26853.4533706595*(((RANDBETWEEN(3800,4910))))</f>
        <v>117671832.67022985</v>
      </c>
      <c r="B12048">
        <v>174923728.77834022</v>
      </c>
    </row>
    <row r="12049" spans="1:2" x14ac:dyDescent="0.25">
      <c r="A12049">
        <f ca="1">30606.4098171725*(((RANDBETWEEN(3800,4910))))</f>
        <v>130383305.8211548</v>
      </c>
      <c r="B12049">
        <v>163335523.5706633</v>
      </c>
    </row>
    <row r="12050" spans="1:2" x14ac:dyDescent="0.25">
      <c r="A12050">
        <f ca="1">31432.7165395286*(((RANDBETWEEN(3800,4910))))</f>
        <v>146916517.10575682</v>
      </c>
      <c r="B12050">
        <v>172208621.29163188</v>
      </c>
    </row>
    <row r="12051" spans="1:2" x14ac:dyDescent="0.25">
      <c r="A12051">
        <f ca="1">30978.5615208081*(((RANDBETWEEN(3800,4910))))</f>
        <v>143864439.70263261</v>
      </c>
      <c r="B12051">
        <v>162688968.26336044</v>
      </c>
    </row>
    <row r="12052" spans="1:2" x14ac:dyDescent="0.25">
      <c r="A12052">
        <f ca="1">27994.8634111796*(((RANDBETWEEN(3800,4910))))</f>
        <v>131743827.21301119</v>
      </c>
      <c r="B12052">
        <v>182704627.26510289</v>
      </c>
    </row>
    <row r="12053" spans="1:2" x14ac:dyDescent="0.25">
      <c r="A12053">
        <f ca="1">29355.4046127078*(((RANDBETWEEN(3800,4910))))</f>
        <v>114632855.01262406</v>
      </c>
      <c r="B12053">
        <v>188126098.03073147</v>
      </c>
    </row>
    <row r="12054" spans="1:2" x14ac:dyDescent="0.25">
      <c r="A12054">
        <f ca="1">27749.5303283844*(((RANDBETWEEN(3800,4910))))</f>
        <v>108084420.62905733</v>
      </c>
      <c r="B12054">
        <v>164059189.47121161</v>
      </c>
    </row>
    <row r="12055" spans="1:2" x14ac:dyDescent="0.25">
      <c r="A12055">
        <f ca="1">28186.5693023237*(((RANDBETWEEN(3800,4910))))</f>
        <v>122865255.58882904</v>
      </c>
      <c r="B12055">
        <v>166049837.83940783</v>
      </c>
    </row>
    <row r="12056" spans="1:2" x14ac:dyDescent="0.25">
      <c r="A12056">
        <f ca="1">32676.6199729232*(((RANDBETWEEN(3800,4910))))</f>
        <v>138222102.48546526</v>
      </c>
      <c r="B12056">
        <v>169657446.25584486</v>
      </c>
    </row>
    <row r="12057" spans="1:2" x14ac:dyDescent="0.25">
      <c r="A12057">
        <f ca="1">31776.6262820723*(((RANDBETWEEN(3800,4910))))</f>
        <v>130792593.77700955</v>
      </c>
      <c r="B12057">
        <v>162526452.79639953</v>
      </c>
    </row>
    <row r="12058" spans="1:2" x14ac:dyDescent="0.25">
      <c r="A12058">
        <f ca="1">29089.9104666774*(((RANDBETWEEN(3800,4910))))</f>
        <v>132649991.72804892</v>
      </c>
      <c r="B12058">
        <v>155466316.11620188</v>
      </c>
    </row>
    <row r="12059" spans="1:2" x14ac:dyDescent="0.25">
      <c r="A12059">
        <f ca="1">29362.9061728131*(((RANDBETWEEN(3800,4910))))</f>
        <v>117187358.53569725</v>
      </c>
      <c r="B12059">
        <v>166209466.25519943</v>
      </c>
    </row>
    <row r="12060" spans="1:2" x14ac:dyDescent="0.25">
      <c r="A12060">
        <f ca="1">27278.1818580537*(((RANDBETWEEN(3800,4910))))</f>
        <v>116832452.89804387</v>
      </c>
      <c r="B12060">
        <v>152262676.29455507</v>
      </c>
    </row>
    <row r="12061" spans="1:2" x14ac:dyDescent="0.25">
      <c r="A12061">
        <f ca="1">25512.4506403295*(((RANDBETWEEN(3800,4910))))</f>
        <v>108861626.88228579</v>
      </c>
      <c r="B12061">
        <v>145042565.62146366</v>
      </c>
    </row>
    <row r="12062" spans="1:2" x14ac:dyDescent="0.25">
      <c r="A12062">
        <f ca="1">28746.0332703448*(((RANDBETWEEN(3800,4910))))</f>
        <v>121078292.13469245</v>
      </c>
      <c r="B12062">
        <v>173799354.99626237</v>
      </c>
    </row>
    <row r="12063" spans="1:2" x14ac:dyDescent="0.25">
      <c r="A12063">
        <f ca="1">26288.7427151658*(((RANDBETWEEN(3800,4910))))</f>
        <v>114829228.17984436</v>
      </c>
      <c r="B12063">
        <v>169973203.72945946</v>
      </c>
    </row>
    <row r="12064" spans="1:2" x14ac:dyDescent="0.25">
      <c r="A12064">
        <f ca="1">26956.4099187301*(((RANDBETWEEN(3800,4910))))</f>
        <v>108122160.18402635</v>
      </c>
      <c r="B12064">
        <v>152621865.92752063</v>
      </c>
    </row>
    <row r="12065" spans="1:2" x14ac:dyDescent="0.25">
      <c r="A12065">
        <f ca="1">29473.2092635216*(((RANDBETWEEN(3800,4910))))</f>
        <v>123227487.93078399</v>
      </c>
      <c r="B12065">
        <v>180282464.21163699</v>
      </c>
    </row>
    <row r="12066" spans="1:2" x14ac:dyDescent="0.25">
      <c r="A12066">
        <f ca="1">26661.4738658367*(((RANDBETWEEN(3800,4910))))</f>
        <v>107072479.04520009</v>
      </c>
      <c r="B12066">
        <v>157304257.33096227</v>
      </c>
    </row>
    <row r="12067" spans="1:2" x14ac:dyDescent="0.25">
      <c r="A12067">
        <f ca="1">29878.7611761423*(((RANDBETWEEN(3800,4910))))</f>
        <v>130749458.90679885</v>
      </c>
      <c r="B12067">
        <v>145593518.78605667</v>
      </c>
    </row>
    <row r="12068" spans="1:2" x14ac:dyDescent="0.25">
      <c r="A12068">
        <f ca="1">28474.3208543324*(((RANDBETWEEN(3800,4910))))</f>
        <v>127251739.89801146</v>
      </c>
      <c r="B12068">
        <v>148120305.6822736</v>
      </c>
    </row>
    <row r="12069" spans="1:2" x14ac:dyDescent="0.25">
      <c r="A12069">
        <f ca="1">27326.1863500075*(((RANDBETWEEN(3800,4910))))</f>
        <v>118759605.87713276</v>
      </c>
      <c r="B12069">
        <v>170064359.38282201</v>
      </c>
    </row>
    <row r="12070" spans="1:2" x14ac:dyDescent="0.25">
      <c r="A12070">
        <f ca="1">27068.1168548692*(((RANDBETWEEN(3800,4910))))</f>
        <v>103048320.86648713</v>
      </c>
      <c r="B12070">
        <v>167278293.32853892</v>
      </c>
    </row>
    <row r="12071" spans="1:2" x14ac:dyDescent="0.25">
      <c r="A12071">
        <f ca="1">26113.2398531694*(((RANDBETWEEN(3800,4910))))</f>
        <v>101006011.75205928</v>
      </c>
      <c r="B12071">
        <v>164407090.92023966</v>
      </c>
    </row>
    <row r="12072" spans="1:2" x14ac:dyDescent="0.25">
      <c r="A12072">
        <f ca="1">27235.8576454156*(((RANDBETWEEN(3800,4910))))</f>
        <v>109188553.30047117</v>
      </c>
      <c r="B12072">
        <v>193068875.66140735</v>
      </c>
    </row>
    <row r="12073" spans="1:2" x14ac:dyDescent="0.25">
      <c r="A12073">
        <f ca="1">32246.2512553051*(((RANDBETWEEN(3800,4910))))</f>
        <v>157587429.88467592</v>
      </c>
      <c r="B12073">
        <v>170936589.08666188</v>
      </c>
    </row>
    <row r="12074" spans="1:2" x14ac:dyDescent="0.25">
      <c r="A12074">
        <f ca="1">27994.0509964958*(((RANDBETWEEN(3800,4910))))</f>
        <v>135127284.16008508</v>
      </c>
      <c r="B12074">
        <v>161489352.9261409</v>
      </c>
    </row>
    <row r="12075" spans="1:2" x14ac:dyDescent="0.25">
      <c r="A12075">
        <f ca="1">28916.0218905269*(((RANDBETWEEN(3800,4910))))</f>
        <v>129225701.82876471</v>
      </c>
      <c r="B12075">
        <v>149052282.52943921</v>
      </c>
    </row>
    <row r="12076" spans="1:2" x14ac:dyDescent="0.25">
      <c r="A12076">
        <f ca="1">27383.2862847989*(((RANDBETWEEN(3800,4910))))</f>
        <v>133794736.78752741</v>
      </c>
      <c r="B12076">
        <v>168045338.22021714</v>
      </c>
    </row>
    <row r="12077" spans="1:2" x14ac:dyDescent="0.25">
      <c r="A12077">
        <f ca="1">25547.1307131623*(((RANDBETWEEN(3800,4910))))</f>
        <v>117440159.88840717</v>
      </c>
      <c r="B12077">
        <v>144768853.22193134</v>
      </c>
    </row>
    <row r="12078" spans="1:2" x14ac:dyDescent="0.25">
      <c r="A12078">
        <f ca="1">26211.8431526239*(((RANDBETWEEN(3800,4910))))</f>
        <v>112055629.47746721</v>
      </c>
      <c r="B12078">
        <v>183786396.64460045</v>
      </c>
    </row>
    <row r="12079" spans="1:2" x14ac:dyDescent="0.25">
      <c r="A12079">
        <f ca="1">25341.6473799179*(((RANDBETWEEN(3800,4910))))</f>
        <v>103267213.07316563</v>
      </c>
      <c r="B12079">
        <v>149992935.35401708</v>
      </c>
    </row>
    <row r="12080" spans="1:2" x14ac:dyDescent="0.25">
      <c r="A12080">
        <f ca="1">27858.5877803549*(((RANDBETWEEN(3800,4910))))</f>
        <v>112325825.93039091</v>
      </c>
      <c r="B12080">
        <v>169658242.21275315</v>
      </c>
    </row>
    <row r="12081" spans="1:2" x14ac:dyDescent="0.25">
      <c r="A12081">
        <f ca="1">27123.4278529307*(((RANDBETWEEN(3800,4910))))</f>
        <v>119207465.41363052</v>
      </c>
      <c r="B12081">
        <v>197127743.96451044</v>
      </c>
    </row>
    <row r="12082" spans="1:2" x14ac:dyDescent="0.25">
      <c r="A12082">
        <f ca="1">27399.7869854941*(((RANDBETWEEN(3800,4910))))</f>
        <v>132888966.87964658</v>
      </c>
      <c r="B12082">
        <v>161082282.71613881</v>
      </c>
    </row>
    <row r="12083" spans="1:2" x14ac:dyDescent="0.25">
      <c r="A12083">
        <f ca="1">28090.0820804577*(((RANDBETWEEN(3800,4910))))</f>
        <v>136461618.74686369</v>
      </c>
      <c r="B12083">
        <v>176497548.86087623</v>
      </c>
    </row>
    <row r="12084" spans="1:2" x14ac:dyDescent="0.25">
      <c r="A12084">
        <f ca="1">31621.1634710088*(((RANDBETWEEN(3800,4910))))</f>
        <v>149409997.40051666</v>
      </c>
      <c r="B12084">
        <v>188720682.56953424</v>
      </c>
    </row>
    <row r="12085" spans="1:2" x14ac:dyDescent="0.25">
      <c r="A12085">
        <f ca="1">28820.0359900694*(((RANDBETWEEN(3800,4910))))</f>
        <v>110121357.51805501</v>
      </c>
      <c r="B12085">
        <v>159602667.39270633</v>
      </c>
    </row>
    <row r="12086" spans="1:2" x14ac:dyDescent="0.25">
      <c r="A12086">
        <f ca="1">27339.3828198097*(((RANDBETWEEN(3800,4910))))</f>
        <v>122917865.15786436</v>
      </c>
      <c r="B12086">
        <v>193424414.7359187</v>
      </c>
    </row>
    <row r="12087" spans="1:2" x14ac:dyDescent="0.25">
      <c r="A12087">
        <f ca="1">27475.9101856631*(((RANDBETWEEN(3800,4910))))</f>
        <v>126966180.96794915</v>
      </c>
      <c r="B12087">
        <v>173754748.59127924</v>
      </c>
    </row>
    <row r="12088" spans="1:2" x14ac:dyDescent="0.25">
      <c r="A12088">
        <f ca="1">31218.0272968682*(((RANDBETWEEN(3800,4910))))</f>
        <v>140637212.97239128</v>
      </c>
      <c r="B12088">
        <v>199610401.36306345</v>
      </c>
    </row>
    <row r="12089" spans="1:2" x14ac:dyDescent="0.25">
      <c r="A12089">
        <f ca="1">31166.7445244555*(((RANDBETWEEN(3800,4910))))</f>
        <v>149662707.2064355</v>
      </c>
      <c r="B12089">
        <v>187286188.83511439</v>
      </c>
    </row>
    <row r="12090" spans="1:2" x14ac:dyDescent="0.25">
      <c r="A12090">
        <f ca="1">31626.207232369*(((RANDBETWEEN(3800,4910))))</f>
        <v>121792524.05185296</v>
      </c>
      <c r="B12090">
        <v>155273095.94768715</v>
      </c>
    </row>
    <row r="12091" spans="1:2" x14ac:dyDescent="0.25">
      <c r="A12091">
        <f ca="1">29666.1320116606*(((RANDBETWEEN(3800,4910))))</f>
        <v>123618772.09258986</v>
      </c>
      <c r="B12091">
        <v>152071664.43738073</v>
      </c>
    </row>
    <row r="12092" spans="1:2" x14ac:dyDescent="0.25">
      <c r="A12092">
        <f ca="1">26810.2921206123*(((RANDBETWEEN(3800,4910))))</f>
        <v>107267978.77456996</v>
      </c>
      <c r="B12092">
        <v>151579453.29022995</v>
      </c>
    </row>
    <row r="12093" spans="1:2" x14ac:dyDescent="0.25">
      <c r="A12093">
        <f ca="1">27494.1240462029*(((RANDBETWEEN(3800,4910))))</f>
        <v>108766754.72677861</v>
      </c>
      <c r="B12093">
        <v>186393410.96926665</v>
      </c>
    </row>
    <row r="12094" spans="1:2" x14ac:dyDescent="0.25">
      <c r="A12094">
        <f ca="1">27905.6014869818*(((RANDBETWEEN(3800,4910))))</f>
        <v>130598214.959075</v>
      </c>
      <c r="B12094">
        <v>202258474.48730949</v>
      </c>
    </row>
    <row r="12095" spans="1:2" x14ac:dyDescent="0.25">
      <c r="A12095">
        <f ca="1">27626.2691712256*(((RANDBETWEEN(3800,4910))))</f>
        <v>117439270.24687991</v>
      </c>
      <c r="B12095">
        <v>165428489.39446267</v>
      </c>
    </row>
    <row r="12096" spans="1:2" x14ac:dyDescent="0.25">
      <c r="A12096">
        <f ca="1">28273.5351754*(((RANDBETWEEN(3800,4910))))</f>
        <v>126552343.44509044</v>
      </c>
      <c r="B12096">
        <v>192322083.06502366</v>
      </c>
    </row>
    <row r="12097" spans="1:2" x14ac:dyDescent="0.25">
      <c r="A12097">
        <f ca="1">32546.6549662777*(((RANDBETWEEN(3800,4910))))</f>
        <v>137119057.37292787</v>
      </c>
      <c r="B12097">
        <v>160986506.12430021</v>
      </c>
    </row>
    <row r="12098" spans="1:2" x14ac:dyDescent="0.25">
      <c r="A12098">
        <f ca="1">34033.9039659864*(((RANDBETWEEN(3800,4910))))</f>
        <v>152642059.28744903</v>
      </c>
      <c r="B12098">
        <v>183873513.56985494</v>
      </c>
    </row>
    <row r="12099" spans="1:2" x14ac:dyDescent="0.25">
      <c r="A12099">
        <f ca="1">26437.3923172835*(((RANDBETWEEN(3800,4910))))</f>
        <v>122061440.32889806</v>
      </c>
      <c r="B12099">
        <v>182460201.4763349</v>
      </c>
    </row>
    <row r="12100" spans="1:2" x14ac:dyDescent="0.25">
      <c r="A12100">
        <f ca="1">26225.1841532004*(((RANDBETWEEN(3800,4910))))</f>
        <v>122917438.12605032</v>
      </c>
      <c r="B12100">
        <v>166303404.05304074</v>
      </c>
    </row>
    <row r="12101" spans="1:2" x14ac:dyDescent="0.25">
      <c r="A12101">
        <f ca="1">27183.0898075348*(((RANDBETWEEN(3800,4910))))</f>
        <v>110907006.41474202</v>
      </c>
      <c r="B12101">
        <v>156169843.67191449</v>
      </c>
    </row>
    <row r="12102" spans="1:2" x14ac:dyDescent="0.25">
      <c r="A12102">
        <f ca="1">30340.4700528845*(((RANDBETWEEN(3800,4910))))</f>
        <v>147272641.63670149</v>
      </c>
      <c r="B12102">
        <v>193707317.10169691</v>
      </c>
    </row>
    <row r="12103" spans="1:2" x14ac:dyDescent="0.25">
      <c r="A12103">
        <f ca="1">27247.9648936109*(((RANDBETWEEN(3800,4910))))</f>
        <v>130817479.45422588</v>
      </c>
      <c r="B12103">
        <v>183476301.34068274</v>
      </c>
    </row>
    <row r="12104" spans="1:2" x14ac:dyDescent="0.25">
      <c r="A12104">
        <f ca="1">26031.6843883402*(((RANDBETWEEN(3800,4910))))</f>
        <v>113888619.19898821</v>
      </c>
      <c r="B12104">
        <v>144840825.73887941</v>
      </c>
    </row>
    <row r="12105" spans="1:2" x14ac:dyDescent="0.25">
      <c r="A12105">
        <f ca="1">26344.6712863729*(((RANDBETWEEN(3800,4910))))</f>
        <v>104035106.90988676</v>
      </c>
      <c r="B12105">
        <v>143606431.55819422</v>
      </c>
    </row>
    <row r="12106" spans="1:2" x14ac:dyDescent="0.25">
      <c r="A12106">
        <f ca="1">27631.970848686*(((RANDBETWEEN(3800,4910))))</f>
        <v>134263746.35376558</v>
      </c>
      <c r="B12106">
        <v>163044706.2997613</v>
      </c>
    </row>
    <row r="12107" spans="1:2" x14ac:dyDescent="0.25">
      <c r="A12107">
        <f ca="1">25536.5459975298*(((RANDBETWEEN(3800,4910))))</f>
        <v>106104348.61973628</v>
      </c>
      <c r="B12107">
        <v>177683016.61680931</v>
      </c>
    </row>
    <row r="12108" spans="1:2" x14ac:dyDescent="0.25">
      <c r="A12108">
        <f ca="1">29481.2166180281*(((RANDBETWEEN(3800,4910))))</f>
        <v>142276351.39860347</v>
      </c>
      <c r="B12108">
        <v>149881052.60983717</v>
      </c>
    </row>
    <row r="12109" spans="1:2" x14ac:dyDescent="0.25">
      <c r="A12109">
        <f ca="1">26401.3203074338*(((RANDBETWEEN(3800,4910))))</f>
        <v>101724287.1445424</v>
      </c>
      <c r="B12109">
        <v>147244066.24535975</v>
      </c>
    </row>
    <row r="12110" spans="1:2" x14ac:dyDescent="0.25">
      <c r="A12110">
        <f ca="1">27492.6733227857*(((RANDBETWEEN(3800,4910))))</f>
        <v>105874284.96604784</v>
      </c>
      <c r="B12110">
        <v>161831960.50846034</v>
      </c>
    </row>
    <row r="12111" spans="1:2" x14ac:dyDescent="0.25">
      <c r="A12111">
        <f ca="1">26174.6483840331*(((RANDBETWEEN(3800,4910))))</f>
        <v>111661050.00628513</v>
      </c>
      <c r="B12111">
        <v>151120704.89217937</v>
      </c>
    </row>
    <row r="12112" spans="1:2" x14ac:dyDescent="0.25">
      <c r="A12112">
        <f ca="1">26671.8411525215*(((RANDBETWEEN(3800,4910))))</f>
        <v>115409056.66696031</v>
      </c>
      <c r="B12112">
        <v>161239486.23925358</v>
      </c>
    </row>
    <row r="12113" spans="1:2" x14ac:dyDescent="0.25">
      <c r="A12113">
        <f ca="1">31765.4169633638*(((RANDBETWEEN(3800,4910))))</f>
        <v>140403142.97806779</v>
      </c>
      <c r="B12113">
        <v>167486008.02340174</v>
      </c>
    </row>
    <row r="12114" spans="1:2" x14ac:dyDescent="0.25">
      <c r="A12114">
        <f ca="1">26524.4723910888*(((RANDBETWEEN(3800,4910))))</f>
        <v>116389384.85209778</v>
      </c>
      <c r="B12114">
        <v>200308690.73167098</v>
      </c>
    </row>
    <row r="12115" spans="1:2" x14ac:dyDescent="0.25">
      <c r="A12115">
        <f ca="1">27003.2105284933*(((RANDBETWEEN(3800,4910))))</f>
        <v>131559641.69481926</v>
      </c>
      <c r="B12115">
        <v>179228916.40521407</v>
      </c>
    </row>
    <row r="12116" spans="1:2" x14ac:dyDescent="0.25">
      <c r="A12116">
        <f ca="1">29255.3651782648*(((RANDBETWEEN(3800,4910))))</f>
        <v>122492214.00139458</v>
      </c>
      <c r="B12116">
        <v>150023601.41191936</v>
      </c>
    </row>
    <row r="12117" spans="1:2" x14ac:dyDescent="0.25">
      <c r="A12117">
        <f ca="1">28323.4004743717*(((RANDBETWEEN(3800,4910))))</f>
        <v>108535270.61779255</v>
      </c>
      <c r="B12117">
        <v>154096537.85266846</v>
      </c>
    </row>
    <row r="12118" spans="1:2" x14ac:dyDescent="0.25">
      <c r="A12118">
        <f ca="1">27434.7119257184*(((RANDBETWEEN(3800,4910))))</f>
        <v>111439799.8422682</v>
      </c>
      <c r="B12118">
        <v>171659013.34576216</v>
      </c>
    </row>
    <row r="12119" spans="1:2" x14ac:dyDescent="0.25">
      <c r="A12119">
        <f ca="1">27074.783796628*(((RANDBETWEEN(3800,4910))))</f>
        <v>108434509.10549513</v>
      </c>
      <c r="B12119">
        <v>157569365.20716906</v>
      </c>
    </row>
    <row r="12120" spans="1:2" x14ac:dyDescent="0.25">
      <c r="A12120">
        <f ca="1">27534.3246030953*(((RANDBETWEEN(3800,4910))))</f>
        <v>133266131.07898121</v>
      </c>
      <c r="B12120">
        <v>192255664.50085127</v>
      </c>
    </row>
    <row r="12121" spans="1:2" x14ac:dyDescent="0.25">
      <c r="A12121">
        <f ca="1">27880.975278118*(((RANDBETWEEN(3800,4910))))</f>
        <v>118271097.12977661</v>
      </c>
      <c r="B12121">
        <v>158674396.80736044</v>
      </c>
    </row>
    <row r="12122" spans="1:2" x14ac:dyDescent="0.25">
      <c r="A12122">
        <f ca="1">26076.3475248959*(((RANDBETWEEN(3800,4910))))</f>
        <v>111580691.05902942</v>
      </c>
      <c r="B12122">
        <v>201631496.90458634</v>
      </c>
    </row>
    <row r="12123" spans="1:2" x14ac:dyDescent="0.25">
      <c r="A12123">
        <f ca="1">26105.1378318814*(((RANDBETWEEN(3800,4910))))</f>
        <v>122798568.36116995</v>
      </c>
      <c r="B12123">
        <v>143153844.11925226</v>
      </c>
    </row>
    <row r="12124" spans="1:2" x14ac:dyDescent="0.25">
      <c r="A12124">
        <f ca="1">30343.1555305125*(((RANDBETWEEN(3800,4910))))</f>
        <v>146709156.99002779</v>
      </c>
      <c r="B12124">
        <v>193737622.61312163</v>
      </c>
    </row>
    <row r="12125" spans="1:2" x14ac:dyDescent="0.25">
      <c r="A12125">
        <f ca="1">26141.3291931759*(((RANDBETWEEN(3800,4910))))</f>
        <v>108355809.50571421</v>
      </c>
      <c r="B12125">
        <v>144209548.35515904</v>
      </c>
    </row>
    <row r="12126" spans="1:2" x14ac:dyDescent="0.25">
      <c r="A12126">
        <f ca="1">31912.6227146482*(((RANDBETWEEN(3800,4910))))</f>
        <v>143223850.74334109</v>
      </c>
      <c r="B12126">
        <v>200390414.0817934</v>
      </c>
    </row>
    <row r="12127" spans="1:2" x14ac:dyDescent="0.25">
      <c r="A12127">
        <f ca="1">26261.8125961983*(((RANDBETWEEN(3800,4910))))</f>
        <v>118939749.24818215</v>
      </c>
      <c r="B12127">
        <v>151685543.94055122</v>
      </c>
    </row>
    <row r="12128" spans="1:2" x14ac:dyDescent="0.25">
      <c r="A12128">
        <f ca="1">26363.0756698982*(((RANDBETWEEN(3800,4910))))</f>
        <v>101998739.76683618</v>
      </c>
      <c r="B12128">
        <v>162377004.44295469</v>
      </c>
    </row>
    <row r="12129" spans="1:2" x14ac:dyDescent="0.25">
      <c r="A12129">
        <f ca="1">25979.5284045338*(((RANDBETWEEN(3800,4910))))</f>
        <v>124545859.17133504</v>
      </c>
      <c r="B12129">
        <v>186703000.87822297</v>
      </c>
    </row>
    <row r="12130" spans="1:2" x14ac:dyDescent="0.25">
      <c r="A12130">
        <f ca="1">28186.0995509006*(((RANDBETWEEN(3800,4910))))</f>
        <v>118832595.70659684</v>
      </c>
      <c r="B12130">
        <v>171129322.49901989</v>
      </c>
    </row>
    <row r="12131" spans="1:2" x14ac:dyDescent="0.25">
      <c r="A12131">
        <f ca="1">28196.4065519401*(((RANDBETWEEN(3800,4910))))</f>
        <v>123528457.10404979</v>
      </c>
      <c r="B12131">
        <v>165686396.08651239</v>
      </c>
    </row>
    <row r="12132" spans="1:2" x14ac:dyDescent="0.25">
      <c r="A12132">
        <f ca="1">26206.7706747548*(((RANDBETWEEN(3800,4910))))</f>
        <v>107736034.24391709</v>
      </c>
      <c r="B12132">
        <v>144836556.44565332</v>
      </c>
    </row>
    <row r="12133" spans="1:2" x14ac:dyDescent="0.25">
      <c r="A12133">
        <f ca="1">26339.1095728177*(((RANDBETWEEN(3800,4910))))</f>
        <v>100404685.69158095</v>
      </c>
      <c r="B12133">
        <v>160024506.73813048</v>
      </c>
    </row>
    <row r="12134" spans="1:2" x14ac:dyDescent="0.25">
      <c r="A12134">
        <f ca="1">28289.9699531673*(((RANDBETWEEN(3800,4910))))</f>
        <v>130331891.57424192</v>
      </c>
      <c r="B12134">
        <v>167908652.56821322</v>
      </c>
    </row>
    <row r="12135" spans="1:2" x14ac:dyDescent="0.25">
      <c r="A12135">
        <f ca="1">26261.7771353952*(((RANDBETWEEN(3800,4910))))</f>
        <v>111428720.3854818</v>
      </c>
      <c r="B12135">
        <v>158617984.86474416</v>
      </c>
    </row>
    <row r="12136" spans="1:2" x14ac:dyDescent="0.25">
      <c r="A12136">
        <f ca="1">26015.1666337896*(((RANDBETWEEN(3800,4910))))</f>
        <v>121803010.17940313</v>
      </c>
      <c r="B12136">
        <v>145540137.02358189</v>
      </c>
    </row>
    <row r="12137" spans="1:2" x14ac:dyDescent="0.25">
      <c r="A12137">
        <f ca="1">28525.8641577647*(((RANDBETWEEN(3800,4910))))</f>
        <v>126654836.86047508</v>
      </c>
      <c r="B12137">
        <v>160322470.40533137</v>
      </c>
    </row>
    <row r="12138" spans="1:2" x14ac:dyDescent="0.25">
      <c r="A12138">
        <f ca="1">26882.438346212*(((RANDBETWEEN(3800,4910))))</f>
        <v>111158882.56158648</v>
      </c>
      <c r="B12138">
        <v>143917267.41078791</v>
      </c>
    </row>
    <row r="12139" spans="1:2" x14ac:dyDescent="0.25">
      <c r="A12139">
        <f ca="1">27752.8770316387*(((RANDBETWEEN(3800,4910))))</f>
        <v>127857504.48475949</v>
      </c>
      <c r="B12139">
        <v>161814367.75886902</v>
      </c>
    </row>
    <row r="12140" spans="1:2" x14ac:dyDescent="0.25">
      <c r="A12140">
        <f ca="1">27309.0042929623*(((RANDBETWEEN(3800,4910))))</f>
        <v>125703346.7605056</v>
      </c>
      <c r="B12140">
        <v>189533781.19445831</v>
      </c>
    </row>
    <row r="12141" spans="1:2" x14ac:dyDescent="0.25">
      <c r="A12141">
        <f ca="1">27095.3106806351*(((RANDBETWEEN(3800,4910))))</f>
        <v>132604450.4710281</v>
      </c>
      <c r="B12141">
        <v>156155841.67746425</v>
      </c>
    </row>
    <row r="12142" spans="1:2" x14ac:dyDescent="0.25">
      <c r="A12142">
        <f ca="1">32436.5269375564*(((RANDBETWEEN(3800,4910))))</f>
        <v>151446144.27145061</v>
      </c>
      <c r="B12142">
        <v>197551460.60974318</v>
      </c>
    </row>
    <row r="12143" spans="1:2" x14ac:dyDescent="0.25">
      <c r="A12143">
        <f ca="1">29025.2885807639*(((RANDBETWEEN(3800,4910))))</f>
        <v>125186069.64883462</v>
      </c>
      <c r="B12143">
        <v>183800881.50371093</v>
      </c>
    </row>
    <row r="12144" spans="1:2" x14ac:dyDescent="0.25">
      <c r="A12144">
        <f ca="1">28441.3263354249*(((RANDBETWEEN(3800,4910))))</f>
        <v>128241940.44643074</v>
      </c>
      <c r="B12144">
        <v>163546220.86902392</v>
      </c>
    </row>
    <row r="12145" spans="1:2" x14ac:dyDescent="0.25">
      <c r="A12145">
        <f ca="1">27254.8635933378*(((RANDBETWEEN(3800,4910))))</f>
        <v>116432777.27073911</v>
      </c>
      <c r="B12145">
        <v>143213575.69409645</v>
      </c>
    </row>
    <row r="12146" spans="1:2" x14ac:dyDescent="0.25">
      <c r="A12146">
        <f ca="1">24827.2636452728*(((RANDBETWEEN(3800,4910))))</f>
        <v>109264787.30284545</v>
      </c>
      <c r="B12146">
        <v>151219348.11275518</v>
      </c>
    </row>
    <row r="12147" spans="1:2" x14ac:dyDescent="0.25">
      <c r="A12147">
        <f ca="1">27573.1737885694*(((RANDBETWEEN(3800,4910))))</f>
        <v>108528012.0318092</v>
      </c>
      <c r="B12147">
        <v>155735381.63373002</v>
      </c>
    </row>
    <row r="12148" spans="1:2" x14ac:dyDescent="0.25">
      <c r="A12148">
        <f ca="1">25267.2815441127*(((RANDBETWEEN(3800,4910))))</f>
        <v>105314029.47586174</v>
      </c>
      <c r="B12148">
        <v>149175310.66904631</v>
      </c>
    </row>
    <row r="12149" spans="1:2" x14ac:dyDescent="0.25">
      <c r="A12149">
        <f ca="1">28296.8992791388*(((RANDBETWEEN(3800,4910))))</f>
        <v>115479645.95816551</v>
      </c>
      <c r="B12149">
        <v>196578080.57976544</v>
      </c>
    </row>
    <row r="12150" spans="1:2" x14ac:dyDescent="0.25">
      <c r="A12150">
        <f ca="1">31835.3077475072*(((RANDBETWEEN(3800,4910))))</f>
        <v>155260795.88459253</v>
      </c>
      <c r="B12150">
        <v>158041434.42978805</v>
      </c>
    </row>
    <row r="12151" spans="1:2" x14ac:dyDescent="0.25">
      <c r="A12151">
        <f ca="1">27027.1279472452*(((RANDBETWEEN(3800,4910))))</f>
        <v>118486928.92072302</v>
      </c>
      <c r="B12151">
        <v>159695376.65526068</v>
      </c>
    </row>
    <row r="12152" spans="1:2" x14ac:dyDescent="0.25">
      <c r="A12152">
        <f ca="1">25746.9540181584*(((RANDBETWEEN(3800,4910))))</f>
        <v>114470957.56473218</v>
      </c>
      <c r="B12152">
        <v>166646993.31179762</v>
      </c>
    </row>
    <row r="12153" spans="1:2" x14ac:dyDescent="0.25">
      <c r="A12153">
        <f ca="1">29604.2594333997*(((RANDBETWEEN(3800,4910))))</f>
        <v>128867341.31358893</v>
      </c>
      <c r="B12153">
        <v>175620608.04991734</v>
      </c>
    </row>
    <row r="12154" spans="1:2" x14ac:dyDescent="0.25">
      <c r="A12154">
        <f ca="1">30036.152668992*(((RANDBETWEEN(3800,4910))))</f>
        <v>141350134.46027616</v>
      </c>
      <c r="B12154">
        <v>174696086.96247861</v>
      </c>
    </row>
    <row r="12155" spans="1:2" x14ac:dyDescent="0.25">
      <c r="A12155">
        <f ca="1">27436.2788949538*(((RANDBETWEEN(3800,4910))))</f>
        <v>128813329.41180828</v>
      </c>
      <c r="B12155">
        <v>166198412.04706168</v>
      </c>
    </row>
    <row r="12156" spans="1:2" x14ac:dyDescent="0.25">
      <c r="A12156">
        <f ca="1">29877.9731342414*(((RANDBETWEEN(3800,4910))))</f>
        <v>137946601.96079254</v>
      </c>
      <c r="B12156">
        <v>157161326.7923702</v>
      </c>
    </row>
    <row r="12157" spans="1:2" x14ac:dyDescent="0.25">
      <c r="A12157">
        <f ca="1">26161.5733846051*(((RANDBETWEEN(3800,4910))))</f>
        <v>100329633.92996041</v>
      </c>
      <c r="B12157">
        <v>143345636.81173116</v>
      </c>
    </row>
    <row r="12158" spans="1:2" x14ac:dyDescent="0.25">
      <c r="A12158">
        <f ca="1">26851.9792553034*(((RANDBETWEEN(3800,4910))))</f>
        <v>108884775.8802554</v>
      </c>
      <c r="B12158">
        <v>177802501.65708452</v>
      </c>
    </row>
    <row r="12159" spans="1:2" x14ac:dyDescent="0.25">
      <c r="A12159">
        <f ca="1">25961.6485101868*(((RANDBETWEEN(3800,4910))))</f>
        <v>100108116.65528034</v>
      </c>
      <c r="B12159">
        <v>150832999.87684277</v>
      </c>
    </row>
    <row r="12160" spans="1:2" x14ac:dyDescent="0.25">
      <c r="A12160">
        <f ca="1">32731.6459128823*(((RANDBETWEEN(3800,4910))))</f>
        <v>136425500.16489351</v>
      </c>
      <c r="B12160">
        <v>186279327.23412257</v>
      </c>
    </row>
    <row r="12161" spans="1:2" x14ac:dyDescent="0.25">
      <c r="A12161">
        <f ca="1">26908.4020794778*(((RANDBETWEEN(3800,4910))))</f>
        <v>110055364.50506426</v>
      </c>
      <c r="B12161">
        <v>193830007.06631637</v>
      </c>
    </row>
    <row r="12162" spans="1:2" x14ac:dyDescent="0.25">
      <c r="A12162">
        <f ca="1">30847.4596261704*(((RANDBETWEEN(3800,4910))))</f>
        <v>139337975.13141164</v>
      </c>
      <c r="B12162">
        <v>144840801.01904124</v>
      </c>
    </row>
    <row r="12163" spans="1:2" x14ac:dyDescent="0.25">
      <c r="A12163">
        <f ca="1">26254.2104128817*(((RANDBETWEEN(3800,4910))))</f>
        <v>122502145.78650579</v>
      </c>
      <c r="B12163">
        <v>183927646.54393893</v>
      </c>
    </row>
    <row r="12164" spans="1:2" x14ac:dyDescent="0.25">
      <c r="A12164">
        <f ca="1">27123.4349639241*(((RANDBETWEEN(3800,4910))))</f>
        <v>124116838.39491649</v>
      </c>
      <c r="B12164">
        <v>167448434.3404555</v>
      </c>
    </row>
    <row r="12165" spans="1:2" x14ac:dyDescent="0.25">
      <c r="A12165">
        <f ca="1">27274.4814803177*(((RANDBETWEEN(3800,4910))))</f>
        <v>127262730.58716238</v>
      </c>
      <c r="B12165">
        <v>194384416.7955268</v>
      </c>
    </row>
    <row r="12166" spans="1:2" x14ac:dyDescent="0.25">
      <c r="A12166">
        <f ca="1">28412.7163628926*(((RANDBETWEEN(3800,4910))))</f>
        <v>132431670.96744241</v>
      </c>
      <c r="B12166">
        <v>195109733.19191822</v>
      </c>
    </row>
    <row r="12167" spans="1:2" x14ac:dyDescent="0.25">
      <c r="A12167">
        <f ca="1">27191.6701893856*(((RANDBETWEEN(3800,4910))))</f>
        <v>106972030.52504301</v>
      </c>
      <c r="B12167">
        <v>181847401.62662777</v>
      </c>
    </row>
    <row r="12168" spans="1:2" x14ac:dyDescent="0.25">
      <c r="A12168">
        <f ca="1">30695.6846770626*(((RANDBETWEEN(3800,4910))))</f>
        <v>142581455.32495582</v>
      </c>
      <c r="B12168">
        <v>185880225.45384914</v>
      </c>
    </row>
    <row r="12169" spans="1:2" x14ac:dyDescent="0.25">
      <c r="A12169">
        <f ca="1">26683.90961234*(((RANDBETWEEN(3800,4910))))</f>
        <v>123733288.87242058</v>
      </c>
      <c r="B12169">
        <v>172256497.39468372</v>
      </c>
    </row>
    <row r="12170" spans="1:2" x14ac:dyDescent="0.25">
      <c r="A12170">
        <f ca="1">27471.8488064768*(((RANDBETWEEN(3800,4910))))</f>
        <v>113733454.05881409</v>
      </c>
      <c r="B12170">
        <v>166318990.14360288</v>
      </c>
    </row>
    <row r="12171" spans="1:2" x14ac:dyDescent="0.25">
      <c r="A12171">
        <f ca="1">27698.3895177117*(((RANDBETWEEN(3800,4910))))</f>
        <v>117330377.99702674</v>
      </c>
      <c r="B12171">
        <v>177247169.90640965</v>
      </c>
    </row>
    <row r="12172" spans="1:2" x14ac:dyDescent="0.25">
      <c r="A12172">
        <f ca="1">28280.6765621385*(((RANDBETWEEN(3800,4910))))</f>
        <v>133117144.57798614</v>
      </c>
      <c r="B12172">
        <v>143979294.52140975</v>
      </c>
    </row>
    <row r="12173" spans="1:2" x14ac:dyDescent="0.25">
      <c r="A12173">
        <f ca="1">25965.6108620252*(((RANDBETWEEN(3800,4910))))</f>
        <v>123414548.42720589</v>
      </c>
      <c r="B12173">
        <v>145739222.45189285</v>
      </c>
    </row>
    <row r="12174" spans="1:2" x14ac:dyDescent="0.25">
      <c r="A12174">
        <f ca="1">26069.4741303232*(((RANDBETWEEN(3800,4910))))</f>
        <v>109543930.29561824</v>
      </c>
      <c r="B12174">
        <v>161472342.89435118</v>
      </c>
    </row>
    <row r="12175" spans="1:2" x14ac:dyDescent="0.25">
      <c r="A12175">
        <f ca="1">28901.6102290657*(((RANDBETWEEN(3800,4910))))</f>
        <v>118612208.38008581</v>
      </c>
      <c r="B12175">
        <v>202490138.90597659</v>
      </c>
    </row>
    <row r="12176" spans="1:2" x14ac:dyDescent="0.25">
      <c r="A12176">
        <f ca="1">30958.4381818535*(((RANDBETWEEN(3800,4910))))</f>
        <v>135288374.85469988</v>
      </c>
      <c r="B12176">
        <v>189771387.38625717</v>
      </c>
    </row>
    <row r="12177" spans="1:2" x14ac:dyDescent="0.25">
      <c r="A12177">
        <f ca="1">29316.0946372185*(((RANDBETWEEN(3800,4910))))</f>
        <v>122717172.15139645</v>
      </c>
      <c r="B12177">
        <v>169300436.83890313</v>
      </c>
    </row>
    <row r="12178" spans="1:2" x14ac:dyDescent="0.25">
      <c r="A12178">
        <f ca="1">27694.6407719505*(((RANDBETWEEN(3800,4910))))</f>
        <v>122936510.38668846</v>
      </c>
      <c r="B12178">
        <v>152457545.35226256</v>
      </c>
    </row>
    <row r="12179" spans="1:2" x14ac:dyDescent="0.25">
      <c r="A12179">
        <f ca="1">29059.3888725894*(((RANDBETWEEN(3800,4910))))</f>
        <v>132220219.37028168</v>
      </c>
      <c r="B12179">
        <v>190959680.51366261</v>
      </c>
    </row>
    <row r="12180" spans="1:2" x14ac:dyDescent="0.25">
      <c r="A12180">
        <f ca="1">30614.4618840041*(((RANDBETWEEN(3800,4910))))</f>
        <v>130448222.08774146</v>
      </c>
      <c r="B12180">
        <v>149514567.61926511</v>
      </c>
    </row>
    <row r="12181" spans="1:2" x14ac:dyDescent="0.25">
      <c r="A12181">
        <f ca="1">25874.1571399471*(((RANDBETWEEN(3800,4910))))</f>
        <v>121841405.97201081</v>
      </c>
      <c r="B12181">
        <v>171548812.99096838</v>
      </c>
    </row>
    <row r="12182" spans="1:2" x14ac:dyDescent="0.25">
      <c r="A12182">
        <f ca="1">25829.2913487958*(((RANDBETWEEN(3800,4910))))</f>
        <v>109593683.19294089</v>
      </c>
      <c r="B12182">
        <v>149577144.08550733</v>
      </c>
    </row>
    <row r="12183" spans="1:2" x14ac:dyDescent="0.25">
      <c r="A12183">
        <f ca="1">27329.6231646701*(((RANDBETWEEN(3800,4910))))</f>
        <v>107378089.41398898</v>
      </c>
      <c r="B12183">
        <v>151673355.07312375</v>
      </c>
    </row>
    <row r="12184" spans="1:2" x14ac:dyDescent="0.25">
      <c r="A12184">
        <f ca="1">26442.0641815054*(((RANDBETWEEN(3800,4910))))</f>
        <v>124991637.38597599</v>
      </c>
      <c r="B12184">
        <v>173823282.63616228</v>
      </c>
    </row>
    <row r="12185" spans="1:2" x14ac:dyDescent="0.25">
      <c r="A12185">
        <f ca="1">29321.6608448854*(((RANDBETWEEN(3800,4910))))</f>
        <v>111832814.46239311</v>
      </c>
      <c r="B12185">
        <v>159421637.73745078</v>
      </c>
    </row>
    <row r="12186" spans="1:2" x14ac:dyDescent="0.25">
      <c r="A12186">
        <f ca="1">26622.1214993091*(((RANDBETWEEN(3800,4910))))</f>
        <v>108937721.17517291</v>
      </c>
      <c r="B12186">
        <v>181303537.87959138</v>
      </c>
    </row>
    <row r="12187" spans="1:2" x14ac:dyDescent="0.25">
      <c r="A12187">
        <f ca="1">26100.7164118322*(((RANDBETWEEN(3800,4910))))</f>
        <v>119567381.88260318</v>
      </c>
      <c r="B12187">
        <v>145836947.56406942</v>
      </c>
    </row>
    <row r="12188" spans="1:2" x14ac:dyDescent="0.25">
      <c r="A12188">
        <f ca="1">28820.4739148696*(((RANDBETWEEN(3800,4910))))</f>
        <v>110872363.15050317</v>
      </c>
      <c r="B12188">
        <v>191043976.16202158</v>
      </c>
    </row>
    <row r="12189" spans="1:2" x14ac:dyDescent="0.25">
      <c r="A12189">
        <f ca="1">27482.7927961396*(((RANDBETWEEN(3800,4910))))</f>
        <v>106550787.67063329</v>
      </c>
      <c r="B12189">
        <v>159534427.21550485</v>
      </c>
    </row>
    <row r="12190" spans="1:2" x14ac:dyDescent="0.25">
      <c r="A12190">
        <f ca="1">29506.8247632552*(((RANDBETWEEN(3800,4910))))</f>
        <v>112627550.12134516</v>
      </c>
      <c r="B12190">
        <v>180290041.28737479</v>
      </c>
    </row>
    <row r="12191" spans="1:2" x14ac:dyDescent="0.25">
      <c r="A12191">
        <f ca="1">25697.3864558188*(((RANDBETWEEN(3800,4910))))</f>
        <v>111372472.89951847</v>
      </c>
      <c r="B12191">
        <v>182023161.67935386</v>
      </c>
    </row>
    <row r="12192" spans="1:2" x14ac:dyDescent="0.25">
      <c r="A12192">
        <f ca="1">27965.6198334659*(((RANDBETWEEN(3800,4910))))</f>
        <v>122293655.53174621</v>
      </c>
      <c r="B12192">
        <v>181244941.07885411</v>
      </c>
    </row>
    <row r="12193" spans="1:2" x14ac:dyDescent="0.25">
      <c r="A12193">
        <f ca="1">26675.278597325*(((RANDBETWEEN(3800,4910))))</f>
        <v>111022509.52206656</v>
      </c>
      <c r="B12193">
        <v>171801415.9937284</v>
      </c>
    </row>
    <row r="12194" spans="1:2" x14ac:dyDescent="0.25">
      <c r="A12194">
        <f ca="1">28903.5540958105*(((RANDBETWEEN(3800,4910))))</f>
        <v>123100236.89405683</v>
      </c>
      <c r="B12194">
        <v>161621120.78244904</v>
      </c>
    </row>
    <row r="12195" spans="1:2" x14ac:dyDescent="0.25">
      <c r="A12195">
        <f ca="1">26669.8779526427*(((RANDBETWEEN(3800,4910))))</f>
        <v>116067308.8499009</v>
      </c>
      <c r="B12195">
        <v>196805304.85130119</v>
      </c>
    </row>
    <row r="12196" spans="1:2" x14ac:dyDescent="0.25">
      <c r="A12196">
        <f ca="1">29388.7491684957*(((RANDBETWEEN(3800,4910))))</f>
        <v>115203896.74050327</v>
      </c>
      <c r="B12196">
        <v>164619478.03996041</v>
      </c>
    </row>
    <row r="12197" spans="1:2" x14ac:dyDescent="0.25">
      <c r="A12197">
        <f ca="1">26772.7209999422*(((RANDBETWEEN(3800,4910))))</f>
        <v>106234156.92777072</v>
      </c>
      <c r="B12197">
        <v>165273633.30211192</v>
      </c>
    </row>
    <row r="12198" spans="1:2" x14ac:dyDescent="0.25">
      <c r="A12198">
        <f ca="1">26027.3988560791*(((RANDBETWEEN(3800,4910))))</f>
        <v>114104116.58505088</v>
      </c>
      <c r="B12198">
        <v>152773149.00737566</v>
      </c>
    </row>
    <row r="12199" spans="1:2" x14ac:dyDescent="0.25">
      <c r="A12199">
        <f ca="1">27348.1159458107*(((RANDBETWEEN(3800,4910))))</f>
        <v>113029763.20403548</v>
      </c>
      <c r="B12199">
        <v>149758581.19039875</v>
      </c>
    </row>
    <row r="12200" spans="1:2" x14ac:dyDescent="0.25">
      <c r="A12200">
        <f ca="1">26133.2754468591*(((RANDBETWEEN(3800,4910))))</f>
        <v>102233373.54811269</v>
      </c>
      <c r="B12200">
        <v>159432796.04715094</v>
      </c>
    </row>
    <row r="12201" spans="1:2" x14ac:dyDescent="0.25">
      <c r="A12201">
        <f ca="1">30242.1681043637*(((RANDBETWEEN(3800,4910))))</f>
        <v>133035297.49109586</v>
      </c>
      <c r="B12201">
        <v>192409873.27491778</v>
      </c>
    </row>
    <row r="12202" spans="1:2" x14ac:dyDescent="0.25">
      <c r="A12202">
        <f ca="1">27205.5151797428*(((RANDBETWEEN(3800,4910))))</f>
        <v>103598601.80446059</v>
      </c>
      <c r="B12202">
        <v>147374340.00391918</v>
      </c>
    </row>
    <row r="12203" spans="1:2" x14ac:dyDescent="0.25">
      <c r="A12203">
        <f ca="1">27698.6049104695*(((RANDBETWEEN(3800,4910))))</f>
        <v>135224589.17291233</v>
      </c>
      <c r="B12203">
        <v>200105230.42067075</v>
      </c>
    </row>
    <row r="12204" spans="1:2" x14ac:dyDescent="0.25">
      <c r="A12204">
        <f ca="1">30497.9054033781*(((RANDBETWEEN(3800,4910))))</f>
        <v>120893697.01899078</v>
      </c>
      <c r="B12204">
        <v>190146931.57726991</v>
      </c>
    </row>
    <row r="12205" spans="1:2" x14ac:dyDescent="0.25">
      <c r="A12205">
        <f ca="1">27700.8353869984*(((RANDBETWEEN(3800,4910))))</f>
        <v>135540187.54858333</v>
      </c>
      <c r="B12205">
        <v>161574783.2577095</v>
      </c>
    </row>
    <row r="12206" spans="1:2" x14ac:dyDescent="0.25">
      <c r="A12206">
        <f ca="1">27288.8432859628*(((RANDBETWEEN(3800,4910))))</f>
        <v>126565655.16029531</v>
      </c>
      <c r="B12206">
        <v>172952581.06736219</v>
      </c>
    </row>
    <row r="12207" spans="1:2" x14ac:dyDescent="0.25">
      <c r="A12207">
        <f ca="1">24792.3136811326*(((RANDBETWEEN(3800,4910))))</f>
        <v>95673538.495490834</v>
      </c>
      <c r="B12207">
        <v>162104915.34673244</v>
      </c>
    </row>
    <row r="12208" spans="1:2" x14ac:dyDescent="0.25">
      <c r="A12208">
        <f ca="1">26464.4015871348*(((RANDBETWEEN(3800,4910))))</f>
        <v>105487104.72631919</v>
      </c>
      <c r="B12208">
        <v>146083486.01509595</v>
      </c>
    </row>
    <row r="12209" spans="1:2" x14ac:dyDescent="0.25">
      <c r="A12209">
        <f ca="1">32035.3145370021*(((RANDBETWEEN(3800,4910))))</f>
        <v>131793284.00522655</v>
      </c>
      <c r="B12209">
        <v>160927331.63801539</v>
      </c>
    </row>
    <row r="12210" spans="1:2" x14ac:dyDescent="0.25">
      <c r="A12210">
        <f ca="1">26777.3174430619*(((RANDBETWEEN(3800,4910))))</f>
        <v>108207139.78741314</v>
      </c>
      <c r="B12210">
        <v>171795492.3525604</v>
      </c>
    </row>
    <row r="12211" spans="1:2" x14ac:dyDescent="0.25">
      <c r="A12211">
        <f ca="1">31999.3102115996*(((RANDBETWEEN(3800,4910))))</f>
        <v>142044938.02929083</v>
      </c>
      <c r="B12211">
        <v>181235837.97824493</v>
      </c>
    </row>
    <row r="12212" spans="1:2" x14ac:dyDescent="0.25">
      <c r="A12212">
        <f ca="1">29796.2501866429*(((RANDBETWEEN(3800,4910))))</f>
        <v>126365897.04155274</v>
      </c>
      <c r="B12212">
        <v>158248681.55488771</v>
      </c>
    </row>
    <row r="12213" spans="1:2" x14ac:dyDescent="0.25">
      <c r="A12213">
        <f ca="1">26146.0303370267*(((RANDBETWEEN(3800,4910))))</f>
        <v>117918596.81999037</v>
      </c>
      <c r="B12213">
        <v>191867864.70516253</v>
      </c>
    </row>
    <row r="12214" spans="1:2" x14ac:dyDescent="0.25">
      <c r="A12214">
        <f ca="1">25972.9195041549*(((RANDBETWEEN(3800,4910))))</f>
        <v>99580173.378929704</v>
      </c>
      <c r="B12214">
        <v>160916407.24181134</v>
      </c>
    </row>
    <row r="12215" spans="1:2" x14ac:dyDescent="0.25">
      <c r="A12215">
        <f ca="1">30330.0599123109*(((RANDBETWEEN(3800,4910))))</f>
        <v>137031210.68382084</v>
      </c>
      <c r="B12215">
        <v>197464094.2123028</v>
      </c>
    </row>
    <row r="12216" spans="1:2" x14ac:dyDescent="0.25">
      <c r="A12216">
        <f ca="1">25867.7808392302*(((RANDBETWEEN(3800,4910))))</f>
        <v>125044852.57683867</v>
      </c>
      <c r="B12216">
        <v>149628013.85467115</v>
      </c>
    </row>
    <row r="12217" spans="1:2" x14ac:dyDescent="0.25">
      <c r="A12217">
        <f ca="1">27996.1928355169*(((RANDBETWEEN(3800,4910))))</f>
        <v>132785942.61885674</v>
      </c>
      <c r="B12217">
        <v>157625166.40569043</v>
      </c>
    </row>
    <row r="12218" spans="1:2" x14ac:dyDescent="0.25">
      <c r="A12218">
        <f ca="1">31924.1425885766*(((RANDBETWEEN(3800,4910))))</f>
        <v>127696570.35430628</v>
      </c>
      <c r="B12218">
        <v>189060007.66346586</v>
      </c>
    </row>
    <row r="12219" spans="1:2" x14ac:dyDescent="0.25">
      <c r="A12219">
        <f ca="1">27440.2827914163*(((RANDBETWEEN(3800,4910))))</f>
        <v>129655336.18944193</v>
      </c>
      <c r="B12219">
        <v>163465157.02288991</v>
      </c>
    </row>
    <row r="12220" spans="1:2" x14ac:dyDescent="0.25">
      <c r="A12220">
        <f ca="1">27571.2312759518*(((RANDBETWEEN(3800,4910))))</f>
        <v>122526551.79032981</v>
      </c>
      <c r="B12220">
        <v>186862906.45571524</v>
      </c>
    </row>
    <row r="12221" spans="1:2" x14ac:dyDescent="0.25">
      <c r="A12221">
        <f ca="1">28207.6187269552*(((RANDBETWEEN(3800,4910))))</f>
        <v>128598533.77618866</v>
      </c>
      <c r="B12221">
        <v>163113893.05464256</v>
      </c>
    </row>
    <row r="12222" spans="1:2" x14ac:dyDescent="0.25">
      <c r="A12222">
        <f ca="1">26976.9221002885*(((RANDBETWEEN(3800,4910))))</f>
        <v>122043595.58170503</v>
      </c>
      <c r="B12222">
        <v>147302772.66504797</v>
      </c>
    </row>
    <row r="12223" spans="1:2" x14ac:dyDescent="0.25">
      <c r="A12223">
        <f ca="1">26955.276131813*(((RANDBETWEEN(3800,4910))))</f>
        <v>113562578.34332834</v>
      </c>
      <c r="B12223">
        <v>163747834.68714049</v>
      </c>
    </row>
    <row r="12224" spans="1:2" x14ac:dyDescent="0.25">
      <c r="A12224">
        <f ca="1">25894.8172227909*(((RANDBETWEEN(3800,4910))))</f>
        <v>117743733.91203009</v>
      </c>
      <c r="B12224">
        <v>145978865.09506857</v>
      </c>
    </row>
    <row r="12225" spans="1:2" x14ac:dyDescent="0.25">
      <c r="A12225">
        <f ca="1">26179.8511170551*(((RANDBETWEEN(3800,4910))))</f>
        <v>110426612.0117384</v>
      </c>
      <c r="B12225">
        <v>146457983.31629813</v>
      </c>
    </row>
    <row r="12226" spans="1:2" x14ac:dyDescent="0.25">
      <c r="A12226">
        <f ca="1">25843.3761348147*(((RANDBETWEEN(3800,4910))))</f>
        <v>106397179.54703216</v>
      </c>
      <c r="B12226">
        <v>151440662.21821725</v>
      </c>
    </row>
    <row r="12227" spans="1:2" x14ac:dyDescent="0.25">
      <c r="A12227">
        <f ca="1">25536.6974075298*(((RANDBETWEEN(3800,4910))))</f>
        <v>102402156.6041946</v>
      </c>
      <c r="B12227">
        <v>154520185.82230306</v>
      </c>
    </row>
    <row r="12228" spans="1:2" x14ac:dyDescent="0.25">
      <c r="A12228">
        <f ca="1">26693.4473127926*(((RANDBETWEEN(3800,4910))))</f>
        <v>114247954.49875242</v>
      </c>
      <c r="B12228">
        <v>145426155.23273155</v>
      </c>
    </row>
    <row r="12229" spans="1:2" x14ac:dyDescent="0.25">
      <c r="A12229">
        <f ca="1">28111.6751016936*(((RANDBETWEEN(3800,4910))))</f>
        <v>120542862.8360623</v>
      </c>
      <c r="B12229">
        <v>165871299.93640208</v>
      </c>
    </row>
    <row r="12230" spans="1:2" x14ac:dyDescent="0.25">
      <c r="A12230">
        <f ca="1">27321.1731529144*(((RANDBETWEEN(3800,4910))))</f>
        <v>115623204.78313357</v>
      </c>
      <c r="B12230">
        <v>157586918.29235211</v>
      </c>
    </row>
    <row r="12231" spans="1:2" x14ac:dyDescent="0.25">
      <c r="A12231">
        <f ca="1">32299.6426376017*(((RANDBETWEEN(3800,4910))))</f>
        <v>153746298.95498407</v>
      </c>
      <c r="B12231">
        <v>185114396.44162261</v>
      </c>
    </row>
    <row r="12232" spans="1:2" x14ac:dyDescent="0.25">
      <c r="A12232">
        <f ca="1">28275.3898373433*(((RANDBETWEEN(3800,4910))))</f>
        <v>134477754.06640461</v>
      </c>
      <c r="B12232">
        <v>178756080.11725882</v>
      </c>
    </row>
    <row r="12233" spans="1:2" x14ac:dyDescent="0.25">
      <c r="A12233">
        <f ca="1">26013.4186638346*(((RANDBETWEEN(3800,4910))))</f>
        <v>113366478.53699131</v>
      </c>
      <c r="B12233">
        <v>163213371.67456254</v>
      </c>
    </row>
    <row r="12234" spans="1:2" x14ac:dyDescent="0.25">
      <c r="A12234">
        <f ca="1">30173.2176410804*(((RANDBETWEEN(3800,4910))))</f>
        <v>116951391.5768277</v>
      </c>
      <c r="B12234">
        <v>201828656.58758441</v>
      </c>
    </row>
    <row r="12235" spans="1:2" x14ac:dyDescent="0.25">
      <c r="A12235">
        <f ca="1">29494.3674986022*(((RANDBETWEEN(3800,4910))))</f>
        <v>131869317.08625033</v>
      </c>
      <c r="B12235">
        <v>186739015.96025851</v>
      </c>
    </row>
    <row r="12236" spans="1:2" x14ac:dyDescent="0.25">
      <c r="A12236">
        <f ca="1">25907.0842410465*(((RANDBETWEEN(3800,4910))))</f>
        <v>101478048.97217897</v>
      </c>
      <c r="B12236">
        <v>144860560.02443352</v>
      </c>
    </row>
    <row r="12237" spans="1:2" x14ac:dyDescent="0.25">
      <c r="A12237">
        <f ca="1">29678.9239580632*(((RANDBETWEEN(3800,4910))))</f>
        <v>138185069.94874227</v>
      </c>
      <c r="B12237">
        <v>147084234.80373237</v>
      </c>
    </row>
    <row r="12238" spans="1:2" x14ac:dyDescent="0.25">
      <c r="A12238">
        <f ca="1">33613.7361574817*(((RANDBETWEEN(3800,4910))))</f>
        <v>152068542.37644762</v>
      </c>
      <c r="B12238">
        <v>178345699.98358855</v>
      </c>
    </row>
    <row r="12239" spans="1:2" x14ac:dyDescent="0.25">
      <c r="A12239">
        <f ca="1">27720.5023040522*(((RANDBETWEEN(3800,4910))))</f>
        <v>119808010.95811361</v>
      </c>
      <c r="B12239">
        <v>143068802.12015688</v>
      </c>
    </row>
    <row r="12240" spans="1:2" x14ac:dyDescent="0.25">
      <c r="A12240">
        <f ca="1">31023.7251129572*(((RANDBETWEEN(3800,4910))))</f>
        <v>137031793.82393175</v>
      </c>
      <c r="B12240">
        <v>189408492.22537804</v>
      </c>
    </row>
    <row r="12241" spans="1:2" x14ac:dyDescent="0.25">
      <c r="A12241">
        <f ca="1">29040.6518496101*(((RANDBETWEEN(3800,4910))))</f>
        <v>117527518.03537212</v>
      </c>
      <c r="B12241">
        <v>172818974.51860303</v>
      </c>
    </row>
    <row r="12242" spans="1:2" x14ac:dyDescent="0.25">
      <c r="A12242">
        <f ca="1">26801.5757386885*(((RANDBETWEEN(3800,4910))))</f>
        <v>124546922.45768565</v>
      </c>
      <c r="B12242">
        <v>160256959.20489332</v>
      </c>
    </row>
    <row r="12243" spans="1:2" x14ac:dyDescent="0.25">
      <c r="A12243">
        <f ca="1">30401.5027060426*(((RANDBETWEEN(3800,4910))))</f>
        <v>134891467.50671101</v>
      </c>
      <c r="B12243">
        <v>198590352.88875431</v>
      </c>
    </row>
    <row r="12244" spans="1:2" x14ac:dyDescent="0.25">
      <c r="A12244">
        <f ca="1">27911.0876075863*(((RANDBETWEEN(3800,4910))))</f>
        <v>113653948.73809148</v>
      </c>
      <c r="B12244">
        <v>151372017.15246204</v>
      </c>
    </row>
    <row r="12245" spans="1:2" x14ac:dyDescent="0.25">
      <c r="A12245">
        <f ca="1">25930.0013437701*(((RANDBETWEEN(3800,4910))))</f>
        <v>99182255.139920563</v>
      </c>
      <c r="B12245">
        <v>153303207.48050165</v>
      </c>
    </row>
    <row r="12246" spans="1:2" x14ac:dyDescent="0.25">
      <c r="A12246">
        <f ca="1">30112.8749475309*(((RANDBETWEEN(3800,4910))))</f>
        <v>115392536.7989385</v>
      </c>
      <c r="B12246">
        <v>161634696.96332711</v>
      </c>
    </row>
    <row r="12247" spans="1:2" x14ac:dyDescent="0.25">
      <c r="A12247">
        <f ca="1">27146.5609790491*(((RANDBETWEEN(3800,4910))))</f>
        <v>108586243.91619642</v>
      </c>
      <c r="B12247">
        <v>166681066.4750143</v>
      </c>
    </row>
    <row r="12248" spans="1:2" x14ac:dyDescent="0.25">
      <c r="A12248">
        <f ca="1">28578.2528413538*(((RANDBETWEEN(3800,4910))))</f>
        <v>139033200.0731864</v>
      </c>
      <c r="B12248">
        <v>198881352.49790177</v>
      </c>
    </row>
    <row r="12249" spans="1:2" x14ac:dyDescent="0.25">
      <c r="A12249">
        <f ca="1">29538.389917581*(((RANDBETWEEN(3800,4910))))</f>
        <v>123943084.09416999</v>
      </c>
      <c r="B12249">
        <v>143203122.20811927</v>
      </c>
    </row>
    <row r="12250" spans="1:2" x14ac:dyDescent="0.25">
      <c r="A12250">
        <f ca="1">28230.4206730491*(((RANDBETWEEN(3800,4910))))</f>
        <v>135251945.44457814</v>
      </c>
      <c r="B12250">
        <v>171861251.38764954</v>
      </c>
    </row>
    <row r="12251" spans="1:2" x14ac:dyDescent="0.25">
      <c r="A12251">
        <f ca="1">32020.2999847814*(((RANDBETWEEN(3800,4910))))</f>
        <v>141305583.83284017</v>
      </c>
      <c r="B12251">
        <v>196149304.7623882</v>
      </c>
    </row>
    <row r="12252" spans="1:2" x14ac:dyDescent="0.25">
      <c r="A12252">
        <f ca="1">30868.4129216062*(((RANDBETWEEN(3800,4910))))</f>
        <v>144680251.36356845</v>
      </c>
      <c r="B12252">
        <v>158997012.65655628</v>
      </c>
    </row>
    <row r="12253" spans="1:2" x14ac:dyDescent="0.25">
      <c r="A12253">
        <f ca="1">26646.7788763146*(((RANDBETWEEN(3800,4910))))</f>
        <v>126572199.6624945</v>
      </c>
      <c r="B12253">
        <v>190585760.43344757</v>
      </c>
    </row>
    <row r="12254" spans="1:2" x14ac:dyDescent="0.25">
      <c r="A12254">
        <f ca="1">30575.2225873521*(((RANDBETWEEN(3800,4910))))</f>
        <v>138169430.8722443</v>
      </c>
      <c r="B12254">
        <v>183005116.28341419</v>
      </c>
    </row>
    <row r="12255" spans="1:2" x14ac:dyDescent="0.25">
      <c r="A12255">
        <f ca="1">33093.5347359392*(((RANDBETWEEN(3800,4910))))</f>
        <v>151369827.88218585</v>
      </c>
      <c r="B12255">
        <v>171421145.71878263</v>
      </c>
    </row>
    <row r="12256" spans="1:2" x14ac:dyDescent="0.25">
      <c r="A12256">
        <f ca="1">27238.5508501324*(((RANDBETWEEN(3800,4910))))</f>
        <v>128184620.30072318</v>
      </c>
      <c r="B12256">
        <v>191418003.27143231</v>
      </c>
    </row>
    <row r="12257" spans="1:2" x14ac:dyDescent="0.25">
      <c r="A12257">
        <f ca="1">31465.8468592705*(((RANDBETWEEN(3800,4910))))</f>
        <v>143012273.97538459</v>
      </c>
      <c r="B12257">
        <v>183228936.34131655</v>
      </c>
    </row>
    <row r="12258" spans="1:2" x14ac:dyDescent="0.25">
      <c r="A12258">
        <f ca="1">33428.1269976566*(((RANDBETWEEN(3800,4910))))</f>
        <v>141400977.20008761</v>
      </c>
      <c r="B12258">
        <v>195643534.46370459</v>
      </c>
    </row>
    <row r="12259" spans="1:2" x14ac:dyDescent="0.25">
      <c r="A12259">
        <f ca="1">27388.731969972*(((RANDBETWEEN(3800,4910))))</f>
        <v>116456888.33632112</v>
      </c>
      <c r="B12259">
        <v>170417410.0340302</v>
      </c>
    </row>
    <row r="12260" spans="1:2" x14ac:dyDescent="0.25">
      <c r="A12260">
        <f ca="1">28584.1572448558*(((RANDBETWEEN(3800,4910))))</f>
        <v>131515707.48358163</v>
      </c>
      <c r="B12260">
        <v>171200217.04927847</v>
      </c>
    </row>
    <row r="12261" spans="1:2" x14ac:dyDescent="0.25">
      <c r="A12261">
        <f ca="1">28935.9095173427*(((RANDBETWEEN(3800,4910))))</f>
        <v>139094917.04986611</v>
      </c>
      <c r="B12261">
        <v>159587054.42792425</v>
      </c>
    </row>
    <row r="12262" spans="1:2" x14ac:dyDescent="0.25">
      <c r="A12262">
        <f ca="1">26969.1763362252*(((RANDBETWEEN(3800,4910))))</f>
        <v>126539375.36956856</v>
      </c>
      <c r="B12262">
        <v>144489450.50933763</v>
      </c>
    </row>
    <row r="12263" spans="1:2" x14ac:dyDescent="0.25">
      <c r="A12263">
        <f ca="1">27547.1577428996*(((RANDBETWEEN(3800,4910))))</f>
        <v>108866367.39993937</v>
      </c>
      <c r="B12263">
        <v>148703671.02162224</v>
      </c>
    </row>
    <row r="12264" spans="1:2" x14ac:dyDescent="0.25">
      <c r="A12264">
        <f ca="1">27672.6130795335*(((RANDBETWEEN(3800,4910))))</f>
        <v>112599862.62062199</v>
      </c>
      <c r="B12264">
        <v>200607641.98639685</v>
      </c>
    </row>
    <row r="12265" spans="1:2" x14ac:dyDescent="0.25">
      <c r="A12265">
        <f ca="1">30758.8268686409*(((RANDBETWEEN(3800,4910))))</f>
        <v>138322444.42827815</v>
      </c>
      <c r="B12265">
        <v>167099957.28023201</v>
      </c>
    </row>
    <row r="12266" spans="1:2" x14ac:dyDescent="0.25">
      <c r="A12266">
        <f ca="1">26682.0780708547*(((RANDBETWEEN(3800,4910))))</f>
        <v>108115780.3431031</v>
      </c>
      <c r="B12266">
        <v>147138731.37090153</v>
      </c>
    </row>
    <row r="12267" spans="1:2" x14ac:dyDescent="0.25">
      <c r="A12267">
        <f ca="1">31075.4039719514*(((RANDBETWEEN(3800,4910))))</f>
        <v>118645892.36491045</v>
      </c>
      <c r="B12267">
        <v>146792934.74690068</v>
      </c>
    </row>
    <row r="12268" spans="1:2" x14ac:dyDescent="0.25">
      <c r="A12268">
        <f ca="1">27546.0660664852*(((RANDBETWEEN(3800,4910))))</f>
        <v>117786978.50029084</v>
      </c>
      <c r="B12268">
        <v>146627169.44816539</v>
      </c>
    </row>
    <row r="12269" spans="1:2" x14ac:dyDescent="0.25">
      <c r="A12269">
        <f ca="1">26006.3010798005*(((RANDBETWEEN(3800,4910))))</f>
        <v>122619709.59125923</v>
      </c>
      <c r="B12269">
        <v>153912580.28995103</v>
      </c>
    </row>
    <row r="12270" spans="1:2" x14ac:dyDescent="0.25">
      <c r="A12270">
        <f ca="1">30051.7331129117*(((RANDBETWEEN(3800,4910))))</f>
        <v>144699094.93866986</v>
      </c>
      <c r="B12270">
        <v>154507041.32128322</v>
      </c>
    </row>
    <row r="12271" spans="1:2" x14ac:dyDescent="0.25">
      <c r="A12271">
        <f ca="1">26889.6944049414*(((RANDBETWEEN(3800,4910))))</f>
        <v>128532739.25561982</v>
      </c>
      <c r="B12271">
        <v>144553746.40508994</v>
      </c>
    </row>
    <row r="12272" spans="1:2" x14ac:dyDescent="0.25">
      <c r="A12272">
        <f ca="1">28582.9033873445*(((RANDBETWEEN(3800,4910))))</f>
        <v>118790546.47780381</v>
      </c>
      <c r="B12272">
        <v>165707691.01462016</v>
      </c>
    </row>
    <row r="12273" spans="1:2" x14ac:dyDescent="0.25">
      <c r="A12273">
        <f ca="1">26853.8529297644*(((RANDBETWEEN(3800,4910))))</f>
        <v>130106917.44470869</v>
      </c>
      <c r="B12273">
        <v>153151953.48306215</v>
      </c>
    </row>
    <row r="12274" spans="1:2" x14ac:dyDescent="0.25">
      <c r="A12274">
        <f ca="1">26861.9740568168*(((RANDBETWEEN(3800,4910))))</f>
        <v>104009563.54799482</v>
      </c>
      <c r="B12274">
        <v>161902237.81101322</v>
      </c>
    </row>
    <row r="12275" spans="1:2" x14ac:dyDescent="0.25">
      <c r="A12275">
        <f ca="1">27906.9577884196*(((RANDBETWEEN(3800,4910))))</f>
        <v>125441775.25894599</v>
      </c>
      <c r="B12275">
        <v>158324570.970824</v>
      </c>
    </row>
    <row r="12276" spans="1:2" x14ac:dyDescent="0.25">
      <c r="A12276">
        <f ca="1">25168.9102350321*(((RANDBETWEEN(3800,4910))))</f>
        <v>104350301.83444306</v>
      </c>
      <c r="B12276">
        <v>143830574.2313416</v>
      </c>
    </row>
    <row r="12277" spans="1:2" x14ac:dyDescent="0.25">
      <c r="A12277">
        <f ca="1">27471.609990583*(((RANDBETWEEN(3800,4910))))</f>
        <v>126534235.61662529</v>
      </c>
      <c r="B12277">
        <v>199299076.36612767</v>
      </c>
    </row>
    <row r="12278" spans="1:2" x14ac:dyDescent="0.25">
      <c r="A12278">
        <f ca="1">28178.2512997377*(((RANDBETWEEN(3800,4910))))</f>
        <v>111388627.38786304</v>
      </c>
      <c r="B12278">
        <v>157859415.10385752</v>
      </c>
    </row>
    <row r="12279" spans="1:2" x14ac:dyDescent="0.25">
      <c r="A12279">
        <f ca="1">28140.8441539755*(((RANDBETWEEN(3800,4910))))</f>
        <v>115968418.75853314</v>
      </c>
      <c r="B12279">
        <v>192883105.92150396</v>
      </c>
    </row>
    <row r="12280" spans="1:2" x14ac:dyDescent="0.25">
      <c r="A12280">
        <f ca="1">26751.3136364765*(((RANDBETWEEN(3800,4910))))</f>
        <v>127443258.16417414</v>
      </c>
      <c r="B12280">
        <v>176101581.2872996</v>
      </c>
    </row>
    <row r="12281" spans="1:2" x14ac:dyDescent="0.25">
      <c r="A12281">
        <f ca="1">26102.5527557697*(((RANDBETWEEN(3800,4910))))</f>
        <v>101460622.56167667</v>
      </c>
      <c r="B12281">
        <v>163174531.53063282</v>
      </c>
    </row>
    <row r="12282" spans="1:2" x14ac:dyDescent="0.25">
      <c r="A12282">
        <f ca="1">28381.1047832513*(((RANDBETWEEN(3800,4910))))</f>
        <v>120534552.01446828</v>
      </c>
      <c r="B12282">
        <v>174682576.30443239</v>
      </c>
    </row>
    <row r="12283" spans="1:2" x14ac:dyDescent="0.25">
      <c r="A12283">
        <f ca="1">26897.2149527179*(((RANDBETWEEN(3800,4910))))</f>
        <v>128918351.26837668</v>
      </c>
      <c r="B12283">
        <v>163310738.44526219</v>
      </c>
    </row>
    <row r="12284" spans="1:2" x14ac:dyDescent="0.25">
      <c r="A12284">
        <f ca="1">30708.5303091494*(((RANDBETWEEN(3800,4910))))</f>
        <v>125444346.31287549</v>
      </c>
      <c r="B12284">
        <v>199012503.72430056</v>
      </c>
    </row>
    <row r="12285" spans="1:2" x14ac:dyDescent="0.25">
      <c r="A12285">
        <f ca="1">26121.9789041222*(((RANDBETWEEN(3800,4910))))</f>
        <v>107753162.97950427</v>
      </c>
      <c r="B12285">
        <v>145790184.78867638</v>
      </c>
    </row>
    <row r="12286" spans="1:2" x14ac:dyDescent="0.25">
      <c r="A12286">
        <f ca="1">29643.3036784627*(((RANDBETWEEN(3800,4910))))</f>
        <v>139738533.54027319</v>
      </c>
      <c r="B12286">
        <v>182611856.0039275</v>
      </c>
    </row>
    <row r="12287" spans="1:2" x14ac:dyDescent="0.25">
      <c r="A12287">
        <f ca="1">26640.9896536305*(((RANDBETWEEN(3800,4910))))</f>
        <v>115195639.26229826</v>
      </c>
      <c r="B12287">
        <v>174670878.30501613</v>
      </c>
    </row>
    <row r="12288" spans="1:2" x14ac:dyDescent="0.25">
      <c r="A12288">
        <f ca="1">32737.3830281789*(((RANDBETWEEN(3800,4910))))</f>
        <v>132062603.1356737</v>
      </c>
      <c r="B12288">
        <v>154209547.03986651</v>
      </c>
    </row>
    <row r="12289" spans="1:2" x14ac:dyDescent="0.25">
      <c r="A12289">
        <f ca="1">27523.6030706307*(((RANDBETWEEN(3800,4910))))</f>
        <v>118379016.80678272</v>
      </c>
      <c r="B12289">
        <v>174709307.37345144</v>
      </c>
    </row>
    <row r="12290" spans="1:2" x14ac:dyDescent="0.25">
      <c r="A12290">
        <f ca="1">27531.6642979013*(((RANDBETWEEN(3800,4910))))</f>
        <v>111420645.41360644</v>
      </c>
      <c r="B12290">
        <v>163113192.9479374</v>
      </c>
    </row>
    <row r="12291" spans="1:2" x14ac:dyDescent="0.25">
      <c r="A12291">
        <f ca="1">32490.7580839171*(((RANDBETWEEN(3800,4910))))</f>
        <v>130190467.64225595</v>
      </c>
      <c r="B12291">
        <v>194947444.72548974</v>
      </c>
    </row>
    <row r="12292" spans="1:2" x14ac:dyDescent="0.25">
      <c r="A12292">
        <f ca="1">31183.2870014255*(((RANDBETWEEN(3800,4910))))</f>
        <v>138391427.71232632</v>
      </c>
      <c r="B12292">
        <v>183812916.52672127</v>
      </c>
    </row>
    <row r="12293" spans="1:2" x14ac:dyDescent="0.25">
      <c r="A12293">
        <f ca="1">28946.5862990086*(((RANDBETWEEN(3800,4910))))</f>
        <v>127596552.40602976</v>
      </c>
      <c r="B12293">
        <v>171138604.61880755</v>
      </c>
    </row>
    <row r="12294" spans="1:2" x14ac:dyDescent="0.25">
      <c r="A12294">
        <f ca="1">31244.0351089899*(((RANDBETWEEN(3800,4910))))</f>
        <v>150471273.08489546</v>
      </c>
      <c r="B12294">
        <v>146290721.9047046</v>
      </c>
    </row>
    <row r="12295" spans="1:2" x14ac:dyDescent="0.25">
      <c r="A12295">
        <f ca="1">26402.7235041982*(((RANDBETWEEN(3800,4910))))</f>
        <v>117043273.2941106</v>
      </c>
      <c r="B12295">
        <v>148636125.22966662</v>
      </c>
    </row>
    <row r="12296" spans="1:2" x14ac:dyDescent="0.25">
      <c r="A12296">
        <f ca="1">28350.3073019518*(((RANDBETWEEN(3800,4910))))</f>
        <v>108950230.96140075</v>
      </c>
      <c r="B12296">
        <v>195182849.94060373</v>
      </c>
    </row>
    <row r="12297" spans="1:2" x14ac:dyDescent="0.25">
      <c r="A12297">
        <f ca="1">27523.7208364028*(((RANDBETWEEN(3800,4910))))</f>
        <v>119673138.1966794</v>
      </c>
      <c r="B12297">
        <v>201319042.99151188</v>
      </c>
    </row>
    <row r="12298" spans="1:2" x14ac:dyDescent="0.25">
      <c r="A12298">
        <f ca="1">26279.7106244017*(((RANDBETWEEN(3800,4910))))</f>
        <v>106853303.39881711</v>
      </c>
      <c r="B12298">
        <v>174332516.22279635</v>
      </c>
    </row>
    <row r="12299" spans="1:2" x14ac:dyDescent="0.25">
      <c r="A12299">
        <f ca="1">29188.57216377*(((RANDBETWEEN(3800,4910))))</f>
        <v>120490425.89204252</v>
      </c>
      <c r="B12299">
        <v>194341112.12951964</v>
      </c>
    </row>
    <row r="12300" spans="1:2" x14ac:dyDescent="0.25">
      <c r="A12300">
        <f ca="1">32025.6709405401*(((RANDBETWEEN(3800,4910))))</f>
        <v>133931355.87333849</v>
      </c>
      <c r="B12300">
        <v>199115756.80868566</v>
      </c>
    </row>
    <row r="12301" spans="1:2" x14ac:dyDescent="0.25">
      <c r="A12301">
        <f ca="1">28983.2960212241*(((RANDBETWEEN(3800,4910))))</f>
        <v>119874912.34378301</v>
      </c>
      <c r="B12301">
        <v>169328670.35141641</v>
      </c>
    </row>
    <row r="12302" spans="1:2" x14ac:dyDescent="0.25">
      <c r="A12302">
        <f ca="1">25808.2553752891*(((RANDBETWEEN(3800,4910))))</f>
        <v>119027673.79083338</v>
      </c>
      <c r="B12302">
        <v>144235751.26931226</v>
      </c>
    </row>
    <row r="12303" spans="1:2" x14ac:dyDescent="0.25">
      <c r="A12303">
        <f ca="1">28995.2429704286*(((RANDBETWEEN(3800,4910))))</f>
        <v>129260793.16217089</v>
      </c>
      <c r="B12303">
        <v>182020268.94730744</v>
      </c>
    </row>
    <row r="12304" spans="1:2" x14ac:dyDescent="0.25">
      <c r="A12304">
        <f ca="1">26695.1389472187*(((RANDBETWEEN(3800,4910))))</f>
        <v>130672705.14663543</v>
      </c>
      <c r="B12304">
        <v>155751198.2664659</v>
      </c>
    </row>
    <row r="12305" spans="1:2" x14ac:dyDescent="0.25">
      <c r="A12305">
        <f ca="1">27929.2133402973*(((RANDBETWEEN(3800,4910))))</f>
        <v>107527471.36014442</v>
      </c>
      <c r="B12305">
        <v>185738525.81640092</v>
      </c>
    </row>
    <row r="12306" spans="1:2" x14ac:dyDescent="0.25">
      <c r="A12306">
        <f ca="1">26542.5614322942*(((RANDBETWEEN(3800,4910))))</f>
        <v>108877586.99527068</v>
      </c>
      <c r="B12306">
        <v>190017314.17091277</v>
      </c>
    </row>
    <row r="12307" spans="1:2" x14ac:dyDescent="0.25">
      <c r="A12307">
        <f ca="1">26166.8925470121*(((RANDBETWEEN(3800,4910))))</f>
        <v>105949747.92285207</v>
      </c>
      <c r="B12307">
        <v>151228615.77885219</v>
      </c>
    </row>
    <row r="12308" spans="1:2" x14ac:dyDescent="0.25">
      <c r="A12308">
        <f ca="1">28166.0639089602*(((RANDBETWEEN(3800,4910))))</f>
        <v>117114493.73345645</v>
      </c>
      <c r="B12308">
        <v>179446756.58741403</v>
      </c>
    </row>
    <row r="12309" spans="1:2" x14ac:dyDescent="0.25">
      <c r="A12309">
        <f ca="1">25929.6581408247*(((RANDBETWEEN(3800,4910))))</f>
        <v>121661955.99674939</v>
      </c>
      <c r="B12309">
        <v>150731350.94829661</v>
      </c>
    </row>
    <row r="12310" spans="1:2" x14ac:dyDescent="0.25">
      <c r="A12310">
        <f ca="1">28736.4433449701*(((RANDBETWEEN(3800,4910))))</f>
        <v>113135377.44914725</v>
      </c>
      <c r="B12310">
        <v>163245665.21867782</v>
      </c>
    </row>
    <row r="12311" spans="1:2" x14ac:dyDescent="0.25">
      <c r="A12311">
        <f ca="1">29685.5843157181*(((RANDBETWEEN(3800,4910))))</f>
        <v>126638702.69085346</v>
      </c>
      <c r="B12311">
        <v>177591386.7854265</v>
      </c>
    </row>
    <row r="12312" spans="1:2" x14ac:dyDescent="0.25">
      <c r="A12312">
        <f ca="1">29002.9889230708*(((RANDBETWEEN(3800,4910))))</f>
        <v>127352124.36120382</v>
      </c>
      <c r="B12312">
        <v>150784739.26943934</v>
      </c>
    </row>
    <row r="12313" spans="1:2" x14ac:dyDescent="0.25">
      <c r="A12313">
        <f ca="1">26652.38986986*(((RANDBETWEEN(3800,4910))))</f>
        <v>119615925.73593153</v>
      </c>
      <c r="B12313">
        <v>155419360.82380736</v>
      </c>
    </row>
    <row r="12314" spans="1:2" x14ac:dyDescent="0.25">
      <c r="A12314">
        <f ca="1">25921.4090553909*(((RANDBETWEEN(3800,4910))))</f>
        <v>111643508.80156867</v>
      </c>
      <c r="B12314">
        <v>145487875.66460139</v>
      </c>
    </row>
    <row r="12315" spans="1:2" x14ac:dyDescent="0.25">
      <c r="A12315">
        <f ca="1">26235.0894213922*(((RANDBETWEEN(3800,4910))))</f>
        <v>104966592.77499001</v>
      </c>
      <c r="B12315">
        <v>144370910.11465606</v>
      </c>
    </row>
    <row r="12316" spans="1:2" x14ac:dyDescent="0.25">
      <c r="A12316">
        <f ca="1">29240.566730209*(((RANDBETWEEN(3800,4910))))</f>
        <v>116289733.88604121</v>
      </c>
      <c r="B12316">
        <v>176618677.39881656</v>
      </c>
    </row>
    <row r="12317" spans="1:2" x14ac:dyDescent="0.25">
      <c r="A12317">
        <f ca="1">27485.828250114*(((RANDBETWEEN(3800,4910))))</f>
        <v>104638548.14818384</v>
      </c>
      <c r="B12317">
        <v>155884769.16015172</v>
      </c>
    </row>
    <row r="12318" spans="1:2" x14ac:dyDescent="0.25">
      <c r="A12318">
        <f ca="1">28778.9703714618*(((RANDBETWEEN(3800,4910))))</f>
        <v>136009413.97552848</v>
      </c>
      <c r="B12318">
        <v>166709152.11051592</v>
      </c>
    </row>
    <row r="12319" spans="1:2" x14ac:dyDescent="0.25">
      <c r="A12319">
        <f ca="1">30756.7029051073*(((RANDBETWEEN(3800,4910))))</f>
        <v>129885556.36826813</v>
      </c>
      <c r="B12319">
        <v>154372882.31969109</v>
      </c>
    </row>
    <row r="12320" spans="1:2" x14ac:dyDescent="0.25">
      <c r="A12320">
        <f ca="1">26621.9134189124*(((RANDBETWEEN(3800,4910))))</f>
        <v>120277804.82664621</v>
      </c>
      <c r="B12320">
        <v>181705604.38814938</v>
      </c>
    </row>
    <row r="12321" spans="1:2" x14ac:dyDescent="0.25">
      <c r="A12321">
        <f ca="1">25846.991703956*(((RANDBETWEEN(3800,4910))))</f>
        <v>101759606.33847493</v>
      </c>
      <c r="B12321">
        <v>189696159.95689344</v>
      </c>
    </row>
    <row r="12322" spans="1:2" x14ac:dyDescent="0.25">
      <c r="A12322">
        <f ca="1">26324.8009026727*(((RANDBETWEEN(3800,4910))))</f>
        <v>100244841.83737753</v>
      </c>
      <c r="B12322">
        <v>157527456.12011689</v>
      </c>
    </row>
    <row r="12323" spans="1:2" x14ac:dyDescent="0.25">
      <c r="A12323">
        <f ca="1">26300.598755049*(((RANDBETWEEN(3800,4910))))</f>
        <v>126479579.41303074</v>
      </c>
      <c r="B12323">
        <v>145020697.92026755</v>
      </c>
    </row>
    <row r="12324" spans="1:2" x14ac:dyDescent="0.25">
      <c r="A12324">
        <f ca="1">27612.4614574713*(((RANDBETWEEN(3800,4910))))</f>
        <v>128425558.23869912</v>
      </c>
      <c r="B12324">
        <v>143119396.53206244</v>
      </c>
    </row>
    <row r="12325" spans="1:2" x14ac:dyDescent="0.25">
      <c r="A12325">
        <f ca="1">25491.6776596976*(((RANDBETWEEN(3800,4910))))</f>
        <v>111194697.95160106</v>
      </c>
      <c r="B12325">
        <v>165913880.18236914</v>
      </c>
    </row>
    <row r="12326" spans="1:2" x14ac:dyDescent="0.25">
      <c r="A12326">
        <f ca="1">32188.4714536227*(((RANDBETWEEN(3800,4910))))</f>
        <v>148356664.9297469</v>
      </c>
      <c r="B12326">
        <v>150417453.79389575</v>
      </c>
    </row>
    <row r="12327" spans="1:2" x14ac:dyDescent="0.25">
      <c r="A12327">
        <f ca="1">31040.5639326922*(((RANDBETWEEN(3800,4910))))</f>
        <v>123572485.01604749</v>
      </c>
      <c r="B12327">
        <v>178585557.94778022</v>
      </c>
    </row>
    <row r="12328" spans="1:2" x14ac:dyDescent="0.25">
      <c r="A12328">
        <f ca="1">30508.1912684496*(((RANDBETWEEN(3800,4910))))</f>
        <v>122124289.64760381</v>
      </c>
      <c r="B12328">
        <v>162571209.85581776</v>
      </c>
    </row>
    <row r="12329" spans="1:2" x14ac:dyDescent="0.25">
      <c r="A12329">
        <f ca="1">26422.5648423239*(((RANDBETWEEN(3800,4910))))</f>
        <v>108993079.9745861</v>
      </c>
      <c r="B12329">
        <v>156888917.37909925</v>
      </c>
    </row>
    <row r="12330" spans="1:2" x14ac:dyDescent="0.25">
      <c r="A12330">
        <f ca="1">26108.8940696646*(((RANDBETWEEN(3800,4910))))</f>
        <v>116497885.33884326</v>
      </c>
      <c r="B12330">
        <v>199094929.10768121</v>
      </c>
    </row>
    <row r="12331" spans="1:2" x14ac:dyDescent="0.25">
      <c r="A12331">
        <f ca="1">26788.7055761973*(((RANDBETWEEN(3800,4910))))</f>
        <v>112057155.42523326</v>
      </c>
      <c r="B12331">
        <v>160760634.17536169</v>
      </c>
    </row>
    <row r="12332" spans="1:2" x14ac:dyDescent="0.25">
      <c r="A12332">
        <f ca="1">30568.8511901799*(((RANDBETWEEN(3800,4910))))</f>
        <v>135328304.21892649</v>
      </c>
      <c r="B12332">
        <v>156819583.35720903</v>
      </c>
    </row>
    <row r="12333" spans="1:2" x14ac:dyDescent="0.25">
      <c r="A12333">
        <f ca="1">25200.5178080341*(((RANDBETWEEN(3800,4910))))</f>
        <v>118140027.48406389</v>
      </c>
      <c r="B12333">
        <v>166530549.8341617</v>
      </c>
    </row>
    <row r="12334" spans="1:2" x14ac:dyDescent="0.25">
      <c r="A12334">
        <f ca="1">27186.5962973563*(((RANDBETWEEN(3800,4910))))</f>
        <v>121660018.43066944</v>
      </c>
      <c r="B12334">
        <v>173425375.45366371</v>
      </c>
    </row>
    <row r="12335" spans="1:2" x14ac:dyDescent="0.25">
      <c r="A12335">
        <f ca="1">27170.9666335559*(((RANDBETWEEN(3800,4910))))</f>
        <v>111455305.13084617</v>
      </c>
      <c r="B12335">
        <v>192902389.29262972</v>
      </c>
    </row>
    <row r="12336" spans="1:2" x14ac:dyDescent="0.25">
      <c r="A12336">
        <f ca="1">27659.0490932217*(((RANDBETWEEN(3800,4910))))</f>
        <v>116029710.9460651</v>
      </c>
      <c r="B12336">
        <v>173367415.86697233</v>
      </c>
    </row>
    <row r="12337" spans="1:2" x14ac:dyDescent="0.25">
      <c r="A12337">
        <f ca="1">26824.1750262234*(((RANDBETWEEN(3800,4910))))</f>
        <v>131357985.10341607</v>
      </c>
      <c r="B12337">
        <v>159663612.16157597</v>
      </c>
    </row>
    <row r="12338" spans="1:2" x14ac:dyDescent="0.25">
      <c r="A12338">
        <f ca="1">27504.6354441409*(((RANDBETWEEN(3800,4910))))</f>
        <v>115629487.40716825</v>
      </c>
      <c r="B12338">
        <v>158952236.59315711</v>
      </c>
    </row>
    <row r="12339" spans="1:2" x14ac:dyDescent="0.25">
      <c r="A12339">
        <f ca="1">26658.0414072862*(((RANDBETWEEN(3800,4910))))</f>
        <v>113589914.43644631</v>
      </c>
      <c r="B12339">
        <v>162883661.95233536</v>
      </c>
    </row>
    <row r="12340" spans="1:2" x14ac:dyDescent="0.25">
      <c r="A12340">
        <f ca="1">31470.7885187851*(((RANDBETWEEN(3800,4910))))</f>
        <v>143538266.43417877</v>
      </c>
      <c r="B12340">
        <v>144441190.08971584</v>
      </c>
    </row>
    <row r="12341" spans="1:2" x14ac:dyDescent="0.25">
      <c r="A12341">
        <f ca="1">28858.8460388672*(((RANDBETWEEN(3800,4910))))</f>
        <v>127584958.33783183</v>
      </c>
      <c r="B12341">
        <v>188327990.24028665</v>
      </c>
    </row>
    <row r="12342" spans="1:2" x14ac:dyDescent="0.25">
      <c r="A12342">
        <f ca="1">26418.5723316741*(((RANDBETWEEN(3800,4910))))</f>
        <v>121023479.85139884</v>
      </c>
      <c r="B12342">
        <v>175900176.3380295</v>
      </c>
    </row>
    <row r="12343" spans="1:2" x14ac:dyDescent="0.25">
      <c r="A12343">
        <f ca="1">27100.6482502843*(((RANDBETWEEN(3800,4910))))</f>
        <v>105231817.15585411</v>
      </c>
      <c r="B12343">
        <v>152549217.11329526</v>
      </c>
    </row>
    <row r="12344" spans="1:2" x14ac:dyDescent="0.25">
      <c r="A12344">
        <f ca="1">25646.434200083*(((RANDBETWEEN(3800,4910))))</f>
        <v>106253176.89094403</v>
      </c>
      <c r="B12344">
        <v>145632467.30699098</v>
      </c>
    </row>
    <row r="12345" spans="1:2" x14ac:dyDescent="0.25">
      <c r="A12345">
        <f ca="1">27241.4942008739*(((RANDBETWEEN(3800,4910))))</f>
        <v>125964669.18484075</v>
      </c>
      <c r="B12345">
        <v>152850312.93507361</v>
      </c>
    </row>
    <row r="12346" spans="1:2" x14ac:dyDescent="0.25">
      <c r="A12346">
        <f ca="1">29533.9664462588*(((RANDBETWEEN(3800,4910))))</f>
        <v>117840526.12057261</v>
      </c>
      <c r="B12346">
        <v>146145147.31376502</v>
      </c>
    </row>
    <row r="12347" spans="1:2" x14ac:dyDescent="0.25">
      <c r="A12347">
        <f ca="1">31480.261961701*(((RANDBETWEEN(3800,4910))))</f>
        <v>142164863.01904157</v>
      </c>
      <c r="B12347">
        <v>188438383.97484672</v>
      </c>
    </row>
    <row r="12348" spans="1:2" x14ac:dyDescent="0.25">
      <c r="A12348">
        <f ca="1">27007.3814342925*(((RANDBETWEEN(3800,4910))))</f>
        <v>105949957.36672945</v>
      </c>
      <c r="B12348">
        <v>152526013.21433502</v>
      </c>
    </row>
    <row r="12349" spans="1:2" x14ac:dyDescent="0.25">
      <c r="A12349">
        <f ca="1">25707.541539094*(((RANDBETWEEN(3800,4910))))</f>
        <v>97791488.014713436</v>
      </c>
      <c r="B12349">
        <v>142953141.20147568</v>
      </c>
    </row>
    <row r="12350" spans="1:2" x14ac:dyDescent="0.25">
      <c r="A12350">
        <f ca="1">29203.9786417903*(((RANDBETWEEN(3800,4910))))</f>
        <v>118071685.64875825</v>
      </c>
      <c r="B12350">
        <v>143000590.59580249</v>
      </c>
    </row>
    <row r="12351" spans="1:2" x14ac:dyDescent="0.25">
      <c r="A12351">
        <f ca="1">26053.3865204703*(((RANDBETWEEN(3800,4910))))</f>
        <v>117214185.95559585</v>
      </c>
      <c r="B12351">
        <v>147203847.18146485</v>
      </c>
    </row>
    <row r="12352" spans="1:2" x14ac:dyDescent="0.25">
      <c r="A12352">
        <f ca="1">27689.6911681097*(((RANDBETWEEN(3800,4910))))</f>
        <v>126486509.25592521</v>
      </c>
      <c r="B12352">
        <v>198325643.71035534</v>
      </c>
    </row>
    <row r="12353" spans="1:2" x14ac:dyDescent="0.25">
      <c r="A12353">
        <f ca="1">27575.2100811446*(((RANDBETWEEN(3800,4910))))</f>
        <v>120806995.36549459</v>
      </c>
      <c r="B12353">
        <v>192349829.8681528</v>
      </c>
    </row>
    <row r="12354" spans="1:2" x14ac:dyDescent="0.25">
      <c r="A12354">
        <f ca="1">27267.5020575302*(((RANDBETWEEN(3800,4910))))</f>
        <v>130311392.33293693</v>
      </c>
      <c r="B12354">
        <v>189922690.84380603</v>
      </c>
    </row>
    <row r="12355" spans="1:2" x14ac:dyDescent="0.25">
      <c r="A12355">
        <f ca="1">28660.8549567981*(((RANDBETWEEN(3800,4910))))</f>
        <v>129346438.42003003</v>
      </c>
      <c r="B12355">
        <v>175041218.78398225</v>
      </c>
    </row>
    <row r="12356" spans="1:2" x14ac:dyDescent="0.25">
      <c r="A12356">
        <f ca="1">25503.1598972664*(((RANDBETWEEN(3800,4910))))</f>
        <v>110377676.03536882</v>
      </c>
      <c r="B12356">
        <v>146156291.50786343</v>
      </c>
    </row>
    <row r="12357" spans="1:2" x14ac:dyDescent="0.25">
      <c r="A12357">
        <f ca="1">27161.7623140009*(((RANDBETWEEN(3800,4910))))</f>
        <v>123884797.91415803</v>
      </c>
      <c r="B12357">
        <v>165226613.03755668</v>
      </c>
    </row>
    <row r="12358" spans="1:2" x14ac:dyDescent="0.25">
      <c r="A12358">
        <f ca="1">30947.3709298186*(((RANDBETWEEN(3800,4910))))</f>
        <v>136292221.57492113</v>
      </c>
      <c r="B12358">
        <v>164192647.3899878</v>
      </c>
    </row>
    <row r="12359" spans="1:2" x14ac:dyDescent="0.25">
      <c r="A12359">
        <f ca="1">31374.1271751182*(((RANDBETWEEN(3800,4910))))</f>
        <v>145607324.2197234</v>
      </c>
      <c r="B12359">
        <v>190015094.07062963</v>
      </c>
    </row>
    <row r="12360" spans="1:2" x14ac:dyDescent="0.25">
      <c r="A12360">
        <f ca="1">26789.5000883465*(((RANDBETWEEN(3800,4910))))</f>
        <v>122481594.40392031</v>
      </c>
      <c r="B12360">
        <v>156532342.54631674</v>
      </c>
    </row>
    <row r="12361" spans="1:2" x14ac:dyDescent="0.25">
      <c r="A12361">
        <f ca="1">26536.2228810132*(((RANDBETWEEN(3800,4910))))</f>
        <v>128780289.64155726</v>
      </c>
      <c r="B12361">
        <v>162754239.40736496</v>
      </c>
    </row>
    <row r="12362" spans="1:2" x14ac:dyDescent="0.25">
      <c r="A12362">
        <f ca="1">25915.097168494*(((RANDBETWEEN(3800,4910))))</f>
        <v>120790267.90235057</v>
      </c>
      <c r="B12362">
        <v>161196673.90756029</v>
      </c>
    </row>
    <row r="12363" spans="1:2" x14ac:dyDescent="0.25">
      <c r="A12363">
        <f ca="1">27073.7441563303*(((RANDBETWEEN(3800,4910))))</f>
        <v>125378509.18796584</v>
      </c>
      <c r="B12363">
        <v>185461561.11109895</v>
      </c>
    </row>
    <row r="12364" spans="1:2" x14ac:dyDescent="0.25">
      <c r="A12364">
        <f ca="1">32974.3048744272*(((RANDBETWEEN(3800,4910))))</f>
        <v>158639380.75086936</v>
      </c>
      <c r="B12364">
        <v>178577963.96328503</v>
      </c>
    </row>
    <row r="12365" spans="1:2" x14ac:dyDescent="0.25">
      <c r="A12365">
        <f ca="1">28177.0009881639*(((RANDBETWEEN(3800,4910))))</f>
        <v>116061067.07024707</v>
      </c>
      <c r="B12365">
        <v>195416547.13281661</v>
      </c>
    </row>
    <row r="12366" spans="1:2" x14ac:dyDescent="0.25">
      <c r="A12366">
        <f ca="1">26903.2884968639*(((RANDBETWEEN(3800,4910))))</f>
        <v>113155231.41780964</v>
      </c>
      <c r="B12366">
        <v>156352684.88933155</v>
      </c>
    </row>
    <row r="12367" spans="1:2" x14ac:dyDescent="0.25">
      <c r="A12367">
        <f ca="1">27033.7186648553*(((RANDBETWEEN(3800,4910))))</f>
        <v>130275490.24593778</v>
      </c>
      <c r="B12367">
        <v>166154479.51668024</v>
      </c>
    </row>
    <row r="12368" spans="1:2" x14ac:dyDescent="0.25">
      <c r="A12368">
        <f ca="1">27145.2238014883*(((RANDBETWEEN(3800,4910))))</f>
        <v>121664893.07827035</v>
      </c>
      <c r="B12368">
        <v>167437186.65009755</v>
      </c>
    </row>
    <row r="12369" spans="1:2" x14ac:dyDescent="0.25">
      <c r="A12369">
        <f ca="1">26337.5081768838*(((RANDBETWEEN(3800,4910))))</f>
        <v>121652950.26902616</v>
      </c>
      <c r="B12369">
        <v>175783387.48868018</v>
      </c>
    </row>
    <row r="12370" spans="1:2" x14ac:dyDescent="0.25">
      <c r="A12370">
        <f ca="1">26220.4364572292*(((RANDBETWEEN(3800,4910))))</f>
        <v>124887938.84578285</v>
      </c>
      <c r="B12370">
        <v>160853546.24010867</v>
      </c>
    </row>
    <row r="12371" spans="1:2" x14ac:dyDescent="0.25">
      <c r="A12371">
        <f ca="1">30324.7410861972*(((RANDBETWEEN(3800,4910))))</f>
        <v>146498824.18741867</v>
      </c>
      <c r="B12371">
        <v>180846556.1994001</v>
      </c>
    </row>
    <row r="12372" spans="1:2" x14ac:dyDescent="0.25">
      <c r="A12372">
        <f ca="1">27669.9302079187*(((RANDBETWEEN(3800,4910))))</f>
        <v>122218081.72837688</v>
      </c>
      <c r="B12372">
        <v>153388278.19332036</v>
      </c>
    </row>
    <row r="12373" spans="1:2" x14ac:dyDescent="0.25">
      <c r="A12373">
        <f ca="1">26684.5185332295*(((RANDBETWEEN(3800,4910))))</f>
        <v>117892202.87980795</v>
      </c>
      <c r="B12373">
        <v>152767301.75731802</v>
      </c>
    </row>
    <row r="12374" spans="1:2" x14ac:dyDescent="0.25">
      <c r="A12374">
        <f ca="1">31712.9401026474*(((RANDBETWEEN(3800,4910))))</f>
        <v>129896202.66044378</v>
      </c>
      <c r="B12374">
        <v>180136108.49508169</v>
      </c>
    </row>
    <row r="12375" spans="1:2" x14ac:dyDescent="0.25">
      <c r="A12375">
        <f ca="1">26271.6581923235*(((RANDBETWEEN(3800,4910))))</f>
        <v>105296806.03483252</v>
      </c>
      <c r="B12375">
        <v>156670323.55092743</v>
      </c>
    </row>
    <row r="12376" spans="1:2" x14ac:dyDescent="0.25">
      <c r="A12376">
        <f ca="1">26899.0296897941*(((RANDBETWEEN(3800,4910))))</f>
        <v>102915687.59315221</v>
      </c>
      <c r="B12376">
        <v>179214307.87013203</v>
      </c>
    </row>
    <row r="12377" spans="1:2" x14ac:dyDescent="0.25">
      <c r="A12377">
        <f ca="1">28388.964802082*(((RANDBETWEEN(3800,4910))))</f>
        <v>138424592.37495178</v>
      </c>
      <c r="B12377">
        <v>164494104.37814355</v>
      </c>
    </row>
    <row r="12378" spans="1:2" x14ac:dyDescent="0.25">
      <c r="A12378">
        <f ca="1">25573.3175817825*(((RANDBETWEEN(3800,4910))))</f>
        <v>97434339.986591235</v>
      </c>
      <c r="B12378">
        <v>146894914.89701408</v>
      </c>
    </row>
    <row r="12379" spans="1:2" x14ac:dyDescent="0.25">
      <c r="A12379">
        <f ca="1">24253.8271272527*(((RANDBETWEEN(3800,4910))))</f>
        <v>109045206.76412794</v>
      </c>
      <c r="B12379">
        <v>164042265.49599767</v>
      </c>
    </row>
    <row r="12380" spans="1:2" x14ac:dyDescent="0.25">
      <c r="A12380">
        <f ca="1">25026.9868037933*(((RANDBETWEEN(3800,4910))))</f>
        <v>121155643.11716358</v>
      </c>
      <c r="B12380">
        <v>154129442.08512402</v>
      </c>
    </row>
    <row r="12381" spans="1:2" x14ac:dyDescent="0.25">
      <c r="A12381">
        <f ca="1">26853.8509035763*(((RANDBETWEEN(3800,4910))))</f>
        <v>105240241.69111532</v>
      </c>
      <c r="B12381">
        <v>160147128.02278206</v>
      </c>
    </row>
    <row r="12382" spans="1:2" x14ac:dyDescent="0.25">
      <c r="A12382">
        <f ca="1">25611.72950237*(((RANDBETWEEN(3800,4910))))</f>
        <v>120682469.41516724</v>
      </c>
      <c r="B12382">
        <v>188997412.83803904</v>
      </c>
    </row>
    <row r="12383" spans="1:2" x14ac:dyDescent="0.25">
      <c r="A12383">
        <f ca="1">31802.2299000899*(((RANDBETWEEN(3800,4910))))</f>
        <v>140247833.85939652</v>
      </c>
      <c r="B12383">
        <v>192626506.82774872</v>
      </c>
    </row>
    <row r="12384" spans="1:2" x14ac:dyDescent="0.25">
      <c r="A12384">
        <f ca="1">27792.2010750241*(((RANDBETWEEN(3800,4910))))</f>
        <v>111752440.52267183</v>
      </c>
      <c r="B12384">
        <v>142923255.22151786</v>
      </c>
    </row>
    <row r="12385" spans="1:2" x14ac:dyDescent="0.25">
      <c r="A12385">
        <f ca="1">27405.0460734317*(((RANDBETWEEN(3800,4910))))</f>
        <v>133051498.68651089</v>
      </c>
      <c r="B12385">
        <v>177999714.93954408</v>
      </c>
    </row>
    <row r="12386" spans="1:2" x14ac:dyDescent="0.25">
      <c r="A12386">
        <f ca="1">31180.8705596311*(((RANDBETWEEN(3800,4910))))</f>
        <v>139160225.30763349</v>
      </c>
      <c r="B12386">
        <v>175076891.70283473</v>
      </c>
    </row>
    <row r="12387" spans="1:2" x14ac:dyDescent="0.25">
      <c r="A12387">
        <f ca="1">27790.467737685*(((RANDBETWEEN(3800,4910))))</f>
        <v>135478530.22121432</v>
      </c>
      <c r="B12387">
        <v>164414624.81114689</v>
      </c>
    </row>
    <row r="12388" spans="1:2" x14ac:dyDescent="0.25">
      <c r="A12388">
        <f ca="1">28332.4574360086*(((RANDBETWEEN(3800,4910))))</f>
        <v>122481213.49586506</v>
      </c>
      <c r="B12388">
        <v>163708201.65077353</v>
      </c>
    </row>
    <row r="12389" spans="1:2" x14ac:dyDescent="0.25">
      <c r="A12389">
        <f ca="1">26419.2316656116*(((RANDBETWEEN(3800,4910))))</f>
        <v>104699415.09081863</v>
      </c>
      <c r="B12389">
        <v>144414888.51466861</v>
      </c>
    </row>
    <row r="12390" spans="1:2" x14ac:dyDescent="0.25">
      <c r="A12390">
        <f ca="1">26507.2603141305*(((RANDBETWEEN(3800,4910))))</f>
        <v>120740570.73086454</v>
      </c>
      <c r="B12390">
        <v>170941960.47483623</v>
      </c>
    </row>
    <row r="12391" spans="1:2" x14ac:dyDescent="0.25">
      <c r="A12391">
        <f ca="1">26357.8625914625*(((RANDBETWEEN(3800,4910))))</f>
        <v>128784516.62188584</v>
      </c>
      <c r="B12391">
        <v>159938518.85052407</v>
      </c>
    </row>
    <row r="12392" spans="1:2" x14ac:dyDescent="0.25">
      <c r="A12392">
        <f ca="1">26990.558375206*(((RANDBETWEEN(3800,4910))))</f>
        <v>127179511.06397046</v>
      </c>
      <c r="B12392">
        <v>176553242.93495268</v>
      </c>
    </row>
    <row r="12393" spans="1:2" x14ac:dyDescent="0.25">
      <c r="A12393">
        <f ca="1">31659.0901042042*(((RANDBETWEEN(3800,4910))))</f>
        <v>139110041.91787311</v>
      </c>
      <c r="B12393">
        <v>197188617.03659868</v>
      </c>
    </row>
    <row r="12394" spans="1:2" x14ac:dyDescent="0.25">
      <c r="A12394">
        <f ca="1">29406.0668296273*(((RANDBETWEEN(3800,4910))))</f>
        <v>140502187.31195906</v>
      </c>
      <c r="B12394">
        <v>148299077.60212794</v>
      </c>
    </row>
    <row r="12395" spans="1:2" x14ac:dyDescent="0.25">
      <c r="A12395">
        <f ca="1">30552.2434660765*(((RANDBETWEEN(3800,4910))))</f>
        <v>124622601.0981261</v>
      </c>
      <c r="B12395">
        <v>144608439.35256249</v>
      </c>
    </row>
    <row r="12396" spans="1:2" x14ac:dyDescent="0.25">
      <c r="A12396">
        <f ca="1">26239.8034291014*(((RANDBETWEEN(3800,4910))))</f>
        <v>110259654.00908418</v>
      </c>
      <c r="B12396">
        <v>153582603.63745672</v>
      </c>
    </row>
    <row r="12397" spans="1:2" x14ac:dyDescent="0.25">
      <c r="A12397">
        <f ca="1">26808.6139845022*(((RANDBETWEEN(3800,4910))))</f>
        <v>120317059.56244589</v>
      </c>
      <c r="B12397">
        <v>143353328.68803683</v>
      </c>
    </row>
    <row r="12398" spans="1:2" x14ac:dyDescent="0.25">
      <c r="A12398">
        <f ca="1">27343.7745646839*(((RANDBETWEEN(3800,4910))))</f>
        <v>122418078.72608978</v>
      </c>
      <c r="B12398">
        <v>181642257.31056535</v>
      </c>
    </row>
    <row r="12399" spans="1:2" x14ac:dyDescent="0.25">
      <c r="A12399">
        <f ca="1">30245.2008369528*(((RANDBETWEEN(3800,4910))))</f>
        <v>127241559.92106056</v>
      </c>
      <c r="B12399">
        <v>152448181.85065088</v>
      </c>
    </row>
    <row r="12400" spans="1:2" x14ac:dyDescent="0.25">
      <c r="A12400">
        <f ca="1">28433.2390683945*(((RANDBETWEEN(3800,4910))))</f>
        <v>120926565.75788173</v>
      </c>
      <c r="B12400">
        <v>157907836.04200822</v>
      </c>
    </row>
    <row r="12401" spans="1:2" x14ac:dyDescent="0.25">
      <c r="A12401">
        <f ca="1">28788.4747518971*(((RANDBETWEEN(3800,4910))))</f>
        <v>117629707.83625172</v>
      </c>
      <c r="B12401">
        <v>157971990.35777542</v>
      </c>
    </row>
    <row r="12402" spans="1:2" x14ac:dyDescent="0.25">
      <c r="A12402">
        <f ca="1">32164.5277913078*(((RANDBETWEEN(3800,4910))))</f>
        <v>154132417.1759468</v>
      </c>
      <c r="B12402">
        <v>201171477.56240976</v>
      </c>
    </row>
    <row r="12403" spans="1:2" x14ac:dyDescent="0.25">
      <c r="A12403">
        <f ca="1">29714.3094699007*(((RANDBETWEEN(3800,4910))))</f>
        <v>130534961.50127368</v>
      </c>
      <c r="B12403">
        <v>174692714.43740684</v>
      </c>
    </row>
    <row r="12404" spans="1:2" x14ac:dyDescent="0.25">
      <c r="A12404">
        <f ca="1">32550.5156770237*(((RANDBETWEEN(3800,4910))))</f>
        <v>147714240.14233333</v>
      </c>
      <c r="B12404">
        <v>153325324.64608166</v>
      </c>
    </row>
    <row r="12405" spans="1:2" x14ac:dyDescent="0.25">
      <c r="A12405">
        <f ca="1">26866.5899814742*(((RANDBETWEEN(3800,4910))))</f>
        <v>127992434.6717429</v>
      </c>
      <c r="B12405">
        <v>167107814.3171221</v>
      </c>
    </row>
    <row r="12406" spans="1:2" x14ac:dyDescent="0.25">
      <c r="A12406">
        <f ca="1">32003.0085134913*(((RANDBETWEEN(3800,4910))))</f>
        <v>138893056.94855213</v>
      </c>
      <c r="B12406">
        <v>202676164.3364183</v>
      </c>
    </row>
    <row r="12407" spans="1:2" x14ac:dyDescent="0.25">
      <c r="A12407">
        <f ca="1">28313.9331249869*(((RANDBETWEEN(3800,4910))))</f>
        <v>115124452.08619688</v>
      </c>
      <c r="B12407">
        <v>178212707.6301308</v>
      </c>
    </row>
    <row r="12408" spans="1:2" x14ac:dyDescent="0.25">
      <c r="A12408">
        <f ca="1">31191.7347306971*(((RANDBETWEEN(3800,4910))))</f>
        <v>127231085.96651354</v>
      </c>
      <c r="B12408">
        <v>203604213.39378375</v>
      </c>
    </row>
    <row r="12409" spans="1:2" x14ac:dyDescent="0.25">
      <c r="A12409">
        <f ca="1">31141.5853463487*(((RANDBETWEEN(3800,4910))))</f>
        <v>124628624.55608769</v>
      </c>
      <c r="B12409">
        <v>162504061.53400382</v>
      </c>
    </row>
    <row r="12410" spans="1:2" x14ac:dyDescent="0.25">
      <c r="A12410">
        <f ca="1">29990.9603186661*(((RANDBETWEEN(3800,4910))))</f>
        <v>132560044.60850424</v>
      </c>
      <c r="B12410">
        <v>155430664.89802852</v>
      </c>
    </row>
    <row r="12411" spans="1:2" x14ac:dyDescent="0.25">
      <c r="A12411">
        <f ca="1">26990.7660507537*(((RANDBETWEEN(3800,4910))))</f>
        <v>129096834.02075513</v>
      </c>
      <c r="B12411">
        <v>187015112.56799245</v>
      </c>
    </row>
    <row r="12412" spans="1:2" x14ac:dyDescent="0.25">
      <c r="A12412">
        <f ca="1">25511.0003492101*(((RANDBETWEEN(3800,4910))))</f>
        <v>111967780.53268307</v>
      </c>
      <c r="B12412">
        <v>145811215.76203725</v>
      </c>
    </row>
    <row r="12413" spans="1:2" x14ac:dyDescent="0.25">
      <c r="A12413">
        <f ca="1">27254.0395409031*(((RANDBETWEEN(3800,4910))))</f>
        <v>120462854.77079174</v>
      </c>
      <c r="B12413">
        <v>161137485.44372123</v>
      </c>
    </row>
    <row r="12414" spans="1:2" x14ac:dyDescent="0.25">
      <c r="A12414">
        <f ca="1">27508.228428542*(((RANDBETWEEN(3800,4910))))</f>
        <v>121476336.74044153</v>
      </c>
      <c r="B12414">
        <v>154453976.84156954</v>
      </c>
    </row>
    <row r="12415" spans="1:2" x14ac:dyDescent="0.25">
      <c r="A12415">
        <f ca="1">29423.9554582271*(((RANDBETWEEN(3800,4910))))</f>
        <v>133908421.2903914</v>
      </c>
      <c r="B12415">
        <v>188942923.07062703</v>
      </c>
    </row>
    <row r="12416" spans="1:2" x14ac:dyDescent="0.25">
      <c r="A12416">
        <f ca="1">24986.6448329242*(((RANDBETWEEN(3800,4910))))</f>
        <v>98997086.828045622</v>
      </c>
      <c r="B12416">
        <v>184637856.33923057</v>
      </c>
    </row>
    <row r="12417" spans="1:2" x14ac:dyDescent="0.25">
      <c r="A12417">
        <f ca="1">30698.9144075989*(((RANDBETWEEN(3800,4910))))</f>
        <v>122703560.88717291</v>
      </c>
      <c r="B12417">
        <v>197304676.26430184</v>
      </c>
    </row>
    <row r="12418" spans="1:2" x14ac:dyDescent="0.25">
      <c r="A12418">
        <f ca="1">27036.5606981109*(((RANDBETWEEN(3800,4910))))</f>
        <v>127207018.08461165</v>
      </c>
      <c r="B12418">
        <v>155911245.99045932</v>
      </c>
    </row>
    <row r="12419" spans="1:2" x14ac:dyDescent="0.25">
      <c r="A12419">
        <f ca="1">27482.8968043375*(((RANDBETWEEN(3800,4910))))</f>
        <v>126531256.88716969</v>
      </c>
      <c r="B12419">
        <v>143665529.05814099</v>
      </c>
    </row>
    <row r="12420" spans="1:2" x14ac:dyDescent="0.25">
      <c r="A12420">
        <f ca="1">25893.1938329386*(((RANDBETWEEN(3800,4910))))</f>
        <v>119056905.24385163</v>
      </c>
      <c r="B12420">
        <v>143133544.46265179</v>
      </c>
    </row>
    <row r="12421" spans="1:2" x14ac:dyDescent="0.25">
      <c r="A12421">
        <f ca="1">28491.0524160437*(((RANDBETWEEN(3800,4910))))</f>
        <v>133138687.94017206</v>
      </c>
      <c r="B12421">
        <v>174128927.478562</v>
      </c>
    </row>
    <row r="12422" spans="1:2" x14ac:dyDescent="0.25">
      <c r="A12422">
        <f ca="1">27060.5347374319*(((RANDBETWEEN(3800,4910))))</f>
        <v>107755049.32445396</v>
      </c>
      <c r="B12422">
        <v>144726863.3854827</v>
      </c>
    </row>
    <row r="12423" spans="1:2" x14ac:dyDescent="0.25">
      <c r="A12423">
        <f ca="1">26529.1747883427*(((RANDBETWEEN(3800,4910))))</f>
        <v>105373882.25929725</v>
      </c>
      <c r="B12423">
        <v>183907952.49312961</v>
      </c>
    </row>
    <row r="12424" spans="1:2" x14ac:dyDescent="0.25">
      <c r="A12424">
        <f ca="1">29451.7012058672*(((RANDBETWEEN(3800,4910))))</f>
        <v>124698502.90564193</v>
      </c>
      <c r="B12424">
        <v>156848498.62185046</v>
      </c>
    </row>
    <row r="12425" spans="1:2" x14ac:dyDescent="0.25">
      <c r="A12425">
        <f ca="1">27264.6569713975*(((RANDBETWEEN(3800,4910))))</f>
        <v>117592465.51763727</v>
      </c>
      <c r="B12425">
        <v>166681957.55356109</v>
      </c>
    </row>
    <row r="12426" spans="1:2" x14ac:dyDescent="0.25">
      <c r="A12426">
        <f ca="1">26954.3577723372*(((RANDBETWEEN(3800,4910))))</f>
        <v>122857962.72631286</v>
      </c>
      <c r="B12426">
        <v>179408757.81701753</v>
      </c>
    </row>
    <row r="12427" spans="1:2" x14ac:dyDescent="0.25">
      <c r="A12427">
        <f ca="1">30919.7169180248*(((RANDBETWEEN(3800,4910))))</f>
        <v>143189209.04737297</v>
      </c>
      <c r="B12427">
        <v>159998286.86238506</v>
      </c>
    </row>
    <row r="12428" spans="1:2" x14ac:dyDescent="0.25">
      <c r="A12428">
        <f ca="1">27719.7057017313*(((RANDBETWEEN(3800,4910))))</f>
        <v>109770034.5788558</v>
      </c>
      <c r="B12428">
        <v>167626344.16944367</v>
      </c>
    </row>
    <row r="12429" spans="1:2" x14ac:dyDescent="0.25">
      <c r="A12429">
        <f ca="1">26996.5067485324*(((RANDBETWEEN(3800,4910))))</f>
        <v>129232277.80522473</v>
      </c>
      <c r="B12429">
        <v>169384239.30288637</v>
      </c>
    </row>
    <row r="12430" spans="1:2" x14ac:dyDescent="0.25">
      <c r="A12430">
        <f ca="1">26955.9041734781*(((RANDBETWEEN(3800,4910))))</f>
        <v>122433716.7559374</v>
      </c>
      <c r="B12430">
        <v>196146893.70426902</v>
      </c>
    </row>
    <row r="12431" spans="1:2" x14ac:dyDescent="0.25">
      <c r="A12431">
        <f ca="1">26904.8712358399*(((RANDBETWEEN(3800,4910))))</f>
        <v>125457414.57272147</v>
      </c>
      <c r="B12431">
        <v>162619929.70983762</v>
      </c>
    </row>
    <row r="12432" spans="1:2" x14ac:dyDescent="0.25">
      <c r="A12432">
        <f ca="1">26258.2864626637*(((RANDBETWEEN(3800,4910))))</f>
        <v>106766192.75719056</v>
      </c>
      <c r="B12432">
        <v>198924485.77646878</v>
      </c>
    </row>
    <row r="12433" spans="1:2" x14ac:dyDescent="0.25">
      <c r="A12433">
        <f ca="1">29323.4065377067*(((RANDBETWEEN(3800,4910))))</f>
        <v>117498889.99659088</v>
      </c>
      <c r="B12433">
        <v>172372815.68830627</v>
      </c>
    </row>
    <row r="12434" spans="1:2" x14ac:dyDescent="0.25">
      <c r="A12434">
        <f ca="1">31543.038694896*(((RANDBETWEEN(3800,4910))))</f>
        <v>147432162.85994375</v>
      </c>
      <c r="B12434">
        <v>147300163.64895457</v>
      </c>
    </row>
    <row r="12435" spans="1:2" x14ac:dyDescent="0.25">
      <c r="A12435">
        <f ca="1">26426.4024465004*(((RANDBETWEEN(3800,4910))))</f>
        <v>102930837.52911907</v>
      </c>
      <c r="B12435">
        <v>147756431.8850033</v>
      </c>
    </row>
    <row r="12436" spans="1:2" x14ac:dyDescent="0.25">
      <c r="A12436">
        <f ca="1">31403.3931516133*(((RANDBETWEEN(3800,4910))))</f>
        <v>132804949.63817264</v>
      </c>
      <c r="B12436">
        <v>160854851.40667561</v>
      </c>
    </row>
    <row r="12437" spans="1:2" x14ac:dyDescent="0.25">
      <c r="A12437">
        <f ca="1">26123.9182421596*(((RANDBETWEEN(3800,4910))))</f>
        <v>123461637.6124464</v>
      </c>
      <c r="B12437">
        <v>169086461.28217101</v>
      </c>
    </row>
    <row r="12438" spans="1:2" x14ac:dyDescent="0.25">
      <c r="A12438">
        <f ca="1">26790.9797853503*(((RANDBETWEEN(3800,4910))))</f>
        <v>108824959.88809307</v>
      </c>
      <c r="B12438">
        <v>145371031.43408972</v>
      </c>
    </row>
    <row r="12439" spans="1:2" x14ac:dyDescent="0.25">
      <c r="A12439">
        <f ca="1">31502.8365897107*(((RANDBETWEEN(3800,4910))))</f>
        <v>124656724.38548508</v>
      </c>
      <c r="B12439">
        <v>166478635.76868176</v>
      </c>
    </row>
    <row r="12440" spans="1:2" x14ac:dyDescent="0.25">
      <c r="A12440">
        <f ca="1">29794.324770459*(((RANDBETWEEN(3800,4910))))</f>
        <v>123706036.44694592</v>
      </c>
      <c r="B12440">
        <v>178557338.30246425</v>
      </c>
    </row>
    <row r="12441" spans="1:2" x14ac:dyDescent="0.25">
      <c r="A12441">
        <f ca="1">25599.4845059298*(((RANDBETWEEN(3800,4910))))</f>
        <v>100810769.98435159</v>
      </c>
      <c r="B12441">
        <v>151124791.48262799</v>
      </c>
    </row>
    <row r="12442" spans="1:2" x14ac:dyDescent="0.25">
      <c r="A12442">
        <f ca="1">27083.1503266128*(((RANDBETWEEN(3800,4910))))</f>
        <v>105028456.96660449</v>
      </c>
      <c r="B12442">
        <v>192016724.98699027</v>
      </c>
    </row>
    <row r="12443" spans="1:2" x14ac:dyDescent="0.25">
      <c r="A12443">
        <f ca="1">26913.4805295952*(((RANDBETWEEN(3800,4910))))</f>
        <v>115701052.79672983</v>
      </c>
      <c r="B12443">
        <v>182738701.2075519</v>
      </c>
    </row>
    <row r="12444" spans="1:2" x14ac:dyDescent="0.25">
      <c r="A12444">
        <f ca="1">26159.8006293828*(((RANDBETWEEN(3800,4910))))</f>
        <v>103540490.89109731</v>
      </c>
      <c r="B12444">
        <v>156206735.02728635</v>
      </c>
    </row>
    <row r="12445" spans="1:2" x14ac:dyDescent="0.25">
      <c r="A12445">
        <f ca="1">33482.177980703*(((RANDBETWEEN(3800,4910))))</f>
        <v>161149722.62112334</v>
      </c>
      <c r="B12445">
        <v>173660305.42495316</v>
      </c>
    </row>
    <row r="12446" spans="1:2" x14ac:dyDescent="0.25">
      <c r="A12446">
        <f ca="1">27569.3422778835*(((RANDBETWEEN(3800,4910))))</f>
        <v>128473135.01493713</v>
      </c>
      <c r="B12446">
        <v>162811396.45002794</v>
      </c>
    </row>
    <row r="12447" spans="1:2" x14ac:dyDescent="0.25">
      <c r="A12447">
        <f ca="1">25654.3987902384*(((RANDBETWEEN(3800,4910))))</f>
        <v>102001889.58998783</v>
      </c>
      <c r="B12447">
        <v>145062241.94312975</v>
      </c>
    </row>
    <row r="12448" spans="1:2" x14ac:dyDescent="0.25">
      <c r="A12448">
        <f ca="1">29912.8003532353*(((RANDBETWEEN(3800,4910))))</f>
        <v>142325104.08069369</v>
      </c>
      <c r="B12448">
        <v>188457714.75438488</v>
      </c>
    </row>
    <row r="12449" spans="1:2" x14ac:dyDescent="0.25">
      <c r="A12449">
        <f ca="1">30067.304022079*(((RANDBETWEEN(3800,4910))))</f>
        <v>139091348.40613768</v>
      </c>
      <c r="B12449">
        <v>190816029.15726221</v>
      </c>
    </row>
    <row r="12450" spans="1:2" x14ac:dyDescent="0.25">
      <c r="A12450">
        <f ca="1">25577.2980645227*(((RANDBETWEEN(3800,4910))))</f>
        <v>101388409.52776803</v>
      </c>
      <c r="B12450">
        <v>190203620.28278232</v>
      </c>
    </row>
    <row r="12451" spans="1:2" x14ac:dyDescent="0.25">
      <c r="A12451">
        <f ca="1">29514.456244127*(((RANDBETWEEN(3800,4910))))</f>
        <v>131545931.48007397</v>
      </c>
      <c r="B12451">
        <v>178224739.1768018</v>
      </c>
    </row>
    <row r="12452" spans="1:2" x14ac:dyDescent="0.25">
      <c r="A12452">
        <f ca="1">28572.5503676062*(((RANDBETWEEN(3800,4910))))</f>
        <v>115404530.93476138</v>
      </c>
      <c r="B12452">
        <v>150875900.05158502</v>
      </c>
    </row>
    <row r="12453" spans="1:2" x14ac:dyDescent="0.25">
      <c r="A12453">
        <f ca="1">26813.3415053611*(((RANDBETWEEN(3800,4910))))</f>
        <v>128382279.12766902</v>
      </c>
      <c r="B12453">
        <v>175989720.91283381</v>
      </c>
    </row>
    <row r="12454" spans="1:2" x14ac:dyDescent="0.25">
      <c r="A12454">
        <f ca="1">29391.8840565292*(((RANDBETWEEN(3800,4910))))</f>
        <v>142021583.76114911</v>
      </c>
      <c r="B12454">
        <v>148142409.92000335</v>
      </c>
    </row>
    <row r="12455" spans="1:2" x14ac:dyDescent="0.25">
      <c r="A12455">
        <f ca="1">31556.8090276917*(((RANDBETWEEN(3800,4910))))</f>
        <v>143173242.55863723</v>
      </c>
      <c r="B12455">
        <v>156004259.01747185</v>
      </c>
    </row>
    <row r="12456" spans="1:2" x14ac:dyDescent="0.25">
      <c r="A12456">
        <f ca="1">28440.6598387738*(((RANDBETWEEN(3800,4910))))</f>
        <v>123005853.80269648</v>
      </c>
      <c r="B12456">
        <v>161277229.56071308</v>
      </c>
    </row>
    <row r="12457" spans="1:2" x14ac:dyDescent="0.25">
      <c r="A12457">
        <f ca="1">28633.0530246229*(((RANDBETWEEN(3800,4910))))</f>
        <v>123036228.84680465</v>
      </c>
      <c r="B12457">
        <v>179689029.16178542</v>
      </c>
    </row>
    <row r="12458" spans="1:2" x14ac:dyDescent="0.25">
      <c r="A12458">
        <f ca="1">26812.5344744279*(((RANDBETWEEN(3800,4910))))</f>
        <v>130148042.33887288</v>
      </c>
      <c r="B12458">
        <v>149834587.67501986</v>
      </c>
    </row>
    <row r="12459" spans="1:2" x14ac:dyDescent="0.25">
      <c r="A12459">
        <f ca="1">31256.5506395846*(((RANDBETWEEN(3800,4910))))</f>
        <v>153063328.4820458</v>
      </c>
      <c r="B12459">
        <v>179289558.62871334</v>
      </c>
    </row>
    <row r="12460" spans="1:2" x14ac:dyDescent="0.25">
      <c r="A12460">
        <f ca="1">29894.4493113809*(((RANDBETWEEN(3800,4910))))</f>
        <v>133149877.23289061</v>
      </c>
      <c r="B12460">
        <v>198244265.3763614</v>
      </c>
    </row>
    <row r="12461" spans="1:2" x14ac:dyDescent="0.25">
      <c r="A12461">
        <f ca="1">27485.5114665991*(((RANDBETWEEN(3800,4910))))</f>
        <v>128907048.77834958</v>
      </c>
      <c r="B12461">
        <v>158813317.14346468</v>
      </c>
    </row>
    <row r="12462" spans="1:2" x14ac:dyDescent="0.25">
      <c r="A12462">
        <f ca="1">25796.0962223557*(((RANDBETWEEN(3800,4910))))</f>
        <v>109194875.30923182</v>
      </c>
      <c r="B12462">
        <v>147541173.44671762</v>
      </c>
    </row>
    <row r="12463" spans="1:2" x14ac:dyDescent="0.25">
      <c r="A12463">
        <f ca="1">29984.8456437162*(((RANDBETWEEN(3800,4910))))</f>
        <v>125276685.09944643</v>
      </c>
      <c r="B12463">
        <v>174156427.57265571</v>
      </c>
    </row>
    <row r="12464" spans="1:2" x14ac:dyDescent="0.25">
      <c r="A12464">
        <f ca="1">34290.5066026945*(((RANDBETWEEN(3800,4910))))</f>
        <v>151701201.21032035</v>
      </c>
      <c r="B12464">
        <v>179587912.37869158</v>
      </c>
    </row>
    <row r="12465" spans="1:2" x14ac:dyDescent="0.25">
      <c r="A12465">
        <f ca="1">26790.1870375477*(((RANDBETWEEN(3800,4910))))</f>
        <v>122565105.69678076</v>
      </c>
      <c r="B12465">
        <v>178582283.15531409</v>
      </c>
    </row>
    <row r="12466" spans="1:2" x14ac:dyDescent="0.25">
      <c r="A12466">
        <f ca="1">26647.1329945137*(((RANDBETWEEN(3800,4910))))</f>
        <v>113143726.69470525</v>
      </c>
      <c r="B12466">
        <v>149515363.75533974</v>
      </c>
    </row>
    <row r="12467" spans="1:2" x14ac:dyDescent="0.25">
      <c r="A12467">
        <f ca="1">25947.818736325*(((RANDBETWEEN(3800,4910))))</f>
        <v>100288319.41589609</v>
      </c>
      <c r="B12467">
        <v>170525191.33172193</v>
      </c>
    </row>
    <row r="12468" spans="1:2" x14ac:dyDescent="0.25">
      <c r="A12468">
        <f ca="1">28796.5610281362*(((RANDBETWEEN(3800,4910))))</f>
        <v>126416902.91351809</v>
      </c>
      <c r="B12468">
        <v>145822156.5594433</v>
      </c>
    </row>
    <row r="12469" spans="1:2" x14ac:dyDescent="0.25">
      <c r="A12469">
        <f ca="1">32143.9771208001*(((RANDBETWEEN(3800,4910))))</f>
        <v>135647583.44977647</v>
      </c>
      <c r="B12469">
        <v>168450721.88478994</v>
      </c>
    </row>
    <row r="12470" spans="1:2" x14ac:dyDescent="0.25">
      <c r="A12470">
        <f ca="1">29570.1769473431*(((RANDBETWEEN(3800,4910))))</f>
        <v>117659734.073478</v>
      </c>
      <c r="B12470">
        <v>166479994.98321867</v>
      </c>
    </row>
    <row r="12471" spans="1:2" x14ac:dyDescent="0.25">
      <c r="A12471">
        <f ca="1">26006.7101820978*(((RANDBETWEEN(3800,4910))))</f>
        <v>125508383.33880386</v>
      </c>
      <c r="B12471">
        <v>156759625.07422975</v>
      </c>
    </row>
    <row r="12472" spans="1:2" x14ac:dyDescent="0.25">
      <c r="A12472">
        <f ca="1">25593.4296127269*(((RANDBETWEEN(3800,4910))))</f>
        <v>106903755.49236031</v>
      </c>
      <c r="B12472">
        <v>199802937.10568064</v>
      </c>
    </row>
    <row r="12473" spans="1:2" x14ac:dyDescent="0.25">
      <c r="A12473">
        <f ca="1">28126.1445437354*(((RANDBETWEEN(3800,4910))))</f>
        <v>119311105.1545255</v>
      </c>
      <c r="B12473">
        <v>198718056.61145756</v>
      </c>
    </row>
    <row r="12474" spans="1:2" x14ac:dyDescent="0.25">
      <c r="A12474">
        <f ca="1">25614.3133665046*(((RANDBETWEEN(3800,4910))))</f>
        <v>111934549.41162509</v>
      </c>
      <c r="B12474">
        <v>179025488.31185859</v>
      </c>
    </row>
    <row r="12475" spans="1:2" x14ac:dyDescent="0.25">
      <c r="A12475">
        <f ca="1">27427.4368368645*(((RANDBETWEEN(3800,4910))))</f>
        <v>132392237.61154479</v>
      </c>
      <c r="B12475">
        <v>202689854.26764101</v>
      </c>
    </row>
    <row r="12476" spans="1:2" x14ac:dyDescent="0.25">
      <c r="A12476">
        <f ca="1">32480.0516861417*(((RANDBETWEEN(3800,4910))))</f>
        <v>146549993.20787117</v>
      </c>
      <c r="B12476">
        <v>202270278.30174178</v>
      </c>
    </row>
    <row r="12477" spans="1:2" x14ac:dyDescent="0.25">
      <c r="A12477">
        <f ca="1">28155.0195744045*(((RANDBETWEEN(3800,4910))))</f>
        <v>120672413.89589787</v>
      </c>
      <c r="B12477">
        <v>153854062.3755247</v>
      </c>
    </row>
    <row r="12478" spans="1:2" x14ac:dyDescent="0.25">
      <c r="A12478">
        <f ca="1">34215.8548607504*(((RANDBETWEEN(3800,4910))))</f>
        <v>153594972.46990877</v>
      </c>
      <c r="B12478">
        <v>194272165.37424502</v>
      </c>
    </row>
    <row r="12479" spans="1:2" x14ac:dyDescent="0.25">
      <c r="A12479">
        <f ca="1">28192.1498261151*(((RANDBETWEEN(3800,4910))))</f>
        <v>130219540.04682577</v>
      </c>
      <c r="B12479">
        <v>164230883.91561681</v>
      </c>
    </row>
    <row r="12480" spans="1:2" x14ac:dyDescent="0.25">
      <c r="A12480">
        <f ca="1">26278.1933949211*(((RANDBETWEEN(3800,4910))))</f>
        <v>116675178.67344987</v>
      </c>
      <c r="B12480">
        <v>149036434.37616679</v>
      </c>
    </row>
    <row r="12481" spans="1:2" x14ac:dyDescent="0.25">
      <c r="A12481">
        <f ca="1">28819.4962500098*(((RANDBETWEEN(3800,4910))))</f>
        <v>110465129.12628746</v>
      </c>
      <c r="B12481">
        <v>159955829.83239093</v>
      </c>
    </row>
    <row r="12482" spans="1:2" x14ac:dyDescent="0.25">
      <c r="A12482">
        <f ca="1">30319.2471750222*(((RANDBETWEEN(3800,4910))))</f>
        <v>144046743.32853025</v>
      </c>
      <c r="B12482">
        <v>195944844.03978202</v>
      </c>
    </row>
    <row r="12483" spans="1:2" x14ac:dyDescent="0.25">
      <c r="A12483">
        <f ca="1">28087.0524275067*(((RANDBETWEEN(3800,4910))))</f>
        <v>134986373.96659717</v>
      </c>
      <c r="B12483">
        <v>201063092.72921225</v>
      </c>
    </row>
    <row r="12484" spans="1:2" x14ac:dyDescent="0.25">
      <c r="A12484">
        <f ca="1">32909.1428285002*(((RANDBETWEEN(3800,4910))))</f>
        <v>129563295.31580521</v>
      </c>
      <c r="B12484">
        <v>152229108.36116204</v>
      </c>
    </row>
    <row r="12485" spans="1:2" x14ac:dyDescent="0.25">
      <c r="A12485">
        <f ca="1">28235.6202625683*(((RANDBETWEEN(3800,4910))))</f>
        <v>108029483.12458619</v>
      </c>
      <c r="B12485">
        <v>173981072.55957264</v>
      </c>
    </row>
    <row r="12486" spans="1:2" x14ac:dyDescent="0.25">
      <c r="A12486">
        <f ca="1">26527.3479397695*(((RANDBETWEEN(3800,4910))))</f>
        <v>128153617.89702646</v>
      </c>
      <c r="B12486">
        <v>143620645.78078729</v>
      </c>
    </row>
    <row r="12487" spans="1:2" x14ac:dyDescent="0.25">
      <c r="A12487">
        <f ca="1">27311.0110548125*(((RANDBETWEEN(3800,4910))))</f>
        <v>128525618.02394772</v>
      </c>
      <c r="B12487">
        <v>151780438.34238029</v>
      </c>
    </row>
    <row r="12488" spans="1:2" x14ac:dyDescent="0.25">
      <c r="A12488">
        <f ca="1">25158.9896023685*(((RANDBETWEEN(3800,4910))))</f>
        <v>107957224.38376328</v>
      </c>
      <c r="B12488">
        <v>144712861.40673259</v>
      </c>
    </row>
    <row r="12489" spans="1:2" x14ac:dyDescent="0.25">
      <c r="A12489">
        <f ca="1">27593.4780836091*(((RANDBETWEEN(3800,4910))))</f>
        <v>110898188.41802503</v>
      </c>
      <c r="B12489">
        <v>185125044.61048868</v>
      </c>
    </row>
    <row r="12490" spans="1:2" x14ac:dyDescent="0.25">
      <c r="A12490">
        <f ca="1">26520.3727293941*(((RANDBETWEEN(3800,4910))))</f>
        <v>121728510.82791883</v>
      </c>
      <c r="B12490">
        <v>175702643.60130051</v>
      </c>
    </row>
    <row r="12491" spans="1:2" x14ac:dyDescent="0.25">
      <c r="A12491">
        <f ca="1">24980.2178501307*(((RANDBETWEEN(3800,4910))))</f>
        <v>110887187.03673023</v>
      </c>
      <c r="B12491">
        <v>143787991.65274647</v>
      </c>
    </row>
    <row r="12492" spans="1:2" x14ac:dyDescent="0.25">
      <c r="A12492">
        <f ca="1">27428.0168246711*(((RANDBETWEEN(3800,4910))))</f>
        <v>129789375.61434355</v>
      </c>
      <c r="B12492">
        <v>157455826.81312034</v>
      </c>
    </row>
    <row r="12493" spans="1:2" x14ac:dyDescent="0.25">
      <c r="A12493">
        <f ca="1">31158.7178220141*(((RANDBETWEEN(3800,4910))))</f>
        <v>127937695.37719008</v>
      </c>
      <c r="B12493">
        <v>188718854.12249961</v>
      </c>
    </row>
    <row r="12494" spans="1:2" x14ac:dyDescent="0.25">
      <c r="A12494">
        <f ca="1">31687.7004301336*(((RANDBETWEEN(3800,4910))))</f>
        <v>144781103.26528034</v>
      </c>
      <c r="B12494">
        <v>189596483.67294532</v>
      </c>
    </row>
    <row r="12495" spans="1:2" x14ac:dyDescent="0.25">
      <c r="A12495">
        <f ca="1">27813.0809021148*(((RANDBETWEEN(3800,4910))))</f>
        <v>133002152.8739129</v>
      </c>
      <c r="B12495">
        <v>177865529.25127128</v>
      </c>
    </row>
    <row r="12496" spans="1:2" x14ac:dyDescent="0.25">
      <c r="A12496">
        <f ca="1">26245.8828208942*(((RANDBETWEEN(3800,4910))))</f>
        <v>103618745.37689029</v>
      </c>
      <c r="B12496">
        <v>155630120.64063656</v>
      </c>
    </row>
    <row r="12497" spans="1:2" x14ac:dyDescent="0.25">
      <c r="A12497">
        <f ca="1">26224.3246489879*(((RANDBETWEEN(3800,4910))))</f>
        <v>120684342.03464246</v>
      </c>
      <c r="B12497">
        <v>143696048.9640429</v>
      </c>
    </row>
    <row r="12498" spans="1:2" x14ac:dyDescent="0.25">
      <c r="A12498">
        <f ca="1">31095.0940635187*(((RANDBETWEEN(3800,4910))))</f>
        <v>139306021.40456399</v>
      </c>
      <c r="B12498">
        <v>163657546.95737192</v>
      </c>
    </row>
    <row r="12499" spans="1:2" x14ac:dyDescent="0.25">
      <c r="A12499">
        <f ca="1">28420.9306153703*(((RANDBETWEEN(3800,4910))))</f>
        <v>117890020.19255607</v>
      </c>
      <c r="B12499">
        <v>197917601.70635986</v>
      </c>
    </row>
    <row r="12500" spans="1:2" x14ac:dyDescent="0.25">
      <c r="A12500">
        <f ca="1">28702.2036274226*(((RANDBETWEEN(3800,4910))))</f>
        <v>127437784.10575615</v>
      </c>
      <c r="B12500">
        <v>149785468.72121364</v>
      </c>
    </row>
    <row r="12501" spans="1:2" x14ac:dyDescent="0.25">
      <c r="A12501">
        <f ca="1">33288.5842327027*(((RANDBETWEEN(3800,4910))))</f>
        <v>131756216.39303742</v>
      </c>
      <c r="B12501">
        <v>155072956.29952163</v>
      </c>
    </row>
    <row r="12502" spans="1:2" x14ac:dyDescent="0.25">
      <c r="A12502">
        <f ca="1">27532.2595587751*(((RANDBETWEEN(3800,4910))))</f>
        <v>127556958.53580514</v>
      </c>
      <c r="B12502">
        <v>167523761.67232102</v>
      </c>
    </row>
    <row r="12503" spans="1:2" x14ac:dyDescent="0.25">
      <c r="A12503">
        <f ca="1">30631.6647851565*(((RANDBETWEEN(3800,4910))))</f>
        <v>146511252.66740367</v>
      </c>
      <c r="B12503">
        <v>165083570.09930143</v>
      </c>
    </row>
    <row r="12504" spans="1:2" x14ac:dyDescent="0.25">
      <c r="A12504">
        <f ca="1">27960.2631629641*(((RANDBETWEEN(3800,4910))))</f>
        <v>112512098.96776748</v>
      </c>
      <c r="B12504">
        <v>152604066.28334758</v>
      </c>
    </row>
    <row r="12505" spans="1:2" x14ac:dyDescent="0.25">
      <c r="A12505">
        <f ca="1">26759.3163710771*(((RANDBETWEEN(3800,4910))))</f>
        <v>123681560.2671182</v>
      </c>
      <c r="B12505">
        <v>146132064.67988592</v>
      </c>
    </row>
    <row r="12506" spans="1:2" x14ac:dyDescent="0.25">
      <c r="A12506">
        <f ca="1">26607.3785549963*(((RANDBETWEEN(3800,4910))))</f>
        <v>115768704.09278898</v>
      </c>
      <c r="B12506">
        <v>147621418.63101453</v>
      </c>
    </row>
    <row r="12507" spans="1:2" x14ac:dyDescent="0.25">
      <c r="A12507">
        <f ca="1">26171.5409068389*(((RANDBETWEEN(3800,4910))))</f>
        <v>106570514.57264809</v>
      </c>
      <c r="B12507">
        <v>144993449.93514276</v>
      </c>
    </row>
    <row r="12508" spans="1:2" x14ac:dyDescent="0.25">
      <c r="A12508">
        <f ca="1">30729.5452252056*(((RANDBETWEEN(3800,4910))))</f>
        <v>149161212.52314818</v>
      </c>
      <c r="B12508">
        <v>194001806.5297918</v>
      </c>
    </row>
    <row r="12509" spans="1:2" x14ac:dyDescent="0.25">
      <c r="A12509">
        <f ca="1">29520.3075374408*(((RANDBETWEEN(3800,4910))))</f>
        <v>119350603.37387334</v>
      </c>
      <c r="B12509">
        <v>164491393.95757276</v>
      </c>
    </row>
    <row r="12510" spans="1:2" x14ac:dyDescent="0.25">
      <c r="A12510">
        <f ca="1">26479.7651147317*(((RANDBETWEEN(3800,4910))))</f>
        <v>124216578.15320651</v>
      </c>
      <c r="B12510">
        <v>194213436.76281038</v>
      </c>
    </row>
    <row r="12511" spans="1:2" x14ac:dyDescent="0.25">
      <c r="A12511">
        <f ca="1">28701.711402521*(((RANDBETWEEN(3800,4910))))</f>
        <v>126459740.43950766</v>
      </c>
      <c r="B12511">
        <v>155067777.26618439</v>
      </c>
    </row>
    <row r="12512" spans="1:2" x14ac:dyDescent="0.25">
      <c r="A12512">
        <f ca="1">29670.1408127756*(((RANDBETWEEN(3800,4910))))</f>
        <v>141526571.67693964</v>
      </c>
      <c r="B12512">
        <v>167869286.35927412</v>
      </c>
    </row>
    <row r="12513" spans="1:2" x14ac:dyDescent="0.25">
      <c r="A12513">
        <f ca="1">31670.6219331802*(((RANDBETWEEN(3800,4910))))</f>
        <v>149802041.74394223</v>
      </c>
      <c r="B12513">
        <v>196469580.17229494</v>
      </c>
    </row>
    <row r="12514" spans="1:2" x14ac:dyDescent="0.25">
      <c r="A12514">
        <f ca="1">27775.3109646239*(((RANDBETWEEN(3800,4910))))</f>
        <v>120183770.54392776</v>
      </c>
      <c r="B12514">
        <v>163886538.18860644</v>
      </c>
    </row>
    <row r="12515" spans="1:2" x14ac:dyDescent="0.25">
      <c r="A12515">
        <f ca="1">27137.7792124441*(((RANDBETWEEN(3800,4910))))</f>
        <v>112160441.48503149</v>
      </c>
      <c r="B12515">
        <v>170246376.12597328</v>
      </c>
    </row>
    <row r="12516" spans="1:2" x14ac:dyDescent="0.25">
      <c r="A12516">
        <f ca="1">25853.2370265345*(((RANDBETWEEN(3800,4910))))</f>
        <v>113056205.51703535</v>
      </c>
      <c r="B12516">
        <v>146502748.51124552</v>
      </c>
    </row>
    <row r="12517" spans="1:2" x14ac:dyDescent="0.25">
      <c r="A12517">
        <f ca="1">27348.6637738881*(((RANDBETWEEN(3800,4910))))</f>
        <v>126514918.61800623</v>
      </c>
      <c r="B12517">
        <v>150777109.70637193</v>
      </c>
    </row>
    <row r="12518" spans="1:2" x14ac:dyDescent="0.25">
      <c r="A12518">
        <f ca="1">30883.8999797161*(((RANDBETWEEN(3800,4910))))</f>
        <v>151485529.40050739</v>
      </c>
      <c r="B12518">
        <v>195866162.97329804</v>
      </c>
    </row>
    <row r="12519" spans="1:2" x14ac:dyDescent="0.25">
      <c r="A12519">
        <f ca="1">28986.6910287231*(((RANDBETWEEN(3800,4910))))</f>
        <v>127657387.2904965</v>
      </c>
      <c r="B12519">
        <v>192017026.38756704</v>
      </c>
    </row>
    <row r="12520" spans="1:2" x14ac:dyDescent="0.25">
      <c r="A12520">
        <f ca="1">27657.633318417*(((RANDBETWEEN(3800,4910))))</f>
        <v>128386733.86409165</v>
      </c>
      <c r="B12520">
        <v>148726780.94958684</v>
      </c>
    </row>
    <row r="12521" spans="1:2" x14ac:dyDescent="0.25">
      <c r="A12521">
        <f ca="1">26417.9900100041*(((RANDBETWEEN(3800,4910))))</f>
        <v>120571706.40565874</v>
      </c>
      <c r="B12521">
        <v>145323308.39680758</v>
      </c>
    </row>
    <row r="12522" spans="1:2" x14ac:dyDescent="0.25">
      <c r="A12522">
        <f ca="1">29907.6558690415*(((RANDBETWEEN(3800,4910))))</f>
        <v>142121180.68968505</v>
      </c>
      <c r="B12522">
        <v>186758587.09114489</v>
      </c>
    </row>
    <row r="12523" spans="1:2" x14ac:dyDescent="0.25">
      <c r="A12523">
        <f ca="1">31989.3134056478*(((RANDBETWEEN(3800,4910))))</f>
        <v>147566702.74025315</v>
      </c>
      <c r="B12523">
        <v>190306273.3040424</v>
      </c>
    </row>
    <row r="12524" spans="1:2" x14ac:dyDescent="0.25">
      <c r="A12524">
        <f ca="1">27218.3169647567*(((RANDBETWEEN(3800,4910))))</f>
        <v>130539048.16297309</v>
      </c>
      <c r="B12524">
        <v>168098644.61918598</v>
      </c>
    </row>
    <row r="12525" spans="1:2" x14ac:dyDescent="0.25">
      <c r="A12525">
        <f ca="1">27613.2670380978*(((RANDBETWEEN(3800,4910))))</f>
        <v>133427306.32808857</v>
      </c>
      <c r="B12525">
        <v>197377281.40874457</v>
      </c>
    </row>
    <row r="12526" spans="1:2" x14ac:dyDescent="0.25">
      <c r="A12526">
        <f ca="1">25803.1385451969*(((RANDBETWEEN(3800,4910))))</f>
        <v>109663338.81708695</v>
      </c>
      <c r="B12526">
        <v>155315994.99438581</v>
      </c>
    </row>
    <row r="12527" spans="1:2" x14ac:dyDescent="0.25">
      <c r="A12527">
        <f ca="1">27139.0780498089*(((RANDBETWEEN(3800,4910))))</f>
        <v>128666369.03414415</v>
      </c>
      <c r="B12527">
        <v>152285978.69598493</v>
      </c>
    </row>
    <row r="12528" spans="1:2" x14ac:dyDescent="0.25">
      <c r="A12528">
        <f ca="1">26959.1436766129*(((RANDBETWEEN(3800,4910))))</f>
        <v>129323012.21671206</v>
      </c>
      <c r="B12528">
        <v>173155949.2680499</v>
      </c>
    </row>
    <row r="12529" spans="1:2" x14ac:dyDescent="0.25">
      <c r="A12529">
        <f ca="1">25600.1976428347*(((RANDBETWEEN(3800,4910))))</f>
        <v>111719262.5133307</v>
      </c>
      <c r="B12529">
        <v>146838878.13735038</v>
      </c>
    </row>
    <row r="12530" spans="1:2" x14ac:dyDescent="0.25">
      <c r="A12530">
        <f ca="1">27357.1951907739*(((RANDBETWEEN(3800,4910))))</f>
        <v>133065397.40792441</v>
      </c>
      <c r="B12530">
        <v>149393977.64912748</v>
      </c>
    </row>
    <row r="12531" spans="1:2" x14ac:dyDescent="0.25">
      <c r="A12531">
        <f ca="1">27705.208992157*(((RANDBETWEEN(3800,4910))))</f>
        <v>110626899.50568309</v>
      </c>
      <c r="B12531">
        <v>158438251.52474204</v>
      </c>
    </row>
    <row r="12532" spans="1:2" x14ac:dyDescent="0.25">
      <c r="A12532">
        <f ca="1">25950.701340246*(((RANDBETWEEN(3800,4910))))</f>
        <v>102479319.59263127</v>
      </c>
      <c r="B12532">
        <v>170205761.41436705</v>
      </c>
    </row>
    <row r="12533" spans="1:2" x14ac:dyDescent="0.25">
      <c r="A12533">
        <f ca="1">26932.5240619068*(((RANDBETWEEN(3800,4910))))</f>
        <v>114355497.16685618</v>
      </c>
      <c r="B12533">
        <v>146089068.32856789</v>
      </c>
    </row>
    <row r="12534" spans="1:2" x14ac:dyDescent="0.25">
      <c r="A12534">
        <f ca="1">33163.862291556*(((RANDBETWEEN(3800,4910))))</f>
        <v>146816418.36471853</v>
      </c>
      <c r="B12534">
        <v>146483759.54303741</v>
      </c>
    </row>
    <row r="12535" spans="1:2" x14ac:dyDescent="0.25">
      <c r="A12535">
        <f ca="1">27703.6025915477*(((RANDBETWEEN(3800,4910))))</f>
        <v>131342779.88652782</v>
      </c>
      <c r="B12535">
        <v>181803528.692781</v>
      </c>
    </row>
    <row r="12536" spans="1:2" x14ac:dyDescent="0.25">
      <c r="A12536">
        <f ca="1">29508.4471625862*(((RANDBETWEEN(3800,4910))))</f>
        <v>125027290.62787761</v>
      </c>
      <c r="B12536">
        <v>152761429.82811594</v>
      </c>
    </row>
    <row r="12537" spans="1:2" x14ac:dyDescent="0.25">
      <c r="A12537">
        <f ca="1">27103.0058419215*(((RANDBETWEEN(3800,4910))))</f>
        <v>105159662.66665553</v>
      </c>
      <c r="B12537">
        <v>151751230.82404298</v>
      </c>
    </row>
    <row r="12538" spans="1:2" x14ac:dyDescent="0.25">
      <c r="A12538">
        <f ca="1">31189.7265601509*(((RANDBETWEEN(3800,4910))))</f>
        <v>133211322.13840456</v>
      </c>
      <c r="B12538">
        <v>178075082.74064541</v>
      </c>
    </row>
    <row r="12539" spans="1:2" x14ac:dyDescent="0.25">
      <c r="A12539">
        <f ca="1">27560.9325444632*(((RANDBETWEEN(3800,4910))))</f>
        <v>113192749.96011016</v>
      </c>
      <c r="B12539">
        <v>176236113.18335307</v>
      </c>
    </row>
    <row r="12540" spans="1:2" x14ac:dyDescent="0.25">
      <c r="A12540">
        <f ca="1">27720.6887388751*(((RANDBETWEEN(3800,4910))))</f>
        <v>124937144.14610989</v>
      </c>
      <c r="B12540">
        <v>151360562.20254916</v>
      </c>
    </row>
    <row r="12541" spans="1:2" x14ac:dyDescent="0.25">
      <c r="A12541">
        <f ca="1">28197.142053438*(((RANDBETWEEN(3800,4910))))</f>
        <v>108389814.05341551</v>
      </c>
      <c r="B12541">
        <v>157645357.4702332</v>
      </c>
    </row>
    <row r="12542" spans="1:2" x14ac:dyDescent="0.25">
      <c r="A12542">
        <f ca="1">27630.3818337416*(((RANDBETWEEN(3800,4910))))</f>
        <v>113560869.33667816</v>
      </c>
      <c r="B12542">
        <v>155932078.18472487</v>
      </c>
    </row>
    <row r="12543" spans="1:2" x14ac:dyDescent="0.25">
      <c r="A12543">
        <f ca="1">27418.3552785938*(((RANDBETWEEN(3800,4910))))</f>
        <v>121134293.62082736</v>
      </c>
      <c r="B12543">
        <v>153871263.36747319</v>
      </c>
    </row>
    <row r="12544" spans="1:2" x14ac:dyDescent="0.25">
      <c r="A12544">
        <f ca="1">27074.98798936*(((RANDBETWEEN(3800,4910))))</f>
        <v>124680319.69100289</v>
      </c>
      <c r="B12544">
        <v>197685813.18051118</v>
      </c>
    </row>
    <row r="12545" spans="1:2" x14ac:dyDescent="0.25">
      <c r="A12545">
        <f ca="1">27121.8236558648*(((RANDBETWEEN(3800,4910))))</f>
        <v>117329009.13527109</v>
      </c>
      <c r="B12545">
        <v>158068916.54563475</v>
      </c>
    </row>
    <row r="12546" spans="1:2" x14ac:dyDescent="0.25">
      <c r="A12546">
        <f ca="1">27292.8856123415*(((RANDBETWEEN(3800,4910))))</f>
        <v>126311474.61391653</v>
      </c>
      <c r="B12546">
        <v>154943181.69327024</v>
      </c>
    </row>
    <row r="12547" spans="1:2" x14ac:dyDescent="0.25">
      <c r="A12547">
        <f ca="1">27352.1986125615*(((RANDBETWEEN(3800,4910))))</f>
        <v>133369320.43484974</v>
      </c>
      <c r="B12547">
        <v>182762002.82638034</v>
      </c>
    </row>
    <row r="12548" spans="1:2" x14ac:dyDescent="0.25">
      <c r="A12548">
        <f ca="1">29487.1851792693*(((RANDBETWEEN(3800,4910))))</f>
        <v>128829512.04822767</v>
      </c>
      <c r="B12548">
        <v>194290123.28918156</v>
      </c>
    </row>
    <row r="12549" spans="1:2" x14ac:dyDescent="0.25">
      <c r="A12549">
        <f ca="1">32959.4453348223*(((RANDBETWEEN(3800,4910))))</f>
        <v>143736141.10516009</v>
      </c>
      <c r="B12549">
        <v>156318775.70485556</v>
      </c>
    </row>
    <row r="12550" spans="1:2" x14ac:dyDescent="0.25">
      <c r="A12550">
        <f ca="1">26325.8308967733*(((RANDBETWEEN(3800,4910))))</f>
        <v>113464331.16509284</v>
      </c>
      <c r="B12550">
        <v>149979491.89791742</v>
      </c>
    </row>
    <row r="12551" spans="1:2" x14ac:dyDescent="0.25">
      <c r="A12551">
        <f ca="1">27518.6598464856*(((RANDBETWEEN(3800,4910))))</f>
        <v>112413725.47289374</v>
      </c>
      <c r="B12551">
        <v>178152618.12114805</v>
      </c>
    </row>
    <row r="12552" spans="1:2" x14ac:dyDescent="0.25">
      <c r="A12552">
        <f ca="1">29590.150604866*(((RANDBETWEEN(3800,4910))))</f>
        <v>135493299.61968157</v>
      </c>
      <c r="B12552">
        <v>157170551.04533744</v>
      </c>
    </row>
    <row r="12553" spans="1:2" x14ac:dyDescent="0.25">
      <c r="A12553">
        <f ca="1">31824.660377428*(((RANDBETWEEN(3800,4910))))</f>
        <v>152471947.86825755</v>
      </c>
      <c r="B12553">
        <v>194875346.02004144</v>
      </c>
    </row>
    <row r="12554" spans="1:2" x14ac:dyDescent="0.25">
      <c r="A12554">
        <f ca="1">32168.1748203963*(((RANDBETWEEN(3800,4910))))</f>
        <v>130924471.51901287</v>
      </c>
      <c r="B12554">
        <v>154802348.11741644</v>
      </c>
    </row>
    <row r="12555" spans="1:2" x14ac:dyDescent="0.25">
      <c r="A12555">
        <f ca="1">32179.3191195936*(((RANDBETWEEN(3800,4910))))</f>
        <v>154846883.60348421</v>
      </c>
      <c r="B12555">
        <v>143041583.35292089</v>
      </c>
    </row>
    <row r="12556" spans="1:2" x14ac:dyDescent="0.25">
      <c r="A12556">
        <f ca="1">26780.7116801366*(((RANDBETWEEN(3800,4910))))</f>
        <v>116442534.385234</v>
      </c>
      <c r="B12556">
        <v>151877665.1997897</v>
      </c>
    </row>
    <row r="12557" spans="1:2" x14ac:dyDescent="0.25">
      <c r="A12557">
        <f ca="1">27132.4774332886*(((RANDBETWEEN(3800,4910))))</f>
        <v>121255041.64936669</v>
      </c>
      <c r="B12557">
        <v>146009913.51786792</v>
      </c>
    </row>
    <row r="12558" spans="1:2" x14ac:dyDescent="0.25">
      <c r="A12558">
        <f ca="1">28342.7380250619*(((RANDBETWEEN(3800,4910))))</f>
        <v>122440628.26826745</v>
      </c>
      <c r="B12558">
        <v>151310137.19533062</v>
      </c>
    </row>
    <row r="12559" spans="1:2" x14ac:dyDescent="0.25">
      <c r="A12559">
        <f ca="1">26908.5607488832*(((RANDBETWEEN(3800,4910))))</f>
        <v>115760628.34169537</v>
      </c>
      <c r="B12559">
        <v>144456134.3947686</v>
      </c>
    </row>
    <row r="12560" spans="1:2" x14ac:dyDescent="0.25">
      <c r="A12560">
        <f ca="1">30704.4022481629*(((RANDBETWEEN(3800,4910))))</f>
        <v>120177030.39930958</v>
      </c>
      <c r="B12560">
        <v>158489563.08562425</v>
      </c>
    </row>
    <row r="12561" spans="1:2" x14ac:dyDescent="0.25">
      <c r="A12561">
        <f ca="1">29409.7232361307*(((RANDBETWEEN(3800,4910))))</f>
        <v>113345073.35204788</v>
      </c>
      <c r="B12561">
        <v>158292806.002323</v>
      </c>
    </row>
    <row r="12562" spans="1:2" x14ac:dyDescent="0.25">
      <c r="A12562">
        <f ca="1">28537.7204796499*(((RANDBETWEEN(3800,4910))))</f>
        <v>138664783.81061885</v>
      </c>
      <c r="B12562">
        <v>155770258.82231858</v>
      </c>
    </row>
    <row r="12563" spans="1:2" x14ac:dyDescent="0.25">
      <c r="A12563">
        <f ca="1">27129.4754078615*(((RANDBETWEEN(3800,4910))))</f>
        <v>104421350.8448588</v>
      </c>
      <c r="B12563">
        <v>194340009.06213641</v>
      </c>
    </row>
    <row r="12564" spans="1:2" x14ac:dyDescent="0.25">
      <c r="A12564">
        <f ca="1">29513.9220770851*(((RANDBETWEEN(3800,4910))))</f>
        <v>140220643.78823137</v>
      </c>
      <c r="B12564">
        <v>147080610.63432604</v>
      </c>
    </row>
    <row r="12565" spans="1:2" x14ac:dyDescent="0.25">
      <c r="A12565">
        <f ca="1">26198.6235964058*(((RANDBETWEEN(3800,4910))))</f>
        <v>103510761.8293992</v>
      </c>
      <c r="B12565">
        <v>146462957.31894732</v>
      </c>
    </row>
    <row r="12566" spans="1:2" x14ac:dyDescent="0.25">
      <c r="A12566">
        <f ca="1">30515.6669104441*(((RANDBETWEEN(3800,4910))))</f>
        <v>133200886.06408852</v>
      </c>
      <c r="B12566">
        <v>158734554.34317058</v>
      </c>
    </row>
    <row r="12567" spans="1:2" x14ac:dyDescent="0.25">
      <c r="A12567">
        <f ca="1">27741.7885706801*(((RANDBETWEEN(3800,4910))))</f>
        <v>129193509.37365726</v>
      </c>
      <c r="B12567">
        <v>153380697.73586828</v>
      </c>
    </row>
    <row r="12568" spans="1:2" x14ac:dyDescent="0.25">
      <c r="A12568">
        <f ca="1">27226.1382680272*(((RANDBETWEEN(3800,4910))))</f>
        <v>111463810.06930345</v>
      </c>
      <c r="B12568">
        <v>195162174.05558771</v>
      </c>
    </row>
    <row r="12569" spans="1:2" x14ac:dyDescent="0.25">
      <c r="A12569">
        <f ca="1">29764.4252118348*(((RANDBETWEEN(3800,4910))))</f>
        <v>120218513.4306009</v>
      </c>
      <c r="B12569">
        <v>145693878.26682329</v>
      </c>
    </row>
    <row r="12570" spans="1:2" x14ac:dyDescent="0.25">
      <c r="A12570">
        <f ca="1">31924.3082954752*(((RANDBETWEEN(3800,4910))))</f>
        <v>126962974.09110473</v>
      </c>
      <c r="B12570">
        <v>189817210.2500039</v>
      </c>
    </row>
    <row r="12571" spans="1:2" x14ac:dyDescent="0.25">
      <c r="A12571">
        <f ca="1">29934.6372625231*(((RANDBETWEEN(3800,4910))))</f>
        <v>136292403.45626786</v>
      </c>
      <c r="B12571">
        <v>191452774.08052984</v>
      </c>
    </row>
    <row r="12572" spans="1:2" x14ac:dyDescent="0.25">
      <c r="A12572">
        <f ca="1">27745.6117727719*(((RANDBETWEEN(3800,4910))))</f>
        <v>108346613.97267425</v>
      </c>
      <c r="B12572">
        <v>156980480.87091744</v>
      </c>
    </row>
    <row r="12573" spans="1:2" x14ac:dyDescent="0.25">
      <c r="A12573">
        <f ca="1">30327.6314690209*(((RANDBETWEEN(3800,4910))))</f>
        <v>139567760.02043405</v>
      </c>
      <c r="B12573">
        <v>173220301.77328062</v>
      </c>
    </row>
    <row r="12574" spans="1:2" x14ac:dyDescent="0.25">
      <c r="A12574">
        <f ca="1">24882.4296951784*(((RANDBETWEEN(3800,4910))))</f>
        <v>113264819.97245197</v>
      </c>
      <c r="B12574">
        <v>184273844.99122748</v>
      </c>
    </row>
    <row r="12575" spans="1:2" x14ac:dyDescent="0.25">
      <c r="A12575">
        <f ca="1">27331.6030615855*(((RANDBETWEEN(3800,4910))))</f>
        <v>128157886.75577419</v>
      </c>
      <c r="B12575">
        <v>158215298.62719339</v>
      </c>
    </row>
    <row r="12576" spans="1:2" x14ac:dyDescent="0.25">
      <c r="A12576">
        <f ca="1">29952.813758629*(((RANDBETWEEN(3800,4910))))</f>
        <v>117804416.51268782</v>
      </c>
      <c r="B12576">
        <v>189946774.07554281</v>
      </c>
    </row>
    <row r="12577" spans="1:2" x14ac:dyDescent="0.25">
      <c r="A12577">
        <f ca="1">24995.9481622441*(((RANDBETWEEN(3800,4910))))</f>
        <v>97034270.76583162</v>
      </c>
      <c r="B12577">
        <v>145161611.29354867</v>
      </c>
    </row>
    <row r="12578" spans="1:2" x14ac:dyDescent="0.25">
      <c r="A12578">
        <f ca="1">27918.8205188637*(((RANDBETWEEN(3800,4910))))</f>
        <v>130576323.56672561</v>
      </c>
      <c r="B12578">
        <v>160729233.26681086</v>
      </c>
    </row>
    <row r="12579" spans="1:2" x14ac:dyDescent="0.25">
      <c r="A12579">
        <f ca="1">26859.962021795*(((RANDBETWEEN(3800,4910))))</f>
        <v>127289360.02128652</v>
      </c>
      <c r="B12579">
        <v>198238883.29805356</v>
      </c>
    </row>
    <row r="12580" spans="1:2" x14ac:dyDescent="0.25">
      <c r="A12580">
        <f ca="1">26870.0318049639*(((RANDBETWEEN(3800,4910))))</f>
        <v>104363203.53047982</v>
      </c>
      <c r="B12580">
        <v>162902228.69944233</v>
      </c>
    </row>
    <row r="12581" spans="1:2" x14ac:dyDescent="0.25">
      <c r="A12581">
        <f ca="1">26522.0775859058*(((RANDBETWEEN(3800,4910))))</f>
        <v>105663957.10224865</v>
      </c>
      <c r="B12581">
        <v>157546688.82400197</v>
      </c>
    </row>
    <row r="12582" spans="1:2" x14ac:dyDescent="0.25">
      <c r="A12582">
        <f ca="1">26767.3414636974*(((RANDBETWEEN(3800,4910))))</f>
        <v>115501078.41585426</v>
      </c>
      <c r="B12582">
        <v>166955733.02028632</v>
      </c>
    </row>
    <row r="12583" spans="1:2" x14ac:dyDescent="0.25">
      <c r="A12583">
        <f ca="1">26717.6050580607*(((RANDBETWEEN(3800,4910))))</f>
        <v>116114711.58233182</v>
      </c>
      <c r="B12583">
        <v>192195347.05335104</v>
      </c>
    </row>
    <row r="12584" spans="1:2" x14ac:dyDescent="0.25">
      <c r="A12584">
        <f ca="1">25791.3181504372*(((RANDBETWEEN(3800,4910))))</f>
        <v>102829985.46579294</v>
      </c>
      <c r="B12584">
        <v>171844249.22085685</v>
      </c>
    </row>
    <row r="12585" spans="1:2" x14ac:dyDescent="0.25">
      <c r="A12585">
        <f ca="1">25876.6096107824*(((RANDBETWEEN(3800,4910))))</f>
        <v>122681006.16471933</v>
      </c>
      <c r="B12585">
        <v>148634108.89982277</v>
      </c>
    </row>
    <row r="12586" spans="1:2" x14ac:dyDescent="0.25">
      <c r="A12586">
        <f ca="1">27176.607891303*(((RANDBETWEEN(3800,4910))))</f>
        <v>125555928.45782006</v>
      </c>
      <c r="B12586">
        <v>154255557.34577236</v>
      </c>
    </row>
    <row r="12587" spans="1:2" x14ac:dyDescent="0.25">
      <c r="A12587">
        <f ca="1">26722.670386713*(((RANDBETWEEN(3800,4910))))</f>
        <v>124687980.02440293</v>
      </c>
      <c r="B12587">
        <v>156318816.11796978</v>
      </c>
    </row>
    <row r="12588" spans="1:2" x14ac:dyDescent="0.25">
      <c r="A12588">
        <f ca="1">27784.7102897011*(((RANDBETWEEN(3800,4910))))</f>
        <v>109221696.14881518</v>
      </c>
      <c r="B12588">
        <v>156517879.42334157</v>
      </c>
    </row>
    <row r="12589" spans="1:2" x14ac:dyDescent="0.25">
      <c r="A12589">
        <f ca="1">27745.0553488101*(((RANDBETWEEN(3800,4910))))</f>
        <v>106485522.42873324</v>
      </c>
      <c r="B12589">
        <v>196655165.06207848</v>
      </c>
    </row>
    <row r="12590" spans="1:2" x14ac:dyDescent="0.25">
      <c r="A12590">
        <f ca="1">26791.7697682778*(((RANDBETWEEN(3800,4910))))</f>
        <v>103630565.46369846</v>
      </c>
      <c r="B12590">
        <v>156126105.64445403</v>
      </c>
    </row>
    <row r="12591" spans="1:2" x14ac:dyDescent="0.25">
      <c r="A12591">
        <f ca="1">26503.8732981539*(((RANDBETWEEN(3800,4910))))</f>
        <v>100714718.5329847</v>
      </c>
      <c r="B12591">
        <v>153070153.70376331</v>
      </c>
    </row>
    <row r="12592" spans="1:2" x14ac:dyDescent="0.25">
      <c r="A12592">
        <f ca="1">31390.7332188389*(((RANDBETWEEN(3800,4910))))</f>
        <v>148729293.99085876</v>
      </c>
      <c r="B12592">
        <v>181105960.83774036</v>
      </c>
    </row>
    <row r="12593" spans="1:2" x14ac:dyDescent="0.25">
      <c r="A12593">
        <f ca="1">28586.7711580616*(((RANDBETWEEN(3800,4910))))</f>
        <v>129869701.37107369</v>
      </c>
      <c r="B12593">
        <v>143309849.05056059</v>
      </c>
    </row>
    <row r="12594" spans="1:2" x14ac:dyDescent="0.25">
      <c r="A12594">
        <f ca="1">33140.0836405308*(((RANDBETWEEN(3800,4910))))</f>
        <v>148533854.87685895</v>
      </c>
      <c r="B12594">
        <v>167926967.79929829</v>
      </c>
    </row>
    <row r="12595" spans="1:2" x14ac:dyDescent="0.25">
      <c r="A12595">
        <f ca="1">28287.509384048*(((RANDBETWEEN(3800,4910))))</f>
        <v>137279283.04078504</v>
      </c>
      <c r="B12595">
        <v>158068445.72029042</v>
      </c>
    </row>
    <row r="12596" spans="1:2" x14ac:dyDescent="0.25">
      <c r="A12596">
        <f ca="1">26724.5175085464*(((RANDBETWEEN(3800,4910))))</f>
        <v>126620763.95549272</v>
      </c>
      <c r="B12596">
        <v>173104907.76007912</v>
      </c>
    </row>
    <row r="12597" spans="1:2" x14ac:dyDescent="0.25">
      <c r="A12597">
        <f ca="1">25752.3700134732*(((RANDBETWEEN(3800,4910))))</f>
        <v>121190653.28340469</v>
      </c>
      <c r="B12597">
        <v>145221912.82669669</v>
      </c>
    </row>
    <row r="12598" spans="1:2" x14ac:dyDescent="0.25">
      <c r="A12598">
        <f ca="1">26051.9414999641*(((RANDBETWEEN(3800,4910))))</f>
        <v>104416181.53185627</v>
      </c>
      <c r="B12598">
        <v>159815435.35533261</v>
      </c>
    </row>
    <row r="12599" spans="1:2" x14ac:dyDescent="0.25">
      <c r="A12599">
        <f ca="1">25550.3691123*(((RANDBETWEEN(3800,4910))))</f>
        <v>104986466.68244059</v>
      </c>
      <c r="B12599">
        <v>143022041.38219267</v>
      </c>
    </row>
    <row r="12600" spans="1:2" x14ac:dyDescent="0.25">
      <c r="A12600">
        <f ca="1">26608.6289841248*(((RANDBETWEEN(3800,4910))))</f>
        <v>106727210.85532457</v>
      </c>
      <c r="B12600">
        <v>154484120.3303082</v>
      </c>
    </row>
    <row r="12601" spans="1:2" x14ac:dyDescent="0.25">
      <c r="A12601">
        <f ca="1">26665.5511377266*(((RANDBETWEEN(3800,4910))))</f>
        <v>110902027.1818051</v>
      </c>
      <c r="B12601">
        <v>150835905.61027479</v>
      </c>
    </row>
    <row r="12602" spans="1:2" x14ac:dyDescent="0.25">
      <c r="A12602">
        <f ca="1">28097.8946380517*(((RANDBETWEEN(3800,4910))))</f>
        <v>137314411.09615847</v>
      </c>
      <c r="B12602">
        <v>159519362.23019621</v>
      </c>
    </row>
    <row r="12603" spans="1:2" x14ac:dyDescent="0.25">
      <c r="A12603">
        <f ca="1">27285.5231023448*(((RANDBETWEEN(3800,4910))))</f>
        <v>105976971.72950716</v>
      </c>
      <c r="B12603">
        <v>143799110.58392853</v>
      </c>
    </row>
    <row r="12604" spans="1:2" x14ac:dyDescent="0.25">
      <c r="A12604">
        <f ca="1">26619.4382718694*(((RANDBETWEEN(3800,4910))))</f>
        <v>109326032.98256755</v>
      </c>
      <c r="B12604">
        <v>153690061.54676199</v>
      </c>
    </row>
    <row r="12605" spans="1:2" x14ac:dyDescent="0.25">
      <c r="A12605">
        <f ca="1">30741.0150815407*(((RANDBETWEEN(3800,4910))))</f>
        <v>142515345.91802284</v>
      </c>
      <c r="B12605">
        <v>147956064.00780758</v>
      </c>
    </row>
    <row r="12606" spans="1:2" x14ac:dyDescent="0.25">
      <c r="A12606">
        <f ca="1">26599.0648242437*(((RANDBETWEEN(3800,4910))))</f>
        <v>111583076.93770225</v>
      </c>
      <c r="B12606">
        <v>181460038.53923756</v>
      </c>
    </row>
    <row r="12607" spans="1:2" x14ac:dyDescent="0.25">
      <c r="A12607">
        <f ca="1">27504.0328927915*(((RANDBETWEEN(3800,4910))))</f>
        <v>121017744.72828247</v>
      </c>
      <c r="B12607">
        <v>188450653.71502054</v>
      </c>
    </row>
    <row r="12608" spans="1:2" x14ac:dyDescent="0.25">
      <c r="A12608">
        <f ca="1">26215.9542087214*(((RANDBETWEEN(3800,4910))))</f>
        <v>120121502.18436134</v>
      </c>
      <c r="B12608">
        <v>178137621.76273969</v>
      </c>
    </row>
    <row r="12609" spans="1:2" x14ac:dyDescent="0.25">
      <c r="A12609">
        <f ca="1">27084.9193435547*(((RANDBETWEEN(3800,4910))))</f>
        <v>115219246.88748181</v>
      </c>
      <c r="B12609">
        <v>179220341.39039326</v>
      </c>
    </row>
    <row r="12610" spans="1:2" x14ac:dyDescent="0.25">
      <c r="A12610">
        <f ca="1">31065.1954523905*(((RANDBETWEEN(3800,4910))))</f>
        <v>139638053.55849513</v>
      </c>
      <c r="B12610">
        <v>203497367.32714483</v>
      </c>
    </row>
    <row r="12611" spans="1:2" x14ac:dyDescent="0.25">
      <c r="A12611">
        <f ca="1">28343.3970166395*(((RANDBETWEEN(3800,4910))))</f>
        <v>113685365.433741</v>
      </c>
      <c r="B12611">
        <v>172559329.76959249</v>
      </c>
    </row>
    <row r="12612" spans="1:2" x14ac:dyDescent="0.25">
      <c r="A12612">
        <f ca="1">26680.1402410731*(((RANDBETWEEN(3800,4910))))</f>
        <v>105226473.11079235</v>
      </c>
      <c r="B12612">
        <v>154796778.38668454</v>
      </c>
    </row>
    <row r="12613" spans="1:2" x14ac:dyDescent="0.25">
      <c r="A12613">
        <f ca="1">26545.3030059408*(((RANDBETWEEN(3800,4910))))</f>
        <v>128319994.73071769</v>
      </c>
      <c r="B12613">
        <v>169502815.82948959</v>
      </c>
    </row>
    <row r="12614" spans="1:2" x14ac:dyDescent="0.25">
      <c r="A12614">
        <f ca="1">25728.6600309229*(((RANDBETWEEN(3800,4910))))</f>
        <v>112254143.71491648</v>
      </c>
      <c r="B12614">
        <v>156642942.09701306</v>
      </c>
    </row>
    <row r="12615" spans="1:2" x14ac:dyDescent="0.25">
      <c r="A12615">
        <f ca="1">26918.0994276733*(((RANDBETWEEN(3800,4910))))</f>
        <v>111575522.12770593</v>
      </c>
      <c r="B12615">
        <v>201790766.51856029</v>
      </c>
    </row>
    <row r="12616" spans="1:2" x14ac:dyDescent="0.25">
      <c r="A12616">
        <f ca="1">27300.5251085368*(((RANDBETWEEN(3800,4910))))</f>
        <v>118948387.89789471</v>
      </c>
      <c r="B12616">
        <v>191414460.44038248</v>
      </c>
    </row>
    <row r="12617" spans="1:2" x14ac:dyDescent="0.25">
      <c r="A12617">
        <f ca="1">28607.5235845031*(((RANDBETWEEN(3800,4910))))</f>
        <v>129677904.40855256</v>
      </c>
      <c r="B12617">
        <v>147549237.35198149</v>
      </c>
    </row>
    <row r="12618" spans="1:2" x14ac:dyDescent="0.25">
      <c r="A12618">
        <f ca="1">27019.9848685689*(((RANDBETWEEN(3800,4910))))</f>
        <v>126372469.23029676</v>
      </c>
      <c r="B12618">
        <v>158415383.91751224</v>
      </c>
    </row>
    <row r="12619" spans="1:2" x14ac:dyDescent="0.25">
      <c r="A12619">
        <f ca="1">28469.8042991481*(((RANDBETWEEN(3800,4910))))</f>
        <v>136455772.00581697</v>
      </c>
      <c r="B12619">
        <v>181187821.51531857</v>
      </c>
    </row>
    <row r="12620" spans="1:2" x14ac:dyDescent="0.25">
      <c r="A12620">
        <f ca="1">27538.8335959663*(((RANDBETWEEN(3800,4910))))</f>
        <v>112110591.56917888</v>
      </c>
      <c r="B12620">
        <v>154476388.64340118</v>
      </c>
    </row>
    <row r="12621" spans="1:2" x14ac:dyDescent="0.25">
      <c r="A12621">
        <f ca="1">26675.6982209627*(((RANDBETWEEN(3800,4910))))</f>
        <v>110250660.74723874</v>
      </c>
      <c r="B12621">
        <v>160878204.8410579</v>
      </c>
    </row>
    <row r="12622" spans="1:2" x14ac:dyDescent="0.25">
      <c r="A12622">
        <f ca="1">25891.0556114367*(((RANDBETWEEN(3800,4910))))</f>
        <v>101234027.4407174</v>
      </c>
      <c r="B12622">
        <v>144619321.27178454</v>
      </c>
    </row>
    <row r="12623" spans="1:2" x14ac:dyDescent="0.25">
      <c r="A12623">
        <f ca="1">33026.1719702701*(((RANDBETWEEN(3800,4910))))</f>
        <v>144489502.36993176</v>
      </c>
      <c r="B12623">
        <v>158700005.82860079</v>
      </c>
    </row>
    <row r="12624" spans="1:2" x14ac:dyDescent="0.25">
      <c r="A12624">
        <f ca="1">26028.0376858968*(((RANDBETWEEN(3800,4910))))</f>
        <v>127172992.13329186</v>
      </c>
      <c r="B12624">
        <v>194631335.74223164</v>
      </c>
    </row>
    <row r="12625" spans="1:2" x14ac:dyDescent="0.25">
      <c r="A12625">
        <f ca="1">26407.5061753344*(((RANDBETWEEN(3800,4910))))</f>
        <v>104573724.45432431</v>
      </c>
      <c r="B12625">
        <v>143751625.80416009</v>
      </c>
    </row>
    <row r="12626" spans="1:2" x14ac:dyDescent="0.25">
      <c r="A12626">
        <f ca="1">27280.8351898106*(((RANDBETWEEN(3800,4910))))</f>
        <v>122409107.49668016</v>
      </c>
      <c r="B12626">
        <v>168918344.15934172</v>
      </c>
    </row>
    <row r="12627" spans="1:2" x14ac:dyDescent="0.25">
      <c r="A12627">
        <f ca="1">27566.9644703852*(((RANDBETWEEN(3800,4910))))</f>
        <v>108696540.90672901</v>
      </c>
      <c r="B12627">
        <v>189542094.64186993</v>
      </c>
    </row>
    <row r="12628" spans="1:2" x14ac:dyDescent="0.25">
      <c r="A12628">
        <f ca="1">31396.1845552087*(((RANDBETWEEN(3800,4910))))</f>
        <v>133025633.96041943</v>
      </c>
      <c r="B12628">
        <v>172202193.49997991</v>
      </c>
    </row>
    <row r="12629" spans="1:2" x14ac:dyDescent="0.25">
      <c r="A12629">
        <f ca="1">26520.9959968264*(((RANDBETWEEN(3800,4910))))</f>
        <v>119424044.97370926</v>
      </c>
      <c r="B12629">
        <v>166857584.3192718</v>
      </c>
    </row>
    <row r="12630" spans="1:2" x14ac:dyDescent="0.25">
      <c r="A12630">
        <f ca="1">26225.2353741053*(((RANDBETWEEN(3800,4910))))</f>
        <v>105792599.49914068</v>
      </c>
      <c r="B12630">
        <v>150117769.52600065</v>
      </c>
    </row>
    <row r="12631" spans="1:2" x14ac:dyDescent="0.25">
      <c r="A12631">
        <f ca="1">27288.850988502*(((RANDBETWEEN(3800,4910))))</f>
        <v>109728469.82476664</v>
      </c>
      <c r="B12631">
        <v>180002056.01155508</v>
      </c>
    </row>
    <row r="12632" spans="1:2" x14ac:dyDescent="0.25">
      <c r="A12632">
        <f ca="1">27962.8926643259*(((RANDBETWEEN(3800,4910))))</f>
        <v>120631918.95390195</v>
      </c>
      <c r="B12632">
        <v>176884635.79041946</v>
      </c>
    </row>
    <row r="12633" spans="1:2" x14ac:dyDescent="0.25">
      <c r="A12633">
        <f ca="1">32711.7650991281*(((RANDBETWEEN(3800,4910))))</f>
        <v>128393678.01407792</v>
      </c>
      <c r="B12633">
        <v>198125729.27540806</v>
      </c>
    </row>
    <row r="12634" spans="1:2" x14ac:dyDescent="0.25">
      <c r="A12634">
        <f ca="1">34401.2270325056*(((RANDBETWEEN(3800,4910))))</f>
        <v>166261130.24809948</v>
      </c>
      <c r="B12634">
        <v>180705957.5828107</v>
      </c>
    </row>
    <row r="12635" spans="1:2" x14ac:dyDescent="0.25">
      <c r="A12635">
        <f ca="1">27311.5836339701*(((RANDBETWEEN(3800,4910))))</f>
        <v>112742217.24102847</v>
      </c>
      <c r="B12635">
        <v>163952141.14768422</v>
      </c>
    </row>
    <row r="12636" spans="1:2" x14ac:dyDescent="0.25">
      <c r="A12636">
        <f ca="1">27078.5976099595*(((RANDBETWEEN(3800,4910))))</f>
        <v>119849873.02168053</v>
      </c>
      <c r="B12636">
        <v>145012734.53743711</v>
      </c>
    </row>
    <row r="12637" spans="1:2" x14ac:dyDescent="0.25">
      <c r="A12637">
        <f ca="1">27308.7841080749*(((RANDBETWEEN(3800,4910))))</f>
        <v>117700859.50580302</v>
      </c>
      <c r="B12637">
        <v>187485452.76858869</v>
      </c>
    </row>
    <row r="12638" spans="1:2" x14ac:dyDescent="0.25">
      <c r="A12638">
        <f ca="1">26686.9432781966*(((RANDBETWEEN(3800,4910))))</f>
        <v>104079078.78496686</v>
      </c>
      <c r="B12638">
        <v>183619000.50356811</v>
      </c>
    </row>
    <row r="12639" spans="1:2" x14ac:dyDescent="0.25">
      <c r="A12639">
        <f ca="1">26037.2873826845*(((RANDBETWEEN(3800,4910))))</f>
        <v>119042477.91363351</v>
      </c>
      <c r="B12639">
        <v>144077011.15373629</v>
      </c>
    </row>
    <row r="12640" spans="1:2" x14ac:dyDescent="0.25">
      <c r="A12640">
        <f ca="1">32518.6709215328*(((RANDBETWEEN(3800,4910))))</f>
        <v>139440060.91153267</v>
      </c>
      <c r="B12640">
        <v>151721103.98561007</v>
      </c>
    </row>
    <row r="12641" spans="1:2" x14ac:dyDescent="0.25">
      <c r="A12641">
        <f ca="1">26977.3495565102*(((RANDBETWEEN(3800,4910))))</f>
        <v>105535391.46506786</v>
      </c>
      <c r="B12641">
        <v>146184716.48060107</v>
      </c>
    </row>
    <row r="12642" spans="1:2" x14ac:dyDescent="0.25">
      <c r="A12642">
        <f ca="1">29824.1376851906*(((RANDBETWEEN(3800,4910))))</f>
        <v>120578988.66122569</v>
      </c>
      <c r="B12642">
        <v>175467223.46445695</v>
      </c>
    </row>
    <row r="12643" spans="1:2" x14ac:dyDescent="0.25">
      <c r="A12643">
        <f ca="1">26739.7111572829*(((RANDBETWEEN(3800,4910))))</f>
        <v>105541639.93779559</v>
      </c>
      <c r="B12643">
        <v>172572869.94612828</v>
      </c>
    </row>
    <row r="12644" spans="1:2" x14ac:dyDescent="0.25">
      <c r="A12644">
        <f ca="1">28558.6331381094*(((RANDBETWEEN(3800,4910))))</f>
        <v>111264434.70607448</v>
      </c>
      <c r="B12644">
        <v>185497296.89347932</v>
      </c>
    </row>
    <row r="12645" spans="1:2" x14ac:dyDescent="0.25">
      <c r="A12645">
        <f ca="1">31357.2722819361*(((RANDBETWEEN(3800,4910))))</f>
        <v>147724109.72020116</v>
      </c>
      <c r="B12645">
        <v>192945331.28883487</v>
      </c>
    </row>
    <row r="12646" spans="1:2" x14ac:dyDescent="0.25">
      <c r="A12646">
        <f ca="1">28007.0180313275*(((RANDBETWEEN(3800,4910))))</f>
        <v>109479433.484459</v>
      </c>
      <c r="B12646">
        <v>154124112.53975701</v>
      </c>
    </row>
    <row r="12647" spans="1:2" x14ac:dyDescent="0.25">
      <c r="A12647">
        <f ca="1">25957.0585046088*(((RANDBETWEEN(3800,4910))))</f>
        <v>119428426.17970486</v>
      </c>
      <c r="B12647">
        <v>159545015.08999547</v>
      </c>
    </row>
    <row r="12648" spans="1:2" x14ac:dyDescent="0.25">
      <c r="A12648">
        <f ca="1">30206.2966417868*(((RANDBETWEEN(3800,4910))))</f>
        <v>144084034.98132309</v>
      </c>
      <c r="B12648">
        <v>154476420.01380533</v>
      </c>
    </row>
    <row r="12649" spans="1:2" x14ac:dyDescent="0.25">
      <c r="A12649">
        <f ca="1">29113.4728153881*(((RANDBETWEEN(3800,4910))))</f>
        <v>113629884.39845969</v>
      </c>
      <c r="B12649">
        <v>168957087.65747789</v>
      </c>
    </row>
    <row r="12650" spans="1:2" x14ac:dyDescent="0.25">
      <c r="A12650">
        <f ca="1">25307.2467542869*(((RANDBETWEEN(3800,4910))))</f>
        <v>113300543.71894255</v>
      </c>
      <c r="B12650">
        <v>143569173.03460628</v>
      </c>
    </row>
    <row r="12651" spans="1:2" x14ac:dyDescent="0.25">
      <c r="A12651">
        <f ca="1">28622.5056050529*(((RANDBETWEEN(3800,4910))))</f>
        <v>129946175.44694002</v>
      </c>
      <c r="B12651">
        <v>164959043.91220611</v>
      </c>
    </row>
    <row r="12652" spans="1:2" x14ac:dyDescent="0.25">
      <c r="A12652">
        <f ca="1">28332.2630841401*(((RANDBETWEEN(3800,4910))))</f>
        <v>118570521.00712626</v>
      </c>
      <c r="B12652">
        <v>157952502.09435865</v>
      </c>
    </row>
    <row r="12653" spans="1:2" x14ac:dyDescent="0.25">
      <c r="A12653">
        <f ca="1">29944.9211490219*(((RANDBETWEEN(3800,4910))))</f>
        <v>118671722.51357371</v>
      </c>
      <c r="B12653">
        <v>176914751.60262862</v>
      </c>
    </row>
    <row r="12654" spans="1:2" x14ac:dyDescent="0.25">
      <c r="A12654">
        <f ca="1">26946.0055892013*(((RANDBETWEEN(3800,4910))))</f>
        <v>104523555.68051177</v>
      </c>
      <c r="B12654">
        <v>199892315.72990337</v>
      </c>
    </row>
    <row r="12655" spans="1:2" x14ac:dyDescent="0.25">
      <c r="A12655">
        <f ca="1">31084.3099907339*(((RANDBETWEEN(3800,4910))))</f>
        <v>118866401.40456654</v>
      </c>
      <c r="B12655">
        <v>183369605.42020673</v>
      </c>
    </row>
    <row r="12656" spans="1:2" x14ac:dyDescent="0.25">
      <c r="A12656">
        <f ca="1">28974.2261092292*(((RANDBETWEEN(3800,4910))))</f>
        <v>141162429.60416484</v>
      </c>
      <c r="B12656">
        <v>175919154.28662145</v>
      </c>
    </row>
    <row r="12657" spans="1:2" x14ac:dyDescent="0.25">
      <c r="A12657">
        <f ca="1">24783.9960842334*(((RANDBETWEEN(3800,4910))))</f>
        <v>99681232.250786915</v>
      </c>
      <c r="B12657">
        <v>188154734.9033075</v>
      </c>
    </row>
    <row r="12658" spans="1:2" x14ac:dyDescent="0.25">
      <c r="A12658">
        <f ca="1">27030.8969268872*(((RANDBETWEEN(3800,4910))))</f>
        <v>123558229.85280155</v>
      </c>
      <c r="B12658">
        <v>181873458.84483814</v>
      </c>
    </row>
    <row r="12659" spans="1:2" x14ac:dyDescent="0.25">
      <c r="A12659">
        <f ca="1">28684.2262566694*(((RANDBETWEEN(3800,4910))))</f>
        <v>127874280.6522323</v>
      </c>
      <c r="B12659">
        <v>154939858.07919303</v>
      </c>
    </row>
    <row r="12660" spans="1:2" x14ac:dyDescent="0.25">
      <c r="A12660">
        <f ca="1">26471.5303901322*(((RANDBETWEEN(3800,4910))))</f>
        <v>108295030.82603097</v>
      </c>
      <c r="B12660">
        <v>156689416.28600657</v>
      </c>
    </row>
    <row r="12661" spans="1:2" x14ac:dyDescent="0.25">
      <c r="A12661">
        <f ca="1">27379.8622716353*(((RANDBETWEEN(3800,4910))))</f>
        <v>132764952.1551594</v>
      </c>
      <c r="B12661">
        <v>175001847.496279</v>
      </c>
    </row>
    <row r="12662" spans="1:2" x14ac:dyDescent="0.25">
      <c r="A12662">
        <f ca="1">26671.2754260265*(((RANDBETWEEN(3800,4910))))</f>
        <v>107191855.93720037</v>
      </c>
      <c r="B12662">
        <v>164256091.45280683</v>
      </c>
    </row>
    <row r="12663" spans="1:2" x14ac:dyDescent="0.25">
      <c r="A12663">
        <f ca="1">27269.2270332297*(((RANDBETWEEN(3800,4910))))</f>
        <v>106868100.74322723</v>
      </c>
      <c r="B12663">
        <v>192064888.42948627</v>
      </c>
    </row>
    <row r="12664" spans="1:2" x14ac:dyDescent="0.25">
      <c r="A12664">
        <f ca="1">27930.377933757*(((RANDBETWEEN(3800,4910))))</f>
        <v>132110687.62667058</v>
      </c>
      <c r="B12664">
        <v>159740168.62085465</v>
      </c>
    </row>
    <row r="12665" spans="1:2" x14ac:dyDescent="0.25">
      <c r="A12665">
        <f ca="1">26473.91959549*(((RANDBETWEEN(3800,4910))))</f>
        <v>106213365.41710584</v>
      </c>
      <c r="B12665">
        <v>147946507.73004633</v>
      </c>
    </row>
    <row r="12666" spans="1:2" x14ac:dyDescent="0.25">
      <c r="A12666">
        <f ca="1">31394.8636337525*(((RANDBETWEEN(3800,4910))))</f>
        <v>125202716.17140491</v>
      </c>
      <c r="B12666">
        <v>187836050.77829018</v>
      </c>
    </row>
    <row r="12667" spans="1:2" x14ac:dyDescent="0.25">
      <c r="A12667">
        <f ca="1">29165.43638095*(((RANDBETWEEN(3800,4910))))</f>
        <v>133840187.55217953</v>
      </c>
      <c r="B12667">
        <v>184168484.46014759</v>
      </c>
    </row>
    <row r="12668" spans="1:2" x14ac:dyDescent="0.25">
      <c r="A12668">
        <f ca="1">27183.5810698627*(((RANDBETWEEN(3800,4910))))</f>
        <v>111425498.80536708</v>
      </c>
      <c r="B12668">
        <v>201084505.75394863</v>
      </c>
    </row>
    <row r="12669" spans="1:2" x14ac:dyDescent="0.25">
      <c r="A12669">
        <f ca="1">27831.1070373953*(((RANDBETWEEN(3800,4910))))</f>
        <v>109181432.90770185</v>
      </c>
      <c r="B12669">
        <v>161921792.50974342</v>
      </c>
    </row>
    <row r="12670" spans="1:2" x14ac:dyDescent="0.25">
      <c r="A12670">
        <f ca="1">31416.2059992801*(((RANDBETWEEN(3800,4910))))</f>
        <v>145488449.98266602</v>
      </c>
      <c r="B12670">
        <v>165810731.96753073</v>
      </c>
    </row>
    <row r="12671" spans="1:2" x14ac:dyDescent="0.25">
      <c r="A12671">
        <f ca="1">25422.9706543299*(((RANDBETWEEN(3800,4910))))</f>
        <v>110640768.28764383</v>
      </c>
      <c r="B12671">
        <v>156462728.2611599</v>
      </c>
    </row>
    <row r="12672" spans="1:2" x14ac:dyDescent="0.25">
      <c r="A12672">
        <f ca="1">26415.9419009281*(((RANDBETWEEN(3800,4910))))</f>
        <v>104924121.23048648</v>
      </c>
      <c r="B12672">
        <v>156449984.92672408</v>
      </c>
    </row>
    <row r="12673" spans="1:2" x14ac:dyDescent="0.25">
      <c r="A12673">
        <f ca="1">26635.9500223057*(((RANDBETWEEN(3800,4910))))</f>
        <v>125615140.30519368</v>
      </c>
      <c r="B12673">
        <v>173788738.18782583</v>
      </c>
    </row>
    <row r="12674" spans="1:2" x14ac:dyDescent="0.25">
      <c r="A12674">
        <f ca="1">29225.9716869862*(((RANDBETWEEN(3800,4910))))</f>
        <v>131575324.53481187</v>
      </c>
      <c r="B12674">
        <v>169896662.42349023</v>
      </c>
    </row>
    <row r="12675" spans="1:2" x14ac:dyDescent="0.25">
      <c r="A12675">
        <f ca="1">28141.3326974761*(((RANDBETWEEN(3800,4910))))</f>
        <v>114901061.40379474</v>
      </c>
      <c r="B12675">
        <v>194286690.9173432</v>
      </c>
    </row>
    <row r="12676" spans="1:2" x14ac:dyDescent="0.25">
      <c r="A12676">
        <f ca="1">28973.5348100089*(((RANDBETWEEN(3800,4910))))</f>
        <v>140289855.55006287</v>
      </c>
      <c r="B12676">
        <v>178023136.98963502</v>
      </c>
    </row>
    <row r="12677" spans="1:2" x14ac:dyDescent="0.25">
      <c r="A12677">
        <f ca="1">28062.6190627776*(((RANDBETWEEN(3800,4910))))</f>
        <v>127460415.78313608</v>
      </c>
      <c r="B12677">
        <v>149515861.20624536</v>
      </c>
    </row>
    <row r="12678" spans="1:2" x14ac:dyDescent="0.25">
      <c r="A12678">
        <f ca="1">27855.742490067*(((RANDBETWEEN(3800,4910))))</f>
        <v>132676901.48018892</v>
      </c>
      <c r="B12678">
        <v>154190889.60551533</v>
      </c>
    </row>
    <row r="12679" spans="1:2" x14ac:dyDescent="0.25">
      <c r="A12679">
        <f ca="1">27320.1632073904*(((RANDBETWEEN(3800,4910))))</f>
        <v>112477111.92482647</v>
      </c>
      <c r="B12679">
        <v>149060948.98931283</v>
      </c>
    </row>
    <row r="12680" spans="1:2" x14ac:dyDescent="0.25">
      <c r="A12680">
        <f ca="1">30401.4304656208*(((RANDBETWEEN(3800,4910))))</f>
        <v>148815002.12921369</v>
      </c>
      <c r="B12680">
        <v>190199658.93274191</v>
      </c>
    </row>
    <row r="12681" spans="1:2" x14ac:dyDescent="0.25">
      <c r="A12681">
        <f ca="1">26883.5183957469*(((RANDBETWEEN(3800,4910))))</f>
        <v>106781335.06790657</v>
      </c>
      <c r="B12681">
        <v>158807647.6347523</v>
      </c>
    </row>
    <row r="12682" spans="1:2" x14ac:dyDescent="0.25">
      <c r="A12682">
        <f ca="1">26800.7820792174*(((RANDBETWEEN(3800,4910))))</f>
        <v>123980417.89845967</v>
      </c>
      <c r="B12682">
        <v>166098793.60938287</v>
      </c>
    </row>
    <row r="12683" spans="1:2" x14ac:dyDescent="0.25">
      <c r="A12683">
        <f ca="1">27375.0653220312*(((RANDBETWEEN(3800,4910))))</f>
        <v>132577441.35459723</v>
      </c>
      <c r="B12683">
        <v>152073620.20969984</v>
      </c>
    </row>
    <row r="12684" spans="1:2" x14ac:dyDescent="0.25">
      <c r="A12684">
        <f ca="1">28543.0772276416*(((RANDBETWEEN(3800,4910))))</f>
        <v>126017685.96003753</v>
      </c>
      <c r="B12684">
        <v>158243713.31336418</v>
      </c>
    </row>
    <row r="12685" spans="1:2" x14ac:dyDescent="0.25">
      <c r="A12685">
        <f ca="1">26654.2352450367*(((RANDBETWEEN(3800,4910))))</f>
        <v>110561767.79641236</v>
      </c>
      <c r="B12685">
        <v>144897707.64145735</v>
      </c>
    </row>
    <row r="12686" spans="1:2" x14ac:dyDescent="0.25">
      <c r="A12686">
        <f ca="1">29572.8483577884*(((RANDBETWEEN(3800,4910))))</f>
        <v>136833569.35148698</v>
      </c>
      <c r="B12686">
        <v>196078491.86903134</v>
      </c>
    </row>
    <row r="12687" spans="1:2" x14ac:dyDescent="0.25">
      <c r="A12687">
        <f ca="1">27005.8129804829*(((RANDBETWEEN(3800,4910))))</f>
        <v>107456129.8493415</v>
      </c>
      <c r="B12687">
        <v>161415181.39248663</v>
      </c>
    </row>
    <row r="12688" spans="1:2" x14ac:dyDescent="0.25">
      <c r="A12688">
        <f ca="1">28266.697438776*(((RANDBETWEEN(3800,4910))))</f>
        <v>108911585.23160385</v>
      </c>
      <c r="B12688">
        <v>153290024.00438464</v>
      </c>
    </row>
    <row r="12689" spans="1:2" x14ac:dyDescent="0.25">
      <c r="A12689">
        <f ca="1">27326.4187925115*(((RANDBETWEEN(3800,4910))))</f>
        <v>120864750.31927857</v>
      </c>
      <c r="B12689">
        <v>151570963.79111478</v>
      </c>
    </row>
    <row r="12690" spans="1:2" x14ac:dyDescent="0.25">
      <c r="A12690">
        <f ca="1">28341.1418426197*(((RANDBETWEEN(3800,4910))))</f>
        <v>118692702.03689145</v>
      </c>
      <c r="B12690">
        <v>174429460.1591042</v>
      </c>
    </row>
    <row r="12691" spans="1:2" x14ac:dyDescent="0.25">
      <c r="A12691">
        <f ca="1">27881.5747791682*(((RANDBETWEEN(3800,4910))))</f>
        <v>111665706.99056859</v>
      </c>
      <c r="B12691">
        <v>153804325.19522476</v>
      </c>
    </row>
    <row r="12692" spans="1:2" x14ac:dyDescent="0.25">
      <c r="A12692">
        <f ca="1">25424.3155369034*(((RANDBETWEEN(3800,4910))))</f>
        <v>97553098.715098351</v>
      </c>
      <c r="B12692">
        <v>165050694.46418852</v>
      </c>
    </row>
    <row r="12693" spans="1:2" x14ac:dyDescent="0.25">
      <c r="A12693">
        <f ca="1">28697.7991914124*(((RANDBETWEEN(3800,4910))))</f>
        <v>123974492.50690155</v>
      </c>
      <c r="B12693">
        <v>179421385.43839079</v>
      </c>
    </row>
    <row r="12694" spans="1:2" x14ac:dyDescent="0.25">
      <c r="A12694">
        <f ca="1">33387.9374525998*(((RANDBETWEEN(3800,4910))))</f>
        <v>163433953.83047614</v>
      </c>
      <c r="B12694">
        <v>201323412.08708674</v>
      </c>
    </row>
    <row r="12695" spans="1:2" x14ac:dyDescent="0.25">
      <c r="A12695">
        <f ca="1">29547.5136593636*(((RANDBETWEEN(3800,4910))))</f>
        <v>130718200.42902464</v>
      </c>
      <c r="B12695">
        <v>170437568.97217959</v>
      </c>
    </row>
    <row r="12696" spans="1:2" x14ac:dyDescent="0.25">
      <c r="A12696">
        <f ca="1">25883.3470177928*(((RANDBETWEEN(3800,4910))))</f>
        <v>115595027.78146259</v>
      </c>
      <c r="B12696">
        <v>150987508.7864387</v>
      </c>
    </row>
    <row r="12697" spans="1:2" x14ac:dyDescent="0.25">
      <c r="A12697">
        <f ca="1">29987.8528753431*(((RANDBETWEEN(3800,4910))))</f>
        <v>132486334.0032659</v>
      </c>
      <c r="B12697">
        <v>187008051.60326421</v>
      </c>
    </row>
    <row r="12698" spans="1:2" x14ac:dyDescent="0.25">
      <c r="A12698">
        <f ca="1">25741.1366433342*(((RANDBETWEEN(3800,4910))))</f>
        <v>105924777.28732015</v>
      </c>
      <c r="B12698">
        <v>169349557.50765675</v>
      </c>
    </row>
    <row r="12699" spans="1:2" x14ac:dyDescent="0.25">
      <c r="A12699">
        <f ca="1">26357.7084694918*(((RANDBETWEEN(3800,4910))))</f>
        <v>127281374.19917569</v>
      </c>
      <c r="B12699">
        <v>162185766.36862826</v>
      </c>
    </row>
    <row r="12700" spans="1:2" x14ac:dyDescent="0.25">
      <c r="A12700">
        <f ca="1">26561.3143176809*(((RANDBETWEEN(3800,4910))))</f>
        <v>127786483.18236284</v>
      </c>
      <c r="B12700">
        <v>161277827.00670928</v>
      </c>
    </row>
    <row r="12701" spans="1:2" x14ac:dyDescent="0.25">
      <c r="A12701">
        <f ca="1">26932.4173686957*(((RANDBETWEEN(3800,4910))))</f>
        <v>110799965.05481428</v>
      </c>
      <c r="B12701">
        <v>148861984.84392479</v>
      </c>
    </row>
    <row r="12702" spans="1:2" x14ac:dyDescent="0.25">
      <c r="A12702">
        <f ca="1">29617.8836925917*(((RANDBETWEEN(3800,4910))))</f>
        <v>112725665.33400394</v>
      </c>
      <c r="B12702">
        <v>143660481.07634553</v>
      </c>
    </row>
    <row r="12703" spans="1:2" x14ac:dyDescent="0.25">
      <c r="A12703">
        <f ca="1">28293.1583280744*(((RANDBETWEEN(3800,4910))))</f>
        <v>120076163.94434816</v>
      </c>
      <c r="B12703">
        <v>156757959.20403484</v>
      </c>
    </row>
    <row r="12704" spans="1:2" x14ac:dyDescent="0.25">
      <c r="A12704">
        <f ca="1">26853.3857635497*(((RANDBETWEEN(3800,4910))))</f>
        <v>107064449.03927267</v>
      </c>
      <c r="B12704">
        <v>148863594.36508915</v>
      </c>
    </row>
    <row r="12705" spans="1:2" x14ac:dyDescent="0.25">
      <c r="A12705">
        <f ca="1">26297.8536973337*(((RANDBETWEEN(3800,4910))))</f>
        <v>103613543.56749462</v>
      </c>
      <c r="B12705">
        <v>183124131.98263934</v>
      </c>
    </row>
    <row r="12706" spans="1:2" x14ac:dyDescent="0.25">
      <c r="A12706">
        <f ca="1">27093.0787940185*(((RANDBETWEEN(3800,4910))))</f>
        <v>132918644.5634547</v>
      </c>
      <c r="B12706">
        <v>149915429.6992203</v>
      </c>
    </row>
    <row r="12707" spans="1:2" x14ac:dyDescent="0.25">
      <c r="A12707">
        <f ca="1">27754.7927970074*(((RANDBETWEEN(3800,4910))))</f>
        <v>109353883.62020904</v>
      </c>
      <c r="B12707">
        <v>200834630.43370563</v>
      </c>
    </row>
    <row r="12708" spans="1:2" x14ac:dyDescent="0.25">
      <c r="A12708">
        <f ca="1">30775.3648804512*(((RANDBETWEEN(3800,4910))))</f>
        <v>149999128.4273189</v>
      </c>
      <c r="B12708">
        <v>194978059.50348854</v>
      </c>
    </row>
    <row r="12709" spans="1:2" x14ac:dyDescent="0.25">
      <c r="A12709">
        <f ca="1">27409.4303189122*(((RANDBETWEEN(3800,4910))))</f>
        <v>126384883.20050414</v>
      </c>
      <c r="B12709">
        <v>176648254.60899785</v>
      </c>
    </row>
    <row r="12710" spans="1:2" x14ac:dyDescent="0.25">
      <c r="A12710">
        <f ca="1">27748.5256297859*(((RANDBETWEEN(3800,4910))))</f>
        <v>107858519.12297766</v>
      </c>
      <c r="B12710">
        <v>162559948.85298559</v>
      </c>
    </row>
    <row r="12711" spans="1:2" x14ac:dyDescent="0.25">
      <c r="A12711">
        <f ca="1">27886.2953322778*(((RANDBETWEEN(3800,4910))))</f>
        <v>118321551.09485479</v>
      </c>
      <c r="B12711">
        <v>190247775.39129105</v>
      </c>
    </row>
    <row r="12712" spans="1:2" x14ac:dyDescent="0.25">
      <c r="A12712">
        <f ca="1">28304.9873565455*(((RANDBETWEEN(3800,4910))))</f>
        <v>109144031.24683955</v>
      </c>
      <c r="B12712">
        <v>157442519.07089949</v>
      </c>
    </row>
    <row r="12713" spans="1:2" x14ac:dyDescent="0.25">
      <c r="A12713">
        <f ca="1">31982.3240169493*(((RANDBETWEEN(3800,4910))))</f>
        <v>139954649.89817008</v>
      </c>
      <c r="B12713">
        <v>157618193.6442185</v>
      </c>
    </row>
    <row r="12714" spans="1:2" x14ac:dyDescent="0.25">
      <c r="A12714">
        <f ca="1">30241.7401717784*(((RANDBETWEEN(3800,4910))))</f>
        <v>136874116.01746941</v>
      </c>
      <c r="B12714">
        <v>177057862.60921022</v>
      </c>
    </row>
    <row r="12715" spans="1:2" x14ac:dyDescent="0.25">
      <c r="A12715">
        <f ca="1">27291.8954826381*(((RANDBETWEEN(3800,4910))))</f>
        <v>123714162.22279838</v>
      </c>
      <c r="B12715">
        <v>159176330.06721655</v>
      </c>
    </row>
    <row r="12716" spans="1:2" x14ac:dyDescent="0.25">
      <c r="A12716">
        <f ca="1">26785.5738454563*(((RANDBETWEEN(3800,4910))))</f>
        <v>123776136.73985367</v>
      </c>
      <c r="B12716">
        <v>149161451.84661037</v>
      </c>
    </row>
    <row r="12717" spans="1:2" x14ac:dyDescent="0.25">
      <c r="A12717">
        <f ca="1">26867.5544081626*(((RANDBETWEEN(3800,4910))))</f>
        <v>118593385.1576298</v>
      </c>
      <c r="B12717">
        <v>172270117.32890555</v>
      </c>
    </row>
    <row r="12718" spans="1:2" x14ac:dyDescent="0.25">
      <c r="A12718">
        <f ca="1">29203.6937186819*(((RANDBETWEEN(3800,4910))))</f>
        <v>138367100.83911464</v>
      </c>
      <c r="B12718">
        <v>201423720.22363138</v>
      </c>
    </row>
    <row r="12719" spans="1:2" x14ac:dyDescent="0.25">
      <c r="A12719">
        <f ca="1">27206.8006605651*(((RANDBETWEEN(3800,4910))))</f>
        <v>129341130.34032668</v>
      </c>
      <c r="B12719">
        <v>169605543.53849447</v>
      </c>
    </row>
    <row r="12720" spans="1:2" x14ac:dyDescent="0.25">
      <c r="A12720">
        <f ca="1">30084.8083270282*(((RANDBETWEEN(3800,4910))))</f>
        <v>145730811.53612444</v>
      </c>
      <c r="B12720">
        <v>173649338.81106511</v>
      </c>
    </row>
    <row r="12721" spans="1:2" x14ac:dyDescent="0.25">
      <c r="A12721">
        <f ca="1">29450.3506436229*(((RANDBETWEEN(3800,4910))))</f>
        <v>129051436.52035558</v>
      </c>
      <c r="B12721">
        <v>184037247.79752487</v>
      </c>
    </row>
    <row r="12722" spans="1:2" x14ac:dyDescent="0.25">
      <c r="A12722">
        <f ca="1">31882.9139062069*(((RANDBETWEEN(3800,4910))))</f>
        <v>133238697.21403871</v>
      </c>
      <c r="B12722">
        <v>180571634.7761142</v>
      </c>
    </row>
    <row r="12723" spans="1:2" x14ac:dyDescent="0.25">
      <c r="A12723">
        <f ca="1">27437.8869248362*(((RANDBETWEEN(3800,4910))))</f>
        <v>124650320.29953107</v>
      </c>
      <c r="B12723">
        <v>172920712.28062069</v>
      </c>
    </row>
    <row r="12724" spans="1:2" x14ac:dyDescent="0.25">
      <c r="A12724">
        <f ca="1">27641.9256328368*(((RANDBETWEEN(3800,4910))))</f>
        <v>127595128.72117481</v>
      </c>
      <c r="B12724">
        <v>186431279.09914789</v>
      </c>
    </row>
    <row r="12725" spans="1:2" x14ac:dyDescent="0.25">
      <c r="A12725">
        <f ca="1">26600.8072714806*(((RANDBETWEEN(3800,4910))))</f>
        <v>101482079.74069852</v>
      </c>
      <c r="B12725">
        <v>147190369.68413115</v>
      </c>
    </row>
    <row r="12726" spans="1:2" x14ac:dyDescent="0.25">
      <c r="A12726">
        <f ca="1">28617.127512819*(((RANDBETWEEN(3800,4910))))</f>
        <v>113180739.31319933</v>
      </c>
      <c r="B12726">
        <v>143764030.25809398</v>
      </c>
    </row>
    <row r="12727" spans="1:2" x14ac:dyDescent="0.25">
      <c r="A12727">
        <f ca="1">28261.6925181188*(((RANDBETWEEN(3800,4910))))</f>
        <v>127375448.17916127</v>
      </c>
      <c r="B12727">
        <v>149031706.98364937</v>
      </c>
    </row>
    <row r="12728" spans="1:2" x14ac:dyDescent="0.25">
      <c r="A12728">
        <f ca="1">27417.6897173438*(((RANDBETWEEN(3800,4910))))</f>
        <v>119842721.75450981</v>
      </c>
      <c r="B12728">
        <v>146107577.0995231</v>
      </c>
    </row>
    <row r="12729" spans="1:2" x14ac:dyDescent="0.25">
      <c r="A12729">
        <f ca="1">30812.422222284*(((RANDBETWEEN(3800,4910))))</f>
        <v>131538230.4669304</v>
      </c>
      <c r="B12729">
        <v>153510363.07184005</v>
      </c>
    </row>
    <row r="12730" spans="1:2" x14ac:dyDescent="0.25">
      <c r="A12730">
        <f ca="1">27095.511863477*(((RANDBETWEEN(3800,4910))))</f>
        <v>120304072.67383797</v>
      </c>
      <c r="B12730">
        <v>156482865.64778602</v>
      </c>
    </row>
    <row r="12731" spans="1:2" x14ac:dyDescent="0.25">
      <c r="A12731">
        <f ca="1">29566.0907907982*(((RANDBETWEEN(3800,4910))))</f>
        <v>141858103.61424956</v>
      </c>
      <c r="B12731">
        <v>188302638.27379787</v>
      </c>
    </row>
    <row r="12732" spans="1:2" x14ac:dyDescent="0.25">
      <c r="A12732">
        <f ca="1">25690.146043303*(((RANDBETWEEN(3800,4910))))</f>
        <v>98418949.491893768</v>
      </c>
      <c r="B12732">
        <v>147654408.5453839</v>
      </c>
    </row>
    <row r="12733" spans="1:2" x14ac:dyDescent="0.25">
      <c r="A12733">
        <f ca="1">28665.7233776838*(((RANDBETWEEN(3800,4910))))</f>
        <v>124208579.39550397</v>
      </c>
      <c r="B12733">
        <v>156714373.75347579</v>
      </c>
    </row>
    <row r="12734" spans="1:2" x14ac:dyDescent="0.25">
      <c r="A12734">
        <f ca="1">30730.4464374822*(((RANDBETWEEN(3800,4910))))</f>
        <v>122122794.14255409</v>
      </c>
      <c r="B12734">
        <v>175649404.63808927</v>
      </c>
    </row>
    <row r="12735" spans="1:2" x14ac:dyDescent="0.25">
      <c r="A12735">
        <f ca="1">25685.9837143937*(((RANDBETWEEN(3800,4910))))</f>
        <v>117693177.37935187</v>
      </c>
      <c r="B12735">
        <v>143909898.73131606</v>
      </c>
    </row>
    <row r="12736" spans="1:2" x14ac:dyDescent="0.25">
      <c r="A12736">
        <f ca="1">28682.1709465356*(((RANDBETWEEN(3800,4910))))</f>
        <v>125627908.74582599</v>
      </c>
      <c r="B12736">
        <v>160551962.83173758</v>
      </c>
    </row>
    <row r="12737" spans="1:2" x14ac:dyDescent="0.25">
      <c r="A12737">
        <f ca="1">27642.4579411685*(((RANDBETWEEN(3800,4910))))</f>
        <v>113582859.68026146</v>
      </c>
      <c r="B12737">
        <v>168555128.85650501</v>
      </c>
    </row>
    <row r="12738" spans="1:2" x14ac:dyDescent="0.25">
      <c r="A12738">
        <f ca="1">29910.2634291315*(((RANDBETWEEN(3800,4910))))</f>
        <v>141625097.33693752</v>
      </c>
      <c r="B12738">
        <v>187968016.77148613</v>
      </c>
    </row>
    <row r="12739" spans="1:2" x14ac:dyDescent="0.25">
      <c r="A12739">
        <f ca="1">33070.1611029622*(((RANDBETWEEN(3800,4910))))</f>
        <v>158075370.07215953</v>
      </c>
      <c r="B12739">
        <v>194145941.22803256</v>
      </c>
    </row>
    <row r="12740" spans="1:2" x14ac:dyDescent="0.25">
      <c r="A12740">
        <f ca="1">28073.2210940557*(((RANDBETWEEN(3800,4910))))</f>
        <v>132224871.35300244</v>
      </c>
      <c r="B12740">
        <v>198518344.49261573</v>
      </c>
    </row>
    <row r="12741" spans="1:2" x14ac:dyDescent="0.25">
      <c r="A12741">
        <f ca="1">26004.6529106414*(((RANDBETWEEN(3800,4910))))</f>
        <v>119257338.24820125</v>
      </c>
      <c r="B12741">
        <v>172018685.66585267</v>
      </c>
    </row>
    <row r="12742" spans="1:2" x14ac:dyDescent="0.25">
      <c r="A12742">
        <f ca="1">27123.8885923069*(((RANDBETWEEN(3800,4910))))</f>
        <v>124417276.97291216</v>
      </c>
      <c r="B12742">
        <v>166755427.31626302</v>
      </c>
    </row>
    <row r="12743" spans="1:2" x14ac:dyDescent="0.25">
      <c r="A12743">
        <f ca="1">30181.3142837261*(((RANDBETWEEN(3800,4910))))</f>
        <v>121751421.82055126</v>
      </c>
      <c r="B12743">
        <v>176168264.80621457</v>
      </c>
    </row>
    <row r="12744" spans="1:2" x14ac:dyDescent="0.25">
      <c r="A12744">
        <f ca="1">29060.2680616029*(((RANDBETWEEN(3800,4910))))</f>
        <v>130974628.15364426</v>
      </c>
      <c r="B12744">
        <v>162863279.33428106</v>
      </c>
    </row>
    <row r="12745" spans="1:2" x14ac:dyDescent="0.25">
      <c r="A12745">
        <f ca="1">25598.104421243*(((RANDBETWEEN(3800,4910))))</f>
        <v>110532614.8909274</v>
      </c>
      <c r="B12745">
        <v>149207564.5674352</v>
      </c>
    </row>
    <row r="12746" spans="1:2" x14ac:dyDescent="0.25">
      <c r="A12746">
        <f ca="1">30631.5583944526*(((RANDBETWEEN(3800,4910))))</f>
        <v>132849068.75674079</v>
      </c>
      <c r="B12746">
        <v>153285320.01082554</v>
      </c>
    </row>
    <row r="12747" spans="1:2" x14ac:dyDescent="0.25">
      <c r="A12747">
        <f ca="1">27182.65770476*(((RANDBETWEEN(3800,4910))))</f>
        <v>127242020.71598157</v>
      </c>
      <c r="B12747">
        <v>168162912.79386985</v>
      </c>
    </row>
    <row r="12748" spans="1:2" x14ac:dyDescent="0.25">
      <c r="A12748">
        <f ca="1">28257.2527322815*(((RANDBETWEEN(3800,4910))))</f>
        <v>126112118.94417232</v>
      </c>
      <c r="B12748">
        <v>170675501.15940276</v>
      </c>
    </row>
    <row r="12749" spans="1:2" x14ac:dyDescent="0.25">
      <c r="A12749">
        <f ca="1">27046.7233091471*(((RANDBETWEEN(3800,4910))))</f>
        <v>120628385.95879628</v>
      </c>
      <c r="B12749">
        <v>163899480.6783157</v>
      </c>
    </row>
    <row r="12750" spans="1:2" x14ac:dyDescent="0.25">
      <c r="A12750">
        <f ca="1">28341.0855345526*(((RANDBETWEEN(3800,4910))))</f>
        <v>120194543.7520377</v>
      </c>
      <c r="B12750">
        <v>153736275.57038838</v>
      </c>
    </row>
    <row r="12751" spans="1:2" x14ac:dyDescent="0.25">
      <c r="A12751">
        <f ca="1">27736.6265236661*(((RANDBETWEEN(3800,4910))))</f>
        <v>128975313.33504754</v>
      </c>
      <c r="B12751">
        <v>185828251.58161548</v>
      </c>
    </row>
    <row r="12752" spans="1:2" x14ac:dyDescent="0.25">
      <c r="A12752">
        <f ca="1">26203.7205661327*(((RANDBETWEEN(3800,4910))))</f>
        <v>105732012.48434527</v>
      </c>
      <c r="B12752">
        <v>152233392.23133707</v>
      </c>
    </row>
    <row r="12753" spans="1:2" x14ac:dyDescent="0.25">
      <c r="A12753">
        <f ca="1">29172.1858452904*(((RANDBETWEEN(3800,4910))))</f>
        <v>141922684.13733777</v>
      </c>
      <c r="B12753">
        <v>199274560.6209057</v>
      </c>
    </row>
    <row r="12754" spans="1:2" x14ac:dyDescent="0.25">
      <c r="A12754">
        <f ca="1">29031.3022384915*(((RANDBETWEEN(3800,4910))))</f>
        <v>142079193.15517753</v>
      </c>
      <c r="B12754">
        <v>180993286.60053694</v>
      </c>
    </row>
    <row r="12755" spans="1:2" x14ac:dyDescent="0.25">
      <c r="A12755">
        <f ca="1">27289.3394597975*(((RANDBETWEEN(3800,4910))))</f>
        <v>110903875.56461713</v>
      </c>
      <c r="B12755">
        <v>181681864.64979196</v>
      </c>
    </row>
    <row r="12756" spans="1:2" x14ac:dyDescent="0.25">
      <c r="A12756">
        <f ca="1">26972.1791322895*(((RANDBETWEEN(3800,4910))))</f>
        <v>109021548.05271423</v>
      </c>
      <c r="B12756">
        <v>154252808.25204763</v>
      </c>
    </row>
    <row r="12757" spans="1:2" x14ac:dyDescent="0.25">
      <c r="A12757">
        <f ca="1">25120.10027151*(((RANDBETWEEN(3800,4910))))</f>
        <v>99199275.972192928</v>
      </c>
      <c r="B12757">
        <v>154908405.10736066</v>
      </c>
    </row>
    <row r="12758" spans="1:2" x14ac:dyDescent="0.25">
      <c r="A12758">
        <f ca="1">27240.9454295545*(((RANDBETWEEN(3800,4910))))</f>
        <v>117980534.65540069</v>
      </c>
      <c r="B12758">
        <v>166820908.07663468</v>
      </c>
    </row>
    <row r="12759" spans="1:2" x14ac:dyDescent="0.25">
      <c r="A12759">
        <f ca="1">26244.3649406948*(((RANDBETWEEN(3800,4910))))</f>
        <v>126419105.91932683</v>
      </c>
      <c r="B12759">
        <v>174564249.82508972</v>
      </c>
    </row>
    <row r="12760" spans="1:2" x14ac:dyDescent="0.25">
      <c r="A12760">
        <f ca="1">31587.3087289662*(((RANDBETWEEN(3800,4910))))</f>
        <v>140816222.31373113</v>
      </c>
      <c r="B12760">
        <v>155177164.37014204</v>
      </c>
    </row>
    <row r="12761" spans="1:2" x14ac:dyDescent="0.25">
      <c r="A12761">
        <f ca="1">31712.5010425691*(((RANDBETWEEN(3800,4910))))</f>
        <v>134619566.92570582</v>
      </c>
      <c r="B12761">
        <v>178345970.60418496</v>
      </c>
    </row>
    <row r="12762" spans="1:2" x14ac:dyDescent="0.25">
      <c r="A12762">
        <f ca="1">27300.9487168694*(((RANDBETWEEN(3800,4910))))</f>
        <v>106746709.48295929</v>
      </c>
      <c r="B12762">
        <v>145308319.472846</v>
      </c>
    </row>
    <row r="12763" spans="1:2" x14ac:dyDescent="0.25">
      <c r="A12763">
        <f ca="1">29899.6408113955*(((RANDBETWEEN(3800,4910))))</f>
        <v>143458476.61307549</v>
      </c>
      <c r="B12763">
        <v>151815927.56423005</v>
      </c>
    </row>
    <row r="12764" spans="1:2" x14ac:dyDescent="0.25">
      <c r="A12764">
        <f ca="1">26632.2269722045*(((RANDBETWEEN(3800,4910))))</f>
        <v>128393966.2329981</v>
      </c>
      <c r="B12764">
        <v>184524325.69093156</v>
      </c>
    </row>
    <row r="12765" spans="1:2" x14ac:dyDescent="0.25">
      <c r="A12765">
        <f ca="1">27129.6237633643*(((RANDBETWEEN(3800,4910))))</f>
        <v>133179323.05435517</v>
      </c>
      <c r="B12765">
        <v>160852891.3756015</v>
      </c>
    </row>
    <row r="12766" spans="1:2" x14ac:dyDescent="0.25">
      <c r="A12766">
        <f ca="1">26775.4747960494*(((RANDBETWEEN(3800,4910))))</f>
        <v>128308075.22266874</v>
      </c>
      <c r="B12766">
        <v>173202950.45068917</v>
      </c>
    </row>
    <row r="12767" spans="1:2" x14ac:dyDescent="0.25">
      <c r="A12767">
        <f ca="1">27169.2287905342*(((RANDBETWEEN(3800,4910))))</f>
        <v>110524422.71989317</v>
      </c>
      <c r="B12767">
        <v>181087764.12160295</v>
      </c>
    </row>
    <row r="12768" spans="1:2" x14ac:dyDescent="0.25">
      <c r="A12768">
        <f ca="1">26042.9334940606*(((RANDBETWEEN(3800,4910))))</f>
        <v>102114342.23021173</v>
      </c>
      <c r="B12768">
        <v>153056874.00505823</v>
      </c>
    </row>
    <row r="12769" spans="1:2" x14ac:dyDescent="0.25">
      <c r="A12769">
        <f ca="1">28923.8116110628*(((RANDBETWEEN(3800,4910))))</f>
        <v>125471494.76879033</v>
      </c>
      <c r="B12769">
        <v>187764927.70679</v>
      </c>
    </row>
    <row r="12770" spans="1:2" x14ac:dyDescent="0.25">
      <c r="A12770">
        <f ca="1">26416.1286306882*(((RANDBETWEEN(3800,4910))))</f>
        <v>112374211.19494772</v>
      </c>
      <c r="B12770">
        <v>147068689.30626869</v>
      </c>
    </row>
    <row r="12771" spans="1:2" x14ac:dyDescent="0.25">
      <c r="A12771">
        <f ca="1">28433.4856044647*(((RANDBETWEEN(3800,4910))))</f>
        <v>136253263.01659462</v>
      </c>
      <c r="B12771">
        <v>161003577.02013782</v>
      </c>
    </row>
    <row r="12772" spans="1:2" x14ac:dyDescent="0.25">
      <c r="A12772">
        <f ca="1">30835.551327866*(((RANDBETWEEN(3800,4910))))</f>
        <v>151155872.60919911</v>
      </c>
      <c r="B12772">
        <v>188956740.81603754</v>
      </c>
    </row>
    <row r="12773" spans="1:2" x14ac:dyDescent="0.25">
      <c r="A12773">
        <f ca="1">29234.3012600694*(((RANDBETWEEN(3800,4910))))</f>
        <v>127169210.48130196</v>
      </c>
      <c r="B12773">
        <v>153267852.98445165</v>
      </c>
    </row>
    <row r="12774" spans="1:2" x14ac:dyDescent="0.25">
      <c r="A12774">
        <f ca="1">28529.7062607246*(((RANDBETWEEN(3800,4910))))</f>
        <v>137627303.00173563</v>
      </c>
      <c r="B12774">
        <v>168877930.71936953</v>
      </c>
    </row>
    <row r="12775" spans="1:2" x14ac:dyDescent="0.25">
      <c r="A12775">
        <f ca="1">28312.045989478*(((RANDBETWEEN(3800,4910))))</f>
        <v>126384973.2970296</v>
      </c>
      <c r="B12775">
        <v>149269553.48112255</v>
      </c>
    </row>
    <row r="12776" spans="1:2" x14ac:dyDescent="0.25">
      <c r="A12776">
        <f ca="1">28881.8211643905*(((RANDBETWEEN(3800,4910))))</f>
        <v>124798349.25133149</v>
      </c>
      <c r="B12776">
        <v>180198949.38243368</v>
      </c>
    </row>
    <row r="12777" spans="1:2" x14ac:dyDescent="0.25">
      <c r="A12777">
        <f ca="1">32042.7126326547*(((RANDBETWEEN(3800,4910))))</f>
        <v>125607433.52000633</v>
      </c>
      <c r="B12777">
        <v>187508349.26240584</v>
      </c>
    </row>
    <row r="12778" spans="1:2" x14ac:dyDescent="0.25">
      <c r="A12778">
        <f ca="1">26189.9851023025*(((RANDBETWEEN(3800,4910))))</f>
        <v>122542940.29367346</v>
      </c>
      <c r="B12778">
        <v>156706233.66046351</v>
      </c>
    </row>
    <row r="12779" spans="1:2" x14ac:dyDescent="0.25">
      <c r="A12779">
        <f ca="1">32557.5940933876*(((RANDBETWEEN(3800,4910))))</f>
        <v>140616248.88934124</v>
      </c>
      <c r="B12779">
        <v>148186506.95471838</v>
      </c>
    </row>
    <row r="12780" spans="1:2" x14ac:dyDescent="0.25">
      <c r="A12780">
        <f ca="1">26338.8775338902*(((RANDBETWEEN(3800,4910))))</f>
        <v>125952512.36706312</v>
      </c>
      <c r="B12780">
        <v>143042379.78518334</v>
      </c>
    </row>
    <row r="12781" spans="1:2" x14ac:dyDescent="0.25">
      <c r="A12781">
        <f ca="1">26821.1724593085*(((RANDBETWEEN(3800,4910))))</f>
        <v>125844941.17907569</v>
      </c>
      <c r="B12781">
        <v>184937120.43764192</v>
      </c>
    </row>
    <row r="12782" spans="1:2" x14ac:dyDescent="0.25">
      <c r="A12782">
        <f ca="1">26892.1089906226*(((RANDBETWEEN(3800,4910))))</f>
        <v>123300319.72200458</v>
      </c>
      <c r="B12782">
        <v>171796037.90029639</v>
      </c>
    </row>
    <row r="12783" spans="1:2" x14ac:dyDescent="0.25">
      <c r="A12783">
        <f ca="1">26077.1728989116*(((RANDBETWEEN(3800,4910))))</f>
        <v>103656762.27317372</v>
      </c>
      <c r="B12783">
        <v>146496156.24590042</v>
      </c>
    </row>
    <row r="12784" spans="1:2" x14ac:dyDescent="0.25">
      <c r="A12784">
        <f ca="1">27556.9525482176*(((RANDBETWEEN(3800,4910))))</f>
        <v>123537818.27365965</v>
      </c>
      <c r="B12784">
        <v>151363433.32788265</v>
      </c>
    </row>
    <row r="12785" spans="1:2" x14ac:dyDescent="0.25">
      <c r="A12785">
        <f ca="1">30038.1459656495*(((RANDBETWEEN(3800,4910))))</f>
        <v>146045465.68498778</v>
      </c>
      <c r="B12785">
        <v>184563576.51329166</v>
      </c>
    </row>
    <row r="12786" spans="1:2" x14ac:dyDescent="0.25">
      <c r="A12786">
        <f ca="1">27305.5332070772*(((RANDBETWEEN(3800,4910))))</f>
        <v>124595148.0238931</v>
      </c>
      <c r="B12786">
        <v>155370384.38617179</v>
      </c>
    </row>
    <row r="12787" spans="1:2" x14ac:dyDescent="0.25">
      <c r="A12787">
        <f ca="1">31581.6650828231*(((RANDBETWEEN(3800,4910))))</f>
        <v>128537376.88708992</v>
      </c>
      <c r="B12787">
        <v>196528282.65070182</v>
      </c>
    </row>
    <row r="12788" spans="1:2" x14ac:dyDescent="0.25">
      <c r="A12788">
        <f ca="1">27568.2486002684*(((RANDBETWEEN(3800,4910))))</f>
        <v>107295623.55224444</v>
      </c>
      <c r="B12788">
        <v>156273016.36589479</v>
      </c>
    </row>
    <row r="12789" spans="1:2" x14ac:dyDescent="0.25">
      <c r="A12789">
        <f ca="1">28788.0202862148*(((RANDBETWEEN(3800,4910))))</f>
        <v>129574879.30825272</v>
      </c>
      <c r="B12789">
        <v>191527214.25063136</v>
      </c>
    </row>
    <row r="12790" spans="1:2" x14ac:dyDescent="0.25">
      <c r="A12790">
        <f ca="1">30879.4384959841*(((RANDBETWEEN(3800,4910))))</f>
        <v>126080747.37910323</v>
      </c>
      <c r="B12790">
        <v>158058837.80805063</v>
      </c>
    </row>
    <row r="12791" spans="1:2" x14ac:dyDescent="0.25">
      <c r="A12791">
        <f ca="1">31722.3399966867*(((RANDBETWEEN(3800,4910))))</f>
        <v>149888056.48434487</v>
      </c>
      <c r="B12791">
        <v>153842463.51584914</v>
      </c>
    </row>
    <row r="12792" spans="1:2" x14ac:dyDescent="0.25">
      <c r="A12792">
        <f ca="1">29650.4352517216*(((RANDBETWEEN(3800,4910))))</f>
        <v>142826146.60754281</v>
      </c>
      <c r="B12792">
        <v>171656586.25657558</v>
      </c>
    </row>
    <row r="12793" spans="1:2" x14ac:dyDescent="0.25">
      <c r="A12793">
        <f ca="1">26756.3107028624*(((RANDBETWEEN(3800,4910))))</f>
        <v>102423157.3705572</v>
      </c>
      <c r="B12793">
        <v>154327383.91682073</v>
      </c>
    </row>
    <row r="12794" spans="1:2" x14ac:dyDescent="0.25">
      <c r="A12794">
        <f ca="1">28640.4910899562*(((RANDBETWEEN(3800,4910))))</f>
        <v>116079910.38759235</v>
      </c>
      <c r="B12794">
        <v>174029867.32122472</v>
      </c>
    </row>
    <row r="12795" spans="1:2" x14ac:dyDescent="0.25">
      <c r="A12795">
        <f ca="1">30360.4092139611*(((RANDBETWEEN(3800,4910))))</f>
        <v>145456720.54408756</v>
      </c>
      <c r="B12795">
        <v>201327471.87081987</v>
      </c>
    </row>
    <row r="12796" spans="1:2" x14ac:dyDescent="0.25">
      <c r="A12796">
        <f ca="1">28356.4249745224*(((RANDBETWEEN(3800,4910))))</f>
        <v>115382293.22133183</v>
      </c>
      <c r="B12796">
        <v>182767368.39482009</v>
      </c>
    </row>
    <row r="12797" spans="1:2" x14ac:dyDescent="0.25">
      <c r="A12797">
        <f ca="1">30558.9089960967*(((RANDBETWEEN(3800,4910))))</f>
        <v>121104956.35153106</v>
      </c>
      <c r="B12797">
        <v>152817441.16308507</v>
      </c>
    </row>
    <row r="12798" spans="1:2" x14ac:dyDescent="0.25">
      <c r="A12798">
        <f ca="1">27393.0212384901*(((RANDBETWEEN(3800,4910))))</f>
        <v>111489596.4406548</v>
      </c>
      <c r="B12798">
        <v>187822093.42701852</v>
      </c>
    </row>
    <row r="12799" spans="1:2" x14ac:dyDescent="0.25">
      <c r="A12799">
        <f ca="1">31469.4164428056*(((RANDBETWEEN(3800,4910))))</f>
        <v>122636315.87761351</v>
      </c>
      <c r="B12799">
        <v>163009434.1173932</v>
      </c>
    </row>
    <row r="12800" spans="1:2" x14ac:dyDescent="0.25">
      <c r="A12800">
        <f ca="1">25773.4901673195*(((RANDBETWEEN(3800,4910))))</f>
        <v>102501170.39542949</v>
      </c>
      <c r="B12800">
        <v>151087883.34857142</v>
      </c>
    </row>
    <row r="12801" spans="1:2" x14ac:dyDescent="0.25">
      <c r="A12801">
        <f ca="1">28166.4729684875*(((RANDBETWEEN(3800,4910))))</f>
        <v>123031153.92635354</v>
      </c>
      <c r="B12801">
        <v>195445839.52374804</v>
      </c>
    </row>
    <row r="12802" spans="1:2" x14ac:dyDescent="0.25">
      <c r="A12802">
        <f ca="1">28577.3530689958*(((RANDBETWEEN(3800,4910))))</f>
        <v>130912854.40906991</v>
      </c>
      <c r="B12802">
        <v>185433133.57357001</v>
      </c>
    </row>
    <row r="12803" spans="1:2" x14ac:dyDescent="0.25">
      <c r="A12803">
        <f ca="1">26246.4949094802*(((RANDBETWEEN(3800,4910))))</f>
        <v>124644604.32512149</v>
      </c>
      <c r="B12803">
        <v>183199090.06878376</v>
      </c>
    </row>
    <row r="12804" spans="1:2" x14ac:dyDescent="0.25">
      <c r="A12804">
        <f ca="1">28814.6512192354*(((RANDBETWEEN(3800,4910))))</f>
        <v>140500239.34499165</v>
      </c>
      <c r="B12804">
        <v>156725330.8932668</v>
      </c>
    </row>
    <row r="12805" spans="1:2" x14ac:dyDescent="0.25">
      <c r="A12805">
        <f ca="1">25335.5487246055*(((RANDBETWEEN(3800,4910))))</f>
        <v>119811809.91865939</v>
      </c>
      <c r="B12805">
        <v>159227717.95914954</v>
      </c>
    </row>
    <row r="12806" spans="1:2" x14ac:dyDescent="0.25">
      <c r="A12806">
        <f ca="1">28364.9316823041*(((RANDBETWEEN(3800,4910))))</f>
        <v>136718970.7087056</v>
      </c>
      <c r="B12806">
        <v>170990920.42093673</v>
      </c>
    </row>
    <row r="12807" spans="1:2" x14ac:dyDescent="0.25">
      <c r="A12807">
        <f ca="1">25870.1404297806*(((RANDBETWEEN(3800,4910))))</f>
        <v>110155057.95000595</v>
      </c>
      <c r="B12807">
        <v>160797861.39119112</v>
      </c>
    </row>
    <row r="12808" spans="1:2" x14ac:dyDescent="0.25">
      <c r="A12808">
        <f ca="1">28608.9218497*(((RANDBETWEEN(3800,4910))))</f>
        <v>122789492.57891242</v>
      </c>
      <c r="B12808">
        <v>159670776.25626802</v>
      </c>
    </row>
    <row r="12809" spans="1:2" x14ac:dyDescent="0.25">
      <c r="A12809">
        <f ca="1">32139.318144606*(((RANDBETWEEN(3800,4910))))</f>
        <v>156325643.45536357</v>
      </c>
      <c r="B12809">
        <v>168845506.34712899</v>
      </c>
    </row>
    <row r="12810" spans="1:2" x14ac:dyDescent="0.25">
      <c r="A12810">
        <f ca="1">25261.9721988471*(((RANDBETWEEN(3800,4910))))</f>
        <v>117013455.22505991</v>
      </c>
      <c r="B12810">
        <v>172647589.66443586</v>
      </c>
    </row>
    <row r="12811" spans="1:2" x14ac:dyDescent="0.25">
      <c r="A12811">
        <f ca="1">27812.2878540203*(((RANDBETWEEN(3800,4910))))</f>
        <v>121817820.80060886</v>
      </c>
      <c r="B12811">
        <v>167646100.79056233</v>
      </c>
    </row>
    <row r="12812" spans="1:2" x14ac:dyDescent="0.25">
      <c r="A12812">
        <f ca="1">28909.7838815813*(((RANDBETWEEN(3800,4910))))</f>
        <v>120438159.65066779</v>
      </c>
      <c r="B12812">
        <v>189535445.04743743</v>
      </c>
    </row>
    <row r="12813" spans="1:2" x14ac:dyDescent="0.25">
      <c r="A12813">
        <f ca="1">27557.6287215255*(((RANDBETWEEN(3800,4910))))</f>
        <v>125635229.34143473</v>
      </c>
      <c r="B12813">
        <v>171787540.27618802</v>
      </c>
    </row>
    <row r="12814" spans="1:2" x14ac:dyDescent="0.25">
      <c r="A12814">
        <f ca="1">28399.1505096022*(((RANDBETWEEN(3800,4910))))</f>
        <v>112517434.31904399</v>
      </c>
      <c r="B12814">
        <v>185899083.19834062</v>
      </c>
    </row>
    <row r="12815" spans="1:2" x14ac:dyDescent="0.25">
      <c r="A12815">
        <f ca="1">25565.473725648*(((RANDBETWEEN(3800,4910))))</f>
        <v>107170465.85791649</v>
      </c>
      <c r="B12815">
        <v>186162449.90340084</v>
      </c>
    </row>
    <row r="12816" spans="1:2" x14ac:dyDescent="0.25">
      <c r="A12816">
        <f ca="1">30811.537683685*(((RANDBETWEEN(3800,4910))))</f>
        <v>139114092.64183757</v>
      </c>
      <c r="B12816">
        <v>200418332.17546099</v>
      </c>
    </row>
    <row r="12817" spans="1:2" x14ac:dyDescent="0.25">
      <c r="A12817">
        <f ca="1">31722.8370785985*(((RANDBETWEEN(3800,4910))))</f>
        <v>141896250.25257093</v>
      </c>
      <c r="B12817">
        <v>191423995.75933158</v>
      </c>
    </row>
    <row r="12818" spans="1:2" x14ac:dyDescent="0.25">
      <c r="A12818">
        <f ca="1">26912.3978871126*(((RANDBETWEEN(3800,4910))))</f>
        <v>131709275.25952904</v>
      </c>
      <c r="B12818">
        <v>149408968.23028827</v>
      </c>
    </row>
    <row r="12819" spans="1:2" x14ac:dyDescent="0.25">
      <c r="A12819">
        <f ca="1">32126.9932961935*(((RANDBETWEEN(3800,4910))))</f>
        <v>147238010.27645463</v>
      </c>
      <c r="B12819">
        <v>199420107.62994552</v>
      </c>
    </row>
    <row r="12820" spans="1:2" x14ac:dyDescent="0.25">
      <c r="A12820">
        <f ca="1">33534.9822424549*(((RANDBETWEEN(3800,4910))))</f>
        <v>132966204.59133355</v>
      </c>
      <c r="B12820">
        <v>195360379.27275199</v>
      </c>
    </row>
    <row r="12821" spans="1:2" x14ac:dyDescent="0.25">
      <c r="A12821">
        <f ca="1">26530.4545576655*(((RANDBETWEEN(3800,4910))))</f>
        <v>118989088.6911297</v>
      </c>
      <c r="B12821">
        <v>155250157.13656074</v>
      </c>
    </row>
    <row r="12822" spans="1:2" x14ac:dyDescent="0.25">
      <c r="A12822">
        <f ca="1">26096.4869950272*(((RANDBETWEEN(3800,4910))))</f>
        <v>106656342.34867626</v>
      </c>
      <c r="B12822">
        <v>148672417.00687835</v>
      </c>
    </row>
    <row r="12823" spans="1:2" x14ac:dyDescent="0.25">
      <c r="A12823">
        <f ca="1">26919.6771123923*(((RANDBETWEEN(3800,4910))))</f>
        <v>108244021.66892928</v>
      </c>
      <c r="B12823">
        <v>173824601.99950069</v>
      </c>
    </row>
    <row r="12824" spans="1:2" x14ac:dyDescent="0.25">
      <c r="A12824">
        <f ca="1">27132.4135073338*(((RANDBETWEEN(3800,4910))))</f>
        <v>119002765.64316618</v>
      </c>
      <c r="B12824">
        <v>178003014.87452129</v>
      </c>
    </row>
    <row r="12825" spans="1:2" x14ac:dyDescent="0.25">
      <c r="A12825">
        <f ca="1">28157.6640424078*(((RANDBETWEEN(3800,4910))))</f>
        <v>130989453.12528107</v>
      </c>
      <c r="B12825">
        <v>187344108.78365472</v>
      </c>
    </row>
    <row r="12826" spans="1:2" x14ac:dyDescent="0.25">
      <c r="A12826">
        <f ca="1">27770.272947359*(((RANDBETWEEN(3800,4910))))</f>
        <v>112108591.88848832</v>
      </c>
      <c r="B12826">
        <v>186129474.95384848</v>
      </c>
    </row>
    <row r="12827" spans="1:2" x14ac:dyDescent="0.25">
      <c r="A12827">
        <f ca="1">30143.1740562894*(((RANDBETWEEN(3800,4910))))</f>
        <v>143993942.46689442</v>
      </c>
      <c r="B12827">
        <v>179352069.73735458</v>
      </c>
    </row>
    <row r="12828" spans="1:2" x14ac:dyDescent="0.25">
      <c r="A12828">
        <f ca="1">29099.2004642412*(((RANDBETWEEN(3800,4910))))</f>
        <v>124078990.77952461</v>
      </c>
      <c r="B12828">
        <v>159878704.21932992</v>
      </c>
    </row>
    <row r="12829" spans="1:2" x14ac:dyDescent="0.25">
      <c r="A12829">
        <f ca="1">27735.906896057*(((RANDBETWEEN(3800,4910))))</f>
        <v>113800425.99452199</v>
      </c>
      <c r="B12829">
        <v>187266494.53194565</v>
      </c>
    </row>
    <row r="12830" spans="1:2" x14ac:dyDescent="0.25">
      <c r="A12830">
        <f ca="1">31043.5040253709*(((RANDBETWEEN(3800,4910))))</f>
        <v>122404536.37203734</v>
      </c>
      <c r="B12830">
        <v>171894437.7878314</v>
      </c>
    </row>
    <row r="12831" spans="1:2" x14ac:dyDescent="0.25">
      <c r="A12831">
        <f ca="1">27890.8152071082*(((RANDBETWEEN(3800,4910))))</f>
        <v>111646933.27405401</v>
      </c>
      <c r="B12831">
        <v>190823294.44760033</v>
      </c>
    </row>
    <row r="12832" spans="1:2" x14ac:dyDescent="0.25">
      <c r="A12832">
        <f ca="1">27553.374519951*(((RANDBETWEEN(3800,4910))))</f>
        <v>105529424.41141242</v>
      </c>
      <c r="B12832">
        <v>161916368.42308667</v>
      </c>
    </row>
    <row r="12833" spans="1:2" x14ac:dyDescent="0.25">
      <c r="A12833">
        <f ca="1">26737.967770134*(((RANDBETWEEN(3800,4910))))</f>
        <v>126844919.10151571</v>
      </c>
      <c r="B12833">
        <v>154026263.16551876</v>
      </c>
    </row>
    <row r="12834" spans="1:2" x14ac:dyDescent="0.25">
      <c r="A12834">
        <f ca="1">26635.0591950583*(((RANDBETWEEN(3800,4910))))</f>
        <v>119831131.31856713</v>
      </c>
      <c r="B12834">
        <v>162948817.70652628</v>
      </c>
    </row>
    <row r="12835" spans="1:2" x14ac:dyDescent="0.25">
      <c r="A12835">
        <f ca="1">26686.6328756687*(((RANDBETWEEN(3800,4910))))</f>
        <v>128816376.8908526</v>
      </c>
      <c r="B12835">
        <v>182312435.32876804</v>
      </c>
    </row>
    <row r="12836" spans="1:2" x14ac:dyDescent="0.25">
      <c r="A12836">
        <f ca="1">27501.0715512581*(((RANDBETWEEN(3800,4910))))</f>
        <v>128705014.85988805</v>
      </c>
      <c r="B12836">
        <v>168761505.74831823</v>
      </c>
    </row>
    <row r="12837" spans="1:2" x14ac:dyDescent="0.25">
      <c r="A12837">
        <f ca="1">27198.9468993313*(((RANDBETWEEN(3800,4910))))</f>
        <v>104199165.57133816</v>
      </c>
      <c r="B12837">
        <v>159499466.49683338</v>
      </c>
    </row>
    <row r="12838" spans="1:2" x14ac:dyDescent="0.25">
      <c r="A12838">
        <f ca="1">26203.8813457323*(((RANDBETWEEN(3800,4910))))</f>
        <v>109977690.00803863</v>
      </c>
      <c r="B12838">
        <v>155197073.07218552</v>
      </c>
    </row>
    <row r="12839" spans="1:2" x14ac:dyDescent="0.25">
      <c r="A12839">
        <f ca="1">26613.6280144722*(((RANDBETWEEN(3800,4910))))</f>
        <v>105948853.12561372</v>
      </c>
      <c r="B12839">
        <v>186486257.62201473</v>
      </c>
    </row>
    <row r="12840" spans="1:2" x14ac:dyDescent="0.25">
      <c r="A12840">
        <f ca="1">26566.3611316754*(((RANDBETWEEN(3800,4910))))</f>
        <v>127438834.34864682</v>
      </c>
      <c r="B12840">
        <v>147983895.79655448</v>
      </c>
    </row>
    <row r="12841" spans="1:2" x14ac:dyDescent="0.25">
      <c r="A12841">
        <f ca="1">25899.0595177912*(((RANDBETWEEN(3800,4910))))</f>
        <v>100048066.91722758</v>
      </c>
      <c r="B12841">
        <v>196237019.07661217</v>
      </c>
    </row>
    <row r="12842" spans="1:2" x14ac:dyDescent="0.25">
      <c r="A12842">
        <f ca="1">27535.3709965098*(((RANDBETWEEN(3800,4910))))</f>
        <v>105598147.77161509</v>
      </c>
      <c r="B12842">
        <v>164155398.40961567</v>
      </c>
    </row>
    <row r="12843" spans="1:2" x14ac:dyDescent="0.25">
      <c r="A12843">
        <f ca="1">26092.2988271382*(((RANDBETWEEN(3800,4910))))</f>
        <v>107969932.54669781</v>
      </c>
      <c r="B12843">
        <v>166033279.86923468</v>
      </c>
    </row>
    <row r="12844" spans="1:2" x14ac:dyDescent="0.25">
      <c r="A12844">
        <f ca="1">26822.0081980962*(((RANDBETWEEN(3800,4910))))</f>
        <v>122201069.35052623</v>
      </c>
      <c r="B12844">
        <v>159875046.1024223</v>
      </c>
    </row>
    <row r="12845" spans="1:2" x14ac:dyDescent="0.25">
      <c r="A12845">
        <f ca="1">29907.5002870572*(((RANDBETWEEN(3800,4910))))</f>
        <v>131862168.76563537</v>
      </c>
      <c r="B12845">
        <v>182782033.42573369</v>
      </c>
    </row>
    <row r="12846" spans="1:2" x14ac:dyDescent="0.25">
      <c r="A12846">
        <f ca="1">30197.2703667233*(((RANDBETWEEN(3800,4910))))</f>
        <v>146184985.84530765</v>
      </c>
      <c r="B12846">
        <v>148128148.07938704</v>
      </c>
    </row>
    <row r="12847" spans="1:2" x14ac:dyDescent="0.25">
      <c r="A12847">
        <f ca="1">26832.2422420944*(((RANDBETWEEN(3800,4910))))</f>
        <v>118410685.01436245</v>
      </c>
      <c r="B12847">
        <v>163808697.08601868</v>
      </c>
    </row>
    <row r="12848" spans="1:2" x14ac:dyDescent="0.25">
      <c r="A12848">
        <f ca="1">26441.4453394987*(((RANDBETWEEN(3800,4910))))</f>
        <v>113248710.38907284</v>
      </c>
      <c r="B12848">
        <v>161701548.65634757</v>
      </c>
    </row>
    <row r="12849" spans="1:2" x14ac:dyDescent="0.25">
      <c r="A12849">
        <f ca="1">28807.9465544631*(((RANDBETWEEN(3800,4910))))</f>
        <v>121713574.19260679</v>
      </c>
      <c r="B12849">
        <v>193384564.25822771</v>
      </c>
    </row>
    <row r="12850" spans="1:2" x14ac:dyDescent="0.25">
      <c r="A12850">
        <f ca="1">27520.5018034267*(((RANDBETWEEN(3800,4910))))</f>
        <v>130887506.57709724</v>
      </c>
      <c r="B12850">
        <v>184227978.89321899</v>
      </c>
    </row>
    <row r="12851" spans="1:2" x14ac:dyDescent="0.25">
      <c r="A12851">
        <f ca="1">30817.2603123665*(((RANDBETWEEN(3800,4910))))</f>
        <v>149833519.6387257</v>
      </c>
      <c r="B12851">
        <v>194524775.07318044</v>
      </c>
    </row>
    <row r="12852" spans="1:2" x14ac:dyDescent="0.25">
      <c r="A12852">
        <f ca="1">28295.432909568*(((RANDBETWEEN(3800,4910))))</f>
        <v>109927756.85367166</v>
      </c>
      <c r="B12852">
        <v>146477515.94451308</v>
      </c>
    </row>
    <row r="12853" spans="1:2" x14ac:dyDescent="0.25">
      <c r="A12853">
        <f ca="1">28361.3191812644*(((RANDBETWEEN(3800,4910))))</f>
        <v>129554506.0200157</v>
      </c>
      <c r="B12853">
        <v>146375234.3061747</v>
      </c>
    </row>
    <row r="12854" spans="1:2" x14ac:dyDescent="0.25">
      <c r="A12854">
        <f ca="1">26346.9316562409*(((RANDBETWEEN(3800,4910))))</f>
        <v>124225782.75917579</v>
      </c>
      <c r="B12854">
        <v>201751214.87587771</v>
      </c>
    </row>
    <row r="12855" spans="1:2" x14ac:dyDescent="0.25">
      <c r="A12855">
        <f ca="1">33914.5287880835*(((RANDBETWEEN(3800,4910))))</f>
        <v>137828644.99477154</v>
      </c>
      <c r="B12855">
        <v>183908743.16843271</v>
      </c>
    </row>
    <row r="12856" spans="1:2" x14ac:dyDescent="0.25">
      <c r="A12856">
        <f ca="1">26453.0319290955*(((RANDBETWEEN(3800,4910))))</f>
        <v>113139617.56074165</v>
      </c>
      <c r="B12856">
        <v>150526076.25147343</v>
      </c>
    </row>
    <row r="12857" spans="1:2" x14ac:dyDescent="0.25">
      <c r="A12857">
        <f ca="1">27158.6807876451*(((RANDBETWEEN(3800,4910))))</f>
        <v>115831773.55930649</v>
      </c>
      <c r="B12857">
        <v>165117773.82859975</v>
      </c>
    </row>
    <row r="12858" spans="1:2" x14ac:dyDescent="0.25">
      <c r="A12858">
        <f ca="1">27635.0376397977*(((RANDBETWEEN(3800,4910))))</f>
        <v>118222691.02305456</v>
      </c>
      <c r="B12858">
        <v>151136591.60119694</v>
      </c>
    </row>
    <row r="12859" spans="1:2" x14ac:dyDescent="0.25">
      <c r="A12859">
        <f ca="1">29534.392190805*(((RANDBETWEEN(3800,4910))))</f>
        <v>143064595.7722595</v>
      </c>
      <c r="B12859">
        <v>182939658.47624731</v>
      </c>
    </row>
    <row r="12860" spans="1:2" x14ac:dyDescent="0.25">
      <c r="A12860">
        <f ca="1">28108.8717239847*(((RANDBETWEEN(3800,4910))))</f>
        <v>120137317.74831066</v>
      </c>
      <c r="B12860">
        <v>145606054.432944</v>
      </c>
    </row>
    <row r="12861" spans="1:2" x14ac:dyDescent="0.25">
      <c r="A12861">
        <f ca="1">28589.9789626578*(((RANDBETWEEN(3800,4910))))</f>
        <v>123823198.88727115</v>
      </c>
      <c r="B12861">
        <v>178495459.96155435</v>
      </c>
    </row>
    <row r="12862" spans="1:2" x14ac:dyDescent="0.25">
      <c r="A12862">
        <f ca="1">25029.2741459602*(((RANDBETWEEN(3800,4910))))</f>
        <v>103971604.80231871</v>
      </c>
      <c r="B12862">
        <v>177606121.1686711</v>
      </c>
    </row>
    <row r="12863" spans="1:2" x14ac:dyDescent="0.25">
      <c r="A12863">
        <f ca="1">26538.5429327655*(((RANDBETWEEN(3800,4910))))</f>
        <v>109710336.48405239</v>
      </c>
      <c r="B12863">
        <v>200569424.54017574</v>
      </c>
    </row>
    <row r="12864" spans="1:2" x14ac:dyDescent="0.25">
      <c r="A12864">
        <f ca="1">26749.7520757014*(((RANDBETWEEN(3800,4910))))</f>
        <v>106517512.76544318</v>
      </c>
      <c r="B12864">
        <v>152347251.09817535</v>
      </c>
    </row>
    <row r="12865" spans="1:2" x14ac:dyDescent="0.25">
      <c r="A12865">
        <f ca="1">33944.6457809896*(((RANDBETWEEN(3800,4910))))</f>
        <v>155364643.73958972</v>
      </c>
      <c r="B12865">
        <v>194482742.5122444</v>
      </c>
    </row>
    <row r="12866" spans="1:2" x14ac:dyDescent="0.25">
      <c r="A12866">
        <f ca="1">26247.625626775*(((RANDBETWEEN(3800,4910))))</f>
        <v>102391987.57004942</v>
      </c>
      <c r="B12866">
        <v>153349591.7192508</v>
      </c>
    </row>
    <row r="12867" spans="1:2" x14ac:dyDescent="0.25">
      <c r="A12867">
        <f ca="1">28164.4797328476*(((RANDBETWEEN(3800,4910))))</f>
        <v>107644641.53894369</v>
      </c>
      <c r="B12867">
        <v>153907394.96584439</v>
      </c>
    </row>
    <row r="12868" spans="1:2" x14ac:dyDescent="0.25">
      <c r="A12868">
        <f ca="1">26507.319663822*(((RANDBETWEEN(3800,4910))))</f>
        <v>111304235.26838867</v>
      </c>
      <c r="B12868">
        <v>144386418.91332507</v>
      </c>
    </row>
    <row r="12869" spans="1:2" x14ac:dyDescent="0.25">
      <c r="A12869">
        <f ca="1">27330.1511539808*(((RANDBETWEEN(3800,4910))))</f>
        <v>106505599.04706329</v>
      </c>
      <c r="B12869">
        <v>169236867.24182475</v>
      </c>
    </row>
    <row r="12870" spans="1:2" x14ac:dyDescent="0.25">
      <c r="A12870">
        <f ca="1">26888.680879258*(((RANDBETWEEN(3800,4910))))</f>
        <v>120138626.16852465</v>
      </c>
      <c r="B12870">
        <v>172954567.9924387</v>
      </c>
    </row>
    <row r="12871" spans="1:2" x14ac:dyDescent="0.25">
      <c r="A12871">
        <f ca="1">26062.3241122451*(((RANDBETWEEN(3800,4910))))</f>
        <v>114335415.88041908</v>
      </c>
      <c r="B12871">
        <v>160137950.84285015</v>
      </c>
    </row>
    <row r="12872" spans="1:2" x14ac:dyDescent="0.25">
      <c r="A12872">
        <f ca="1">28194.9723400647*(((RANDBETWEEN(3800,4910))))</f>
        <v>115965921.23468611</v>
      </c>
      <c r="B12872">
        <v>172240170.57622758</v>
      </c>
    </row>
    <row r="12873" spans="1:2" x14ac:dyDescent="0.25">
      <c r="A12873">
        <f ca="1">27444.230542097*(((RANDBETWEEN(3800,4910))))</f>
        <v>132610521.97941291</v>
      </c>
      <c r="B12873">
        <v>178613597.31412941</v>
      </c>
    </row>
    <row r="12874" spans="1:2" x14ac:dyDescent="0.25">
      <c r="A12874">
        <f ca="1">29158.9365013703*(((RANDBETWEEN(3800,4910))))</f>
        <v>136347187.0804075</v>
      </c>
      <c r="B12874">
        <v>162608592.78592631</v>
      </c>
    </row>
    <row r="12875" spans="1:2" x14ac:dyDescent="0.25">
      <c r="A12875">
        <f ca="1">27864.8685002766*(((RANDBETWEEN(3800,4910))))</f>
        <v>113995177.03463173</v>
      </c>
      <c r="B12875">
        <v>168212831.47978383</v>
      </c>
    </row>
    <row r="12876" spans="1:2" x14ac:dyDescent="0.25">
      <c r="A12876">
        <f ca="1">28553.7958877026*(((RANDBETWEEN(3800,4910))))</f>
        <v>138971324.58544877</v>
      </c>
      <c r="B12876">
        <v>169455998.3248648</v>
      </c>
    </row>
    <row r="12877" spans="1:2" x14ac:dyDescent="0.25">
      <c r="A12877">
        <f ca="1">26228.4215384168*(((RANDBETWEEN(3800,4910))))</f>
        <v>102290843.99982545</v>
      </c>
      <c r="B12877">
        <v>151448357.46006042</v>
      </c>
    </row>
    <row r="12878" spans="1:2" x14ac:dyDescent="0.25">
      <c r="A12878">
        <f ca="1">27523.5766715535*(((RANDBETWEEN(3800,4910))))</f>
        <v>119452322.75454219</v>
      </c>
      <c r="B12878">
        <v>181746032.55254495</v>
      </c>
    </row>
    <row r="12879" spans="1:2" x14ac:dyDescent="0.25">
      <c r="A12879">
        <f ca="1">27046.5045711055*(((RANDBETWEEN(3800,4910))))</f>
        <v>115164016.46376733</v>
      </c>
      <c r="B12879">
        <v>178461383.52886468</v>
      </c>
    </row>
    <row r="12880" spans="1:2" x14ac:dyDescent="0.25">
      <c r="A12880">
        <f ca="1">27743.9148590967*(((RANDBETWEEN(3800,4910))))</f>
        <v>108700658.41794078</v>
      </c>
      <c r="B12880">
        <v>190633321.49019092</v>
      </c>
    </row>
    <row r="12881" spans="1:2" x14ac:dyDescent="0.25">
      <c r="A12881">
        <f ca="1">29447.7859548061*(((RANDBETWEEN(3800,4910))))</f>
        <v>119086846.40123583</v>
      </c>
      <c r="B12881">
        <v>147338296.24992293</v>
      </c>
    </row>
    <row r="12882" spans="1:2" x14ac:dyDescent="0.25">
      <c r="A12882">
        <f ca="1">30431.1227571333*(((RANDBETWEEN(3800,4910))))</f>
        <v>124402429.83116089</v>
      </c>
      <c r="B12882">
        <v>170655899.54240847</v>
      </c>
    </row>
    <row r="12883" spans="1:2" x14ac:dyDescent="0.25">
      <c r="A12883">
        <f ca="1">26405.9172785772*(((RANDBETWEEN(3800,4910))))</f>
        <v>120569418.29398352</v>
      </c>
      <c r="B12883">
        <v>157956300.09330776</v>
      </c>
    </row>
    <row r="12884" spans="1:2" x14ac:dyDescent="0.25">
      <c r="A12884">
        <f ca="1">27781.1639515158*(((RANDBETWEEN(3800,4910))))</f>
        <v>111985871.88856027</v>
      </c>
      <c r="B12884">
        <v>179690833.95584008</v>
      </c>
    </row>
    <row r="12885" spans="1:2" x14ac:dyDescent="0.25">
      <c r="A12885">
        <f ca="1">26603.7375002185*(((RANDBETWEEN(3800,4910))))</f>
        <v>126580583.02603966</v>
      </c>
      <c r="B12885">
        <v>157670826.92593431</v>
      </c>
    </row>
    <row r="12886" spans="1:2" x14ac:dyDescent="0.25">
      <c r="A12886">
        <f ca="1">29153.2786542951*(((RANDBETWEEN(3800,4910))))</f>
        <v>118274851.50047529</v>
      </c>
      <c r="B12886">
        <v>190491393.04133189</v>
      </c>
    </row>
    <row r="12887" spans="1:2" x14ac:dyDescent="0.25">
      <c r="A12887">
        <f ca="1">28996.4224348194*(((RANDBETWEEN(3800,4910))))</f>
        <v>131063829.40538365</v>
      </c>
      <c r="B12887">
        <v>198981548.49940166</v>
      </c>
    </row>
    <row r="12888" spans="1:2" x14ac:dyDescent="0.25">
      <c r="A12888">
        <f ca="1">30197.703042959*(((RANDBETWEEN(3800,4910))))</f>
        <v>118797763.77100062</v>
      </c>
      <c r="B12888">
        <v>190843280.38595659</v>
      </c>
    </row>
    <row r="12889" spans="1:2" x14ac:dyDescent="0.25">
      <c r="A12889">
        <f ca="1">28022.3315966207*(((RANDBETWEEN(3800,4910))))</f>
        <v>128846680.68126182</v>
      </c>
      <c r="B12889">
        <v>172151800.04396117</v>
      </c>
    </row>
    <row r="12890" spans="1:2" x14ac:dyDescent="0.25">
      <c r="A12890">
        <f ca="1">28435.0436190258*(((RANDBETWEEN(3800,4910))))</f>
        <v>109275872.62791623</v>
      </c>
      <c r="B12890">
        <v>198809651.16311106</v>
      </c>
    </row>
    <row r="12891" spans="1:2" x14ac:dyDescent="0.25">
      <c r="A12891">
        <f ca="1">25671.4749656486*(((RANDBETWEEN(3800,4910))))</f>
        <v>124352624.73360188</v>
      </c>
      <c r="B12891">
        <v>181478682.75500369</v>
      </c>
    </row>
    <row r="12892" spans="1:2" x14ac:dyDescent="0.25">
      <c r="A12892">
        <f ca="1">33037.1281457266*(((RANDBETWEEN(3800,4910))))</f>
        <v>162080150.68293464</v>
      </c>
      <c r="B12892">
        <v>192172258.77575377</v>
      </c>
    </row>
    <row r="12893" spans="1:2" x14ac:dyDescent="0.25">
      <c r="A12893">
        <f ca="1">32538.9293781992*(((RANDBETWEEN(3800,4910))))</f>
        <v>148410056.89396644</v>
      </c>
      <c r="B12893">
        <v>185350025.37675986</v>
      </c>
    </row>
    <row r="12894" spans="1:2" x14ac:dyDescent="0.25">
      <c r="A12894">
        <f ca="1">28753.5556185655*(((RANDBETWEEN(3800,4910))))</f>
        <v>122001336.48957361</v>
      </c>
      <c r="B12894">
        <v>167125896.44542742</v>
      </c>
    </row>
    <row r="12895" spans="1:2" x14ac:dyDescent="0.25">
      <c r="A12895">
        <f ca="1">25746.1399356539*(((RANDBETWEEN(3800,4910))))</f>
        <v>122989310.47261882</v>
      </c>
      <c r="B12895">
        <v>145918202.07947764</v>
      </c>
    </row>
    <row r="12896" spans="1:2" x14ac:dyDescent="0.25">
      <c r="A12896">
        <f ca="1">27607.7702877482*(((RANDBETWEEN(3800,4910))))</f>
        <v>127327036.56709465</v>
      </c>
      <c r="B12896">
        <v>160173667.02456814</v>
      </c>
    </row>
    <row r="12897" spans="1:2" x14ac:dyDescent="0.25">
      <c r="A12897">
        <f ca="1">26902.550860825*(((RANDBETWEEN(3800,4910))))</f>
        <v>127033845.16481565</v>
      </c>
      <c r="B12897">
        <v>144625771.36748555</v>
      </c>
    </row>
    <row r="12898" spans="1:2" x14ac:dyDescent="0.25">
      <c r="A12898">
        <f ca="1">28139.815337738*(((RANDBETWEEN(3800,4910))))</f>
        <v>134311338.6070233</v>
      </c>
      <c r="B12898">
        <v>184945820.64650086</v>
      </c>
    </row>
    <row r="12899" spans="1:2" x14ac:dyDescent="0.25">
      <c r="A12899">
        <f ca="1">31451.4318872365*(((RANDBETWEEN(3800,4910))))</f>
        <v>120113018.37735637</v>
      </c>
      <c r="B12899">
        <v>169763950.18308052</v>
      </c>
    </row>
    <row r="12900" spans="1:2" x14ac:dyDescent="0.25">
      <c r="A12900">
        <f ca="1">26534.3028801844*(((RANDBETWEEN(3800,4910))))</f>
        <v>105739196.97753468</v>
      </c>
      <c r="B12900">
        <v>149925872.48812073</v>
      </c>
    </row>
    <row r="12901" spans="1:2" x14ac:dyDescent="0.25">
      <c r="A12901">
        <f ca="1">33210.6689403561*(((RANDBETWEEN(3800,4910))))</f>
        <v>147853898.12246552</v>
      </c>
      <c r="B12901">
        <v>202216718.52432141</v>
      </c>
    </row>
    <row r="12902" spans="1:2" x14ac:dyDescent="0.25">
      <c r="A12902">
        <f ca="1">27119.779245241*(((RANDBETWEEN(3800,4910))))</f>
        <v>114282749.73944554</v>
      </c>
      <c r="B12902">
        <v>147689997.03490496</v>
      </c>
    </row>
    <row r="12903" spans="1:2" x14ac:dyDescent="0.25">
      <c r="A12903">
        <f ca="1">28443.9825114691*(((RANDBETWEEN(3800,4910))))</f>
        <v>127997921.3016111</v>
      </c>
      <c r="B12903">
        <v>176082731.77861169</v>
      </c>
    </row>
    <row r="12904" spans="1:2" x14ac:dyDescent="0.25">
      <c r="A12904">
        <f ca="1">27139.9231011072*(((RANDBETWEEN(3800,4910))))</f>
        <v>109780988.94397849</v>
      </c>
      <c r="B12904">
        <v>194787137.36125124</v>
      </c>
    </row>
    <row r="12905" spans="1:2" x14ac:dyDescent="0.25">
      <c r="A12905">
        <f ca="1">31834.128003069*(((RANDBETWEEN(3800,4910))))</f>
        <v>132716479.64479455</v>
      </c>
      <c r="B12905">
        <v>196041736.97520977</v>
      </c>
    </row>
    <row r="12906" spans="1:2" x14ac:dyDescent="0.25">
      <c r="A12906">
        <f ca="1">25873.3707277222*(((RANDBETWEEN(3800,4910))))</f>
        <v>124709646.90762119</v>
      </c>
      <c r="B12906">
        <v>164629003.29555348</v>
      </c>
    </row>
    <row r="12907" spans="1:2" x14ac:dyDescent="0.25">
      <c r="A12907">
        <f ca="1">27607.1533758059*(((RANDBETWEEN(3800,4910))))</f>
        <v>117468437.61405407</v>
      </c>
      <c r="B12907">
        <v>151447486.5430454</v>
      </c>
    </row>
    <row r="12908" spans="1:2" x14ac:dyDescent="0.25">
      <c r="A12908">
        <f ca="1">27454.6579727286*(((RANDBETWEEN(3800,4910))))</f>
        <v>108830264.20389634</v>
      </c>
      <c r="B12908">
        <v>185145392.38499185</v>
      </c>
    </row>
    <row r="12909" spans="1:2" x14ac:dyDescent="0.25">
      <c r="A12909">
        <f ca="1">28026.1892669479*(((RANDBETWEEN(3800,4910))))</f>
        <v>114935402.18375352</v>
      </c>
      <c r="B12909">
        <v>151636570.29191515</v>
      </c>
    </row>
    <row r="12910" spans="1:2" x14ac:dyDescent="0.25">
      <c r="A12910">
        <f ca="1">30601.3489757753*(((RANDBETWEEN(3800,4910))))</f>
        <v>133085266.69564687</v>
      </c>
      <c r="B12910">
        <v>202884679.03856757</v>
      </c>
    </row>
    <row r="12911" spans="1:2" x14ac:dyDescent="0.25">
      <c r="A12911">
        <f ca="1">33137.4890906445*(((RANDBETWEEN(3800,4910))))</f>
        <v>141231978.5043267</v>
      </c>
      <c r="B12911">
        <v>176897788.86808825</v>
      </c>
    </row>
    <row r="12912" spans="1:2" x14ac:dyDescent="0.25">
      <c r="A12912">
        <f ca="1">27818.5432560041*(((RANDBETWEEN(3800,4910))))</f>
        <v>129773504.28925909</v>
      </c>
      <c r="B12912">
        <v>157986241.09477556</v>
      </c>
    </row>
    <row r="12913" spans="1:2" x14ac:dyDescent="0.25">
      <c r="A12913">
        <f ca="1">29203.7329036655*(((RANDBETWEEN(3800,4910))))</f>
        <v>135738950.53623733</v>
      </c>
      <c r="B12913">
        <v>184627456.11013132</v>
      </c>
    </row>
    <row r="12914" spans="1:2" x14ac:dyDescent="0.25">
      <c r="A12914">
        <f ca="1">33570.2734855193*(((RANDBETWEEN(3800,4910))))</f>
        <v>143311497.50968173</v>
      </c>
      <c r="B12914">
        <v>185141195.38498172</v>
      </c>
    </row>
    <row r="12915" spans="1:2" x14ac:dyDescent="0.25">
      <c r="A12915">
        <f ca="1">28675.7820599823*(((RANDBETWEEN(3800,4910))))</f>
        <v>140023843.79889378</v>
      </c>
      <c r="B12915">
        <v>155713469.44577616</v>
      </c>
    </row>
    <row r="12916" spans="1:2" x14ac:dyDescent="0.25">
      <c r="A12916">
        <f ca="1">30400.3880275247*(((RANDBETWEEN(3800,4910))))</f>
        <v>126496014.58253032</v>
      </c>
      <c r="B12916">
        <v>175900186.91333967</v>
      </c>
    </row>
    <row r="12917" spans="1:2" x14ac:dyDescent="0.25">
      <c r="A12917">
        <f ca="1">26852.4447364669*(((RANDBETWEEN(3800,4910))))</f>
        <v>122447147.99828914</v>
      </c>
      <c r="B12917">
        <v>190196637.20663494</v>
      </c>
    </row>
    <row r="12918" spans="1:2" x14ac:dyDescent="0.25">
      <c r="A12918">
        <f ca="1">27465.9603576442*(((RANDBETWEEN(3800,4910))))</f>
        <v>122196057.63115907</v>
      </c>
      <c r="B12918">
        <v>192991481.78811315</v>
      </c>
    </row>
    <row r="12919" spans="1:2" x14ac:dyDescent="0.25">
      <c r="A12919">
        <f ca="1">26905.3459377687*(((RANDBETWEEN(3800,4910))))</f>
        <v>126159167.10219762</v>
      </c>
      <c r="B12919">
        <v>160640081.10718572</v>
      </c>
    </row>
    <row r="12920" spans="1:2" x14ac:dyDescent="0.25">
      <c r="A12920">
        <f ca="1">31480.4921319071*(((RANDBETWEEN(3800,4910))))</f>
        <v>143173278.21591359</v>
      </c>
      <c r="B12920">
        <v>187831755.01405543</v>
      </c>
    </row>
    <row r="12921" spans="1:2" x14ac:dyDescent="0.25">
      <c r="A12921">
        <f ca="1">26955.7046435221*(((RANDBETWEEN(3800,4910))))</f>
        <v>126368343.36883138</v>
      </c>
      <c r="B12921">
        <v>176545455.70918533</v>
      </c>
    </row>
    <row r="12922" spans="1:2" x14ac:dyDescent="0.25">
      <c r="A12922">
        <f ca="1">26515.9048267581*(((RANDBETWEEN(3800,4910))))</f>
        <v>130140060.88972898</v>
      </c>
      <c r="B12922">
        <v>144008653.57644686</v>
      </c>
    </row>
    <row r="12923" spans="1:2" x14ac:dyDescent="0.25">
      <c r="A12923">
        <f ca="1">27552.7942537006*(((RANDBETWEEN(3800,4910))))</f>
        <v>116190133.36785525</v>
      </c>
      <c r="B12923">
        <v>154699290.24644002</v>
      </c>
    </row>
    <row r="12924" spans="1:2" x14ac:dyDescent="0.25">
      <c r="A12924">
        <f ca="1">26436.6159732656*(((RANDBETWEEN(3800,4910))))</f>
        <v>125415306.17717214</v>
      </c>
      <c r="B12924">
        <v>164183996.29943246</v>
      </c>
    </row>
    <row r="12925" spans="1:2" x14ac:dyDescent="0.25">
      <c r="A12925">
        <f ca="1">29635.2707940892*(((RANDBETWEEN(3800,4910))))</f>
        <v>116170261.51282966</v>
      </c>
      <c r="B12925">
        <v>200035921.56424829</v>
      </c>
    </row>
    <row r="12926" spans="1:2" x14ac:dyDescent="0.25">
      <c r="A12926">
        <f ca="1">26545.3169626244*(((RANDBETWEEN(3800,4910))))</f>
        <v>114649223.96157461</v>
      </c>
      <c r="B12926">
        <v>158322504.22622189</v>
      </c>
    </row>
    <row r="12927" spans="1:2" x14ac:dyDescent="0.25">
      <c r="A12927">
        <f ca="1">34728.0984237493*(((RANDBETWEEN(3800,4910))))</f>
        <v>162562228.72157061</v>
      </c>
      <c r="B12927">
        <v>146087217.88276398</v>
      </c>
    </row>
    <row r="12928" spans="1:2" x14ac:dyDescent="0.25">
      <c r="A12928">
        <f ca="1">31467.8613968437*(((RANDBETWEEN(3800,4910))))</f>
        <v>139150883.09684271</v>
      </c>
      <c r="B12928">
        <v>183572024.0342297</v>
      </c>
    </row>
    <row r="12929" spans="1:2" x14ac:dyDescent="0.25">
      <c r="A12929">
        <f ca="1">30282.8305215141*(((RANDBETWEEN(3800,4910))))</f>
        <v>145085041.02857393</v>
      </c>
      <c r="B12929">
        <v>151687909.68739522</v>
      </c>
    </row>
    <row r="12930" spans="1:2" x14ac:dyDescent="0.25">
      <c r="A12930">
        <f ca="1">29794.1312911271*(((RANDBETWEEN(3800,4910))))</f>
        <v>125433292.73564491</v>
      </c>
      <c r="B12930">
        <v>178034217.70453089</v>
      </c>
    </row>
    <row r="12931" spans="1:2" x14ac:dyDescent="0.25">
      <c r="A12931">
        <f ca="1">27784.0977190138*(((RANDBETWEEN(3800,4910))))</f>
        <v>128862645.22078584</v>
      </c>
      <c r="B12931">
        <v>190007184.6405715</v>
      </c>
    </row>
    <row r="12932" spans="1:2" x14ac:dyDescent="0.25">
      <c r="A12932">
        <f ca="1">27406.7229197265*(((RANDBETWEEN(3800,4910))))</f>
        <v>105159595.84299064</v>
      </c>
      <c r="B12932">
        <v>150968976.20493907</v>
      </c>
    </row>
    <row r="12933" spans="1:2" x14ac:dyDescent="0.25">
      <c r="A12933">
        <f ca="1">24870.1423034179*(((RANDBETWEEN(3800,4910))))</f>
        <v>107762326.60070993</v>
      </c>
      <c r="B12933">
        <v>150964153.59351355</v>
      </c>
    </row>
    <row r="12934" spans="1:2" x14ac:dyDescent="0.25">
      <c r="A12934">
        <f ca="1">28553.4132317308*(((RANDBETWEEN(3800,4910))))</f>
        <v>108560077.10704067</v>
      </c>
      <c r="B12934">
        <v>197541458.93262911</v>
      </c>
    </row>
    <row r="12935" spans="1:2" x14ac:dyDescent="0.25">
      <c r="A12935">
        <f ca="1">30629.2659651409*(((RANDBETWEEN(3800,4910))))</f>
        <v>127111453.75533468</v>
      </c>
      <c r="B12935">
        <v>174959259.11534703</v>
      </c>
    </row>
    <row r="12936" spans="1:2" x14ac:dyDescent="0.25">
      <c r="A12936">
        <f ca="1">26922.228300574*(((RANDBETWEEN(3800,4910))))</f>
        <v>121203871.80918433</v>
      </c>
      <c r="B12936">
        <v>156116873.62944353</v>
      </c>
    </row>
    <row r="12937" spans="1:2" x14ac:dyDescent="0.25">
      <c r="A12937">
        <f ca="1">31128.6173488775*(((RANDBETWEEN(3800,4910))))</f>
        <v>149199462.95317</v>
      </c>
      <c r="B12937">
        <v>162542118.45127207</v>
      </c>
    </row>
    <row r="12938" spans="1:2" x14ac:dyDescent="0.25">
      <c r="A12938">
        <f ca="1">27473.5712977656*(((RANDBETWEEN(3800,4910))))</f>
        <v>127697159.39201449</v>
      </c>
      <c r="B12938">
        <v>165998156.32844794</v>
      </c>
    </row>
    <row r="12939" spans="1:2" x14ac:dyDescent="0.25">
      <c r="A12939">
        <f ca="1">30124.4901552828*(((RANDBETWEEN(3800,4910))))</f>
        <v>132457383.21277845</v>
      </c>
      <c r="B12939">
        <v>148356993.7195527</v>
      </c>
    </row>
    <row r="12940" spans="1:2" x14ac:dyDescent="0.25">
      <c r="A12940">
        <f ca="1">27186.3224566352*(((RANDBETWEEN(3800,4910))))</f>
        <v>107739395.89564516</v>
      </c>
      <c r="B12940">
        <v>157038726.60705885</v>
      </c>
    </row>
    <row r="12941" spans="1:2" x14ac:dyDescent="0.25">
      <c r="A12941">
        <f ca="1">26047.4154170709*(((RANDBETWEEN(3800,4910))))</f>
        <v>99240652.739040151</v>
      </c>
      <c r="B12941">
        <v>160666850.43546662</v>
      </c>
    </row>
    <row r="12942" spans="1:2" x14ac:dyDescent="0.25">
      <c r="A12942">
        <f ca="1">28688.8951405686*(((RANDBETWEEN(3800,4910))))</f>
        <v>137764074.46501064</v>
      </c>
      <c r="B12942">
        <v>171941924.86880714</v>
      </c>
    </row>
    <row r="12943" spans="1:2" x14ac:dyDescent="0.25">
      <c r="A12943">
        <f ca="1">26798.6582602261*(((RANDBETWEEN(3800,4910))))</f>
        <v>121397921.91882432</v>
      </c>
      <c r="B12943">
        <v>167122523.33318147</v>
      </c>
    </row>
    <row r="12944" spans="1:2" x14ac:dyDescent="0.25">
      <c r="A12944">
        <f ca="1">31019.2627506323*(((RANDBETWEEN(3800,4910))))</f>
        <v>128854017.46612665</v>
      </c>
      <c r="B12944">
        <v>200691917.56302518</v>
      </c>
    </row>
    <row r="12945" spans="1:2" x14ac:dyDescent="0.25">
      <c r="A12945">
        <f ca="1">28495.1721552343*(((RANDBETWEEN(3800,4910))))</f>
        <v>110675248.65092991</v>
      </c>
      <c r="B12945">
        <v>189747053.61505288</v>
      </c>
    </row>
    <row r="12946" spans="1:2" x14ac:dyDescent="0.25">
      <c r="A12946">
        <f ca="1">27744.7232633184*(((RANDBETWEEN(3800,4910))))</f>
        <v>109314209.65747465</v>
      </c>
      <c r="B12946">
        <v>166467249.18699658</v>
      </c>
    </row>
    <row r="12947" spans="1:2" x14ac:dyDescent="0.25">
      <c r="A12947">
        <f ca="1">33109.1876060426*(((RANDBETWEEN(3800,4910))))</f>
        <v>140945811.6389232</v>
      </c>
      <c r="B12947">
        <v>160745069.46547434</v>
      </c>
    </row>
    <row r="12948" spans="1:2" x14ac:dyDescent="0.25">
      <c r="A12948">
        <f ca="1">28183.1644281243*(((RANDBETWEEN(3800,4910))))</f>
        <v>112986306.19235037</v>
      </c>
      <c r="B12948">
        <v>155700968.67565233</v>
      </c>
    </row>
    <row r="12949" spans="1:2" x14ac:dyDescent="0.25">
      <c r="A12949">
        <f ca="1">31498.5934282367*(((RANDBETWEEN(3800,4910))))</f>
        <v>125301404.65752546</v>
      </c>
      <c r="B12949">
        <v>164795518.94090462</v>
      </c>
    </row>
    <row r="12950" spans="1:2" x14ac:dyDescent="0.25">
      <c r="A12950">
        <f ca="1">25693.1216505736*(((RANDBETWEEN(3800,4910))))</f>
        <v>100537185.01869439</v>
      </c>
      <c r="B12950">
        <v>145379271.65796489</v>
      </c>
    </row>
    <row r="12951" spans="1:2" x14ac:dyDescent="0.25">
      <c r="A12951">
        <f ca="1">30697.8685047624*(((RANDBETWEEN(3800,4910))))</f>
        <v>139613905.95965958</v>
      </c>
      <c r="B12951">
        <v>199667368.34293535</v>
      </c>
    </row>
    <row r="12952" spans="1:2" x14ac:dyDescent="0.25">
      <c r="A12952">
        <f ca="1">28939.4894536853*(((RANDBETWEEN(3800,4910))))</f>
        <v>125510565.76063316</v>
      </c>
      <c r="B12952">
        <v>172286118.32239816</v>
      </c>
    </row>
    <row r="12953" spans="1:2" x14ac:dyDescent="0.25">
      <c r="A12953">
        <f ca="1">30475.97016325*(((RANDBETWEEN(3800,4910))))</f>
        <v>135800923.04744184</v>
      </c>
      <c r="B12953">
        <v>200587869.64238408</v>
      </c>
    </row>
    <row r="12954" spans="1:2" x14ac:dyDescent="0.25">
      <c r="A12954">
        <f ca="1">28054.4037892611*(((RANDBETWEEN(3800,4910))))</f>
        <v>108121672.20381223</v>
      </c>
      <c r="B12954">
        <v>151647347.94250503</v>
      </c>
    </row>
    <row r="12955" spans="1:2" x14ac:dyDescent="0.25">
      <c r="A12955">
        <f ca="1">27209.075954596*(((RANDBETWEEN(3800,4910))))</f>
        <v>121760614.89681701</v>
      </c>
      <c r="B12955">
        <v>151099231.25619924</v>
      </c>
    </row>
    <row r="12956" spans="1:2" x14ac:dyDescent="0.25">
      <c r="A12956">
        <f ca="1">26346.6038326952*(((RANDBETWEEN(3800,4910))))</f>
        <v>104991216.27329041</v>
      </c>
      <c r="B12956">
        <v>144402466.16625798</v>
      </c>
    </row>
    <row r="12957" spans="1:2" x14ac:dyDescent="0.25">
      <c r="A12957">
        <f ca="1">27470.5693694029*(((RANDBETWEEN(3800,4910))))</f>
        <v>106613279.72265279</v>
      </c>
      <c r="B12957">
        <v>143633427.4808076</v>
      </c>
    </row>
    <row r="12958" spans="1:2" x14ac:dyDescent="0.25">
      <c r="A12958">
        <f ca="1">28956.2282997727*(((RANDBETWEEN(3800,4910))))</f>
        <v>135080805.01843968</v>
      </c>
      <c r="B12958">
        <v>181930573.95285898</v>
      </c>
    </row>
    <row r="12959" spans="1:2" x14ac:dyDescent="0.25">
      <c r="A12959">
        <f ca="1">28460.5967648694*(((RANDBETWEEN(3800,4910))))</f>
        <v>121441366.39569768</v>
      </c>
      <c r="B12959">
        <v>148984463.53515553</v>
      </c>
    </row>
    <row r="12960" spans="1:2" x14ac:dyDescent="0.25">
      <c r="A12960">
        <f ca="1">27426.2956528032*(((RANDBETWEEN(3800,4910))))</f>
        <v>106030058.99373715</v>
      </c>
      <c r="B12960">
        <v>192833711.2447691</v>
      </c>
    </row>
    <row r="12961" spans="1:2" x14ac:dyDescent="0.25">
      <c r="A12961">
        <f ca="1">30695.4733018974*(((RANDBETWEEN(3800,4910))))</f>
        <v>140646658.66929385</v>
      </c>
      <c r="B12961">
        <v>163058346.93784878</v>
      </c>
    </row>
    <row r="12962" spans="1:2" x14ac:dyDescent="0.25">
      <c r="A12962">
        <f ca="1">26535.0163957356*(((RANDBETWEEN(3800,4910))))</f>
        <v>113384125.0589781</v>
      </c>
      <c r="B12962">
        <v>150725325.15169743</v>
      </c>
    </row>
    <row r="12963" spans="1:2" x14ac:dyDescent="0.25">
      <c r="A12963">
        <f ca="1">28265.1127291867*(((RANDBETWEEN(3800,4910))))</f>
        <v>112410353.32397538</v>
      </c>
      <c r="B12963">
        <v>168686704.62790662</v>
      </c>
    </row>
    <row r="12964" spans="1:2" x14ac:dyDescent="0.25">
      <c r="A12964">
        <f ca="1">27244.4171256211*(((RANDBETWEEN(3800,4910))))</f>
        <v>131971956.55650844</v>
      </c>
      <c r="B12964">
        <v>165662529.48506367</v>
      </c>
    </row>
    <row r="12965" spans="1:2" x14ac:dyDescent="0.25">
      <c r="A12965">
        <f ca="1">26493.3253920089*(((RANDBETWEEN(3800,4910))))</f>
        <v>118345684.52610373</v>
      </c>
      <c r="B12965">
        <v>152588959.1654495</v>
      </c>
    </row>
    <row r="12966" spans="1:2" x14ac:dyDescent="0.25">
      <c r="A12966">
        <f ca="1">26605.4393490936*(((RANDBETWEEN(3800,4910))))</f>
        <v>113844674.97477135</v>
      </c>
      <c r="B12966">
        <v>150918403.85510597</v>
      </c>
    </row>
    <row r="12967" spans="1:2" x14ac:dyDescent="0.25">
      <c r="A12967">
        <f ca="1">27133.4891255022*(((RANDBETWEEN(3800,4910))))</f>
        <v>123918644.83616847</v>
      </c>
      <c r="B12967">
        <v>159983962.78331861</v>
      </c>
    </row>
    <row r="12968" spans="1:2" x14ac:dyDescent="0.25">
      <c r="A12968">
        <f ca="1">28510.5015884315*(((RANDBETWEEN(3800,4910))))</f>
        <v>119116875.63646691</v>
      </c>
      <c r="B12968">
        <v>174557545.31078249</v>
      </c>
    </row>
    <row r="12969" spans="1:2" x14ac:dyDescent="0.25">
      <c r="A12969">
        <f ca="1">26016.1227027679*(((RANDBETWEEN(3800,4910))))</f>
        <v>123342437.73382246</v>
      </c>
      <c r="B12969">
        <v>145128718.00612378</v>
      </c>
    </row>
    <row r="12970" spans="1:2" x14ac:dyDescent="0.25">
      <c r="A12970">
        <f ca="1">27588.7742507696*(((RANDBETWEEN(3800,4910))))</f>
        <v>105913304.34870459</v>
      </c>
      <c r="B12970">
        <v>154478519.75374556</v>
      </c>
    </row>
    <row r="12971" spans="1:2" x14ac:dyDescent="0.25">
      <c r="A12971">
        <f ca="1">28834.5200064179*(((RANDBETWEEN(3800,4910))))</f>
        <v>136214272.51031798</v>
      </c>
      <c r="B12971">
        <v>203470479.31398055</v>
      </c>
    </row>
    <row r="12972" spans="1:2" x14ac:dyDescent="0.25">
      <c r="A12972">
        <f ca="1">28037.6757866962*(((RANDBETWEEN(3800,4910))))</f>
        <v>121206872.42588755</v>
      </c>
      <c r="B12972">
        <v>191018801.62446123</v>
      </c>
    </row>
    <row r="12973" spans="1:2" x14ac:dyDescent="0.25">
      <c r="A12973">
        <f ca="1">27425.0382364396*(((RANDBETWEEN(3800,4910))))</f>
        <v>130378631.77603398</v>
      </c>
      <c r="B12973">
        <v>151487070.29416162</v>
      </c>
    </row>
    <row r="12974" spans="1:2" x14ac:dyDescent="0.25">
      <c r="A12974">
        <f ca="1">26058.8603059385*(((RANDBETWEEN(3800,4910))))</f>
        <v>111740392.99186438</v>
      </c>
      <c r="B12974">
        <v>194957772.77629334</v>
      </c>
    </row>
    <row r="12975" spans="1:2" x14ac:dyDescent="0.25">
      <c r="A12975">
        <f ca="1">28001.9501397542*(((RANDBETWEEN(3800,4910))))</f>
        <v>117916212.03850488</v>
      </c>
      <c r="B12975">
        <v>189445712.85756022</v>
      </c>
    </row>
    <row r="12976" spans="1:2" x14ac:dyDescent="0.25">
      <c r="A12976">
        <f ca="1">26508.8641455984*(((RANDBETWEEN(3800,4910))))</f>
        <v>110886578.72103822</v>
      </c>
      <c r="B12976">
        <v>165700289.04304543</v>
      </c>
    </row>
    <row r="12977" spans="1:2" x14ac:dyDescent="0.25">
      <c r="A12977">
        <f ca="1">25966.0911673202*(((RANDBETWEEN(3800,4910))))</f>
        <v>114692224.68605328</v>
      </c>
      <c r="B12977">
        <v>151824317.15924722</v>
      </c>
    </row>
    <row r="12978" spans="1:2" x14ac:dyDescent="0.25">
      <c r="A12978">
        <f ca="1">30361.1181661215*(((RANDBETWEEN(3800,4910))))</f>
        <v>145004700.36139628</v>
      </c>
      <c r="B12978">
        <v>163867956.76539916</v>
      </c>
    </row>
    <row r="12979" spans="1:2" x14ac:dyDescent="0.25">
      <c r="A12979">
        <f ca="1">28865.6159580757*(((RANDBETWEEN(3800,4910))))</f>
        <v>112749095.93224373</v>
      </c>
      <c r="B12979">
        <v>172612561.4745892</v>
      </c>
    </row>
    <row r="12980" spans="1:2" x14ac:dyDescent="0.25">
      <c r="A12980">
        <f ca="1">31184.000658065*(((RANDBETWEEN(3800,4910))))</f>
        <v>128197426.70530513</v>
      </c>
      <c r="B12980">
        <v>177001832.80085349</v>
      </c>
    </row>
    <row r="12981" spans="1:2" x14ac:dyDescent="0.25">
      <c r="A12981">
        <f ca="1">26510.7550816394*(((RANDBETWEEN(3800,4910))))</f>
        <v>117283580.48117271</v>
      </c>
      <c r="B12981">
        <v>164667985.24042958</v>
      </c>
    </row>
    <row r="12982" spans="1:2" x14ac:dyDescent="0.25">
      <c r="A12982">
        <f ca="1">31578.7484333942*(((RANDBETWEEN(3800,4910))))</f>
        <v>144188565.34687796</v>
      </c>
      <c r="B12982">
        <v>143180446.64140165</v>
      </c>
    </row>
    <row r="12983" spans="1:2" x14ac:dyDescent="0.25">
      <c r="A12983">
        <f ca="1">29154.4724548039*(((RANDBETWEEN(3800,4910))))</f>
        <v>118658702.8910519</v>
      </c>
      <c r="B12983">
        <v>193054172.46467355</v>
      </c>
    </row>
    <row r="12984" spans="1:2" x14ac:dyDescent="0.25">
      <c r="A12984">
        <f ca="1">27710.9318256615*(((RANDBETWEEN(3800,4910))))</f>
        <v>122011232.82838772</v>
      </c>
      <c r="B12984">
        <v>156051589.01390281</v>
      </c>
    </row>
    <row r="12985" spans="1:2" x14ac:dyDescent="0.25">
      <c r="A12985">
        <f ca="1">27587.4392710911*(((RANDBETWEEN(3800,4910))))</f>
        <v>110073882.69165346</v>
      </c>
      <c r="B12985">
        <v>158705544.6688813</v>
      </c>
    </row>
    <row r="12986" spans="1:2" x14ac:dyDescent="0.25">
      <c r="A12986">
        <f ca="1">26225.1596494083*(((RANDBETWEEN(3800,4910))))</f>
        <v>124962885.72943063</v>
      </c>
      <c r="B12986">
        <v>156858047.64853537</v>
      </c>
    </row>
    <row r="12987" spans="1:2" x14ac:dyDescent="0.25">
      <c r="A12987">
        <f ca="1">28695.7120198125*(((RANDBETWEEN(3800,4910))))</f>
        <v>125285478.67850138</v>
      </c>
      <c r="B12987">
        <v>189637821.86524785</v>
      </c>
    </row>
    <row r="12988" spans="1:2" x14ac:dyDescent="0.25">
      <c r="A12988">
        <f ca="1">29394.6366235103*(((RANDBETWEEN(3800,4910))))</f>
        <v>115403343.3839018</v>
      </c>
      <c r="B12988">
        <v>154104841.3435663</v>
      </c>
    </row>
    <row r="12989" spans="1:2" x14ac:dyDescent="0.25">
      <c r="A12989">
        <f ca="1">25120.7607647962*(((RANDBETWEEN(3800,4910))))</f>
        <v>108722652.59003779</v>
      </c>
      <c r="B12989">
        <v>153837711.02270594</v>
      </c>
    </row>
    <row r="12990" spans="1:2" x14ac:dyDescent="0.25">
      <c r="A12990">
        <f ca="1">28061.3062640725*(((RANDBETWEEN(3800,4910))))</f>
        <v>117324321.49008705</v>
      </c>
      <c r="B12990">
        <v>152428134.48523071</v>
      </c>
    </row>
    <row r="12991" spans="1:2" x14ac:dyDescent="0.25">
      <c r="A12991">
        <f ca="1">28052.6826964884*(((RANDBETWEEN(3800,4910))))</f>
        <v>116166159.04615845</v>
      </c>
      <c r="B12991">
        <v>189089316.1935834</v>
      </c>
    </row>
    <row r="12992" spans="1:2" x14ac:dyDescent="0.25">
      <c r="A12992">
        <f ca="1">30339.3385394674*(((RANDBETWEEN(3800,4910))))</f>
        <v>146447987.13000938</v>
      </c>
      <c r="B12992">
        <v>174113375.41380924</v>
      </c>
    </row>
    <row r="12993" spans="1:2" x14ac:dyDescent="0.25">
      <c r="A12993">
        <f ca="1">27828.6351109209*(((RANDBETWEEN(3800,4910))))</f>
        <v>106305386.1237179</v>
      </c>
      <c r="B12993">
        <v>173888885.68177944</v>
      </c>
    </row>
    <row r="12994" spans="1:2" x14ac:dyDescent="0.25">
      <c r="A12994">
        <f ca="1">27484.7099133194*(((RANDBETWEEN(3800,4910))))</f>
        <v>131679245.19471309</v>
      </c>
      <c r="B12994">
        <v>144715639.98707256</v>
      </c>
    </row>
    <row r="12995" spans="1:2" x14ac:dyDescent="0.25">
      <c r="A12995">
        <f ca="1">31713.598739818*(((RANDBETWEEN(3800,4910))))</f>
        <v>124444161.45504567</v>
      </c>
      <c r="B12995">
        <v>179437518.5680128</v>
      </c>
    </row>
    <row r="12996" spans="1:2" x14ac:dyDescent="0.25">
      <c r="A12996">
        <f ca="1">28521.0816003471*(((RANDBETWEEN(3800,4910))))</f>
        <v>135874432.74405375</v>
      </c>
      <c r="B12996">
        <v>192063059.66597986</v>
      </c>
    </row>
    <row r="12997" spans="1:2" x14ac:dyDescent="0.25">
      <c r="A12997">
        <f ca="1">26791.2950555903*(((RANDBETWEEN(3800,4910))))</f>
        <v>130071737.49489106</v>
      </c>
      <c r="B12997">
        <v>151881712.7160131</v>
      </c>
    </row>
    <row r="12998" spans="1:2" x14ac:dyDescent="0.25">
      <c r="A12998">
        <f ca="1">27641.4602710125*(((RANDBETWEEN(3800,4910))))</f>
        <v>118388374.34074672</v>
      </c>
      <c r="B12998">
        <v>182280118.51158088</v>
      </c>
    </row>
    <row r="12999" spans="1:2" x14ac:dyDescent="0.25">
      <c r="A12999">
        <f ca="1">26325.5173788237*(((RANDBETWEEN(3800,4910))))</f>
        <v>103380306.74664058</v>
      </c>
      <c r="B12999">
        <v>167871327.45870855</v>
      </c>
    </row>
    <row r="13000" spans="1:2" x14ac:dyDescent="0.25">
      <c r="A13000">
        <f ca="1">26329.4699561381*(((RANDBETWEEN(3800,4910))))</f>
        <v>115691690.98727094</v>
      </c>
      <c r="B13000">
        <v>150296598.06252214</v>
      </c>
    </row>
    <row r="13001" spans="1:2" x14ac:dyDescent="0.25">
      <c r="A13001">
        <f ca="1">29948.212620812*(((RANDBETWEEN(3800,4910))))</f>
        <v>134766956.79365423</v>
      </c>
      <c r="B13001">
        <v>176809271.15033811</v>
      </c>
    </row>
    <row r="13002" spans="1:2" x14ac:dyDescent="0.25">
      <c r="A13002">
        <f ca="1">29712.273063829*(((RANDBETWEEN(3800,4910))))</f>
        <v>114897359.9378268</v>
      </c>
      <c r="B13002">
        <v>165011694.52788761</v>
      </c>
    </row>
    <row r="13003" spans="1:2" x14ac:dyDescent="0.25">
      <c r="A13003">
        <f ca="1">26455.0645883745*(((RANDBETWEEN(3800,4910))))</f>
        <v>124709174.46959731</v>
      </c>
      <c r="B13003">
        <v>174951344.88107771</v>
      </c>
    </row>
    <row r="13004" spans="1:2" x14ac:dyDescent="0.25">
      <c r="A13004">
        <f ca="1">27383.2634547725*(((RANDBETWEEN(3800,4910))))</f>
        <v>117611116.53824796</v>
      </c>
      <c r="B13004">
        <v>166239397.68500435</v>
      </c>
    </row>
    <row r="13005" spans="1:2" x14ac:dyDescent="0.25">
      <c r="A13005">
        <f ca="1">27029.0743545031*(((RANDBETWEEN(3800,4910))))</f>
        <v>115387118.41937366</v>
      </c>
      <c r="B13005">
        <v>154976277.68575957</v>
      </c>
    </row>
    <row r="13006" spans="1:2" x14ac:dyDescent="0.25">
      <c r="A13006">
        <f ca="1">28149.94680694*(((RANDBETWEEN(3800,4910))))</f>
        <v>121917419.62085693</v>
      </c>
      <c r="B13006">
        <v>149060803.29193819</v>
      </c>
    </row>
    <row r="13007" spans="1:2" x14ac:dyDescent="0.25">
      <c r="A13007">
        <f ca="1">25235.8450612254*(((RANDBETWEEN(3800,4910))))</f>
        <v>96098097.993146464</v>
      </c>
      <c r="B13007">
        <v>175419679.8173303</v>
      </c>
    </row>
    <row r="13008" spans="1:2" x14ac:dyDescent="0.25">
      <c r="A13008">
        <f ca="1">26783.5132112428*(((RANDBETWEEN(3800,4910))))</f>
        <v>126793151.54202358</v>
      </c>
      <c r="B13008">
        <v>199907233.96173811</v>
      </c>
    </row>
    <row r="13009" spans="1:2" x14ac:dyDescent="0.25">
      <c r="A13009">
        <f ca="1">27385.6423488102*(((RANDBETWEEN(3800,4910))))</f>
        <v>121181467.39348499</v>
      </c>
      <c r="B13009">
        <v>162965091.62048927</v>
      </c>
    </row>
    <row r="13010" spans="1:2" x14ac:dyDescent="0.25">
      <c r="A13010">
        <f ca="1">28262.7526893174*(((RANDBETWEEN(3800,4910))))</f>
        <v>114718513.16593949</v>
      </c>
      <c r="B13010">
        <v>145919645.98261625</v>
      </c>
    </row>
    <row r="13011" spans="1:2" x14ac:dyDescent="0.25">
      <c r="A13011">
        <f ca="1">26293.1671378519*(((RANDBETWEEN(3800,4910))))</f>
        <v>109852852.30194516</v>
      </c>
      <c r="B13011">
        <v>191342607.11226913</v>
      </c>
    </row>
    <row r="13012" spans="1:2" x14ac:dyDescent="0.25">
      <c r="A13012">
        <f ca="1">28162.5813387997*(((RANDBETWEEN(3800,4910))))</f>
        <v>125323486.95765868</v>
      </c>
      <c r="B13012">
        <v>162284952.82839933</v>
      </c>
    </row>
    <row r="13013" spans="1:2" x14ac:dyDescent="0.25">
      <c r="A13013">
        <f ca="1">33472.6712571484*(((RANDBETWEEN(3800,4910))))</f>
        <v>159363387.85528365</v>
      </c>
      <c r="B13013">
        <v>171161942.32907504</v>
      </c>
    </row>
    <row r="13014" spans="1:2" x14ac:dyDescent="0.25">
      <c r="A13014">
        <f ca="1">28584.9934853152*(((RANDBETWEEN(3800,4910))))</f>
        <v>114397143.92823125</v>
      </c>
      <c r="B13014">
        <v>160243820.69138181</v>
      </c>
    </row>
    <row r="13015" spans="1:2" x14ac:dyDescent="0.25">
      <c r="A13015">
        <f ca="1">26584.4062047163*(((RANDBETWEEN(3800,4910))))</f>
        <v>106071780.75681798</v>
      </c>
      <c r="B13015">
        <v>172978930.3928414</v>
      </c>
    </row>
    <row r="13016" spans="1:2" x14ac:dyDescent="0.25">
      <c r="A13016">
        <f ca="1">28400.7677506939*(((RANDBETWEEN(3800,4910))))</f>
        <v>128996287.12365177</v>
      </c>
      <c r="B13016">
        <v>159121900.94489941</v>
      </c>
    </row>
    <row r="13017" spans="1:2" x14ac:dyDescent="0.25">
      <c r="A13017">
        <f ca="1">26739.0886822176*(((RANDBETWEEN(3800,4910))))</f>
        <v>118801771.0150927</v>
      </c>
      <c r="B13017">
        <v>159832086.84860656</v>
      </c>
    </row>
    <row r="13018" spans="1:2" x14ac:dyDescent="0.25">
      <c r="A13018">
        <f ca="1">33079.5502005046*(((RANDBETWEEN(3800,4910))))</f>
        <v>133310587.30803339</v>
      </c>
      <c r="B13018">
        <v>200954957.29727623</v>
      </c>
    </row>
    <row r="13019" spans="1:2" x14ac:dyDescent="0.25">
      <c r="A13019">
        <f ca="1">26811.2567895801*(((RANDBETWEEN(3800,4910))))</f>
        <v>102097265.85472097</v>
      </c>
      <c r="B13019">
        <v>182923793.81094822</v>
      </c>
    </row>
    <row r="13020" spans="1:2" x14ac:dyDescent="0.25">
      <c r="A13020">
        <f ca="1">27787.4288360644*(((RANDBETWEEN(3800,4910))))</f>
        <v>125682540.62551913</v>
      </c>
      <c r="B13020">
        <v>147103225.69506121</v>
      </c>
    </row>
    <row r="13021" spans="1:2" x14ac:dyDescent="0.25">
      <c r="A13021">
        <f ca="1">25598.7118857833*(((RANDBETWEEN(3800,4910))))</f>
        <v>111866370.94087297</v>
      </c>
      <c r="B13021">
        <v>192472655.35371625</v>
      </c>
    </row>
    <row r="13022" spans="1:2" x14ac:dyDescent="0.25">
      <c r="A13022">
        <f ca="1">26269.9716038087*(((RANDBETWEEN(3800,4910))))</f>
        <v>120185120.08742476</v>
      </c>
      <c r="B13022">
        <v>175575725.01863125</v>
      </c>
    </row>
    <row r="13023" spans="1:2" x14ac:dyDescent="0.25">
      <c r="A13023">
        <f ca="1">28729.1566645324*(((RANDBETWEEN(3800,4910))))</f>
        <v>133935328.37005004</v>
      </c>
      <c r="B13023">
        <v>185386311.67218032</v>
      </c>
    </row>
    <row r="13024" spans="1:2" x14ac:dyDescent="0.25">
      <c r="A13024">
        <f ca="1">27723.560167624*(((RANDBETWEEN(3800,4910))))</f>
        <v>107234730.72836971</v>
      </c>
      <c r="B13024">
        <v>147608675.99371856</v>
      </c>
    </row>
    <row r="13025" spans="1:2" x14ac:dyDescent="0.25">
      <c r="A13025">
        <f ca="1">28263.8103683974*(((RANDBETWEEN(3800,4910))))</f>
        <v>128487281.93473443</v>
      </c>
      <c r="B13025">
        <v>158459505.32433939</v>
      </c>
    </row>
    <row r="13026" spans="1:2" x14ac:dyDescent="0.25">
      <c r="A13026">
        <f ca="1">25713.8222892959*(((RANDBETWEEN(3800,4910))))</f>
        <v>116612184.08195685</v>
      </c>
      <c r="B13026">
        <v>152314100.31735522</v>
      </c>
    </row>
    <row r="13027" spans="1:2" x14ac:dyDescent="0.25">
      <c r="A13027">
        <f ca="1">25312.7837734833*(((RANDBETWEEN(3800,4910))))</f>
        <v>100593002.7158228</v>
      </c>
      <c r="B13027">
        <v>151120717.69968146</v>
      </c>
    </row>
    <row r="13028" spans="1:2" x14ac:dyDescent="0.25">
      <c r="A13028">
        <f ca="1">27910.3894045076*(((RANDBETWEEN(3800,4910))))</f>
        <v>116190951.09096499</v>
      </c>
      <c r="B13028">
        <v>161116536.09743139</v>
      </c>
    </row>
    <row r="13029" spans="1:2" x14ac:dyDescent="0.25">
      <c r="A13029">
        <f ca="1">26688.3147871541*(((RANDBETWEEN(3800,4910))))</f>
        <v>122792936.33569612</v>
      </c>
      <c r="B13029">
        <v>143936078.93473408</v>
      </c>
    </row>
    <row r="13030" spans="1:2" x14ac:dyDescent="0.25">
      <c r="A13030">
        <f ca="1">26839.0980848202*(((RANDBETWEEN(3800,4910))))</f>
        <v>123271977.50357936</v>
      </c>
      <c r="B13030">
        <v>172509456.32711792</v>
      </c>
    </row>
    <row r="13031" spans="1:2" x14ac:dyDescent="0.25">
      <c r="A13031">
        <f ca="1">28727.4047378114*(((RANDBETWEEN(3800,4910))))</f>
        <v>135794442.19563451</v>
      </c>
      <c r="B13031">
        <v>176592654.99417716</v>
      </c>
    </row>
    <row r="13032" spans="1:2" x14ac:dyDescent="0.25">
      <c r="A13032">
        <f ca="1">33689.0453127723*(((RANDBETWEEN(3800,4910))))</f>
        <v>135935297.83703625</v>
      </c>
      <c r="B13032">
        <v>170852015.25725022</v>
      </c>
    </row>
    <row r="13033" spans="1:2" x14ac:dyDescent="0.25">
      <c r="A13033">
        <f ca="1">26938.6440529166*(((RANDBETWEEN(3800,4910))))</f>
        <v>120792879.93327816</v>
      </c>
      <c r="B13033">
        <v>150721054.86877239</v>
      </c>
    </row>
    <row r="13034" spans="1:2" x14ac:dyDescent="0.25">
      <c r="A13034">
        <f ca="1">26355.5458637037*(((RANDBETWEEN(3800,4910))))</f>
        <v>117203112.4558904</v>
      </c>
      <c r="B13034">
        <v>148076922.35010704</v>
      </c>
    </row>
    <row r="13035" spans="1:2" x14ac:dyDescent="0.25">
      <c r="A13035">
        <f ca="1">31063.774278238*(((RANDBETWEEN(3800,4910))))</f>
        <v>137270818.53553379</v>
      </c>
      <c r="B13035">
        <v>144206048.79422462</v>
      </c>
    </row>
    <row r="13036" spans="1:2" x14ac:dyDescent="0.25">
      <c r="A13036">
        <f ca="1">27050.648451437*(((RANDBETWEEN(3800,4910))))</f>
        <v>132088316.38836664</v>
      </c>
      <c r="B13036">
        <v>175387802.93855992</v>
      </c>
    </row>
    <row r="13037" spans="1:2" x14ac:dyDescent="0.25">
      <c r="A13037">
        <f ca="1">26576.7421989181*(((RANDBETWEEN(3800,4910))))</f>
        <v>126345832.41365671</v>
      </c>
      <c r="B13037">
        <v>143851627.19332463</v>
      </c>
    </row>
    <row r="13038" spans="1:2" x14ac:dyDescent="0.25">
      <c r="A13038">
        <f ca="1">27224.2717273904*(((RANDBETWEEN(3800,4910))))</f>
        <v>133153913.01866665</v>
      </c>
      <c r="B13038">
        <v>162559015.45222676</v>
      </c>
    </row>
    <row r="13039" spans="1:2" x14ac:dyDescent="0.25">
      <c r="A13039">
        <f ca="1">26252.3750690885*(((RANDBETWEEN(3800,4910))))</f>
        <v>116665554.80702947</v>
      </c>
      <c r="B13039">
        <v>193797192.78944883</v>
      </c>
    </row>
    <row r="13040" spans="1:2" x14ac:dyDescent="0.25">
      <c r="A13040">
        <f ca="1">30275.6911440456*(((RANDBETWEEN(3800,4910))))</f>
        <v>118680709.28465882</v>
      </c>
      <c r="B13040">
        <v>192017640.23260799</v>
      </c>
    </row>
    <row r="13041" spans="1:2" x14ac:dyDescent="0.25">
      <c r="A13041">
        <f ca="1">27906.433588382*(((RANDBETWEEN(3800,4910))))</f>
        <v>132109056.60740039</v>
      </c>
      <c r="B13041">
        <v>176689380.31749755</v>
      </c>
    </row>
    <row r="13042" spans="1:2" x14ac:dyDescent="0.25">
      <c r="A13042">
        <f ca="1">31755.3079417173*(((RANDBETWEEN(3800,4910))))</f>
        <v>144105587.4395133</v>
      </c>
      <c r="B13042">
        <v>184395742.56017509</v>
      </c>
    </row>
    <row r="13043" spans="1:2" x14ac:dyDescent="0.25">
      <c r="A13043">
        <f ca="1">27281.117854868*(((RANDBETWEEN(3800,4910))))</f>
        <v>107269355.40534109</v>
      </c>
      <c r="B13043">
        <v>179261287.57303157</v>
      </c>
    </row>
    <row r="13044" spans="1:2" x14ac:dyDescent="0.25">
      <c r="A13044">
        <f ca="1">29663.3057769082*(((RANDBETWEEN(3800,4910))))</f>
        <v>137697065.41640785</v>
      </c>
      <c r="B13044">
        <v>185119211.27534634</v>
      </c>
    </row>
    <row r="13045" spans="1:2" x14ac:dyDescent="0.25">
      <c r="A13045">
        <f ca="1">27550.6493725296*(((RANDBETWEEN(3800,4910))))</f>
        <v>113784181.90854712</v>
      </c>
      <c r="B13045">
        <v>169795672.36923796</v>
      </c>
    </row>
    <row r="13046" spans="1:2" x14ac:dyDescent="0.25">
      <c r="A13046">
        <f ca="1">25806.3700046769*(((RANDBETWEEN(3800,4910))))</f>
        <v>114399638.23073255</v>
      </c>
      <c r="B13046">
        <v>150104943.87551588</v>
      </c>
    </row>
    <row r="13047" spans="1:2" x14ac:dyDescent="0.25">
      <c r="A13047">
        <f ca="1">30556.999622647*(((RANDBETWEEN(3800,4910))))</f>
        <v>139401032.27851543</v>
      </c>
      <c r="B13047">
        <v>198342374.90486035</v>
      </c>
    </row>
    <row r="13048" spans="1:2" x14ac:dyDescent="0.25">
      <c r="A13048">
        <f ca="1">28062.8518921917*(((RANDBETWEEN(3800,4910))))</f>
        <v>111942716.19795251</v>
      </c>
      <c r="B13048">
        <v>176738023.73517877</v>
      </c>
    </row>
    <row r="13049" spans="1:2" x14ac:dyDescent="0.25">
      <c r="A13049">
        <f ca="1">23902.0827332523*(((RANDBETWEEN(3800,4910))))</f>
        <v>106220855.66657311</v>
      </c>
      <c r="B13049">
        <v>144679737.81997043</v>
      </c>
    </row>
    <row r="13050" spans="1:2" x14ac:dyDescent="0.25">
      <c r="A13050">
        <f ca="1">27184.8256298849*(((RANDBETWEEN(3800,4910))))</f>
        <v>126925950.86593242</v>
      </c>
      <c r="B13050">
        <v>196830406.65209579</v>
      </c>
    </row>
    <row r="13051" spans="1:2" x14ac:dyDescent="0.25">
      <c r="A13051">
        <f ca="1">25432.1374062316*(((RANDBETWEEN(3800,4910))))</f>
        <v>109205598.02235839</v>
      </c>
      <c r="B13051">
        <v>142918787.02598935</v>
      </c>
    </row>
    <row r="13052" spans="1:2" x14ac:dyDescent="0.25">
      <c r="A13052">
        <f ca="1">27031.0997177672*(((RANDBETWEEN(3800,4910))))</f>
        <v>115990448.88893908</v>
      </c>
      <c r="B13052">
        <v>157433707.83646685</v>
      </c>
    </row>
    <row r="13053" spans="1:2" x14ac:dyDescent="0.25">
      <c r="A13053">
        <f ca="1">25573.7447211107*(((RANDBETWEEN(3800,4910))))</f>
        <v>120656927.59420051</v>
      </c>
      <c r="B13053">
        <v>143684710.60390925</v>
      </c>
    </row>
    <row r="13054" spans="1:2" x14ac:dyDescent="0.25">
      <c r="A13054">
        <f ca="1">28196.7450382823*(((RANDBETWEEN(3800,4910))))</f>
        <v>111602716.86152151</v>
      </c>
      <c r="B13054">
        <v>176827679.98963293</v>
      </c>
    </row>
    <row r="13055" spans="1:2" x14ac:dyDescent="0.25">
      <c r="A13055">
        <f ca="1">26527.7419581046*(((RANDBETWEEN(3800,4910))))</f>
        <v>105182496.86388479</v>
      </c>
      <c r="B13055">
        <v>143077126.87695909</v>
      </c>
    </row>
    <row r="13056" spans="1:2" x14ac:dyDescent="0.25">
      <c r="A13056">
        <f ca="1">32167.8034664624*(((RANDBETWEEN(3800,4910))))</f>
        <v>133110370.74422123</v>
      </c>
      <c r="B13056">
        <v>201203688.01760575</v>
      </c>
    </row>
    <row r="13057" spans="1:2" x14ac:dyDescent="0.25">
      <c r="A13057">
        <f ca="1">28132.8834199404*(((RANDBETWEEN(3800,4910))))</f>
        <v>131296166.92086199</v>
      </c>
      <c r="B13057">
        <v>170176361.09494615</v>
      </c>
    </row>
    <row r="13058" spans="1:2" x14ac:dyDescent="0.25">
      <c r="A13058">
        <f ca="1">25291.059910957*(((RANDBETWEEN(3800,4910))))</f>
        <v>112140559.64518322</v>
      </c>
      <c r="B13058">
        <v>202187168.66048998</v>
      </c>
    </row>
    <row r="13059" spans="1:2" x14ac:dyDescent="0.25">
      <c r="A13059">
        <f ca="1">32049.7840088004*(((RANDBETWEEN(3800,4910))))</f>
        <v>128359384.95524558</v>
      </c>
      <c r="B13059">
        <v>182271260.46822152</v>
      </c>
    </row>
    <row r="13060" spans="1:2" x14ac:dyDescent="0.25">
      <c r="A13060">
        <f ca="1">29004.9064013966*(((RANDBETWEEN(3800,4910))))</f>
        <v>128346710.82618</v>
      </c>
      <c r="B13060">
        <v>189576618.83068049</v>
      </c>
    </row>
    <row r="13061" spans="1:2" x14ac:dyDescent="0.25">
      <c r="A13061">
        <f ca="1">30586.094580489*(((RANDBETWEEN(3800,4910))))</f>
        <v>138371491.88213208</v>
      </c>
      <c r="B13061">
        <v>149464716.47613904</v>
      </c>
    </row>
    <row r="13062" spans="1:2" x14ac:dyDescent="0.25">
      <c r="A13062">
        <f ca="1">27949.008864069*(((RANDBETWEEN(3800,4910))))</f>
        <v>135748336.05278331</v>
      </c>
      <c r="B13062">
        <v>179512390.77326521</v>
      </c>
    </row>
    <row r="13063" spans="1:2" x14ac:dyDescent="0.25">
      <c r="A13063">
        <f ca="1">27961.1730961528*(((RANDBETWEEN(3800,4910))))</f>
        <v>118862946.83174567</v>
      </c>
      <c r="B13063">
        <v>157965489.03970066</v>
      </c>
    </row>
    <row r="13064" spans="1:2" x14ac:dyDescent="0.25">
      <c r="A13064">
        <f ca="1">28199.1547309258*(((RANDBETWEEN(3800,4910))))</f>
        <v>114262974.96971147</v>
      </c>
      <c r="B13064">
        <v>177804553.2652007</v>
      </c>
    </row>
    <row r="13065" spans="1:2" x14ac:dyDescent="0.25">
      <c r="A13065">
        <f ca="1">30204.2214388776*(((RANDBETWEEN(3800,4910))))</f>
        <v>132385102.56660031</v>
      </c>
      <c r="B13065">
        <v>173130392.64378685</v>
      </c>
    </row>
    <row r="13066" spans="1:2" x14ac:dyDescent="0.25">
      <c r="A13066">
        <f ca="1">27570.3424658748*(((RANDBETWEEN(3800,4910))))</f>
        <v>108737430.68541011</v>
      </c>
      <c r="B13066">
        <v>179635149.02533019</v>
      </c>
    </row>
    <row r="13067" spans="1:2" x14ac:dyDescent="0.25">
      <c r="A13067">
        <f ca="1">30591.7331763152*(((RANDBETWEEN(3800,4910))))</f>
        <v>118359415.6591634</v>
      </c>
      <c r="B13067">
        <v>172084092.16567153</v>
      </c>
    </row>
    <row r="13068" spans="1:2" x14ac:dyDescent="0.25">
      <c r="A13068">
        <f ca="1">26044.1369005303*(((RANDBETWEEN(3800,4910))))</f>
        <v>116990262.95718212</v>
      </c>
      <c r="B13068">
        <v>155436451.8164393</v>
      </c>
    </row>
    <row r="13069" spans="1:2" x14ac:dyDescent="0.25">
      <c r="A13069">
        <f ca="1">26584.8431452807*(((RANDBETWEEN(3800,4910))))</f>
        <v>129069413.47033766</v>
      </c>
      <c r="B13069">
        <v>179256440.43231073</v>
      </c>
    </row>
    <row r="13070" spans="1:2" x14ac:dyDescent="0.25">
      <c r="A13070">
        <f ca="1">27949.093287902*(((RANDBETWEEN(3800,4910))))</f>
        <v>113613064.21532166</v>
      </c>
      <c r="B13070">
        <v>167000259.16570741</v>
      </c>
    </row>
    <row r="13071" spans="1:2" x14ac:dyDescent="0.25">
      <c r="A13071">
        <f ca="1">26795.2424866143*(((RANDBETWEEN(3800,4910))))</f>
        <v>102893731.148599</v>
      </c>
      <c r="B13071">
        <v>161104928.61664745</v>
      </c>
    </row>
    <row r="13072" spans="1:2" x14ac:dyDescent="0.25">
      <c r="A13072">
        <f ca="1">31004.4828162117*(((RANDBETWEEN(3800,4910))))</f>
        <v>151611920.97127527</v>
      </c>
      <c r="B13072">
        <v>165814349.3608582</v>
      </c>
    </row>
    <row r="13073" spans="1:2" x14ac:dyDescent="0.25">
      <c r="A13073">
        <f ca="1">29658.9620226323*(((RANDBETWEEN(3800,4910))))</f>
        <v>130588409.78565021</v>
      </c>
      <c r="B13073">
        <v>164998576.93301895</v>
      </c>
    </row>
    <row r="13074" spans="1:2" x14ac:dyDescent="0.25">
      <c r="A13074">
        <f ca="1">26957.2627018711*(((RANDBETWEEN(3800,4910))))</f>
        <v>123545134.96267518</v>
      </c>
      <c r="B13074">
        <v>162188843.60079816</v>
      </c>
    </row>
    <row r="13075" spans="1:2" x14ac:dyDescent="0.25">
      <c r="A13075">
        <f ca="1">25305.9137343222*(((RANDBETWEEN(3800,4910))))</f>
        <v>121291244.5286061</v>
      </c>
      <c r="B13075">
        <v>146831623.04184854</v>
      </c>
    </row>
    <row r="13076" spans="1:2" x14ac:dyDescent="0.25">
      <c r="A13076">
        <f ca="1">26825.777783228*(((RANDBETWEEN(3800,4910))))</f>
        <v>110683159.13359882</v>
      </c>
      <c r="B13076">
        <v>176216221.47362113</v>
      </c>
    </row>
    <row r="13077" spans="1:2" x14ac:dyDescent="0.25">
      <c r="A13077">
        <f ca="1">30230.373073332*(((RANDBETWEEN(3800,4910))))</f>
        <v>140873538.521727</v>
      </c>
      <c r="B13077">
        <v>170117524.97183123</v>
      </c>
    </row>
    <row r="13078" spans="1:2" x14ac:dyDescent="0.25">
      <c r="A13078">
        <f ca="1">27155.9370010253*(((RANDBETWEEN(3800,4910))))</f>
        <v>123179330.23665069</v>
      </c>
      <c r="B13078">
        <v>189554804.23490205</v>
      </c>
    </row>
    <row r="13079" spans="1:2" x14ac:dyDescent="0.25">
      <c r="A13079">
        <f ca="1">25178.7078453881*(((RANDBETWEEN(3800,4910))))</f>
        <v>96812131.665517226</v>
      </c>
      <c r="B13079">
        <v>144969897.7363162</v>
      </c>
    </row>
    <row r="13080" spans="1:2" x14ac:dyDescent="0.25">
      <c r="A13080">
        <f ca="1">27856.6735086395*(((RANDBETWEEN(3800,4910))))</f>
        <v>134018456.25006469</v>
      </c>
      <c r="B13080">
        <v>143628361.88493791</v>
      </c>
    </row>
    <row r="13081" spans="1:2" x14ac:dyDescent="0.25">
      <c r="A13081">
        <f ca="1">27715.7820810444*(((RANDBETWEEN(3800,4910))))</f>
        <v>121367409.73289357</v>
      </c>
      <c r="B13081">
        <v>156464487.81444579</v>
      </c>
    </row>
    <row r="13082" spans="1:2" x14ac:dyDescent="0.25">
      <c r="A13082">
        <f ca="1">26658.3615038872*(((RANDBETWEEN(3800,4910))))</f>
        <v>119376142.81440681</v>
      </c>
      <c r="B13082">
        <v>158504420.0299364</v>
      </c>
    </row>
    <row r="13083" spans="1:2" x14ac:dyDescent="0.25">
      <c r="A13083">
        <f ca="1">29937.540565609*(((RANDBETWEEN(3800,4910))))</f>
        <v>143700194.71492317</v>
      </c>
      <c r="B13083">
        <v>175158492.50501752</v>
      </c>
    </row>
    <row r="13084" spans="1:2" x14ac:dyDescent="0.25">
      <c r="A13084">
        <f ca="1">26829.0102551691*(((RANDBETWEEN(3800,4910))))</f>
        <v>127867062.87613612</v>
      </c>
      <c r="B13084">
        <v>145531598.9194504</v>
      </c>
    </row>
    <row r="13085" spans="1:2" x14ac:dyDescent="0.25">
      <c r="A13085">
        <f ca="1">28330.5439795359*(((RANDBETWEEN(3800,4910))))</f>
        <v>114370406.04538655</v>
      </c>
      <c r="B13085">
        <v>157190788.66377664</v>
      </c>
    </row>
    <row r="13086" spans="1:2" x14ac:dyDescent="0.25">
      <c r="A13086">
        <f ca="1">27151.6387125892*(((RANDBETWEEN(3800,4910))))</f>
        <v>127775611.78144491</v>
      </c>
      <c r="B13086">
        <v>147065383.31765729</v>
      </c>
    </row>
    <row r="13087" spans="1:2" x14ac:dyDescent="0.25">
      <c r="A13087">
        <f ca="1">31117.3112526184*(((RANDBETWEEN(3800,4910))))</f>
        <v>150389965.28390485</v>
      </c>
      <c r="B13087">
        <v>184735348.5206193</v>
      </c>
    </row>
    <row r="13088" spans="1:2" x14ac:dyDescent="0.25">
      <c r="A13088">
        <f ca="1">26843.0694974154*(((RANDBETWEEN(3800,4910))))</f>
        <v>105278518.56886315</v>
      </c>
      <c r="B13088">
        <v>170493521.14186603</v>
      </c>
    </row>
    <row r="13089" spans="1:2" x14ac:dyDescent="0.25">
      <c r="A13089">
        <f ca="1">28220.0929255083*(((RANDBETWEEN(3800,4910))))</f>
        <v>109324639.9934192</v>
      </c>
      <c r="B13089">
        <v>174955769.32192457</v>
      </c>
    </row>
    <row r="13090" spans="1:2" x14ac:dyDescent="0.25">
      <c r="A13090">
        <f ca="1">26312.5850137894*(((RANDBETWEEN(3800,4910))))</f>
        <v>129115854.66266452</v>
      </c>
      <c r="B13090">
        <v>152078935.42091066</v>
      </c>
    </row>
    <row r="13091" spans="1:2" x14ac:dyDescent="0.25">
      <c r="A13091">
        <f ca="1">27366.2990750056*(((RANDBETWEEN(3800,4910))))</f>
        <v>128238477.46547644</v>
      </c>
      <c r="B13091">
        <v>148388423.60523841</v>
      </c>
    </row>
    <row r="13092" spans="1:2" x14ac:dyDescent="0.25">
      <c r="A13092">
        <f ca="1">27850.1876764927*(((RANDBETWEEN(3800,4910))))</f>
        <v>136270968.30107859</v>
      </c>
      <c r="B13092">
        <v>144699707.55380765</v>
      </c>
    </row>
    <row r="13093" spans="1:2" x14ac:dyDescent="0.25">
      <c r="A13093">
        <f ca="1">27364.436275784*(((RANDBETWEEN(3800,4910))))</f>
        <v>115477921.08380838</v>
      </c>
      <c r="B13093">
        <v>158139063.65429321</v>
      </c>
    </row>
    <row r="13094" spans="1:2" x14ac:dyDescent="0.25">
      <c r="A13094">
        <f ca="1">30389.2219775078*(((RANDBETWEEN(3800,4910))))</f>
        <v>122407786.12540123</v>
      </c>
      <c r="B13094">
        <v>201399934.12471557</v>
      </c>
    </row>
    <row r="13095" spans="1:2" x14ac:dyDescent="0.25">
      <c r="A13095">
        <f ca="1">27786.6780411373*(((RANDBETWEEN(3800,4910))))</f>
        <v>111535725.65712523</v>
      </c>
      <c r="B13095">
        <v>189051816.47764358</v>
      </c>
    </row>
    <row r="13096" spans="1:2" x14ac:dyDescent="0.25">
      <c r="A13096">
        <f ca="1">26914.6337497425*(((RANDBETWEEN(3800,4910))))</f>
        <v>103594425.30275881</v>
      </c>
      <c r="B13096">
        <v>158679816.97117478</v>
      </c>
    </row>
    <row r="13097" spans="1:2" x14ac:dyDescent="0.25">
      <c r="A13097">
        <f ca="1">28569.5721860896*(((RANDBETWEEN(3800,4910))))</f>
        <v>120306468.47562343</v>
      </c>
      <c r="B13097">
        <v>151683996.4613325</v>
      </c>
    </row>
    <row r="13098" spans="1:2" x14ac:dyDescent="0.25">
      <c r="A13098">
        <f ca="1">27332.35566311*(((RANDBETWEEN(3800,4910))))</f>
        <v>117556461.7070362</v>
      </c>
      <c r="B13098">
        <v>165500364.67351475</v>
      </c>
    </row>
    <row r="13099" spans="1:2" x14ac:dyDescent="0.25">
      <c r="A13099">
        <f ca="1">25838.8610984492*(((RANDBETWEEN(3800,4910))))</f>
        <v>100383975.3674752</v>
      </c>
      <c r="B13099">
        <v>147176303.11218551</v>
      </c>
    </row>
    <row r="13100" spans="1:2" x14ac:dyDescent="0.25">
      <c r="A13100">
        <f ca="1">24714.9815268495*(((RANDBETWEEN(3800,4910))))</f>
        <v>116012123.28703134</v>
      </c>
      <c r="B13100">
        <v>156765047.0057348</v>
      </c>
    </row>
    <row r="13101" spans="1:2" x14ac:dyDescent="0.25">
      <c r="A13101">
        <f ca="1">25947.6362671879*(((RANDBETWEEN(3800,4910))))</f>
        <v>122628528.9987302</v>
      </c>
      <c r="B13101">
        <v>145601793.45723459</v>
      </c>
    </row>
    <row r="13102" spans="1:2" x14ac:dyDescent="0.25">
      <c r="A13102">
        <f ca="1">26032.6233990524*(((RANDBETWEEN(3800,4910))))</f>
        <v>124279744.10707618</v>
      </c>
      <c r="B13102">
        <v>143931014.50366634</v>
      </c>
    </row>
    <row r="13103" spans="1:2" x14ac:dyDescent="0.25">
      <c r="A13103">
        <f ca="1">28497.3244250826*(((RANDBETWEEN(3800,4910))))</f>
        <v>127924489.34419574</v>
      </c>
      <c r="B13103">
        <v>187014642.54709828</v>
      </c>
    </row>
    <row r="13104" spans="1:2" x14ac:dyDescent="0.25">
      <c r="A13104">
        <f ca="1">27007.3864369355*(((RANDBETWEEN(3800,4910))))</f>
        <v>117617167.93285426</v>
      </c>
      <c r="B13104">
        <v>162245610.66170597</v>
      </c>
    </row>
    <row r="13105" spans="1:2" x14ac:dyDescent="0.25">
      <c r="A13105">
        <f ca="1">28688.3611529814*(((RANDBETWEEN(3800,4910))))</f>
        <v>125626333.48890558</v>
      </c>
      <c r="B13105">
        <v>143609881.8939274</v>
      </c>
    </row>
    <row r="13106" spans="1:2" x14ac:dyDescent="0.25">
      <c r="A13106">
        <f ca="1">27764.3068057194*(((RANDBETWEEN(3800,4910))))</f>
        <v>119830748.17348495</v>
      </c>
      <c r="B13106">
        <v>175104557.56557736</v>
      </c>
    </row>
    <row r="13107" spans="1:2" x14ac:dyDescent="0.25">
      <c r="A13107">
        <f ca="1">26809.5637753234*(((RANDBETWEEN(3800,4910))))</f>
        <v>102653819.69571337</v>
      </c>
      <c r="B13107">
        <v>169974860.89437786</v>
      </c>
    </row>
    <row r="13108" spans="1:2" x14ac:dyDescent="0.25">
      <c r="A13108">
        <f ca="1">30715.940367317*(((RANDBETWEEN(3800,4910))))</f>
        <v>127655448.16656962</v>
      </c>
      <c r="B13108">
        <v>182782535.97977093</v>
      </c>
    </row>
    <row r="13109" spans="1:2" x14ac:dyDescent="0.25">
      <c r="A13109">
        <f ca="1">28417.5472465078*(((RANDBETWEEN(3800,4910))))</f>
        <v>127196941.4753691</v>
      </c>
      <c r="B13109">
        <v>167315535.92587489</v>
      </c>
    </row>
    <row r="13110" spans="1:2" x14ac:dyDescent="0.25">
      <c r="A13110">
        <f ca="1">27059.2033500846*(((RANDBETWEEN(3800,4910))))</f>
        <v>107073267.65628496</v>
      </c>
      <c r="B13110">
        <v>194777313.21460649</v>
      </c>
    </row>
    <row r="13111" spans="1:2" x14ac:dyDescent="0.25">
      <c r="A13111">
        <f ca="1">29150.9381445558*(((RANDBETWEEN(3800,4910))))</f>
        <v>116545450.70193423</v>
      </c>
      <c r="B13111">
        <v>192852787.50699034</v>
      </c>
    </row>
    <row r="13112" spans="1:2" x14ac:dyDescent="0.25">
      <c r="A13112">
        <f ca="1">32293.2774537468*(((RANDBETWEEN(3800,4910))))</f>
        <v>142122714.07393977</v>
      </c>
      <c r="B13112">
        <v>153897291.19108385</v>
      </c>
    </row>
    <row r="13113" spans="1:2" x14ac:dyDescent="0.25">
      <c r="A13113">
        <f ca="1">26997.6877957231*(((RANDBETWEEN(3800,4910))))</f>
        <v>132450656.32581775</v>
      </c>
      <c r="B13113">
        <v>152250713.56755355</v>
      </c>
    </row>
    <row r="13114" spans="1:2" x14ac:dyDescent="0.25">
      <c r="A13114">
        <f ca="1">26551.3451383714*(((RANDBETWEEN(3800,4910))))</f>
        <v>105461942.88961138</v>
      </c>
      <c r="B13114">
        <v>192162560.28453016</v>
      </c>
    </row>
    <row r="13115" spans="1:2" x14ac:dyDescent="0.25">
      <c r="A13115">
        <f ca="1">29623.23252958*(((RANDBETWEEN(3800,4910))))</f>
        <v>116626666.46895632</v>
      </c>
      <c r="B13115">
        <v>164621887.65210772</v>
      </c>
    </row>
    <row r="13116" spans="1:2" x14ac:dyDescent="0.25">
      <c r="A13116">
        <f ca="1">27624.3743479493*(((RANDBETWEEN(3800,4910))))</f>
        <v>105856602.5013417</v>
      </c>
      <c r="B13116">
        <v>152192147.52546299</v>
      </c>
    </row>
    <row r="13117" spans="1:2" x14ac:dyDescent="0.25">
      <c r="A13117">
        <f ca="1">26547.7490011503*(((RANDBETWEEN(3800,4910))))</f>
        <v>121429403.93126129</v>
      </c>
      <c r="B13117">
        <v>157589937.18245867</v>
      </c>
    </row>
    <row r="13118" spans="1:2" x14ac:dyDescent="0.25">
      <c r="A13118">
        <f ca="1">29361.889014875*(((RANDBETWEEN(3800,4910))))</f>
        <v>131130196.34043165</v>
      </c>
      <c r="B13118">
        <v>168917715.84915775</v>
      </c>
    </row>
    <row r="13119" spans="1:2" x14ac:dyDescent="0.25">
      <c r="A13119">
        <f ca="1">32142.8565743485*(((RANDBETWEEN(3800,4910))))</f>
        <v>139274997.53665212</v>
      </c>
      <c r="B13119">
        <v>168783339.31937504</v>
      </c>
    </row>
    <row r="13120" spans="1:2" x14ac:dyDescent="0.25">
      <c r="A13120">
        <f ca="1">26275.4099131072*(((RANDBETWEEN(3800,4910))))</f>
        <v>118081692.14950356</v>
      </c>
      <c r="B13120">
        <v>188238929.88628072</v>
      </c>
    </row>
    <row r="13121" spans="1:2" x14ac:dyDescent="0.25">
      <c r="A13121">
        <f ca="1">25997.7404980623*(((RANDBETWEEN(3800,4910))))</f>
        <v>100585257.98700294</v>
      </c>
      <c r="B13121">
        <v>161153697.28492415</v>
      </c>
    </row>
    <row r="13122" spans="1:2" x14ac:dyDescent="0.25">
      <c r="A13122">
        <f ca="1">26730.7678179631*(((RANDBETWEEN(3800,4910))))</f>
        <v>110665378.76636721</v>
      </c>
      <c r="B13122">
        <v>157460610.18955934</v>
      </c>
    </row>
    <row r="13123" spans="1:2" x14ac:dyDescent="0.25">
      <c r="A13123">
        <f ca="1">30519.9286185845*(((RANDBETWEEN(3800,4910))))</f>
        <v>117196525.89536452</v>
      </c>
      <c r="B13123">
        <v>177947696.59638536</v>
      </c>
    </row>
    <row r="13124" spans="1:2" x14ac:dyDescent="0.25">
      <c r="A13124">
        <f ca="1">28885.767121026*(((RANDBETWEEN(3800,4910))))</f>
        <v>136687450.0166952</v>
      </c>
      <c r="B13124">
        <v>172485933.27861491</v>
      </c>
    </row>
    <row r="13125" spans="1:2" x14ac:dyDescent="0.25">
      <c r="A13125">
        <f ca="1">27300.8472568625*(((RANDBETWEEN(3800,4910))))</f>
        <v>112725198.32358544</v>
      </c>
      <c r="B13125">
        <v>186727787.51347753</v>
      </c>
    </row>
    <row r="13126" spans="1:2" x14ac:dyDescent="0.25">
      <c r="A13126">
        <f ca="1">26536.0672138418*(((RANDBETWEEN(3800,4910))))</f>
        <v>122092445.25088589</v>
      </c>
      <c r="B13126">
        <v>157765490.50080276</v>
      </c>
    </row>
    <row r="13127" spans="1:2" x14ac:dyDescent="0.25">
      <c r="A13127">
        <f ca="1">26339.7286998747*(((RANDBETWEEN(3800,4910))))</f>
        <v>116764017.32654439</v>
      </c>
      <c r="B13127">
        <v>158736339.85990739</v>
      </c>
    </row>
    <row r="13128" spans="1:2" x14ac:dyDescent="0.25">
      <c r="A13128">
        <f ca="1">26061.6862302517*(((RANDBETWEEN(3800,4910))))</f>
        <v>116652107.56660648</v>
      </c>
      <c r="B13128">
        <v>163503522.08789891</v>
      </c>
    </row>
    <row r="13129" spans="1:2" x14ac:dyDescent="0.25">
      <c r="A13129">
        <f ca="1">27438.8468776612*(((RANDBETWEEN(3800,4910))))</f>
        <v>129209529.94690637</v>
      </c>
      <c r="B13129">
        <v>181142687.35476601</v>
      </c>
    </row>
    <row r="13130" spans="1:2" x14ac:dyDescent="0.25">
      <c r="A13130">
        <f ca="1">29398.0070482914*(((RANDBETWEEN(3800,4910))))</f>
        <v>128410494.78693704</v>
      </c>
      <c r="B13130">
        <v>188427693.47346866</v>
      </c>
    </row>
    <row r="13131" spans="1:2" x14ac:dyDescent="0.25">
      <c r="A13131">
        <f ca="1">27035.4765454154*(((RANDBETWEEN(3800,4910))))</f>
        <v>111926872.89801991</v>
      </c>
      <c r="B13131">
        <v>196841798.59826383</v>
      </c>
    </row>
    <row r="13132" spans="1:2" x14ac:dyDescent="0.25">
      <c r="A13132">
        <f ca="1">31037.7495031599*(((RANDBETWEEN(3800,4910))))</f>
        <v>152395350.0605149</v>
      </c>
      <c r="B13132">
        <v>182101855.09235203</v>
      </c>
    </row>
    <row r="13133" spans="1:2" x14ac:dyDescent="0.25">
      <c r="A13133">
        <f ca="1">25576.1741782751*(((RANDBETWEEN(3800,4910))))</f>
        <v>121793741.43694602</v>
      </c>
      <c r="B13133">
        <v>150769813.70730698</v>
      </c>
    </row>
    <row r="13134" spans="1:2" x14ac:dyDescent="0.25">
      <c r="A13134">
        <f ca="1">26749.1120190159*(((RANDBETWEEN(3800,4910))))</f>
        <v>112052030.24765748</v>
      </c>
      <c r="B13134">
        <v>151523590.19496548</v>
      </c>
    </row>
    <row r="13135" spans="1:2" x14ac:dyDescent="0.25">
      <c r="A13135">
        <f ca="1">25733.3947694114*(((RANDBETWEEN(3800,4910))))</f>
        <v>109418394.55953713</v>
      </c>
      <c r="B13135">
        <v>153144252.53184327</v>
      </c>
    </row>
    <row r="13136" spans="1:2" x14ac:dyDescent="0.25">
      <c r="A13136">
        <f ca="1">27056.8549464563*(((RANDBETWEEN(3800,4910))))</f>
        <v>129034141.23964998</v>
      </c>
      <c r="B13136">
        <v>153594021.962607</v>
      </c>
    </row>
    <row r="13137" spans="1:2" x14ac:dyDescent="0.25">
      <c r="A13137">
        <f ca="1">26796.416959179*(((RANDBETWEEN(3800,4910))))</f>
        <v>122834775.34087662</v>
      </c>
      <c r="B13137">
        <v>145249652.74470907</v>
      </c>
    </row>
    <row r="13138" spans="1:2" x14ac:dyDescent="0.25">
      <c r="A13138">
        <f ca="1">30036.8515008114*(((RANDBETWEEN(3800,4910))))</f>
        <v>138139480.05223182</v>
      </c>
      <c r="B13138">
        <v>185962687.84174645</v>
      </c>
    </row>
    <row r="13139" spans="1:2" x14ac:dyDescent="0.25">
      <c r="A13139">
        <f ca="1">26453.0417959253*(((RANDBETWEEN(3800,4910))))</f>
        <v>119594201.95937808</v>
      </c>
      <c r="B13139">
        <v>158989578.19525722</v>
      </c>
    </row>
    <row r="13140" spans="1:2" x14ac:dyDescent="0.25">
      <c r="A13140">
        <f ca="1">30262.7056092119*(((RANDBETWEEN(3800,4910))))</f>
        <v>129494117.30181761</v>
      </c>
      <c r="B13140">
        <v>169911420.26724041</v>
      </c>
    </row>
    <row r="13141" spans="1:2" x14ac:dyDescent="0.25">
      <c r="A13141">
        <f ca="1">26416.0973586193*(((RANDBETWEEN(3800,4910))))</f>
        <v>120959309.80511762</v>
      </c>
      <c r="B13141">
        <v>151109314.51233625</v>
      </c>
    </row>
    <row r="13142" spans="1:2" x14ac:dyDescent="0.25">
      <c r="A13142">
        <f ca="1">31979.6605325137*(((RANDBETWEEN(3800,4910))))</f>
        <v>136808987.75809368</v>
      </c>
      <c r="B13142">
        <v>144671193.20509982</v>
      </c>
    </row>
    <row r="13143" spans="1:2" x14ac:dyDescent="0.25">
      <c r="A13143">
        <f ca="1">33883.8463719548*(((RANDBETWEEN(3800,4910))))</f>
        <v>142413806.30132613</v>
      </c>
      <c r="B13143">
        <v>163644230.67742056</v>
      </c>
    </row>
    <row r="13144" spans="1:2" x14ac:dyDescent="0.25">
      <c r="A13144">
        <f ca="1">26805.5663134728*(((RANDBETWEEN(3800,4910))))</f>
        <v>105372681.17826146</v>
      </c>
      <c r="B13144">
        <v>180893594.49501297</v>
      </c>
    </row>
    <row r="13145" spans="1:2" x14ac:dyDescent="0.25">
      <c r="A13145">
        <f ca="1">29178.6499619926*(((RANDBETWEEN(3800,4910))))</f>
        <v>137314726.72113702</v>
      </c>
      <c r="B13145">
        <v>200325726.67379051</v>
      </c>
    </row>
    <row r="13146" spans="1:2" x14ac:dyDescent="0.25">
      <c r="A13146">
        <f ca="1">31480.3954194345*(((RANDBETWEEN(3800,4910))))</f>
        <v>131839896.01659167</v>
      </c>
      <c r="B13146">
        <v>197148432.19351959</v>
      </c>
    </row>
    <row r="13147" spans="1:2" x14ac:dyDescent="0.25">
      <c r="A13147">
        <f ca="1">28803.2022261119*(((RANDBETWEEN(3800,4910))))</f>
        <v>121146268.56302671</v>
      </c>
      <c r="B13147">
        <v>159834235.08509272</v>
      </c>
    </row>
    <row r="13148" spans="1:2" x14ac:dyDescent="0.25">
      <c r="A13148">
        <f ca="1">25053.8948738635*(((RANDBETWEEN(3800,4910))))</f>
        <v>113143389.25036736</v>
      </c>
      <c r="B13148">
        <v>171574644.79159614</v>
      </c>
    </row>
    <row r="13149" spans="1:2" x14ac:dyDescent="0.25">
      <c r="A13149">
        <f ca="1">28167.5311867636*(((RANDBETWEEN(3800,4910))))</f>
        <v>135035144.50934464</v>
      </c>
      <c r="B13149">
        <v>160930848.08945736</v>
      </c>
    </row>
    <row r="13150" spans="1:2" x14ac:dyDescent="0.25">
      <c r="A13150">
        <f ca="1">27313.5210325584*(((RANDBETWEEN(3800,4910))))</f>
        <v>111029462.99735007</v>
      </c>
      <c r="B13150">
        <v>184971104.93052337</v>
      </c>
    </row>
    <row r="13151" spans="1:2" x14ac:dyDescent="0.25">
      <c r="A13151">
        <f ca="1">32831.6881707756*(((RANDBETWEEN(3800,4910))))</f>
        <v>156213172.31655025</v>
      </c>
      <c r="B13151">
        <v>177274372.63769418</v>
      </c>
    </row>
    <row r="13152" spans="1:2" x14ac:dyDescent="0.25">
      <c r="A13152">
        <f ca="1">26966.1634735121*(((RANDBETWEEN(3800,4910))))</f>
        <v>128682532.09559996</v>
      </c>
      <c r="B13152">
        <v>165551177.66529924</v>
      </c>
    </row>
    <row r="13153" spans="1:2" x14ac:dyDescent="0.25">
      <c r="A13153">
        <f ca="1">25298.8403365043*(((RANDBETWEEN(3800,4910))))</f>
        <v>117083033.07734174</v>
      </c>
      <c r="B13153">
        <v>154394017.81594196</v>
      </c>
    </row>
    <row r="13154" spans="1:2" x14ac:dyDescent="0.25">
      <c r="A13154">
        <f ca="1">27296.8292171494*(((RANDBETWEEN(3800,4910))))</f>
        <v>119096065.87442297</v>
      </c>
      <c r="B13154">
        <v>162999212.26052374</v>
      </c>
    </row>
    <row r="13155" spans="1:2" x14ac:dyDescent="0.25">
      <c r="A13155">
        <f ca="1">26885.0832989435*(((RANDBETWEEN(3800,4910))))</f>
        <v>108561966.36113402</v>
      </c>
      <c r="B13155">
        <v>184556767.7594282</v>
      </c>
    </row>
    <row r="13156" spans="1:2" x14ac:dyDescent="0.25">
      <c r="A13156">
        <f ca="1">26728.3756910275*(((RANDBETWEEN(3800,4910))))</f>
        <v>102182580.26679817</v>
      </c>
      <c r="B13156">
        <v>163588787.60375544</v>
      </c>
    </row>
    <row r="13157" spans="1:2" x14ac:dyDescent="0.25">
      <c r="A13157">
        <f ca="1">26660.0762619517*(((RANDBETWEEN(3800,4910))))</f>
        <v>121836548.51711927</v>
      </c>
      <c r="B13157">
        <v>166646316.79205412</v>
      </c>
    </row>
    <row r="13158" spans="1:2" x14ac:dyDescent="0.25">
      <c r="A13158">
        <f ca="1">27758.8175811414*(((RANDBETWEEN(3800,4910))))</f>
        <v>118807739.24728507</v>
      </c>
      <c r="B13158">
        <v>147539093.39494893</v>
      </c>
    </row>
    <row r="13159" spans="1:2" x14ac:dyDescent="0.25">
      <c r="A13159">
        <f ca="1">30208.5392728223*(((RANDBETWEEN(3800,4910))))</f>
        <v>130259221.34440956</v>
      </c>
      <c r="B13159">
        <v>157081383.27892128</v>
      </c>
    </row>
    <row r="13160" spans="1:2" x14ac:dyDescent="0.25">
      <c r="A13160">
        <f ca="1">32602.5943419744*(((RANDBETWEEN(3800,4910))))</f>
        <v>127639156.84882966</v>
      </c>
      <c r="B13160">
        <v>175217717.67063057</v>
      </c>
    </row>
    <row r="13161" spans="1:2" x14ac:dyDescent="0.25">
      <c r="A13161">
        <f ca="1">27515.4319848413*(((RANDBETWEEN(3800,4910))))</f>
        <v>126103224.78652754</v>
      </c>
      <c r="B13161">
        <v>169405648.42380944</v>
      </c>
    </row>
    <row r="13162" spans="1:2" x14ac:dyDescent="0.25">
      <c r="A13162">
        <f ca="1">29562.38086922*(((RANDBETWEEN(3800,4910))))</f>
        <v>114465538.7256197</v>
      </c>
      <c r="B13162">
        <v>180443030.98198146</v>
      </c>
    </row>
    <row r="13163" spans="1:2" x14ac:dyDescent="0.25">
      <c r="A13163">
        <f ca="1">28741.8187382825*(((RANDBETWEEN(3800,4910))))</f>
        <v>134540453.51390019</v>
      </c>
      <c r="B13163">
        <v>178187627.27395386</v>
      </c>
    </row>
    <row r="13164" spans="1:2" x14ac:dyDescent="0.25">
      <c r="A13164">
        <f ca="1">28772.9275269132*(((RANDBETWEEN(3800,4910))))</f>
        <v>138771829.46230251</v>
      </c>
      <c r="B13164">
        <v>195216522.07004926</v>
      </c>
    </row>
    <row r="13165" spans="1:2" x14ac:dyDescent="0.25">
      <c r="A13165">
        <f ca="1">26582.4557415964*(((RANDBETWEEN(3800,4910))))</f>
        <v>122704615.70320882</v>
      </c>
      <c r="B13165">
        <v>155337777.3282688</v>
      </c>
    </row>
    <row r="13166" spans="1:2" x14ac:dyDescent="0.25">
      <c r="A13166">
        <f ca="1">29150.4934204555*(((RANDBETWEEN(3800,4910))))</f>
        <v>138173338.81295887</v>
      </c>
      <c r="B13166">
        <v>189243339.43406618</v>
      </c>
    </row>
    <row r="13167" spans="1:2" x14ac:dyDescent="0.25">
      <c r="A13167">
        <f ca="1">25987.0022638003*(((RANDBETWEEN(3800,4910))))</f>
        <v>122320819.65570793</v>
      </c>
      <c r="B13167">
        <v>202477651.76685089</v>
      </c>
    </row>
    <row r="13168" spans="1:2" x14ac:dyDescent="0.25">
      <c r="A13168">
        <f ca="1">26412.660925957*(((RANDBETWEEN(3800,4910))))</f>
        <v>107367466.6640152</v>
      </c>
      <c r="B13168">
        <v>152496393.41458151</v>
      </c>
    </row>
    <row r="13169" spans="1:2" x14ac:dyDescent="0.25">
      <c r="A13169">
        <f ca="1">26724.2573310343*(((RANDBETWEEN(3800,4910))))</f>
        <v>118682426.80712321</v>
      </c>
      <c r="B13169">
        <v>155047148.39760193</v>
      </c>
    </row>
    <row r="13170" spans="1:2" x14ac:dyDescent="0.25">
      <c r="A13170">
        <f ca="1">29460.0200918324*(((RANDBETWEEN(3800,4910))))</f>
        <v>117103579.86503378</v>
      </c>
      <c r="B13170">
        <v>147727081.97331828</v>
      </c>
    </row>
    <row r="13171" spans="1:2" x14ac:dyDescent="0.25">
      <c r="A13171">
        <f ca="1">28204.3763405535*(((RANDBETWEEN(3800,4910))))</f>
        <v>122012132.04923439</v>
      </c>
      <c r="B13171">
        <v>186687132.58581048</v>
      </c>
    </row>
    <row r="13172" spans="1:2" x14ac:dyDescent="0.25">
      <c r="A13172">
        <f ca="1">31018.0699259888*(((RANDBETWEEN(3800,4910))))</f>
        <v>127422231.25596212</v>
      </c>
      <c r="B13172">
        <v>197122056.11052752</v>
      </c>
    </row>
    <row r="13173" spans="1:2" x14ac:dyDescent="0.25">
      <c r="A13173">
        <f ca="1">30209.5580543498*(((RANDBETWEEN(3800,4910))))</f>
        <v>137725375.16978064</v>
      </c>
      <c r="B13173">
        <v>195979562.4829627</v>
      </c>
    </row>
    <row r="13174" spans="1:2" x14ac:dyDescent="0.25">
      <c r="A13174">
        <f ca="1">28490.8034113392*(((RANDBETWEEN(3800,4910))))</f>
        <v>127695780.88962243</v>
      </c>
      <c r="B13174">
        <v>174598287.07340404</v>
      </c>
    </row>
    <row r="13175" spans="1:2" x14ac:dyDescent="0.25">
      <c r="A13175">
        <f ca="1">27309.7651542708*(((RANDBETWEEN(3800,4910))))</f>
        <v>106071127.8591878</v>
      </c>
      <c r="B13175">
        <v>150060636.79167399</v>
      </c>
    </row>
    <row r="13176" spans="1:2" x14ac:dyDescent="0.25">
      <c r="A13176">
        <f ca="1">26553.0008870509*(((RANDBETWEEN(3800,4910))))</f>
        <v>128941372.30751939</v>
      </c>
      <c r="B13176">
        <v>149652350.65297413</v>
      </c>
    </row>
    <row r="13177" spans="1:2" x14ac:dyDescent="0.25">
      <c r="A13177">
        <f ca="1">29195.7837355782*(((RANDBETWEEN(3800,4910))))</f>
        <v>137103400.42227519</v>
      </c>
      <c r="B13177">
        <v>162839362.50169119</v>
      </c>
    </row>
    <row r="13178" spans="1:2" x14ac:dyDescent="0.25">
      <c r="A13178">
        <f ca="1">32234.397231162*(((RANDBETWEEN(3800,4910))))</f>
        <v>156852576.92683446</v>
      </c>
      <c r="B13178">
        <v>200718657.5019643</v>
      </c>
    </row>
    <row r="13179" spans="1:2" x14ac:dyDescent="0.25">
      <c r="A13179">
        <f ca="1">27507.0231744639*(((RANDBETWEEN(3800,4910))))</f>
        <v>123644069.16921529</v>
      </c>
      <c r="B13179">
        <v>173098202.83292782</v>
      </c>
    </row>
    <row r="13180" spans="1:2" x14ac:dyDescent="0.25">
      <c r="A13180">
        <f ca="1">28709.1355208957*(((RANDBETWEEN(3800,4910))))</f>
        <v>128042744.42319486</v>
      </c>
      <c r="B13180">
        <v>147011315.84779745</v>
      </c>
    </row>
    <row r="13181" spans="1:2" x14ac:dyDescent="0.25">
      <c r="A13181">
        <f ca="1">29864.6044766019*(((RANDBETWEEN(3800,4910))))</f>
        <v>116442092.85427085</v>
      </c>
      <c r="B13181">
        <v>158269853.19149214</v>
      </c>
    </row>
    <row r="13182" spans="1:2" x14ac:dyDescent="0.25">
      <c r="A13182">
        <f ca="1">27652.7387528642*(((RANDBETWEEN(3800,4910))))</f>
        <v>107845681.1361703</v>
      </c>
      <c r="B13182">
        <v>203230379.07884648</v>
      </c>
    </row>
    <row r="13183" spans="1:2" x14ac:dyDescent="0.25">
      <c r="A13183">
        <f ca="1">27642.3927709182*(((RANDBETWEEN(3800,4910))))</f>
        <v>130002173.20162839</v>
      </c>
      <c r="B13183">
        <v>185785131.99709466</v>
      </c>
    </row>
    <row r="13184" spans="1:2" x14ac:dyDescent="0.25">
      <c r="A13184">
        <f ca="1">31770.6476497207*(((RANDBETWEEN(3800,4910))))</f>
        <v>138170546.62863564</v>
      </c>
      <c r="B13184">
        <v>153220684.15658662</v>
      </c>
    </row>
    <row r="13185" spans="1:2" x14ac:dyDescent="0.25">
      <c r="A13185">
        <f ca="1">28083.2885034788*(((RANDBETWEEN(3800,4910))))</f>
        <v>120617724.12244152</v>
      </c>
      <c r="B13185">
        <v>155141461.04365152</v>
      </c>
    </row>
    <row r="13186" spans="1:2" x14ac:dyDescent="0.25">
      <c r="A13186">
        <f ca="1">28375.9127228871*(((RANDBETWEEN(3800,4910))))</f>
        <v>116795256.76740316</v>
      </c>
      <c r="B13186">
        <v>178401009.61962557</v>
      </c>
    </row>
    <row r="13187" spans="1:2" x14ac:dyDescent="0.25">
      <c r="A13187">
        <f ca="1">26329.5569646575*(((RANDBETWEEN(3800,4910))))</f>
        <v>114612561.46715397</v>
      </c>
      <c r="B13187">
        <v>191541824.56594807</v>
      </c>
    </row>
    <row r="13188" spans="1:2" x14ac:dyDescent="0.25">
      <c r="A13188">
        <f ca="1">27659.9428135416*(((RANDBETWEEN(3800,4910))))</f>
        <v>107043978.68840601</v>
      </c>
      <c r="B13188">
        <v>150607839.34749225</v>
      </c>
    </row>
    <row r="13189" spans="1:2" x14ac:dyDescent="0.25">
      <c r="A13189">
        <f ca="1">28027.1132580815*(((RANDBETWEEN(3800,4910))))</f>
        <v>136912448.26572824</v>
      </c>
      <c r="B13189">
        <v>155340704.1924597</v>
      </c>
    </row>
    <row r="13190" spans="1:2" x14ac:dyDescent="0.25">
      <c r="A13190">
        <f ca="1">30261.2840750391*(((RANDBETWEEN(3800,4910))))</f>
        <v>134904804.40652433</v>
      </c>
      <c r="B13190">
        <v>182524159.14046159</v>
      </c>
    </row>
    <row r="13191" spans="1:2" x14ac:dyDescent="0.25">
      <c r="A13191">
        <f ca="1">27310.4175246938*(((RANDBETWEEN(3800,4910))))</f>
        <v>132755939.58753678</v>
      </c>
      <c r="B13191">
        <v>155251574.96875504</v>
      </c>
    </row>
    <row r="13192" spans="1:2" x14ac:dyDescent="0.25">
      <c r="A13192">
        <f ca="1">26079.0340635648*(((RANDBETWEEN(3800,4910))))</f>
        <v>101525679.60945787</v>
      </c>
      <c r="B13192">
        <v>147332130.43919107</v>
      </c>
    </row>
    <row r="13193" spans="1:2" x14ac:dyDescent="0.25">
      <c r="A13193">
        <f ca="1">26797.8573358737*(((RANDBETWEEN(3800,4910))))</f>
        <v>109228066.50102112</v>
      </c>
      <c r="B13193">
        <v>170910111.34447324</v>
      </c>
    </row>
    <row r="13194" spans="1:2" x14ac:dyDescent="0.25">
      <c r="A13194">
        <f ca="1">27594.0671442814*(((RANDBETWEEN(3800,4910))))</f>
        <v>116640121.81887756</v>
      </c>
      <c r="B13194">
        <v>171500831.82977515</v>
      </c>
    </row>
    <row r="13195" spans="1:2" x14ac:dyDescent="0.25">
      <c r="A13195">
        <f ca="1">26209.4984161225*(((RANDBETWEEN(3800,4910))))</f>
        <v>114352041.58954266</v>
      </c>
      <c r="B13195">
        <v>158030240.78987545</v>
      </c>
    </row>
    <row r="13196" spans="1:2" x14ac:dyDescent="0.25">
      <c r="A13196">
        <f ca="1">27306.6596475786*(((RANDBETWEEN(3800,4910))))</f>
        <v>118838582.78626195</v>
      </c>
      <c r="B13196">
        <v>145461586.5930694</v>
      </c>
    </row>
    <row r="13197" spans="1:2" x14ac:dyDescent="0.25">
      <c r="A13197">
        <f ca="1">27233.6303640205*(((RANDBETWEEN(3800,4910))))</f>
        <v>113782107.66087754</v>
      </c>
      <c r="B13197">
        <v>186155728.47285315</v>
      </c>
    </row>
    <row r="13198" spans="1:2" x14ac:dyDescent="0.25">
      <c r="A13198">
        <f ca="1">27577.5007627133*(((RANDBETWEEN(3800,4910))))</f>
        <v>127104701.01534574</v>
      </c>
      <c r="B13198">
        <v>160378585.68908778</v>
      </c>
    </row>
    <row r="13199" spans="1:2" x14ac:dyDescent="0.25">
      <c r="A13199">
        <f ca="1">30294.6369195388*(((RANDBETWEEN(3800,4910))))</f>
        <v>148504310.17957908</v>
      </c>
      <c r="B13199">
        <v>203657360.03942421</v>
      </c>
    </row>
    <row r="13200" spans="1:2" x14ac:dyDescent="0.25">
      <c r="A13200">
        <f ca="1">25568.8591425468*(((RANDBETWEEN(3800,4910))))</f>
        <v>100050945.82478568</v>
      </c>
      <c r="B13200">
        <v>145392204.35633957</v>
      </c>
    </row>
    <row r="13201" spans="1:2" x14ac:dyDescent="0.25">
      <c r="A13201">
        <f ca="1">26968.4918166749*(((RANDBETWEEN(3800,4910))))</f>
        <v>121412150.15867023</v>
      </c>
      <c r="B13201">
        <v>172620491.68850762</v>
      </c>
    </row>
    <row r="13202" spans="1:2" x14ac:dyDescent="0.25">
      <c r="A13202">
        <f ca="1">28716.3259725872*(((RANDBETWEEN(3800,4910))))</f>
        <v>110241975.40876229</v>
      </c>
      <c r="B13202">
        <v>171974256.72523841</v>
      </c>
    </row>
    <row r="13203" spans="1:2" x14ac:dyDescent="0.25">
      <c r="A13203">
        <f ca="1">26671.7710659893*(((RANDBETWEEN(3800,4910))))</f>
        <v>107247191.45634311</v>
      </c>
      <c r="B13203">
        <v>188873779.30421719</v>
      </c>
    </row>
    <row r="13204" spans="1:2" x14ac:dyDescent="0.25">
      <c r="A13204">
        <f ca="1">25579.9708915399*(((RANDBETWEEN(3800,4910))))</f>
        <v>102933802.86755665</v>
      </c>
      <c r="B13204">
        <v>164773239.96044895</v>
      </c>
    </row>
    <row r="13205" spans="1:2" x14ac:dyDescent="0.25">
      <c r="A13205">
        <f ca="1">26056.1222465991*(((RANDBETWEEN(3800,4910))))</f>
        <v>116965932.7649834</v>
      </c>
      <c r="B13205">
        <v>155843982.11569598</v>
      </c>
    </row>
    <row r="13206" spans="1:2" x14ac:dyDescent="0.25">
      <c r="A13206">
        <f ca="1">27909.1380709923*(((RANDBETWEEN(3800,4910))))</f>
        <v>116297378.34182483</v>
      </c>
      <c r="B13206">
        <v>156081144.5910604</v>
      </c>
    </row>
    <row r="13207" spans="1:2" x14ac:dyDescent="0.25">
      <c r="A13207">
        <f ca="1">25629.64825674*(((RANDBETWEEN(3800,4910))))</f>
        <v>112821711.62616967</v>
      </c>
      <c r="B13207">
        <v>170610650.18807647</v>
      </c>
    </row>
    <row r="13208" spans="1:2" x14ac:dyDescent="0.25">
      <c r="A13208">
        <f ca="1">26692.1897139796*(((RANDBETWEEN(3800,4910))))</f>
        <v>124118682.17000526</v>
      </c>
      <c r="B13208">
        <v>183253647.05399355</v>
      </c>
    </row>
    <row r="13209" spans="1:2" x14ac:dyDescent="0.25">
      <c r="A13209">
        <f ca="1">27841.4432676948*(((RANDBETWEEN(3800,4910))))</f>
        <v>134696902.52910757</v>
      </c>
      <c r="B13209">
        <v>163192310.87754154</v>
      </c>
    </row>
    <row r="13210" spans="1:2" x14ac:dyDescent="0.25">
      <c r="A13210">
        <f ca="1">26788.5843764729*(((RANDBETWEEN(3800,4910))))</f>
        <v>105761331.11831513</v>
      </c>
      <c r="B13210">
        <v>164995897.74349087</v>
      </c>
    </row>
    <row r="13211" spans="1:2" x14ac:dyDescent="0.25">
      <c r="A13211">
        <f ca="1">27692.7760253513*(((RANDBETWEEN(3800,4910))))</f>
        <v>110244941.35692346</v>
      </c>
      <c r="B13211">
        <v>146371389.07118919</v>
      </c>
    </row>
    <row r="13212" spans="1:2" x14ac:dyDescent="0.25">
      <c r="A13212">
        <f ca="1">28860.8070916177*(((RANDBETWEEN(3800,4910))))</f>
        <v>130306544.0186539</v>
      </c>
      <c r="B13212">
        <v>155417308.03151587</v>
      </c>
    </row>
    <row r="13213" spans="1:2" x14ac:dyDescent="0.25">
      <c r="A13213">
        <f ca="1">28380.3162370701*(((RANDBETWEEN(3800,4910))))</f>
        <v>131372483.86139737</v>
      </c>
      <c r="B13213">
        <v>176360734.88056198</v>
      </c>
    </row>
    <row r="13214" spans="1:2" x14ac:dyDescent="0.25">
      <c r="A13214">
        <f ca="1">27589.2324155842*(((RANDBETWEEN(3800,4910))))</f>
        <v>126910469.11168712</v>
      </c>
      <c r="B13214">
        <v>148337898.63646382</v>
      </c>
    </row>
    <row r="13215" spans="1:2" x14ac:dyDescent="0.25">
      <c r="A13215">
        <f ca="1">26137.8481509305*(((RANDBETWEEN(3800,4910))))</f>
        <v>118247625.03480978</v>
      </c>
      <c r="B13215">
        <v>163847613.17407084</v>
      </c>
    </row>
    <row r="13216" spans="1:2" x14ac:dyDescent="0.25">
      <c r="A13216">
        <f ca="1">26836.8063852306*(((RANDBETWEEN(3800,4910))))</f>
        <v>126830746.97659966</v>
      </c>
      <c r="B13216">
        <v>145936131.85298583</v>
      </c>
    </row>
    <row r="13217" spans="1:2" x14ac:dyDescent="0.25">
      <c r="A13217">
        <f ca="1">26210.7410689354*(((RANDBETWEEN(3800,4910))))</f>
        <v>114593359.95338577</v>
      </c>
      <c r="B13217">
        <v>166403817.7324878</v>
      </c>
    </row>
    <row r="13218" spans="1:2" x14ac:dyDescent="0.25">
      <c r="A13218">
        <f ca="1">26448.1059274959*(((RANDBETWEEN(3800,4910))))</f>
        <v>111452318.37846757</v>
      </c>
      <c r="B13218">
        <v>171194038.24997854</v>
      </c>
    </row>
    <row r="13219" spans="1:2" x14ac:dyDescent="0.25">
      <c r="A13219">
        <f ca="1">28681.1447940166*(((RANDBETWEEN(3800,4910))))</f>
        <v>139705856.29165483</v>
      </c>
      <c r="B13219">
        <v>153159397.62291375</v>
      </c>
    </row>
    <row r="13220" spans="1:2" x14ac:dyDescent="0.25">
      <c r="A13220">
        <f ca="1">27647.6903584785*(((RANDBETWEEN(3800,4910))))</f>
        <v>128395874.02477427</v>
      </c>
      <c r="B13220">
        <v>144538335.82361227</v>
      </c>
    </row>
    <row r="13221" spans="1:2" x14ac:dyDescent="0.25">
      <c r="A13221">
        <f ca="1">29808.948220731*(((RANDBETWEEN(3800,4910))))</f>
        <v>142337727.75399062</v>
      </c>
      <c r="B13221">
        <v>192415956.91704977</v>
      </c>
    </row>
    <row r="13222" spans="1:2" x14ac:dyDescent="0.25">
      <c r="A13222">
        <f ca="1">29765.2390541661*(((RANDBETWEEN(3800,4910))))</f>
        <v>143468452.24108061</v>
      </c>
      <c r="B13222">
        <v>157647998.77472618</v>
      </c>
    </row>
    <row r="13223" spans="1:2" x14ac:dyDescent="0.25">
      <c r="A13223">
        <f ca="1">26179.9467137907*(((RANDBETWEEN(3800,4910))))</f>
        <v>122967209.71467486</v>
      </c>
      <c r="B13223">
        <v>172867718.1711238</v>
      </c>
    </row>
    <row r="13224" spans="1:2" x14ac:dyDescent="0.25">
      <c r="A13224">
        <f ca="1">34848.6577884477*(((RANDBETWEEN(3800,4910))))</f>
        <v>163056869.79214656</v>
      </c>
      <c r="B13224">
        <v>169363123.3709853</v>
      </c>
    </row>
    <row r="13225" spans="1:2" x14ac:dyDescent="0.25">
      <c r="A13225">
        <f ca="1">28267.8861380017*(((RANDBETWEEN(3800,4910))))</f>
        <v>126809737.21507584</v>
      </c>
      <c r="B13225">
        <v>185925194.17300928</v>
      </c>
    </row>
    <row r="13226" spans="1:2" x14ac:dyDescent="0.25">
      <c r="A13226">
        <f ca="1">26181.6434186997*(((RANDBETWEEN(3800,4910))))</f>
        <v>114675598.17390478</v>
      </c>
      <c r="B13226">
        <v>151488407.18041629</v>
      </c>
    </row>
    <row r="13227" spans="1:2" x14ac:dyDescent="0.25">
      <c r="A13227">
        <f ca="1">26976.8345298147*(((RANDBETWEEN(3800,4910))))</f>
        <v>122312967.75817977</v>
      </c>
      <c r="B13227">
        <v>179609848.88145497</v>
      </c>
    </row>
    <row r="13228" spans="1:2" x14ac:dyDescent="0.25">
      <c r="A13228">
        <f ca="1">28509.8125304033*(((RANDBETWEEN(3800,4910))))</f>
        <v>124872978.88316639</v>
      </c>
      <c r="B13228">
        <v>152036003.89433265</v>
      </c>
    </row>
    <row r="13229" spans="1:2" x14ac:dyDescent="0.25">
      <c r="A13229">
        <f ca="1">30974.2955328379*(((RANDBETWEEN(3800,4910))))</f>
        <v>144649960.13835305</v>
      </c>
      <c r="B13229">
        <v>169555506.04149508</v>
      </c>
    </row>
    <row r="13230" spans="1:2" x14ac:dyDescent="0.25">
      <c r="A13230">
        <f ca="1">27815.7228821067*(((RANDBETWEEN(3800,4910))))</f>
        <v>125949593.21017915</v>
      </c>
      <c r="B13230">
        <v>167886499.41977814</v>
      </c>
    </row>
    <row r="13231" spans="1:2" x14ac:dyDescent="0.25">
      <c r="A13231">
        <f ca="1">31689.2064396427*(((RANDBETWEEN(3800,4910))))</f>
        <v>151442717.57505244</v>
      </c>
      <c r="B13231">
        <v>164206217.5075568</v>
      </c>
    </row>
    <row r="13232" spans="1:2" x14ac:dyDescent="0.25">
      <c r="A13232">
        <f ca="1">27547.2434018971*(((RANDBETWEEN(3800,4910))))</f>
        <v>116084083.69559421</v>
      </c>
      <c r="B13232">
        <v>145273420.17784467</v>
      </c>
    </row>
    <row r="13233" spans="1:2" x14ac:dyDescent="0.25">
      <c r="A13233">
        <f ca="1">28849.4992559837*(((RANDBETWEEN(3800,4910))))</f>
        <v>121427542.36843541</v>
      </c>
      <c r="B13233">
        <v>181524340.45101807</v>
      </c>
    </row>
    <row r="13234" spans="1:2" x14ac:dyDescent="0.25">
      <c r="A13234">
        <f ca="1">27003.0932666922*(((RANDBETWEEN(3800,4910))))</f>
        <v>128939770.34845546</v>
      </c>
      <c r="B13234">
        <v>148961104.5026373</v>
      </c>
    </row>
    <row r="13235" spans="1:2" x14ac:dyDescent="0.25">
      <c r="A13235">
        <f ca="1">27555.6832798616*(((RANDBETWEEN(3800,4910))))</f>
        <v>124358798.64201556</v>
      </c>
      <c r="B13235">
        <v>156431084.64868319</v>
      </c>
    </row>
    <row r="13236" spans="1:2" x14ac:dyDescent="0.25">
      <c r="A13236">
        <f ca="1">33653.3205985374*(((RANDBETWEEN(3800,4910))))</f>
        <v>158944633.18689221</v>
      </c>
      <c r="B13236">
        <v>155673771.30010355</v>
      </c>
    </row>
    <row r="13237" spans="1:2" x14ac:dyDescent="0.25">
      <c r="A13237">
        <f ca="1">25426.1380650583*(((RANDBETWEEN(3800,4910))))</f>
        <v>101831682.95055853</v>
      </c>
      <c r="B13237">
        <v>161449482.91105995</v>
      </c>
    </row>
    <row r="13238" spans="1:2" x14ac:dyDescent="0.25">
      <c r="A13238">
        <f ca="1">27168.3223426913*(((RANDBETWEEN(3800,4910))))</f>
        <v>107097526.674889</v>
      </c>
      <c r="B13238">
        <v>186517082.23600888</v>
      </c>
    </row>
    <row r="13239" spans="1:2" x14ac:dyDescent="0.25">
      <c r="A13239">
        <f ca="1">31340.233446585*(((RANDBETWEEN(3800,4910))))</f>
        <v>142221979.38060275</v>
      </c>
      <c r="B13239">
        <v>159411230.05504626</v>
      </c>
    </row>
    <row r="13240" spans="1:2" x14ac:dyDescent="0.25">
      <c r="A13240">
        <f ca="1">28592.6624552266*(((RANDBETWEEN(3800,4910))))</f>
        <v>122490965.95819061</v>
      </c>
      <c r="B13240">
        <v>184260570.8217321</v>
      </c>
    </row>
    <row r="13241" spans="1:2" x14ac:dyDescent="0.25">
      <c r="A13241">
        <f ca="1">26694.1165835191*(((RANDBETWEEN(3800,4910))))</f>
        <v>108378113.32908769</v>
      </c>
      <c r="B13241">
        <v>159329865.81437305</v>
      </c>
    </row>
    <row r="13242" spans="1:2" x14ac:dyDescent="0.25">
      <c r="A13242">
        <f ca="1">26555.794775968*(((RANDBETWEEN(3800,4910))))</f>
        <v>114906923.99561372</v>
      </c>
      <c r="B13242">
        <v>195887122.70326883</v>
      </c>
    </row>
    <row r="13243" spans="1:2" x14ac:dyDescent="0.25">
      <c r="A13243">
        <f ca="1">28453.2662466364*(((RANDBETWEEN(3800,4910))))</f>
        <v>121694619.73686367</v>
      </c>
      <c r="B13243">
        <v>165408522.49021357</v>
      </c>
    </row>
    <row r="13244" spans="1:2" x14ac:dyDescent="0.25">
      <c r="A13244">
        <f ca="1">25828.1611776476*(((RANDBETWEEN(3800,4910))))</f>
        <v>98792716.504502207</v>
      </c>
      <c r="B13244">
        <v>182907591.03058425</v>
      </c>
    </row>
    <row r="13245" spans="1:2" x14ac:dyDescent="0.25">
      <c r="A13245">
        <f ca="1">26107.3919990958*(((RANDBETWEEN(3800,4910))))</f>
        <v>108371784.18824679</v>
      </c>
      <c r="B13245">
        <v>165697988.83982319</v>
      </c>
    </row>
    <row r="13246" spans="1:2" x14ac:dyDescent="0.25">
      <c r="A13246">
        <f ca="1">26771.5545966697*(((RANDBETWEEN(3800,4910))))</f>
        <v>125531819.50378419</v>
      </c>
      <c r="B13246">
        <v>170314617.66807729</v>
      </c>
    </row>
    <row r="13247" spans="1:2" x14ac:dyDescent="0.25">
      <c r="A13247">
        <f ca="1">26414.5725324532*(((RANDBETWEEN(3800,4910))))</f>
        <v>112420420.69812079</v>
      </c>
      <c r="B13247">
        <v>152675471.66770071</v>
      </c>
    </row>
    <row r="13248" spans="1:2" x14ac:dyDescent="0.25">
      <c r="A13248">
        <f ca="1">26838.3457318446*(((RANDBETWEEN(3800,4910))))</f>
        <v>125898679.8280832</v>
      </c>
      <c r="B13248">
        <v>191643145.66984951</v>
      </c>
    </row>
    <row r="13249" spans="1:2" x14ac:dyDescent="0.25">
      <c r="A13249">
        <f ca="1">29491.6705040949*(((RANDBETWEEN(3800,4910))))</f>
        <v>114250731.53286356</v>
      </c>
      <c r="B13249">
        <v>149426917.10330144</v>
      </c>
    </row>
    <row r="13250" spans="1:2" x14ac:dyDescent="0.25">
      <c r="A13250">
        <f ca="1">27729.8117122991*(((RANDBETWEEN(3800,4910))))</f>
        <v>116908886.17905296</v>
      </c>
      <c r="B13250">
        <v>156308448.71285263</v>
      </c>
    </row>
    <row r="13251" spans="1:2" x14ac:dyDescent="0.25">
      <c r="A13251">
        <f ca="1">27107.6222607083*(((RANDBETWEEN(3800,4910))))</f>
        <v>125345645.3335153</v>
      </c>
      <c r="B13251">
        <v>143075363.70693332</v>
      </c>
    </row>
    <row r="13252" spans="1:2" x14ac:dyDescent="0.25">
      <c r="A13252">
        <f ca="1">30668.7337662861*(((RANDBETWEEN(3800,4910))))</f>
        <v>119301374.35085274</v>
      </c>
      <c r="B13252">
        <v>188383730.78025606</v>
      </c>
    </row>
    <row r="13253" spans="1:2" x14ac:dyDescent="0.25">
      <c r="A13253">
        <f ca="1">27102.2349410193*(((RANDBETWEEN(3800,4910))))</f>
        <v>131256123.81935661</v>
      </c>
      <c r="B13253">
        <v>185236210.70768753</v>
      </c>
    </row>
    <row r="13254" spans="1:2" x14ac:dyDescent="0.25">
      <c r="A13254">
        <f ca="1">30239.241652521*(((RANDBETWEEN(3800,4910))))</f>
        <v>134957735.49520102</v>
      </c>
      <c r="B13254">
        <v>184493513.41125679</v>
      </c>
    </row>
    <row r="13255" spans="1:2" x14ac:dyDescent="0.25">
      <c r="A13255">
        <f ca="1">25808.0531670684*(((RANDBETWEEN(3800,4910))))</f>
        <v>107025996.48383278</v>
      </c>
      <c r="B13255">
        <v>144288398.2510992</v>
      </c>
    </row>
    <row r="13256" spans="1:2" x14ac:dyDescent="0.25">
      <c r="A13256">
        <f ca="1">31257.7307572573*(((RANDBETWEEN(3800,4910))))</f>
        <v>121186222.14588666</v>
      </c>
      <c r="B13256">
        <v>195405525.45640892</v>
      </c>
    </row>
    <row r="13257" spans="1:2" x14ac:dyDescent="0.25">
      <c r="A13257">
        <f ca="1">31221.1148540968*(((RANDBETWEEN(3800,4910))))</f>
        <v>140838449.10683066</v>
      </c>
      <c r="B13257">
        <v>191349182.75765732</v>
      </c>
    </row>
    <row r="13258" spans="1:2" x14ac:dyDescent="0.25">
      <c r="A13258">
        <f ca="1">26026.3312304456*(((RANDBETWEEN(3800,4910))))</f>
        <v>111418723.99753776</v>
      </c>
      <c r="B13258">
        <v>156457874.16740018</v>
      </c>
    </row>
    <row r="13259" spans="1:2" x14ac:dyDescent="0.25">
      <c r="A13259">
        <f ca="1">26373.748629219*(((RANDBETWEEN(3800,4910))))</f>
        <v>106919176.94285387</v>
      </c>
      <c r="B13259">
        <v>151640494.60804197</v>
      </c>
    </row>
    <row r="13260" spans="1:2" x14ac:dyDescent="0.25">
      <c r="A13260">
        <f ca="1">28582.1991990695*(((RANDBETWEEN(3800,4910))))</f>
        <v>134736487.02441344</v>
      </c>
      <c r="B13260">
        <v>199340019.52285713</v>
      </c>
    </row>
    <row r="13261" spans="1:2" x14ac:dyDescent="0.25">
      <c r="A13261">
        <f ca="1">27343.595070957*(((RANDBETWEEN(3800,4910))))</f>
        <v>132452374.52371573</v>
      </c>
      <c r="B13261">
        <v>187169515.71292055</v>
      </c>
    </row>
    <row r="13262" spans="1:2" x14ac:dyDescent="0.25">
      <c r="A13262">
        <f ca="1">29116.8411832302*(((RANDBETWEEN(3800,4910))))</f>
        <v>140925511.32683438</v>
      </c>
      <c r="B13262">
        <v>159210370.61581886</v>
      </c>
    </row>
    <row r="13263" spans="1:2" x14ac:dyDescent="0.25">
      <c r="A13263">
        <f ca="1">28612.3174310391*(((RANDBETWEEN(3800,4910))))</f>
        <v>114764005.21589777</v>
      </c>
      <c r="B13263">
        <v>195096329.18165451</v>
      </c>
    </row>
    <row r="13264" spans="1:2" x14ac:dyDescent="0.25">
      <c r="A13264">
        <f ca="1">27385.2495293126*(((RANDBETWEEN(3800,4910))))</f>
        <v>107760956.89784497</v>
      </c>
      <c r="B13264">
        <v>144608973.218945</v>
      </c>
    </row>
    <row r="13265" spans="1:2" x14ac:dyDescent="0.25">
      <c r="A13265">
        <f ca="1">31984.0628729427*(((RANDBETWEEN(3800,4910))))</f>
        <v>154578975.86493191</v>
      </c>
      <c r="B13265">
        <v>199188789.83213934</v>
      </c>
    </row>
    <row r="13266" spans="1:2" x14ac:dyDescent="0.25">
      <c r="A13266">
        <f ca="1">28297.5862001173*(((RANDBETWEEN(3800,4910))))</f>
        <v>113445023.07627033</v>
      </c>
      <c r="B13266">
        <v>175124833.84694058</v>
      </c>
    </row>
    <row r="13267" spans="1:2" x14ac:dyDescent="0.25">
      <c r="A13267">
        <f ca="1">26333.0256769012*(((RANDBETWEEN(3800,4910))))</f>
        <v>111072702.30516928</v>
      </c>
      <c r="B13267">
        <v>159819933.05856314</v>
      </c>
    </row>
    <row r="13268" spans="1:2" x14ac:dyDescent="0.25">
      <c r="A13268">
        <f ca="1">27962.7720073188*(((RANDBETWEEN(3800,4910))))</f>
        <v>108439629.84438233</v>
      </c>
      <c r="B13268">
        <v>144564589.09054464</v>
      </c>
    </row>
    <row r="13269" spans="1:2" x14ac:dyDescent="0.25">
      <c r="A13269">
        <f ca="1">29888.4110468733*(((RANDBETWEEN(3800,4910))))</f>
        <v>128251171.80213353</v>
      </c>
      <c r="B13269">
        <v>163257258.45751071</v>
      </c>
    </row>
    <row r="13270" spans="1:2" x14ac:dyDescent="0.25">
      <c r="A13270">
        <f ca="1">25644.3472250003*(((RANDBETWEEN(3800,4910))))</f>
        <v>102449167.16387621</v>
      </c>
      <c r="B13270">
        <v>179974829.21929541</v>
      </c>
    </row>
    <row r="13271" spans="1:2" x14ac:dyDescent="0.25">
      <c r="A13271">
        <f ca="1">26733.6193478631*(((RANDBETWEEN(3800,4910))))</f>
        <v>124952936.83191217</v>
      </c>
      <c r="B13271">
        <v>187122515.97321644</v>
      </c>
    </row>
    <row r="13272" spans="1:2" x14ac:dyDescent="0.25">
      <c r="A13272">
        <f ca="1">26126.6635114107*(((RANDBETWEEN(3800,4910))))</f>
        <v>103592220.82274348</v>
      </c>
      <c r="B13272">
        <v>143674352.57475528</v>
      </c>
    </row>
    <row r="13273" spans="1:2" x14ac:dyDescent="0.25">
      <c r="A13273">
        <f ca="1">28813.4069995067*(((RANDBETWEEN(3800,4910))))</f>
        <v>138016219.52763733</v>
      </c>
      <c r="B13273">
        <v>149775530.46122989</v>
      </c>
    </row>
    <row r="13274" spans="1:2" x14ac:dyDescent="0.25">
      <c r="A13274">
        <f ca="1">28487.0246811982*(((RANDBETWEEN(3800,4910))))</f>
        <v>123804609.2644873</v>
      </c>
      <c r="B13274">
        <v>164213246.45363414</v>
      </c>
    </row>
    <row r="13275" spans="1:2" x14ac:dyDescent="0.25">
      <c r="A13275">
        <f ca="1">28359.0875132687*(((RANDBETWEEN(3800,4910))))</f>
        <v>122397821.70726784</v>
      </c>
      <c r="B13275">
        <v>144920162.64462343</v>
      </c>
    </row>
    <row r="13276" spans="1:2" x14ac:dyDescent="0.25">
      <c r="A13276">
        <f ca="1">28699.722615215*(((RANDBETWEEN(3800,4910))))</f>
        <v>110838328.73996022</v>
      </c>
      <c r="B13276">
        <v>167403371.03559124</v>
      </c>
    </row>
    <row r="13277" spans="1:2" x14ac:dyDescent="0.25">
      <c r="A13277">
        <f ca="1">31693.7684149829*(((RANDBETWEEN(3800,4910))))</f>
        <v>134191415.46903749</v>
      </c>
      <c r="B13277">
        <v>151900262.15539843</v>
      </c>
    </row>
    <row r="13278" spans="1:2" x14ac:dyDescent="0.25">
      <c r="A13278">
        <f ca="1">27313.4278991307*(((RANDBETWEEN(3800,4910))))</f>
        <v>107205204.50408804</v>
      </c>
      <c r="B13278">
        <v>174980702.76359361</v>
      </c>
    </row>
    <row r="13279" spans="1:2" x14ac:dyDescent="0.25">
      <c r="A13279">
        <f ca="1">29837.9482000882*(((RANDBETWEEN(3800,4910))))</f>
        <v>132003082.8371903</v>
      </c>
      <c r="B13279">
        <v>143131667.01888487</v>
      </c>
    </row>
    <row r="13280" spans="1:2" x14ac:dyDescent="0.25">
      <c r="A13280">
        <f ca="1">29847.1670434543*(((RANDBETWEEN(3800,4910))))</f>
        <v>141803890.62345117</v>
      </c>
      <c r="B13280">
        <v>176704964.20173317</v>
      </c>
    </row>
    <row r="13281" spans="1:2" x14ac:dyDescent="0.25">
      <c r="A13281">
        <f ca="1">27665.5431589982*(((RANDBETWEEN(3800,4910))))</f>
        <v>129198086.55252166</v>
      </c>
      <c r="B13281">
        <v>167739209.91742143</v>
      </c>
    </row>
    <row r="13282" spans="1:2" x14ac:dyDescent="0.25">
      <c r="A13282">
        <f ca="1">31333.7527100945*(((RANDBETWEEN(3800,4910))))</f>
        <v>150276677.9976134</v>
      </c>
      <c r="B13282">
        <v>154462600.29805124</v>
      </c>
    </row>
    <row r="13283" spans="1:2" x14ac:dyDescent="0.25">
      <c r="A13283">
        <f ca="1">28365.1945896477*(((RANDBETWEEN(3800,4910))))</f>
        <v>122253988.68138146</v>
      </c>
      <c r="B13283">
        <v>148963379.56174585</v>
      </c>
    </row>
    <row r="13284" spans="1:2" x14ac:dyDescent="0.25">
      <c r="A13284">
        <f ca="1">26612.472455023*(((RANDBETWEEN(3800,4910))))</f>
        <v>106476502.29254717</v>
      </c>
      <c r="B13284">
        <v>172173239.41845205</v>
      </c>
    </row>
    <row r="13285" spans="1:2" x14ac:dyDescent="0.25">
      <c r="A13285">
        <f ca="1">27257.267666004*(((RANDBETWEEN(3800,4910))))</f>
        <v>107202833.73039381</v>
      </c>
      <c r="B13285">
        <v>172856458.26627883</v>
      </c>
    </row>
    <row r="13286" spans="1:2" x14ac:dyDescent="0.25">
      <c r="A13286">
        <f ca="1">29547.1998883678*(((RANDBETWEEN(3800,4910))))</f>
        <v>143599391.45746768</v>
      </c>
      <c r="B13286">
        <v>150990666.5748561</v>
      </c>
    </row>
    <row r="13287" spans="1:2" x14ac:dyDescent="0.25">
      <c r="A13287">
        <f ca="1">29135.5840127671*(((RANDBETWEEN(3800,4910))))</f>
        <v>121174893.90909839</v>
      </c>
      <c r="B13287">
        <v>161805298.20685184</v>
      </c>
    </row>
    <row r="13288" spans="1:2" x14ac:dyDescent="0.25">
      <c r="A13288">
        <f ca="1">28513.7254605936*(((RANDBETWEEN(3800,4910))))</f>
        <v>120470490.07100777</v>
      </c>
      <c r="B13288">
        <v>156916486.05707112</v>
      </c>
    </row>
    <row r="13289" spans="1:2" x14ac:dyDescent="0.25">
      <c r="A13289">
        <f ca="1">26512.9997550829*(((RANDBETWEEN(3800,4910))))</f>
        <v>106714824.01420881</v>
      </c>
      <c r="B13289">
        <v>177656480.29905501</v>
      </c>
    </row>
    <row r="13290" spans="1:2" x14ac:dyDescent="0.25">
      <c r="A13290">
        <f ca="1">26213.9063725864*(((RANDBETWEEN(3800,4910))))</f>
        <v>113611070.21878952</v>
      </c>
      <c r="B13290">
        <v>148321093.66117677</v>
      </c>
    </row>
    <row r="13291" spans="1:2" x14ac:dyDescent="0.25">
      <c r="A13291">
        <f ca="1">28377.0711201496*(((RANDBETWEEN(3800,4910))))</f>
        <v>129285936.02340175</v>
      </c>
      <c r="B13291">
        <v>160540659.79003823</v>
      </c>
    </row>
    <row r="13292" spans="1:2" x14ac:dyDescent="0.25">
      <c r="A13292">
        <f ca="1">25896.9661611672*(((RANDBETWEEN(3800,4910))))</f>
        <v>100920477.13006873</v>
      </c>
      <c r="B13292">
        <v>149706793.96978053</v>
      </c>
    </row>
    <row r="13293" spans="1:2" x14ac:dyDescent="0.25">
      <c r="A13293">
        <f ca="1">26141.3544978313*(((RANDBETWEEN(3800,4910))))</f>
        <v>126445731.70601013</v>
      </c>
      <c r="B13293">
        <v>154809747.31089419</v>
      </c>
    </row>
    <row r="13294" spans="1:2" x14ac:dyDescent="0.25">
      <c r="A13294">
        <f ca="1">28280.3071190462*(((RANDBETWEEN(3800,4910))))</f>
        <v>129580367.21946979</v>
      </c>
      <c r="B13294">
        <v>169498606.77052051</v>
      </c>
    </row>
    <row r="13295" spans="1:2" x14ac:dyDescent="0.25">
      <c r="A13295">
        <f ca="1">27140.1110548267*(((RANDBETWEEN(3800,4910))))</f>
        <v>114856949.98402677</v>
      </c>
      <c r="B13295">
        <v>167584228.58101523</v>
      </c>
    </row>
    <row r="13296" spans="1:2" x14ac:dyDescent="0.25">
      <c r="A13296">
        <f ca="1">26363.8724765236*(((RANDBETWEEN(3800,4910))))</f>
        <v>102555463.93367675</v>
      </c>
      <c r="B13296">
        <v>151907660.18054047</v>
      </c>
    </row>
    <row r="13297" spans="1:2" x14ac:dyDescent="0.25">
      <c r="A13297">
        <f ca="1">30345.8544303972*(((RANDBETWEEN(3800,4910))))</f>
        <v>132125850.18994935</v>
      </c>
      <c r="B13297">
        <v>190444858.8784529</v>
      </c>
    </row>
    <row r="13298" spans="1:2" x14ac:dyDescent="0.25">
      <c r="A13298">
        <f ca="1">27654.5357823919*(((RANDBETWEEN(3800,4910))))</f>
        <v>117089304.50264749</v>
      </c>
      <c r="B13298">
        <v>153838561.26501903</v>
      </c>
    </row>
    <row r="13299" spans="1:2" x14ac:dyDescent="0.25">
      <c r="A13299">
        <f ca="1">28931.0301156803*(((RANDBETWEEN(3800,4910))))</f>
        <v>114132913.80635861</v>
      </c>
      <c r="B13299">
        <v>161759504.59854019</v>
      </c>
    </row>
    <row r="13300" spans="1:2" x14ac:dyDescent="0.25">
      <c r="A13300">
        <f ca="1">28600.9859984821*(((RANDBETWEEN(3800,4910))))</f>
        <v>126530762.05728477</v>
      </c>
      <c r="B13300">
        <v>189644927.68108034</v>
      </c>
    </row>
    <row r="13301" spans="1:2" x14ac:dyDescent="0.25">
      <c r="A13301">
        <f ca="1">28657.813305488*(((RANDBETWEEN(3800,4910))))</f>
        <v>133860645.94993451</v>
      </c>
      <c r="B13301">
        <v>152649248.85475957</v>
      </c>
    </row>
    <row r="13302" spans="1:2" x14ac:dyDescent="0.25">
      <c r="A13302">
        <f ca="1">32005.7157542423*(((RANDBETWEEN(3800,4910))))</f>
        <v>123670085.67439242</v>
      </c>
      <c r="B13302">
        <v>190657637.0881229</v>
      </c>
    </row>
    <row r="13303" spans="1:2" x14ac:dyDescent="0.25">
      <c r="A13303">
        <f ca="1">26311.4856244788*(((RANDBETWEEN(3800,4910))))</f>
        <v>111429141.61966792</v>
      </c>
      <c r="B13303">
        <v>153349949.64860338</v>
      </c>
    </row>
    <row r="13304" spans="1:2" x14ac:dyDescent="0.25">
      <c r="A13304">
        <f ca="1">25346.0287905926*(((RANDBETWEEN(3800,4910))))</f>
        <v>124322271.21785688</v>
      </c>
      <c r="B13304">
        <v>155449244.67808849</v>
      </c>
    </row>
    <row r="13305" spans="1:2" x14ac:dyDescent="0.25">
      <c r="A13305">
        <f ca="1">27463.9756727082*(((RANDBETWEEN(3800,4910))))</f>
        <v>129327861.4427831</v>
      </c>
      <c r="B13305">
        <v>174338056.1109319</v>
      </c>
    </row>
    <row r="13306" spans="1:2" x14ac:dyDescent="0.25">
      <c r="A13306">
        <f ca="1">31945.8506455*(((RANDBETWEEN(3800,4910))))</f>
        <v>150624685.79353234</v>
      </c>
      <c r="B13306">
        <v>167713385.61231411</v>
      </c>
    </row>
    <row r="13307" spans="1:2" x14ac:dyDescent="0.25">
      <c r="A13307">
        <f ca="1">27318.8032981215*(((RANDBETWEEN(3800,4910))))</f>
        <v>106843839.69895305</v>
      </c>
      <c r="B13307">
        <v>161647456.01578993</v>
      </c>
    </row>
    <row r="13308" spans="1:2" x14ac:dyDescent="0.25">
      <c r="A13308">
        <f ca="1">28271.3329851838*(((RANDBETWEEN(3800,4910))))</f>
        <v>126853471.10451959</v>
      </c>
      <c r="B13308">
        <v>181340561.69585651</v>
      </c>
    </row>
    <row r="13309" spans="1:2" x14ac:dyDescent="0.25">
      <c r="A13309">
        <f ca="1">26766.5719189441*(((RANDBETWEEN(3800,4910))))</f>
        <v>125106957.14914483</v>
      </c>
      <c r="B13309">
        <v>155214628.3547208</v>
      </c>
    </row>
    <row r="13310" spans="1:2" x14ac:dyDescent="0.25">
      <c r="A13310">
        <f ca="1">31781.0946701069*(((RANDBETWEEN(3800,4910))))</f>
        <v>126743005.5443863</v>
      </c>
      <c r="B13310">
        <v>172549543.36935532</v>
      </c>
    </row>
    <row r="13311" spans="1:2" x14ac:dyDescent="0.25">
      <c r="A13311">
        <f ca="1">27713.0605513015*(((RANDBETWEEN(3800,4910))))</f>
        <v>112404173.59607896</v>
      </c>
      <c r="B13311">
        <v>165325890.95231536</v>
      </c>
    </row>
    <row r="13312" spans="1:2" x14ac:dyDescent="0.25">
      <c r="A13312">
        <f ca="1">30304.6405254264*(((RANDBETWEEN(3800,4910))))</f>
        <v>126279437.06945169</v>
      </c>
      <c r="B13312">
        <v>188603562.94031999</v>
      </c>
    </row>
    <row r="13313" spans="1:2" x14ac:dyDescent="0.25">
      <c r="A13313">
        <f ca="1">27301.3487476207*(((RANDBETWEEN(3800,4910))))</f>
        <v>109751421.9654351</v>
      </c>
      <c r="B13313">
        <v>155113519.94616449</v>
      </c>
    </row>
    <row r="13314" spans="1:2" x14ac:dyDescent="0.25">
      <c r="A13314">
        <f ca="1">26924.7926101329*(((RANDBETWEEN(3800,4910))))</f>
        <v>118226764.35109347</v>
      </c>
      <c r="B13314">
        <v>182813400.8127729</v>
      </c>
    </row>
    <row r="13315" spans="1:2" x14ac:dyDescent="0.25">
      <c r="A13315">
        <f ca="1">29056.9334906391*(((RANDBETWEEN(3800,4910))))</f>
        <v>136306075.00458786</v>
      </c>
      <c r="B13315">
        <v>183402762.45872265</v>
      </c>
    </row>
    <row r="13316" spans="1:2" x14ac:dyDescent="0.25">
      <c r="A13316">
        <f ca="1">28018.8195282213*(((RANDBETWEEN(3800,4910))))</f>
        <v>123787144.67568168</v>
      </c>
      <c r="B13316">
        <v>198242507.73038423</v>
      </c>
    </row>
    <row r="13317" spans="1:2" x14ac:dyDescent="0.25">
      <c r="A13317">
        <f ca="1">28436.8144311384*(((RANDBETWEEN(3800,4910))))</f>
        <v>116335007.83778721</v>
      </c>
      <c r="B13317">
        <v>146631723.88767219</v>
      </c>
    </row>
    <row r="13318" spans="1:2" x14ac:dyDescent="0.25">
      <c r="A13318">
        <f ca="1">28765.1089868196*(((RANDBETWEEN(3800,4910))))</f>
        <v>128033500.10033384</v>
      </c>
      <c r="B13318">
        <v>143660673.56792361</v>
      </c>
    </row>
    <row r="13319" spans="1:2" x14ac:dyDescent="0.25">
      <c r="A13319">
        <f ca="1">26983.4727542*(((RANDBETWEEN(3800,4910))))</f>
        <v>129574636.16566849</v>
      </c>
      <c r="B13319">
        <v>184497218.49843469</v>
      </c>
    </row>
    <row r="13320" spans="1:2" x14ac:dyDescent="0.25">
      <c r="A13320">
        <f ca="1">27728.109892844*(((RANDBETWEEN(3800,4910))))</f>
        <v>133566305.35382971</v>
      </c>
      <c r="B13320">
        <v>149224884.16273955</v>
      </c>
    </row>
    <row r="13321" spans="1:2" x14ac:dyDescent="0.25">
      <c r="A13321">
        <f ca="1">31654.9719828022*(((RANDBETWEEN(3800,4910))))</f>
        <v>152988479.5928832</v>
      </c>
      <c r="B13321">
        <v>193563743.07773155</v>
      </c>
    </row>
    <row r="13322" spans="1:2" x14ac:dyDescent="0.25">
      <c r="A13322">
        <f ca="1">26813.1297472848*(((RANDBETWEEN(3800,4910))))</f>
        <v>126638411.79642588</v>
      </c>
      <c r="B13322">
        <v>171803084.92793956</v>
      </c>
    </row>
    <row r="13323" spans="1:2" x14ac:dyDescent="0.25">
      <c r="A13323">
        <f ca="1">30778.921431084*(((RANDBETWEEN(3800,4910))))</f>
        <v>126716819.53177285</v>
      </c>
      <c r="B13323">
        <v>153731040.96615952</v>
      </c>
    </row>
    <row r="13324" spans="1:2" x14ac:dyDescent="0.25">
      <c r="A13324">
        <f ca="1">28842.6938896372*(((RANDBETWEEN(3800,4910))))</f>
        <v>139887065.36474052</v>
      </c>
      <c r="B13324">
        <v>162020875.82353342</v>
      </c>
    </row>
    <row r="13325" spans="1:2" x14ac:dyDescent="0.25">
      <c r="A13325">
        <f ca="1">25974.2063824769*(((RANDBETWEEN(3800,4910))))</f>
        <v>102442269.97248895</v>
      </c>
      <c r="B13325">
        <v>147158359.71108121</v>
      </c>
    </row>
    <row r="13326" spans="1:2" x14ac:dyDescent="0.25">
      <c r="A13326">
        <f ca="1">26809.273664484*(((RANDBETWEEN(3800,4910))))</f>
        <v>123537133.04594207</v>
      </c>
      <c r="B13326">
        <v>157223453.76936322</v>
      </c>
    </row>
    <row r="13327" spans="1:2" x14ac:dyDescent="0.25">
      <c r="A13327">
        <f ca="1">26588.7517573567*(((RANDBETWEEN(3800,4910))))</f>
        <v>115129295.10935433</v>
      </c>
      <c r="B13327">
        <v>161358421.32560113</v>
      </c>
    </row>
    <row r="13328" spans="1:2" x14ac:dyDescent="0.25">
      <c r="A13328">
        <f ca="1">26740.8085898999*(((RANDBETWEEN(3800,4910))))</f>
        <v>130254478.64140224</v>
      </c>
      <c r="B13328">
        <v>181748535.09821832</v>
      </c>
    </row>
    <row r="13329" spans="1:2" x14ac:dyDescent="0.25">
      <c r="A13329">
        <f ca="1">30081.4677232101*(((RANDBETWEEN(3800,4910))))</f>
        <v>124146217.29368806</v>
      </c>
      <c r="B13329">
        <v>200913601.37782687</v>
      </c>
    </row>
    <row r="13330" spans="1:2" x14ac:dyDescent="0.25">
      <c r="A13330">
        <f ca="1">29690.0963327928*(((RANDBETWEEN(3800,4910))))</f>
        <v>127548653.84567825</v>
      </c>
      <c r="B13330">
        <v>185251835.96735093</v>
      </c>
    </row>
    <row r="13331" spans="1:2" x14ac:dyDescent="0.25">
      <c r="A13331">
        <f ca="1">24874.9803574472*(((RANDBETWEEN(3800,4910))))</f>
        <v>98106922.529771835</v>
      </c>
      <c r="B13331">
        <v>165735963.05110416</v>
      </c>
    </row>
    <row r="13332" spans="1:2" x14ac:dyDescent="0.25">
      <c r="A13332">
        <f ca="1">26788.1331689103*(((RANDBETWEEN(3800,4910))))</f>
        <v>104580871.89142594</v>
      </c>
      <c r="B13332">
        <v>147847539.58284721</v>
      </c>
    </row>
    <row r="13333" spans="1:2" x14ac:dyDescent="0.25">
      <c r="A13333">
        <f ca="1">25917.6362103282*(((RANDBETWEEN(3800,4910))))</f>
        <v>107661860.81770355</v>
      </c>
      <c r="B13333">
        <v>173498601.80791208</v>
      </c>
    </row>
    <row r="13334" spans="1:2" x14ac:dyDescent="0.25">
      <c r="A13334">
        <f ca="1">28891.9207600137*(((RANDBETWEEN(3800,4910))))</f>
        <v>115567683.04005489</v>
      </c>
      <c r="B13334">
        <v>147541166.86223921</v>
      </c>
    </row>
    <row r="13335" spans="1:2" x14ac:dyDescent="0.25">
      <c r="A13335">
        <f ca="1">25995.3940715975*(((RANDBETWEEN(3800,4910))))</f>
        <v>103487663.79902978</v>
      </c>
      <c r="B13335">
        <v>152697240.53977272</v>
      </c>
    </row>
    <row r="13336" spans="1:2" x14ac:dyDescent="0.25">
      <c r="A13336">
        <f ca="1">26882.2507780113*(((RANDBETWEEN(3800,4910))))</f>
        <v>107367709.6073771</v>
      </c>
      <c r="B13336">
        <v>153816225.36668551</v>
      </c>
    </row>
    <row r="13337" spans="1:2" x14ac:dyDescent="0.25">
      <c r="A13337">
        <f ca="1">27431.051708906*(((RANDBETWEEN(3800,4910))))</f>
        <v>125359906.30970055</v>
      </c>
      <c r="B13337">
        <v>153267887.66966864</v>
      </c>
    </row>
    <row r="13338" spans="1:2" x14ac:dyDescent="0.25">
      <c r="A13338">
        <f ca="1">29463.767090677*(((RANDBETWEEN(3800,4910))))</f>
        <v>120359488.56541568</v>
      </c>
      <c r="B13338">
        <v>150622619.33771163</v>
      </c>
    </row>
    <row r="13339" spans="1:2" x14ac:dyDescent="0.25">
      <c r="A13339">
        <f ca="1">25806.5404490569*(((RANDBETWEEN(3800,4910))))</f>
        <v>122477840.97122417</v>
      </c>
      <c r="B13339">
        <v>143909813.09614992</v>
      </c>
    </row>
    <row r="13340" spans="1:2" x14ac:dyDescent="0.25">
      <c r="A13340">
        <f ca="1">27429.6388891829*(((RANDBETWEEN(3800,4910))))</f>
        <v>111391763.52897184</v>
      </c>
      <c r="B13340">
        <v>155040054.16819334</v>
      </c>
    </row>
    <row r="13341" spans="1:2" x14ac:dyDescent="0.25">
      <c r="A13341">
        <f ca="1">26320.7623539631*(((RANDBETWEEN(3800,4910))))</f>
        <v>109389088.34307052</v>
      </c>
      <c r="B13341">
        <v>163259912.07697502</v>
      </c>
    </row>
    <row r="13342" spans="1:2" x14ac:dyDescent="0.25">
      <c r="A13342">
        <f ca="1">30281.1174705204*(((RANDBETWEEN(3800,4910))))</f>
        <v>123334991.45742957</v>
      </c>
      <c r="B13342">
        <v>199771230.47577608</v>
      </c>
    </row>
    <row r="13343" spans="1:2" x14ac:dyDescent="0.25">
      <c r="A13343">
        <f ca="1">27237.0898642285*(((RANDBETWEEN(3800,4910))))</f>
        <v>113742087.27301839</v>
      </c>
      <c r="B13343">
        <v>145977656.96815884</v>
      </c>
    </row>
    <row r="13344" spans="1:2" x14ac:dyDescent="0.25">
      <c r="A13344">
        <f ca="1">27527.18526599*(((RANDBETWEEN(3800,4910))))</f>
        <v>113687275.14853878</v>
      </c>
      <c r="B13344">
        <v>155397215.95526671</v>
      </c>
    </row>
    <row r="13345" spans="1:2" x14ac:dyDescent="0.25">
      <c r="A13345">
        <f ca="1">29673.3991954854*(((RANDBETWEEN(3800,4910))))</f>
        <v>122046690.89103132</v>
      </c>
      <c r="B13345">
        <v>202112916.26367387</v>
      </c>
    </row>
    <row r="13346" spans="1:2" x14ac:dyDescent="0.25">
      <c r="A13346">
        <f ca="1">27162.5908901522*(((RANDBETWEEN(3800,4910))))</f>
        <v>107129258.47076041</v>
      </c>
      <c r="B13346">
        <v>203189447.10626313</v>
      </c>
    </row>
    <row r="13347" spans="1:2" x14ac:dyDescent="0.25">
      <c r="A13347">
        <f ca="1">26170.7411663028*(((RANDBETWEEN(3800,4910))))</f>
        <v>111016284.0274564</v>
      </c>
      <c r="B13347">
        <v>146414793.0281437</v>
      </c>
    </row>
    <row r="13348" spans="1:2" x14ac:dyDescent="0.25">
      <c r="A13348">
        <f ca="1">30785.5698521962*(((RANDBETWEEN(3800,4910))))</f>
        <v>144076466.90827844</v>
      </c>
      <c r="B13348">
        <v>189724059.68147069</v>
      </c>
    </row>
    <row r="13349" spans="1:2" x14ac:dyDescent="0.25">
      <c r="A13349">
        <f ca="1">28423.4379077129*(((RANDBETWEEN(3800,4910))))</f>
        <v>128957137.78729337</v>
      </c>
      <c r="B13349">
        <v>187318264.76629987</v>
      </c>
    </row>
    <row r="13350" spans="1:2" x14ac:dyDescent="0.25">
      <c r="A13350">
        <f ca="1">27785.5249152496*(((RANDBETWEEN(3800,4910))))</f>
        <v>133481661.69285899</v>
      </c>
      <c r="B13350">
        <v>179618420.54829559</v>
      </c>
    </row>
    <row r="13351" spans="1:2" x14ac:dyDescent="0.25">
      <c r="A13351">
        <f ca="1">26411.9631310921*(((RANDBETWEEN(3800,4910))))</f>
        <v>122630744.81766057</v>
      </c>
      <c r="B13351">
        <v>151958977.06612012</v>
      </c>
    </row>
    <row r="13352" spans="1:2" x14ac:dyDescent="0.25">
      <c r="A13352">
        <f ca="1">34025.3196403269*(((RANDBETWEEN(3800,4910))))</f>
        <v>160021078.26845732</v>
      </c>
      <c r="B13352">
        <v>203445036.67825884</v>
      </c>
    </row>
    <row r="13353" spans="1:2" x14ac:dyDescent="0.25">
      <c r="A13353">
        <f ca="1">27829.4925210949*(((RANDBETWEEN(3800,4910))))</f>
        <v>110149131.39849347</v>
      </c>
      <c r="B13353">
        <v>145318024.29931605</v>
      </c>
    </row>
    <row r="13354" spans="1:2" x14ac:dyDescent="0.25">
      <c r="A13354">
        <f ca="1">29529.5642713132*(((RANDBETWEEN(3800,4910))))</f>
        <v>142243911.09491554</v>
      </c>
      <c r="B13354">
        <v>152396402.50464115</v>
      </c>
    </row>
    <row r="13355" spans="1:2" x14ac:dyDescent="0.25">
      <c r="A13355">
        <f ca="1">31572.4723599772*(((RANDBETWEEN(3800,4910))))</f>
        <v>136203645.7609418</v>
      </c>
      <c r="B13355">
        <v>166360810.33508605</v>
      </c>
    </row>
    <row r="13356" spans="1:2" x14ac:dyDescent="0.25">
      <c r="A13356">
        <f ca="1">32369.666206816*(((RANDBETWEEN(3800,4910))))</f>
        <v>136114446.39966118</v>
      </c>
      <c r="B13356">
        <v>156610472.78015879</v>
      </c>
    </row>
    <row r="13357" spans="1:2" x14ac:dyDescent="0.25">
      <c r="A13357">
        <f ca="1">28353.3094683882*(((RANDBETWEEN(3800,4910))))</f>
        <v>121210397.97735959</v>
      </c>
      <c r="B13357">
        <v>203221132.42762101</v>
      </c>
    </row>
    <row r="13358" spans="1:2" x14ac:dyDescent="0.25">
      <c r="A13358">
        <f ca="1">25378.9898189116*(((RANDBETWEEN(3800,4910))))</f>
        <v>108089117.63874456</v>
      </c>
      <c r="B13358">
        <v>153905561.53612822</v>
      </c>
    </row>
    <row r="13359" spans="1:2" x14ac:dyDescent="0.25">
      <c r="A13359">
        <f ca="1">27471.0430092186*(((RANDBETWEEN(3800,4910))))</f>
        <v>112411507.99372271</v>
      </c>
      <c r="B13359">
        <v>179347788.66867822</v>
      </c>
    </row>
    <row r="13360" spans="1:2" x14ac:dyDescent="0.25">
      <c r="A13360">
        <f ca="1">26124.6701368375*(((RANDBETWEEN(3800,4910))))</f>
        <v>104550929.88762362</v>
      </c>
      <c r="B13360">
        <v>156416329.65180001</v>
      </c>
    </row>
    <row r="13361" spans="1:2" x14ac:dyDescent="0.25">
      <c r="A13361">
        <f ca="1">29819.5453574353*(((RANDBETWEEN(3800,4910))))</f>
        <v>122856526.87263325</v>
      </c>
      <c r="B13361">
        <v>185897949.91676116</v>
      </c>
    </row>
    <row r="13362" spans="1:2" x14ac:dyDescent="0.25">
      <c r="A13362">
        <f ca="1">27852.5668403154*(((RANDBETWEEN(3800,4910))))</f>
        <v>112607927.73539522</v>
      </c>
      <c r="B13362">
        <v>146020889.12674028</v>
      </c>
    </row>
    <row r="13363" spans="1:2" x14ac:dyDescent="0.25">
      <c r="A13363">
        <f ca="1">29769.8144395186*(((RANDBETWEEN(3800,4910))))</f>
        <v>128278130.41988549</v>
      </c>
      <c r="B13363">
        <v>148619902.69642407</v>
      </c>
    </row>
    <row r="13364" spans="1:2" x14ac:dyDescent="0.25">
      <c r="A13364">
        <f ca="1">29689.1665999235*(((RANDBETWEEN(3800,4910))))</f>
        <v>141884527.18103454</v>
      </c>
      <c r="B13364">
        <v>203366185.28311637</v>
      </c>
    </row>
    <row r="13365" spans="1:2" x14ac:dyDescent="0.25">
      <c r="A13365">
        <f ca="1">27408.5468642104*(((RANDBETWEEN(3800,4910))))</f>
        <v>126764529.24697304</v>
      </c>
      <c r="B13365">
        <v>149550729.59573287</v>
      </c>
    </row>
    <row r="13366" spans="1:2" x14ac:dyDescent="0.25">
      <c r="A13366">
        <f ca="1">32311.4320466517*(((RANDBETWEEN(3800,4910))))</f>
        <v>152219156.37177619</v>
      </c>
      <c r="B13366">
        <v>155582455.39619011</v>
      </c>
    </row>
    <row r="13367" spans="1:2" x14ac:dyDescent="0.25">
      <c r="A13367">
        <f ca="1">27192.9062477138*(((RANDBETWEEN(3800,4910))))</f>
        <v>125332104.89571309</v>
      </c>
      <c r="B13367">
        <v>143602561.3334834</v>
      </c>
    </row>
    <row r="13368" spans="1:2" x14ac:dyDescent="0.25">
      <c r="A13368">
        <f ca="1">28291.2149148333*(((RANDBETWEEN(3800,4910))))</f>
        <v>130083006.17840371</v>
      </c>
      <c r="B13368">
        <v>155724968.07857597</v>
      </c>
    </row>
    <row r="13369" spans="1:2" x14ac:dyDescent="0.25">
      <c r="A13369">
        <f ca="1">28810.2804813302*(((RANDBETWEEN(3800,4910))))</f>
        <v>125238289.25234231</v>
      </c>
      <c r="B13369">
        <v>152460558.27974778</v>
      </c>
    </row>
    <row r="13370" spans="1:2" x14ac:dyDescent="0.25">
      <c r="A13370">
        <f ca="1">28796.0763906848*(((RANDBETWEEN(3800,4910))))</f>
        <v>134621657.12645134</v>
      </c>
      <c r="B13370">
        <v>174537497.78597707</v>
      </c>
    </row>
    <row r="13371" spans="1:2" x14ac:dyDescent="0.25">
      <c r="A13371">
        <f ca="1">26723.0290772657*(((RANDBETWEEN(3800,4910))))</f>
        <v>115710715.90456054</v>
      </c>
      <c r="B13371">
        <v>149218611.20565739</v>
      </c>
    </row>
    <row r="13372" spans="1:2" x14ac:dyDescent="0.25">
      <c r="A13372">
        <f ca="1">29290.1024707659*(((RANDBETWEEN(3800,4910))))</f>
        <v>138190703.4570733</v>
      </c>
      <c r="B13372">
        <v>153723997.97423357</v>
      </c>
    </row>
    <row r="13373" spans="1:2" x14ac:dyDescent="0.25">
      <c r="A13373">
        <f ca="1">31152.124920708*(((RANDBETWEEN(3800,4910))))</f>
        <v>127536799.42537871</v>
      </c>
      <c r="B13373">
        <v>145905270.12267527</v>
      </c>
    </row>
    <row r="13374" spans="1:2" x14ac:dyDescent="0.25">
      <c r="A13374">
        <f ca="1">25808.3111248201*(((RANDBETWEEN(3800,4910))))</f>
        <v>111517712.37034766</v>
      </c>
      <c r="B13374">
        <v>181700216.52881768</v>
      </c>
    </row>
    <row r="13375" spans="1:2" x14ac:dyDescent="0.25">
      <c r="A13375">
        <f ca="1">31220.0028999984*(((RANDBETWEEN(3800,4910))))</f>
        <v>126441011.74499337</v>
      </c>
      <c r="B13375">
        <v>198785628.77450711</v>
      </c>
    </row>
    <row r="13376" spans="1:2" x14ac:dyDescent="0.25">
      <c r="A13376">
        <f ca="1">27213.099791289*(((RANDBETWEEN(3800,4910))))</f>
        <v>105668466.48957525</v>
      </c>
      <c r="B13376">
        <v>183266719.4418737</v>
      </c>
    </row>
    <row r="13377" spans="1:2" x14ac:dyDescent="0.25">
      <c r="A13377">
        <f ca="1">27333.9903191647*(((RANDBETWEEN(3800,4910))))</f>
        <v>110893998.72485112</v>
      </c>
      <c r="B13377">
        <v>180569124.96193692</v>
      </c>
    </row>
    <row r="13378" spans="1:2" x14ac:dyDescent="0.25">
      <c r="A13378">
        <f ca="1">31461.010865776*(((RANDBETWEEN(3800,4910))))</f>
        <v>134621665.49465552</v>
      </c>
      <c r="B13378">
        <v>192211775.4667021</v>
      </c>
    </row>
    <row r="13379" spans="1:2" x14ac:dyDescent="0.25">
      <c r="A13379">
        <f ca="1">25716.2015122119*(((RANDBETWEEN(3800,4910))))</f>
        <v>117034433.08207646</v>
      </c>
      <c r="B13379">
        <v>155257102.23070025</v>
      </c>
    </row>
    <row r="13380" spans="1:2" x14ac:dyDescent="0.25">
      <c r="A13380">
        <f ca="1">30692.6147567791*(((RANDBETWEEN(3800,4910))))</f>
        <v>142352347.24194136</v>
      </c>
      <c r="B13380">
        <v>177641905.26205254</v>
      </c>
    </row>
    <row r="13381" spans="1:2" x14ac:dyDescent="0.25">
      <c r="A13381">
        <f ca="1">25787.3126440608*(((RANDBETWEEN(3800,4910))))</f>
        <v>112303746.56488493</v>
      </c>
      <c r="B13381">
        <v>144360038.33732569</v>
      </c>
    </row>
    <row r="13382" spans="1:2" x14ac:dyDescent="0.25">
      <c r="A13382">
        <f ca="1">28875.0624111548*(((RANDBETWEEN(3800,4910))))</f>
        <v>138860175.13524333</v>
      </c>
      <c r="B13382">
        <v>160599387.4699415</v>
      </c>
    </row>
    <row r="13383" spans="1:2" x14ac:dyDescent="0.25">
      <c r="A13383">
        <f ca="1">26817.7926762788*(((RANDBETWEEN(3800,4910))))</f>
        <v>125963172.20048173</v>
      </c>
      <c r="B13383">
        <v>181333341.10367203</v>
      </c>
    </row>
    <row r="13384" spans="1:2" x14ac:dyDescent="0.25">
      <c r="A13384">
        <f ca="1">27705.9951682615*(((RANDBETWEEN(3800,4910))))</f>
        <v>110851686.66821417</v>
      </c>
      <c r="B13384">
        <v>146628487.04352343</v>
      </c>
    </row>
    <row r="13385" spans="1:2" x14ac:dyDescent="0.25">
      <c r="A13385">
        <f ca="1">26960.4726436561*(((RANDBETWEEN(3800,4910))))</f>
        <v>119057447.19438553</v>
      </c>
      <c r="B13385">
        <v>162124152.54806003</v>
      </c>
    </row>
    <row r="13386" spans="1:2" x14ac:dyDescent="0.25">
      <c r="A13386">
        <f ca="1">27931.9368392306*(((RANDBETWEEN(3800,4910))))</f>
        <v>128291385.90258604</v>
      </c>
      <c r="B13386">
        <v>170601432.98902136</v>
      </c>
    </row>
    <row r="13387" spans="1:2" x14ac:dyDescent="0.25">
      <c r="A13387">
        <f ca="1">29441.0026151166*(((RANDBETWEEN(3800,4910))))</f>
        <v>128009479.37052678</v>
      </c>
      <c r="B13387">
        <v>178718490.05887055</v>
      </c>
    </row>
    <row r="13388" spans="1:2" x14ac:dyDescent="0.25">
      <c r="A13388">
        <f ca="1">32566.266748325*(((RANDBETWEEN(3800,4910))))</f>
        <v>129581175.39158522</v>
      </c>
      <c r="B13388">
        <v>156269938.05735928</v>
      </c>
    </row>
    <row r="13389" spans="1:2" x14ac:dyDescent="0.25">
      <c r="A13389">
        <f ca="1">29996.7073199102*(((RANDBETWEEN(3800,4910))))</f>
        <v>130905630.74408817</v>
      </c>
      <c r="B13389">
        <v>167667658.73698395</v>
      </c>
    </row>
    <row r="13390" spans="1:2" x14ac:dyDescent="0.25">
      <c r="A13390">
        <f ca="1">27621.2392688804*(((RANDBETWEEN(3800,4910))))</f>
        <v>119047541.24887457</v>
      </c>
      <c r="B13390">
        <v>150944549.1070385</v>
      </c>
    </row>
    <row r="13391" spans="1:2" x14ac:dyDescent="0.25">
      <c r="A13391">
        <f ca="1">28176.3876303474*(((RANDBETWEEN(3800,4910))))</f>
        <v>119073414.12584798</v>
      </c>
      <c r="B13391">
        <v>165078871.38372034</v>
      </c>
    </row>
    <row r="13392" spans="1:2" x14ac:dyDescent="0.25">
      <c r="A13392">
        <f ca="1">29055.6896403177*(((RANDBETWEEN(3800,4910))))</f>
        <v>118866826.3185399</v>
      </c>
      <c r="B13392">
        <v>191297342.00073025</v>
      </c>
    </row>
    <row r="13393" spans="1:2" x14ac:dyDescent="0.25">
      <c r="A13393">
        <f ca="1">27355.3723198753*(((RANDBETWEEN(3800,4910))))</f>
        <v>129418266.4453301</v>
      </c>
      <c r="B13393">
        <v>174035830.77524981</v>
      </c>
    </row>
    <row r="13394" spans="1:2" x14ac:dyDescent="0.25">
      <c r="A13394">
        <f ca="1">24715.806252264*(((RANDBETWEEN(3800,4910))))</f>
        <v>111913170.7102512</v>
      </c>
      <c r="B13394">
        <v>146844847.30547586</v>
      </c>
    </row>
    <row r="13395" spans="1:2" x14ac:dyDescent="0.25">
      <c r="A13395">
        <f ca="1">30071.8370170682*(((RANDBETWEEN(3800,4910))))</f>
        <v>115535997.81957601</v>
      </c>
      <c r="B13395">
        <v>157727290.38348418</v>
      </c>
    </row>
    <row r="13396" spans="1:2" x14ac:dyDescent="0.25">
      <c r="A13396">
        <f ca="1">27701.5373775584*(((RANDBETWEEN(3800,4910))))</f>
        <v>135211203.9398627</v>
      </c>
      <c r="B13396">
        <v>166249198.03185287</v>
      </c>
    </row>
    <row r="13397" spans="1:2" x14ac:dyDescent="0.25">
      <c r="A13397">
        <f ca="1">26908.131968632*(((RANDBETWEEN(3800,4910))))</f>
        <v>114009755.15109368</v>
      </c>
      <c r="B13397">
        <v>149598082.37872469</v>
      </c>
    </row>
    <row r="13398" spans="1:2" x14ac:dyDescent="0.25">
      <c r="A13398">
        <f ca="1">29123.3493621205*(((RANDBETWEEN(3800,4910))))</f>
        <v>124531441.87242745</v>
      </c>
      <c r="B13398">
        <v>170102363.95819855</v>
      </c>
    </row>
    <row r="13399" spans="1:2" x14ac:dyDescent="0.25">
      <c r="A13399">
        <f ca="1">27049.9379817587*(((RANDBETWEEN(3800,4910))))</f>
        <v>119777125.38322754</v>
      </c>
      <c r="B13399">
        <v>149991065.06646374</v>
      </c>
    </row>
    <row r="13400" spans="1:2" x14ac:dyDescent="0.25">
      <c r="A13400">
        <f ca="1">29980.0054676157*(((RANDBETWEEN(3800,4910))))</f>
        <v>131192503.9262865</v>
      </c>
      <c r="B13400">
        <v>186552379.54303947</v>
      </c>
    </row>
    <row r="13401" spans="1:2" x14ac:dyDescent="0.25">
      <c r="A13401">
        <f ca="1">26856.7711636892*(((RANDBETWEEN(3800,4910))))</f>
        <v>123353149.95482448</v>
      </c>
      <c r="B13401">
        <v>156410848.86026698</v>
      </c>
    </row>
    <row r="13402" spans="1:2" x14ac:dyDescent="0.25">
      <c r="A13402">
        <f ca="1">27724.8729683225*(((RANDBETWEEN(3800,4910))))</f>
        <v>120991345.63375919</v>
      </c>
      <c r="B13402">
        <v>191641991.9634333</v>
      </c>
    </row>
    <row r="13403" spans="1:2" x14ac:dyDescent="0.25">
      <c r="A13403">
        <f ca="1">30459.4251976*(((RANDBETWEEN(3800,4910))))</f>
        <v>135849036.38129598</v>
      </c>
      <c r="B13403">
        <v>201906740.5246793</v>
      </c>
    </row>
    <row r="13404" spans="1:2" x14ac:dyDescent="0.25">
      <c r="A13404">
        <f ca="1">28404.7906117443*(((RANDBETWEEN(3800,4910))))</f>
        <v>115777926.53346971</v>
      </c>
      <c r="B13404">
        <v>158476391.65357572</v>
      </c>
    </row>
    <row r="13405" spans="1:2" x14ac:dyDescent="0.25">
      <c r="A13405">
        <f ca="1">26544.3203822972*(((RANDBETWEEN(3800,4910))))</f>
        <v>113822045.79929028</v>
      </c>
      <c r="B13405">
        <v>156839732.51172644</v>
      </c>
    </row>
    <row r="13406" spans="1:2" x14ac:dyDescent="0.25">
      <c r="A13406">
        <f ca="1">30557.7798915515*(((RANDBETWEEN(3800,4910))))</f>
        <v>116639045.84605214</v>
      </c>
      <c r="B13406">
        <v>154500930.63310918</v>
      </c>
    </row>
    <row r="13407" spans="1:2" x14ac:dyDescent="0.25">
      <c r="A13407">
        <f ca="1">27289.5874860438*(((RANDBETWEEN(3800,4910))))</f>
        <v>117263357.4275303</v>
      </c>
      <c r="B13407">
        <v>159424768.64766479</v>
      </c>
    </row>
    <row r="13408" spans="1:2" x14ac:dyDescent="0.25">
      <c r="A13408">
        <f ca="1">26141.0010691089*(((RANDBETWEEN(3800,4910))))</f>
        <v>109766063.48918815</v>
      </c>
      <c r="B13408">
        <v>154478909.0497421</v>
      </c>
    </row>
    <row r="13409" spans="1:2" x14ac:dyDescent="0.25">
      <c r="A13409">
        <f ca="1">26548.9536384394*(((RANDBETWEEN(3800,4910))))</f>
        <v>119948172.53846934</v>
      </c>
      <c r="B13409">
        <v>198520563.80949545</v>
      </c>
    </row>
    <row r="13410" spans="1:2" x14ac:dyDescent="0.25">
      <c r="A13410">
        <f ca="1">26743.6271882898*(((RANDBETWEEN(3800,4910))))</f>
        <v>110959309.20421432</v>
      </c>
      <c r="B13410">
        <v>172738257.34053969</v>
      </c>
    </row>
    <row r="13411" spans="1:2" x14ac:dyDescent="0.25">
      <c r="A13411">
        <f ca="1">26903.5838122536*(((RANDBETWEEN(3800,4910))))</f>
        <v>114985917.2135717</v>
      </c>
      <c r="B13411">
        <v>163431836.80110425</v>
      </c>
    </row>
    <row r="13412" spans="1:2" x14ac:dyDescent="0.25">
      <c r="A13412">
        <f ca="1">26367.3289127999*(((RANDBETWEEN(3800,4910))))</f>
        <v>105943927.57162979</v>
      </c>
      <c r="B13412">
        <v>154676715.98590034</v>
      </c>
    </row>
    <row r="13413" spans="1:2" x14ac:dyDescent="0.25">
      <c r="A13413">
        <f ca="1">27036.6148539456*(((RANDBETWEEN(3800,4910))))</f>
        <v>104496516.41049971</v>
      </c>
      <c r="B13413">
        <v>157533985.79621768</v>
      </c>
    </row>
    <row r="13414" spans="1:2" x14ac:dyDescent="0.25">
      <c r="A13414">
        <f ca="1">25231.4202785274*(((RANDBETWEEN(3800,4910))))</f>
        <v>123608727.94450584</v>
      </c>
      <c r="B13414">
        <v>157431775.87278748</v>
      </c>
    </row>
    <row r="13415" spans="1:2" x14ac:dyDescent="0.25">
      <c r="A13415">
        <f ca="1">29262.7600773298*(((RANDBETWEEN(3800,4910))))</f>
        <v>113598034.62019442</v>
      </c>
      <c r="B13415">
        <v>189666737.27588612</v>
      </c>
    </row>
    <row r="13416" spans="1:2" x14ac:dyDescent="0.25">
      <c r="A13416">
        <f ca="1">25517.8814290435*(((RANDBETWEEN(3800,4910))))</f>
        <v>113426982.95209821</v>
      </c>
      <c r="B13416">
        <v>159715708.51626578</v>
      </c>
    </row>
    <row r="13417" spans="1:2" x14ac:dyDescent="0.25">
      <c r="A13417">
        <f ca="1">27995.9125519281*(((RANDBETWEEN(3800,4910))))</f>
        <v>127213426.63596147</v>
      </c>
      <c r="B13417">
        <v>189214399.18609309</v>
      </c>
    </row>
    <row r="13418" spans="1:2" x14ac:dyDescent="0.25">
      <c r="A13418">
        <f ca="1">27701.4452900314*(((RANDBETWEEN(3800,4910))))</f>
        <v>127814468.56820507</v>
      </c>
      <c r="B13418">
        <v>161636891.80925491</v>
      </c>
    </row>
    <row r="13419" spans="1:2" x14ac:dyDescent="0.25">
      <c r="A13419">
        <f ca="1">27621.7928856431*(((RANDBETWEEN(3800,4910))))</f>
        <v>109630895.96311727</v>
      </c>
      <c r="B13419">
        <v>185660412.89515665</v>
      </c>
    </row>
    <row r="13420" spans="1:2" x14ac:dyDescent="0.25">
      <c r="A13420">
        <f ca="1">30427.7244250346*(((RANDBETWEEN(3800,4910))))</f>
        <v>126670616.7814192</v>
      </c>
      <c r="B13420">
        <v>159531257.02977896</v>
      </c>
    </row>
    <row r="13421" spans="1:2" x14ac:dyDescent="0.25">
      <c r="A13421">
        <f ca="1">29731.0833258929*(((RANDBETWEEN(3800,4910))))</f>
        <v>128884246.21774581</v>
      </c>
      <c r="B13421">
        <v>159868676.22000778</v>
      </c>
    </row>
    <row r="13422" spans="1:2" x14ac:dyDescent="0.25">
      <c r="A13422">
        <f ca="1">26319.2974876393*(((RANDBETWEEN(3800,4910))))</f>
        <v>111356947.67020191</v>
      </c>
      <c r="B13422">
        <v>150739644.51379552</v>
      </c>
    </row>
    <row r="13423" spans="1:2" x14ac:dyDescent="0.25">
      <c r="A13423">
        <f ca="1">25783.7425779969*(((RANDBETWEEN(3800,4910))))</f>
        <v>120332726.61151157</v>
      </c>
      <c r="B13423">
        <v>154599041.28232172</v>
      </c>
    </row>
    <row r="13424" spans="1:2" x14ac:dyDescent="0.25">
      <c r="A13424">
        <f ca="1">27724.4289770562*(((RANDBETWEEN(3800,4910))))</f>
        <v>131968281.93078749</v>
      </c>
      <c r="B13424">
        <v>173704984.55575433</v>
      </c>
    </row>
    <row r="13425" spans="1:2" x14ac:dyDescent="0.25">
      <c r="A13425">
        <f ca="1">26098.2844268074*(((RANDBETWEEN(3800,4910))))</f>
        <v>102853338.92604803</v>
      </c>
      <c r="B13425">
        <v>169513872.02045682</v>
      </c>
    </row>
    <row r="13426" spans="1:2" x14ac:dyDescent="0.25">
      <c r="A13426">
        <f ca="1">27195.0168128976*(((RANDBETWEEN(3800,4910))))</f>
        <v>124226836.80131646</v>
      </c>
      <c r="B13426">
        <v>156809372.03733298</v>
      </c>
    </row>
    <row r="13427" spans="1:2" x14ac:dyDescent="0.25">
      <c r="A13427">
        <f ca="1">26770.4136882384*(((RANDBETWEEN(3800,4910))))</f>
        <v>127346857.91495003</v>
      </c>
      <c r="B13427">
        <v>170637213.11875951</v>
      </c>
    </row>
    <row r="13428" spans="1:2" x14ac:dyDescent="0.25">
      <c r="A13428">
        <f ca="1">27905.2230405147*(((RANDBETWEEN(3800,4910))))</f>
        <v>123062033.60866992</v>
      </c>
      <c r="B13428">
        <v>187037628.01719576</v>
      </c>
    </row>
    <row r="13429" spans="1:2" x14ac:dyDescent="0.25">
      <c r="A13429">
        <f ca="1">30415.0889026715*(((RANDBETWEEN(3800,4910))))</f>
        <v>118862167.43164027</v>
      </c>
      <c r="B13429">
        <v>152849476.75457206</v>
      </c>
    </row>
    <row r="13430" spans="1:2" x14ac:dyDescent="0.25">
      <c r="A13430">
        <f ca="1">25372.6376840147*(((RANDBETWEEN(3800,4910))))</f>
        <v>106894922.56275408</v>
      </c>
      <c r="B13430">
        <v>162930947.38117686</v>
      </c>
    </row>
    <row r="13431" spans="1:2" x14ac:dyDescent="0.25">
      <c r="A13431">
        <f ca="1">27483.8418299907*(((RANDBETWEEN(3800,4910))))</f>
        <v>130108507.22317585</v>
      </c>
      <c r="B13431">
        <v>165220707.00034755</v>
      </c>
    </row>
    <row r="13432" spans="1:2" x14ac:dyDescent="0.25">
      <c r="A13432">
        <f ca="1">26854.6531530708*(((RANDBETWEEN(3800,4910))))</f>
        <v>122000689.27440068</v>
      </c>
      <c r="B13432">
        <v>154482382.07780519</v>
      </c>
    </row>
    <row r="13433" spans="1:2" x14ac:dyDescent="0.25">
      <c r="A13433">
        <f ca="1">33802.7509588361*(((RANDBETWEEN(3800,4910))))</f>
        <v>136732127.62849212</v>
      </c>
      <c r="B13433">
        <v>201135490.3651616</v>
      </c>
    </row>
    <row r="13434" spans="1:2" x14ac:dyDescent="0.25">
      <c r="A13434">
        <f ca="1">26800.8112374635*(((RANDBETWEEN(3800,4910))))</f>
        <v>108462883.07801472</v>
      </c>
      <c r="B13434">
        <v>148470241.83667102</v>
      </c>
    </row>
    <row r="13435" spans="1:2" x14ac:dyDescent="0.25">
      <c r="A13435">
        <f ca="1">26634.7409453044*(((RANDBETWEEN(3800,4910))))</f>
        <v>130030805.29497586</v>
      </c>
      <c r="B13435">
        <v>176574645.55295712</v>
      </c>
    </row>
    <row r="13436" spans="1:2" x14ac:dyDescent="0.25">
      <c r="A13436">
        <f ca="1">28474.5658522324*(((RANDBETWEEN(3800,4910))))</f>
        <v>123807412.32550667</v>
      </c>
      <c r="B13436">
        <v>198114424.37026933</v>
      </c>
    </row>
    <row r="13437" spans="1:2" x14ac:dyDescent="0.25">
      <c r="A13437">
        <f ca="1">27406.1559698773*(((RANDBETWEEN(3800,4910))))</f>
        <v>133276136.48151317</v>
      </c>
      <c r="B13437">
        <v>203307724.59306186</v>
      </c>
    </row>
    <row r="13438" spans="1:2" x14ac:dyDescent="0.25">
      <c r="A13438">
        <f ca="1">27971.1504636066*(((RANDBETWEEN(3800,4910))))</f>
        <v>121394793.01205251</v>
      </c>
      <c r="B13438">
        <v>179801284.25315028</v>
      </c>
    </row>
    <row r="13439" spans="1:2" x14ac:dyDescent="0.25">
      <c r="A13439">
        <f ca="1">28187.2315796063*(((RANDBETWEEN(3800,4910))))</f>
        <v>112805300.78158434</v>
      </c>
      <c r="B13439">
        <v>172928494.63626021</v>
      </c>
    </row>
    <row r="13440" spans="1:2" x14ac:dyDescent="0.25">
      <c r="A13440">
        <f ca="1">31330.9669893621*(((RANDBETWEEN(3800,4910))))</f>
        <v>121282173.21582076</v>
      </c>
      <c r="B13440">
        <v>188091972.18780887</v>
      </c>
    </row>
    <row r="13441" spans="1:2" x14ac:dyDescent="0.25">
      <c r="A13441">
        <f ca="1">27746.4000560835*(((RANDBETWEEN(3800,4910))))</f>
        <v>109598280.22153002</v>
      </c>
      <c r="B13441">
        <v>150119136.87838611</v>
      </c>
    </row>
    <row r="13442" spans="1:2" x14ac:dyDescent="0.25">
      <c r="A13442">
        <f ca="1">31263.1379117838*(((RANDBETWEEN(3800,4910))))</f>
        <v>146655379.94417796</v>
      </c>
      <c r="B13442">
        <v>145000320.70198122</v>
      </c>
    </row>
    <row r="13443" spans="1:2" x14ac:dyDescent="0.25">
      <c r="A13443">
        <f ca="1">29281.2374349609*(((RANDBETWEEN(3800,4910))))</f>
        <v>124328134.14884405</v>
      </c>
      <c r="B13443">
        <v>170873636.86488208</v>
      </c>
    </row>
    <row r="13444" spans="1:2" x14ac:dyDescent="0.25">
      <c r="A13444">
        <f ca="1">27192.4916819056*(((RANDBETWEEN(3800,4910))))</f>
        <v>129980110.23950893</v>
      </c>
      <c r="B13444">
        <v>156806232.75542286</v>
      </c>
    </row>
    <row r="13445" spans="1:2" x14ac:dyDescent="0.25">
      <c r="A13445">
        <f ca="1">31464.0895346722*(((RANDBETWEEN(3800,4910))))</f>
        <v>127492490.79449165</v>
      </c>
      <c r="B13445">
        <v>193661957.14268672</v>
      </c>
    </row>
    <row r="13446" spans="1:2" x14ac:dyDescent="0.25">
      <c r="A13446">
        <f ca="1">27001.1553516607*(((RANDBETWEEN(3800,4910))))</f>
        <v>127661462.5026516</v>
      </c>
      <c r="B13446">
        <v>171407397.98591852</v>
      </c>
    </row>
    <row r="13447" spans="1:2" x14ac:dyDescent="0.25">
      <c r="A13447">
        <f ca="1">28616.3920710712*(((RANDBETWEEN(3800,4910))))</f>
        <v>139476294.95440102</v>
      </c>
      <c r="B13447">
        <v>193407309.45327151</v>
      </c>
    </row>
    <row r="13448" spans="1:2" x14ac:dyDescent="0.25">
      <c r="A13448">
        <f ca="1">30624.9252114318*(((RANDBETWEEN(3800,4910))))</f>
        <v>148592137.12586689</v>
      </c>
      <c r="B13448">
        <v>162337058.41388166</v>
      </c>
    </row>
    <row r="13449" spans="1:2" x14ac:dyDescent="0.25">
      <c r="A13449">
        <f ca="1">27399.1861821255*(((RANDBETWEEN(3800,4910))))</f>
        <v>105021080.63608713</v>
      </c>
      <c r="B13449">
        <v>186331240.46826676</v>
      </c>
    </row>
    <row r="13450" spans="1:2" x14ac:dyDescent="0.25">
      <c r="A13450">
        <f ca="1">25347.6440748945*(((RANDBETWEEN(3800,4910))))</f>
        <v>105471546.99563619</v>
      </c>
      <c r="B13450">
        <v>143490004.54051644</v>
      </c>
    </row>
    <row r="13451" spans="1:2" x14ac:dyDescent="0.25">
      <c r="A13451">
        <f ca="1">32081.3623028744*(((RANDBETWEEN(3800,4910))))</f>
        <v>126625137.00944518</v>
      </c>
      <c r="B13451">
        <v>168100484.19438618</v>
      </c>
    </row>
    <row r="13452" spans="1:2" x14ac:dyDescent="0.25">
      <c r="A13452">
        <f ca="1">27517.7193511718*(((RANDBETWEEN(3800,4910))))</f>
        <v>127296969.71852052</v>
      </c>
      <c r="B13452">
        <v>193401314.68442166</v>
      </c>
    </row>
    <row r="13453" spans="1:2" x14ac:dyDescent="0.25">
      <c r="A13453">
        <f ca="1">26788.9154217129*(((RANDBETWEEN(3800,4910))))</f>
        <v>120335808.0743345</v>
      </c>
      <c r="B13453">
        <v>171724831.88771206</v>
      </c>
    </row>
    <row r="13454" spans="1:2" x14ac:dyDescent="0.25">
      <c r="A13454">
        <f ca="1">26295.5081196693*(((RANDBETWEEN(3800,4910))))</f>
        <v>121695611.57782939</v>
      </c>
      <c r="B13454">
        <v>198915740.84074426</v>
      </c>
    </row>
    <row r="13455" spans="1:2" x14ac:dyDescent="0.25">
      <c r="A13455">
        <f ca="1">27267.0871881898*(((RANDBETWEEN(3800,4910))))</f>
        <v>104514745.19233133</v>
      </c>
      <c r="B13455">
        <v>152867383.22142237</v>
      </c>
    </row>
    <row r="13456" spans="1:2" x14ac:dyDescent="0.25">
      <c r="A13456">
        <f ca="1">30263.5280808003*(((RANDBETWEEN(3800,4910))))</f>
        <v>121205429.96360506</v>
      </c>
      <c r="B13456">
        <v>196349070.33361486</v>
      </c>
    </row>
    <row r="13457" spans="1:2" x14ac:dyDescent="0.25">
      <c r="A13457">
        <f ca="1">26510.3562405963*(((RANDBETWEEN(3800,4910))))</f>
        <v>115664684.27772187</v>
      </c>
      <c r="B13457">
        <v>168906169.21955055</v>
      </c>
    </row>
    <row r="13458" spans="1:2" x14ac:dyDescent="0.25">
      <c r="A13458">
        <f ca="1">26350.9612203279*(((RANDBETWEEN(3800,4910))))</f>
        <v>100186354.55968679</v>
      </c>
      <c r="B13458">
        <v>172988331.90611017</v>
      </c>
    </row>
    <row r="13459" spans="1:2" x14ac:dyDescent="0.25">
      <c r="A13459">
        <f ca="1">27288.5411874788*(((RANDBETWEEN(3800,4910))))</f>
        <v>126837139.43940167</v>
      </c>
      <c r="B13459">
        <v>183908167.36727124</v>
      </c>
    </row>
    <row r="13460" spans="1:2" x14ac:dyDescent="0.25">
      <c r="A13460">
        <f ca="1">29419.8662484781*(((RANDBETWEEN(3800,4910))))</f>
        <v>115267035.96153715</v>
      </c>
      <c r="B13460">
        <v>187945285.50520945</v>
      </c>
    </row>
    <row r="13461" spans="1:2" x14ac:dyDescent="0.25">
      <c r="A13461">
        <f ca="1">27848.320685722*(((RANDBETWEEN(3800,4910))))</f>
        <v>117909789.78334677</v>
      </c>
      <c r="B13461">
        <v>162381052.09018874</v>
      </c>
    </row>
    <row r="13462" spans="1:2" x14ac:dyDescent="0.25">
      <c r="A13462">
        <f ca="1">28994.492553244*(((RANDBETWEEN(3800,4910))))</f>
        <v>139289542.22578403</v>
      </c>
      <c r="B13462">
        <v>186343396.84225622</v>
      </c>
    </row>
    <row r="13463" spans="1:2" x14ac:dyDescent="0.25">
      <c r="A13463">
        <f ca="1">27415.9383426449*(((RANDBETWEEN(3800,4910))))</f>
        <v>107799469.56327984</v>
      </c>
      <c r="B13463">
        <v>147000142.70572653</v>
      </c>
    </row>
    <row r="13464" spans="1:2" x14ac:dyDescent="0.25">
      <c r="A13464">
        <f ca="1">33905.4751356529*(((RANDBETWEEN(3800,4910))))</f>
        <v>137045930.49830887</v>
      </c>
      <c r="B13464">
        <v>149592910.48301512</v>
      </c>
    </row>
    <row r="13465" spans="1:2" x14ac:dyDescent="0.25">
      <c r="A13465">
        <f ca="1">29070.1121345861*(((RANDBETWEEN(3800,4910))))</f>
        <v>131920168.86675183</v>
      </c>
      <c r="B13465">
        <v>158567377.09488535</v>
      </c>
    </row>
    <row r="13466" spans="1:2" x14ac:dyDescent="0.25">
      <c r="A13466">
        <f ca="1">26170.6030884459*(((RANDBETWEEN(3800,4910))))</f>
        <v>99683827.163890511</v>
      </c>
      <c r="B13466">
        <v>148253610.00240657</v>
      </c>
    </row>
    <row r="13467" spans="1:2" x14ac:dyDescent="0.25">
      <c r="A13467">
        <f ca="1">27808.0003557978*(((RANDBETWEEN(3800,4910))))</f>
        <v>126999137.62492836</v>
      </c>
      <c r="B13467">
        <v>160465469.62688357</v>
      </c>
    </row>
    <row r="13468" spans="1:2" x14ac:dyDescent="0.25">
      <c r="A13468">
        <f ca="1">26272.0933525828*(((RANDBETWEEN(3800,4910))))</f>
        <v>109213092.06668653</v>
      </c>
      <c r="B13468">
        <v>174037574.70459202</v>
      </c>
    </row>
    <row r="13469" spans="1:2" x14ac:dyDescent="0.25">
      <c r="A13469">
        <f ca="1">29162.5609908104*(((RANDBETWEEN(3800,4910))))</f>
        <v>115308766.1576644</v>
      </c>
      <c r="B13469">
        <v>164735817.3271628</v>
      </c>
    </row>
    <row r="13470" spans="1:2" x14ac:dyDescent="0.25">
      <c r="A13470">
        <f ca="1">26866.9858165088*(((RANDBETWEEN(3800,4910))))</f>
        <v>118268471.56427176</v>
      </c>
      <c r="B13470">
        <v>149881576.12552571</v>
      </c>
    </row>
    <row r="13471" spans="1:2" x14ac:dyDescent="0.25">
      <c r="A13471">
        <f ca="1">29211.176845866*(((RANDBETWEEN(3800,4910))))</f>
        <v>117399719.74353561</v>
      </c>
      <c r="B13471">
        <v>191529883.77106076</v>
      </c>
    </row>
    <row r="13472" spans="1:2" x14ac:dyDescent="0.25">
      <c r="A13472">
        <f ca="1">26441.9301059213*(((RANDBETWEEN(3800,4910))))</f>
        <v>102224501.78949164</v>
      </c>
      <c r="B13472">
        <v>170963098.36103678</v>
      </c>
    </row>
    <row r="13473" spans="1:2" x14ac:dyDescent="0.25">
      <c r="A13473">
        <f ca="1">28301.911379684*(((RANDBETWEEN(3800,4910))))</f>
        <v>119971802.33848049</v>
      </c>
      <c r="B13473">
        <v>170819037.08985206</v>
      </c>
    </row>
    <row r="13474" spans="1:2" x14ac:dyDescent="0.25">
      <c r="A13474">
        <f ca="1">29455.7263238499*(((RANDBETWEEN(3800,4910))))</f>
        <v>141799866.52301335</v>
      </c>
      <c r="B13474">
        <v>168222261.78289789</v>
      </c>
    </row>
    <row r="13475" spans="1:2" x14ac:dyDescent="0.25">
      <c r="A13475">
        <f ca="1">25582.322260753*(((RANDBETWEEN(3800,4910))))</f>
        <v>122743982.2070931</v>
      </c>
      <c r="B13475">
        <v>190506561.82493353</v>
      </c>
    </row>
    <row r="13476" spans="1:2" x14ac:dyDescent="0.25">
      <c r="A13476">
        <f ca="1">26935.0974604324*(((RANDBETWEEN(3800,4910))))</f>
        <v>119026195.6776506</v>
      </c>
      <c r="B13476">
        <v>184091191.65362158</v>
      </c>
    </row>
    <row r="13477" spans="1:2" x14ac:dyDescent="0.25">
      <c r="A13477">
        <f ca="1">28975.4071480441*(((RANDBETWEEN(3800,4910))))</f>
        <v>122247242.75759791</v>
      </c>
      <c r="B13477">
        <v>154378659.34351927</v>
      </c>
    </row>
    <row r="13478" spans="1:2" x14ac:dyDescent="0.25">
      <c r="A13478">
        <f ca="1">27136.0782299651*(((RANDBETWEEN(3800,4910))))</f>
        <v>112668996.81081527</v>
      </c>
      <c r="B13478">
        <v>177126346.46517864</v>
      </c>
    </row>
    <row r="13479" spans="1:2" x14ac:dyDescent="0.25">
      <c r="A13479">
        <f ca="1">29816.5314546586*(((RANDBETWEEN(3800,4910))))</f>
        <v>113660617.90515845</v>
      </c>
      <c r="B13479">
        <v>200571821.48353729</v>
      </c>
    </row>
    <row r="13480" spans="1:2" x14ac:dyDescent="0.25">
      <c r="A13480">
        <f ca="1">31484.7040421509*(((RANDBETWEEN(3800,4910))))</f>
        <v>133337721.61850916</v>
      </c>
      <c r="B13480">
        <v>174737932.21980029</v>
      </c>
    </row>
    <row r="13481" spans="1:2" x14ac:dyDescent="0.25">
      <c r="A13481">
        <f ca="1">24441.6232661423*(((RANDBETWEEN(3800,4910))))</f>
        <v>95077914.505293623</v>
      </c>
      <c r="B13481">
        <v>143460473.65088686</v>
      </c>
    </row>
    <row r="13482" spans="1:2" x14ac:dyDescent="0.25">
      <c r="A13482">
        <f ca="1">26130.6028457529*(((RANDBETWEEN(3800,4910))))</f>
        <v>123806796.28317747</v>
      </c>
      <c r="B13482">
        <v>166153814.18117991</v>
      </c>
    </row>
    <row r="13483" spans="1:2" x14ac:dyDescent="0.25">
      <c r="A13483">
        <f ca="1">32009.1164389627*(((RANDBETWEEN(3800,4910))))</f>
        <v>156652615.85228354</v>
      </c>
      <c r="B13483">
        <v>199855499.2882072</v>
      </c>
    </row>
    <row r="13484" spans="1:2" x14ac:dyDescent="0.25">
      <c r="A13484">
        <f ca="1">28131.9926655491*(((RANDBETWEEN(3800,4910))))</f>
        <v>110868183.09492899</v>
      </c>
      <c r="B13484">
        <v>166176227.06826976</v>
      </c>
    </row>
    <row r="13485" spans="1:2" x14ac:dyDescent="0.25">
      <c r="A13485">
        <f ca="1">24266.0306710439*(((RANDBETWEEN(3800,4910))))</f>
        <v>113856215.90853779</v>
      </c>
      <c r="B13485">
        <v>201620151.03364038</v>
      </c>
    </row>
    <row r="13486" spans="1:2" x14ac:dyDescent="0.25">
      <c r="A13486">
        <f ca="1">27234.7349097542*(((RANDBETWEEN(3800,4910))))</f>
        <v>118934087.35089657</v>
      </c>
      <c r="B13486">
        <v>171662211.22374305</v>
      </c>
    </row>
    <row r="13487" spans="1:2" x14ac:dyDescent="0.25">
      <c r="A13487">
        <f ca="1">26443.3246950944*(((RANDBETWEEN(3800,4910))))</f>
        <v>112304799.98006593</v>
      </c>
      <c r="B13487">
        <v>154960490.67907703</v>
      </c>
    </row>
    <row r="13488" spans="1:2" x14ac:dyDescent="0.25">
      <c r="A13488">
        <f ca="1">26077.6694020916*(((RANDBETWEEN(3800,4910))))</f>
        <v>127754502.40084668</v>
      </c>
      <c r="B13488">
        <v>161133329.14717489</v>
      </c>
    </row>
    <row r="13489" spans="1:2" x14ac:dyDescent="0.25">
      <c r="A13489">
        <f ca="1">31486.302643139*(((RANDBETWEEN(3800,4910))))</f>
        <v>139295402.89324689</v>
      </c>
      <c r="B13489">
        <v>190561881.00266677</v>
      </c>
    </row>
    <row r="13490" spans="1:2" x14ac:dyDescent="0.25">
      <c r="A13490">
        <f ca="1">27330.4943072956*(((RANDBETWEEN(3800,4910))))</f>
        <v>110305875.02424514</v>
      </c>
      <c r="B13490">
        <v>157762119.58163792</v>
      </c>
    </row>
    <row r="13491" spans="1:2" x14ac:dyDescent="0.25">
      <c r="A13491">
        <f ca="1">26890.1928629486*(((RANDBETWEEN(3800,4910))))</f>
        <v>119150444.57572508</v>
      </c>
      <c r="B13491">
        <v>155070288.33960032</v>
      </c>
    </row>
    <row r="13492" spans="1:2" x14ac:dyDescent="0.25">
      <c r="A13492">
        <f ca="1">25782.2649875386*(((RANDBETWEEN(3800,4910))))</f>
        <v>113596659.53509516</v>
      </c>
      <c r="B13492">
        <v>154856363.10733554</v>
      </c>
    </row>
    <row r="13493" spans="1:2" x14ac:dyDescent="0.25">
      <c r="A13493">
        <f ca="1">28699.0366057294*(((RANDBETWEEN(3800,4910))))</f>
        <v>111438359.14004715</v>
      </c>
      <c r="B13493">
        <v>157660301.15750062</v>
      </c>
    </row>
    <row r="13494" spans="1:2" x14ac:dyDescent="0.25">
      <c r="A13494">
        <f ca="1">30385.5386394541*(((RANDBETWEEN(3800,4910))))</f>
        <v>120357118.55087754</v>
      </c>
      <c r="B13494">
        <v>148360169.65159646</v>
      </c>
    </row>
    <row r="13495" spans="1:2" x14ac:dyDescent="0.25">
      <c r="A13495">
        <f ca="1">33607.4486932535*(((RANDBETWEEN(3800,4910))))</f>
        <v>153048321.34907663</v>
      </c>
      <c r="B13495">
        <v>181202359.52480972</v>
      </c>
    </row>
    <row r="13496" spans="1:2" x14ac:dyDescent="0.25">
      <c r="A13496">
        <f ca="1">28765.575024956*(((RANDBETWEEN(3800,4910))))</f>
        <v>119607260.95376693</v>
      </c>
      <c r="B13496">
        <v>176753741.08241034</v>
      </c>
    </row>
    <row r="13497" spans="1:2" x14ac:dyDescent="0.25">
      <c r="A13497">
        <f ca="1">28713.4172956137*(((RANDBETWEEN(3800,4910))))</f>
        <v>119218108.61138806</v>
      </c>
      <c r="B13497">
        <v>154910227.00513935</v>
      </c>
    </row>
    <row r="13498" spans="1:2" x14ac:dyDescent="0.25">
      <c r="A13498">
        <f ca="1">29561.7356117746*(((RANDBETWEEN(3800,4910))))</f>
        <v>144911627.96891886</v>
      </c>
      <c r="B13498">
        <v>184970186.3446281</v>
      </c>
    </row>
    <row r="13499" spans="1:2" x14ac:dyDescent="0.25">
      <c r="A13499">
        <f ca="1">29509.6222632554*(((RANDBETWEEN(3800,4910))))</f>
        <v>112372641.57847656</v>
      </c>
      <c r="B13499">
        <v>156715050.48484594</v>
      </c>
    </row>
    <row r="13500" spans="1:2" x14ac:dyDescent="0.25">
      <c r="A13500">
        <f ca="1">28526.0376637308*(((RANDBETWEEN(3800,4910))))</f>
        <v>127967804.95949638</v>
      </c>
      <c r="B13500">
        <v>155221437.16499782</v>
      </c>
    </row>
    <row r="13501" spans="1:2" x14ac:dyDescent="0.25">
      <c r="A13501">
        <f ca="1">26368.5725914985*(((RANDBETWEEN(3800,4910))))</f>
        <v>121058116.76756947</v>
      </c>
      <c r="B13501">
        <v>174636474.81313589</v>
      </c>
    </row>
    <row r="13502" spans="1:2" x14ac:dyDescent="0.25">
      <c r="A13502">
        <f ca="1">29585.0582602639*(((RANDBETWEEN(3800,4910))))</f>
        <v>120588697.46883576</v>
      </c>
      <c r="B13502">
        <v>156171357.32706895</v>
      </c>
    </row>
    <row r="13503" spans="1:2" x14ac:dyDescent="0.25">
      <c r="A13503">
        <f ca="1">26085.7521067184*(((RANDBETWEEN(3800,4910))))</f>
        <v>101917033.48094894</v>
      </c>
      <c r="B13503">
        <v>159944979.55959296</v>
      </c>
    </row>
    <row r="13504" spans="1:2" x14ac:dyDescent="0.25">
      <c r="A13504">
        <f ca="1">26562.1695618798*(((RANDBETWEEN(3800,4910))))</f>
        <v>121628174.42384778</v>
      </c>
      <c r="B13504">
        <v>164511457.72421005</v>
      </c>
    </row>
    <row r="13505" spans="1:2" x14ac:dyDescent="0.25">
      <c r="A13505">
        <f ca="1">26620.3036533146*(((RANDBETWEEN(3800,4910))))</f>
        <v>111512452.00373495</v>
      </c>
      <c r="B13505">
        <v>161051858.09526369</v>
      </c>
    </row>
    <row r="13506" spans="1:2" x14ac:dyDescent="0.25">
      <c r="A13506">
        <f ca="1">30011.3324250023*(((RANDBETWEEN(3800,4910))))</f>
        <v>132680100.65093528</v>
      </c>
      <c r="B13506">
        <v>195028701.75711113</v>
      </c>
    </row>
    <row r="13507" spans="1:2" x14ac:dyDescent="0.25">
      <c r="A13507">
        <f ca="1">25778.0972133192*(((RANDBETWEEN(3800,4910))))</f>
        <v>118656581.47290811</v>
      </c>
      <c r="B13507">
        <v>161615860.29380861</v>
      </c>
    </row>
    <row r="13508" spans="1:2" x14ac:dyDescent="0.25">
      <c r="A13508">
        <f ca="1">27684.770881933*(((RANDBETWEEN(3800,4910))))</f>
        <v>134880203.73677742</v>
      </c>
      <c r="B13508">
        <v>181165324.16905522</v>
      </c>
    </row>
    <row r="13509" spans="1:2" x14ac:dyDescent="0.25">
      <c r="A13509">
        <f ca="1">26540.226444171*(((RANDBETWEEN(3800,4910))))</f>
        <v>128321994.85756657</v>
      </c>
      <c r="B13509">
        <v>201926134.57103902</v>
      </c>
    </row>
    <row r="13510" spans="1:2" x14ac:dyDescent="0.25">
      <c r="A13510">
        <f ca="1">26435.5102563122*(((RANDBETWEEN(3800,4910))))</f>
        <v>123638881.46877216</v>
      </c>
      <c r="B13510">
        <v>148976781.88043797</v>
      </c>
    </row>
    <row r="13511" spans="1:2" x14ac:dyDescent="0.25">
      <c r="A13511">
        <f ca="1">28085.3268485566*(((RANDBETWEEN(3800,4910))))</f>
        <v>113661317.75610866</v>
      </c>
      <c r="B13511">
        <v>186137172.13536584</v>
      </c>
    </row>
    <row r="13512" spans="1:2" x14ac:dyDescent="0.25">
      <c r="A13512">
        <f ca="1">28264.0711550869*(((RANDBETWEEN(3800,4910))))</f>
        <v>136939424.7463958</v>
      </c>
      <c r="B13512">
        <v>184164969.36144304</v>
      </c>
    </row>
    <row r="13513" spans="1:2" x14ac:dyDescent="0.25">
      <c r="A13513">
        <f ca="1">27442.0238628681*(((RANDBETWEEN(3800,4910))))</f>
        <v>104910857.22774477</v>
      </c>
      <c r="B13513">
        <v>187919516.68259791</v>
      </c>
    </row>
    <row r="13514" spans="1:2" x14ac:dyDescent="0.25">
      <c r="A13514">
        <f ca="1">30398.3861788509*(((RANDBETWEEN(3800,4910))))</f>
        <v>118888088.34548602</v>
      </c>
      <c r="B13514">
        <v>190963860.09355548</v>
      </c>
    </row>
    <row r="13515" spans="1:2" x14ac:dyDescent="0.25">
      <c r="A13515">
        <f ca="1">25746.2814891523*(((RANDBETWEEN(3800,4910))))</f>
        <v>105920202.04637238</v>
      </c>
      <c r="B13515">
        <v>178191518.43564358</v>
      </c>
    </row>
    <row r="13516" spans="1:2" x14ac:dyDescent="0.25">
      <c r="A13516">
        <f ca="1">27084.2035613957*(((RANDBETWEEN(3800,4910))))</f>
        <v>113266139.29375663</v>
      </c>
      <c r="B13516">
        <v>167320605.33994651</v>
      </c>
    </row>
    <row r="13517" spans="1:2" x14ac:dyDescent="0.25">
      <c r="A13517">
        <f ca="1">27028.5843692558*(((RANDBETWEEN(3800,4910))))</f>
        <v>125980231.74510115</v>
      </c>
      <c r="B13517">
        <v>161333681.52431583</v>
      </c>
    </row>
    <row r="13518" spans="1:2" x14ac:dyDescent="0.25">
      <c r="A13518">
        <f ca="1">27134.436795028*(((RANDBETWEEN(3800,4910))))</f>
        <v>132090438.31819649</v>
      </c>
      <c r="B13518">
        <v>158577510.94809562</v>
      </c>
    </row>
    <row r="13519" spans="1:2" x14ac:dyDescent="0.25">
      <c r="A13519">
        <f ca="1">28713.1316760902*(((RANDBETWEEN(3800,4910))))</f>
        <v>119819898.48432426</v>
      </c>
      <c r="B13519">
        <v>164861883.85819376</v>
      </c>
    </row>
    <row r="13520" spans="1:2" x14ac:dyDescent="0.25">
      <c r="A13520">
        <f ca="1">32497.4692564876*(((RANDBETWEEN(3800,4910))))</f>
        <v>137886762.05527693</v>
      </c>
      <c r="B13520">
        <v>142908222.50180095</v>
      </c>
    </row>
    <row r="13521" spans="1:2" x14ac:dyDescent="0.25">
      <c r="A13521">
        <f ca="1">27284.5779781198*(((RANDBETWEEN(3800,4910))))</f>
        <v>117350969.88389307</v>
      </c>
      <c r="B13521">
        <v>154085194.07214379</v>
      </c>
    </row>
    <row r="13522" spans="1:2" x14ac:dyDescent="0.25">
      <c r="A13522">
        <f ca="1">26925.9018704934*(((RANDBETWEEN(3800,4910))))</f>
        <v>115431341.31880535</v>
      </c>
      <c r="B13522">
        <v>153180013.39306697</v>
      </c>
    </row>
    <row r="13523" spans="1:2" x14ac:dyDescent="0.25">
      <c r="A13523">
        <f ca="1">29624.9966315215*(((RANDBETWEEN(3800,4910))))</f>
        <v>131238735.07764034</v>
      </c>
      <c r="B13523">
        <v>154894224.17762172</v>
      </c>
    </row>
    <row r="13524" spans="1:2" x14ac:dyDescent="0.25">
      <c r="A13524">
        <f ca="1">25946.4186736252*(((RANDBETWEEN(3800,4910))))</f>
        <v>121481132.22991304</v>
      </c>
      <c r="B13524">
        <v>151989171.03643608</v>
      </c>
    </row>
    <row r="13525" spans="1:2" x14ac:dyDescent="0.25">
      <c r="A13525">
        <f ca="1">32107.3533825475*(((RANDBETWEEN(3800,4910))))</f>
        <v>131415397.39476672</v>
      </c>
      <c r="B13525">
        <v>158703443.02365717</v>
      </c>
    </row>
    <row r="13526" spans="1:2" x14ac:dyDescent="0.25">
      <c r="A13526">
        <f ca="1">27049.7842304654*(((RANDBETWEEN(3800,4910))))</f>
        <v>128351226.1735581</v>
      </c>
      <c r="B13526">
        <v>163885212.0461044</v>
      </c>
    </row>
    <row r="13527" spans="1:2" x14ac:dyDescent="0.25">
      <c r="A13527">
        <f ca="1">25491.095944997*(((RANDBETWEEN(3800,4910))))</f>
        <v>104003671.45558763</v>
      </c>
      <c r="B13527">
        <v>167237891.8780022</v>
      </c>
    </row>
    <row r="13528" spans="1:2" x14ac:dyDescent="0.25">
      <c r="A13528">
        <f ca="1">25573.3941640957*(((RANDBETWEEN(3800,4910))))</f>
        <v>105720411.47437176</v>
      </c>
      <c r="B13528">
        <v>172908652.09694546</v>
      </c>
    </row>
    <row r="13529" spans="1:2" x14ac:dyDescent="0.25">
      <c r="A13529">
        <f ca="1">27352.5163736724*(((RANDBETWEEN(3800,4910))))</f>
        <v>116603777.30096528</v>
      </c>
      <c r="B13529">
        <v>149348031.34722617</v>
      </c>
    </row>
    <row r="13530" spans="1:2" x14ac:dyDescent="0.25">
      <c r="A13530">
        <f ca="1">26281.6798196414*(((RANDBETWEEN(3800,4910))))</f>
        <v>113641983.54012948</v>
      </c>
      <c r="B13530">
        <v>145083696.19945621</v>
      </c>
    </row>
    <row r="13531" spans="1:2" x14ac:dyDescent="0.25">
      <c r="A13531">
        <f ca="1">26010.8198344985*(((RANDBETWEEN(3800,4910))))</f>
        <v>110415930.19744599</v>
      </c>
      <c r="B13531">
        <v>155633094.15809309</v>
      </c>
    </row>
    <row r="13532" spans="1:2" x14ac:dyDescent="0.25">
      <c r="A13532">
        <f ca="1">28113.695745126*(((RANDBETWEEN(3800,4910))))</f>
        <v>126399176.0700866</v>
      </c>
      <c r="B13532">
        <v>149807906.62729266</v>
      </c>
    </row>
    <row r="13533" spans="1:2" x14ac:dyDescent="0.25">
      <c r="A13533">
        <f ca="1">26938.6086431019*(((RANDBETWEEN(3800,4910))))</f>
        <v>109289935.26506451</v>
      </c>
      <c r="B13533">
        <v>148092968.299335</v>
      </c>
    </row>
    <row r="13534" spans="1:2" x14ac:dyDescent="0.25">
      <c r="A13534">
        <f ca="1">29367.5826261796*(((RANDBETWEEN(3800,4910))))</f>
        <v>121170645.91561693</v>
      </c>
      <c r="B13534">
        <v>192176025.64744881</v>
      </c>
    </row>
    <row r="13535" spans="1:2" x14ac:dyDescent="0.25">
      <c r="A13535">
        <f ca="1">26642.9070221609*(((RANDBETWEEN(3800,4910))))</f>
        <v>113152426.12311716</v>
      </c>
      <c r="B13535">
        <v>161215447.1199789</v>
      </c>
    </row>
    <row r="13536" spans="1:2" x14ac:dyDescent="0.25">
      <c r="A13536">
        <f ca="1">27135.1216007538*(((RANDBETWEEN(3800,4910))))</f>
        <v>109707296.63184771</v>
      </c>
      <c r="B13536">
        <v>143334707.88680053</v>
      </c>
    </row>
    <row r="13537" spans="1:2" x14ac:dyDescent="0.25">
      <c r="A13537">
        <f ca="1">26166.8952678185*(((RANDBETWEEN(3800,4910))))</f>
        <v>115631510.18848979</v>
      </c>
      <c r="B13537">
        <v>143750852.89190707</v>
      </c>
    </row>
    <row r="13538" spans="1:2" x14ac:dyDescent="0.25">
      <c r="A13538">
        <f ca="1">29723.1324495232*(((RANDBETWEEN(3800,4910))))</f>
        <v>126709713.63231756</v>
      </c>
      <c r="B13538">
        <v>146352721.28288445</v>
      </c>
    </row>
    <row r="13539" spans="1:2" x14ac:dyDescent="0.25">
      <c r="A13539">
        <f ca="1">26945.0022567413*(((RANDBETWEEN(3800,4910))))</f>
        <v>122195585.23432159</v>
      </c>
      <c r="B13539">
        <v>157384382.71970204</v>
      </c>
    </row>
    <row r="13540" spans="1:2" x14ac:dyDescent="0.25">
      <c r="A13540">
        <f ca="1">30888.9755255394*(((RANDBETWEEN(3800,4910))))</f>
        <v>149224640.76388082</v>
      </c>
      <c r="B13540">
        <v>193674684.38988337</v>
      </c>
    </row>
    <row r="13541" spans="1:2" x14ac:dyDescent="0.25">
      <c r="A13541">
        <f ca="1">28065.1006393354*(((RANDBETWEEN(3800,4910))))</f>
        <v>137098016.62315324</v>
      </c>
      <c r="B13541">
        <v>144765187.09902745</v>
      </c>
    </row>
    <row r="13542" spans="1:2" x14ac:dyDescent="0.25">
      <c r="A13542">
        <f ca="1">34925.3236192377*(((RANDBETWEEN(3800,4910))))</f>
        <v>149340683.79586029</v>
      </c>
      <c r="B13542">
        <v>196634188.59123778</v>
      </c>
    </row>
    <row r="13543" spans="1:2" x14ac:dyDescent="0.25">
      <c r="A13543">
        <f ca="1">29629.9687206919*(((RANDBETWEEN(3800,4910))))</f>
        <v>143201638.82710409</v>
      </c>
      <c r="B13543">
        <v>192761944.25118339</v>
      </c>
    </row>
    <row r="13544" spans="1:2" x14ac:dyDescent="0.25">
      <c r="A13544">
        <f ca="1">27967.2451756619*(((RANDBETWEEN(3800,4910))))</f>
        <v>106611138.60962307</v>
      </c>
      <c r="B13544">
        <v>149867761.54306585</v>
      </c>
    </row>
    <row r="13545" spans="1:2" x14ac:dyDescent="0.25">
      <c r="A13545">
        <f ca="1">28387.0969042821*(((RANDBETWEEN(3800,4910))))</f>
        <v>111561290.83382864</v>
      </c>
      <c r="B13545">
        <v>176018249.48308769</v>
      </c>
    </row>
    <row r="13546" spans="1:2" x14ac:dyDescent="0.25">
      <c r="A13546">
        <f ca="1">26018.3454230605*(((RANDBETWEEN(3800,4910))))</f>
        <v>108860757.2500852</v>
      </c>
      <c r="B13546">
        <v>154623160.62884462</v>
      </c>
    </row>
    <row r="13547" spans="1:2" x14ac:dyDescent="0.25">
      <c r="A13547">
        <f ca="1">29524.5420992037*(((RANDBETWEEN(3800,4910))))</f>
        <v>128195561.79474236</v>
      </c>
      <c r="B13547">
        <v>157923243.77763125</v>
      </c>
    </row>
    <row r="13548" spans="1:2" x14ac:dyDescent="0.25">
      <c r="A13548">
        <f ca="1">26952.531930355*(((RANDBETWEEN(3800,4910))))</f>
        <v>128428814.64814135</v>
      </c>
      <c r="B13548">
        <v>149977983.72978777</v>
      </c>
    </row>
    <row r="13549" spans="1:2" x14ac:dyDescent="0.25">
      <c r="A13549">
        <f ca="1">28110.2031971809*(((RANDBETWEEN(3800,4910))))</f>
        <v>135406848.80082023</v>
      </c>
      <c r="B13549">
        <v>178207994.55413526</v>
      </c>
    </row>
    <row r="13550" spans="1:2" x14ac:dyDescent="0.25">
      <c r="A13550">
        <f ca="1">30261.0804956054*(((RANDBETWEEN(3800,4910))))</f>
        <v>135811729.26427692</v>
      </c>
      <c r="B13550">
        <v>179518092.12623635</v>
      </c>
    </row>
    <row r="13551" spans="1:2" x14ac:dyDescent="0.25">
      <c r="A13551">
        <f ca="1">27122.7625895013*(((RANDBETWEEN(3800,4910))))</f>
        <v>119774119.59523767</v>
      </c>
      <c r="B13551">
        <v>199566737.72975415</v>
      </c>
    </row>
    <row r="13552" spans="1:2" x14ac:dyDescent="0.25">
      <c r="A13552">
        <f ca="1">26470.5945237787*(((RANDBETWEEN(3800,4910))))</f>
        <v>128673559.98008813</v>
      </c>
      <c r="B13552">
        <v>160523068.0217973</v>
      </c>
    </row>
    <row r="13553" spans="1:2" x14ac:dyDescent="0.25">
      <c r="A13553">
        <f ca="1">27711.4697364593*(((RANDBETWEEN(3800,4910))))</f>
        <v>130160773.35214911</v>
      </c>
      <c r="B13553">
        <v>144845024.03674826</v>
      </c>
    </row>
    <row r="13554" spans="1:2" x14ac:dyDescent="0.25">
      <c r="A13554">
        <f ca="1">26886.9867601606*(((RANDBETWEEN(3800,4910))))</f>
        <v>110666837.50482102</v>
      </c>
      <c r="B13554">
        <v>155380886.36276877</v>
      </c>
    </row>
    <row r="13555" spans="1:2" x14ac:dyDescent="0.25">
      <c r="A13555">
        <f ca="1">26861.1968452109*(((RANDBETWEEN(3800,4910))))</f>
        <v>115610591.22178778</v>
      </c>
      <c r="B13555">
        <v>177603712.4622106</v>
      </c>
    </row>
    <row r="13556" spans="1:2" x14ac:dyDescent="0.25">
      <c r="A13556">
        <f ca="1">26460.4701913246*(((RANDBETWEEN(3800,4910))))</f>
        <v>126798573.15682772</v>
      </c>
      <c r="B13556">
        <v>157843430.12487233</v>
      </c>
    </row>
    <row r="13557" spans="1:2" x14ac:dyDescent="0.25">
      <c r="A13557">
        <f ca="1">28252.5605858362*(((RANDBETWEEN(3800,4910))))</f>
        <v>111993150.1622546</v>
      </c>
      <c r="B13557">
        <v>152720681.72789562</v>
      </c>
    </row>
    <row r="13558" spans="1:2" x14ac:dyDescent="0.25">
      <c r="A13558">
        <f ca="1">27155.9605657744*(((RANDBETWEEN(3800,4910))))</f>
        <v>117992648.65828976</v>
      </c>
      <c r="B13558">
        <v>146187824.60612187</v>
      </c>
    </row>
    <row r="13559" spans="1:2" x14ac:dyDescent="0.25">
      <c r="A13559">
        <f ca="1">27772.5133850652*(((RANDBETWEEN(3800,4910))))</f>
        <v>118810812.26130901</v>
      </c>
      <c r="B13559">
        <v>163993453.80254516</v>
      </c>
    </row>
    <row r="13560" spans="1:2" x14ac:dyDescent="0.25">
      <c r="A13560">
        <f ca="1">27707.8825348879*(((RANDBETWEEN(3800,4910))))</f>
        <v>124463808.3467164</v>
      </c>
      <c r="B13560">
        <v>143285339.41144976</v>
      </c>
    </row>
    <row r="13561" spans="1:2" x14ac:dyDescent="0.25">
      <c r="A13561">
        <f ca="1">26746.0078764906*(((RANDBETWEEN(3800,4910))))</f>
        <v>106395619.33267972</v>
      </c>
      <c r="B13561">
        <v>192725636.93942019</v>
      </c>
    </row>
    <row r="13562" spans="1:2" x14ac:dyDescent="0.25">
      <c r="A13562">
        <f ca="1">30011.2540043758*(((RANDBETWEEN(3800,4910))))</f>
        <v>137601599.61006305</v>
      </c>
      <c r="B13562">
        <v>200782897.94421327</v>
      </c>
    </row>
    <row r="13563" spans="1:2" x14ac:dyDescent="0.25">
      <c r="A13563">
        <f ca="1">29108.760826481*(((RANDBETWEEN(3800,4910))))</f>
        <v>111137248.83550437</v>
      </c>
      <c r="B13563">
        <v>196599822.8791934</v>
      </c>
    </row>
    <row r="13564" spans="1:2" x14ac:dyDescent="0.25">
      <c r="A13564">
        <f ca="1">26064.3186189562*(((RANDBETWEEN(3800,4910))))</f>
        <v>120130444.51476935</v>
      </c>
      <c r="B13564">
        <v>144718809.87104523</v>
      </c>
    </row>
    <row r="13565" spans="1:2" x14ac:dyDescent="0.25">
      <c r="A13565">
        <f ca="1">30866.193466559*(((RANDBETWEEN(3800,4910))))</f>
        <v>122415323.2883729</v>
      </c>
      <c r="B13565">
        <v>183672722.60973173</v>
      </c>
    </row>
    <row r="13566" spans="1:2" x14ac:dyDescent="0.25">
      <c r="A13566">
        <f ca="1">26544.1485711107*(((RANDBETWEEN(3800,4910))))</f>
        <v>108910641.58726725</v>
      </c>
      <c r="B13566">
        <v>169983465.45175353</v>
      </c>
    </row>
    <row r="13567" spans="1:2" x14ac:dyDescent="0.25">
      <c r="A13567">
        <f ca="1">26178.8365037015*(((RANDBETWEEN(3800,4910))))</f>
        <v>100395837.99169526</v>
      </c>
      <c r="B13567">
        <v>148360945.63486856</v>
      </c>
    </row>
    <row r="13568" spans="1:2" x14ac:dyDescent="0.25">
      <c r="A13568">
        <f ca="1">24677.2019773496*(((RANDBETWEEN(3800,4910))))</f>
        <v>113786578.31755903</v>
      </c>
      <c r="B13568">
        <v>156108211.10786039</v>
      </c>
    </row>
    <row r="13569" spans="1:2" x14ac:dyDescent="0.25">
      <c r="A13569">
        <f ca="1">24750.5653959021*(((RANDBETWEEN(3800,4910))))</f>
        <v>105115651.23639601</v>
      </c>
      <c r="B13569">
        <v>153006802.53049421</v>
      </c>
    </row>
    <row r="13570" spans="1:2" x14ac:dyDescent="0.25">
      <c r="A13570">
        <f ca="1">30442.0318885049*(((RANDBETWEEN(3800,4910))))</f>
        <v>139576716.20879513</v>
      </c>
      <c r="B13570">
        <v>146051123.6125235</v>
      </c>
    </row>
    <row r="13571" spans="1:2" x14ac:dyDescent="0.25">
      <c r="A13571">
        <f ca="1">28158.6072628574*(((RANDBETWEEN(3800,4910))))</f>
        <v>123053113.73868677</v>
      </c>
      <c r="B13571">
        <v>161195661.33683094</v>
      </c>
    </row>
    <row r="13572" spans="1:2" x14ac:dyDescent="0.25">
      <c r="A13572">
        <f ca="1">26951.1580203339*(((RANDBETWEEN(3800,4910))))</f>
        <v>110014627.03900318</v>
      </c>
      <c r="B13572">
        <v>172624849.26033267</v>
      </c>
    </row>
    <row r="13573" spans="1:2" x14ac:dyDescent="0.25">
      <c r="A13573">
        <f ca="1">27998.8316184184*(((RANDBETWEEN(3800,4910))))</f>
        <v>108607467.8478449</v>
      </c>
      <c r="B13573">
        <v>176291097.41763109</v>
      </c>
    </row>
    <row r="13574" spans="1:2" x14ac:dyDescent="0.25">
      <c r="A13574">
        <f ca="1">25082.4718737516*(((RANDBETWEEN(3800,4910))))</f>
        <v>97972135.138873667</v>
      </c>
      <c r="B13574">
        <v>147849891.74305099</v>
      </c>
    </row>
    <row r="13575" spans="1:2" x14ac:dyDescent="0.25">
      <c r="A13575">
        <f ca="1">27920.437442825*(((RANDBETWEEN(3800,4910))))</f>
        <v>126144536.36668323</v>
      </c>
      <c r="B13575">
        <v>148213233.31745908</v>
      </c>
    </row>
    <row r="13576" spans="1:2" x14ac:dyDescent="0.25">
      <c r="A13576">
        <f ca="1">27731.9976433396*(((RANDBETWEEN(3800,4910))))</f>
        <v>135387612.49478376</v>
      </c>
      <c r="B13576">
        <v>148091509.26310888</v>
      </c>
    </row>
    <row r="13577" spans="1:2" x14ac:dyDescent="0.25">
      <c r="A13577">
        <f ca="1">32721.6810020837*(((RANDBETWEEN(3800,4910))))</f>
        <v>141586713.69601628</v>
      </c>
      <c r="B13577">
        <v>172927953.51339108</v>
      </c>
    </row>
    <row r="13578" spans="1:2" x14ac:dyDescent="0.25">
      <c r="A13578">
        <f ca="1">25679.9492313972*(((RANDBETWEEN(3800,4910))))</f>
        <v>124984312.90921019</v>
      </c>
      <c r="B13578">
        <v>144933409.10856599</v>
      </c>
    </row>
    <row r="13579" spans="1:2" x14ac:dyDescent="0.25">
      <c r="A13579">
        <f ca="1">29283.3753959671*(((RANDBETWEEN(3800,4910))))</f>
        <v>121994541.89959881</v>
      </c>
      <c r="B13579">
        <v>165460005.533032</v>
      </c>
    </row>
    <row r="13580" spans="1:2" x14ac:dyDescent="0.25">
      <c r="A13580">
        <f ca="1">31455.5951892855*(((RANDBETWEEN(3800,4910))))</f>
        <v>133875013.12559919</v>
      </c>
      <c r="B13580">
        <v>191747749.66925785</v>
      </c>
    </row>
    <row r="13581" spans="1:2" x14ac:dyDescent="0.25">
      <c r="A13581">
        <f ca="1">28970.6983129942*(((RANDBETWEEN(3800,4910))))</f>
        <v>138595820.72936434</v>
      </c>
      <c r="B13581">
        <v>191551129.23845071</v>
      </c>
    </row>
    <row r="13582" spans="1:2" x14ac:dyDescent="0.25">
      <c r="A13582">
        <f ca="1">26062.6912263296*(((RANDBETWEEN(3800,4910))))</f>
        <v>111496193.06623793</v>
      </c>
      <c r="B13582">
        <v>155777283.50580311</v>
      </c>
    </row>
    <row r="13583" spans="1:2" x14ac:dyDescent="0.25">
      <c r="A13583">
        <f ca="1">27312.2718563082*(((RANDBETWEEN(3800,4910))))</f>
        <v>106954856.58930305</v>
      </c>
      <c r="B13583">
        <v>152798467.40241545</v>
      </c>
    </row>
    <row r="13584" spans="1:2" x14ac:dyDescent="0.25">
      <c r="A13584">
        <f ca="1">29278.1484751218*(((RANDBETWEEN(3800,4910))))</f>
        <v>141003563.05618671</v>
      </c>
      <c r="B13584">
        <v>169548649.17103353</v>
      </c>
    </row>
    <row r="13585" spans="1:2" x14ac:dyDescent="0.25">
      <c r="A13585">
        <f ca="1">26024.1718752983*(((RANDBETWEEN(3800,4910))))</f>
        <v>119138658.84511553</v>
      </c>
      <c r="B13585">
        <v>155376620.88362235</v>
      </c>
    </row>
    <row r="13586" spans="1:2" x14ac:dyDescent="0.25">
      <c r="A13586">
        <f ca="1">26386.9872011692*(((RANDBETWEEN(3800,4910))))</f>
        <v>101510739.76289783</v>
      </c>
      <c r="B13586">
        <v>187729502.94435671</v>
      </c>
    </row>
    <row r="13587" spans="1:2" x14ac:dyDescent="0.25">
      <c r="A13587">
        <f ca="1">29790.6943548191*(((RANDBETWEEN(3800,4910))))</f>
        <v>121694986.43943617</v>
      </c>
      <c r="B13587">
        <v>179863700.01167646</v>
      </c>
    </row>
    <row r="13588" spans="1:2" x14ac:dyDescent="0.25">
      <c r="A13588">
        <f ca="1">26385.2417322378*(((RANDBETWEEN(3800,4910))))</f>
        <v>103166295.17304996</v>
      </c>
      <c r="B13588">
        <v>159016704.96188468</v>
      </c>
    </row>
    <row r="13589" spans="1:2" x14ac:dyDescent="0.25">
      <c r="A13589">
        <f ca="1">27032.7157636339*(((RANDBETWEEN(3800,4910))))</f>
        <v>115672990.7525893</v>
      </c>
      <c r="B13589">
        <v>174390375.18764725</v>
      </c>
    </row>
    <row r="13590" spans="1:2" x14ac:dyDescent="0.25">
      <c r="A13590">
        <f ca="1">27135.283865728*(((RANDBETWEEN(3800,4910))))</f>
        <v>127969998.71077311</v>
      </c>
      <c r="B13590">
        <v>190023760.5827494</v>
      </c>
    </row>
    <row r="13591" spans="1:2" x14ac:dyDescent="0.25">
      <c r="A13591">
        <f ca="1">31306.6920687349*(((RANDBETWEEN(3800,4910))))</f>
        <v>128451357.55801944</v>
      </c>
      <c r="B13591">
        <v>174058986.95605752</v>
      </c>
    </row>
    <row r="13592" spans="1:2" x14ac:dyDescent="0.25">
      <c r="A13592">
        <f ca="1">29829.5522730361*(((RANDBETWEEN(3800,4910))))</f>
        <v>121823891.48307937</v>
      </c>
      <c r="B13592">
        <v>184424821.71170771</v>
      </c>
    </row>
    <row r="13593" spans="1:2" x14ac:dyDescent="0.25">
      <c r="A13593">
        <f ca="1">32540.878474769*(((RANDBETWEEN(3800,4910))))</f>
        <v>132962029.4479063</v>
      </c>
      <c r="B13593">
        <v>158232599.74870068</v>
      </c>
    </row>
    <row r="13594" spans="1:2" x14ac:dyDescent="0.25">
      <c r="A13594">
        <f ca="1">32062.7883603446*(((RANDBETWEEN(3800,4910))))</f>
        <v>128700032.47842303</v>
      </c>
      <c r="B13594">
        <v>151741315.19986296</v>
      </c>
    </row>
    <row r="13595" spans="1:2" x14ac:dyDescent="0.25">
      <c r="A13595">
        <f ca="1">25976.1928685561*(((RANDBETWEEN(3800,4910))))</f>
        <v>115620034.45794317</v>
      </c>
      <c r="B13595">
        <v>172289873.23492801</v>
      </c>
    </row>
    <row r="13596" spans="1:2" x14ac:dyDescent="0.25">
      <c r="A13596">
        <f ca="1">27870.1606825912*(((RANDBETWEEN(3800,4910))))</f>
        <v>128286349.62196732</v>
      </c>
      <c r="B13596">
        <v>181049984.5618706</v>
      </c>
    </row>
    <row r="13597" spans="1:2" x14ac:dyDescent="0.25">
      <c r="A13597">
        <f ca="1">26985.761545996*(((RANDBETWEEN(3800,4910))))</f>
        <v>128668111.05130884</v>
      </c>
      <c r="B13597">
        <v>183617139.67153442</v>
      </c>
    </row>
    <row r="13598" spans="1:2" x14ac:dyDescent="0.25">
      <c r="A13598">
        <f ca="1">28713.5908316246*(((RANDBETWEEN(3800,4910))))</f>
        <v>111983004.24333602</v>
      </c>
      <c r="B13598">
        <v>160995885.36498296</v>
      </c>
    </row>
    <row r="13599" spans="1:2" x14ac:dyDescent="0.25">
      <c r="A13599">
        <f ca="1">25890.663687387*(((RANDBETWEEN(3800,4910))))</f>
        <v>99860289.842251822</v>
      </c>
      <c r="B13599">
        <v>146507722.72576743</v>
      </c>
    </row>
    <row r="13600" spans="1:2" x14ac:dyDescent="0.25">
      <c r="A13600">
        <f ca="1">25569.3136913034*(((RANDBETWEEN(3800,4910))))</f>
        <v>109615647.79461786</v>
      </c>
      <c r="B13600">
        <v>146874334.95859337</v>
      </c>
    </row>
    <row r="13601" spans="1:2" x14ac:dyDescent="0.25">
      <c r="A13601">
        <f ca="1">27258.2128479475*(((RANDBETWEEN(3800,4910))))</f>
        <v>124406483.43803258</v>
      </c>
      <c r="B13601">
        <v>167610846.1118896</v>
      </c>
    </row>
    <row r="13602" spans="1:2" x14ac:dyDescent="0.25">
      <c r="A13602">
        <f ca="1">27759.9823827045*(((RANDBETWEEN(3800,4910))))</f>
        <v>118229764.96793838</v>
      </c>
      <c r="B13602">
        <v>164361063.49375215</v>
      </c>
    </row>
    <row r="13603" spans="1:2" x14ac:dyDescent="0.25">
      <c r="A13603">
        <f ca="1">26750.1586151226*(((RANDBETWEEN(3800,4910))))</f>
        <v>125083741.68431333</v>
      </c>
      <c r="B13603">
        <v>148271006.18720424</v>
      </c>
    </row>
    <row r="13604" spans="1:2" x14ac:dyDescent="0.25">
      <c r="A13604">
        <f ca="1">28287.1022023814*(((RANDBETWEEN(3800,4910))))</f>
        <v>114930496.24827561</v>
      </c>
      <c r="B13604">
        <v>176430639.41172802</v>
      </c>
    </row>
    <row r="13605" spans="1:2" x14ac:dyDescent="0.25">
      <c r="A13605">
        <f ca="1">29926.7777991921*(((RANDBETWEEN(3800,4910))))</f>
        <v>121442864.30912158</v>
      </c>
      <c r="B13605">
        <v>201069834.67977393</v>
      </c>
    </row>
    <row r="13606" spans="1:2" x14ac:dyDescent="0.25">
      <c r="A13606">
        <f ca="1">28008.3168252972*(((RANDBETWEEN(3800,4910))))</f>
        <v>118279121.95323028</v>
      </c>
      <c r="B13606">
        <v>197978686.60689506</v>
      </c>
    </row>
    <row r="13607" spans="1:2" x14ac:dyDescent="0.25">
      <c r="A13607">
        <f ca="1">26848.5481416752*(((RANDBETWEEN(3800,4910))))</f>
        <v>122134045.49648066</v>
      </c>
      <c r="B13607">
        <v>143017847.73859629</v>
      </c>
    </row>
    <row r="13608" spans="1:2" x14ac:dyDescent="0.25">
      <c r="A13608">
        <f ca="1">27122.9070216175*(((RANDBETWEEN(3800,4910))))</f>
        <v>131708836.4969745</v>
      </c>
      <c r="B13608">
        <v>143790294.51095009</v>
      </c>
    </row>
    <row r="13609" spans="1:2" x14ac:dyDescent="0.25">
      <c r="A13609">
        <f ca="1">26088.7243583223*(((RANDBETWEEN(3800,4910))))</f>
        <v>105789777.27299689</v>
      </c>
      <c r="B13609">
        <v>145695133.91336519</v>
      </c>
    </row>
    <row r="13610" spans="1:2" x14ac:dyDescent="0.25">
      <c r="A13610">
        <f ca="1">27553.2327558176*(((RANDBETWEEN(3800,4910))))</f>
        <v>122198587.27205092</v>
      </c>
      <c r="B13610">
        <v>186069213.25524735</v>
      </c>
    </row>
    <row r="13611" spans="1:2" x14ac:dyDescent="0.25">
      <c r="A13611">
        <f ca="1">28581.8951333757*(((RANDBETWEEN(3800,4910))))</f>
        <v>113012813.35736768</v>
      </c>
      <c r="B13611">
        <v>142979609.25468442</v>
      </c>
    </row>
    <row r="13612" spans="1:2" x14ac:dyDescent="0.25">
      <c r="A13612">
        <f ca="1">27517.5919156542*(((RANDBETWEEN(3800,4910))))</f>
        <v>131589124.54065825</v>
      </c>
      <c r="B13612">
        <v>150158794.74330783</v>
      </c>
    </row>
    <row r="13613" spans="1:2" x14ac:dyDescent="0.25">
      <c r="A13613">
        <f ca="1">27389.7221276077*(((RANDBETWEEN(3800,4910))))</f>
        <v>130457246.49379553</v>
      </c>
      <c r="B13613">
        <v>157943269.80529702</v>
      </c>
    </row>
    <row r="13614" spans="1:2" x14ac:dyDescent="0.25">
      <c r="A13614">
        <f ca="1">28076.7900196069*(((RANDBETWEEN(3800,4910))))</f>
        <v>137463963.93599546</v>
      </c>
      <c r="B13614">
        <v>159315144.69410026</v>
      </c>
    </row>
    <row r="13615" spans="1:2" x14ac:dyDescent="0.25">
      <c r="A13615">
        <f ca="1">30895.2252913816*(((RANDBETWEEN(3800,4910))))</f>
        <v>143075788.324388</v>
      </c>
      <c r="B13615">
        <v>157617707.45308203</v>
      </c>
    </row>
    <row r="13616" spans="1:2" x14ac:dyDescent="0.25">
      <c r="A13616">
        <f ca="1">28191.8515909308*(((RANDBETWEEN(3800,4910))))</f>
        <v>109187041.21167502</v>
      </c>
      <c r="B13616">
        <v>155275110.86754727</v>
      </c>
    </row>
    <row r="13617" spans="1:2" x14ac:dyDescent="0.25">
      <c r="A13617">
        <f ca="1">26014.0853134556*(((RANDBETWEEN(3800,4910))))</f>
        <v>122682426.33825658</v>
      </c>
      <c r="B13617">
        <v>161566119.05280709</v>
      </c>
    </row>
    <row r="13618" spans="1:2" x14ac:dyDescent="0.25">
      <c r="A13618">
        <f ca="1">29421.9531901334*(((RANDBETWEEN(3800,4910))))</f>
        <v>143932195.00613269</v>
      </c>
      <c r="B13618">
        <v>166229423.95670617</v>
      </c>
    </row>
    <row r="13619" spans="1:2" x14ac:dyDescent="0.25">
      <c r="A13619">
        <f ca="1">31346.0501218255*(((RANDBETWEEN(3800,4910))))</f>
        <v>135320898.37592065</v>
      </c>
      <c r="B13619">
        <v>187442946.81160587</v>
      </c>
    </row>
    <row r="13620" spans="1:2" x14ac:dyDescent="0.25">
      <c r="A13620">
        <f ca="1">25946.2168664827*(((RANDBETWEEN(3800,4910))))</f>
        <v>119845575.70628369</v>
      </c>
      <c r="B13620">
        <v>162930119.35332242</v>
      </c>
    </row>
    <row r="13621" spans="1:2" x14ac:dyDescent="0.25">
      <c r="A13621">
        <f ca="1">29000.9776562991*(((RANDBETWEEN(3800,4910))))</f>
        <v>122558131.57552002</v>
      </c>
      <c r="B13621">
        <v>190779933.29926631</v>
      </c>
    </row>
    <row r="13622" spans="1:2" x14ac:dyDescent="0.25">
      <c r="A13622">
        <f ca="1">29588.3232491029*(((RANDBETWEEN(3800,4910))))</f>
        <v>142586129.73742703</v>
      </c>
      <c r="B13622">
        <v>173032487.73953998</v>
      </c>
    </row>
    <row r="13623" spans="1:2" x14ac:dyDescent="0.25">
      <c r="A13623">
        <f ca="1">27209.0118177316*(((RANDBETWEEN(3800,4910))))</f>
        <v>116400152.55625571</v>
      </c>
      <c r="B13623">
        <v>159578860.48787615</v>
      </c>
    </row>
    <row r="13624" spans="1:2" x14ac:dyDescent="0.25">
      <c r="A13624">
        <f ca="1">26205.9538969896*(((RANDBETWEEN(3800,4910))))</f>
        <v>119735003.35534568</v>
      </c>
      <c r="B13624">
        <v>150008580.11716777</v>
      </c>
    </row>
    <row r="13625" spans="1:2" x14ac:dyDescent="0.25">
      <c r="A13625">
        <f ca="1">29286.354152221*(((RANDBETWEEN(3800,4910))))</f>
        <v>124554864.20939608</v>
      </c>
      <c r="B13625">
        <v>143823193.28217369</v>
      </c>
    </row>
    <row r="13626" spans="1:2" x14ac:dyDescent="0.25">
      <c r="A13626">
        <f ca="1">27176.3932092333*(((RANDBETWEEN(3800,4910))))</f>
        <v>114738732.12938304</v>
      </c>
      <c r="B13626">
        <v>167087838.77555624</v>
      </c>
    </row>
    <row r="13627" spans="1:2" x14ac:dyDescent="0.25">
      <c r="A13627">
        <f ca="1">27570.1178540413*(((RANDBETWEEN(3800,4910))))</f>
        <v>114471129.32997929</v>
      </c>
      <c r="B13627">
        <v>155002680.9192456</v>
      </c>
    </row>
    <row r="13628" spans="1:2" x14ac:dyDescent="0.25">
      <c r="A13628">
        <f ca="1">24800.892678479*(((RANDBETWEEN(3800,4910))))</f>
        <v>109495941.1754849</v>
      </c>
      <c r="B13628">
        <v>143631443.37090176</v>
      </c>
    </row>
    <row r="13629" spans="1:2" x14ac:dyDescent="0.25">
      <c r="A13629">
        <f ca="1">28975.9648661549*(((RANDBETWEEN(3800,4910))))</f>
        <v>124046105.59200901</v>
      </c>
      <c r="B13629">
        <v>196611112.17763132</v>
      </c>
    </row>
    <row r="13630" spans="1:2" x14ac:dyDescent="0.25">
      <c r="A13630">
        <f ca="1">29453.4018602974*(((RANDBETWEEN(3800,4910))))</f>
        <v>129329887.56856589</v>
      </c>
      <c r="B13630">
        <v>199689560.95331594</v>
      </c>
    </row>
    <row r="13631" spans="1:2" x14ac:dyDescent="0.25">
      <c r="A13631">
        <f ca="1">33446.5168936785*(((RANDBETWEEN(3800,4910))))</f>
        <v>143953808.71039248</v>
      </c>
      <c r="B13631">
        <v>166333681.68120712</v>
      </c>
    </row>
    <row r="13632" spans="1:2" x14ac:dyDescent="0.25">
      <c r="A13632">
        <f ca="1">26714.6683243357*(((RANDBETWEEN(3800,4910))))</f>
        <v>111587169.59075016</v>
      </c>
      <c r="B13632">
        <v>150863093.37684569</v>
      </c>
    </row>
    <row r="13633" spans="1:2" x14ac:dyDescent="0.25">
      <c r="A13633">
        <f ca="1">27897.4558539404*(((RANDBETWEEN(3800,4910))))</f>
        <v>115997621.44068438</v>
      </c>
      <c r="B13633">
        <v>174690819.79925302</v>
      </c>
    </row>
    <row r="13634" spans="1:2" x14ac:dyDescent="0.25">
      <c r="A13634">
        <f ca="1">26234.2745247705*(((RANDBETWEEN(3800,4910))))</f>
        <v>110682404.22000656</v>
      </c>
      <c r="B13634">
        <v>153880681.65926272</v>
      </c>
    </row>
    <row r="13635" spans="1:2" x14ac:dyDescent="0.25">
      <c r="A13635">
        <f ca="1">27263.4962794916*(((RANDBETWEEN(3800,4910))))</f>
        <v>110880639.36869222</v>
      </c>
      <c r="B13635">
        <v>158891672.88371441</v>
      </c>
    </row>
    <row r="13636" spans="1:2" x14ac:dyDescent="0.25">
      <c r="A13636">
        <f ca="1">26262.5130732629*(((RANDBETWEEN(3800,4910))))</f>
        <v>102029863.28962618</v>
      </c>
      <c r="B13636">
        <v>185418739.6834673</v>
      </c>
    </row>
    <row r="13637" spans="1:2" x14ac:dyDescent="0.25">
      <c r="A13637">
        <f ca="1">25593.1892568292*(((RANDBETWEEN(3800,4910))))</f>
        <v>99020049.234672025</v>
      </c>
      <c r="B13637">
        <v>146298265.88053021</v>
      </c>
    </row>
    <row r="13638" spans="1:2" x14ac:dyDescent="0.25">
      <c r="A13638">
        <f ca="1">30752.8965001185*(((RANDBETWEEN(3800,4910))))</f>
        <v>134297899.01601729</v>
      </c>
      <c r="B13638">
        <v>146127780.04118538</v>
      </c>
    </row>
    <row r="13639" spans="1:2" x14ac:dyDescent="0.25">
      <c r="A13639">
        <f ca="1">26036.4369352784*(((RANDBETWEEN(3800,4910))))</f>
        <v>102531488.65112641</v>
      </c>
      <c r="B13639">
        <v>157442530.60390931</v>
      </c>
    </row>
    <row r="13640" spans="1:2" x14ac:dyDescent="0.25">
      <c r="A13640">
        <f ca="1">26871.8496794002*(((RANDBETWEEN(3800,4910))))</f>
        <v>131080882.73611435</v>
      </c>
      <c r="B13640">
        <v>152930607.22718289</v>
      </c>
    </row>
    <row r="13641" spans="1:2" x14ac:dyDescent="0.25">
      <c r="A13641">
        <f ca="1">31228.7901046164*(((RANDBETWEEN(3800,4910))))</f>
        <v>145963364.94897723</v>
      </c>
      <c r="B13641">
        <v>196443495.86936229</v>
      </c>
    </row>
    <row r="13642" spans="1:2" x14ac:dyDescent="0.25">
      <c r="A13642">
        <f ca="1">30229.882050387*(((RANDBETWEEN(3800,4910))))</f>
        <v>125121481.80655168</v>
      </c>
      <c r="B13642">
        <v>177705025.58439973</v>
      </c>
    </row>
    <row r="13643" spans="1:2" x14ac:dyDescent="0.25">
      <c r="A13643">
        <f ca="1">31132.4235742401*(((RANDBETWEEN(3800,4910))))</f>
        <v>145668609.90386942</v>
      </c>
      <c r="B13643">
        <v>179804502.75201699</v>
      </c>
    </row>
    <row r="13644" spans="1:2" x14ac:dyDescent="0.25">
      <c r="A13644">
        <f ca="1">26405.0917221026*(((RANDBETWEEN(3800,4910))))</f>
        <v>114149211.51464969</v>
      </c>
      <c r="B13644">
        <v>169037431.3654995</v>
      </c>
    </row>
    <row r="13645" spans="1:2" x14ac:dyDescent="0.25">
      <c r="A13645">
        <f ca="1">25836.585800416*(((RANDBETWEEN(3800,4910))))</f>
        <v>125746663.09062453</v>
      </c>
      <c r="B13645">
        <v>153249071.43865159</v>
      </c>
    </row>
    <row r="13646" spans="1:2" x14ac:dyDescent="0.25">
      <c r="A13646">
        <f ca="1">25418.3585569581*(((RANDBETWEEN(3800,4910))))</f>
        <v>117636163.40160209</v>
      </c>
      <c r="B13646">
        <v>170295155.20490551</v>
      </c>
    </row>
    <row r="13647" spans="1:2" x14ac:dyDescent="0.25">
      <c r="A13647">
        <f ca="1">30203.6534901603*(((RANDBETWEEN(3800,4910))))</f>
        <v>135402978.59638849</v>
      </c>
      <c r="B13647">
        <v>161711782.54764676</v>
      </c>
    </row>
    <row r="13648" spans="1:2" x14ac:dyDescent="0.25">
      <c r="A13648">
        <f ca="1">27380.4781166415*(((RANDBETWEEN(3800,4910))))</f>
        <v>129263237.18866438</v>
      </c>
      <c r="B13648">
        <v>152781393.07730559</v>
      </c>
    </row>
    <row r="13649" spans="1:2" x14ac:dyDescent="0.25">
      <c r="A13649">
        <f ca="1">26036.8425848981*(((RANDBETWEEN(3800,4910))))</f>
        <v>122138828.56575684</v>
      </c>
      <c r="B13649">
        <v>189127059.71332848</v>
      </c>
    </row>
    <row r="13650" spans="1:2" x14ac:dyDescent="0.25">
      <c r="A13650">
        <f ca="1">27399.6910066176*(((RANDBETWEEN(3800,4910))))</f>
        <v>105982004.81359684</v>
      </c>
      <c r="B13650">
        <v>154896381.63549763</v>
      </c>
    </row>
    <row r="13651" spans="1:2" x14ac:dyDescent="0.25">
      <c r="A13651">
        <f ca="1">26708.3133145254*(((RANDBETWEEN(3800,4910))))</f>
        <v>125288697.75843874</v>
      </c>
      <c r="B13651">
        <v>179026119.84884614</v>
      </c>
    </row>
    <row r="13652" spans="1:2" x14ac:dyDescent="0.25">
      <c r="A13652">
        <f ca="1">28772.2870867704*(((RANDBETWEEN(3800,4910))))</f>
        <v>140063493.53839815</v>
      </c>
      <c r="B13652">
        <v>151238052.0948666</v>
      </c>
    </row>
    <row r="13653" spans="1:2" x14ac:dyDescent="0.25">
      <c r="A13653">
        <f ca="1">26436.160735126*(((RANDBETWEEN(3800,4910))))</f>
        <v>113305384.91075018</v>
      </c>
      <c r="B13653">
        <v>152868912.99483961</v>
      </c>
    </row>
    <row r="13654" spans="1:2" x14ac:dyDescent="0.25">
      <c r="A13654">
        <f ca="1">31404.1355649282*(((RANDBETWEEN(3800,4910))))</f>
        <v>150048959.72922686</v>
      </c>
      <c r="B13654">
        <v>175917008.26484102</v>
      </c>
    </row>
    <row r="13655" spans="1:2" x14ac:dyDescent="0.25">
      <c r="A13655">
        <f ca="1">28915.2358346686*(((RANDBETWEEN(3800,4910))))</f>
        <v>123439141.77820008</v>
      </c>
      <c r="B13655">
        <v>156427525.60785082</v>
      </c>
    </row>
    <row r="13656" spans="1:2" x14ac:dyDescent="0.25">
      <c r="A13656">
        <f ca="1">27037.5008248521*(((RANDBETWEEN(3800,4910))))</f>
        <v>127022178.87515524</v>
      </c>
      <c r="B13656">
        <v>153075036.79039669</v>
      </c>
    </row>
    <row r="13657" spans="1:2" x14ac:dyDescent="0.25">
      <c r="A13657">
        <f ca="1">28213.3214781213*(((RANDBETWEEN(3800,4910))))</f>
        <v>107577394.79607667</v>
      </c>
      <c r="B13657">
        <v>172190526.11956286</v>
      </c>
    </row>
    <row r="13658" spans="1:2" x14ac:dyDescent="0.25">
      <c r="A13658">
        <f ca="1">28502.5305127804*(((RANDBETWEEN(3800,4910))))</f>
        <v>110732331.04215197</v>
      </c>
      <c r="B13658">
        <v>182481490.92040783</v>
      </c>
    </row>
    <row r="13659" spans="1:2" x14ac:dyDescent="0.25">
      <c r="A13659">
        <f ca="1">26656.3796483086*(((RANDBETWEEN(3800,4910))))</f>
        <v>116488379.0631084</v>
      </c>
      <c r="B13659">
        <v>148975023.42650154</v>
      </c>
    </row>
    <row r="13660" spans="1:2" x14ac:dyDescent="0.25">
      <c r="A13660">
        <f ca="1">32522.5285563583*(((RANDBETWEEN(3800,4910))))</f>
        <v>134513178.10909778</v>
      </c>
      <c r="B13660">
        <v>144486479.81304383</v>
      </c>
    </row>
    <row r="13661" spans="1:2" x14ac:dyDescent="0.25">
      <c r="A13661">
        <f ca="1">27264.8444048834*(((RANDBETWEEN(3800,4910))))</f>
        <v>121519411.51256527</v>
      </c>
      <c r="B13661">
        <v>182280898.67844778</v>
      </c>
    </row>
    <row r="13662" spans="1:2" x14ac:dyDescent="0.25">
      <c r="A13662">
        <f ca="1">27215.973177407*(((RANDBETWEEN(3800,4910))))</f>
        <v>131371502.52734342</v>
      </c>
      <c r="B13662">
        <v>160351343.55210668</v>
      </c>
    </row>
    <row r="13663" spans="1:2" x14ac:dyDescent="0.25">
      <c r="A13663">
        <f ca="1">27237.1193597974*(((RANDBETWEEN(3800,4910))))</f>
        <v>105680023.11601397</v>
      </c>
      <c r="B13663">
        <v>168883525.71147329</v>
      </c>
    </row>
    <row r="13664" spans="1:2" x14ac:dyDescent="0.25">
      <c r="A13664">
        <f ca="1">27489.2113234367*(((RANDBETWEEN(3800,4910))))</f>
        <v>131260984.06941004</v>
      </c>
      <c r="B13664">
        <v>193477775.06752372</v>
      </c>
    </row>
    <row r="13665" spans="1:2" x14ac:dyDescent="0.25">
      <c r="A13665">
        <f ca="1">30197.5708263959*(((RANDBETWEEN(3800,4910))))</f>
        <v>136674205.56026784</v>
      </c>
      <c r="B13665">
        <v>154974084.73722085</v>
      </c>
    </row>
    <row r="13666" spans="1:2" x14ac:dyDescent="0.25">
      <c r="A13666">
        <f ca="1">32415.1521617934*(((RANDBETWEEN(3800,4910))))</f>
        <v>139449984.60003534</v>
      </c>
      <c r="B13666">
        <v>190162519.65872717</v>
      </c>
    </row>
    <row r="13667" spans="1:2" x14ac:dyDescent="0.25">
      <c r="A13667">
        <f ca="1">30964.7762283391*(((RANDBETWEEN(3800,4910))))</f>
        <v>135966332.41863683</v>
      </c>
      <c r="B13667">
        <v>146748925.19406587</v>
      </c>
    </row>
    <row r="13668" spans="1:2" x14ac:dyDescent="0.25">
      <c r="A13668">
        <f ca="1">28330.824449466*(((RANDBETWEEN(3800,4910))))</f>
        <v>132446604.30125344</v>
      </c>
      <c r="B13668">
        <v>144593194.17131343</v>
      </c>
    </row>
    <row r="13669" spans="1:2" x14ac:dyDescent="0.25">
      <c r="A13669">
        <f ca="1">26829.5594888383*(((RANDBETWEEN(3800,4910))))</f>
        <v>116654924.65746897</v>
      </c>
      <c r="B13669">
        <v>177266782.05265594</v>
      </c>
    </row>
    <row r="13670" spans="1:2" x14ac:dyDescent="0.25">
      <c r="A13670">
        <f ca="1">26895.3030857564*(((RANDBETWEEN(3800,4910))))</f>
        <v>109168035.22508532</v>
      </c>
      <c r="B13670">
        <v>153626954.95191532</v>
      </c>
    </row>
    <row r="13671" spans="1:2" x14ac:dyDescent="0.25">
      <c r="A13671">
        <f ca="1">27031.4032725661*(((RANDBETWEEN(3800,4910))))</f>
        <v>111639695.51569782</v>
      </c>
      <c r="B13671">
        <v>155660523.29049629</v>
      </c>
    </row>
    <row r="13672" spans="1:2" x14ac:dyDescent="0.25">
      <c r="A13672">
        <f ca="1">26555.3441666159*(((RANDBETWEEN(3800,4910))))</f>
        <v>120083266.3214369</v>
      </c>
      <c r="B13672">
        <v>173101879.09218311</v>
      </c>
    </row>
    <row r="13673" spans="1:2" x14ac:dyDescent="0.25">
      <c r="A13673">
        <f ca="1">28164.4928244444*(((RANDBETWEEN(3800,4910))))</f>
        <v>121473457.55182864</v>
      </c>
      <c r="B13673">
        <v>159415885.35993898</v>
      </c>
    </row>
    <row r="13674" spans="1:2" x14ac:dyDescent="0.25">
      <c r="A13674">
        <f ca="1">28716.0267373556*(((RANDBETWEEN(3800,4910))))</f>
        <v>120205287.92257045</v>
      </c>
      <c r="B13674">
        <v>172102544.90628532</v>
      </c>
    </row>
    <row r="13675" spans="1:2" x14ac:dyDescent="0.25">
      <c r="A13675">
        <f ca="1">28960.7516821242*(((RANDBETWEEN(3800,4910))))</f>
        <v>116595986.27223185</v>
      </c>
      <c r="B13675">
        <v>172334027.87383908</v>
      </c>
    </row>
    <row r="13676" spans="1:2" x14ac:dyDescent="0.25">
      <c r="A13676">
        <f ca="1">27650.086891874*(((RANDBETWEEN(3800,4910))))</f>
        <v>124646591.70856777</v>
      </c>
      <c r="B13676">
        <v>164618429.24279472</v>
      </c>
    </row>
    <row r="13677" spans="1:2" x14ac:dyDescent="0.25">
      <c r="A13677">
        <f ca="1">27077.8906272757*(((RANDBETWEEN(3800,4910))))</f>
        <v>112616947.11883979</v>
      </c>
      <c r="B13677">
        <v>166477537.00932395</v>
      </c>
    </row>
    <row r="13678" spans="1:2" x14ac:dyDescent="0.25">
      <c r="A13678">
        <f ca="1">26276.1371331772*(((RANDBETWEEN(3800,4910))))</f>
        <v>103449151.8933185</v>
      </c>
      <c r="B13678">
        <v>144273889.59007084</v>
      </c>
    </row>
    <row r="13679" spans="1:2" x14ac:dyDescent="0.25">
      <c r="A13679">
        <f ca="1">28705.5640050528*(((RANDBETWEEN(3800,4910))))</f>
        <v>137786707.2242533</v>
      </c>
      <c r="B13679">
        <v>181805348.29592532</v>
      </c>
    </row>
    <row r="13680" spans="1:2" x14ac:dyDescent="0.25">
      <c r="A13680">
        <f ca="1">26483.8280580045*(((RANDBETWEEN(3800,4910))))</f>
        <v>105829376.91978586</v>
      </c>
      <c r="B13680">
        <v>149047605.55928558</v>
      </c>
    </row>
    <row r="13681" spans="1:2" x14ac:dyDescent="0.25">
      <c r="A13681">
        <f ca="1">26815.9423300336*(((RANDBETWEEN(3800,4910))))</f>
        <v>130245031.89697316</v>
      </c>
      <c r="B13681">
        <v>157285353.11809078</v>
      </c>
    </row>
    <row r="13682" spans="1:2" x14ac:dyDescent="0.25">
      <c r="A13682">
        <f ca="1">26348.6599106365*(((RANDBETWEEN(3800,4910))))</f>
        <v>112956705.03689848</v>
      </c>
      <c r="B13682">
        <v>179839876.68836784</v>
      </c>
    </row>
    <row r="13683" spans="1:2" x14ac:dyDescent="0.25">
      <c r="A13683">
        <f ca="1">27996.3758168395*(((RANDBETWEEN(3800,4910))))</f>
        <v>106722184.61379233</v>
      </c>
      <c r="B13683">
        <v>161465299.26058653</v>
      </c>
    </row>
    <row r="13684" spans="1:2" x14ac:dyDescent="0.25">
      <c r="A13684">
        <f ca="1">28172.0242745575*(((RANDBETWEEN(3800,4910))))</f>
        <v>109476486.33093059</v>
      </c>
      <c r="B13684">
        <v>150887715.60281467</v>
      </c>
    </row>
    <row r="13685" spans="1:2" x14ac:dyDescent="0.25">
      <c r="A13685">
        <f ca="1">26456.3025896763*(((RANDBETWEEN(3800,4910))))</f>
        <v>113867926.34596699</v>
      </c>
      <c r="B13685">
        <v>174221994.8363474</v>
      </c>
    </row>
    <row r="13686" spans="1:2" x14ac:dyDescent="0.25">
      <c r="A13686">
        <f ca="1">26305.0176186374*(((RANDBETWEEN(3800,4910))))</f>
        <v>124449038.35377359</v>
      </c>
      <c r="B13686">
        <v>145861730.43086767</v>
      </c>
    </row>
    <row r="13687" spans="1:2" x14ac:dyDescent="0.25">
      <c r="A13687">
        <f ca="1">27177.5292218676*(((RANDBETWEEN(3800,4910))))</f>
        <v>123168562.43350412</v>
      </c>
      <c r="B13687">
        <v>162531298.87658101</v>
      </c>
    </row>
    <row r="13688" spans="1:2" x14ac:dyDescent="0.25">
      <c r="A13688">
        <f ca="1">27029.9157931633*(((RANDBETWEEN(3800,4910))))</f>
        <v>103416457.82464266</v>
      </c>
      <c r="B13688">
        <v>154834927.41671896</v>
      </c>
    </row>
    <row r="13689" spans="1:2" x14ac:dyDescent="0.25">
      <c r="A13689">
        <f ca="1">26364.8734537077*(((RANDBETWEEN(3800,4910))))</f>
        <v>102190249.50657098</v>
      </c>
      <c r="B13689">
        <v>144444139.28135616</v>
      </c>
    </row>
    <row r="13690" spans="1:2" x14ac:dyDescent="0.25">
      <c r="A13690">
        <f ca="1">26503.3822161294*(((RANDBETWEEN(3800,4910))))</f>
        <v>128514900.36601168</v>
      </c>
      <c r="B13690">
        <v>152829294.06112048</v>
      </c>
    </row>
    <row r="13691" spans="1:2" x14ac:dyDescent="0.25">
      <c r="A13691">
        <f ca="1">28903.2659178809*(((RANDBETWEEN(3800,4910))))</f>
        <v>114832675.49174085</v>
      </c>
      <c r="B13691">
        <v>190287608.35213584</v>
      </c>
    </row>
    <row r="13692" spans="1:2" x14ac:dyDescent="0.25">
      <c r="A13692">
        <f ca="1">26450.8226860653*(((RANDBETWEEN(3800,4910))))</f>
        <v>121065415.43412089</v>
      </c>
      <c r="B13692">
        <v>146775401.715817</v>
      </c>
    </row>
    <row r="13693" spans="1:2" x14ac:dyDescent="0.25">
      <c r="A13693">
        <f ca="1">27072.8977534607*(((RANDBETWEEN(3800,4910))))</f>
        <v>117767105.22755393</v>
      </c>
      <c r="B13693">
        <v>202775424.61040601</v>
      </c>
    </row>
    <row r="13694" spans="1:2" x14ac:dyDescent="0.25">
      <c r="A13694">
        <f ca="1">34304.0470908679*(((RANDBETWEEN(3800,4910))))</f>
        <v>153716435.01417896</v>
      </c>
      <c r="B13694">
        <v>181869570.13722974</v>
      </c>
    </row>
    <row r="13695" spans="1:2" x14ac:dyDescent="0.25">
      <c r="A13695">
        <f ca="1">31661.4227201672*(((RANDBETWEEN(3800,4910))))</f>
        <v>121769831.78176323</v>
      </c>
      <c r="B13695">
        <v>188265294.38291401</v>
      </c>
    </row>
    <row r="13696" spans="1:2" x14ac:dyDescent="0.25">
      <c r="A13696">
        <f ca="1">27199.1885304335*(((RANDBETWEEN(3800,4910))))</f>
        <v>116711717.98409009</v>
      </c>
      <c r="B13696">
        <v>147146375.23149335</v>
      </c>
    </row>
    <row r="13697" spans="1:2" x14ac:dyDescent="0.25">
      <c r="A13697">
        <f ca="1">27898.4318674824*(((RANDBETWEEN(3800,4910))))</f>
        <v>129588216.02445555</v>
      </c>
      <c r="B13697">
        <v>155985671.67702037</v>
      </c>
    </row>
    <row r="13698" spans="1:2" x14ac:dyDescent="0.25">
      <c r="A13698">
        <f ca="1">26753.3110198619*(((RANDBETWEEN(3800,4910))))</f>
        <v>123332763.8015635</v>
      </c>
      <c r="B13698">
        <v>170295580.31833255</v>
      </c>
    </row>
    <row r="13699" spans="1:2" x14ac:dyDescent="0.25">
      <c r="A13699">
        <f ca="1">28294.3233971648*(((RANDBETWEEN(3800,4910))))</f>
        <v>116940438.60048226</v>
      </c>
      <c r="B13699">
        <v>187610216.51985604</v>
      </c>
    </row>
    <row r="13700" spans="1:2" x14ac:dyDescent="0.25">
      <c r="A13700">
        <f ca="1">27491.31392652*(((RANDBETWEEN(3800,4910))))</f>
        <v>123710912.66933985</v>
      </c>
      <c r="B13700">
        <v>185869050.74544752</v>
      </c>
    </row>
    <row r="13701" spans="1:2" x14ac:dyDescent="0.25">
      <c r="A13701">
        <f ca="1">27452.4652547664*(((RANDBETWEEN(3800,4910))))</f>
        <v>131826738.15338807</v>
      </c>
      <c r="B13701">
        <v>148277739.6003657</v>
      </c>
    </row>
    <row r="13702" spans="1:2" x14ac:dyDescent="0.25">
      <c r="A13702">
        <f ca="1">26450.7295927002*(((RANDBETWEEN(3800,4910))))</f>
        <v>110114387.29441097</v>
      </c>
      <c r="B13702">
        <v>144874787.00966334</v>
      </c>
    </row>
    <row r="13703" spans="1:2" x14ac:dyDescent="0.25">
      <c r="A13703">
        <f ca="1">27660.7866676021*(((RANDBETWEEN(3800,4910))))</f>
        <v>111002736.89708728</v>
      </c>
      <c r="B13703">
        <v>201342067.40653402</v>
      </c>
    </row>
    <row r="13704" spans="1:2" x14ac:dyDescent="0.25">
      <c r="A13704">
        <f ca="1">28148.5981187404*(((RANDBETWEEN(3800,4910))))</f>
        <v>134156218.63391651</v>
      </c>
      <c r="B13704">
        <v>161500924.52891067</v>
      </c>
    </row>
    <row r="13705" spans="1:2" x14ac:dyDescent="0.25">
      <c r="A13705">
        <f ca="1">27815.4998162638*(((RANDBETWEEN(3800,4910))))</f>
        <v>109843408.7744258</v>
      </c>
      <c r="B13705">
        <v>157831591.07922614</v>
      </c>
    </row>
    <row r="13706" spans="1:2" x14ac:dyDescent="0.25">
      <c r="A13706">
        <f ca="1">27509.611166838*(((RANDBETWEEN(3800,4910))))</f>
        <v>110396069.61252077</v>
      </c>
      <c r="B13706">
        <v>151812341.40150613</v>
      </c>
    </row>
    <row r="13707" spans="1:2" x14ac:dyDescent="0.25">
      <c r="A13707">
        <f ca="1">26339.2496612552*(((RANDBETWEEN(3800,4910))))</f>
        <v>102696734.42923401</v>
      </c>
      <c r="B13707">
        <v>153969253.38437486</v>
      </c>
    </row>
    <row r="13708" spans="1:2" x14ac:dyDescent="0.25">
      <c r="A13708">
        <f ca="1">25618.1587228648*(((RANDBETWEEN(3800,4910))))</f>
        <v>119636801.23577854</v>
      </c>
      <c r="B13708">
        <v>169612809.30335525</v>
      </c>
    </row>
    <row r="13709" spans="1:2" x14ac:dyDescent="0.25">
      <c r="A13709">
        <f ca="1">27701.7066879175*(((RANDBETWEEN(3800,4910))))</f>
        <v>119809881.42524312</v>
      </c>
      <c r="B13709">
        <v>189465248.06797889</v>
      </c>
    </row>
    <row r="13710" spans="1:2" x14ac:dyDescent="0.25">
      <c r="A13710">
        <f ca="1">28071.7544129216*(((RANDBETWEEN(3800,4910))))</f>
        <v>131600384.68777636</v>
      </c>
      <c r="B13710">
        <v>152002127.82670116</v>
      </c>
    </row>
    <row r="13711" spans="1:2" x14ac:dyDescent="0.25">
      <c r="A13711">
        <f ca="1">28502.0899206452*(((RANDBETWEEN(3800,4910))))</f>
        <v>122330969.93940912</v>
      </c>
      <c r="B13711">
        <v>203269457.42128223</v>
      </c>
    </row>
    <row r="13712" spans="1:2" x14ac:dyDescent="0.25">
      <c r="A13712">
        <f ca="1">28434.5626616356*(((RANDBETWEEN(3800,4910))))</f>
        <v>131225506.6834484</v>
      </c>
      <c r="B13712">
        <v>158442465.23643997</v>
      </c>
    </row>
    <row r="13713" spans="1:2" x14ac:dyDescent="0.25">
      <c r="A13713">
        <f ca="1">26816.8028684825*(((RANDBETWEEN(3800,4910))))</f>
        <v>110297510.19806854</v>
      </c>
      <c r="B13713">
        <v>202864536.63722047</v>
      </c>
    </row>
    <row r="13714" spans="1:2" x14ac:dyDescent="0.25">
      <c r="A13714">
        <f ca="1">26811.2482107241*(((RANDBETWEEN(3800,4910))))</f>
        <v>120757861.94110143</v>
      </c>
      <c r="B13714">
        <v>147719531.00635707</v>
      </c>
    </row>
    <row r="13715" spans="1:2" x14ac:dyDescent="0.25">
      <c r="A13715">
        <f ca="1">27660.2498313862*(((RANDBETWEEN(3800,4910))))</f>
        <v>113794267.80632277</v>
      </c>
      <c r="B13715">
        <v>162006718.10641953</v>
      </c>
    </row>
    <row r="13716" spans="1:2" x14ac:dyDescent="0.25">
      <c r="A13716">
        <f ca="1">25221.5978653177*(((RANDBETWEEN(3800,4910))))</f>
        <v>99574868.372274309</v>
      </c>
      <c r="B13716">
        <v>157538738.67871636</v>
      </c>
    </row>
    <row r="13717" spans="1:2" x14ac:dyDescent="0.25">
      <c r="A13717">
        <f ca="1">26680.7040798188*(((RANDBETWEEN(3800,4910))))</f>
        <v>110965048.26796636</v>
      </c>
      <c r="B13717">
        <v>166796970.36607426</v>
      </c>
    </row>
    <row r="13718" spans="1:2" x14ac:dyDescent="0.25">
      <c r="A13718">
        <f ca="1">33737.4947871496*(((RANDBETWEEN(3800,4910))))</f>
        <v>135186141.61210832</v>
      </c>
      <c r="B13718">
        <v>191294339.55042005</v>
      </c>
    </row>
    <row r="13719" spans="1:2" x14ac:dyDescent="0.25">
      <c r="A13719">
        <f ca="1">27758.2599378151*(((RANDBETWEEN(3800,4910))))</f>
        <v>135071692.85740837</v>
      </c>
      <c r="B13719">
        <v>146102642.89063397</v>
      </c>
    </row>
    <row r="13720" spans="1:2" x14ac:dyDescent="0.25">
      <c r="A13720">
        <f ca="1">27640.5927855398*(((RANDBETWEEN(3800,4910))))</f>
        <v>106278079.26040056</v>
      </c>
      <c r="B13720">
        <v>145607187.02214104</v>
      </c>
    </row>
    <row r="13721" spans="1:2" x14ac:dyDescent="0.25">
      <c r="A13721">
        <f ca="1">27650.5681971864*(((RANDBETWEEN(3800,4910))))</f>
        <v>123957497.22798665</v>
      </c>
      <c r="B13721">
        <v>175298900.31677067</v>
      </c>
    </row>
    <row r="13722" spans="1:2" x14ac:dyDescent="0.25">
      <c r="A13722">
        <f ca="1">25552.6490331197*(((RANDBETWEEN(3800,4910))))</f>
        <v>100345252.75306088</v>
      </c>
      <c r="B13722">
        <v>166005245.08762372</v>
      </c>
    </row>
    <row r="13723" spans="1:2" x14ac:dyDescent="0.25">
      <c r="A13723">
        <f ca="1">27158.5069672915*(((RANDBETWEEN(3800,4910))))</f>
        <v>118628358.43312909</v>
      </c>
      <c r="B13723">
        <v>171849945.7568562</v>
      </c>
    </row>
    <row r="13724" spans="1:2" x14ac:dyDescent="0.25">
      <c r="A13724">
        <f ca="1">26312.5257780822*(((RANDBETWEEN(3800,4910))))</f>
        <v>113328048.52619998</v>
      </c>
      <c r="B13724">
        <v>195375991.81935352</v>
      </c>
    </row>
    <row r="13725" spans="1:2" x14ac:dyDescent="0.25">
      <c r="A13725">
        <f ca="1">26652.3726585871*(((RANDBETWEEN(3800,4910))))</f>
        <v>105090305.39280912</v>
      </c>
      <c r="B13725">
        <v>144460846.0279071</v>
      </c>
    </row>
    <row r="13726" spans="1:2" x14ac:dyDescent="0.25">
      <c r="A13726">
        <f ca="1">28853.6172864029*(((RANDBETWEEN(3800,4910))))</f>
        <v>113654398.49114113</v>
      </c>
      <c r="B13726">
        <v>164570078.22693145</v>
      </c>
    </row>
    <row r="13727" spans="1:2" x14ac:dyDescent="0.25">
      <c r="A13727">
        <f ca="1">28296.7674408909*(((RANDBETWEEN(3800,4910))))</f>
        <v>126741221.36775044</v>
      </c>
      <c r="B13727">
        <v>149971137.19812623</v>
      </c>
    </row>
    <row r="13728" spans="1:2" x14ac:dyDescent="0.25">
      <c r="A13728">
        <f ca="1">29588.3791700265*(((RANDBETWEEN(3800,4910))))</f>
        <v>125632257.95593266</v>
      </c>
      <c r="B13728">
        <v>200741020.7292186</v>
      </c>
    </row>
    <row r="13729" spans="1:2" x14ac:dyDescent="0.25">
      <c r="A13729">
        <f ca="1">30198.1405001416*(((RANDBETWEEN(3800,4910))))</f>
        <v>128795069.23310396</v>
      </c>
      <c r="B13729">
        <v>165255938.33142433</v>
      </c>
    </row>
    <row r="13730" spans="1:2" x14ac:dyDescent="0.25">
      <c r="A13730">
        <f ca="1">26142.2063636149*(((RANDBETWEEN(3800,4910))))</f>
        <v>101562471.72264402</v>
      </c>
      <c r="B13730">
        <v>148026613.90386543</v>
      </c>
    </row>
    <row r="13731" spans="1:2" x14ac:dyDescent="0.25">
      <c r="A13731">
        <f ca="1">26057.299454345*(((RANDBETWEEN(3800,4910))))</f>
        <v>100320602.89922814</v>
      </c>
      <c r="B13731">
        <v>154642800.87236917</v>
      </c>
    </row>
    <row r="13732" spans="1:2" x14ac:dyDescent="0.25">
      <c r="A13732">
        <f ca="1">31713.9858427474*(((RANDBETWEEN(3800,4910))))</f>
        <v>124001684.64514236</v>
      </c>
      <c r="B13732">
        <v>176952464.01949269</v>
      </c>
    </row>
    <row r="13733" spans="1:2" x14ac:dyDescent="0.25">
      <c r="A13733">
        <f ca="1">27417.6981020467*(((RANDBETWEEN(3800,4910))))</f>
        <v>128397080.2118846</v>
      </c>
      <c r="B13733">
        <v>184007745.05383396</v>
      </c>
    </row>
    <row r="13734" spans="1:2" x14ac:dyDescent="0.25">
      <c r="A13734">
        <f ca="1">27814.3917801718*(((RANDBETWEEN(3800,4910))))</f>
        <v>133870667.63796699</v>
      </c>
      <c r="B13734">
        <v>170973209.38940889</v>
      </c>
    </row>
    <row r="13735" spans="1:2" x14ac:dyDescent="0.25">
      <c r="A13735">
        <f ca="1">27360.1694997229*(((RANDBETWEEN(3800,4910))))</f>
        <v>117402487.32331102</v>
      </c>
      <c r="B13735">
        <v>143254772.09086248</v>
      </c>
    </row>
    <row r="13736" spans="1:2" x14ac:dyDescent="0.25">
      <c r="A13736">
        <f ca="1">26823.6565132442*(((RANDBETWEEN(3800,4910))))</f>
        <v>105551088.37961598</v>
      </c>
      <c r="B13736">
        <v>191316363.97579938</v>
      </c>
    </row>
    <row r="13737" spans="1:2" x14ac:dyDescent="0.25">
      <c r="A13737">
        <f ca="1">29072.1618781113*(((RANDBETWEEN(3800,4910))))</f>
        <v>111869678.90697229</v>
      </c>
      <c r="B13737">
        <v>178626549.66969013</v>
      </c>
    </row>
    <row r="13738" spans="1:2" x14ac:dyDescent="0.25">
      <c r="A13738">
        <f ca="1">32857.3891653766*(((RANDBETWEEN(3800,4910))))</f>
        <v>145131087.94346848</v>
      </c>
      <c r="B13738">
        <v>147071335.23207098</v>
      </c>
    </row>
    <row r="13739" spans="1:2" x14ac:dyDescent="0.25">
      <c r="A13739">
        <f ca="1">27490.1550099796*(((RANDBETWEEN(3800,4910))))</f>
        <v>125025224.9853874</v>
      </c>
      <c r="B13739">
        <v>161313494.66640484</v>
      </c>
    </row>
    <row r="13740" spans="1:2" x14ac:dyDescent="0.25">
      <c r="A13740">
        <f ca="1">27422.6775908569*(((RANDBETWEEN(3800,4910))))</f>
        <v>122359987.41040346</v>
      </c>
      <c r="B13740">
        <v>158875409.12823397</v>
      </c>
    </row>
    <row r="13741" spans="1:2" x14ac:dyDescent="0.25">
      <c r="A13741">
        <f ca="1">26449.5110165099*(((RANDBETWEEN(3800,4910))))</f>
        <v>113494851.77184401</v>
      </c>
      <c r="B13741">
        <v>148585890.27881694</v>
      </c>
    </row>
    <row r="13742" spans="1:2" x14ac:dyDescent="0.25">
      <c r="A13742">
        <f ca="1">27507.5506850996*(((RANDBETWEEN(3800,4910))))</f>
        <v>131953720.63642262</v>
      </c>
      <c r="B13742">
        <v>185181078.76700103</v>
      </c>
    </row>
    <row r="13743" spans="1:2" x14ac:dyDescent="0.25">
      <c r="A13743">
        <f ca="1">27005.8001885753*(((RANDBETWEEN(3800,4910))))</f>
        <v>115125726.20389633</v>
      </c>
      <c r="B13743">
        <v>182861504.86392316</v>
      </c>
    </row>
    <row r="13744" spans="1:2" x14ac:dyDescent="0.25">
      <c r="A13744">
        <f ca="1">27204.0515396363*(((RANDBETWEEN(3800,4910))))</f>
        <v>128348715.16400413</v>
      </c>
      <c r="B13744">
        <v>154845345.27457011</v>
      </c>
    </row>
    <row r="13745" spans="1:2" x14ac:dyDescent="0.25">
      <c r="A13745">
        <f ca="1">29639.6963848111*(((RANDBETWEEN(3800,4910))))</f>
        <v>113608956.24298111</v>
      </c>
      <c r="B13745">
        <v>183589764.91792962</v>
      </c>
    </row>
    <row r="13746" spans="1:2" x14ac:dyDescent="0.25">
      <c r="A13746">
        <f ca="1">26049.3405686026*(((RANDBETWEEN(3800,4910))))</f>
        <v>103467980.73848963</v>
      </c>
      <c r="B13746">
        <v>145774799.63964337</v>
      </c>
    </row>
    <row r="13747" spans="1:2" x14ac:dyDescent="0.25">
      <c r="A13747">
        <f ca="1">26269.5223538846*(((RANDBETWEEN(3800,4910))))</f>
        <v>105078089.41553849</v>
      </c>
      <c r="B13747">
        <v>143423482.37165332</v>
      </c>
    </row>
    <row r="13748" spans="1:2" x14ac:dyDescent="0.25">
      <c r="A13748">
        <f ca="1">25313.5118377692*(((RANDBETWEEN(3800,4910))))</f>
        <v>112391992.55969508</v>
      </c>
      <c r="B13748">
        <v>147039665.37461361</v>
      </c>
    </row>
    <row r="13749" spans="1:2" x14ac:dyDescent="0.25">
      <c r="A13749">
        <f ca="1">25969.9184417248*(((RANDBETWEEN(3800,4910))))</f>
        <v>123538902.02728492</v>
      </c>
      <c r="B13749">
        <v>152666908.25478515</v>
      </c>
    </row>
    <row r="13750" spans="1:2" x14ac:dyDescent="0.25">
      <c r="A13750">
        <f ca="1">31057.982347923*(((RANDBETWEEN(3800,4910))))</f>
        <v>123331247.90360215</v>
      </c>
      <c r="B13750">
        <v>186869548.69784057</v>
      </c>
    </row>
    <row r="13751" spans="1:2" x14ac:dyDescent="0.25">
      <c r="A13751">
        <f ca="1">29357.1440453982*(((RANDBETWEEN(3800,4910))))</f>
        <v>122918362.11808215</v>
      </c>
      <c r="B13751">
        <v>146598915.31237388</v>
      </c>
    </row>
    <row r="13752" spans="1:2" x14ac:dyDescent="0.25">
      <c r="A13752">
        <f ca="1">30686.9751607866*(((RANDBETWEEN(3800,4910))))</f>
        <v>149046638.35594073</v>
      </c>
      <c r="B13752">
        <v>194454800.17299259</v>
      </c>
    </row>
    <row r="13753" spans="1:2" x14ac:dyDescent="0.25">
      <c r="A13753">
        <f ca="1">27108.7274047722*(((RANDBETWEEN(3800,4910))))</f>
        <v>124645928.60714251</v>
      </c>
      <c r="B13753">
        <v>200867753.70340174</v>
      </c>
    </row>
    <row r="13754" spans="1:2" x14ac:dyDescent="0.25">
      <c r="A13754">
        <f ca="1">30122.5604800035*(((RANDBETWEEN(3800,4910))))</f>
        <v>136244341.05105579</v>
      </c>
      <c r="B13754">
        <v>185218909.88699347</v>
      </c>
    </row>
    <row r="13755" spans="1:2" x14ac:dyDescent="0.25">
      <c r="A13755">
        <f ca="1">30494.5747767823*(((RANDBETWEEN(3800,4910))))</f>
        <v>118654390.45645989</v>
      </c>
      <c r="B13755">
        <v>160662165.07829544</v>
      </c>
    </row>
    <row r="13756" spans="1:2" x14ac:dyDescent="0.25">
      <c r="A13756">
        <f ca="1">25232.1274320879*(((RANDBETWEEN(3800,4910))))</f>
        <v>101912562.69820315</v>
      </c>
      <c r="B13756">
        <v>159677298.77430815</v>
      </c>
    </row>
    <row r="13757" spans="1:2" x14ac:dyDescent="0.25">
      <c r="A13757">
        <f ca="1">30979.7989494434*(((RANDBETWEEN(3800,4910))))</f>
        <v>124910549.36415596</v>
      </c>
      <c r="B13757">
        <v>178129257.57114431</v>
      </c>
    </row>
    <row r="13758" spans="1:2" x14ac:dyDescent="0.25">
      <c r="A13758">
        <f ca="1">26460.7128327343*(((RANDBETWEEN(3800,4910))))</f>
        <v>102297115.81135063</v>
      </c>
      <c r="B13758">
        <v>161974983.95822239</v>
      </c>
    </row>
    <row r="13759" spans="1:2" x14ac:dyDescent="0.25">
      <c r="A13759">
        <f ca="1">27489.3073299632*(((RANDBETWEEN(3800,4910))))</f>
        <v>121475249.09110746</v>
      </c>
      <c r="B13759">
        <v>145028897.73386389</v>
      </c>
    </row>
    <row r="13760" spans="1:2" x14ac:dyDescent="0.25">
      <c r="A13760">
        <f ca="1">26338.866811558*(((RANDBETWEEN(3800,4910))))</f>
        <v>117629379.18041813</v>
      </c>
      <c r="B13760">
        <v>146150855.5969705</v>
      </c>
    </row>
    <row r="13761" spans="1:2" x14ac:dyDescent="0.25">
      <c r="A13761">
        <f ca="1">33195.8051158298*(((RANDBETWEEN(3800,4910))))</f>
        <v>130160751.85916883</v>
      </c>
      <c r="B13761">
        <v>182185216.98016772</v>
      </c>
    </row>
    <row r="13762" spans="1:2" x14ac:dyDescent="0.25">
      <c r="A13762">
        <f ca="1">28324.4912618064*(((RANDBETWEEN(3800,4910))))</f>
        <v>113836130.38119991</v>
      </c>
      <c r="B13762">
        <v>153177724.69259399</v>
      </c>
    </row>
    <row r="13763" spans="1:2" x14ac:dyDescent="0.25">
      <c r="A13763">
        <f ca="1">30163.3709035025*(((RANDBETWEEN(3800,4910))))</f>
        <v>145689081.46391723</v>
      </c>
      <c r="B13763">
        <v>203340826.83879632</v>
      </c>
    </row>
    <row r="13764" spans="1:2" x14ac:dyDescent="0.25">
      <c r="A13764">
        <f ca="1">27116.7105529451*(((RANDBETWEEN(3800,4910))))</f>
        <v>132085497.1033956</v>
      </c>
      <c r="B13764">
        <v>153337426.19664058</v>
      </c>
    </row>
    <row r="13765" spans="1:2" x14ac:dyDescent="0.25">
      <c r="A13765">
        <f ca="1">32781.5980091903*(((RANDBETWEEN(3800,4910))))</f>
        <v>145943674.33691511</v>
      </c>
      <c r="B13765">
        <v>179183668.84804937</v>
      </c>
    </row>
    <row r="13766" spans="1:2" x14ac:dyDescent="0.25">
      <c r="A13766">
        <f ca="1">30818.0952681421*(((RANDBETWEEN(3800,4910))))</f>
        <v>147988493.47761846</v>
      </c>
      <c r="B13766">
        <v>174438800.80675223</v>
      </c>
    </row>
    <row r="13767" spans="1:2" x14ac:dyDescent="0.25">
      <c r="A13767">
        <f ca="1">25844.2549721155*(((RANDBETWEEN(3800,4910))))</f>
        <v>120124097.11039306</v>
      </c>
      <c r="B13767">
        <v>160788847.79508317</v>
      </c>
    </row>
    <row r="13768" spans="1:2" x14ac:dyDescent="0.25">
      <c r="A13768">
        <f ca="1">29500.4796229576*(((RANDBETWEEN(3800,4910))))</f>
        <v>140274780.60716331</v>
      </c>
      <c r="B13768">
        <v>143536483.50273913</v>
      </c>
    </row>
    <row r="13769" spans="1:2" x14ac:dyDescent="0.25">
      <c r="A13769">
        <f ca="1">30548.9517138348*(((RANDBETWEEN(3800,4910))))</f>
        <v>148009671.0535298</v>
      </c>
      <c r="B13769">
        <v>195597752.87266049</v>
      </c>
    </row>
    <row r="13770" spans="1:2" x14ac:dyDescent="0.25">
      <c r="A13770">
        <f ca="1">28131.2710277166*(((RANDBETWEEN(3800,4910))))</f>
        <v>128166070.80227661</v>
      </c>
      <c r="B13770">
        <v>154712859.92738482</v>
      </c>
    </row>
    <row r="13771" spans="1:2" x14ac:dyDescent="0.25">
      <c r="A13771">
        <f ca="1">29263.8387890912*(((RANDBETWEEN(3800,4910))))</f>
        <v>112139030.23979759</v>
      </c>
      <c r="B13771">
        <v>149068081.56786197</v>
      </c>
    </row>
    <row r="13772" spans="1:2" x14ac:dyDescent="0.25">
      <c r="A13772">
        <f ca="1">28304.6101803*(((RANDBETWEEN(3800,4910))))</f>
        <v>124427066.35259883</v>
      </c>
      <c r="B13772">
        <v>153996752.28927344</v>
      </c>
    </row>
    <row r="13773" spans="1:2" x14ac:dyDescent="0.25">
      <c r="A13773">
        <f ca="1">28746.2869907933*(((RANDBETWEEN(3800,4910))))</f>
        <v>137263520.38103801</v>
      </c>
      <c r="B13773">
        <v>172394863.55556655</v>
      </c>
    </row>
    <row r="13774" spans="1:2" x14ac:dyDescent="0.25">
      <c r="A13774">
        <f ca="1">29848.5276525789*(((RANDBETWEEN(3800,4910))))</f>
        <v>132617008.36040811</v>
      </c>
      <c r="B13774">
        <v>157166126.54084694</v>
      </c>
    </row>
    <row r="13775" spans="1:2" x14ac:dyDescent="0.25">
      <c r="A13775">
        <f ca="1">27353.5623841642*(((RANDBETWEEN(3800,4910))))</f>
        <v>130722674.6339207</v>
      </c>
      <c r="B13775">
        <v>153124487.04167858</v>
      </c>
    </row>
    <row r="13776" spans="1:2" x14ac:dyDescent="0.25">
      <c r="A13776">
        <f ca="1">28041.3263363033*(((RANDBETWEEN(3800,4910))))</f>
        <v>124195034.34348738</v>
      </c>
      <c r="B13776">
        <v>198478404.80859083</v>
      </c>
    </row>
    <row r="13777" spans="1:2" x14ac:dyDescent="0.25">
      <c r="A13777">
        <f ca="1">28349.1935297564*(((RANDBETWEEN(3800,4910))))</f>
        <v>115012678.15022169</v>
      </c>
      <c r="B13777">
        <v>161004817.45749953</v>
      </c>
    </row>
    <row r="13778" spans="1:2" x14ac:dyDescent="0.25">
      <c r="A13778">
        <f ca="1">28972.3064972582*(((RANDBETWEEN(3800,4910))))</f>
        <v>138748375.81536958</v>
      </c>
      <c r="B13778">
        <v>203401930.48586804</v>
      </c>
    </row>
    <row r="13779" spans="1:2" x14ac:dyDescent="0.25">
      <c r="A13779">
        <f ca="1">29879.2372313637*(((RANDBETWEEN(3800,4910))))</f>
        <v>130542387.46382791</v>
      </c>
      <c r="B13779">
        <v>187661314.42062476</v>
      </c>
    </row>
    <row r="13780" spans="1:2" x14ac:dyDescent="0.25">
      <c r="A13780">
        <f ca="1">26665.4240662849*(((RANDBETWEEN(3800,4910))))</f>
        <v>116421241.47340004</v>
      </c>
      <c r="B13780">
        <v>152153286.8436861</v>
      </c>
    </row>
    <row r="13781" spans="1:2" x14ac:dyDescent="0.25">
      <c r="A13781">
        <f ca="1">26002.0870157765*(((RANDBETWEEN(3800,4910))))</f>
        <v>120987710.88440791</v>
      </c>
      <c r="B13781">
        <v>144428518.39070395</v>
      </c>
    </row>
    <row r="13782" spans="1:2" x14ac:dyDescent="0.25">
      <c r="A13782">
        <f ca="1">26202.3313560692*(((RANDBETWEEN(3800,4910))))</f>
        <v>120609331.23198666</v>
      </c>
      <c r="B13782">
        <v>152896317.48330927</v>
      </c>
    </row>
    <row r="13783" spans="1:2" x14ac:dyDescent="0.25">
      <c r="A13783">
        <f ca="1">28486.0888062775*(((RANDBETWEEN(3800,4910))))</f>
        <v>125367276.83642747</v>
      </c>
      <c r="B13783">
        <v>185111488.41589549</v>
      </c>
    </row>
    <row r="13784" spans="1:2" x14ac:dyDescent="0.25">
      <c r="A13784">
        <f ca="1">28562.3089868332*(((RANDBETWEEN(3800,4910))))</f>
        <v>111421567.35763635</v>
      </c>
      <c r="B13784">
        <v>171647268.54701388</v>
      </c>
    </row>
    <row r="13785" spans="1:2" x14ac:dyDescent="0.25">
      <c r="A13785">
        <f ca="1">26321.6595907773*(((RANDBETWEEN(3800,4910))))</f>
        <v>128765558.71808247</v>
      </c>
      <c r="B13785">
        <v>159784165.20563382</v>
      </c>
    </row>
    <row r="13786" spans="1:2" x14ac:dyDescent="0.25">
      <c r="A13786">
        <f ca="1">27611.3656442346*(((RANDBETWEEN(3800,4910))))</f>
        <v>111936476.32172702</v>
      </c>
      <c r="B13786">
        <v>173091824.01807225</v>
      </c>
    </row>
    <row r="13787" spans="1:2" x14ac:dyDescent="0.25">
      <c r="A13787">
        <f ca="1">26309.1599395692*(((RANDBETWEEN(3800,4910))))</f>
        <v>117523017.45005547</v>
      </c>
      <c r="B13787">
        <v>145941906.57079917</v>
      </c>
    </row>
    <row r="13788" spans="1:2" x14ac:dyDescent="0.25">
      <c r="A13788">
        <f ca="1">33578.7540313867*(((RANDBETWEEN(3800,4910))))</f>
        <v>141332975.71810669</v>
      </c>
      <c r="B13788">
        <v>171620149.28428578</v>
      </c>
    </row>
    <row r="13789" spans="1:2" x14ac:dyDescent="0.25">
      <c r="A13789">
        <f ca="1">26225.27832654*(((RANDBETWEEN(3800,4910))))</f>
        <v>112086839.56763181</v>
      </c>
      <c r="B13789">
        <v>159509893.28506345</v>
      </c>
    </row>
    <row r="13790" spans="1:2" x14ac:dyDescent="0.25">
      <c r="A13790">
        <f ca="1">30092.4302738921*(((RANDBETWEEN(3800,4910))))</f>
        <v>117029461.33516656</v>
      </c>
      <c r="B13790">
        <v>161901070.50306514</v>
      </c>
    </row>
    <row r="13791" spans="1:2" x14ac:dyDescent="0.25">
      <c r="A13791">
        <f ca="1">28564.7807610014*(((RANDBETWEEN(3800,4910))))</f>
        <v>119914949.63468398</v>
      </c>
      <c r="B13791">
        <v>171550724.45663783</v>
      </c>
    </row>
    <row r="13792" spans="1:2" x14ac:dyDescent="0.25">
      <c r="A13792">
        <f ca="1">27291.8851267724*(((RANDBETWEEN(3800,4910))))</f>
        <v>123359320.77301133</v>
      </c>
      <c r="B13792">
        <v>144767054.20725703</v>
      </c>
    </row>
    <row r="13793" spans="1:2" x14ac:dyDescent="0.25">
      <c r="A13793">
        <f ca="1">27543.7683610638*(((RANDBETWEEN(3800,4910))))</f>
        <v>134716571.05396307</v>
      </c>
      <c r="B13793">
        <v>174057982.50738123</v>
      </c>
    </row>
    <row r="13794" spans="1:2" x14ac:dyDescent="0.25">
      <c r="A13794">
        <f ca="1">32409.7080869092*(((RANDBETWEEN(3800,4910))))</f>
        <v>123156890.73025504</v>
      </c>
      <c r="B13794">
        <v>174741091.09290278</v>
      </c>
    </row>
    <row r="13795" spans="1:2" x14ac:dyDescent="0.25">
      <c r="A13795">
        <f ca="1">25501.805210742*(((RANDBETWEEN(3800,4910))))</f>
        <v>99584549.347947404</v>
      </c>
      <c r="B13795">
        <v>167839113.08129507</v>
      </c>
    </row>
    <row r="13796" spans="1:2" x14ac:dyDescent="0.25">
      <c r="A13796">
        <f ca="1">27732.2830030339*(((RANDBETWEEN(3800,4910))))</f>
        <v>118250454.72493641</v>
      </c>
      <c r="B13796">
        <v>196554656.35573912</v>
      </c>
    </row>
    <row r="13797" spans="1:2" x14ac:dyDescent="0.25">
      <c r="A13797">
        <f ca="1">30688.0268267753*(((RANDBETWEEN(3800,4910))))</f>
        <v>147394592.84900168</v>
      </c>
      <c r="B13797">
        <v>151289337.03841099</v>
      </c>
    </row>
    <row r="13798" spans="1:2" x14ac:dyDescent="0.25">
      <c r="A13798">
        <f ca="1">30487.9496392898*(((RANDBETWEEN(3800,4910))))</f>
        <v>135732351.79411814</v>
      </c>
      <c r="B13798">
        <v>174463855.43459973</v>
      </c>
    </row>
    <row r="13799" spans="1:2" x14ac:dyDescent="0.25">
      <c r="A13799">
        <f ca="1">29467.9133888855*(((RANDBETWEEN(3800,4910))))</f>
        <v>123175877.96554144</v>
      </c>
      <c r="B13799">
        <v>167075047.39076197</v>
      </c>
    </row>
    <row r="13800" spans="1:2" x14ac:dyDescent="0.25">
      <c r="A13800">
        <f ca="1">26139.0405103547*(((RANDBETWEEN(3800,4910))))</f>
        <v>109156633.17124131</v>
      </c>
      <c r="B13800">
        <v>178165371.5360623</v>
      </c>
    </row>
    <row r="13801" spans="1:2" x14ac:dyDescent="0.25">
      <c r="A13801">
        <f ca="1">27520.6551322854*(((RANDBETWEEN(3800,4910))))</f>
        <v>116549974.48522849</v>
      </c>
      <c r="B13801">
        <v>171409316.12841743</v>
      </c>
    </row>
    <row r="13802" spans="1:2" x14ac:dyDescent="0.25">
      <c r="A13802">
        <f ca="1">27343.452345561*(((RANDBETWEEN(3800,4910))))</f>
        <v>121787736.74712889</v>
      </c>
      <c r="B13802">
        <v>143878427.50713807</v>
      </c>
    </row>
    <row r="13803" spans="1:2" x14ac:dyDescent="0.25">
      <c r="A13803">
        <f ca="1">30057.158934307*(((RANDBETWEEN(3800,4910))))</f>
        <v>124797323.8952425</v>
      </c>
      <c r="B13803">
        <v>194938550.18989947</v>
      </c>
    </row>
    <row r="13804" spans="1:2" x14ac:dyDescent="0.25">
      <c r="A13804">
        <f ca="1">26372.1456867513*(((RANDBETWEEN(3800,4910))))</f>
        <v>119835030.000598</v>
      </c>
      <c r="B13804">
        <v>144706815.53764445</v>
      </c>
    </row>
    <row r="13805" spans="1:2" x14ac:dyDescent="0.25">
      <c r="A13805">
        <f ca="1">29196.5263916193*(((RANDBETWEEN(3800,4910))))</f>
        <v>125924618.32705398</v>
      </c>
      <c r="B13805">
        <v>168991581.76920828</v>
      </c>
    </row>
    <row r="13806" spans="1:2" x14ac:dyDescent="0.25">
      <c r="A13806">
        <f ca="1">30819.7681099097*(((RANDBETWEEN(3800,4910))))</f>
        <v>140969619.33472675</v>
      </c>
      <c r="B13806">
        <v>199795892.13570344</v>
      </c>
    </row>
    <row r="13807" spans="1:2" x14ac:dyDescent="0.25">
      <c r="A13807">
        <f ca="1">31474.9688272269*(((RANDBETWEEN(3800,4910))))</f>
        <v>134083367.20398638</v>
      </c>
      <c r="B13807">
        <v>183893041.76123768</v>
      </c>
    </row>
    <row r="13808" spans="1:2" x14ac:dyDescent="0.25">
      <c r="A13808">
        <f ca="1">27051.1196058985*(((RANDBETWEEN(3800,4910))))</f>
        <v>109367676.56664765</v>
      </c>
      <c r="B13808">
        <v>162823983.66177404</v>
      </c>
    </row>
    <row r="13809" spans="1:2" x14ac:dyDescent="0.25">
      <c r="A13809">
        <f ca="1">26365.9268518468*(((RANDBETWEEN(3800,4910))))</f>
        <v>103908117.7231282</v>
      </c>
      <c r="B13809">
        <v>151386730.78153917</v>
      </c>
    </row>
    <row r="13810" spans="1:2" x14ac:dyDescent="0.25">
      <c r="A13810">
        <f ca="1">30776.3920778599*(((RANDBETWEEN(3800,4910))))</f>
        <v>148219104.24697307</v>
      </c>
      <c r="B13810">
        <v>170382368.15561116</v>
      </c>
    </row>
    <row r="13811" spans="1:2" x14ac:dyDescent="0.25">
      <c r="A13811">
        <f ca="1">29416.0008909446*(((RANDBETWEEN(3800,4910))))</f>
        <v>115104811.48626637</v>
      </c>
      <c r="B13811">
        <v>151712321.05219552</v>
      </c>
    </row>
    <row r="13812" spans="1:2" x14ac:dyDescent="0.25">
      <c r="A13812">
        <f ca="1">27498.5909076954*(((RANDBETWEEN(3800,4910))))</f>
        <v>113074205.81244348</v>
      </c>
      <c r="B13812">
        <v>151261272.98445579</v>
      </c>
    </row>
    <row r="13813" spans="1:2" x14ac:dyDescent="0.25">
      <c r="A13813">
        <f ca="1">26753.0199456521*(((RANDBETWEEN(3800,4910))))</f>
        <v>105326639.52603246</v>
      </c>
      <c r="B13813">
        <v>166499074.30059621</v>
      </c>
    </row>
    <row r="13814" spans="1:2" x14ac:dyDescent="0.25">
      <c r="A13814">
        <f ca="1">28420.7040465221*(((RANDBETWEEN(3800,4910))))</f>
        <v>117064879.96762441</v>
      </c>
      <c r="B13814">
        <v>172305334.83036563</v>
      </c>
    </row>
    <row r="13815" spans="1:2" x14ac:dyDescent="0.25">
      <c r="A13815">
        <f ca="1">26508.8225103549*(((RANDBETWEEN(3800,4910))))</f>
        <v>127692998.03237979</v>
      </c>
      <c r="B13815">
        <v>168684146.2516028</v>
      </c>
    </row>
    <row r="13816" spans="1:2" x14ac:dyDescent="0.25">
      <c r="A13816">
        <f ca="1">27955.4761196989*(((RANDBETWEEN(3800,4910))))</f>
        <v>110032754.00713503</v>
      </c>
      <c r="B13816">
        <v>164994127.03877985</v>
      </c>
    </row>
    <row r="13817" spans="1:2" x14ac:dyDescent="0.25">
      <c r="A13817">
        <f ca="1">30350.4158393847*(((RANDBETWEEN(3800,4910))))</f>
        <v>137365982.089055</v>
      </c>
      <c r="B13817">
        <v>185199179.91851854</v>
      </c>
    </row>
    <row r="13818" spans="1:2" x14ac:dyDescent="0.25">
      <c r="A13818">
        <f ca="1">24846.7700287172*(((RANDBETWEEN(3800,4910))))</f>
        <v>114245448.59204157</v>
      </c>
      <c r="B13818">
        <v>152765900.18416083</v>
      </c>
    </row>
    <row r="13819" spans="1:2" x14ac:dyDescent="0.25">
      <c r="A13819">
        <f ca="1">28722.4705880026*(((RANDBETWEEN(3800,4910))))</f>
        <v>127814994.11661154</v>
      </c>
      <c r="B13819">
        <v>145187085.26687819</v>
      </c>
    </row>
    <row r="13820" spans="1:2" x14ac:dyDescent="0.25">
      <c r="A13820">
        <f ca="1">25443.3335527092*(((RANDBETWEEN(3800,4910))))</f>
        <v>112281430.96810588</v>
      </c>
      <c r="B13820">
        <v>152689803.19832778</v>
      </c>
    </row>
    <row r="13821" spans="1:2" x14ac:dyDescent="0.25">
      <c r="A13821">
        <f ca="1">25325.7677813546*(((RANDBETWEEN(3800,4910))))</f>
        <v>115206917.63738224</v>
      </c>
      <c r="B13821">
        <v>160151797.5699524</v>
      </c>
    </row>
    <row r="13822" spans="1:2" x14ac:dyDescent="0.25">
      <c r="A13822">
        <f ca="1">32341.3965562509*(((RANDBETWEEN(3800,4910))))</f>
        <v>129397927.6215598</v>
      </c>
      <c r="B13822">
        <v>181919711.33396658</v>
      </c>
    </row>
    <row r="13823" spans="1:2" x14ac:dyDescent="0.25">
      <c r="A13823">
        <f ca="1">26844.0123241446*(((RANDBETWEEN(3800,4910))))</f>
        <v>117147269.78256707</v>
      </c>
      <c r="B13823">
        <v>158973543.4907665</v>
      </c>
    </row>
    <row r="13824" spans="1:2" x14ac:dyDescent="0.25">
      <c r="A13824">
        <f ca="1">27619.4728978666*(((RANDBETWEEN(3800,4910))))</f>
        <v>135059222.47056776</v>
      </c>
      <c r="B13824">
        <v>190690875.83126503</v>
      </c>
    </row>
    <row r="13825" spans="1:2" x14ac:dyDescent="0.25">
      <c r="A13825">
        <f ca="1">29053.3815445376*(((RANDBETWEEN(3800,4910))))</f>
        <v>132483419.84309153</v>
      </c>
      <c r="B13825">
        <v>156550326.54433346</v>
      </c>
    </row>
    <row r="13826" spans="1:2" x14ac:dyDescent="0.25">
      <c r="A13826">
        <f ca="1">26924.4683515304*(((RANDBETWEEN(3800,4910))))</f>
        <v>118252264.99992137</v>
      </c>
      <c r="B13826">
        <v>178499494.83874109</v>
      </c>
    </row>
    <row r="13827" spans="1:2" x14ac:dyDescent="0.25">
      <c r="A13827">
        <f ca="1">29730.3905604787*(((RANDBETWEEN(3800,4910))))</f>
        <v>132508350.7280537</v>
      </c>
      <c r="B13827">
        <v>185164537.78232777</v>
      </c>
    </row>
    <row r="13828" spans="1:2" x14ac:dyDescent="0.25">
      <c r="A13828">
        <f ca="1">27531.8275740178*(((RANDBETWEEN(3800,4910))))</f>
        <v>115633675.81087475</v>
      </c>
      <c r="B13828">
        <v>154838768.79923826</v>
      </c>
    </row>
    <row r="13829" spans="1:2" x14ac:dyDescent="0.25">
      <c r="A13829">
        <f ca="1">28541.7213744741*(((RANDBETWEEN(3800,4910))))</f>
        <v>121387941.0056382</v>
      </c>
      <c r="B13829">
        <v>160409768.13306278</v>
      </c>
    </row>
    <row r="13830" spans="1:2" x14ac:dyDescent="0.25">
      <c r="A13830">
        <f ca="1">27686.4788253885*(((RANDBETWEEN(3800,4910))))</f>
        <v>113929860.36647382</v>
      </c>
      <c r="B13830">
        <v>156038383.06192431</v>
      </c>
    </row>
    <row r="13831" spans="1:2" x14ac:dyDescent="0.25">
      <c r="A13831">
        <f ca="1">30875.5682115782*(((RANDBETWEEN(3800,4910))))</f>
        <v>139495817.1799103</v>
      </c>
      <c r="B13831">
        <v>151518326.97645921</v>
      </c>
    </row>
    <row r="13832" spans="1:2" x14ac:dyDescent="0.25">
      <c r="A13832">
        <f ca="1">29289.1836276132*(((RANDBETWEEN(3800,4910))))</f>
        <v>127935154.08541448</v>
      </c>
      <c r="B13832">
        <v>179642873.95541158</v>
      </c>
    </row>
    <row r="13833" spans="1:2" x14ac:dyDescent="0.25">
      <c r="A13833">
        <f ca="1">26820.2957148484*(((RANDBETWEEN(3800,4910))))</f>
        <v>107227542.26796401</v>
      </c>
      <c r="B13833">
        <v>148730716.26824683</v>
      </c>
    </row>
    <row r="13834" spans="1:2" x14ac:dyDescent="0.25">
      <c r="A13834">
        <f ca="1">25724.2933662566*(((RANDBETWEEN(3800,4910))))</f>
        <v>113752825.26558672</v>
      </c>
      <c r="B13834">
        <v>170506043.03508663</v>
      </c>
    </row>
    <row r="13835" spans="1:2" x14ac:dyDescent="0.25">
      <c r="A13835">
        <f ca="1">32426.2432976426*(((RANDBETWEEN(3800,4910))))</f>
        <v>142740322.99622259</v>
      </c>
      <c r="B13835">
        <v>159449316.80192691</v>
      </c>
    </row>
    <row r="13836" spans="1:2" x14ac:dyDescent="0.25">
      <c r="A13836">
        <f ca="1">25080.8602475929*(((RANDBETWEEN(3800,4910))))</f>
        <v>108274073.68885867</v>
      </c>
      <c r="B13836">
        <v>155316341.47750968</v>
      </c>
    </row>
    <row r="13837" spans="1:2" x14ac:dyDescent="0.25">
      <c r="A13837">
        <f ca="1">28730.4566105547*(((RANDBETWEEN(3800,4910))))</f>
        <v>140836698.30493921</v>
      </c>
      <c r="B13837">
        <v>154186051.68429399</v>
      </c>
    </row>
    <row r="13838" spans="1:2" x14ac:dyDescent="0.25">
      <c r="A13838">
        <f ca="1">26535.349645963*(((RANDBETWEEN(3800,4910))))</f>
        <v>109299105.19172172</v>
      </c>
      <c r="B13838">
        <v>155624241.93874884</v>
      </c>
    </row>
    <row r="13839" spans="1:2" x14ac:dyDescent="0.25">
      <c r="A13839">
        <f ca="1">31265.7677712976*(((RANDBETWEEN(3800,4910))))</f>
        <v>122936998.87674224</v>
      </c>
      <c r="B13839">
        <v>167961315.24414963</v>
      </c>
    </row>
    <row r="13840" spans="1:2" x14ac:dyDescent="0.25">
      <c r="A13840">
        <f ca="1">26367.3716664326*(((RANDBETWEEN(3800,4910))))</f>
        <v>124664933.23889354</v>
      </c>
      <c r="B13840">
        <v>151538889.59551623</v>
      </c>
    </row>
    <row r="13841" spans="1:2" x14ac:dyDescent="0.25">
      <c r="A13841">
        <f ca="1">32426.4039576553*(((RANDBETWEEN(3800,4910))))</f>
        <v>127792457.99711937</v>
      </c>
      <c r="B13841">
        <v>148756379.35983819</v>
      </c>
    </row>
    <row r="13842" spans="1:2" x14ac:dyDescent="0.25">
      <c r="A13842">
        <f ca="1">31757.6301127835*(((RANDBETWEEN(3800,4910))))</f>
        <v>135827383.99237517</v>
      </c>
      <c r="B13842">
        <v>155558623.98622322</v>
      </c>
    </row>
    <row r="13843" spans="1:2" x14ac:dyDescent="0.25">
      <c r="A13843">
        <f ca="1">26259.3514363949*(((RANDBETWEEN(3800,4910))))</f>
        <v>108057231.16076505</v>
      </c>
      <c r="B13843">
        <v>147905845.14773434</v>
      </c>
    </row>
    <row r="13844" spans="1:2" x14ac:dyDescent="0.25">
      <c r="A13844">
        <f ca="1">31365.8218801974*(((RANDBETWEEN(3800,4910))))</f>
        <v>146572485.64616254</v>
      </c>
      <c r="B13844">
        <v>145865139.21423194</v>
      </c>
    </row>
    <row r="13845" spans="1:2" x14ac:dyDescent="0.25">
      <c r="A13845">
        <f ca="1">29647.0004171416*(((RANDBETWEEN(3800,4910))))</f>
        <v>126414809.77869157</v>
      </c>
      <c r="B13845">
        <v>175629494.47718522</v>
      </c>
    </row>
    <row r="13846" spans="1:2" x14ac:dyDescent="0.25">
      <c r="A13846">
        <f ca="1">26752.1351102105*(((RANDBETWEEN(3800,4910))))</f>
        <v>109523241.14120199</v>
      </c>
      <c r="B13846">
        <v>154714280.78499722</v>
      </c>
    </row>
    <row r="13847" spans="1:2" x14ac:dyDescent="0.25">
      <c r="A13847">
        <f ca="1">25881.885238418*(((RANDBETWEEN(3800,4910))))</f>
        <v>119367254.71958362</v>
      </c>
      <c r="B13847">
        <v>155890870.51789704</v>
      </c>
    </row>
    <row r="13848" spans="1:2" x14ac:dyDescent="0.25">
      <c r="A13848">
        <f ca="1">29992.5085875152*(((RANDBETWEEN(3800,4910))))</f>
        <v>119850064.31571063</v>
      </c>
      <c r="B13848">
        <v>154529879.44090214</v>
      </c>
    </row>
    <row r="13849" spans="1:2" x14ac:dyDescent="0.25">
      <c r="A13849">
        <f ca="1">28787.2806523571*(((RANDBETWEEN(3800,4910))))</f>
        <v>127988249.78037956</v>
      </c>
      <c r="B13849">
        <v>153271499.12044549</v>
      </c>
    </row>
    <row r="13850" spans="1:2" x14ac:dyDescent="0.25">
      <c r="A13850">
        <f ca="1">26302.4836003157*(((RANDBETWEEN(3800,4910))))</f>
        <v>101790611.53322178</v>
      </c>
      <c r="B13850">
        <v>143566476.957919</v>
      </c>
    </row>
    <row r="13851" spans="1:2" x14ac:dyDescent="0.25">
      <c r="A13851">
        <f ca="1">26394.4552883223*(((RANDBETWEEN(3800,4910))))</f>
        <v>121599255.51330094</v>
      </c>
      <c r="B13851">
        <v>191601014.39257866</v>
      </c>
    </row>
    <row r="13852" spans="1:2" x14ac:dyDescent="0.25">
      <c r="A13852">
        <f ca="1">27333.4320675622*(((RANDBETWEEN(3800,4910))))</f>
        <v>108158390.69134355</v>
      </c>
      <c r="B13852">
        <v>170155341.95454812</v>
      </c>
    </row>
    <row r="13853" spans="1:2" x14ac:dyDescent="0.25">
      <c r="A13853">
        <f ca="1">29444.0826574605*(((RANDBETWEEN(3800,4910))))</f>
        <v>125637900.69938406</v>
      </c>
      <c r="B13853">
        <v>181281526.36244771</v>
      </c>
    </row>
    <row r="13854" spans="1:2" x14ac:dyDescent="0.25">
      <c r="A13854">
        <f ca="1">24989.1502483357*(((RANDBETWEEN(3800,4910))))</f>
        <v>120647617.39896485</v>
      </c>
      <c r="B13854">
        <v>154010367.72922629</v>
      </c>
    </row>
    <row r="13855" spans="1:2" x14ac:dyDescent="0.25">
      <c r="A13855">
        <f ca="1">28176.3671938043*(((RANDBETWEEN(3800,4910))))</f>
        <v>125243952.17646013</v>
      </c>
      <c r="B13855">
        <v>146125282.45857245</v>
      </c>
    </row>
    <row r="13856" spans="1:2" x14ac:dyDescent="0.25">
      <c r="A13856">
        <f ca="1">29263.5610514333*(((RANDBETWEEN(3800,4910))))</f>
        <v>129257149.16418095</v>
      </c>
      <c r="B13856">
        <v>198029647.46497253</v>
      </c>
    </row>
    <row r="13857" spans="1:2" x14ac:dyDescent="0.25">
      <c r="A13857">
        <f ca="1">33835.0511413182*(((RANDBETWEEN(3800,4910))))</f>
        <v>158720224.90392345</v>
      </c>
      <c r="B13857">
        <v>161674923.26371381</v>
      </c>
    </row>
    <row r="13858" spans="1:2" x14ac:dyDescent="0.25">
      <c r="A13858">
        <f ca="1">32533.8000064687*(((RANDBETWEEN(3800,4910))))</f>
        <v>157756396.23136657</v>
      </c>
      <c r="B13858">
        <v>190340552.5895234</v>
      </c>
    </row>
    <row r="13859" spans="1:2" x14ac:dyDescent="0.25">
      <c r="A13859">
        <f ca="1">27988.2162512396*(((RANDBETWEEN(3800,4910))))</f>
        <v>129921299.83825403</v>
      </c>
      <c r="B13859">
        <v>157057273.33730945</v>
      </c>
    </row>
    <row r="13860" spans="1:2" x14ac:dyDescent="0.25">
      <c r="A13860">
        <f ca="1">26302.5859609426*(((RANDBETWEEN(3800,4910))))</f>
        <v>106525473.1418176</v>
      </c>
      <c r="B13860">
        <v>146702431.54937965</v>
      </c>
    </row>
    <row r="13861" spans="1:2" x14ac:dyDescent="0.25">
      <c r="A13861">
        <f ca="1">27230.8685057867*(((RANDBETWEEN(3800,4910))))</f>
        <v>105274537.64337125</v>
      </c>
      <c r="B13861">
        <v>156658036.2137664</v>
      </c>
    </row>
    <row r="13862" spans="1:2" x14ac:dyDescent="0.25">
      <c r="A13862">
        <f ca="1">30999.0381828163*(((RANDBETWEEN(3800,4910))))</f>
        <v>129079994.99324721</v>
      </c>
      <c r="B13862">
        <v>188438600.70510757</v>
      </c>
    </row>
    <row r="13863" spans="1:2" x14ac:dyDescent="0.25">
      <c r="A13863">
        <f ca="1">30786.3217513906*(((RANDBETWEEN(3800,4910))))</f>
        <v>123391577.5795735</v>
      </c>
      <c r="B13863">
        <v>183019195.25690687</v>
      </c>
    </row>
    <row r="13864" spans="1:2" x14ac:dyDescent="0.25">
      <c r="A13864">
        <f ca="1">25852.7769896231*(((RANDBETWEEN(3800,4910))))</f>
        <v>112485432.68185014</v>
      </c>
      <c r="B13864">
        <v>154702088.65640214</v>
      </c>
    </row>
    <row r="13865" spans="1:2" x14ac:dyDescent="0.25">
      <c r="A13865">
        <f ca="1">26626.3032185157*(((RANDBETWEEN(3800,4910))))</f>
        <v>106611718.08693667</v>
      </c>
      <c r="B13865">
        <v>156161334.02692392</v>
      </c>
    </row>
    <row r="13866" spans="1:2" x14ac:dyDescent="0.25">
      <c r="A13866">
        <f ca="1">27887.6589677793*(((RANDBETWEEN(3800,4910))))</f>
        <v>136816854.89592505</v>
      </c>
      <c r="B13866">
        <v>165003838.04456592</v>
      </c>
    </row>
    <row r="13867" spans="1:2" x14ac:dyDescent="0.25">
      <c r="A13867">
        <f ca="1">31209.7048250911*(((RANDBETWEEN(3800,4910))))</f>
        <v>143221335.44234285</v>
      </c>
      <c r="B13867">
        <v>192432923.27579027</v>
      </c>
    </row>
    <row r="13868" spans="1:2" x14ac:dyDescent="0.25">
      <c r="A13868">
        <f ca="1">33688.5269700294*(((RANDBETWEEN(3800,4910))))</f>
        <v>141255993.58533314</v>
      </c>
      <c r="B13868">
        <v>163130495.90655312</v>
      </c>
    </row>
    <row r="13869" spans="1:2" x14ac:dyDescent="0.25">
      <c r="A13869">
        <f ca="1">25793.4267808503*(((RANDBETWEEN(3800,4910))))</f>
        <v>119088251.44718561</v>
      </c>
      <c r="B13869">
        <v>192035242.15268189</v>
      </c>
    </row>
    <row r="13870" spans="1:2" x14ac:dyDescent="0.25">
      <c r="A13870">
        <f ca="1">26844.7560520855*(((RANDBETWEEN(3800,4910))))</f>
        <v>108774951.52305053</v>
      </c>
      <c r="B13870">
        <v>153366430.77281851</v>
      </c>
    </row>
    <row r="13871" spans="1:2" x14ac:dyDescent="0.25">
      <c r="A13871">
        <f ca="1">32346.4092274433*(((RANDBETWEEN(3800,4910))))</f>
        <v>123595629.65806088</v>
      </c>
      <c r="B13871">
        <v>182357774.47157991</v>
      </c>
    </row>
    <row r="13872" spans="1:2" x14ac:dyDescent="0.25">
      <c r="A13872">
        <f ca="1">26793.875244442*(((RANDBETWEEN(3800,4910))))</f>
        <v>123787703.62932195</v>
      </c>
      <c r="B13872">
        <v>152932563.90382037</v>
      </c>
    </row>
    <row r="13873" spans="1:2" x14ac:dyDescent="0.25">
      <c r="A13873">
        <f ca="1">25571.3741078594*(((RANDBETWEEN(3800,4910))))</f>
        <v>101032499.10015263</v>
      </c>
      <c r="B13873">
        <v>181410938.3272219</v>
      </c>
    </row>
    <row r="13874" spans="1:2" x14ac:dyDescent="0.25">
      <c r="A13874">
        <f ca="1">26253.2403079477*(((RANDBETWEEN(3800,4910))))</f>
        <v>109607278.28568184</v>
      </c>
      <c r="B13874">
        <v>147379033.47058493</v>
      </c>
    </row>
    <row r="13875" spans="1:2" x14ac:dyDescent="0.25">
      <c r="A13875">
        <f ca="1">27556.0473144493*(((RANDBETWEEN(3800,4910))))</f>
        <v>117526541.7961264</v>
      </c>
      <c r="B13875">
        <v>148856159.88396177</v>
      </c>
    </row>
    <row r="13876" spans="1:2" x14ac:dyDescent="0.25">
      <c r="A13876">
        <f ca="1">27418.8733000849*(((RANDBETWEEN(3800,4910))))</f>
        <v>110306127.28624149</v>
      </c>
      <c r="B13876">
        <v>155103315.46499109</v>
      </c>
    </row>
    <row r="13877" spans="1:2" x14ac:dyDescent="0.25">
      <c r="A13877">
        <f ca="1">31965.9454196803*(((RANDBETWEEN(3800,4910))))</f>
        <v>150687466.70837283</v>
      </c>
      <c r="B13877">
        <v>189951775.86470982</v>
      </c>
    </row>
    <row r="13878" spans="1:2" x14ac:dyDescent="0.25">
      <c r="A13878">
        <f ca="1">30502.4821225611*(((RANDBETWEEN(3800,4910))))</f>
        <v>134454941.19624943</v>
      </c>
      <c r="B13878">
        <v>176161638.49638364</v>
      </c>
    </row>
    <row r="13879" spans="1:2" x14ac:dyDescent="0.25">
      <c r="A13879">
        <f ca="1">26755.870836569*(((RANDBETWEEN(3800,4910))))</f>
        <v>104909769.55018711</v>
      </c>
      <c r="B13879">
        <v>199101990.59310535</v>
      </c>
    </row>
    <row r="13880" spans="1:2" x14ac:dyDescent="0.25">
      <c r="A13880">
        <f ca="1">24998.7620324454*(((RANDBETWEEN(3800,4910))))</f>
        <v>117594176.60062328</v>
      </c>
      <c r="B13880">
        <v>174157406.53240392</v>
      </c>
    </row>
    <row r="13881" spans="1:2" x14ac:dyDescent="0.25">
      <c r="A13881">
        <f ca="1">31877.9565427253*(((RANDBETWEEN(3800,4910))))</f>
        <v>147499304.92318994</v>
      </c>
      <c r="B13881">
        <v>198726721.91315573</v>
      </c>
    </row>
    <row r="13882" spans="1:2" x14ac:dyDescent="0.25">
      <c r="A13882">
        <f ca="1">25739.0048522476*(((RANDBETWEEN(3800,4910))))</f>
        <v>106688175.1125665</v>
      </c>
      <c r="B13882">
        <v>160410645.20354056</v>
      </c>
    </row>
    <row r="13883" spans="1:2" x14ac:dyDescent="0.25">
      <c r="A13883">
        <f ca="1">27048.607691543*(((RANDBETWEEN(3800,4910))))</f>
        <v>124856373.1041625</v>
      </c>
      <c r="B13883">
        <v>168032241.74594525</v>
      </c>
    </row>
    <row r="13884" spans="1:2" x14ac:dyDescent="0.25">
      <c r="A13884">
        <f ca="1">28957.6591634823*(((RANDBETWEEN(3800,4910))))</f>
        <v>114382753.69575526</v>
      </c>
      <c r="B13884">
        <v>171604031.45337948</v>
      </c>
    </row>
    <row r="13885" spans="1:2" x14ac:dyDescent="0.25">
      <c r="A13885">
        <f ca="1">27804.2821811677*(((RANDBETWEEN(3800,4910))))</f>
        <v>109882523.17997484</v>
      </c>
      <c r="B13885">
        <v>159645056.94244653</v>
      </c>
    </row>
    <row r="13886" spans="1:2" x14ac:dyDescent="0.25">
      <c r="A13886">
        <f ca="1">30418.2175164317*(((RANDBETWEEN(3800,4910))))</f>
        <v>122707089.46128564</v>
      </c>
      <c r="B13886">
        <v>171184035.1310614</v>
      </c>
    </row>
    <row r="13887" spans="1:2" x14ac:dyDescent="0.25">
      <c r="A13887">
        <f ca="1">28375.0226397348*(((RANDBETWEEN(3800,4910))))</f>
        <v>134639482.42554146</v>
      </c>
      <c r="B13887">
        <v>144952604.31900597</v>
      </c>
    </row>
    <row r="13888" spans="1:2" x14ac:dyDescent="0.25">
      <c r="A13888">
        <f ca="1">29395.0143817055*(((RANDBETWEEN(3800,4910))))</f>
        <v>114669951.10303308</v>
      </c>
      <c r="B13888">
        <v>170958850.99045298</v>
      </c>
    </row>
    <row r="13889" spans="1:2" x14ac:dyDescent="0.25">
      <c r="A13889">
        <f ca="1">26541.0634912991*(((RANDBETWEEN(3800,4910))))</f>
        <v>119700196.34575891</v>
      </c>
      <c r="B13889">
        <v>143998478.16921043</v>
      </c>
    </row>
    <row r="13890" spans="1:2" x14ac:dyDescent="0.25">
      <c r="A13890">
        <f ca="1">27732.8673114945*(((RANDBETWEEN(3800,4910))))</f>
        <v>130011681.956286</v>
      </c>
      <c r="B13890">
        <v>156705624.15657377</v>
      </c>
    </row>
    <row r="13891" spans="1:2" x14ac:dyDescent="0.25">
      <c r="A13891">
        <f ca="1">28077.4222744718*(((RANDBETWEEN(3800,4910))))</f>
        <v>122473715.96124597</v>
      </c>
      <c r="B13891">
        <v>179814210.47647047</v>
      </c>
    </row>
    <row r="13892" spans="1:2" x14ac:dyDescent="0.25">
      <c r="A13892">
        <f ca="1">27209.124961222*(((RANDBETWEEN(3800,4910))))</f>
        <v>126331967.19495362</v>
      </c>
      <c r="B13892">
        <v>185121763.05218127</v>
      </c>
    </row>
    <row r="13893" spans="1:2" x14ac:dyDescent="0.25">
      <c r="A13893">
        <f ca="1">32264.9567807886*(((RANDBETWEEN(3800,4910))))</f>
        <v>127607904.06801887</v>
      </c>
      <c r="B13893">
        <v>180339322.98751032</v>
      </c>
    </row>
    <row r="13894" spans="1:2" x14ac:dyDescent="0.25">
      <c r="A13894">
        <f ca="1">27841.1289961538*(((RANDBETWEEN(3800,4910))))</f>
        <v>111754291.79056124</v>
      </c>
      <c r="B13894">
        <v>195909183.15237308</v>
      </c>
    </row>
    <row r="13895" spans="1:2" x14ac:dyDescent="0.25">
      <c r="A13895">
        <f ca="1">25155.9983091009*(((RANDBETWEEN(3800,4910))))</f>
        <v>121981435.80083013</v>
      </c>
      <c r="B13895">
        <v>152504838.76727653</v>
      </c>
    </row>
    <row r="13896" spans="1:2" x14ac:dyDescent="0.25">
      <c r="A13896">
        <f ca="1">26604.1077363709*(((RANDBETWEEN(3800,4910))))</f>
        <v>118494695.85779585</v>
      </c>
      <c r="B13896">
        <v>143282986.70408601</v>
      </c>
    </row>
    <row r="13897" spans="1:2" x14ac:dyDescent="0.25">
      <c r="A13897">
        <f ca="1">30933.5400268117*(((RANDBETWEEN(3800,4910))))</f>
        <v>150584472.8505196</v>
      </c>
      <c r="B13897">
        <v>156894915.14225978</v>
      </c>
    </row>
    <row r="13898" spans="1:2" x14ac:dyDescent="0.25">
      <c r="A13898">
        <f ca="1">31443.9898245013*(((RANDBETWEEN(3800,4910))))</f>
        <v>152880678.52672535</v>
      </c>
      <c r="B13898">
        <v>201769478.92221618</v>
      </c>
    </row>
    <row r="13899" spans="1:2" x14ac:dyDescent="0.25">
      <c r="A13899">
        <f ca="1">30461.0109479169*(((RANDBETWEEN(3800,4910))))</f>
        <v>121752660.75882374</v>
      </c>
      <c r="B13899">
        <v>186080507.9294219</v>
      </c>
    </row>
    <row r="13900" spans="1:2" x14ac:dyDescent="0.25">
      <c r="A13900">
        <f ca="1">27850.4694406148*(((RANDBETWEEN(3800,4910))))</f>
        <v>129448981.95997782</v>
      </c>
      <c r="B13900">
        <v>166200730.84935221</v>
      </c>
    </row>
    <row r="13901" spans="1:2" x14ac:dyDescent="0.25">
      <c r="A13901">
        <f ca="1">29705.297177141*(((RANDBETWEEN(3800,4910))))</f>
        <v>117692387.41583255</v>
      </c>
      <c r="B13901">
        <v>203551904.22885337</v>
      </c>
    </row>
    <row r="13902" spans="1:2" x14ac:dyDescent="0.25">
      <c r="A13902">
        <f ca="1">29928.2112622547*(((RANDBETWEEN(3800,4910))))</f>
        <v>145510963.1570825</v>
      </c>
      <c r="B13902">
        <v>143470826.44407508</v>
      </c>
    </row>
    <row r="13903" spans="1:2" x14ac:dyDescent="0.25">
      <c r="A13903">
        <f ca="1">28174.641498827*(((RANDBETWEEN(3800,4910))))</f>
        <v>130561288.70556414</v>
      </c>
      <c r="B13903">
        <v>149069084.36602834</v>
      </c>
    </row>
    <row r="13904" spans="1:2" x14ac:dyDescent="0.25">
      <c r="A13904">
        <f ca="1">27852.9599987596*(((RANDBETWEEN(3800,4910))))</f>
        <v>125421878.87441464</v>
      </c>
      <c r="B13904">
        <v>158980111.22002348</v>
      </c>
    </row>
    <row r="13905" spans="1:2" x14ac:dyDescent="0.25">
      <c r="A13905">
        <f ca="1">32605.5560338012*(((RANDBETWEEN(3800,4910))))</f>
        <v>133487146.40238225</v>
      </c>
      <c r="B13905">
        <v>171182681.4363369</v>
      </c>
    </row>
    <row r="13906" spans="1:2" x14ac:dyDescent="0.25">
      <c r="A13906">
        <f ca="1">28435.0302175637*(((RANDBETWEEN(3800,4910))))</f>
        <v>116384578.68048829</v>
      </c>
      <c r="B13906">
        <v>185942252.04468578</v>
      </c>
    </row>
    <row r="13907" spans="1:2" x14ac:dyDescent="0.25">
      <c r="A13907">
        <f ca="1">28002.7866128383*(((RANDBETWEEN(3800,4910))))</f>
        <v>106634611.42168811</v>
      </c>
      <c r="B13907">
        <v>200200413.99020177</v>
      </c>
    </row>
    <row r="13908" spans="1:2" x14ac:dyDescent="0.25">
      <c r="A13908">
        <f ca="1">25729.3859698899*(((RANDBETWEEN(3800,4910))))</f>
        <v>117557564.49642675</v>
      </c>
      <c r="B13908">
        <v>151893094.3158972</v>
      </c>
    </row>
    <row r="13909" spans="1:2" x14ac:dyDescent="0.25">
      <c r="A13909">
        <f ca="1">24645.0697706461*(((RANDBETWEEN(3800,4910))))</f>
        <v>98826729.780290708</v>
      </c>
      <c r="B13909">
        <v>169137480.97189939</v>
      </c>
    </row>
    <row r="13910" spans="1:2" x14ac:dyDescent="0.25">
      <c r="A13910">
        <f ca="1">27488.7491574394*(((RANDBETWEEN(3800,4910))))</f>
        <v>121885113.76408647</v>
      </c>
      <c r="B13910">
        <v>178472922.43003857</v>
      </c>
    </row>
    <row r="13911" spans="1:2" x14ac:dyDescent="0.25">
      <c r="A13911">
        <f ca="1">27587.8049095566*(((RANDBETWEEN(3800,4910))))</f>
        <v>109578761.1007589</v>
      </c>
      <c r="B13911">
        <v>151814540.44118986</v>
      </c>
    </row>
    <row r="13912" spans="1:2" x14ac:dyDescent="0.25">
      <c r="A13912">
        <f ca="1">26283.5098994166*(((RANDBETWEEN(3800,4910))))</f>
        <v>104056415.69179025</v>
      </c>
      <c r="B13912">
        <v>152767192.88486847</v>
      </c>
    </row>
    <row r="13913" spans="1:2" x14ac:dyDescent="0.25">
      <c r="A13913">
        <f ca="1">29542.0162754083*(((RANDBETWEEN(3800,4910))))</f>
        <v>112702792.09068263</v>
      </c>
      <c r="B13913">
        <v>148389862.74306628</v>
      </c>
    </row>
    <row r="13914" spans="1:2" x14ac:dyDescent="0.25">
      <c r="A13914">
        <f ca="1">30267.1376290655*(((RANDBETWEEN(3800,4910))))</f>
        <v>131026438.79622471</v>
      </c>
      <c r="B13914">
        <v>164930956.18351436</v>
      </c>
    </row>
    <row r="13915" spans="1:2" x14ac:dyDescent="0.25">
      <c r="A13915">
        <f ca="1">27232.0043020395*(((RANDBETWEEN(3800,4910))))</f>
        <v>132293076.89930773</v>
      </c>
      <c r="B13915">
        <v>144152306.16239139</v>
      </c>
    </row>
    <row r="13916" spans="1:2" x14ac:dyDescent="0.25">
      <c r="A13916">
        <f ca="1">33327.4454550451*(((RANDBETWEEN(3800,4910))))</f>
        <v>147240654.02038938</v>
      </c>
      <c r="B13916">
        <v>168978836.94773948</v>
      </c>
    </row>
    <row r="13917" spans="1:2" x14ac:dyDescent="0.25">
      <c r="A13917">
        <f ca="1">25859.3773877877*(((RANDBETWEEN(3800,4910))))</f>
        <v>107911181.83923808</v>
      </c>
      <c r="B13917">
        <v>152734282.98792538</v>
      </c>
    </row>
    <row r="13918" spans="1:2" x14ac:dyDescent="0.25">
      <c r="A13918">
        <f ca="1">27821.7722692971*(((RANDBETWEEN(3800,4910))))</f>
        <v>121302927.09413542</v>
      </c>
      <c r="B13918">
        <v>179708800.2169078</v>
      </c>
    </row>
    <row r="13919" spans="1:2" x14ac:dyDescent="0.25">
      <c r="A13919">
        <f ca="1">25101.490485788*(((RANDBETWEEN(3800,4910))))</f>
        <v>109316991.0656068</v>
      </c>
      <c r="B13919">
        <v>158260440.11536664</v>
      </c>
    </row>
    <row r="13920" spans="1:2" x14ac:dyDescent="0.25">
      <c r="A13920">
        <f ca="1">26288.6448258678*(((RANDBETWEEN(3800,4910))))</f>
        <v>119718488.53700177</v>
      </c>
      <c r="B13920">
        <v>155799835.10873002</v>
      </c>
    </row>
    <row r="13921" spans="1:2" x14ac:dyDescent="0.25">
      <c r="A13921">
        <f ca="1">27783.0879351799*(((RANDBETWEEN(3800,4910))))</f>
        <v>118522653.13147758</v>
      </c>
      <c r="B13921">
        <v>192317819.34731269</v>
      </c>
    </row>
    <row r="13922" spans="1:2" x14ac:dyDescent="0.25">
      <c r="A13922">
        <f ca="1">26689.3676150852*(((RANDBETWEEN(3800,4910))))</f>
        <v>106090236.26996386</v>
      </c>
      <c r="B13922">
        <v>145405128.69728944</v>
      </c>
    </row>
    <row r="13923" spans="1:2" x14ac:dyDescent="0.25">
      <c r="A13923">
        <f ca="1">28267.4610554503*(((RANDBETWEEN(3800,4910))))</f>
        <v>116207532.39895603</v>
      </c>
      <c r="B13923">
        <v>159736883.0862444</v>
      </c>
    </row>
    <row r="13924" spans="1:2" x14ac:dyDescent="0.25">
      <c r="A13924">
        <f ca="1">27427.1575271738*(((RANDBETWEEN(3800,4910))))</f>
        <v>111436541.03290719</v>
      </c>
      <c r="B13924">
        <v>168505561.19211832</v>
      </c>
    </row>
    <row r="13925" spans="1:2" x14ac:dyDescent="0.25">
      <c r="A13925">
        <f ca="1">33124.4581149698*(((RANDBETWEEN(3800,4910))))</f>
        <v>136439642.97556049</v>
      </c>
      <c r="B13925">
        <v>164167701.64577538</v>
      </c>
    </row>
    <row r="13926" spans="1:2" x14ac:dyDescent="0.25">
      <c r="A13926">
        <f ca="1">32596.1292763806*(((RANDBETWEEN(3800,4910))))</f>
        <v>132275092.60355233</v>
      </c>
      <c r="B13926">
        <v>180011447.31581753</v>
      </c>
    </row>
    <row r="13927" spans="1:2" x14ac:dyDescent="0.25">
      <c r="A13927">
        <f ca="1">31196.8110591904*(((RANDBETWEEN(3800,4910))))</f>
        <v>118703866.08021937</v>
      </c>
      <c r="B13927">
        <v>167479076.18152937</v>
      </c>
    </row>
    <row r="13928" spans="1:2" x14ac:dyDescent="0.25">
      <c r="A13928">
        <f ca="1">27192.9583278796*(((RANDBETWEEN(3800,4910))))</f>
        <v>105699029.02046783</v>
      </c>
      <c r="B13928">
        <v>175913873.5135985</v>
      </c>
    </row>
    <row r="13929" spans="1:2" x14ac:dyDescent="0.25">
      <c r="A13929">
        <f ca="1">32189.1477604641*(((RANDBETWEEN(3800,4910))))</f>
        <v>156310501.5248138</v>
      </c>
      <c r="B13929">
        <v>192490985.72983319</v>
      </c>
    </row>
    <row r="13930" spans="1:2" x14ac:dyDescent="0.25">
      <c r="A13930">
        <f ca="1">26503.3812149983*(((RANDBETWEEN(3800,4910))))</f>
        <v>127693290.69386175</v>
      </c>
      <c r="B13930">
        <v>161180008.68669859</v>
      </c>
    </row>
    <row r="13931" spans="1:2" x14ac:dyDescent="0.25">
      <c r="A13931">
        <f ca="1">28279.7095616462*(((RANDBETWEEN(3800,4910))))</f>
        <v>130652258.17480563</v>
      </c>
      <c r="B13931">
        <v>196689788.61189064</v>
      </c>
    </row>
    <row r="13932" spans="1:2" x14ac:dyDescent="0.25">
      <c r="A13932">
        <f ca="1">26407.9601838265*(((RANDBETWEEN(3800,4910))))</f>
        <v>101512198.94662909</v>
      </c>
      <c r="B13932">
        <v>162624677.25171205</v>
      </c>
    </row>
    <row r="13933" spans="1:2" x14ac:dyDescent="0.25">
      <c r="A13933">
        <f ca="1">27322.1492155616*(((RANDBETWEEN(3800,4910))))</f>
        <v>121146409.62180015</v>
      </c>
      <c r="B13933">
        <v>149782103.32299793</v>
      </c>
    </row>
    <row r="13934" spans="1:2" x14ac:dyDescent="0.25">
      <c r="A13934">
        <f ca="1">31762.2250309743*(((RANDBETWEEN(3800,4910))))</f>
        <v>122157517.46912704</v>
      </c>
      <c r="B13934">
        <v>177994156.34162298</v>
      </c>
    </row>
    <row r="13935" spans="1:2" x14ac:dyDescent="0.25">
      <c r="A13935">
        <f ca="1">30512.7232176205*(((RANDBETWEEN(3800,4910))))</f>
        <v>119121671.44159025</v>
      </c>
      <c r="B13935">
        <v>147481031.06554937</v>
      </c>
    </row>
    <row r="13936" spans="1:2" x14ac:dyDescent="0.25">
      <c r="A13936">
        <f ca="1">28136.6475235557*(((RANDBETWEEN(3800,4910))))</f>
        <v>127824789.6995137</v>
      </c>
      <c r="B13936">
        <v>146005576.61885706</v>
      </c>
    </row>
    <row r="13937" spans="1:2" x14ac:dyDescent="0.25">
      <c r="A13937">
        <f ca="1">28649.399512476*(((RANDBETWEEN(3800,4910))))</f>
        <v>122533481.71486005</v>
      </c>
      <c r="B13937">
        <v>157214370.44896755</v>
      </c>
    </row>
    <row r="13938" spans="1:2" x14ac:dyDescent="0.25">
      <c r="A13938">
        <f ca="1">32508.6616264001*(((RANDBETWEEN(3800,4910))))</f>
        <v>142095359.96899503</v>
      </c>
      <c r="B13938">
        <v>173388614.57618451</v>
      </c>
    </row>
    <row r="13939" spans="1:2" x14ac:dyDescent="0.25">
      <c r="A13939">
        <f ca="1">26390.480821689*(((RANDBETWEEN(3800,4910))))</f>
        <v>123085202.55235732</v>
      </c>
      <c r="B13939">
        <v>171457071.09753907</v>
      </c>
    </row>
    <row r="13940" spans="1:2" x14ac:dyDescent="0.25">
      <c r="A13940">
        <f ca="1">28302.4956591153*(((RANDBETWEEN(3800,4910))))</f>
        <v>128040490.36183783</v>
      </c>
      <c r="B13940">
        <v>175748711.10511598</v>
      </c>
    </row>
    <row r="13941" spans="1:2" x14ac:dyDescent="0.25">
      <c r="A13941">
        <f ca="1">27969.1404972803*(((RANDBETWEEN(3800,4910))))</f>
        <v>121274193.1962072</v>
      </c>
      <c r="B13941">
        <v>183611201.31043893</v>
      </c>
    </row>
    <row r="13942" spans="1:2" x14ac:dyDescent="0.25">
      <c r="A13942">
        <f ca="1">31568.5012055587*(((RANDBETWEEN(3800,4910))))</f>
        <v>147551174.6347813</v>
      </c>
      <c r="B13942">
        <v>157506571.85428011</v>
      </c>
    </row>
    <row r="13943" spans="1:2" x14ac:dyDescent="0.25">
      <c r="A13943">
        <f ca="1">28351.3939806429*(((RANDBETWEEN(3800,4910))))</f>
        <v>110797247.67635229</v>
      </c>
      <c r="B13943">
        <v>169954234.69321537</v>
      </c>
    </row>
    <row r="13944" spans="1:2" x14ac:dyDescent="0.25">
      <c r="A13944">
        <f ca="1">33359.1499849183*(((RANDBETWEEN(3800,4910))))</f>
        <v>138673986.4873054</v>
      </c>
      <c r="B13944">
        <v>152563447.08540225</v>
      </c>
    </row>
    <row r="13945" spans="1:2" x14ac:dyDescent="0.25">
      <c r="A13945">
        <f ca="1">26835.2520528964*(((RANDBETWEEN(3800,4910))))</f>
        <v>114532855.76176193</v>
      </c>
      <c r="B13945">
        <v>144204040.98248327</v>
      </c>
    </row>
    <row r="13946" spans="1:2" x14ac:dyDescent="0.25">
      <c r="A13946">
        <f ca="1">32365.8824592855*(((RANDBETWEEN(3800,4910))))</f>
        <v>134803900.44292405</v>
      </c>
      <c r="B13946">
        <v>143171570.82783255</v>
      </c>
    </row>
    <row r="13947" spans="1:2" x14ac:dyDescent="0.25">
      <c r="A13947">
        <f ca="1">26426.7578211186*(((RANDBETWEEN(3800,4910))))</f>
        <v>129570393.59694445</v>
      </c>
      <c r="B13947">
        <v>158276370.17036569</v>
      </c>
    </row>
    <row r="13948" spans="1:2" x14ac:dyDescent="0.25">
      <c r="A13948">
        <f ca="1">26912.1091115211*(((RANDBETWEEN(3800,4910))))</f>
        <v>130469904.97265419</v>
      </c>
      <c r="B13948">
        <v>143658856.96909609</v>
      </c>
    </row>
    <row r="13949" spans="1:2" x14ac:dyDescent="0.25">
      <c r="A13949">
        <f ca="1">29060.730885804*(((RANDBETWEEN(3800,4910))))</f>
        <v>133969969.38355666</v>
      </c>
      <c r="B13949">
        <v>151152939.45246193</v>
      </c>
    </row>
    <row r="13950" spans="1:2" x14ac:dyDescent="0.25">
      <c r="A13950">
        <f ca="1">25126.5629914367*(((RANDBETWEEN(3800,4910))))</f>
        <v>111762952.18591046</v>
      </c>
      <c r="B13950">
        <v>152071554.01750422</v>
      </c>
    </row>
    <row r="13951" spans="1:2" x14ac:dyDescent="0.25">
      <c r="A13951">
        <f ca="1">25687.1331592031*(((RANDBETWEEN(3800,4910))))</f>
        <v>105830988.61591668</v>
      </c>
      <c r="B13951">
        <v>144570370.9453305</v>
      </c>
    </row>
    <row r="13952" spans="1:2" x14ac:dyDescent="0.25">
      <c r="A13952">
        <f ca="1">30354.5515366986*(((RANDBETWEEN(3800,4910))))</f>
        <v>147614184.1229654</v>
      </c>
      <c r="B13952">
        <v>169757573.35355887</v>
      </c>
    </row>
    <row r="13953" spans="1:2" x14ac:dyDescent="0.25">
      <c r="A13953">
        <f ca="1">26172.5113827098*(((RANDBETWEEN(3800,4910))))</f>
        <v>118901719.21165055</v>
      </c>
      <c r="B13953">
        <v>172991386.67981505</v>
      </c>
    </row>
    <row r="13954" spans="1:2" x14ac:dyDescent="0.25">
      <c r="A13954">
        <f ca="1">26139.584597777*(((RANDBETWEEN(3800,4910))))</f>
        <v>122986745.53254077</v>
      </c>
      <c r="B13954">
        <v>143717640.67283124</v>
      </c>
    </row>
    <row r="13955" spans="1:2" x14ac:dyDescent="0.25">
      <c r="A13955">
        <f ca="1">28613.6477714636*(((RANDBETWEEN(3800,4910))))</f>
        <v>127645482.70849904</v>
      </c>
      <c r="B13955">
        <v>170799128.20837849</v>
      </c>
    </row>
    <row r="13956" spans="1:2" x14ac:dyDescent="0.25">
      <c r="A13956">
        <f ca="1">26481.4382834551*(((RANDBETWEEN(3800,4910))))</f>
        <v>115300182.28616337</v>
      </c>
      <c r="B13956">
        <v>176034318.77157921</v>
      </c>
    </row>
    <row r="13957" spans="1:2" x14ac:dyDescent="0.25">
      <c r="A13957">
        <f ca="1">26712.9180100249*(((RANDBETWEEN(3800,4910))))</f>
        <v>118872485.14461082</v>
      </c>
      <c r="B13957">
        <v>190187326.50169498</v>
      </c>
    </row>
    <row r="13958" spans="1:2" x14ac:dyDescent="0.25">
      <c r="A13958">
        <f ca="1">25649.8068952001*(((RANDBETWEEN(3800,4910))))</f>
        <v>108036986.64258267</v>
      </c>
      <c r="B13958">
        <v>146677188.47249144</v>
      </c>
    </row>
    <row r="13959" spans="1:2" x14ac:dyDescent="0.25">
      <c r="A13959">
        <f ca="1">34810.126683314*(((RANDBETWEEN(3800,4910))))</f>
        <v>146898734.603585</v>
      </c>
      <c r="B13959">
        <v>156319068.0690634</v>
      </c>
    </row>
    <row r="13960" spans="1:2" x14ac:dyDescent="0.25">
      <c r="A13960">
        <f ca="1">29448.9792520726*(((RANDBETWEEN(3800,4910))))</f>
        <v>129663855.6468756</v>
      </c>
      <c r="B13960">
        <v>171026761.12765443</v>
      </c>
    </row>
    <row r="13961" spans="1:2" x14ac:dyDescent="0.25">
      <c r="A13961">
        <f ca="1">30458.9782880946*(((RANDBETWEEN(3800,4910))))</f>
        <v>121409487.45634504</v>
      </c>
      <c r="B13961">
        <v>172252632.38085413</v>
      </c>
    </row>
    <row r="13962" spans="1:2" x14ac:dyDescent="0.25">
      <c r="A13962">
        <f ca="1">25453.8491506738*(((RANDBETWEEN(3800,4910))))</f>
        <v>104360781.51776269</v>
      </c>
      <c r="B13962">
        <v>146344343.97446901</v>
      </c>
    </row>
    <row r="13963" spans="1:2" x14ac:dyDescent="0.25">
      <c r="A13963">
        <f ca="1">26939.8924727113*(((RANDBETWEEN(3800,4910))))</f>
        <v>114279023.8692413</v>
      </c>
      <c r="B13963">
        <v>145107836.12928361</v>
      </c>
    </row>
    <row r="13964" spans="1:2" x14ac:dyDescent="0.25">
      <c r="A13964">
        <f ca="1">28771.8247768813*(((RANDBETWEEN(3800,4910))))</f>
        <v>119748334.72137977</v>
      </c>
      <c r="B13964">
        <v>194933660.95277125</v>
      </c>
    </row>
    <row r="13965" spans="1:2" x14ac:dyDescent="0.25">
      <c r="A13965">
        <f ca="1">27465.9843236511*(((RANDBETWEEN(3800,4910))))</f>
        <v>131974054.67514376</v>
      </c>
      <c r="B13965">
        <v>180524240.945705</v>
      </c>
    </row>
    <row r="13966" spans="1:2" x14ac:dyDescent="0.25">
      <c r="A13966">
        <f ca="1">28110.6930123662*(((RANDBETWEEN(3800,4910))))</f>
        <v>119301781.14448211</v>
      </c>
      <c r="B13966">
        <v>164346202.32641882</v>
      </c>
    </row>
    <row r="13967" spans="1:2" x14ac:dyDescent="0.25">
      <c r="A13967">
        <f ca="1">29200.8269898341*(((RANDBETWEEN(3800,4910))))</f>
        <v>120307407.19811635</v>
      </c>
      <c r="B13967">
        <v>186699387.29707152</v>
      </c>
    </row>
    <row r="13968" spans="1:2" x14ac:dyDescent="0.25">
      <c r="A13968">
        <f ca="1">27166.6173330177*(((RANDBETWEEN(3800,4910))))</f>
        <v>121380446.2439229</v>
      </c>
      <c r="B13968">
        <v>195303476.97390357</v>
      </c>
    </row>
    <row r="13969" spans="1:2" x14ac:dyDescent="0.25">
      <c r="A13969">
        <f ca="1">29097.8003822758*(((RANDBETWEEN(3800,4910))))</f>
        <v>130852808.31909437</v>
      </c>
      <c r="B13969">
        <v>145682754.19405228</v>
      </c>
    </row>
    <row r="13970" spans="1:2" x14ac:dyDescent="0.25">
      <c r="A13970">
        <f ca="1">33155.7540229393*(((RANDBETWEEN(3800,4910))))</f>
        <v>146415809.76529992</v>
      </c>
      <c r="B13970">
        <v>152215648.06152022</v>
      </c>
    </row>
    <row r="13971" spans="1:2" x14ac:dyDescent="0.25">
      <c r="A13971">
        <f ca="1">26775.065741274*(((RANDBETWEEN(3800,4910))))</f>
        <v>117970939.65605316</v>
      </c>
      <c r="B13971">
        <v>174968249.52580974</v>
      </c>
    </row>
    <row r="13972" spans="1:2" x14ac:dyDescent="0.25">
      <c r="A13972">
        <f ca="1">25641.5092608744*(((RANDBETWEEN(3800,4910))))</f>
        <v>101053187.99710591</v>
      </c>
      <c r="B13972">
        <v>151516336.27625844</v>
      </c>
    </row>
    <row r="13973" spans="1:2" x14ac:dyDescent="0.25">
      <c r="A13973">
        <f ca="1">27385.5263059412*(((RANDBETWEEN(3800,4910))))</f>
        <v>110637526.27600244</v>
      </c>
      <c r="B13973">
        <v>176479255.44980636</v>
      </c>
    </row>
    <row r="13974" spans="1:2" x14ac:dyDescent="0.25">
      <c r="A13974">
        <f ca="1">26806.9029922796*(((RANDBETWEEN(3800,4910))))</f>
        <v>124866554.13803847</v>
      </c>
      <c r="B13974">
        <v>151836330.07422298</v>
      </c>
    </row>
    <row r="13975" spans="1:2" x14ac:dyDescent="0.25">
      <c r="A13975">
        <f ca="1">25173.6081264606*(((RANDBETWEEN(3800,4910))))</f>
        <v>97598078.706287846</v>
      </c>
      <c r="B13975">
        <v>145190486.05959439</v>
      </c>
    </row>
    <row r="13976" spans="1:2" x14ac:dyDescent="0.25">
      <c r="A13976">
        <f ca="1">29323.0822710667*(((RANDBETWEEN(3800,4910))))</f>
        <v>138258332.90807936</v>
      </c>
      <c r="B13976">
        <v>171407183.87917727</v>
      </c>
    </row>
    <row r="13977" spans="1:2" x14ac:dyDescent="0.25">
      <c r="A13977">
        <f ca="1">27991.6622153371*(((RANDBETWEEN(3800,4910))))</f>
        <v>134499936.944695</v>
      </c>
      <c r="B13977">
        <v>175736563.60657626</v>
      </c>
    </row>
    <row r="13978" spans="1:2" x14ac:dyDescent="0.25">
      <c r="A13978">
        <f ca="1">26228.7185203924*(((RANDBETWEEN(3800,4910))))</f>
        <v>111340910.11906581</v>
      </c>
      <c r="B13978">
        <v>168201125.82257944</v>
      </c>
    </row>
    <row r="13979" spans="1:2" x14ac:dyDescent="0.25">
      <c r="A13979">
        <f ca="1">25633.6156304647*(((RANDBETWEEN(3800,4910))))</f>
        <v>114351559.32750282</v>
      </c>
      <c r="B13979">
        <v>161962997.17225635</v>
      </c>
    </row>
    <row r="13980" spans="1:2" x14ac:dyDescent="0.25">
      <c r="A13980">
        <f ca="1">27130.7411777488*(((RANDBETWEEN(3800,4910))))</f>
        <v>122549557.89989126</v>
      </c>
      <c r="B13980">
        <v>166644693.19322947</v>
      </c>
    </row>
    <row r="13981" spans="1:2" x14ac:dyDescent="0.25">
      <c r="A13981">
        <f ca="1">31545.2039618297*(((RANDBETWEEN(3800,4910))))</f>
        <v>148735636.68002725</v>
      </c>
      <c r="B13981">
        <v>194349773.30388853</v>
      </c>
    </row>
    <row r="13982" spans="1:2" x14ac:dyDescent="0.25">
      <c r="A13982">
        <f ca="1">26008.0805639063*(((RANDBETWEEN(3800,4910))))</f>
        <v>114461562.56175143</v>
      </c>
      <c r="B13982">
        <v>157080904.74415228</v>
      </c>
    </row>
    <row r="13983" spans="1:2" x14ac:dyDescent="0.25">
      <c r="A13983">
        <f ca="1">27104.5694942307*(((RANDBETWEEN(3800,4910))))</f>
        <v>116143080.28277834</v>
      </c>
      <c r="B13983">
        <v>164674993.91028523</v>
      </c>
    </row>
    <row r="13984" spans="1:2" x14ac:dyDescent="0.25">
      <c r="A13984">
        <f ca="1">28514.4562111946*(((RANDBETWEEN(3800,4910))))</f>
        <v>126946359.05223851</v>
      </c>
      <c r="B13984">
        <v>178565077.1053744</v>
      </c>
    </row>
    <row r="13985" spans="1:2" x14ac:dyDescent="0.25">
      <c r="A13985">
        <f ca="1">30238.5840168227*(((RANDBETWEEN(3800,4910))))</f>
        <v>122042925.09189641</v>
      </c>
      <c r="B13985">
        <v>169313531.96001506</v>
      </c>
    </row>
    <row r="13986" spans="1:2" x14ac:dyDescent="0.25">
      <c r="A13986">
        <f ca="1">26799.8071084227*(((RANDBETWEEN(3800,4910))))</f>
        <v>109798809.72320782</v>
      </c>
      <c r="B13986">
        <v>155741626.50489539</v>
      </c>
    </row>
    <row r="13987" spans="1:2" x14ac:dyDescent="0.25">
      <c r="A13987">
        <f ca="1">26486.5327607475*(((RANDBETWEEN(3800,4910))))</f>
        <v>117732638.12152243</v>
      </c>
      <c r="B13987">
        <v>172572891.21520147</v>
      </c>
    </row>
    <row r="13988" spans="1:2" x14ac:dyDescent="0.25">
      <c r="A13988">
        <f ca="1">29046.6687113564*(((RANDBETWEEN(3800,4910))))</f>
        <v>140179223.20100597</v>
      </c>
      <c r="B13988">
        <v>183599452.21197444</v>
      </c>
    </row>
    <row r="13989" spans="1:2" x14ac:dyDescent="0.25">
      <c r="A13989">
        <f ca="1">29615.3575993376*(((RANDBETWEEN(3800,4910))))</f>
        <v>120741812.93249927</v>
      </c>
      <c r="B13989">
        <v>151414483.77631205</v>
      </c>
    </row>
    <row r="13990" spans="1:2" x14ac:dyDescent="0.25">
      <c r="A13990">
        <f ca="1">26088.4123352758*(((RANDBETWEEN(3800,4910))))</f>
        <v>104588445.0521208</v>
      </c>
      <c r="B13990">
        <v>144626699.36169642</v>
      </c>
    </row>
    <row r="13991" spans="1:2" x14ac:dyDescent="0.25">
      <c r="A13991">
        <f ca="1">26745.0634909186*(((RANDBETWEEN(3800,4910))))</f>
        <v>123348232.82011668</v>
      </c>
      <c r="B13991">
        <v>174159485.11118674</v>
      </c>
    </row>
    <row r="13992" spans="1:2" x14ac:dyDescent="0.25">
      <c r="A13992">
        <f ca="1">29996.2207176018*(((RANDBETWEEN(3800,4910))))</f>
        <v>141792135.33210391</v>
      </c>
      <c r="B13992">
        <v>183275998.51576006</v>
      </c>
    </row>
    <row r="13993" spans="1:2" x14ac:dyDescent="0.25">
      <c r="A13993">
        <f ca="1">29055.2161298832*(((RANDBETWEEN(3800,4910))))</f>
        <v>119039220.48413156</v>
      </c>
      <c r="B13993">
        <v>176141089.79489899</v>
      </c>
    </row>
    <row r="13994" spans="1:2" x14ac:dyDescent="0.25">
      <c r="A13994">
        <f ca="1">26284.4158947227*(((RANDBETWEEN(3800,4910))))</f>
        <v>126664600.19666865</v>
      </c>
      <c r="B13994">
        <v>144080538.74971923</v>
      </c>
    </row>
    <row r="13995" spans="1:2" x14ac:dyDescent="0.25">
      <c r="A13995">
        <f ca="1">27029.8786827432*(((RANDBETWEEN(3800,4910))))</f>
        <v>105984154.31503628</v>
      </c>
      <c r="B13995">
        <v>146344392.33944374</v>
      </c>
    </row>
    <row r="13996" spans="1:2" x14ac:dyDescent="0.25">
      <c r="A13996">
        <f ca="1">25187.8612744895*(((RANDBETWEEN(3800,4910))))</f>
        <v>119768280.36019744</v>
      </c>
      <c r="B13996">
        <v>185087996.89733541</v>
      </c>
    </row>
    <row r="13997" spans="1:2" x14ac:dyDescent="0.25">
      <c r="A13997">
        <f ca="1">31747.3573212259*(((RANDBETWEEN(3800,4910))))</f>
        <v>141085255.93552807</v>
      </c>
      <c r="B13997">
        <v>171758036.71384498</v>
      </c>
    </row>
    <row r="13998" spans="1:2" x14ac:dyDescent="0.25">
      <c r="A13998">
        <f ca="1">27512.2408682861*(((RANDBETWEEN(3800,4910))))</f>
        <v>122016788.25084887</v>
      </c>
      <c r="B13998">
        <v>146958435.08056304</v>
      </c>
    </row>
    <row r="13999" spans="1:2" x14ac:dyDescent="0.25">
      <c r="A13999">
        <f ca="1">27047.4908905276*(((RANDBETWEEN(3800,4910))))</f>
        <v>125067597.87779962</v>
      </c>
      <c r="B13999">
        <v>183125991.06655505</v>
      </c>
    </row>
    <row r="14000" spans="1:2" x14ac:dyDescent="0.25">
      <c r="A14000">
        <f ca="1">27564.142242284*(((RANDBETWEEN(3800,4910))))</f>
        <v>116017474.69777323</v>
      </c>
      <c r="B14000">
        <v>201383368.51903307</v>
      </c>
    </row>
    <row r="14001" spans="1:2" x14ac:dyDescent="0.25">
      <c r="A14001">
        <f ca="1">27555.5738805369*(((RANDBETWEEN(3800,4910))))</f>
        <v>133699644.46836485</v>
      </c>
      <c r="B14001">
        <v>168027453.04628545</v>
      </c>
    </row>
    <row r="14002" spans="1:2" x14ac:dyDescent="0.25">
      <c r="A14002">
        <f ca="1">28073.1687815433*(((RANDBETWEEN(3800,4910))))</f>
        <v>127732917.9560224</v>
      </c>
      <c r="B14002">
        <v>200245727.4104321</v>
      </c>
    </row>
    <row r="14003" spans="1:2" x14ac:dyDescent="0.25">
      <c r="A14003">
        <f ca="1">26909.8169989555*(((RANDBETWEEN(3800,4910))))</f>
        <v>130674071.34692773</v>
      </c>
      <c r="B14003">
        <v>148609377.39741969</v>
      </c>
    </row>
    <row r="14004" spans="1:2" x14ac:dyDescent="0.25">
      <c r="A14004">
        <f ca="1">25457.0184211692*(((RANDBETWEEN(3800,4910))))</f>
        <v>117076827.71895711</v>
      </c>
      <c r="B14004">
        <v>155264106.77690709</v>
      </c>
    </row>
    <row r="14005" spans="1:2" x14ac:dyDescent="0.25">
      <c r="A14005">
        <f ca="1">28433.8654834016*(((RANDBETWEEN(3800,4910))))</f>
        <v>131591929.45718272</v>
      </c>
      <c r="B14005">
        <v>175524285.5658024</v>
      </c>
    </row>
    <row r="14006" spans="1:2" x14ac:dyDescent="0.25">
      <c r="A14006">
        <f ca="1">29562.39249937*(((RANDBETWEEN(3800,4910))))</f>
        <v>118545193.9224738</v>
      </c>
      <c r="B14006">
        <v>201990743.5287762</v>
      </c>
    </row>
    <row r="14007" spans="1:2" x14ac:dyDescent="0.25">
      <c r="A14007">
        <f ca="1">29631.9264512521*(((RANDBETWEEN(3800,4910))))</f>
        <v>124720778.43332</v>
      </c>
      <c r="B14007">
        <v>156196046.78175664</v>
      </c>
    </row>
    <row r="14008" spans="1:2" x14ac:dyDescent="0.25">
      <c r="A14008">
        <f ca="1">25785.3379367767*(((RANDBETWEEN(3800,4910))))</f>
        <v>99402477.746274218</v>
      </c>
      <c r="B14008">
        <v>150386950.92354435</v>
      </c>
    </row>
    <row r="14009" spans="1:2" x14ac:dyDescent="0.25">
      <c r="A14009">
        <f ca="1">29352.6059652318*(((RANDBETWEEN(3800,4910))))</f>
        <v>123926702.38520871</v>
      </c>
      <c r="B14009">
        <v>172269755.66482955</v>
      </c>
    </row>
    <row r="14010" spans="1:2" x14ac:dyDescent="0.25">
      <c r="A14010">
        <f ca="1">28084.3359472155*(((RANDBETWEEN(3800,4910))))</f>
        <v>135843932.97668153</v>
      </c>
      <c r="B14010">
        <v>192304594.44010603</v>
      </c>
    </row>
    <row r="14011" spans="1:2" x14ac:dyDescent="0.25">
      <c r="A14011">
        <f ca="1">25545.168441008*(((RANDBETWEEN(3800,4910))))</f>
        <v>116204971.23814538</v>
      </c>
      <c r="B14011">
        <v>154040947.29101503</v>
      </c>
    </row>
    <row r="14012" spans="1:2" x14ac:dyDescent="0.25">
      <c r="A14012">
        <f ca="1">26244.5687957863*(((RANDBETWEEN(3800,4910))))</f>
        <v>110830814.02460545</v>
      </c>
      <c r="B14012">
        <v>196870687.47939205</v>
      </c>
    </row>
    <row r="14013" spans="1:2" x14ac:dyDescent="0.25">
      <c r="A14013">
        <f ca="1">26314.7564001864*(((RANDBETWEEN(3800,4910))))</f>
        <v>119284790.76204482</v>
      </c>
      <c r="B14013">
        <v>202733712.58075705</v>
      </c>
    </row>
    <row r="14014" spans="1:2" x14ac:dyDescent="0.25">
      <c r="A14014">
        <f ca="1">30290.2631642861*(((RANDBETWEEN(3800,4910))))</f>
        <v>116647803.44566575</v>
      </c>
      <c r="B14014">
        <v>163135473.22221214</v>
      </c>
    </row>
    <row r="14015" spans="1:2" x14ac:dyDescent="0.25">
      <c r="A14015">
        <f ca="1">26422.5627765945*(((RANDBETWEEN(3800,4910))))</f>
        <v>114753190.13875005</v>
      </c>
      <c r="B14015">
        <v>170620625.34967011</v>
      </c>
    </row>
    <row r="14016" spans="1:2" x14ac:dyDescent="0.25">
      <c r="A14016">
        <f ca="1">26864.935919614*(((RANDBETWEEN(3800,4910))))</f>
        <v>114847601.05634999</v>
      </c>
      <c r="B14016">
        <v>159919255.42815897</v>
      </c>
    </row>
    <row r="14017" spans="1:2" x14ac:dyDescent="0.25">
      <c r="A14017">
        <f ca="1">30483.7424329608*(((RANDBETWEEN(3800,4910))))</f>
        <v>141810369.79813361</v>
      </c>
      <c r="B14017">
        <v>145949047.91695121</v>
      </c>
    </row>
    <row r="14018" spans="1:2" x14ac:dyDescent="0.25">
      <c r="A14018">
        <f ca="1">30083.6277297327*(((RANDBETWEEN(3800,4910))))</f>
        <v>144491663.9859063</v>
      </c>
      <c r="B14018">
        <v>191601684.98067838</v>
      </c>
    </row>
    <row r="14019" spans="1:2" x14ac:dyDescent="0.25">
      <c r="A14019">
        <f ca="1">30744.1316660526*(((RANDBETWEEN(3800,4910))))</f>
        <v>147387367.20705616</v>
      </c>
      <c r="B14019">
        <v>169552865.23761028</v>
      </c>
    </row>
    <row r="14020" spans="1:2" x14ac:dyDescent="0.25">
      <c r="A14020">
        <f ca="1">27083.8984461859*(((RANDBETWEEN(3800,4910))))</f>
        <v>132521515.0971877</v>
      </c>
      <c r="B14020">
        <v>190767707.95707205</v>
      </c>
    </row>
    <row r="14021" spans="1:2" x14ac:dyDescent="0.25">
      <c r="A14021">
        <f ca="1">26368.4821652207*(((RANDBETWEEN(3800,4910))))</f>
        <v>100991286.69279531</v>
      </c>
      <c r="B14021">
        <v>164780471.70907024</v>
      </c>
    </row>
    <row r="14022" spans="1:2" x14ac:dyDescent="0.25">
      <c r="A14022">
        <f ca="1">31176.7658545805*(((RANDBETWEEN(3800,4910))))</f>
        <v>143943127.950598</v>
      </c>
      <c r="B14022">
        <v>198695126.83706835</v>
      </c>
    </row>
    <row r="14023" spans="1:2" x14ac:dyDescent="0.25">
      <c r="A14023">
        <f ca="1">30790.2238229278*(((RANDBETWEEN(3800,4910))))</f>
        <v>141542658.91399896</v>
      </c>
      <c r="B14023">
        <v>184285703.80637807</v>
      </c>
    </row>
    <row r="14024" spans="1:2" x14ac:dyDescent="0.25">
      <c r="A14024">
        <f ca="1">27324.9028877984*(((RANDBETWEEN(3800,4910))))</f>
        <v>117032559.06844044</v>
      </c>
      <c r="B14024">
        <v>154115370.10718134</v>
      </c>
    </row>
    <row r="14025" spans="1:2" x14ac:dyDescent="0.25">
      <c r="A14025">
        <f ca="1">28212.1318655063*(((RANDBETWEEN(3800,4910))))</f>
        <v>131299261.70206642</v>
      </c>
      <c r="B14025">
        <v>145414809.91103563</v>
      </c>
    </row>
    <row r="14026" spans="1:2" x14ac:dyDescent="0.25">
      <c r="A14026">
        <f ca="1">25335.8886831188*(((RANDBETWEEN(3800,4910))))</f>
        <v>121409578.56950551</v>
      </c>
      <c r="B14026">
        <v>146533580.73952308</v>
      </c>
    </row>
    <row r="14027" spans="1:2" x14ac:dyDescent="0.25">
      <c r="A14027">
        <f ca="1">30274.0519249431*(((RANDBETWEEN(3800,4910))))</f>
        <v>145133804.92817733</v>
      </c>
      <c r="B14027">
        <v>151388987.27279484</v>
      </c>
    </row>
    <row r="14028" spans="1:2" x14ac:dyDescent="0.25">
      <c r="A14028">
        <f ca="1">28487.5747403117*(((RANDBETWEEN(3800,4910))))</f>
        <v>122781447.1307434</v>
      </c>
      <c r="B14028">
        <v>177436632.6244818</v>
      </c>
    </row>
    <row r="14029" spans="1:2" x14ac:dyDescent="0.25">
      <c r="A14029">
        <f ca="1">30455.0630175954*(((RANDBETWEEN(3800,4910))))</f>
        <v>120480229.29760757</v>
      </c>
      <c r="B14029">
        <v>159214321.84304804</v>
      </c>
    </row>
    <row r="14030" spans="1:2" x14ac:dyDescent="0.25">
      <c r="A14030">
        <f ca="1">31628.5983089031*(((RANDBETWEEN(3800,4910))))</f>
        <v>134895971.78747171</v>
      </c>
      <c r="B14030">
        <v>166562257.05224451</v>
      </c>
    </row>
    <row r="14031" spans="1:2" x14ac:dyDescent="0.25">
      <c r="A14031">
        <f ca="1">28771.6386866951*(((RANDBETWEEN(3800,4910))))</f>
        <v>111662729.74306384</v>
      </c>
      <c r="B14031">
        <v>167441067.4089416</v>
      </c>
    </row>
    <row r="14032" spans="1:2" x14ac:dyDescent="0.25">
      <c r="A14032">
        <f ca="1">28057.3333996741*(((RANDBETWEEN(3800,4910))))</f>
        <v>118906978.94781864</v>
      </c>
      <c r="B14032">
        <v>147350902.83629927</v>
      </c>
    </row>
    <row r="14033" spans="1:2" x14ac:dyDescent="0.25">
      <c r="A14033">
        <f ca="1">29767.4217518736*(((RANDBETWEEN(3800,4910))))</f>
        <v>133179444.91788231</v>
      </c>
      <c r="B14033">
        <v>151635952.23894483</v>
      </c>
    </row>
    <row r="14034" spans="1:2" x14ac:dyDescent="0.25">
      <c r="A14034">
        <f ca="1">27800.2534579161*(((RANDBETWEEN(3800,4910))))</f>
        <v>122404515.9752045</v>
      </c>
      <c r="B14034">
        <v>161649020.64275432</v>
      </c>
    </row>
    <row r="14035" spans="1:2" x14ac:dyDescent="0.25">
      <c r="A14035">
        <f ca="1">27134.4969010121*(((RANDBETWEEN(3800,4910))))</f>
        <v>117139623.12166907</v>
      </c>
      <c r="B14035">
        <v>163395512.96309161</v>
      </c>
    </row>
    <row r="14036" spans="1:2" x14ac:dyDescent="0.25">
      <c r="A14036">
        <f ca="1">27796.4803444904*(((RANDBETWEEN(3800,4910))))</f>
        <v>132894972.52700867</v>
      </c>
      <c r="B14036">
        <v>147099665.91223928</v>
      </c>
    </row>
    <row r="14037" spans="1:2" x14ac:dyDescent="0.25">
      <c r="A14037">
        <f ca="1">27042.8837423854*(((RANDBETWEEN(3800,4910))))</f>
        <v>128102140.28767958</v>
      </c>
      <c r="B14037">
        <v>188375268.75043494</v>
      </c>
    </row>
    <row r="14038" spans="1:2" x14ac:dyDescent="0.25">
      <c r="A14038">
        <f ca="1">28923.3223625059*(((RANDBETWEEN(3800,4910))))</f>
        <v>123589356.45498791</v>
      </c>
      <c r="B14038">
        <v>198864805.02210465</v>
      </c>
    </row>
    <row r="14039" spans="1:2" x14ac:dyDescent="0.25">
      <c r="A14039">
        <f ca="1">24030.2945497714*(((RANDBETWEEN(3800,4910))))</f>
        <v>101191570.34908739</v>
      </c>
      <c r="B14039">
        <v>160468482.80862725</v>
      </c>
    </row>
    <row r="14040" spans="1:2" x14ac:dyDescent="0.25">
      <c r="A14040">
        <f ca="1">31354.8092812739*(((RANDBETWEEN(3800,4910))))</f>
        <v>128241169.96041042</v>
      </c>
      <c r="B14040">
        <v>191935876.930237</v>
      </c>
    </row>
    <row r="14041" spans="1:2" x14ac:dyDescent="0.25">
      <c r="A14041">
        <f ca="1">27548.85031754*(((RANDBETWEEN(3800,4910))))</f>
        <v>118377409.81446946</v>
      </c>
      <c r="B14041">
        <v>178751557.81292251</v>
      </c>
    </row>
    <row r="14042" spans="1:2" x14ac:dyDescent="0.25">
      <c r="A14042">
        <f ca="1">29982.916469394*(((RANDBETWEEN(3800,4910))))</f>
        <v>122929957.5245156</v>
      </c>
      <c r="B14042">
        <v>183849110.3205044</v>
      </c>
    </row>
    <row r="14043" spans="1:2" x14ac:dyDescent="0.25">
      <c r="A14043">
        <f ca="1">30477.2758874294*(((RANDBETWEEN(3800,4910))))</f>
        <v>124743490.20724867</v>
      </c>
      <c r="B14043">
        <v>190655126.19708288</v>
      </c>
    </row>
    <row r="14044" spans="1:2" x14ac:dyDescent="0.25">
      <c r="A14044">
        <f ca="1">27616.6489282797*(((RANDBETWEEN(3800,4910))))</f>
        <v>128583117.41007048</v>
      </c>
      <c r="B14044">
        <v>148270825.87304693</v>
      </c>
    </row>
    <row r="14045" spans="1:2" x14ac:dyDescent="0.25">
      <c r="A14045">
        <f ca="1">27680.7638649835*(((RANDBETWEEN(3800,4910))))</f>
        <v>111968689.83385839</v>
      </c>
      <c r="B14045">
        <v>167652712.01237369</v>
      </c>
    </row>
    <row r="14046" spans="1:2" x14ac:dyDescent="0.25">
      <c r="A14046">
        <f ca="1">26019.6885066263*(((RANDBETWEEN(3800,4910))))</f>
        <v>112977487.49577156</v>
      </c>
      <c r="B14046">
        <v>160173463.10877755</v>
      </c>
    </row>
    <row r="14047" spans="1:2" x14ac:dyDescent="0.25">
      <c r="A14047">
        <f ca="1">27683.2439532561*(((RANDBETWEEN(3800,4910))))</f>
        <v>123688733.98314846</v>
      </c>
      <c r="B14047">
        <v>151547052.51848063</v>
      </c>
    </row>
    <row r="14048" spans="1:2" x14ac:dyDescent="0.25">
      <c r="A14048">
        <f ca="1">25380.6735587147*(((RANDBETWEEN(3800,4910))))</f>
        <v>117893228.68022969</v>
      </c>
      <c r="B14048">
        <v>155812962.88638747</v>
      </c>
    </row>
    <row r="14049" spans="1:2" x14ac:dyDescent="0.25">
      <c r="A14049">
        <f ca="1">27553.8694543206*(((RANDBETWEEN(3800,4910))))</f>
        <v>130660448.95238809</v>
      </c>
      <c r="B14049">
        <v>164106657.66025805</v>
      </c>
    </row>
    <row r="14050" spans="1:2" x14ac:dyDescent="0.25">
      <c r="A14050">
        <f ca="1">31643.310500929*(((RANDBETWEEN(3800,4910))))</f>
        <v>136762387.98501527</v>
      </c>
      <c r="B14050">
        <v>166875399.33556017</v>
      </c>
    </row>
    <row r="14051" spans="1:2" x14ac:dyDescent="0.25">
      <c r="A14051">
        <f ca="1">28503.1450064047*(((RANDBETWEEN(3800,4910))))</f>
        <v>133024177.74489056</v>
      </c>
      <c r="B14051">
        <v>147325205.00967932</v>
      </c>
    </row>
    <row r="14052" spans="1:2" x14ac:dyDescent="0.25">
      <c r="A14052">
        <f ca="1">27120.7096349894*(((RANDBETWEEN(3800,4910))))</f>
        <v>108292993.57251258</v>
      </c>
      <c r="B14052">
        <v>189786125.25704634</v>
      </c>
    </row>
    <row r="14053" spans="1:2" x14ac:dyDescent="0.25">
      <c r="A14053">
        <f ca="1">28246.8780692643*(((RANDBETWEEN(3800,4910))))</f>
        <v>129483689.06950733</v>
      </c>
      <c r="B14053">
        <v>153498966.38454825</v>
      </c>
    </row>
    <row r="14054" spans="1:2" x14ac:dyDescent="0.25">
      <c r="A14054">
        <f ca="1">27001.3388658695*(((RANDBETWEEN(3800,4910))))</f>
        <v>126825288.65298885</v>
      </c>
      <c r="B14054">
        <v>199643579.62173122</v>
      </c>
    </row>
    <row r="14055" spans="1:2" x14ac:dyDescent="0.25">
      <c r="A14055">
        <f ca="1">27386.9266446447*(((RANDBETWEEN(3800,4910))))</f>
        <v>107000722.4006267</v>
      </c>
      <c r="B14055">
        <v>182721148.61866754</v>
      </c>
    </row>
    <row r="14056" spans="1:2" x14ac:dyDescent="0.25">
      <c r="A14056">
        <f ca="1">28439.2231228535*(((RANDBETWEEN(3800,4910))))</f>
        <v>127436158.81350644</v>
      </c>
      <c r="B14056">
        <v>169560085.2038978</v>
      </c>
    </row>
    <row r="14057" spans="1:2" x14ac:dyDescent="0.25">
      <c r="A14057">
        <f ca="1">29713.1100726935*(((RANDBETWEEN(3800,4910))))</f>
        <v>127261250.44134642</v>
      </c>
      <c r="B14057">
        <v>164287539.81183165</v>
      </c>
    </row>
    <row r="14058" spans="1:2" x14ac:dyDescent="0.25">
      <c r="A14058">
        <f ca="1">29227.9869495352*(((RANDBETWEEN(3800,4910))))</f>
        <v>120711586.10158028</v>
      </c>
      <c r="B14058">
        <v>189079786.59034348</v>
      </c>
    </row>
    <row r="14059" spans="1:2" x14ac:dyDescent="0.25">
      <c r="A14059">
        <f ca="1">28920.1134644576*(((RANDBETWEEN(3800,4910))))</f>
        <v>131846797.28446257</v>
      </c>
      <c r="B14059">
        <v>183050933.1054728</v>
      </c>
    </row>
    <row r="14060" spans="1:2" x14ac:dyDescent="0.25">
      <c r="A14060">
        <f ca="1">26375.6910455797*(((RANDBETWEEN(3800,4910))))</f>
        <v>122541460.59776315</v>
      </c>
      <c r="B14060">
        <v>145349272.02859122</v>
      </c>
    </row>
    <row r="14061" spans="1:2" x14ac:dyDescent="0.25">
      <c r="A14061">
        <f ca="1">30959.7003968853*(((RANDBETWEEN(3800,4910))))</f>
        <v>135603487.73835778</v>
      </c>
      <c r="B14061">
        <v>198491672.45254612</v>
      </c>
    </row>
    <row r="14062" spans="1:2" x14ac:dyDescent="0.25">
      <c r="A14062">
        <f ca="1">27930.5219372039*(((RANDBETWEEN(3800,4910))))</f>
        <v>110297631.13001812</v>
      </c>
      <c r="B14062">
        <v>187061787.40758765</v>
      </c>
    </row>
    <row r="14063" spans="1:2" x14ac:dyDescent="0.25">
      <c r="A14063">
        <f ca="1">29338.3323195534*(((RANDBETWEEN(3800,4910))))</f>
        <v>130320872.16345635</v>
      </c>
      <c r="B14063">
        <v>165914156.73142838</v>
      </c>
    </row>
    <row r="14064" spans="1:2" x14ac:dyDescent="0.25">
      <c r="A14064">
        <f ca="1">29595.0507743644*(((RANDBETWEEN(3800,4910))))</f>
        <v>144808583.43896511</v>
      </c>
      <c r="B14064">
        <v>148741048.7734794</v>
      </c>
    </row>
    <row r="14065" spans="1:2" x14ac:dyDescent="0.25">
      <c r="A14065">
        <f ca="1">28518.9389732838*(((RANDBETWEEN(3800,4910))))</f>
        <v>113961680.13724212</v>
      </c>
      <c r="B14065">
        <v>174525979.73605251</v>
      </c>
    </row>
    <row r="14066" spans="1:2" x14ac:dyDescent="0.25">
      <c r="A14066">
        <f ca="1">26690.1222156363*(((RANDBETWEEN(3800,4910))))</f>
        <v>115274637.84933332</v>
      </c>
      <c r="B14066">
        <v>152525056.40276614</v>
      </c>
    </row>
    <row r="14067" spans="1:2" x14ac:dyDescent="0.25">
      <c r="A14067">
        <f ca="1">26132.1645553836*(((RANDBETWEEN(3800,4910))))</f>
        <v>108944994.03139444</v>
      </c>
      <c r="B14067">
        <v>146758104.84077752</v>
      </c>
    </row>
    <row r="14068" spans="1:2" x14ac:dyDescent="0.25">
      <c r="A14068">
        <f ca="1">28427.6300245912*(((RANDBETWEEN(3800,4910))))</f>
        <v>139409097.64059517</v>
      </c>
      <c r="B14068">
        <v>175652570.43599185</v>
      </c>
    </row>
    <row r="14069" spans="1:2" x14ac:dyDescent="0.25">
      <c r="A14069">
        <f ca="1">27950.9050887064*(((RANDBETWEEN(3800,4910))))</f>
        <v>132151879.25940399</v>
      </c>
      <c r="B14069">
        <v>156231265.01790649</v>
      </c>
    </row>
    <row r="14070" spans="1:2" x14ac:dyDescent="0.25">
      <c r="A14070">
        <f ca="1">26387.7568502208*(((RANDBETWEEN(3800,4910))))</f>
        <v>112992374.83264542</v>
      </c>
      <c r="B14070">
        <v>153043522.54028845</v>
      </c>
    </row>
    <row r="14071" spans="1:2" x14ac:dyDescent="0.25">
      <c r="A14071">
        <f ca="1">27839.4066035003*(((RANDBETWEEN(3800,4910))))</f>
        <v>109993495.49042949</v>
      </c>
      <c r="B14071">
        <v>201740840.21270564</v>
      </c>
    </row>
    <row r="14072" spans="1:2" x14ac:dyDescent="0.25">
      <c r="A14072">
        <f ca="1">25664.1537703533*(((RANDBETWEEN(3800,4910))))</f>
        <v>112870948.28201367</v>
      </c>
      <c r="B14072">
        <v>146677663.04644263</v>
      </c>
    </row>
    <row r="14073" spans="1:2" x14ac:dyDescent="0.25">
      <c r="A14073">
        <f ca="1">27554.7550644007*(((RANDBETWEEN(3800,4910))))</f>
        <v>135293847.36620739</v>
      </c>
      <c r="B14073">
        <v>167302309.85559309</v>
      </c>
    </row>
    <row r="14074" spans="1:2" x14ac:dyDescent="0.25">
      <c r="A14074">
        <f ca="1">27838.8194117539*(((RANDBETWEEN(3800,4910))))</f>
        <v>105815352.58407642</v>
      </c>
      <c r="B14074">
        <v>156261361.87064591</v>
      </c>
    </row>
    <row r="14075" spans="1:2" x14ac:dyDescent="0.25">
      <c r="A14075">
        <f ca="1">26471.8005708423*(((RANDBETWEEN(3800,4910))))</f>
        <v>124549821.68581311</v>
      </c>
      <c r="B14075">
        <v>181623321.17917812</v>
      </c>
    </row>
    <row r="14076" spans="1:2" x14ac:dyDescent="0.25">
      <c r="A14076">
        <f ca="1">26561.7374120607*(((RANDBETWEEN(3800,4910))))</f>
        <v>108265641.69155921</v>
      </c>
      <c r="B14076">
        <v>158362597.62514237</v>
      </c>
    </row>
    <row r="14077" spans="1:2" x14ac:dyDescent="0.25">
      <c r="A14077">
        <f ca="1">26844.2738856662*(((RANDBETWEEN(3800,4910))))</f>
        <v>127295546.765829</v>
      </c>
      <c r="B14077">
        <v>159515736.28238592</v>
      </c>
    </row>
    <row r="14078" spans="1:2" x14ac:dyDescent="0.25">
      <c r="A14078">
        <f ca="1">33634.8801902641*(((RANDBETWEEN(3800,4910))))</f>
        <v>139282038.86788359</v>
      </c>
      <c r="B14078">
        <v>185983187.38220298</v>
      </c>
    </row>
    <row r="14079" spans="1:2" x14ac:dyDescent="0.25">
      <c r="A14079">
        <f ca="1">27689.2794006059*(((RANDBETWEEN(3800,4910))))</f>
        <v>116461109.15894832</v>
      </c>
      <c r="B14079">
        <v>163019699.02366468</v>
      </c>
    </row>
    <row r="14080" spans="1:2" x14ac:dyDescent="0.25">
      <c r="A14080">
        <f ca="1">27042.6064880715*(((RANDBETWEEN(3800,4910))))</f>
        <v>118933383.33453828</v>
      </c>
      <c r="B14080">
        <v>158986778.46784329</v>
      </c>
    </row>
    <row r="14081" spans="1:2" x14ac:dyDescent="0.25">
      <c r="A14081">
        <f ca="1">30659.1609694785*(((RANDBETWEEN(3800,4910))))</f>
        <v>148574294.05809265</v>
      </c>
      <c r="B14081">
        <v>149143771.46941519</v>
      </c>
    </row>
    <row r="14082" spans="1:2" x14ac:dyDescent="0.25">
      <c r="A14082">
        <f ca="1">26849.543342659*(((RANDBETWEEN(3800,4910))))</f>
        <v>128126020.83116874</v>
      </c>
      <c r="B14082">
        <v>148689307.98774847</v>
      </c>
    </row>
    <row r="14083" spans="1:2" x14ac:dyDescent="0.25">
      <c r="A14083">
        <f ca="1">28434.1780003495*(((RANDBETWEEN(3800,4910))))</f>
        <v>132133625.16762437</v>
      </c>
      <c r="B14083">
        <v>201566004.40179992</v>
      </c>
    </row>
    <row r="14084" spans="1:2" x14ac:dyDescent="0.25">
      <c r="A14084">
        <f ca="1">26558.396145514*(((RANDBETWEEN(3800,4910))))</f>
        <v>123204399.71903954</v>
      </c>
      <c r="B14084">
        <v>147225563.92344019</v>
      </c>
    </row>
    <row r="14085" spans="1:2" x14ac:dyDescent="0.25">
      <c r="A14085">
        <f ca="1">26978.172324269*(((RANDBETWEEN(3800,4910))))</f>
        <v>128847751.02070867</v>
      </c>
      <c r="B14085">
        <v>149533793.04133016</v>
      </c>
    </row>
    <row r="14086" spans="1:2" x14ac:dyDescent="0.25">
      <c r="A14086">
        <f ca="1">33635.3482521181*(((RANDBETWEEN(3800,4910))))</f>
        <v>130236068.43220122</v>
      </c>
      <c r="B14086">
        <v>155823657.79171896</v>
      </c>
    </row>
    <row r="14087" spans="1:2" x14ac:dyDescent="0.25">
      <c r="A14087">
        <f ca="1">29864.2968830353*(((RANDBETWEEN(3800,4910))))</f>
        <v>117277093.8596797</v>
      </c>
      <c r="B14087">
        <v>201195029.96213052</v>
      </c>
    </row>
    <row r="14088" spans="1:2" x14ac:dyDescent="0.25">
      <c r="A14088">
        <f ca="1">31323.8770535392*(((RANDBETWEEN(3800,4910))))</f>
        <v>120377659.51675098</v>
      </c>
      <c r="B14088">
        <v>143941810.17648882</v>
      </c>
    </row>
    <row r="14089" spans="1:2" x14ac:dyDescent="0.25">
      <c r="A14089">
        <f ca="1">29461.0714707122*(((RANDBETWEEN(3800,4910))))</f>
        <v>135137934.83615685</v>
      </c>
      <c r="B14089">
        <v>175665025.5030058</v>
      </c>
    </row>
    <row r="14090" spans="1:2" x14ac:dyDescent="0.25">
      <c r="A14090">
        <f ca="1">25927.5773933629*(((RANDBETWEEN(3800,4910))))</f>
        <v>119085362.96771565</v>
      </c>
      <c r="B14090">
        <v>145129209.74623871</v>
      </c>
    </row>
    <row r="14091" spans="1:2" x14ac:dyDescent="0.25">
      <c r="A14091">
        <f ca="1">26647.3867157751*(((RANDBETWEEN(3800,4910))))</f>
        <v>126575086.89993179</v>
      </c>
      <c r="B14091">
        <v>173465886.91438231</v>
      </c>
    </row>
    <row r="14092" spans="1:2" x14ac:dyDescent="0.25">
      <c r="A14092">
        <f ca="1">29111.9247259361*(((RANDBETWEEN(3800,4910))))</f>
        <v>127743125.69740765</v>
      </c>
      <c r="B14092">
        <v>144700514.35328615</v>
      </c>
    </row>
    <row r="14093" spans="1:2" x14ac:dyDescent="0.25">
      <c r="A14093">
        <f ca="1">28550.8281721864*(((RANDBETWEEN(3800,4910))))</f>
        <v>123596535.15739492</v>
      </c>
      <c r="B14093">
        <v>177806339.33312139</v>
      </c>
    </row>
    <row r="14094" spans="1:2" x14ac:dyDescent="0.25">
      <c r="A14094">
        <f ca="1">26269.0171092751*(((RANDBETWEEN(3800,4910))))</f>
        <v>113324539.80941285</v>
      </c>
      <c r="B14094">
        <v>154157879.11001202</v>
      </c>
    </row>
    <row r="14095" spans="1:2" x14ac:dyDescent="0.25">
      <c r="A14095">
        <f ca="1">28415.7233278361*(((RANDBETWEEN(3800,4910))))</f>
        <v>113208241.73809899</v>
      </c>
      <c r="B14095">
        <v>199100621.11338639</v>
      </c>
    </row>
    <row r="14096" spans="1:2" x14ac:dyDescent="0.25">
      <c r="A14096">
        <f ca="1">28145.5246038544*(((RANDBETWEEN(3800,4910))))</f>
        <v>121138337.89498943</v>
      </c>
      <c r="B14096">
        <v>193475405.61690289</v>
      </c>
    </row>
    <row r="14097" spans="1:2" x14ac:dyDescent="0.25">
      <c r="A14097">
        <f ca="1">29910.9781430955*(((RANDBETWEEN(3800,4910))))</f>
        <v>139654356.95011282</v>
      </c>
      <c r="B14097">
        <v>190528688.09449747</v>
      </c>
    </row>
    <row r="14098" spans="1:2" x14ac:dyDescent="0.25">
      <c r="A14098">
        <f ca="1">25426.0878332597*(((RANDBETWEEN(3800,4910))))</f>
        <v>104043551.41369884</v>
      </c>
      <c r="B14098">
        <v>159095675.79844695</v>
      </c>
    </row>
    <row r="14099" spans="1:2" x14ac:dyDescent="0.25">
      <c r="A14099">
        <f ca="1">26084.4412185512*(((RANDBETWEEN(3800,4910))))</f>
        <v>126770384.32215893</v>
      </c>
      <c r="B14099">
        <v>203086792.24751493</v>
      </c>
    </row>
    <row r="14100" spans="1:2" x14ac:dyDescent="0.25">
      <c r="A14100">
        <f ca="1">28683.1165281028*(((RANDBETWEEN(3800,4910))))</f>
        <v>127926699.71533842</v>
      </c>
      <c r="B14100">
        <v>149848592.01015505</v>
      </c>
    </row>
    <row r="14101" spans="1:2" x14ac:dyDescent="0.25">
      <c r="A14101">
        <f ca="1">30294.2901111721*(((RANDBETWEEN(3800,4910))))</f>
        <v>115603011.06423262</v>
      </c>
      <c r="B14101">
        <v>144460501.68940908</v>
      </c>
    </row>
    <row r="14102" spans="1:2" x14ac:dyDescent="0.25">
      <c r="A14102">
        <f ca="1">25516.7407535669*(((RANDBETWEEN(3800,4910))))</f>
        <v>116177720.65098998</v>
      </c>
      <c r="B14102">
        <v>157601638.9687387</v>
      </c>
    </row>
    <row r="14103" spans="1:2" x14ac:dyDescent="0.25">
      <c r="A14103">
        <f ca="1">29306.619038011*(((RANDBETWEEN(3800,4910))))</f>
        <v>117226476.15204413</v>
      </c>
      <c r="B14103">
        <v>153736994.07875594</v>
      </c>
    </row>
    <row r="14104" spans="1:2" x14ac:dyDescent="0.25">
      <c r="A14104">
        <f ca="1">27032.7973747719*(((RANDBETWEEN(3800,4910))))</f>
        <v>130622476.91489772</v>
      </c>
      <c r="B14104">
        <v>166772716.35276479</v>
      </c>
    </row>
    <row r="14105" spans="1:2" x14ac:dyDescent="0.25">
      <c r="A14105">
        <f ca="1">28562.7367558707*(((RANDBETWEEN(3800,4910))))</f>
        <v>112737121.97542146</v>
      </c>
      <c r="B14105">
        <v>160611572.72842726</v>
      </c>
    </row>
    <row r="14106" spans="1:2" x14ac:dyDescent="0.25">
      <c r="A14106">
        <f ca="1">29634.9193252951*(((RANDBETWEEN(3800,4910))))</f>
        <v>143847898.40498236</v>
      </c>
      <c r="B14106">
        <v>147121748.20583153</v>
      </c>
    </row>
    <row r="14107" spans="1:2" x14ac:dyDescent="0.25">
      <c r="A14107">
        <f ca="1">27365.3244934586*(((RANDBETWEEN(3800,4910))))</f>
        <v>112115734.4496998</v>
      </c>
      <c r="B14107">
        <v>168642259.14700603</v>
      </c>
    </row>
    <row r="14108" spans="1:2" x14ac:dyDescent="0.25">
      <c r="A14108">
        <f ca="1">31069.8512306467*(((RANDBETWEEN(3800,4910))))</f>
        <v>134346036.72131643</v>
      </c>
      <c r="B14108">
        <v>174161703.25653583</v>
      </c>
    </row>
    <row r="14109" spans="1:2" x14ac:dyDescent="0.25">
      <c r="A14109">
        <f ca="1">26836.6495609591*(((RANDBETWEEN(3800,4910))))</f>
        <v>130452953.51582196</v>
      </c>
      <c r="B14109">
        <v>169939333.21304882</v>
      </c>
    </row>
    <row r="14110" spans="1:2" x14ac:dyDescent="0.25">
      <c r="A14110">
        <f ca="1">25998.0251323108*(((RANDBETWEEN(3800,4910))))</f>
        <v>109139709.50544086</v>
      </c>
      <c r="B14110">
        <v>150335782.38206273</v>
      </c>
    </row>
    <row r="14111" spans="1:2" x14ac:dyDescent="0.25">
      <c r="A14111">
        <f ca="1">26107.086815293*(((RANDBETWEEN(3800,4910))))</f>
        <v>111816652.8298998</v>
      </c>
      <c r="B14111">
        <v>154662243.61986041</v>
      </c>
    </row>
    <row r="14112" spans="1:2" x14ac:dyDescent="0.25">
      <c r="A14112">
        <f ca="1">28096.3032924905*(((RANDBETWEEN(3800,4910))))</f>
        <v>132417877.41750763</v>
      </c>
      <c r="B14112">
        <v>190195639.45956421</v>
      </c>
    </row>
    <row r="14113" spans="1:2" x14ac:dyDescent="0.25">
      <c r="A14113">
        <f ca="1">27278.468654473*(((RANDBETWEEN(3800,4910))))</f>
        <v>116779124.30979878</v>
      </c>
      <c r="B14113">
        <v>198516353.08319449</v>
      </c>
    </row>
    <row r="14114" spans="1:2" x14ac:dyDescent="0.25">
      <c r="A14114">
        <f ca="1">27856.7934315931*(((RANDBETWEEN(3800,4910))))</f>
        <v>111705741.66068837</v>
      </c>
      <c r="B14114">
        <v>188492385.22748882</v>
      </c>
    </row>
    <row r="14115" spans="1:2" x14ac:dyDescent="0.25">
      <c r="A14115">
        <f ca="1">28439.450638711*(((RANDBETWEEN(3800,4910))))</f>
        <v>124280399.29116704</v>
      </c>
      <c r="B14115">
        <v>196209264.74187642</v>
      </c>
    </row>
    <row r="14116" spans="1:2" x14ac:dyDescent="0.25">
      <c r="A14116">
        <f ca="1">26942.7030006161*(((RANDBETWEEN(3800,4910))))</f>
        <v>120595538.63075784</v>
      </c>
      <c r="B14116">
        <v>174808999.90354884</v>
      </c>
    </row>
    <row r="14117" spans="1:2" x14ac:dyDescent="0.25">
      <c r="A14117">
        <f ca="1">25629.4744326522*(((RANDBETWEEN(3800,4910))))</f>
        <v>123277772.02105702</v>
      </c>
      <c r="B14117">
        <v>150880746.69286361</v>
      </c>
    </row>
    <row r="14118" spans="1:2" x14ac:dyDescent="0.25">
      <c r="A14118">
        <f ca="1">33923.796171794*(((RANDBETWEEN(3800,4910))))</f>
        <v>163987630.69445205</v>
      </c>
      <c r="B14118">
        <v>192673727.93256617</v>
      </c>
    </row>
    <row r="14119" spans="1:2" x14ac:dyDescent="0.25">
      <c r="A14119">
        <f ca="1">26356.9482745214*(((RANDBETWEEN(3800,4910))))</f>
        <v>121400103.75244558</v>
      </c>
      <c r="B14119">
        <v>156023620.17533875</v>
      </c>
    </row>
    <row r="14120" spans="1:2" x14ac:dyDescent="0.25">
      <c r="A14120">
        <f ca="1">27680.0785842874*(((RANDBETWEEN(3800,4910))))</f>
        <v>108007666.63588955</v>
      </c>
      <c r="B14120">
        <v>181672624.20753691</v>
      </c>
    </row>
    <row r="14121" spans="1:2" x14ac:dyDescent="0.25">
      <c r="A14121">
        <f ca="1">26840.2243448695*(((RANDBETWEEN(3800,4910))))</f>
        <v>115251923.33686955</v>
      </c>
      <c r="B14121">
        <v>164856143.59224391</v>
      </c>
    </row>
    <row r="14122" spans="1:2" x14ac:dyDescent="0.25">
      <c r="A14122">
        <f ca="1">26304.8589908814*(((RANDBETWEEN(3800,4910))))</f>
        <v>109901700.86390242</v>
      </c>
      <c r="B14122">
        <v>145268448.50045407</v>
      </c>
    </row>
    <row r="14123" spans="1:2" x14ac:dyDescent="0.25">
      <c r="A14123">
        <f ca="1">31825.2450715919*(((RANDBETWEEN(3800,4910))))</f>
        <v>153684108.45071751</v>
      </c>
      <c r="B14123">
        <v>168974509.48653647</v>
      </c>
    </row>
    <row r="14124" spans="1:2" x14ac:dyDescent="0.25">
      <c r="A14124">
        <f ca="1">31376.7947999147*(((RANDBETWEEN(3800,4910))))</f>
        <v>130433335.98324537</v>
      </c>
      <c r="B14124">
        <v>143509666.17045948</v>
      </c>
    </row>
    <row r="14125" spans="1:2" x14ac:dyDescent="0.25">
      <c r="A14125">
        <f ca="1">33864.2412133393*(((RANDBETWEEN(3800,4910))))</f>
        <v>162616086.30645528</v>
      </c>
      <c r="B14125">
        <v>195817365.14370549</v>
      </c>
    </row>
    <row r="14126" spans="1:2" x14ac:dyDescent="0.25">
      <c r="A14126">
        <f ca="1">27261.4319253298*(((RANDBETWEEN(3800,4910))))</f>
        <v>129082880.16643652</v>
      </c>
      <c r="B14126">
        <v>164933037.41097277</v>
      </c>
    </row>
    <row r="14127" spans="1:2" x14ac:dyDescent="0.25">
      <c r="A14127">
        <f ca="1">27077.3048569429*(((RANDBETWEEN(3800,4910))))</f>
        <v>119383837.11426154</v>
      </c>
      <c r="B14127">
        <v>155036847.2940768</v>
      </c>
    </row>
    <row r="14128" spans="1:2" x14ac:dyDescent="0.25">
      <c r="A14128">
        <f ca="1">27429.3734232521*(((RANDBETWEEN(3800,4910))))</f>
        <v>112899301.01010551</v>
      </c>
      <c r="B14128">
        <v>160809306.74593368</v>
      </c>
    </row>
    <row r="14129" spans="1:2" x14ac:dyDescent="0.25">
      <c r="A14129">
        <f ca="1">25423.2846694399*(((RANDBETWEEN(3800,4910))))</f>
        <v>107286261.30503629</v>
      </c>
      <c r="B14129">
        <v>168657628.82620019</v>
      </c>
    </row>
    <row r="14130" spans="1:2" x14ac:dyDescent="0.25">
      <c r="A14130">
        <f ca="1">32970.4141375945*(((RANDBETWEEN(3800,4910))))</f>
        <v>159214129.87044394</v>
      </c>
      <c r="B14130">
        <v>163156848.21587321</v>
      </c>
    </row>
    <row r="14131" spans="1:2" x14ac:dyDescent="0.25">
      <c r="A14131">
        <f ca="1">31013.699152867*(((RANDBETWEEN(3800,4910))))</f>
        <v>145857427.11593357</v>
      </c>
      <c r="B14131">
        <v>183732609.00343537</v>
      </c>
    </row>
    <row r="14132" spans="1:2" x14ac:dyDescent="0.25">
      <c r="A14132">
        <f ca="1">25855.6499896365*(((RANDBETWEEN(3800,4910))))</f>
        <v>103707012.10843199</v>
      </c>
      <c r="B14132">
        <v>163118203.50923118</v>
      </c>
    </row>
    <row r="14133" spans="1:2" x14ac:dyDescent="0.25">
      <c r="A14133">
        <f ca="1">25795.5854766935*(((RANDBETWEEN(3800,4910))))</f>
        <v>117860030.0430128</v>
      </c>
      <c r="B14133">
        <v>144649247.23551515</v>
      </c>
    </row>
    <row r="14134" spans="1:2" x14ac:dyDescent="0.25">
      <c r="A14134">
        <f ca="1">33266.8909131387*(((RANDBETWEEN(3800,4910))))</f>
        <v>150499414.49103948</v>
      </c>
      <c r="B14134">
        <v>190446538.68346906</v>
      </c>
    </row>
    <row r="14135" spans="1:2" x14ac:dyDescent="0.25">
      <c r="A14135">
        <f ca="1">30589.4534536043*(((RANDBETWEEN(3800,4910))))</f>
        <v>149460069.57431078</v>
      </c>
      <c r="B14135">
        <v>169427930.66876268</v>
      </c>
    </row>
    <row r="14136" spans="1:2" x14ac:dyDescent="0.25">
      <c r="A14136">
        <f ca="1">27392.8974003006*(((RANDBETWEEN(3800,4910))))</f>
        <v>115077561.97866285</v>
      </c>
      <c r="B14136">
        <v>145124985.59813827</v>
      </c>
    </row>
    <row r="14137" spans="1:2" x14ac:dyDescent="0.25">
      <c r="A14137">
        <f ca="1">28711.9466343516*(((RANDBETWEEN(3800,4910))))</f>
        <v>126246429.35124385</v>
      </c>
      <c r="B14137">
        <v>172690038.14023253</v>
      </c>
    </row>
    <row r="14138" spans="1:2" x14ac:dyDescent="0.25">
      <c r="A14138">
        <f ca="1">26312.6239433421*(((RANDBETWEEN(3800,4910))))</f>
        <v>100619473.95934021</v>
      </c>
      <c r="B14138">
        <v>159268799.78572255</v>
      </c>
    </row>
    <row r="14139" spans="1:2" x14ac:dyDescent="0.25">
      <c r="A14139">
        <f ca="1">32457.7877772705*(((RANDBETWEEN(3800,4910))))</f>
        <v>134797192.6390042</v>
      </c>
      <c r="B14139">
        <v>161055388.69019365</v>
      </c>
    </row>
    <row r="14140" spans="1:2" x14ac:dyDescent="0.25">
      <c r="A14140">
        <f ca="1">25086.3874276376*(((RANDBETWEEN(3800,4910))))</f>
        <v>97460615.156372175</v>
      </c>
      <c r="B14140">
        <v>144192548.82901931</v>
      </c>
    </row>
    <row r="14141" spans="1:2" x14ac:dyDescent="0.25">
      <c r="A14141">
        <f ca="1">28637.8220984328*(((RANDBETWEEN(3800,4910))))</f>
        <v>139695296.19615501</v>
      </c>
      <c r="B14141">
        <v>179031251.68675885</v>
      </c>
    </row>
    <row r="14142" spans="1:2" x14ac:dyDescent="0.25">
      <c r="A14142">
        <f ca="1">25831.4438097798*(((RANDBETWEEN(3800,4910))))</f>
        <v>123370975.63550821</v>
      </c>
      <c r="B14142">
        <v>155569870.28442761</v>
      </c>
    </row>
    <row r="14143" spans="1:2" x14ac:dyDescent="0.25">
      <c r="A14143">
        <f ca="1">26113.4723994928*(((RANDBETWEEN(3800,4910))))</f>
        <v>99649010.676464587</v>
      </c>
      <c r="B14143">
        <v>170150734.6626108</v>
      </c>
    </row>
    <row r="14144" spans="1:2" x14ac:dyDescent="0.25">
      <c r="A14144">
        <f ca="1">25380.8481672118*(((RANDBETWEEN(3800,4910))))</f>
        <v>101980247.93585695</v>
      </c>
      <c r="B14144">
        <v>151065769.5630472</v>
      </c>
    </row>
    <row r="14145" spans="1:2" x14ac:dyDescent="0.25">
      <c r="A14145">
        <f ca="1">29322.2891448988*(((RANDBETWEEN(3800,4910))))</f>
        <v>121423599.34902596</v>
      </c>
      <c r="B14145">
        <v>146009546.38510162</v>
      </c>
    </row>
    <row r="14146" spans="1:2" x14ac:dyDescent="0.25">
      <c r="A14146">
        <f ca="1">29036.8086966795*(((RANDBETWEEN(3800,4910))))</f>
        <v>121257713.11733359</v>
      </c>
      <c r="B14146">
        <v>180511215.14343169</v>
      </c>
    </row>
    <row r="14147" spans="1:2" x14ac:dyDescent="0.25">
      <c r="A14147">
        <f ca="1">27198.909890428*(((RANDBETWEEN(3800,4910))))</f>
        <v>116384135.42114139</v>
      </c>
      <c r="B14147">
        <v>156928803.77351621</v>
      </c>
    </row>
    <row r="14148" spans="1:2" x14ac:dyDescent="0.25">
      <c r="A14148">
        <f ca="1">30083.3353600542*(((RANDBETWEEN(3800,4910))))</f>
        <v>118979591.34901428</v>
      </c>
      <c r="B14148">
        <v>176783947.34619927</v>
      </c>
    </row>
    <row r="14149" spans="1:2" x14ac:dyDescent="0.25">
      <c r="A14149">
        <f ca="1">31424.1601048291*(((RANDBETWEEN(3800,4910))))</f>
        <v>135658099.17254725</v>
      </c>
      <c r="B14149">
        <v>180408644.60075057</v>
      </c>
    </row>
    <row r="14150" spans="1:2" x14ac:dyDescent="0.25">
      <c r="A14150">
        <f ca="1">30528.8450021649*(((RANDBETWEEN(3800,4910))))</f>
        <v>130968745.05928737</v>
      </c>
      <c r="B14150">
        <v>158669286.40842932</v>
      </c>
    </row>
    <row r="14151" spans="1:2" x14ac:dyDescent="0.25">
      <c r="A14151">
        <f ca="1">26402.0798349433*(((RANDBETWEEN(3800,4910))))</f>
        <v>128842149.5945231</v>
      </c>
      <c r="B14151">
        <v>165143582.54923695</v>
      </c>
    </row>
    <row r="14152" spans="1:2" x14ac:dyDescent="0.25">
      <c r="A14152">
        <f ca="1">28300.2491416394*(((RANDBETWEEN(3800,4910))))</f>
        <v>127634123.62879361</v>
      </c>
      <c r="B14152">
        <v>190547668.22914484</v>
      </c>
    </row>
    <row r="14153" spans="1:2" x14ac:dyDescent="0.25">
      <c r="A14153">
        <f ca="1">28509.9115549645*(((RANDBETWEEN(3800,4910))))</f>
        <v>112927759.66921446</v>
      </c>
      <c r="B14153">
        <v>166201159.97674826</v>
      </c>
    </row>
    <row r="14154" spans="1:2" x14ac:dyDescent="0.25">
      <c r="A14154">
        <f ca="1">31278.8124568863*(((RANDBETWEEN(3800,4910))))</f>
        <v>142725221.24077231</v>
      </c>
      <c r="B14154">
        <v>187526710.0351131</v>
      </c>
    </row>
    <row r="14155" spans="1:2" x14ac:dyDescent="0.25">
      <c r="A14155">
        <f ca="1">32169.8748090164*(((RANDBETWEEN(3800,4910))))</f>
        <v>129226387.10781875</v>
      </c>
      <c r="B14155">
        <v>148811595.07718366</v>
      </c>
    </row>
    <row r="14156" spans="1:2" x14ac:dyDescent="0.25">
      <c r="A14156">
        <f ca="1">27111.5002237632*(((RANDBETWEEN(3800,4910))))</f>
        <v>127939169.55593844</v>
      </c>
      <c r="B14156">
        <v>157133564.39815274</v>
      </c>
    </row>
    <row r="14157" spans="1:2" x14ac:dyDescent="0.25">
      <c r="A14157">
        <f ca="1">30823.1448197493*(((RANDBETWEEN(3800,4910))))</f>
        <v>122367884.93440491</v>
      </c>
      <c r="B14157">
        <v>178496595.95325407</v>
      </c>
    </row>
    <row r="14158" spans="1:2" x14ac:dyDescent="0.25">
      <c r="A14158">
        <f ca="1">28658.3519264241*(((RANDBETWEEN(3800,4910))))</f>
        <v>131828418.86155091</v>
      </c>
      <c r="B14158">
        <v>163387644.49659896</v>
      </c>
    </row>
    <row r="14159" spans="1:2" x14ac:dyDescent="0.25">
      <c r="A14159">
        <f ca="1">26353.0379080787*(((RANDBETWEEN(3800,4910))))</f>
        <v>106413567.07282192</v>
      </c>
      <c r="B14159">
        <v>174264272.75660139</v>
      </c>
    </row>
    <row r="14160" spans="1:2" x14ac:dyDescent="0.25">
      <c r="A14160">
        <f ca="1">31022.6842449725*(((RANDBETWEEN(3800,4910))))</f>
        <v>134762540.36016059</v>
      </c>
      <c r="B14160">
        <v>188929098.57544434</v>
      </c>
    </row>
    <row r="14161" spans="1:2" x14ac:dyDescent="0.25">
      <c r="A14161">
        <f ca="1">31089.6274131755*(((RANDBETWEEN(3800,4910))))</f>
        <v>136359105.83418766</v>
      </c>
      <c r="B14161">
        <v>170156447.23745686</v>
      </c>
    </row>
    <row r="14162" spans="1:2" x14ac:dyDescent="0.25">
      <c r="A14162">
        <f ca="1">31699.8416438775*(((RANDBETWEEN(3800,4910))))</f>
        <v>146643467.44457722</v>
      </c>
      <c r="B14162">
        <v>197263349.48982269</v>
      </c>
    </row>
    <row r="14163" spans="1:2" x14ac:dyDescent="0.25">
      <c r="A14163">
        <f ca="1">28864.3932926286*(((RANDBETWEEN(3800,4910))))</f>
        <v>138058393.11864263</v>
      </c>
      <c r="B14163">
        <v>169655275.58491462</v>
      </c>
    </row>
    <row r="14164" spans="1:2" x14ac:dyDescent="0.25">
      <c r="A14164">
        <f ca="1">26254.4712393664*(((RANDBETWEEN(3800,4910))))</f>
        <v>111030158.87128052</v>
      </c>
      <c r="B14164">
        <v>165896379.55774319</v>
      </c>
    </row>
    <row r="14165" spans="1:2" x14ac:dyDescent="0.25">
      <c r="A14165">
        <f ca="1">28175.1157242371*(((RANDBETWEEN(3800,4910))))</f>
        <v>120335919.2582165</v>
      </c>
      <c r="B14165">
        <v>203136667.42604816</v>
      </c>
    </row>
    <row r="14166" spans="1:2" x14ac:dyDescent="0.25">
      <c r="A14166">
        <f ca="1">28804.5267350239*(((RANDBETWEEN(3800,4910))))</f>
        <v>126855135.74104534</v>
      </c>
      <c r="B14166">
        <v>163079533.52503231</v>
      </c>
    </row>
    <row r="14167" spans="1:2" x14ac:dyDescent="0.25">
      <c r="A14167">
        <f ca="1">28041.7299663496*(((RANDBETWEEN(3800,4910))))</f>
        <v>115756261.30109103</v>
      </c>
      <c r="B14167">
        <v>185005722.43896237</v>
      </c>
    </row>
    <row r="14168" spans="1:2" x14ac:dyDescent="0.25">
      <c r="A14168">
        <f ca="1">29263.9857215748*(((RANDBETWEEN(3800,4910))))</f>
        <v>134614334.319244</v>
      </c>
      <c r="B14168">
        <v>177200762.43088135</v>
      </c>
    </row>
    <row r="14169" spans="1:2" x14ac:dyDescent="0.25">
      <c r="A14169">
        <f ca="1">26153.1343546633*(((RANDBETWEEN(3800,4910))))</f>
        <v>117296807.58066484</v>
      </c>
      <c r="B14169">
        <v>171248587.04090261</v>
      </c>
    </row>
    <row r="14170" spans="1:2" x14ac:dyDescent="0.25">
      <c r="A14170">
        <f ca="1">27084.4202721078*(((RANDBETWEEN(3800,4910))))</f>
        <v>110071083.98584616</v>
      </c>
      <c r="B14170">
        <v>159993955.97659913</v>
      </c>
    </row>
    <row r="14171" spans="1:2" x14ac:dyDescent="0.25">
      <c r="A14171">
        <f ca="1">30623.090168594*(((RANDBETWEEN(3800,4910))))</f>
        <v>149103826.03088424</v>
      </c>
      <c r="B14171">
        <v>185097688.67298216</v>
      </c>
    </row>
    <row r="14172" spans="1:2" x14ac:dyDescent="0.25">
      <c r="A14172">
        <f ca="1">25783.8227042751*(((RANDBETWEEN(3800,4910))))</f>
        <v>112417466.99063933</v>
      </c>
      <c r="B14172">
        <v>143466141.68868151</v>
      </c>
    </row>
    <row r="14173" spans="1:2" x14ac:dyDescent="0.25">
      <c r="A14173">
        <f ca="1">25779.2911143995*(((RANDBETWEEN(3800,4910))))</f>
        <v>104251453.26663166</v>
      </c>
      <c r="B14173">
        <v>203289856.07981619</v>
      </c>
    </row>
    <row r="14174" spans="1:2" x14ac:dyDescent="0.25">
      <c r="A14174">
        <f ca="1">26583.6811265616*(((RANDBETWEEN(3800,4910))))</f>
        <v>107318320.70792925</v>
      </c>
      <c r="B14174">
        <v>149669024.30125058</v>
      </c>
    </row>
    <row r="14175" spans="1:2" x14ac:dyDescent="0.25">
      <c r="A14175">
        <f ca="1">27274.6421206259*(((RANDBETWEEN(3800,4910))))</f>
        <v>116053602.22326306</v>
      </c>
      <c r="B14175">
        <v>143278203.23129234</v>
      </c>
    </row>
    <row r="14176" spans="1:2" x14ac:dyDescent="0.25">
      <c r="A14176">
        <f ca="1">27169.708823393*(((RANDBETWEEN(3800,4910))))</f>
        <v>113324855.5023721</v>
      </c>
      <c r="B14176">
        <v>184233428.94810164</v>
      </c>
    </row>
    <row r="14177" spans="1:2" x14ac:dyDescent="0.25">
      <c r="A14177">
        <f ca="1">25725.7622321961*(((RANDBETWEEN(3800,4910))))</f>
        <v>108099652.89968789</v>
      </c>
      <c r="B14177">
        <v>143341490.18942285</v>
      </c>
    </row>
    <row r="14178" spans="1:2" x14ac:dyDescent="0.25">
      <c r="A14178">
        <f ca="1">29731.9288073698*(((RANDBETWEEN(3800,4910))))</f>
        <v>124338926.27242057</v>
      </c>
      <c r="B14178">
        <v>193392465.6679264</v>
      </c>
    </row>
    <row r="14179" spans="1:2" x14ac:dyDescent="0.25">
      <c r="A14179">
        <f ca="1">30487.8158263178*(((RANDBETWEEN(3800,4910))))</f>
        <v>121493946.06787659</v>
      </c>
      <c r="B14179">
        <v>161524431.16946301</v>
      </c>
    </row>
    <row r="14180" spans="1:2" x14ac:dyDescent="0.25">
      <c r="A14180">
        <f ca="1">29760.3652167045*(((RANDBETWEEN(3800,4910))))</f>
        <v>121362769.35372077</v>
      </c>
      <c r="B14180">
        <v>196206973.10504961</v>
      </c>
    </row>
    <row r="14181" spans="1:2" x14ac:dyDescent="0.25">
      <c r="A14181">
        <f ca="1">26566.7772977069*(((RANDBETWEEN(3800,4910))))</f>
        <v>104248034.11620179</v>
      </c>
      <c r="B14181">
        <v>157317283.41814789</v>
      </c>
    </row>
    <row r="14182" spans="1:2" x14ac:dyDescent="0.25">
      <c r="A14182">
        <f ca="1">28411.4723397954*(((RANDBETWEEN(3800,4910))))</f>
        <v>137227411.40121174</v>
      </c>
      <c r="B14182">
        <v>163156947.34230793</v>
      </c>
    </row>
    <row r="14183" spans="1:2" x14ac:dyDescent="0.25">
      <c r="A14183">
        <f ca="1">32678.3885248929*(((RANDBETWEEN(3800,4910))))</f>
        <v>128262674.9602048</v>
      </c>
      <c r="B14183">
        <v>156315434.45741647</v>
      </c>
    </row>
    <row r="14184" spans="1:2" x14ac:dyDescent="0.25">
      <c r="A14184">
        <f ca="1">27884.9128880826*(((RANDBETWEEN(3800,4910))))</f>
        <v>123307084.79110138</v>
      </c>
      <c r="B14184">
        <v>174665032.63160777</v>
      </c>
    </row>
    <row r="14185" spans="1:2" x14ac:dyDescent="0.25">
      <c r="A14185">
        <f ca="1">25530.4218885327*(((RANDBETWEEN(3800,4910))))</f>
        <v>104419425.52409883</v>
      </c>
      <c r="B14185">
        <v>144855351.19251335</v>
      </c>
    </row>
    <row r="14186" spans="1:2" x14ac:dyDescent="0.25">
      <c r="A14186">
        <f ca="1">25715.925901531*(((RANDBETWEEN(3800,4910))))</f>
        <v>99417769.535319015</v>
      </c>
      <c r="B14186">
        <v>157308789.76505643</v>
      </c>
    </row>
    <row r="14187" spans="1:2" x14ac:dyDescent="0.25">
      <c r="A14187">
        <f ca="1">27294.8777223707*(((RANDBETWEEN(3800,4910))))</f>
        <v>117777397.37202978</v>
      </c>
      <c r="B14187">
        <v>158254659.41394657</v>
      </c>
    </row>
    <row r="14188" spans="1:2" x14ac:dyDescent="0.25">
      <c r="A14188">
        <f ca="1">26768.757131425*(((RANDBETWEEN(3800,4910))))</f>
        <v>127338977.6741886</v>
      </c>
      <c r="B14188">
        <v>184642658.76481658</v>
      </c>
    </row>
    <row r="14189" spans="1:2" x14ac:dyDescent="0.25">
      <c r="A14189">
        <f ca="1">26530.1725112984*(((RANDBETWEEN(3800,4910))))</f>
        <v>108030862.46600722</v>
      </c>
      <c r="B14189">
        <v>193075882.7076228</v>
      </c>
    </row>
    <row r="14190" spans="1:2" x14ac:dyDescent="0.25">
      <c r="A14190">
        <f ca="1">27524.0251900388*(((RANDBETWEEN(3800,4910))))</f>
        <v>112132878.62421806</v>
      </c>
      <c r="B14190">
        <v>153912241.37216797</v>
      </c>
    </row>
    <row r="14191" spans="1:2" x14ac:dyDescent="0.25">
      <c r="A14191">
        <f ca="1">25852.4851752759*(((RANDBETWEEN(3800,4910))))</f>
        <v>98472116.032625973</v>
      </c>
      <c r="B14191">
        <v>163352052.23512506</v>
      </c>
    </row>
    <row r="14192" spans="1:2" x14ac:dyDescent="0.25">
      <c r="A14192">
        <f ca="1">30963.3236014085*(((RANDBETWEEN(3800,4910))))</f>
        <v>139056286.29392534</v>
      </c>
      <c r="B14192">
        <v>201642136.22048539</v>
      </c>
    </row>
    <row r="14193" spans="1:2" x14ac:dyDescent="0.25">
      <c r="A14193">
        <f ca="1">25712.0945480903*(((RANDBETWEEN(3800,4910))))</f>
        <v>113930290.94258811</v>
      </c>
      <c r="B14193">
        <v>143970572.30715492</v>
      </c>
    </row>
    <row r="14194" spans="1:2" x14ac:dyDescent="0.25">
      <c r="A14194">
        <f ca="1">25622.703788543*(((RANDBETWEEN(3800,4910))))</f>
        <v>105668030.42395146</v>
      </c>
      <c r="B14194">
        <v>155119347.46093881</v>
      </c>
    </row>
    <row r="14195" spans="1:2" x14ac:dyDescent="0.25">
      <c r="A14195">
        <f ca="1">25659.8180394168*(((RANDBETWEEN(3800,4910))))</f>
        <v>111568888.83538438</v>
      </c>
      <c r="B14195">
        <v>150228986.26022577</v>
      </c>
    </row>
    <row r="14196" spans="1:2" x14ac:dyDescent="0.25">
      <c r="A14196">
        <f ca="1">27210.9764023309*(((RANDBETWEEN(3800,4910))))</f>
        <v>120898368.15555607</v>
      </c>
      <c r="B14196">
        <v>153771233.89567146</v>
      </c>
    </row>
    <row r="14197" spans="1:2" x14ac:dyDescent="0.25">
      <c r="A14197">
        <f ca="1">27101.6009093022*(((RANDBETWEEN(3800,4910))))</f>
        <v>109951194.88903899</v>
      </c>
      <c r="B14197">
        <v>146950976.75536805</v>
      </c>
    </row>
    <row r="14198" spans="1:2" x14ac:dyDescent="0.25">
      <c r="A14198">
        <f ca="1">30502.8187177565*(((RANDBETWEEN(3800,4910))))</f>
        <v>120272614.20411395</v>
      </c>
      <c r="B14198">
        <v>169582300.03588158</v>
      </c>
    </row>
    <row r="14199" spans="1:2" x14ac:dyDescent="0.25">
      <c r="A14199">
        <f ca="1">25885.8580914403*(((RANDBETWEEN(3800,4910))))</f>
        <v>102922171.77156667</v>
      </c>
      <c r="B14199">
        <v>152040190.11518997</v>
      </c>
    </row>
    <row r="14200" spans="1:2" x14ac:dyDescent="0.25">
      <c r="A14200">
        <f ca="1">28686.4838791628*(((RANDBETWEEN(3800,4910))))</f>
        <v>121573318.6798919</v>
      </c>
      <c r="B14200">
        <v>170400664.04772812</v>
      </c>
    </row>
    <row r="14201" spans="1:2" x14ac:dyDescent="0.25">
      <c r="A14201">
        <f ca="1">28578.0956445444*(((RANDBETWEEN(3800,4910))))</f>
        <v>111711775.87452421</v>
      </c>
      <c r="B14201">
        <v>145010461.349044</v>
      </c>
    </row>
    <row r="14202" spans="1:2" x14ac:dyDescent="0.25">
      <c r="A14202">
        <f ca="1">28016.6287444507*(((RANDBETWEEN(3800,4910))))</f>
        <v>110273450.73815778</v>
      </c>
      <c r="B14202">
        <v>199681385.81979507</v>
      </c>
    </row>
    <row r="14203" spans="1:2" x14ac:dyDescent="0.25">
      <c r="A14203">
        <f ca="1">26120.2322421863*(((RANDBETWEEN(3800,4910))))</f>
        <v>99857647.861878306</v>
      </c>
      <c r="B14203">
        <v>167949696.33311582</v>
      </c>
    </row>
    <row r="14204" spans="1:2" x14ac:dyDescent="0.25">
      <c r="A14204">
        <f ca="1">26366.8094804319*(((RANDBETWEEN(3800,4910))))</f>
        <v>120891821.46778019</v>
      </c>
      <c r="B14204">
        <v>189779966.06871682</v>
      </c>
    </row>
    <row r="14205" spans="1:2" x14ac:dyDescent="0.25">
      <c r="A14205">
        <f ca="1">27292.9975441339*(((RANDBETWEEN(3800,4910))))</f>
        <v>104695938.57929768</v>
      </c>
      <c r="B14205">
        <v>186714187.15991107</v>
      </c>
    </row>
    <row r="14206" spans="1:2" x14ac:dyDescent="0.25">
      <c r="A14206">
        <f ca="1">31727.9718426883*(((RANDBETWEEN(3800,4910))))</f>
        <v>136462006.89540258</v>
      </c>
      <c r="B14206">
        <v>187015326.08962509</v>
      </c>
    </row>
    <row r="14207" spans="1:2" x14ac:dyDescent="0.25">
      <c r="A14207">
        <f ca="1">26289.1360526207*(((RANDBETWEEN(3800,4910))))</f>
        <v>100214186.63259</v>
      </c>
      <c r="B14207">
        <v>152054326.17213517</v>
      </c>
    </row>
    <row r="14208" spans="1:2" x14ac:dyDescent="0.25">
      <c r="A14208">
        <f ca="1">25373.2855281901*(((RANDBETWEEN(3800,4910))))</f>
        <v>105476747.9406864</v>
      </c>
      <c r="B14208">
        <v>145438074.12192273</v>
      </c>
    </row>
    <row r="14209" spans="1:2" x14ac:dyDescent="0.25">
      <c r="A14209">
        <f ca="1">27139.4875713606*(((RANDBETWEEN(3800,4910))))</f>
        <v>123240413.06154829</v>
      </c>
      <c r="B14209">
        <v>148825234.94233525</v>
      </c>
    </row>
    <row r="14210" spans="1:2" x14ac:dyDescent="0.25">
      <c r="A14210">
        <f ca="1">29277.319359402*(((RANDBETWEEN(3800,4910))))</f>
        <v>134031568.02734257</v>
      </c>
      <c r="B14210">
        <v>191444385.53963125</v>
      </c>
    </row>
    <row r="14211" spans="1:2" x14ac:dyDescent="0.25">
      <c r="A14211">
        <f ca="1">26721.2161975976*(((RANDBETWEEN(3800,4910))))</f>
        <v>106644373.844612</v>
      </c>
      <c r="B14211">
        <v>146606999.72124457</v>
      </c>
    </row>
    <row r="14212" spans="1:2" x14ac:dyDescent="0.25">
      <c r="A14212">
        <f ca="1">27334.3864219677*(((RANDBETWEEN(3800,4910))))</f>
        <v>131287057.98471092</v>
      </c>
      <c r="B14212">
        <v>173723792.18881506</v>
      </c>
    </row>
    <row r="14213" spans="1:2" x14ac:dyDescent="0.25">
      <c r="A14213">
        <f ca="1">27402.6609783843*(((RANDBETWEEN(3800,4910))))</f>
        <v>112405715.3333324</v>
      </c>
      <c r="B14213">
        <v>190238852.95186165</v>
      </c>
    </row>
    <row r="14214" spans="1:2" x14ac:dyDescent="0.25">
      <c r="A14214">
        <f ca="1">26664.9098504368*(((RANDBETWEEN(3800,4910))))</f>
        <v>118365534.82608908</v>
      </c>
      <c r="B14214">
        <v>144836184.83051446</v>
      </c>
    </row>
    <row r="14215" spans="1:2" x14ac:dyDescent="0.25">
      <c r="A14215">
        <f ca="1">28232.3987006519*(((RANDBETWEEN(3800,4910))))</f>
        <v>109174685.77542074</v>
      </c>
      <c r="B14215">
        <v>183279786.5772832</v>
      </c>
    </row>
    <row r="14216" spans="1:2" x14ac:dyDescent="0.25">
      <c r="A14216">
        <f ca="1">29201.5047118904*(((RANDBETWEEN(3800,4910))))</f>
        <v>119229743.73864852</v>
      </c>
      <c r="B14216">
        <v>180694642.52508467</v>
      </c>
    </row>
    <row r="14217" spans="1:2" x14ac:dyDescent="0.25">
      <c r="A14217">
        <f ca="1">30819.0130937265*(((RANDBETWEEN(3800,4910))))</f>
        <v>144880180.55360833</v>
      </c>
      <c r="B14217">
        <v>175412920.09840813</v>
      </c>
    </row>
    <row r="14218" spans="1:2" x14ac:dyDescent="0.25">
      <c r="A14218">
        <f ca="1">27265.8616562415*(((RANDBETWEEN(3800,4910))))</f>
        <v>130412616.30180301</v>
      </c>
      <c r="B14218">
        <v>154023967.14359242</v>
      </c>
    </row>
    <row r="14219" spans="1:2" x14ac:dyDescent="0.25">
      <c r="A14219">
        <f ca="1">30169.9576941977*(((RANDBETWEEN(3800,4910))))</f>
        <v>127830110.75031574</v>
      </c>
      <c r="B14219">
        <v>147064309.65743265</v>
      </c>
    </row>
    <row r="14220" spans="1:2" x14ac:dyDescent="0.25">
      <c r="A14220">
        <f ca="1">26209.8909149034*(((RANDBETWEEN(3800,4910))))</f>
        <v>100908080.02237798</v>
      </c>
      <c r="B14220">
        <v>150680529.88993749</v>
      </c>
    </row>
    <row r="14221" spans="1:2" x14ac:dyDescent="0.25">
      <c r="A14221">
        <f ca="1">27528.828063027*(((RANDBETWEEN(3800,4910))))</f>
        <v>127265772.13537395</v>
      </c>
      <c r="B14221">
        <v>192723095.46423298</v>
      </c>
    </row>
    <row r="14222" spans="1:2" x14ac:dyDescent="0.25">
      <c r="A14222">
        <f ca="1">27959.7685878457*(((RANDBETWEEN(3800,4910))))</f>
        <v>133787492.69284183</v>
      </c>
      <c r="B14222">
        <v>145193400.32681906</v>
      </c>
    </row>
    <row r="14223" spans="1:2" x14ac:dyDescent="0.25">
      <c r="A14223">
        <f ca="1">28546.196034347*(((RANDBETWEEN(3800,4910))))</f>
        <v>127201849.52905011</v>
      </c>
      <c r="B14223">
        <v>201939174.64876556</v>
      </c>
    </row>
    <row r="14224" spans="1:2" x14ac:dyDescent="0.25">
      <c r="A14224">
        <f ca="1">27359.5951495963*(((RANDBETWEEN(3800,4910))))</f>
        <v>134280892.9942188</v>
      </c>
      <c r="B14224">
        <v>148012885.52453953</v>
      </c>
    </row>
    <row r="14225" spans="1:2" x14ac:dyDescent="0.25">
      <c r="A14225">
        <f ca="1">33655.5656338309*(((RANDBETWEEN(3800,4910))))</f>
        <v>142867876.11561233</v>
      </c>
      <c r="B14225">
        <v>165982611.5667727</v>
      </c>
    </row>
    <row r="14226" spans="1:2" x14ac:dyDescent="0.25">
      <c r="A14226">
        <f ca="1">30501.5292953013*(((RANDBETWEEN(3800,4910))))</f>
        <v>138019420.06123835</v>
      </c>
      <c r="B14226">
        <v>151396175.96416247</v>
      </c>
    </row>
    <row r="14227" spans="1:2" x14ac:dyDescent="0.25">
      <c r="A14227">
        <f ca="1">27513.2435054671*(((RANDBETWEEN(3800,4910))))</f>
        <v>115060384.33986354</v>
      </c>
      <c r="B14227">
        <v>144377365.64704219</v>
      </c>
    </row>
    <row r="14228" spans="1:2" x14ac:dyDescent="0.25">
      <c r="A14228">
        <f ca="1">32539.5456721707*(((RANDBETWEEN(3800,4910))))</f>
        <v>152935864.6592024</v>
      </c>
      <c r="B14228">
        <v>194024860.61197397</v>
      </c>
    </row>
    <row r="14229" spans="1:2" x14ac:dyDescent="0.25">
      <c r="A14229">
        <f ca="1">28483.9720992405*(((RANDBETWEEN(3800,4910))))</f>
        <v>111002039.27074039</v>
      </c>
      <c r="B14229">
        <v>145967535.51573104</v>
      </c>
    </row>
    <row r="14230" spans="1:2" x14ac:dyDescent="0.25">
      <c r="A14230">
        <f ca="1">28133.9741815973*(((RANDBETWEEN(3800,4910))))</f>
        <v>119203648.60742787</v>
      </c>
      <c r="B14230">
        <v>164082764.24152318</v>
      </c>
    </row>
    <row r="14231" spans="1:2" x14ac:dyDescent="0.25">
      <c r="A14231">
        <f ca="1">26988.3297068714*(((RANDBETWEEN(3800,4910))))</f>
        <v>122742923.50685109</v>
      </c>
      <c r="B14231">
        <v>153828491.90937537</v>
      </c>
    </row>
    <row r="14232" spans="1:2" x14ac:dyDescent="0.25">
      <c r="A14232">
        <f ca="1">29540.7435341931*(((RANDBETWEEN(3800,4910))))</f>
        <v>136182827.69263014</v>
      </c>
      <c r="B14232">
        <v>203015447.05400884</v>
      </c>
    </row>
    <row r="14233" spans="1:2" x14ac:dyDescent="0.25">
      <c r="A14233">
        <f ca="1">26926.1368411452*(((RANDBETWEEN(3800,4910))))</f>
        <v>127549110.21650468</v>
      </c>
      <c r="B14233">
        <v>174701131.42225212</v>
      </c>
    </row>
    <row r="14234" spans="1:2" x14ac:dyDescent="0.25">
      <c r="A14234">
        <f ca="1">28140.514188891*(((RANDBETWEEN(3800,4910))))</f>
        <v>118612267.3061755</v>
      </c>
      <c r="B14234">
        <v>173114031.26373327</v>
      </c>
    </row>
    <row r="14235" spans="1:2" x14ac:dyDescent="0.25">
      <c r="A14235">
        <f ca="1">27904.3104031938*(((RANDBETWEEN(3800,4910))))</f>
        <v>110473164.88624425</v>
      </c>
      <c r="B14235">
        <v>145306795.86893457</v>
      </c>
    </row>
    <row r="14236" spans="1:2" x14ac:dyDescent="0.25">
      <c r="A14236">
        <f ca="1">30277.0078076984*(((RANDBETWEEN(3800,4910))))</f>
        <v>129161715.30764154</v>
      </c>
      <c r="B14236">
        <v>158690688.12454367</v>
      </c>
    </row>
    <row r="14237" spans="1:2" x14ac:dyDescent="0.25">
      <c r="A14237">
        <f ca="1">30149.0370546661*(((RANDBETWEEN(3800,4910))))</f>
        <v>139137806.00728393</v>
      </c>
      <c r="B14237">
        <v>162053252.11447978</v>
      </c>
    </row>
    <row r="14238" spans="1:2" x14ac:dyDescent="0.25">
      <c r="A14238">
        <f ca="1">28083.4454049263*(((RANDBETWEEN(3800,4910))))</f>
        <v>120421813.89632393</v>
      </c>
      <c r="B14238">
        <v>157252290.80744082</v>
      </c>
    </row>
    <row r="14239" spans="1:2" x14ac:dyDescent="0.25">
      <c r="A14239">
        <f ca="1">27479.6386692023*(((RANDBETWEEN(3800,4910))))</f>
        <v>118959355.79897694</v>
      </c>
      <c r="B14239">
        <v>159794166.25264892</v>
      </c>
    </row>
    <row r="14240" spans="1:2" x14ac:dyDescent="0.25">
      <c r="A14240">
        <f ca="1">30582.9597401047*(((RANDBETWEEN(3800,4910))))</f>
        <v>132057220.15777211</v>
      </c>
      <c r="B14240">
        <v>185073541.42362729</v>
      </c>
    </row>
    <row r="14241" spans="1:2" x14ac:dyDescent="0.25">
      <c r="A14241">
        <f ca="1">28974.9447482065*(((RANDBETWEEN(3800,4910))))</f>
        <v>120738594.76577631</v>
      </c>
      <c r="B14241">
        <v>185529450.52110493</v>
      </c>
    </row>
    <row r="14242" spans="1:2" x14ac:dyDescent="0.25">
      <c r="A14242">
        <f ca="1">29327.4796025919*(((RANDBETWEEN(3800,4910))))</f>
        <v>118072432.88003504</v>
      </c>
      <c r="B14242">
        <v>187918711.68500239</v>
      </c>
    </row>
    <row r="14243" spans="1:2" x14ac:dyDescent="0.25">
      <c r="A14243">
        <f ca="1">26339.175096276*(((RANDBETWEEN(3800,4910))))</f>
        <v>126954823.9640504</v>
      </c>
      <c r="B14243">
        <v>148910229.59932041</v>
      </c>
    </row>
    <row r="14244" spans="1:2" x14ac:dyDescent="0.25">
      <c r="A14244">
        <f ca="1">27107.5699897423*(((RANDBETWEEN(3800,4910))))</f>
        <v>118161897.58528668</v>
      </c>
      <c r="B14244">
        <v>147884511.39674166</v>
      </c>
    </row>
    <row r="14245" spans="1:2" x14ac:dyDescent="0.25">
      <c r="A14245">
        <f ca="1">26700.1147502338*(((RANDBETWEEN(3800,4910))))</f>
        <v>125009937.26059461</v>
      </c>
      <c r="B14245">
        <v>150011947.97364992</v>
      </c>
    </row>
    <row r="14246" spans="1:2" x14ac:dyDescent="0.25">
      <c r="A14246">
        <f ca="1">28547.8795327887*(((RANDBETWEEN(3800,4910))))</f>
        <v>113906039.33582674</v>
      </c>
      <c r="B14246">
        <v>189607057.0862157</v>
      </c>
    </row>
    <row r="14247" spans="1:2" x14ac:dyDescent="0.25">
      <c r="A14247">
        <f ca="1">26494.9417706498*(((RANDBETWEEN(3800,4910))))</f>
        <v>114113714.20618853</v>
      </c>
      <c r="B14247">
        <v>145388505.65020412</v>
      </c>
    </row>
    <row r="14248" spans="1:2" x14ac:dyDescent="0.25">
      <c r="A14248">
        <f ca="1">27518.4262850719*(((RANDBETWEEN(3800,4910))))</f>
        <v>128043237.50443971</v>
      </c>
      <c r="B14248">
        <v>166644738.64084792</v>
      </c>
    </row>
    <row r="14249" spans="1:2" x14ac:dyDescent="0.25">
      <c r="A14249">
        <f ca="1">27214.676230356*(((RANDBETWEEN(3800,4910))))</f>
        <v>127119752.67199297</v>
      </c>
      <c r="B14249">
        <v>155595829.62040949</v>
      </c>
    </row>
    <row r="14250" spans="1:2" x14ac:dyDescent="0.25">
      <c r="A14250">
        <f ca="1">26409.3326856729*(((RANDBETWEEN(3800,4910))))</f>
        <v>123331583.64209241</v>
      </c>
      <c r="B14250">
        <v>173025505.60716832</v>
      </c>
    </row>
    <row r="14251" spans="1:2" x14ac:dyDescent="0.25">
      <c r="A14251">
        <f ca="1">28061.9485453978*(((RANDBETWEEN(3800,4910))))</f>
        <v>134697353.01790944</v>
      </c>
      <c r="B14251">
        <v>194020188.63812163</v>
      </c>
    </row>
    <row r="14252" spans="1:2" x14ac:dyDescent="0.25">
      <c r="A14252">
        <f ca="1">26718.788410451*(((RANDBETWEEN(3800,4910))))</f>
        <v>122158300.61258188</v>
      </c>
      <c r="B14252">
        <v>173894462.25125831</v>
      </c>
    </row>
    <row r="14253" spans="1:2" x14ac:dyDescent="0.25">
      <c r="A14253">
        <f ca="1">29433.6668838386*(((RANDBETWEEN(3800,4910))))</f>
        <v>133599413.98574324</v>
      </c>
      <c r="B14253">
        <v>173143615.86963764</v>
      </c>
    </row>
    <row r="14254" spans="1:2" x14ac:dyDescent="0.25">
      <c r="A14254">
        <f ca="1">33027.5245280874*(((RANDBETWEEN(3800,4910))))</f>
        <v>133299088.99536093</v>
      </c>
      <c r="B14254">
        <v>203204640.14245155</v>
      </c>
    </row>
    <row r="14255" spans="1:2" x14ac:dyDescent="0.25">
      <c r="A14255">
        <f ca="1">28224.890377979*(((RANDBETWEEN(3800,4910))))</f>
        <v>129947395.3002155</v>
      </c>
      <c r="B14255">
        <v>158652642.64016923</v>
      </c>
    </row>
    <row r="14256" spans="1:2" x14ac:dyDescent="0.25">
      <c r="A14256">
        <f ca="1">25132.2431819387*(((RANDBETWEEN(3800,4910))))</f>
        <v>114100384.04600184</v>
      </c>
      <c r="B14256">
        <v>187904117.54852808</v>
      </c>
    </row>
    <row r="14257" spans="1:2" x14ac:dyDescent="0.25">
      <c r="A14257">
        <f ca="1">30293.8869540566*(((RANDBETWEEN(3800,4910))))</f>
        <v>118782330.74685584</v>
      </c>
      <c r="B14257">
        <v>163021690.08297285</v>
      </c>
    </row>
    <row r="14258" spans="1:2" x14ac:dyDescent="0.25">
      <c r="A14258">
        <f ca="1">26178.3285514934*(((RANDBETWEEN(3800,4910))))</f>
        <v>119504069.83756752</v>
      </c>
      <c r="B14258">
        <v>172719361.25689065</v>
      </c>
    </row>
    <row r="14259" spans="1:2" x14ac:dyDescent="0.25">
      <c r="A14259">
        <f ca="1">33630.1877052593*(((RANDBETWEEN(3800,4910))))</f>
        <v>161054968.92048675</v>
      </c>
      <c r="B14259">
        <v>178263327.17144746</v>
      </c>
    </row>
    <row r="14260" spans="1:2" x14ac:dyDescent="0.25">
      <c r="A14260">
        <f ca="1">25082.0458549977*(((RANDBETWEEN(3800,4910))))</f>
        <v>104692459.39876048</v>
      </c>
      <c r="B14260">
        <v>174089457.97171596</v>
      </c>
    </row>
    <row r="14261" spans="1:2" x14ac:dyDescent="0.25">
      <c r="A14261">
        <f ca="1">26969.6529351745*(((RANDBETWEEN(3800,4910))))</f>
        <v>114890721.5038435</v>
      </c>
      <c r="B14261">
        <v>144734564.7286163</v>
      </c>
    </row>
    <row r="14262" spans="1:2" x14ac:dyDescent="0.25">
      <c r="A14262">
        <f ca="1">27614.3195373303*(((RANDBETWEEN(3800,4910))))</f>
        <v>125092867.50410631</v>
      </c>
      <c r="B14262">
        <v>148977935.51410365</v>
      </c>
    </row>
    <row r="14263" spans="1:2" x14ac:dyDescent="0.25">
      <c r="A14263">
        <f ca="1">29155.5315045012*(((RANDBETWEEN(3800,4910))))</f>
        <v>139334285.06001112</v>
      </c>
      <c r="B14263">
        <v>199631067.65952408</v>
      </c>
    </row>
    <row r="14264" spans="1:2" x14ac:dyDescent="0.25">
      <c r="A14264">
        <f ca="1">26845.1435491525*(((RANDBETWEEN(3800,4910))))</f>
        <v>114601917.81133199</v>
      </c>
      <c r="B14264">
        <v>180974478.07008225</v>
      </c>
    </row>
    <row r="14265" spans="1:2" x14ac:dyDescent="0.25">
      <c r="A14265">
        <f ca="1">29806.8905915832*(((RANDBETWEEN(3800,4910))))</f>
        <v>124235119.98571873</v>
      </c>
      <c r="B14265">
        <v>189645072.4528555</v>
      </c>
    </row>
    <row r="14266" spans="1:2" x14ac:dyDescent="0.25">
      <c r="A14266">
        <f ca="1">27832.4689660075*(((RANDBETWEEN(3800,4910))))</f>
        <v>118204495.69863403</v>
      </c>
      <c r="B14266">
        <v>203402069.10559669</v>
      </c>
    </row>
    <row r="14267" spans="1:2" x14ac:dyDescent="0.25">
      <c r="A14267">
        <f ca="1">28649.9722492869*(((RANDBETWEEN(3800,4910))))</f>
        <v>138350715.99180651</v>
      </c>
      <c r="B14267">
        <v>152633251.73938072</v>
      </c>
    </row>
    <row r="14268" spans="1:2" x14ac:dyDescent="0.25">
      <c r="A14268">
        <f ca="1">28076.361129648*(((RANDBETWEEN(3800,4910))))</f>
        <v>124490585.24885902</v>
      </c>
      <c r="B14268">
        <v>151266771.23969898</v>
      </c>
    </row>
    <row r="14269" spans="1:2" x14ac:dyDescent="0.25">
      <c r="A14269">
        <f ca="1">26054.3197211603*(((RANDBETWEEN(3800,4910))))</f>
        <v>121282858.30200139</v>
      </c>
      <c r="B14269">
        <v>149111969.51721179</v>
      </c>
    </row>
    <row r="14270" spans="1:2" x14ac:dyDescent="0.25">
      <c r="A14270">
        <f ca="1">27858.375179182*(((RANDBETWEEN(3800,4910))))</f>
        <v>130795071.46625966</v>
      </c>
      <c r="B14270">
        <v>145696698.12832093</v>
      </c>
    </row>
    <row r="14271" spans="1:2" x14ac:dyDescent="0.25">
      <c r="A14271">
        <f ca="1">25621.394483145*(((RANDBETWEEN(3800,4910))))</f>
        <v>121932216.34528691</v>
      </c>
      <c r="B14271">
        <v>150392728.71297276</v>
      </c>
    </row>
    <row r="14272" spans="1:2" x14ac:dyDescent="0.25">
      <c r="A14272">
        <f ca="1">27290.3875832094*(((RANDBETWEEN(3800,4910))))</f>
        <v>130966570.01182167</v>
      </c>
      <c r="B14272">
        <v>160925938.68142229</v>
      </c>
    </row>
    <row r="14273" spans="1:2" x14ac:dyDescent="0.25">
      <c r="A14273">
        <f ca="1">26617.1124101843*(((RANDBETWEEN(3800,4910))))</f>
        <v>128667121.3908307</v>
      </c>
      <c r="B14273">
        <v>158628987.81879732</v>
      </c>
    </row>
    <row r="14274" spans="1:2" x14ac:dyDescent="0.25">
      <c r="A14274">
        <f ca="1">27577.2189324617*(((RANDBETWEEN(3800,4910))))</f>
        <v>122415274.84119768</v>
      </c>
      <c r="B14274">
        <v>143412377.32937801</v>
      </c>
    </row>
    <row r="14275" spans="1:2" x14ac:dyDescent="0.25">
      <c r="A14275">
        <f ca="1">30572.5041223911*(((RANDBETWEEN(3800,4910))))</f>
        <v>126509022.05845444</v>
      </c>
      <c r="B14275">
        <v>179453728.81301069</v>
      </c>
    </row>
    <row r="14276" spans="1:2" x14ac:dyDescent="0.25">
      <c r="A14276">
        <f ca="1">30618.0908130506*(((RANDBETWEEN(3800,4910))))</f>
        <v>122441745.16138947</v>
      </c>
      <c r="B14276">
        <v>158054993.11362082</v>
      </c>
    </row>
    <row r="14277" spans="1:2" x14ac:dyDescent="0.25">
      <c r="A14277">
        <f ca="1">27257.0441726398*(((RANDBETWEEN(3800,4910))))</f>
        <v>122493156.51184323</v>
      </c>
      <c r="B14277">
        <v>178520412.64968267</v>
      </c>
    </row>
    <row r="14278" spans="1:2" x14ac:dyDescent="0.25">
      <c r="A14278">
        <f ca="1">31522.6188593089*(((RANDBETWEEN(3800,4910))))</f>
        <v>120889243.32544969</v>
      </c>
      <c r="B14278">
        <v>203295284.50480664</v>
      </c>
    </row>
    <row r="14279" spans="1:2" x14ac:dyDescent="0.25">
      <c r="A14279">
        <f ca="1">31150.905994068*(((RANDBETWEEN(3800,4910))))</f>
        <v>146720767.2320604</v>
      </c>
      <c r="B14279">
        <v>166266272.80593836</v>
      </c>
    </row>
    <row r="14280" spans="1:2" x14ac:dyDescent="0.25">
      <c r="A14280">
        <f ca="1">27126.7158586061*(((RANDBETWEEN(3800,4910))))</f>
        <v>127278550.80857959</v>
      </c>
      <c r="B14280">
        <v>177485843.81281218</v>
      </c>
    </row>
    <row r="14281" spans="1:2" x14ac:dyDescent="0.25">
      <c r="A14281">
        <f ca="1">31820.1008140543*(((RANDBETWEEN(3800,4910))))</f>
        <v>130048752.02703992</v>
      </c>
      <c r="B14281">
        <v>177756441.46153921</v>
      </c>
    </row>
    <row r="14282" spans="1:2" x14ac:dyDescent="0.25">
      <c r="A14282">
        <f ca="1">27598.9716452516*(((RANDBETWEEN(3800,4910))))</f>
        <v>132778652.58530533</v>
      </c>
      <c r="B14282">
        <v>179661905.00334266</v>
      </c>
    </row>
    <row r="14283" spans="1:2" x14ac:dyDescent="0.25">
      <c r="A14283">
        <f ca="1">30791.8850349563*(((RANDBETWEEN(3800,4910))))</f>
        <v>120581021.79688899</v>
      </c>
      <c r="B14283">
        <v>187591208.91758174</v>
      </c>
    </row>
    <row r="14284" spans="1:2" x14ac:dyDescent="0.25">
      <c r="A14284">
        <f ca="1">26308.6799565012*(((RANDBETWEEN(3800,4910))))</f>
        <v>120756841.00034031</v>
      </c>
      <c r="B14284">
        <v>175330776.93554336</v>
      </c>
    </row>
    <row r="14285" spans="1:2" x14ac:dyDescent="0.25">
      <c r="A14285">
        <f ca="1">25688.0946095797*(((RANDBETWEEN(3800,4910))))</f>
        <v>113644130.55278069</v>
      </c>
      <c r="B14285">
        <v>154445387.09777835</v>
      </c>
    </row>
    <row r="14286" spans="1:2" x14ac:dyDescent="0.25">
      <c r="A14286">
        <f ca="1">31469.125608189*(((RANDBETWEEN(3800,4910))))</f>
        <v>124208638.77552184</v>
      </c>
      <c r="B14286">
        <v>182068010.46648347</v>
      </c>
    </row>
    <row r="14287" spans="1:2" x14ac:dyDescent="0.25">
      <c r="A14287">
        <f ca="1">27002.4101855819*(((RANDBETWEEN(3800,4910))))</f>
        <v>112357028.78220648</v>
      </c>
      <c r="B14287">
        <v>161883044.56168738</v>
      </c>
    </row>
    <row r="14288" spans="1:2" x14ac:dyDescent="0.25">
      <c r="A14288">
        <f ca="1">30006.5872279336*(((RANDBETWEEN(3800,4910))))</f>
        <v>142441269.57100093</v>
      </c>
      <c r="B14288">
        <v>155587044.39296836</v>
      </c>
    </row>
    <row r="14289" spans="1:2" x14ac:dyDescent="0.25">
      <c r="A14289">
        <f ca="1">26959.9206148789*(((RANDBETWEEN(3800,4910))))</f>
        <v>122559799.11523961</v>
      </c>
      <c r="B14289">
        <v>148965307.93173969</v>
      </c>
    </row>
    <row r="14290" spans="1:2" x14ac:dyDescent="0.25">
      <c r="A14290">
        <f ca="1">26293.816642346*(((RANDBETWEEN(3800,4910))))</f>
        <v>103886869.55390905</v>
      </c>
      <c r="B14290">
        <v>199919928.31820598</v>
      </c>
    </row>
    <row r="14291" spans="1:2" x14ac:dyDescent="0.25">
      <c r="A14291">
        <f ca="1">29893.4511934404*(((RANDBETWEEN(3800,4910))))</f>
        <v>123340379.62413494</v>
      </c>
      <c r="B14291">
        <v>195586716.51138556</v>
      </c>
    </row>
    <row r="14292" spans="1:2" x14ac:dyDescent="0.25">
      <c r="A14292">
        <f ca="1">25471.1516224465*(((RANDBETWEEN(3800,4910))))</f>
        <v>108863702.03433654</v>
      </c>
      <c r="B14292">
        <v>158205539.09189725</v>
      </c>
    </row>
    <row r="14293" spans="1:2" x14ac:dyDescent="0.25">
      <c r="A14293">
        <f ca="1">28314.7936918993*(((RANDBETWEEN(3800,4910))))</f>
        <v>138147878.42277685</v>
      </c>
      <c r="B14293">
        <v>184896535.8473658</v>
      </c>
    </row>
    <row r="14294" spans="1:2" x14ac:dyDescent="0.25">
      <c r="A14294">
        <f ca="1">33481.9296385973*(((RANDBETWEEN(3800,4910))))</f>
        <v>162722178.04358277</v>
      </c>
      <c r="B14294">
        <v>174050293.29434726</v>
      </c>
    </row>
    <row r="14295" spans="1:2" x14ac:dyDescent="0.25">
      <c r="A14295">
        <f ca="1">26068.3103137873*(((RANDBETWEEN(3800,4910))))</f>
        <v>102292049.67130136</v>
      </c>
      <c r="B14295">
        <v>160619501.43491656</v>
      </c>
    </row>
    <row r="14296" spans="1:2" x14ac:dyDescent="0.25">
      <c r="A14296">
        <f ca="1">27141.7618638229*(((RANDBETWEEN(3800,4910))))</f>
        <v>123712150.57530457</v>
      </c>
      <c r="B14296">
        <v>147124535.56735593</v>
      </c>
    </row>
    <row r="14297" spans="1:2" x14ac:dyDescent="0.25">
      <c r="A14297">
        <f ca="1">25971.7736044885*(((RANDBETWEEN(3800,4910))))</f>
        <v>105860949.21189533</v>
      </c>
      <c r="B14297">
        <v>185381586.92285386</v>
      </c>
    </row>
    <row r="14298" spans="1:2" x14ac:dyDescent="0.25">
      <c r="A14298">
        <f ca="1">27848.5558343613*(((RANDBETWEEN(3800,4910))))</f>
        <v>110029644.10156138</v>
      </c>
      <c r="B14298">
        <v>174103401.90485084</v>
      </c>
    </row>
    <row r="14299" spans="1:2" x14ac:dyDescent="0.25">
      <c r="A14299">
        <f ca="1">26163.2101010816*(((RANDBETWEEN(3800,4910))))</f>
        <v>114778002.71344484</v>
      </c>
      <c r="B14299">
        <v>143946320.67014936</v>
      </c>
    </row>
    <row r="14300" spans="1:2" x14ac:dyDescent="0.25">
      <c r="A14300">
        <f ca="1">27301.7252737993*(((RANDBETWEEN(3800,4910))))</f>
        <v>114994866.85324247</v>
      </c>
      <c r="B14300">
        <v>200082062.44248396</v>
      </c>
    </row>
    <row r="14301" spans="1:2" x14ac:dyDescent="0.25">
      <c r="A14301">
        <f ca="1">27529.1169734735*(((RANDBETWEEN(3800,4910))))</f>
        <v>117246509.19002382</v>
      </c>
      <c r="B14301">
        <v>156857706.24785697</v>
      </c>
    </row>
    <row r="14302" spans="1:2" x14ac:dyDescent="0.25">
      <c r="A14302">
        <f ca="1">29007.3253323738*(((RANDBETWEEN(3800,4910))))</f>
        <v>140105381.35536554</v>
      </c>
      <c r="B14302">
        <v>193827281.1761938</v>
      </c>
    </row>
    <row r="14303" spans="1:2" x14ac:dyDescent="0.25">
      <c r="A14303">
        <f ca="1">27434.1603113158*(((RANDBETWEEN(3800,4910))))</f>
        <v>132342389.34178725</v>
      </c>
      <c r="B14303">
        <v>163174587.07077819</v>
      </c>
    </row>
    <row r="14304" spans="1:2" x14ac:dyDescent="0.25">
      <c r="A14304">
        <f ca="1">27648.3404991342*(((RANDBETWEEN(3800,4910))))</f>
        <v>130168387.06992364</v>
      </c>
      <c r="B14304">
        <v>145576808.37276992</v>
      </c>
    </row>
    <row r="14305" spans="1:2" x14ac:dyDescent="0.25">
      <c r="A14305">
        <f ca="1">32989.6443185227*(((RANDBETWEEN(3800,4910))))</f>
        <v>146342062.19696668</v>
      </c>
      <c r="B14305">
        <v>147848855.96631315</v>
      </c>
    </row>
    <row r="14306" spans="1:2" x14ac:dyDescent="0.25">
      <c r="A14306">
        <f ca="1">27837.021084133*(((RANDBETWEEN(3800,4910))))</f>
        <v>123234492.3394568</v>
      </c>
      <c r="B14306">
        <v>177407986.50979543</v>
      </c>
    </row>
    <row r="14307" spans="1:2" x14ac:dyDescent="0.25">
      <c r="A14307">
        <f ca="1">26240.9417353199*(((RANDBETWEEN(3800,4910))))</f>
        <v>121915415.30229624</v>
      </c>
      <c r="B14307">
        <v>180714671.86444938</v>
      </c>
    </row>
    <row r="14308" spans="1:2" x14ac:dyDescent="0.25">
      <c r="A14308">
        <f ca="1">29081.8305289036*(((RANDBETWEEN(3800,4910))))</f>
        <v>129007000.2262165</v>
      </c>
      <c r="B14308">
        <v>147480237.88104734</v>
      </c>
    </row>
    <row r="14309" spans="1:2" x14ac:dyDescent="0.25">
      <c r="A14309">
        <f ca="1">26014.0047661003*(((RANDBETWEEN(3800,4910))))</f>
        <v>126428063.16324764</v>
      </c>
      <c r="B14309">
        <v>162826451.74112582</v>
      </c>
    </row>
    <row r="14310" spans="1:2" x14ac:dyDescent="0.25">
      <c r="A14310">
        <f ca="1">28046.7935192812*(((RANDBETWEEN(3800,4910))))</f>
        <v>123041283.16908678</v>
      </c>
      <c r="B14310">
        <v>156143026.4385654</v>
      </c>
    </row>
    <row r="14311" spans="1:2" x14ac:dyDescent="0.25">
      <c r="A14311">
        <f ca="1">30412.4090112918*(((RANDBETWEEN(3800,4910))))</f>
        <v>126059435.35180467</v>
      </c>
      <c r="B14311">
        <v>190241075.82079434</v>
      </c>
    </row>
    <row r="14312" spans="1:2" x14ac:dyDescent="0.25">
      <c r="A14312">
        <f ca="1">32153.9794491622*(((RANDBETWEEN(3800,4910))))</f>
        <v>127201142.70088547</v>
      </c>
      <c r="B14312">
        <v>173025065.02673829</v>
      </c>
    </row>
    <row r="14313" spans="1:2" x14ac:dyDescent="0.25">
      <c r="A14313">
        <f ca="1">32769.3915202318*(((RANDBETWEEN(3800,4910))))</f>
        <v>141137769.2776382</v>
      </c>
      <c r="B14313">
        <v>191164705.66509673</v>
      </c>
    </row>
    <row r="14314" spans="1:2" x14ac:dyDescent="0.25">
      <c r="A14314">
        <f ca="1">29758.5954534818*(((RANDBETWEEN(3800,4910))))</f>
        <v>116266832.43675356</v>
      </c>
      <c r="B14314">
        <v>182242711.71233577</v>
      </c>
    </row>
    <row r="14315" spans="1:2" x14ac:dyDescent="0.25">
      <c r="A14315">
        <f ca="1">27651.2783731998*(((RANDBETWEEN(3800,4910))))</f>
        <v>122661070.86351424</v>
      </c>
      <c r="B14315">
        <v>153754235.98599121</v>
      </c>
    </row>
    <row r="14316" spans="1:2" x14ac:dyDescent="0.25">
      <c r="A14316">
        <f ca="1">27478.51663839*(((RANDBETWEEN(3800,4910))))</f>
        <v>119311719.24388945</v>
      </c>
      <c r="B14316">
        <v>171878760.86305264</v>
      </c>
    </row>
    <row r="14317" spans="1:2" x14ac:dyDescent="0.25">
      <c r="A14317">
        <f ca="1">27362.9984818529*(((RANDBETWEEN(3800,4910))))</f>
        <v>123434486.15163839</v>
      </c>
      <c r="B14317">
        <v>185099045.9035911</v>
      </c>
    </row>
    <row r="14318" spans="1:2" x14ac:dyDescent="0.25">
      <c r="A14318">
        <f ca="1">27149.074171068*(((RANDBETWEEN(3800,4910))))</f>
        <v>113048744.84832728</v>
      </c>
      <c r="B14318">
        <v>153883922.12499937</v>
      </c>
    </row>
    <row r="14319" spans="1:2" x14ac:dyDescent="0.25">
      <c r="A14319">
        <f ca="1">28149.8430840958*(((RANDBETWEEN(3800,4910))))</f>
        <v>120790976.67385527</v>
      </c>
      <c r="B14319">
        <v>156556970.57661051</v>
      </c>
    </row>
    <row r="14320" spans="1:2" x14ac:dyDescent="0.25">
      <c r="A14320">
        <f ca="1">26464.337510679*(((RANDBETWEEN(3800,4910))))</f>
        <v>127214070.41383375</v>
      </c>
      <c r="B14320">
        <v>160566259.90685338</v>
      </c>
    </row>
    <row r="14321" spans="1:2" x14ac:dyDescent="0.25">
      <c r="A14321">
        <f ca="1">34007.3460347418*(((RANDBETWEEN(3800,4910))))</f>
        <v>159392430.86483502</v>
      </c>
      <c r="B14321">
        <v>170937646.06606272</v>
      </c>
    </row>
    <row r="14322" spans="1:2" x14ac:dyDescent="0.25">
      <c r="A14322">
        <f ca="1">26680.6633751079*(((RANDBETWEEN(3800,4910))))</f>
        <v>104321393.79667193</v>
      </c>
      <c r="B14322">
        <v>157485369.53378975</v>
      </c>
    </row>
    <row r="14323" spans="1:2" x14ac:dyDescent="0.25">
      <c r="A14323">
        <f ca="1">29651.0734178272*(((RANDBETWEEN(3800,4910))))</f>
        <v>140457134.78024763</v>
      </c>
      <c r="B14323">
        <v>159824306.34819937</v>
      </c>
    </row>
    <row r="14324" spans="1:2" x14ac:dyDescent="0.25">
      <c r="A14324">
        <f ca="1">26529.9900119269*(((RANDBETWEEN(3800,4910))))</f>
        <v>120976754.45438699</v>
      </c>
      <c r="B14324">
        <v>160761402.14038134</v>
      </c>
    </row>
    <row r="14325" spans="1:2" x14ac:dyDescent="0.25">
      <c r="A14325">
        <f ca="1">25829.1776292938*(((RANDBETWEEN(3800,4910))))</f>
        <v>112666872.81897952</v>
      </c>
      <c r="B14325">
        <v>158906138.99841046</v>
      </c>
    </row>
    <row r="14326" spans="1:2" x14ac:dyDescent="0.25">
      <c r="A14326">
        <f ca="1">27301.6401327647*(((RANDBETWEEN(3800,4910))))</f>
        <v>104565281.70848888</v>
      </c>
      <c r="B14326">
        <v>163534187.68306169</v>
      </c>
    </row>
    <row r="14327" spans="1:2" x14ac:dyDescent="0.25">
      <c r="A14327">
        <f ca="1">26126.6859155695*(((RANDBETWEEN(3800,4910))))</f>
        <v>106858145.39467916</v>
      </c>
      <c r="B14327">
        <v>155470619.9168154</v>
      </c>
    </row>
    <row r="14328" spans="1:2" x14ac:dyDescent="0.25">
      <c r="A14328">
        <f ca="1">26249.6260481975*(((RANDBETWEEN(3800,4910))))</f>
        <v>105733493.72213964</v>
      </c>
      <c r="B14328">
        <v>173975400.12412903</v>
      </c>
    </row>
    <row r="14329" spans="1:2" x14ac:dyDescent="0.25">
      <c r="A14329">
        <f ca="1">27268.3008167914*(((RANDBETWEEN(3800,4910))))</f>
        <v>111718228.44639429</v>
      </c>
      <c r="B14329">
        <v>148381263.81198007</v>
      </c>
    </row>
    <row r="14330" spans="1:2" x14ac:dyDescent="0.25">
      <c r="A14330">
        <f ca="1">26825.37502666*(((RANDBETWEEN(3800,4910))))</f>
        <v>123396725.12263614</v>
      </c>
      <c r="B14330">
        <v>158270191.10930747</v>
      </c>
    </row>
    <row r="14331" spans="1:2" x14ac:dyDescent="0.25">
      <c r="A14331">
        <f ca="1">30680.2068152542*(((RANDBETWEEN(3800,4910))))</f>
        <v>123119669.94961524</v>
      </c>
      <c r="B14331">
        <v>166516103.59486452</v>
      </c>
    </row>
    <row r="14332" spans="1:2" x14ac:dyDescent="0.25">
      <c r="A14332">
        <f ca="1">24871.5822536315*(((RANDBETWEEN(3800,4910))))</f>
        <v>100530935.46917865</v>
      </c>
      <c r="B14332">
        <v>147268080.72839603</v>
      </c>
    </row>
    <row r="14333" spans="1:2" x14ac:dyDescent="0.25">
      <c r="A14333">
        <f ca="1">27689.8097568709*(((RANDBETWEEN(3800,4910))))</f>
        <v>120478362.25214532</v>
      </c>
      <c r="B14333">
        <v>160536692.35175025</v>
      </c>
    </row>
    <row r="14334" spans="1:2" x14ac:dyDescent="0.25">
      <c r="A14334">
        <f ca="1">26184.431386306*(((RANDBETWEEN(3800,4910))))</f>
        <v>101831253.66134399</v>
      </c>
      <c r="B14334">
        <v>150286325.57164448</v>
      </c>
    </row>
    <row r="14335" spans="1:2" x14ac:dyDescent="0.25">
      <c r="A14335">
        <f ca="1">26723.5913365156*(((RANDBETWEEN(3800,4910))))</f>
        <v>126349139.83904584</v>
      </c>
      <c r="B14335">
        <v>177119999.38142499</v>
      </c>
    </row>
    <row r="14336" spans="1:2" x14ac:dyDescent="0.25">
      <c r="A14336">
        <f ca="1">27244.4236049207*(((RANDBETWEEN(3800,4910))))</f>
        <v>108051384.01711556</v>
      </c>
      <c r="B14336">
        <v>151223123.36085832</v>
      </c>
    </row>
    <row r="14337" spans="1:2" x14ac:dyDescent="0.25">
      <c r="A14337">
        <f ca="1">31593.6702552647*(((RANDBETWEEN(3800,4910))))</f>
        <v>143403669.2886467</v>
      </c>
      <c r="B14337">
        <v>151664465.68343878</v>
      </c>
    </row>
    <row r="14338" spans="1:2" x14ac:dyDescent="0.25">
      <c r="A14338">
        <f ca="1">27526.3867822302*(((RANDBETWEEN(3800,4910))))</f>
        <v>131686234.36618906</v>
      </c>
      <c r="B14338">
        <v>176275527.31083685</v>
      </c>
    </row>
    <row r="14339" spans="1:2" x14ac:dyDescent="0.25">
      <c r="A14339">
        <f ca="1">30586.9559468439*(((RANDBETWEEN(3800,4910))))</f>
        <v>145165692.9237211</v>
      </c>
      <c r="B14339">
        <v>186626738.56086639</v>
      </c>
    </row>
    <row r="14340" spans="1:2" x14ac:dyDescent="0.25">
      <c r="A14340">
        <f ca="1">26712.338738348*(((RANDBETWEEN(3800,4910))))</f>
        <v>121674702.95317505</v>
      </c>
      <c r="B14340">
        <v>149859406.67515895</v>
      </c>
    </row>
    <row r="14341" spans="1:2" x14ac:dyDescent="0.25">
      <c r="A14341">
        <f ca="1">30682.717775306*(((RANDBETWEEN(3800,4910))))</f>
        <v>118926214.09708594</v>
      </c>
      <c r="B14341">
        <v>196741153.01991412</v>
      </c>
    </row>
    <row r="14342" spans="1:2" x14ac:dyDescent="0.25">
      <c r="A14342">
        <f ca="1">29304.5912601343*(((RANDBETWEEN(3800,4910))))</f>
        <v>126947489.33890176</v>
      </c>
      <c r="B14342">
        <v>156761790.13595495</v>
      </c>
    </row>
    <row r="14343" spans="1:2" x14ac:dyDescent="0.25">
      <c r="A14343">
        <f ca="1">32178.3736502284*(((RANDBETWEEN(3800,4910))))</f>
        <v>123178814.33307424</v>
      </c>
      <c r="B14343">
        <v>200449999.06489787</v>
      </c>
    </row>
    <row r="14344" spans="1:2" x14ac:dyDescent="0.25">
      <c r="A14344">
        <f ca="1">30206.2298700251*(((RANDBETWEEN(3800,4910))))</f>
        <v>120764507.02036038</v>
      </c>
      <c r="B14344">
        <v>192351541.11182654</v>
      </c>
    </row>
    <row r="14345" spans="1:2" x14ac:dyDescent="0.25">
      <c r="A14345">
        <f ca="1">25144.6680597104*(((RANDBETWEEN(3800,4910))))</f>
        <v>97360154.727198541</v>
      </c>
      <c r="B14345">
        <v>182686454.99260062</v>
      </c>
    </row>
    <row r="14346" spans="1:2" x14ac:dyDescent="0.25">
      <c r="A14346">
        <f ca="1">28719.5452403667*(((RANDBETWEEN(3800,4910))))</f>
        <v>114878180.96146686</v>
      </c>
      <c r="B14346">
        <v>147489255.0580911</v>
      </c>
    </row>
    <row r="14347" spans="1:2" x14ac:dyDescent="0.25">
      <c r="A14347">
        <f ca="1">28480.5473609255*(((RANDBETWEEN(3800,4910))))</f>
        <v>131038998.40761822</v>
      </c>
      <c r="B14347">
        <v>168386445.21719262</v>
      </c>
    </row>
    <row r="14348" spans="1:2" x14ac:dyDescent="0.25">
      <c r="A14348">
        <f ca="1">28369.0391857962*(((RANDBETWEEN(3800,4910))))</f>
        <v>129561401.9615314</v>
      </c>
      <c r="B14348">
        <v>166329066.84629384</v>
      </c>
    </row>
    <row r="14349" spans="1:2" x14ac:dyDescent="0.25">
      <c r="A14349">
        <f ca="1">32857.6334373364*(((RANDBETWEEN(3800,4910))))</f>
        <v>136852043.26650617</v>
      </c>
      <c r="B14349">
        <v>158774889.39507771</v>
      </c>
    </row>
    <row r="14350" spans="1:2" x14ac:dyDescent="0.25">
      <c r="A14350">
        <f ca="1">26580.2720902729*(((RANDBETWEEN(3800,4910))))</f>
        <v>123731166.58022019</v>
      </c>
      <c r="B14350">
        <v>171254907.67303404</v>
      </c>
    </row>
    <row r="14351" spans="1:2" x14ac:dyDescent="0.25">
      <c r="A14351">
        <f ca="1">26344.8387795497*(((RANDBETWEEN(3800,4910))))</f>
        <v>112466116.74989787</v>
      </c>
      <c r="B14351">
        <v>169781689.2437225</v>
      </c>
    </row>
    <row r="14352" spans="1:2" x14ac:dyDescent="0.25">
      <c r="A14352">
        <f ca="1">29197.6880753797*(((RANDBETWEEN(3800,4910))))</f>
        <v>126980745.43982615</v>
      </c>
      <c r="B14352">
        <v>161650951.14331153</v>
      </c>
    </row>
    <row r="14353" spans="1:2" x14ac:dyDescent="0.25">
      <c r="A14353">
        <f ca="1">27460.9074690916*(((RANDBETWEEN(3800,4910))))</f>
        <v>128214976.97318883</v>
      </c>
      <c r="B14353">
        <v>193542188.0559316</v>
      </c>
    </row>
    <row r="14354" spans="1:2" x14ac:dyDescent="0.25">
      <c r="A14354">
        <f ca="1">26888.2273114605*(((RANDBETWEEN(3800,4910))))</f>
        <v>111344149.29675794</v>
      </c>
      <c r="B14354">
        <v>174068069.03781289</v>
      </c>
    </row>
    <row r="14355" spans="1:2" x14ac:dyDescent="0.25">
      <c r="A14355">
        <f ca="1">26363.249359413*(((RANDBETWEEN(3800,4910))))</f>
        <v>124698169.47002354</v>
      </c>
      <c r="B14355">
        <v>155174702.79823768</v>
      </c>
    </row>
    <row r="14356" spans="1:2" x14ac:dyDescent="0.25">
      <c r="A14356">
        <f ca="1">27787.4858958307*(((RANDBETWEEN(3800,4910))))</f>
        <v>132935332.52565429</v>
      </c>
      <c r="B14356">
        <v>179441887.19238967</v>
      </c>
    </row>
    <row r="14357" spans="1:2" x14ac:dyDescent="0.25">
      <c r="A14357">
        <f ca="1">26626.3736705729*(((RANDBETWEEN(3800,4910))))</f>
        <v>104481890.28332812</v>
      </c>
      <c r="B14357">
        <v>189751870.51450968</v>
      </c>
    </row>
    <row r="14358" spans="1:2" x14ac:dyDescent="0.25">
      <c r="A14358">
        <f ca="1">24805.18574491*(((RANDBETWEEN(3800,4910))))</f>
        <v>114897620.37042305</v>
      </c>
      <c r="B14358">
        <v>167944454.04176289</v>
      </c>
    </row>
    <row r="14359" spans="1:2" x14ac:dyDescent="0.25">
      <c r="A14359">
        <f ca="1">26229.7676268123*(((RANDBETWEEN(3800,4910))))</f>
        <v>123856962.7338077</v>
      </c>
      <c r="B14359">
        <v>151501694.05099776</v>
      </c>
    </row>
    <row r="14360" spans="1:2" x14ac:dyDescent="0.25">
      <c r="A14360">
        <f ca="1">26236.5677675543*(((RANDBETWEEN(3800,4910))))</f>
        <v>114129069.78886132</v>
      </c>
      <c r="B14360">
        <v>164785235.27225307</v>
      </c>
    </row>
    <row r="14361" spans="1:2" x14ac:dyDescent="0.25">
      <c r="A14361">
        <f ca="1">26679.9719960602*(((RANDBETWEEN(3800,4910))))</f>
        <v>115711038.54691307</v>
      </c>
      <c r="B14361">
        <v>150442283.69355255</v>
      </c>
    </row>
    <row r="14362" spans="1:2" x14ac:dyDescent="0.25">
      <c r="A14362">
        <f ca="1">27040.7830328765*(((RANDBETWEEN(3800,4910))))</f>
        <v>129092698.19895241</v>
      </c>
      <c r="B14362">
        <v>170666531.81959209</v>
      </c>
    </row>
    <row r="14363" spans="1:2" x14ac:dyDescent="0.25">
      <c r="A14363">
        <f ca="1">29212.4228526831*(((RANDBETWEEN(3800,4910))))</f>
        <v>121874228.14139378</v>
      </c>
      <c r="B14363">
        <v>161423187.28164381</v>
      </c>
    </row>
    <row r="14364" spans="1:2" x14ac:dyDescent="0.25">
      <c r="A14364">
        <f ca="1">26419.1975968165*(((RANDBETWEEN(3800,4910))))</f>
        <v>120894248.20303249</v>
      </c>
      <c r="B14364">
        <v>154819276.11381054</v>
      </c>
    </row>
    <row r="14365" spans="1:2" x14ac:dyDescent="0.25">
      <c r="A14365">
        <f ca="1">27152.2120041092*(((RANDBETWEEN(3800,4910))))</f>
        <v>109369109.95255171</v>
      </c>
      <c r="B14365">
        <v>149122440.22890723</v>
      </c>
    </row>
    <row r="14366" spans="1:2" x14ac:dyDescent="0.25">
      <c r="A14366">
        <f ca="1">29459.8044108841*(((RANDBETWEEN(3800,4910))))</f>
        <v>132628039.4578</v>
      </c>
      <c r="B14366">
        <v>180593401.39526573</v>
      </c>
    </row>
    <row r="14367" spans="1:2" x14ac:dyDescent="0.25">
      <c r="A14367">
        <f ca="1">31308.4397635737*(((RANDBETWEEN(3800,4910))))</f>
        <v>137224891.48374373</v>
      </c>
      <c r="B14367">
        <v>168533820.19422355</v>
      </c>
    </row>
    <row r="14368" spans="1:2" x14ac:dyDescent="0.25">
      <c r="A14368">
        <f ca="1">26634.3044736951*(((RANDBETWEEN(3800,4910))))</f>
        <v>106084434.71872762</v>
      </c>
      <c r="B14368">
        <v>158923142.86319742</v>
      </c>
    </row>
    <row r="14369" spans="1:2" x14ac:dyDescent="0.25">
      <c r="A14369">
        <f ca="1">28733.3624712242*(((RANDBETWEEN(3800,4910))))</f>
        <v>140305008.94698766</v>
      </c>
      <c r="B14369">
        <v>162454028.09514856</v>
      </c>
    </row>
    <row r="14370" spans="1:2" x14ac:dyDescent="0.25">
      <c r="A14370">
        <f ca="1">29270.8055914185*(((RANDBETWEEN(3800,4910))))</f>
        <v>120800614.67578411</v>
      </c>
      <c r="B14370">
        <v>151644694.40080717</v>
      </c>
    </row>
    <row r="14371" spans="1:2" x14ac:dyDescent="0.25">
      <c r="A14371">
        <f ca="1">33023.1630684373*(((RANDBETWEEN(3800,4910))))</f>
        <v>143221458.22781244</v>
      </c>
      <c r="B14371">
        <v>145382196.91619113</v>
      </c>
    </row>
    <row r="14372" spans="1:2" x14ac:dyDescent="0.25">
      <c r="A14372">
        <f ca="1">29901.3393186516*(((RANDBETWEEN(3800,4910))))</f>
        <v>139938268.01128963</v>
      </c>
      <c r="B14372">
        <v>166796013.40852809</v>
      </c>
    </row>
    <row r="14373" spans="1:2" x14ac:dyDescent="0.25">
      <c r="A14373">
        <f ca="1">25949.665339546*(((RANDBETWEEN(3800,4910))))</f>
        <v>123468507.68556011</v>
      </c>
      <c r="B14373">
        <v>147953100.30825055</v>
      </c>
    </row>
    <row r="14374" spans="1:2" x14ac:dyDescent="0.25">
      <c r="A14374">
        <f ca="1">26703.6071862604*(((RANDBETWEEN(3800,4910))))</f>
        <v>102915702.09584759</v>
      </c>
      <c r="B14374">
        <v>148727750.15486452</v>
      </c>
    </row>
    <row r="14375" spans="1:2" x14ac:dyDescent="0.25">
      <c r="A14375">
        <f ca="1">26386.6054745196*(((RANDBETWEEN(3800,4910))))</f>
        <v>112934671.43094377</v>
      </c>
      <c r="B14375">
        <v>179007507.60797644</v>
      </c>
    </row>
    <row r="14376" spans="1:2" x14ac:dyDescent="0.25">
      <c r="A14376">
        <f ca="1">28231.3628289616*(((RANDBETWEEN(3800,4910))))</f>
        <v>131529919.42013207</v>
      </c>
      <c r="B14376">
        <v>151173772.26432621</v>
      </c>
    </row>
    <row r="14377" spans="1:2" x14ac:dyDescent="0.25">
      <c r="A14377">
        <f ca="1">27007.6767245516*(((RANDBETWEEN(3800,4910))))</f>
        <v>103520424.88520627</v>
      </c>
      <c r="B14377">
        <v>149603218.25177306</v>
      </c>
    </row>
    <row r="14378" spans="1:2" x14ac:dyDescent="0.25">
      <c r="A14378">
        <f ca="1">26102.8239158835*(((RANDBETWEEN(3800,4910))))</f>
        <v>117880352.80412978</v>
      </c>
      <c r="B14378">
        <v>184254799.11809117</v>
      </c>
    </row>
    <row r="14379" spans="1:2" x14ac:dyDescent="0.25">
      <c r="A14379">
        <f ca="1">27613.2983834799*(((RANDBETWEEN(3800,4910))))</f>
        <v>133620750.87765917</v>
      </c>
      <c r="B14379">
        <v>166317892.26807284</v>
      </c>
    </row>
    <row r="14380" spans="1:2" x14ac:dyDescent="0.25">
      <c r="A14380">
        <f ca="1">31297.1843574468*(((RANDBETWEEN(3800,4910))))</f>
        <v>127911592.46888497</v>
      </c>
      <c r="B14380">
        <v>157665452.27258047</v>
      </c>
    </row>
    <row r="14381" spans="1:2" x14ac:dyDescent="0.25">
      <c r="A14381">
        <f ca="1">33772.77795691*(((RANDBETWEEN(3800,4910))))</f>
        <v>164777383.65176377</v>
      </c>
      <c r="B14381">
        <v>185026095.67951548</v>
      </c>
    </row>
    <row r="14382" spans="1:2" x14ac:dyDescent="0.25">
      <c r="A14382">
        <f ca="1">29854.677825339*(((RANDBETWEEN(3800,4910))))</f>
        <v>134584887.63662842</v>
      </c>
      <c r="B14382">
        <v>162122942.48146307</v>
      </c>
    </row>
    <row r="14383" spans="1:2" x14ac:dyDescent="0.25">
      <c r="A14383">
        <f ca="1">26974.8674559644*(((RANDBETWEEN(3800,4910))))</f>
        <v>121144129.74473618</v>
      </c>
      <c r="B14383">
        <v>158520778.51102722</v>
      </c>
    </row>
    <row r="14384" spans="1:2" x14ac:dyDescent="0.25">
      <c r="A14384">
        <f ca="1">26848.8252921409*(((RANDBETWEEN(3800,4910))))</f>
        <v>126189478.87306212</v>
      </c>
      <c r="B14384">
        <v>150530454.64409542</v>
      </c>
    </row>
    <row r="14385" spans="1:2" x14ac:dyDescent="0.25">
      <c r="A14385">
        <f ca="1">26661.1108878324*(((RANDBETWEEN(3800,4910))))</f>
        <v>112376582.39221357</v>
      </c>
      <c r="B14385">
        <v>153001280.42130455</v>
      </c>
    </row>
    <row r="14386" spans="1:2" x14ac:dyDescent="0.25">
      <c r="A14386">
        <f ca="1">26883.0191339796*(((RANDBETWEEN(3800,4910))))</f>
        <v>106080393.50268354</v>
      </c>
      <c r="B14386">
        <v>146306060.88451797</v>
      </c>
    </row>
    <row r="14387" spans="1:2" x14ac:dyDescent="0.25">
      <c r="A14387">
        <f ca="1">26821.3955049122*(((RANDBETWEEN(3800,4910))))</f>
        <v>109994542.96564499</v>
      </c>
      <c r="B14387">
        <v>144299370.08619964</v>
      </c>
    </row>
    <row r="14388" spans="1:2" x14ac:dyDescent="0.25">
      <c r="A14388">
        <f ca="1">25684.9562378787*(((RANDBETWEEN(3800,4910))))</f>
        <v>99606260.290493608</v>
      </c>
      <c r="B14388">
        <v>158653279.80558777</v>
      </c>
    </row>
    <row r="14389" spans="1:2" x14ac:dyDescent="0.25">
      <c r="A14389">
        <f ca="1">26807.4320216206*(((RANDBETWEEN(3800,4910))))</f>
        <v>107497802.40669852</v>
      </c>
      <c r="B14389">
        <v>182687963.79183587</v>
      </c>
    </row>
    <row r="14390" spans="1:2" x14ac:dyDescent="0.25">
      <c r="A14390">
        <f ca="1">25449.1997909512*(((RANDBETWEEN(3800,4910))))</f>
        <v>107726462.71509659</v>
      </c>
      <c r="B14390">
        <v>147997789.49743569</v>
      </c>
    </row>
    <row r="14391" spans="1:2" x14ac:dyDescent="0.25">
      <c r="A14391">
        <f ca="1">27123.2719579364*(((RANDBETWEEN(3800,4910))))</f>
        <v>129079651.24781919</v>
      </c>
      <c r="B14391">
        <v>169760758.90898532</v>
      </c>
    </row>
    <row r="14392" spans="1:2" x14ac:dyDescent="0.25">
      <c r="A14392">
        <f ca="1">31650.0290598799*(((RANDBETWEEN(3800,4910))))</f>
        <v>130777920.07542357</v>
      </c>
      <c r="B14392">
        <v>173226264.70255548</v>
      </c>
    </row>
    <row r="14393" spans="1:2" x14ac:dyDescent="0.25">
      <c r="A14393">
        <f ca="1">26400.2985299524*(((RANDBETWEEN(3800,4910))))</f>
        <v>128384651.75115843</v>
      </c>
      <c r="B14393">
        <v>168786720.98442724</v>
      </c>
    </row>
    <row r="14394" spans="1:2" x14ac:dyDescent="0.25">
      <c r="A14394">
        <f ca="1">27376.9395589112*(((RANDBETWEEN(3800,4910))))</f>
        <v>107865141.86211012</v>
      </c>
      <c r="B14394">
        <v>158860096.19989166</v>
      </c>
    </row>
    <row r="14395" spans="1:2" x14ac:dyDescent="0.25">
      <c r="A14395">
        <f ca="1">30212.269179679*(((RANDBETWEEN(3800,4910))))</f>
        <v>139338985.45667952</v>
      </c>
      <c r="B14395">
        <v>163793506.81646422</v>
      </c>
    </row>
    <row r="14396" spans="1:2" x14ac:dyDescent="0.25">
      <c r="A14396">
        <f ca="1">28163.5048441932*(((RANDBETWEEN(3800,4910))))</f>
        <v>122539409.5770845</v>
      </c>
      <c r="B14396">
        <v>169109082.7230756</v>
      </c>
    </row>
    <row r="14397" spans="1:2" x14ac:dyDescent="0.25">
      <c r="A14397">
        <f ca="1">29080.6963002375*(((RANDBETWEEN(3800,4910))))</f>
        <v>112687698.16342047</v>
      </c>
      <c r="B14397">
        <v>150058794.07226077</v>
      </c>
    </row>
    <row r="14398" spans="1:2" x14ac:dyDescent="0.25">
      <c r="A14398">
        <f ca="1">29159.7714094529*(((RANDBETWEEN(3800,4910))))</f>
        <v>114218824.61082695</v>
      </c>
      <c r="B14398">
        <v>142974883.69523549</v>
      </c>
    </row>
    <row r="14399" spans="1:2" x14ac:dyDescent="0.25">
      <c r="A14399">
        <f ca="1">27491.2883831969*(((RANDBETWEEN(3800,4910))))</f>
        <v>127037243.61875278</v>
      </c>
      <c r="B14399">
        <v>193403114.69721597</v>
      </c>
    </row>
    <row r="14400" spans="1:2" x14ac:dyDescent="0.25">
      <c r="A14400">
        <f ca="1">25497.3125560771*(((RANDBETWEEN(3800,4910))))</f>
        <v>118256535.6350856</v>
      </c>
      <c r="B14400">
        <v>146199059.88562521</v>
      </c>
    </row>
    <row r="14401" spans="1:2" x14ac:dyDescent="0.25">
      <c r="A14401">
        <f ca="1">28147.7096133591*(((RANDBETWEEN(3800,4910))))</f>
        <v>137670447.71893951</v>
      </c>
      <c r="B14401">
        <v>151904055.27129114</v>
      </c>
    </row>
    <row r="14402" spans="1:2" x14ac:dyDescent="0.25">
      <c r="A14402">
        <f ca="1">27209.9011298678*(((RANDBETWEEN(3800,4910))))</f>
        <v>129192610.56461227</v>
      </c>
      <c r="B14402">
        <v>179670873.30587435</v>
      </c>
    </row>
    <row r="14403" spans="1:2" x14ac:dyDescent="0.25">
      <c r="A14403">
        <f ca="1">27531.2786624817*(((RANDBETWEEN(3800,4910))))</f>
        <v>105472328.55596751</v>
      </c>
      <c r="B14403">
        <v>175691111.19392854</v>
      </c>
    </row>
    <row r="14404" spans="1:2" x14ac:dyDescent="0.25">
      <c r="A14404">
        <f ca="1">27611.468693999*(((RANDBETWEEN(3800,4910))))</f>
        <v>127040367.46108952</v>
      </c>
      <c r="B14404">
        <v>153115682.44017106</v>
      </c>
    </row>
    <row r="14405" spans="1:2" x14ac:dyDescent="0.25">
      <c r="A14405">
        <f ca="1">28125.5538458347*(((RANDBETWEEN(3800,4910))))</f>
        <v>134074515.18309417</v>
      </c>
      <c r="B14405">
        <v>174129959.12321523</v>
      </c>
    </row>
    <row r="14406" spans="1:2" x14ac:dyDescent="0.25">
      <c r="A14406">
        <f ca="1">27041.7022877146*(((RANDBETWEEN(3800,4910))))</f>
        <v>113791483.2267032</v>
      </c>
      <c r="B14406">
        <v>180791238.75006557</v>
      </c>
    </row>
    <row r="14407" spans="1:2" x14ac:dyDescent="0.25">
      <c r="A14407">
        <f ca="1">25948.8875611769*(((RANDBETWEEN(3800,4910))))</f>
        <v>124969842.49462773</v>
      </c>
      <c r="B14407">
        <v>143487156.29486561</v>
      </c>
    </row>
    <row r="14408" spans="1:2" x14ac:dyDescent="0.25">
      <c r="A14408">
        <f ca="1">28093.1327328823*(((RANDBETWEEN(3800,4910))))</f>
        <v>124986347.52859353</v>
      </c>
      <c r="B14408">
        <v>147127353.40325534</v>
      </c>
    </row>
    <row r="14409" spans="1:2" x14ac:dyDescent="0.25">
      <c r="A14409">
        <f ca="1">27311.9761443851*(((RANDBETWEEN(3800,4910))))</f>
        <v>117851177.0630219</v>
      </c>
      <c r="B14409">
        <v>164713831.99776676</v>
      </c>
    </row>
    <row r="14410" spans="1:2" x14ac:dyDescent="0.25">
      <c r="A14410">
        <f ca="1">26762.7167204088*(((RANDBETWEEN(3800,4910))))</f>
        <v>105498629.31185131</v>
      </c>
      <c r="B14410">
        <v>163104823.38772219</v>
      </c>
    </row>
    <row r="14411" spans="1:2" x14ac:dyDescent="0.25">
      <c r="A14411">
        <f ca="1">28085.5926875207*(((RANDBETWEEN(3800,4910))))</f>
        <v>112201942.78664507</v>
      </c>
      <c r="B14411">
        <v>192798347.25430256</v>
      </c>
    </row>
    <row r="14412" spans="1:2" x14ac:dyDescent="0.25">
      <c r="A14412">
        <f ca="1">28379.4607880748*(((RANDBETWEEN(3800,4910))))</f>
        <v>128927890.36022374</v>
      </c>
      <c r="B14412">
        <v>181297388.54149318</v>
      </c>
    </row>
    <row r="14413" spans="1:2" x14ac:dyDescent="0.25">
      <c r="A14413">
        <f ca="1">31269.617129805*(((RANDBETWEEN(3800,4910))))</f>
        <v>122639438.3830951</v>
      </c>
      <c r="B14413">
        <v>178408942.48984522</v>
      </c>
    </row>
    <row r="14414" spans="1:2" x14ac:dyDescent="0.25">
      <c r="A14414">
        <f ca="1">32735.5296350896*(((RANDBETWEEN(3800,4910))))</f>
        <v>149208544.07673848</v>
      </c>
      <c r="B14414">
        <v>165322471.53654179</v>
      </c>
    </row>
    <row r="14415" spans="1:2" x14ac:dyDescent="0.25">
      <c r="A14415">
        <f ca="1">26653.054036896*(((RANDBETWEEN(3800,4910))))</f>
        <v>114421560.98039438</v>
      </c>
      <c r="B14415">
        <v>178548843.0539546</v>
      </c>
    </row>
    <row r="14416" spans="1:2" x14ac:dyDescent="0.25">
      <c r="A14416">
        <f ca="1">30612.9089425118*(((RANDBETWEEN(3800,4910))))</f>
        <v>121502635.59282939</v>
      </c>
      <c r="B14416">
        <v>144011433.27304953</v>
      </c>
    </row>
    <row r="14417" spans="1:2" x14ac:dyDescent="0.25">
      <c r="A14417">
        <f ca="1">27894.8209358217*(((RANDBETWEEN(3800,4910))))</f>
        <v>125415114.92745449</v>
      </c>
      <c r="B14417">
        <v>167978181.88672602</v>
      </c>
    </row>
    <row r="14418" spans="1:2" x14ac:dyDescent="0.25">
      <c r="A14418">
        <f ca="1">26787.4243819255*(((RANDBETWEEN(3800,4910))))</f>
        <v>112158945.88712189</v>
      </c>
      <c r="B14418">
        <v>151961813.84430081</v>
      </c>
    </row>
    <row r="14419" spans="1:2" x14ac:dyDescent="0.25">
      <c r="A14419">
        <f ca="1">30558.2312827833*(((RANDBETWEEN(3800,4910))))</f>
        <v>149888124.44205201</v>
      </c>
      <c r="B14419">
        <v>151192878.47322771</v>
      </c>
    </row>
    <row r="14420" spans="1:2" x14ac:dyDescent="0.25">
      <c r="A14420">
        <f ca="1">26757.2376345013*(((RANDBETWEEN(3800,4910))))</f>
        <v>114280161.93695505</v>
      </c>
      <c r="B14420">
        <v>146358743.45211625</v>
      </c>
    </row>
    <row r="14421" spans="1:2" x14ac:dyDescent="0.25">
      <c r="A14421">
        <f ca="1">26913.0603124358*(((RANDBETWEEN(3800,4910))))</f>
        <v>131201169.02312434</v>
      </c>
      <c r="B14421">
        <v>157263043.5098705</v>
      </c>
    </row>
    <row r="14422" spans="1:2" x14ac:dyDescent="0.25">
      <c r="A14422">
        <f ca="1">31474.604330003*(((RANDBETWEEN(3800,4910))))</f>
        <v>140187887.68583351</v>
      </c>
      <c r="B14422">
        <v>190436368.4137615</v>
      </c>
    </row>
    <row r="14423" spans="1:2" x14ac:dyDescent="0.25">
      <c r="A14423">
        <f ca="1">31808.8616312309*(((RANDBETWEEN(3800,4910))))</f>
        <v>123704662.88385691</v>
      </c>
      <c r="B14423">
        <v>202521125.05034211</v>
      </c>
    </row>
    <row r="14424" spans="1:2" x14ac:dyDescent="0.25">
      <c r="A14424">
        <f ca="1">25822.8904481933*(((RANDBETWEEN(3800,4910))))</f>
        <v>98281921.045823634</v>
      </c>
      <c r="B14424">
        <v>145557974.06499583</v>
      </c>
    </row>
    <row r="14425" spans="1:2" x14ac:dyDescent="0.25">
      <c r="A14425">
        <f ca="1">27633.2816118401*(((RANDBETWEEN(3800,4910))))</f>
        <v>119873175.63216214</v>
      </c>
      <c r="B14425">
        <v>153599124.36224931</v>
      </c>
    </row>
    <row r="14426" spans="1:2" x14ac:dyDescent="0.25">
      <c r="A14426">
        <f ca="1">26125.8079793965*(((RANDBETWEEN(3800,4910))))</f>
        <v>116703984.2439642</v>
      </c>
      <c r="B14426">
        <v>176663943.1418497</v>
      </c>
    </row>
    <row r="14427" spans="1:2" x14ac:dyDescent="0.25">
      <c r="A14427">
        <f ca="1">27432.2399283231*(((RANDBETWEEN(3800,4910))))</f>
        <v>107314922.59959978</v>
      </c>
      <c r="B14427">
        <v>150753627.5161173</v>
      </c>
    </row>
    <row r="14428" spans="1:2" x14ac:dyDescent="0.25">
      <c r="A14428">
        <f ca="1">32135.7903900359*(((RANDBETWEEN(3800,4910))))</f>
        <v>157176150.79766557</v>
      </c>
      <c r="B14428">
        <v>182730052.5047051</v>
      </c>
    </row>
    <row r="14429" spans="1:2" x14ac:dyDescent="0.25">
      <c r="A14429">
        <f ca="1">30517.6429846206*(((RANDBETWEEN(3800,4910))))</f>
        <v>124054218.73248284</v>
      </c>
      <c r="B14429">
        <v>155970663.11810452</v>
      </c>
    </row>
    <row r="14430" spans="1:2" x14ac:dyDescent="0.25">
      <c r="A14430">
        <f ca="1">26136.596296383*(((RANDBETWEEN(3800,4910))))</f>
        <v>103344101.75589843</v>
      </c>
      <c r="B14430">
        <v>165061790.20230842</v>
      </c>
    </row>
    <row r="14431" spans="1:2" x14ac:dyDescent="0.25">
      <c r="A14431">
        <f ca="1">26146.463029165*(((RANDBETWEEN(3800,4910))))</f>
        <v>99748756.456264541</v>
      </c>
      <c r="B14431">
        <v>198858749.7863079</v>
      </c>
    </row>
    <row r="14432" spans="1:2" x14ac:dyDescent="0.25">
      <c r="A14432">
        <f ca="1">28067.6179775904*(((RANDBETWEEN(3800,4910))))</f>
        <v>108593613.9552972</v>
      </c>
      <c r="B14432">
        <v>161135921.46676755</v>
      </c>
    </row>
    <row r="14433" spans="1:2" x14ac:dyDescent="0.25">
      <c r="A14433">
        <f ca="1">29496.0953067979*(((RANDBETWEEN(3800,4910))))</f>
        <v>120963486.85317799</v>
      </c>
      <c r="B14433">
        <v>146236903.48183468</v>
      </c>
    </row>
    <row r="14434" spans="1:2" x14ac:dyDescent="0.25">
      <c r="A14434">
        <f ca="1">27874.1382006858*(((RANDBETWEEN(3800,4910))))</f>
        <v>107984411.38945697</v>
      </c>
      <c r="B14434">
        <v>177300010.85917929</v>
      </c>
    </row>
    <row r="14435" spans="1:2" x14ac:dyDescent="0.25">
      <c r="A14435">
        <f ca="1">26333.255575952*(((RANDBETWEEN(3800,4910))))</f>
        <v>121580640.99417055</v>
      </c>
      <c r="B14435">
        <v>158569990.9373287</v>
      </c>
    </row>
    <row r="14436" spans="1:2" x14ac:dyDescent="0.25">
      <c r="A14436">
        <f ca="1">30129.1462033313*(((RANDBETWEEN(3800,4910))))</f>
        <v>123499370.28745507</v>
      </c>
      <c r="B14436">
        <v>194845625.22650331</v>
      </c>
    </row>
    <row r="14437" spans="1:2" x14ac:dyDescent="0.25">
      <c r="A14437">
        <f ca="1">26446.9536304392*(((RANDBETWEEN(3800,4910))))</f>
        <v>118826162.6615634</v>
      </c>
      <c r="B14437">
        <v>144060814.07775655</v>
      </c>
    </row>
    <row r="14438" spans="1:2" x14ac:dyDescent="0.25">
      <c r="A14438">
        <f ca="1">26886.4079302668*(((RANDBETWEEN(3800,4910))))</f>
        <v>126661867.75948693</v>
      </c>
      <c r="B14438">
        <v>148648902.37290281</v>
      </c>
    </row>
    <row r="14439" spans="1:2" x14ac:dyDescent="0.25">
      <c r="A14439">
        <f ca="1">27986.5061370864*(((RANDBETWEEN(3800,4910))))</f>
        <v>128709941.72446045</v>
      </c>
      <c r="B14439">
        <v>154574690.43393165</v>
      </c>
    </row>
    <row r="14440" spans="1:2" x14ac:dyDescent="0.25">
      <c r="A14440">
        <f ca="1">31161.1191501936*(((RANDBETWEEN(3800,4910))))</f>
        <v>136516862.99699834</v>
      </c>
      <c r="B14440">
        <v>181767467.9891153</v>
      </c>
    </row>
    <row r="14441" spans="1:2" x14ac:dyDescent="0.25">
      <c r="A14441">
        <f ca="1">27497.4491533011*(((RANDBETWEEN(3800,4910))))</f>
        <v>112189592.54546864</v>
      </c>
      <c r="B14441">
        <v>153286282.92554411</v>
      </c>
    </row>
    <row r="14442" spans="1:2" x14ac:dyDescent="0.25">
      <c r="A14442">
        <f ca="1">30698.3431395929*(((RANDBETWEEN(3800,4910))))</f>
        <v>146277605.06016037</v>
      </c>
      <c r="B14442">
        <v>186082669.87906191</v>
      </c>
    </row>
    <row r="14443" spans="1:2" x14ac:dyDescent="0.25">
      <c r="A14443">
        <f ca="1">28136.5998080694*(((RANDBETWEEN(3800,4910))))</f>
        <v>113981365.82248932</v>
      </c>
      <c r="B14443">
        <v>173087349.22561038</v>
      </c>
    </row>
    <row r="14444" spans="1:2" x14ac:dyDescent="0.25">
      <c r="A14444">
        <f ca="1">27375.6489445397*(((RANDBETWEEN(3800,4910))))</f>
        <v>127734777.97522233</v>
      </c>
      <c r="B14444">
        <v>166167045.43419215</v>
      </c>
    </row>
    <row r="14445" spans="1:2" x14ac:dyDescent="0.25">
      <c r="A14445">
        <f ca="1">27629.7479588743*(((RANDBETWEEN(3800,4910))))</f>
        <v>135413394.74644288</v>
      </c>
      <c r="B14445">
        <v>163260825.0363853</v>
      </c>
    </row>
    <row r="14446" spans="1:2" x14ac:dyDescent="0.25">
      <c r="A14446">
        <f ca="1">32056.9984892888*(((RANDBETWEEN(3800,4910))))</f>
        <v>123259159.19131543</v>
      </c>
      <c r="B14446">
        <v>147070376.80524051</v>
      </c>
    </row>
    <row r="14447" spans="1:2" x14ac:dyDescent="0.25">
      <c r="A14447">
        <f ca="1">26432.5186636519*(((RANDBETWEEN(3800,4910))))</f>
        <v>122461858.96869919</v>
      </c>
      <c r="B14447">
        <v>188649355.54358417</v>
      </c>
    </row>
    <row r="14448" spans="1:2" x14ac:dyDescent="0.25">
      <c r="A14448">
        <f ca="1">26215.1005843364*(((RANDBETWEEN(3800,4910))))</f>
        <v>115241582.1687427</v>
      </c>
      <c r="B14448">
        <v>146150545.99524841</v>
      </c>
    </row>
    <row r="14449" spans="1:2" x14ac:dyDescent="0.25">
      <c r="A14449">
        <f ca="1">25963.0209947249*(((RANDBETWEEN(3800,4910))))</f>
        <v>113172808.51600598</v>
      </c>
      <c r="B14449">
        <v>154242628.3180725</v>
      </c>
    </row>
    <row r="14450" spans="1:2" x14ac:dyDescent="0.25">
      <c r="A14450">
        <f ca="1">28740.0957007124*(((RANDBETWEEN(3800,4910))))</f>
        <v>116512347.97068805</v>
      </c>
      <c r="B14450">
        <v>162963309.84515938</v>
      </c>
    </row>
    <row r="14451" spans="1:2" x14ac:dyDescent="0.25">
      <c r="A14451">
        <f ca="1">28589.3614065722*(((RANDBETWEEN(3800,4910))))</f>
        <v>124678205.0940613</v>
      </c>
      <c r="B14451">
        <v>203573315.39819446</v>
      </c>
    </row>
    <row r="14452" spans="1:2" x14ac:dyDescent="0.25">
      <c r="A14452">
        <f ca="1">26181.0655919389*(((RANDBETWEEN(3800,4910))))</f>
        <v>107290006.79576565</v>
      </c>
      <c r="B14452">
        <v>148347271.91254172</v>
      </c>
    </row>
    <row r="14453" spans="1:2" x14ac:dyDescent="0.25">
      <c r="A14453">
        <f ca="1">28873.1099103904*(((RANDBETWEEN(3800,4910))))</f>
        <v>116156521.16950063</v>
      </c>
      <c r="B14453">
        <v>181518711.33334422</v>
      </c>
    </row>
    <row r="14454" spans="1:2" x14ac:dyDescent="0.25">
      <c r="A14454">
        <f ca="1">26805.0652477225*(((RANDBETWEEN(3800,4910))))</f>
        <v>127431280.18767297</v>
      </c>
      <c r="B14454">
        <v>170983493.15140116</v>
      </c>
    </row>
    <row r="14455" spans="1:2" x14ac:dyDescent="0.25">
      <c r="A14455">
        <f ca="1">26057.344916854*(((RANDBETWEEN(3800,4910))))</f>
        <v>119134180.95985639</v>
      </c>
      <c r="B14455">
        <v>173402160.57153752</v>
      </c>
    </row>
    <row r="14456" spans="1:2" x14ac:dyDescent="0.25">
      <c r="A14456">
        <f ca="1">26450.7116785207*(((RANDBETWEEN(3800,4910))))</f>
        <v>124000936.34890513</v>
      </c>
      <c r="B14456">
        <v>145434491.02313319</v>
      </c>
    </row>
    <row r="14457" spans="1:2" x14ac:dyDescent="0.25">
      <c r="A14457">
        <f ca="1">27176.7994980568*(((RANDBETWEEN(3800,4910))))</f>
        <v>130231223.1946881</v>
      </c>
      <c r="B14457">
        <v>153786981.49442589</v>
      </c>
    </row>
    <row r="14458" spans="1:2" x14ac:dyDescent="0.25">
      <c r="A14458">
        <f ca="1">27512.9911408446*(((RANDBETWEEN(3800,4910))))</f>
        <v>120149232.31206834</v>
      </c>
      <c r="B14458">
        <v>155502846.82786715</v>
      </c>
    </row>
    <row r="14459" spans="1:2" x14ac:dyDescent="0.25">
      <c r="A14459">
        <f ca="1">30630.8313545465*(((RANDBETWEEN(3800,4910))))</f>
        <v>148038807.93652347</v>
      </c>
      <c r="B14459">
        <v>195021095.19822988</v>
      </c>
    </row>
    <row r="14460" spans="1:2" x14ac:dyDescent="0.25">
      <c r="A14460">
        <f ca="1">27709.7318207221*(((RANDBETWEEN(3800,4910))))</f>
        <v>119900009.58826454</v>
      </c>
      <c r="B14460">
        <v>164278681.24911192</v>
      </c>
    </row>
    <row r="14461" spans="1:2" x14ac:dyDescent="0.25">
      <c r="A14461">
        <f ca="1">29695.2821068463*(((RANDBETWEEN(3800,4910))))</f>
        <v>120117416.1221931</v>
      </c>
      <c r="B14461">
        <v>143070348.52057809</v>
      </c>
    </row>
    <row r="14462" spans="1:2" x14ac:dyDescent="0.25">
      <c r="A14462">
        <f ca="1">27414.8723887914*(((RANDBETWEEN(3800,4910))))</f>
        <v>132605737.74458416</v>
      </c>
      <c r="B14462">
        <v>181388642.83120382</v>
      </c>
    </row>
    <row r="14463" spans="1:2" x14ac:dyDescent="0.25">
      <c r="A14463">
        <f ca="1">29037.5049335968*(((RANDBETWEEN(3800,4910))))</f>
        <v>141209386.49208105</v>
      </c>
      <c r="B14463">
        <v>166866192.81110662</v>
      </c>
    </row>
    <row r="14464" spans="1:2" x14ac:dyDescent="0.25">
      <c r="A14464">
        <f ca="1">27907.427309798*(((RANDBETWEEN(3800,4910))))</f>
        <v>116346064.45454799</v>
      </c>
      <c r="B14464">
        <v>177423809.01194528</v>
      </c>
    </row>
    <row r="14465" spans="1:2" x14ac:dyDescent="0.25">
      <c r="A14465">
        <f ca="1">26751.9447553842*(((RANDBETWEEN(3800,4910))))</f>
        <v>107088034.85580312</v>
      </c>
      <c r="B14465">
        <v>194333318.93282658</v>
      </c>
    </row>
    <row r="14466" spans="1:2" x14ac:dyDescent="0.25">
      <c r="A14466">
        <f ca="1">25819.1565334642*(((RANDBETWEEN(3800,4910))))</f>
        <v>107717521.05761278</v>
      </c>
      <c r="B14466">
        <v>156127184.31413367</v>
      </c>
    </row>
    <row r="14467" spans="1:2" x14ac:dyDescent="0.25">
      <c r="A14467">
        <f ca="1">29759.9076496783*(((RANDBETWEEN(3800,4910))))</f>
        <v>130318635.59794115</v>
      </c>
      <c r="B14467">
        <v>151537328.13880742</v>
      </c>
    </row>
    <row r="14468" spans="1:2" x14ac:dyDescent="0.25">
      <c r="A14468">
        <f ca="1">26895.288786668*(((RANDBETWEEN(3800,4910))))</f>
        <v>111749924.90860544</v>
      </c>
      <c r="B14468">
        <v>187448744.86329687</v>
      </c>
    </row>
    <row r="14469" spans="1:2" x14ac:dyDescent="0.25">
      <c r="A14469">
        <f ca="1">25784.5257513908*(((RANDBETWEEN(3800,4910))))</f>
        <v>121806099.64956997</v>
      </c>
      <c r="B14469">
        <v>154118373.91768879</v>
      </c>
    </row>
    <row r="14470" spans="1:2" x14ac:dyDescent="0.25">
      <c r="A14470">
        <f ca="1">25889.8154787773*(((RANDBETWEEN(3800,4910))))</f>
        <v>113837518.66018368</v>
      </c>
      <c r="B14470">
        <v>153386498.37667468</v>
      </c>
    </row>
    <row r="14471" spans="1:2" x14ac:dyDescent="0.25">
      <c r="A14471">
        <f ca="1">30062.5193620025*(((RANDBETWEEN(3800,4910))))</f>
        <v>137085088.29073161</v>
      </c>
      <c r="B14471">
        <v>169259779.02780753</v>
      </c>
    </row>
    <row r="14472" spans="1:2" x14ac:dyDescent="0.25">
      <c r="A14472">
        <f ca="1">27241.4290032196*(((RANDBETWEEN(3800,4910))))</f>
        <v>124139191.96767151</v>
      </c>
      <c r="B14472">
        <v>153449817.37196422</v>
      </c>
    </row>
    <row r="14473" spans="1:2" x14ac:dyDescent="0.25">
      <c r="A14473">
        <f ca="1">29848.582380541*(((RANDBETWEEN(3800,4910))))</f>
        <v>119095843.6983586</v>
      </c>
      <c r="B14473">
        <v>161632218.23701778</v>
      </c>
    </row>
    <row r="14474" spans="1:2" x14ac:dyDescent="0.25">
      <c r="A14474">
        <f ca="1">32763.9536817577*(((RANDBETWEEN(3800,4910))))</f>
        <v>143538881.07978043</v>
      </c>
      <c r="B14474">
        <v>201831801.93729287</v>
      </c>
    </row>
    <row r="14475" spans="1:2" x14ac:dyDescent="0.25">
      <c r="A14475">
        <f ca="1">26880.2852952313*(((RANDBETWEEN(3800,4910))))</f>
        <v>105155676.07494493</v>
      </c>
      <c r="B14475">
        <v>145861603.61562017</v>
      </c>
    </row>
    <row r="14476" spans="1:2" x14ac:dyDescent="0.25">
      <c r="A14476">
        <f ca="1">29046.1859095802*(((RANDBETWEEN(3800,4910))))</f>
        <v>130126912.8749191</v>
      </c>
      <c r="B14476">
        <v>179164807.09859997</v>
      </c>
    </row>
    <row r="14477" spans="1:2" x14ac:dyDescent="0.25">
      <c r="A14477">
        <f ca="1">27957.2417501092*(((RANDBETWEEN(3800,4910))))</f>
        <v>116973099.48245697</v>
      </c>
      <c r="B14477">
        <v>159764533.39506084</v>
      </c>
    </row>
    <row r="14478" spans="1:2" x14ac:dyDescent="0.25">
      <c r="A14478">
        <f ca="1">30604.8224081194*(((RANDBETWEEN(3800,4910))))</f>
        <v>148402783.85697103</v>
      </c>
      <c r="B14478">
        <v>180302042.1791766</v>
      </c>
    </row>
    <row r="14479" spans="1:2" x14ac:dyDescent="0.25">
      <c r="A14479">
        <f ca="1">27659.3210043198*(((RANDBETWEEN(3800,4910))))</f>
        <v>105879880.80453634</v>
      </c>
      <c r="B14479">
        <v>146518093.37243199</v>
      </c>
    </row>
    <row r="14480" spans="1:2" x14ac:dyDescent="0.25">
      <c r="A14480">
        <f ca="1">27026.9261653268*(((RANDBETWEEN(3800,4910))))</f>
        <v>122215760.1196079</v>
      </c>
      <c r="B14480">
        <v>168774688.14551508</v>
      </c>
    </row>
    <row r="14481" spans="1:2" x14ac:dyDescent="0.25">
      <c r="A14481">
        <f ca="1">26248.8151728716*(((RANDBETWEEN(3800,4910))))</f>
        <v>126046810.46012922</v>
      </c>
      <c r="B14481">
        <v>170710851.03504661</v>
      </c>
    </row>
    <row r="14482" spans="1:2" x14ac:dyDescent="0.25">
      <c r="A14482">
        <f ca="1">30537.897501339*(((RANDBETWEEN(3800,4910))))</f>
        <v>125724524.01301265</v>
      </c>
      <c r="B14482">
        <v>192767689.62498146</v>
      </c>
    </row>
    <row r="14483" spans="1:2" x14ac:dyDescent="0.25">
      <c r="A14483">
        <f ca="1">25017.5764736324*(((RANDBETWEEN(3800,4910))))</f>
        <v>103547749.0243645</v>
      </c>
      <c r="B14483">
        <v>161215223.3065317</v>
      </c>
    </row>
    <row r="14484" spans="1:2" x14ac:dyDescent="0.25">
      <c r="A14484">
        <f ca="1">29131.3327513452*(((RANDBETWEEN(3800,4910))))</f>
        <v>110699064.45511167</v>
      </c>
      <c r="B14484">
        <v>161874746.46464345</v>
      </c>
    </row>
    <row r="14485" spans="1:2" x14ac:dyDescent="0.25">
      <c r="A14485">
        <f ca="1">31556.6459254815*(((RANDBETWEEN(3800,4910))))</f>
        <v>130076494.50483467</v>
      </c>
      <c r="B14485">
        <v>203317239.50324416</v>
      </c>
    </row>
    <row r="14486" spans="1:2" x14ac:dyDescent="0.25">
      <c r="A14486">
        <f ca="1">26339.3820108688*(((RANDBETWEEN(3800,4910))))</f>
        <v>113575415.23086648</v>
      </c>
      <c r="B14486">
        <v>164856834.18250063</v>
      </c>
    </row>
    <row r="14487" spans="1:2" x14ac:dyDescent="0.25">
      <c r="A14487">
        <f ca="1">25940.2791879682*(((RANDBETWEEN(3800,4910))))</f>
        <v>126770144.39160064</v>
      </c>
      <c r="B14487">
        <v>170048366.13437569</v>
      </c>
    </row>
    <row r="14488" spans="1:2" x14ac:dyDescent="0.25">
      <c r="A14488">
        <f ca="1">27473.4592085199*(((RANDBETWEEN(3800,4910))))</f>
        <v>126954855.00257035</v>
      </c>
      <c r="B14488">
        <v>176771723.28598613</v>
      </c>
    </row>
    <row r="14489" spans="1:2" x14ac:dyDescent="0.25">
      <c r="A14489">
        <f ca="1">27968.1738804988*(((RANDBETWEEN(3800,4910))))</f>
        <v>123731201.24732655</v>
      </c>
      <c r="B14489">
        <v>162681752.35869014</v>
      </c>
    </row>
    <row r="14490" spans="1:2" x14ac:dyDescent="0.25">
      <c r="A14490">
        <f ca="1">33351.613748667*(((RANDBETWEEN(3800,4910))))</f>
        <v>149348526.36653093</v>
      </c>
      <c r="B14490">
        <v>193834299.31366095</v>
      </c>
    </row>
    <row r="14491" spans="1:2" x14ac:dyDescent="0.25">
      <c r="A14491">
        <f ca="1">31812.084301243*(((RANDBETWEEN(3800,4910))))</f>
        <v>138637063.38481715</v>
      </c>
      <c r="B14491">
        <v>191766155.95339003</v>
      </c>
    </row>
    <row r="14492" spans="1:2" x14ac:dyDescent="0.25">
      <c r="A14492">
        <f ca="1">31508.5235459358*(((RANDBETWEEN(3800,4910))))</f>
        <v>153194441.48033965</v>
      </c>
      <c r="B14492">
        <v>195937587.6407426</v>
      </c>
    </row>
    <row r="14493" spans="1:2" x14ac:dyDescent="0.25">
      <c r="A14493">
        <f ca="1">35392.2248180161*(((RANDBETWEEN(3800,4910))))</f>
        <v>146417634.0721328</v>
      </c>
      <c r="B14493">
        <v>164969181.03856966</v>
      </c>
    </row>
    <row r="14494" spans="1:2" x14ac:dyDescent="0.25">
      <c r="A14494">
        <f ca="1">27230.1761005152*(((RANDBETWEEN(3800,4910))))</f>
        <v>126048485.16928481</v>
      </c>
      <c r="B14494">
        <v>151715000.11866626</v>
      </c>
    </row>
    <row r="14495" spans="1:2" x14ac:dyDescent="0.25">
      <c r="A14495">
        <f ca="1">25493.1111854544*(((RANDBETWEEN(3800,4910))))</f>
        <v>106357259.86571588</v>
      </c>
      <c r="B14495">
        <v>150996084.85500032</v>
      </c>
    </row>
    <row r="14496" spans="1:2" x14ac:dyDescent="0.25">
      <c r="A14496">
        <f ca="1">24599.252932236*(((RANDBETWEEN(3800,4910))))</f>
        <v>120782331.89727868</v>
      </c>
      <c r="B14496">
        <v>146375081.73203146</v>
      </c>
    </row>
    <row r="14497" spans="1:2" x14ac:dyDescent="0.25">
      <c r="A14497">
        <f ca="1">25871.5221248765*(((RANDBETWEEN(3800,4910))))</f>
        <v>118569185.89830895</v>
      </c>
      <c r="B14497">
        <v>142988059.75903279</v>
      </c>
    </row>
    <row r="14498" spans="1:2" x14ac:dyDescent="0.25">
      <c r="A14498">
        <f ca="1">28867.7237435282*(((RANDBETWEEN(3800,4910))))</f>
        <v>120811423.86666569</v>
      </c>
      <c r="B14498">
        <v>155298463.52770689</v>
      </c>
    </row>
    <row r="14499" spans="1:2" x14ac:dyDescent="0.25">
      <c r="A14499">
        <f ca="1">26528.3556415953*(((RANDBETWEEN(3800,4910))))</f>
        <v>112294529.43087302</v>
      </c>
      <c r="B14499">
        <v>182861975.79469213</v>
      </c>
    </row>
    <row r="14500" spans="1:2" x14ac:dyDescent="0.25">
      <c r="A14500">
        <f ca="1">28896.9197408817*(((RANDBETWEEN(3800,4910))))</f>
        <v>120933609.11559021</v>
      </c>
      <c r="B14500">
        <v>174755203.52341789</v>
      </c>
    </row>
    <row r="14501" spans="1:2" x14ac:dyDescent="0.25">
      <c r="A14501">
        <f ca="1">30073.0540184441*(((RANDBETWEEN(3800,4910))))</f>
        <v>145523508.39525098</v>
      </c>
      <c r="B14501">
        <v>158574239.95862952</v>
      </c>
    </row>
    <row r="14502" spans="1:2" x14ac:dyDescent="0.25">
      <c r="A14502">
        <f ca="1">31637.3225173148*(((RANDBETWEEN(3800,4910))))</f>
        <v>123765205.68773536</v>
      </c>
      <c r="B14502">
        <v>143025185.91118395</v>
      </c>
    </row>
    <row r="14503" spans="1:2" x14ac:dyDescent="0.25">
      <c r="A14503">
        <f ca="1">25659.0726430301*(((RANDBETWEEN(3800,4910))))</f>
        <v>109076717.80552082</v>
      </c>
      <c r="B14503">
        <v>149485741.40758535</v>
      </c>
    </row>
    <row r="14504" spans="1:2" x14ac:dyDescent="0.25">
      <c r="A14504">
        <f ca="1">29132.7389065668*(((RANDBETWEEN(3800,4910))))</f>
        <v>119793822.38380279</v>
      </c>
      <c r="B14504">
        <v>186555592.05234396</v>
      </c>
    </row>
    <row r="14505" spans="1:2" x14ac:dyDescent="0.25">
      <c r="A14505">
        <f ca="1">27515.9467922751*(((RANDBETWEEN(3800,4910))))</f>
        <v>118153475.5260292</v>
      </c>
      <c r="B14505">
        <v>151841050.59690189</v>
      </c>
    </row>
    <row r="14506" spans="1:2" x14ac:dyDescent="0.25">
      <c r="A14506">
        <f ca="1">32100.974311176*(((RANDBETWEEN(3800,4910))))</f>
        <v>133861062.87760375</v>
      </c>
      <c r="B14506">
        <v>192060750.72661567</v>
      </c>
    </row>
    <row r="14507" spans="1:2" x14ac:dyDescent="0.25">
      <c r="A14507">
        <f ca="1">29510.3440931086*(((RANDBETWEEN(3800,4910))))</f>
        <v>131999769.12847477</v>
      </c>
      <c r="B14507">
        <v>187015060.90050715</v>
      </c>
    </row>
    <row r="14508" spans="1:2" x14ac:dyDescent="0.25">
      <c r="A14508">
        <f ca="1">30629.3210776713*(((RANDBETWEEN(3800,4910))))</f>
        <v>137311246.39120048</v>
      </c>
      <c r="B14508">
        <v>161413617.81363785</v>
      </c>
    </row>
    <row r="14509" spans="1:2" x14ac:dyDescent="0.25">
      <c r="A14509">
        <f ca="1">25526.1183673865*(((RANDBETWEEN(3800,4910))))</f>
        <v>115658842.32262835</v>
      </c>
      <c r="B14509">
        <v>156291066.91139901</v>
      </c>
    </row>
    <row r="14510" spans="1:2" x14ac:dyDescent="0.25">
      <c r="A14510">
        <f ca="1">27561.8674070022*(((RANDBETWEEN(3800,4910))))</f>
        <v>133730180.65877448</v>
      </c>
      <c r="B14510">
        <v>201943775.46266091</v>
      </c>
    </row>
    <row r="14511" spans="1:2" x14ac:dyDescent="0.25">
      <c r="A14511">
        <f ca="1">28903.5703596877*(((RANDBETWEEN(3800,4910))))</f>
        <v>126597638.17543197</v>
      </c>
      <c r="B14511">
        <v>202912347.54407027</v>
      </c>
    </row>
    <row r="14512" spans="1:2" x14ac:dyDescent="0.25">
      <c r="A14512">
        <f ca="1">27803.7766398076*(((RANDBETWEEN(3800,4910))))</f>
        <v>129927048.23782068</v>
      </c>
      <c r="B14512">
        <v>183709650.56660461</v>
      </c>
    </row>
    <row r="14513" spans="1:2" x14ac:dyDescent="0.25">
      <c r="A14513">
        <f ca="1">28035.4213398344*(((RANDBETWEEN(3800,4910))))</f>
        <v>130645063.44362849</v>
      </c>
      <c r="B14513">
        <v>200976589.44586575</v>
      </c>
    </row>
    <row r="14514" spans="1:2" x14ac:dyDescent="0.25">
      <c r="A14514">
        <f ca="1">30933.1452261488*(((RANDBETWEEN(3800,4910))))</f>
        <v>142942064.0900338</v>
      </c>
      <c r="B14514">
        <v>200995004.903292</v>
      </c>
    </row>
    <row r="14515" spans="1:2" x14ac:dyDescent="0.25">
      <c r="A14515">
        <f ca="1">27763.6073414453*(((RANDBETWEEN(3800,4910))))</f>
        <v>124380960.88967492</v>
      </c>
      <c r="B14515">
        <v>179715808.13442677</v>
      </c>
    </row>
    <row r="14516" spans="1:2" x14ac:dyDescent="0.25">
      <c r="A14516">
        <f ca="1">30312.8750908815*(((RANDBETWEEN(3800,4910))))</f>
        <v>143349586.30477864</v>
      </c>
      <c r="B14516">
        <v>183850025.22956982</v>
      </c>
    </row>
    <row r="14517" spans="1:2" x14ac:dyDescent="0.25">
      <c r="A14517">
        <f ca="1">27375.5654941933*(((RANDBETWEEN(3800,4910))))</f>
        <v>118755203.11381033</v>
      </c>
      <c r="B14517">
        <v>159183290.97701547</v>
      </c>
    </row>
    <row r="14518" spans="1:2" x14ac:dyDescent="0.25">
      <c r="A14518">
        <f ca="1">30388.5525772216*(((RANDBETWEEN(3800,4910))))</f>
        <v>135624110.15214005</v>
      </c>
      <c r="B14518">
        <v>197769485.41036785</v>
      </c>
    </row>
    <row r="14519" spans="1:2" x14ac:dyDescent="0.25">
      <c r="A14519">
        <f ca="1">30754.6964612989*(((RANDBETWEEN(3800,4910))))</f>
        <v>118467090.76892327</v>
      </c>
      <c r="B14519">
        <v>165229895.86494604</v>
      </c>
    </row>
    <row r="14520" spans="1:2" x14ac:dyDescent="0.25">
      <c r="A14520">
        <f ca="1">27144.3168888295*(((RANDBETWEEN(3800,4910))))</f>
        <v>108522978.92154016</v>
      </c>
      <c r="B14520">
        <v>144670835.01088983</v>
      </c>
    </row>
    <row r="14521" spans="1:2" x14ac:dyDescent="0.25">
      <c r="A14521">
        <f ca="1">29950.653275859*(((RANDBETWEEN(3800,4910))))</f>
        <v>141217330.19567499</v>
      </c>
      <c r="B14521">
        <v>198233751.35434452</v>
      </c>
    </row>
    <row r="14522" spans="1:2" x14ac:dyDescent="0.25">
      <c r="A14522">
        <f ca="1">27569.4548932661*(((RANDBETWEEN(3800,4910))))</f>
        <v>121746712.8086632</v>
      </c>
      <c r="B14522">
        <v>144116807.8839753</v>
      </c>
    </row>
    <row r="14523" spans="1:2" x14ac:dyDescent="0.25">
      <c r="A14523">
        <f ca="1">26681.795042794*(((RANDBETWEEN(3800,4910))))</f>
        <v>117239807.41803686</v>
      </c>
      <c r="B14523">
        <v>168126723.92349324</v>
      </c>
    </row>
    <row r="14524" spans="1:2" x14ac:dyDescent="0.25">
      <c r="A14524">
        <f ca="1">27045.3031091688*(((RANDBETWEEN(3800,4910))))</f>
        <v>129438820.68048184</v>
      </c>
      <c r="B14524">
        <v>184644667.06293327</v>
      </c>
    </row>
    <row r="14525" spans="1:2" x14ac:dyDescent="0.25">
      <c r="A14525">
        <f ca="1">25297.6192600752*(((RANDBETWEEN(3800,4910))))</f>
        <v>101494048.47142167</v>
      </c>
      <c r="B14525">
        <v>162041960.80815798</v>
      </c>
    </row>
    <row r="14526" spans="1:2" x14ac:dyDescent="0.25">
      <c r="A14526">
        <f ca="1">28123.9260199639*(((RANDBETWEEN(3800,4910))))</f>
        <v>123857770.19192103</v>
      </c>
      <c r="B14526">
        <v>146768893.32370341</v>
      </c>
    </row>
    <row r="14527" spans="1:2" x14ac:dyDescent="0.25">
      <c r="A14527">
        <f ca="1">26914.4921657707*(((RANDBETWEEN(3800,4910))))</f>
        <v>127628521.85008442</v>
      </c>
      <c r="B14527">
        <v>187532032.34796569</v>
      </c>
    </row>
    <row r="14528" spans="1:2" x14ac:dyDescent="0.25">
      <c r="A14528">
        <f ca="1">27889.9817578978*(((RANDBETWEEN(3800,4910))))</f>
        <v>130999244.31684574</v>
      </c>
      <c r="B14528">
        <v>172196549.81388575</v>
      </c>
    </row>
    <row r="14529" spans="1:2" x14ac:dyDescent="0.25">
      <c r="A14529">
        <f ca="1">27878.4764178576*(((RANDBETWEEN(3800,4910))))</f>
        <v>133231238.80094171</v>
      </c>
      <c r="B14529">
        <v>193220541.18962198</v>
      </c>
    </row>
    <row r="14530" spans="1:2" x14ac:dyDescent="0.25">
      <c r="A14530">
        <f ca="1">27376.174883149*(((RANDBETWEEN(3800,4910))))</f>
        <v>122754768.17604004</v>
      </c>
      <c r="B14530">
        <v>161736524.46636161</v>
      </c>
    </row>
    <row r="14531" spans="1:2" x14ac:dyDescent="0.25">
      <c r="A14531">
        <f ca="1">26305.2311376951*(((RANDBETWEEN(3800,4910))))</f>
        <v>112218116.03340718</v>
      </c>
      <c r="B14531">
        <v>157469771.89058813</v>
      </c>
    </row>
    <row r="14532" spans="1:2" x14ac:dyDescent="0.25">
      <c r="A14532">
        <f ca="1">26953.219084488*(((RANDBETWEEN(3800,4910))))</f>
        <v>109349209.82576783</v>
      </c>
      <c r="B14532">
        <v>190018511.78435725</v>
      </c>
    </row>
    <row r="14533" spans="1:2" x14ac:dyDescent="0.25">
      <c r="A14533">
        <f ca="1">29240.1370252656*(((RANDBETWEEN(3800,4910))))</f>
        <v>113130090.15075254</v>
      </c>
      <c r="B14533">
        <v>194196757.2668466</v>
      </c>
    </row>
    <row r="14534" spans="1:2" x14ac:dyDescent="0.25">
      <c r="A14534">
        <f ca="1">24817.9299252046*(((RANDBETWEEN(3800,4910))))</f>
        <v>116048640.33025652</v>
      </c>
      <c r="B14534">
        <v>145669178.01500458</v>
      </c>
    </row>
    <row r="14535" spans="1:2" x14ac:dyDescent="0.25">
      <c r="A14535">
        <f ca="1">26245.7149995071*(((RANDBETWEEN(3800,4910))))</f>
        <v>119680460.39775236</v>
      </c>
      <c r="B14535">
        <v>176353520.22975129</v>
      </c>
    </row>
    <row r="14536" spans="1:2" x14ac:dyDescent="0.25">
      <c r="A14536">
        <f ca="1">26058.3510513919*(((RANDBETWEEN(3800,4910))))</f>
        <v>110721933.61736405</v>
      </c>
      <c r="B14536">
        <v>180034831.38748056</v>
      </c>
    </row>
    <row r="14537" spans="1:2" x14ac:dyDescent="0.25">
      <c r="A14537">
        <f ca="1">27401.8844814142*(((RANDBETWEEN(3800,4910))))</f>
        <v>134022616.99859668</v>
      </c>
      <c r="B14537">
        <v>145043990.14176339</v>
      </c>
    </row>
    <row r="14538" spans="1:2" x14ac:dyDescent="0.25">
      <c r="A14538">
        <f ca="1">29013.9156427518*(((RANDBETWEEN(3800,4910))))</f>
        <v>118637901.06321216</v>
      </c>
      <c r="B14538">
        <v>167991654.40954149</v>
      </c>
    </row>
    <row r="14539" spans="1:2" x14ac:dyDescent="0.25">
      <c r="A14539">
        <f ca="1">27041.5398772432*(((RANDBETWEEN(3800,4910))))</f>
        <v>110221316.53964344</v>
      </c>
      <c r="B14539">
        <v>190434313.93464357</v>
      </c>
    </row>
    <row r="14540" spans="1:2" x14ac:dyDescent="0.25">
      <c r="A14540">
        <f ca="1">27854.4705092489*(((RANDBETWEEN(3800,4910))))</f>
        <v>107573965.10671945</v>
      </c>
      <c r="B14540">
        <v>190284592.34079698</v>
      </c>
    </row>
    <row r="14541" spans="1:2" x14ac:dyDescent="0.25">
      <c r="A14541">
        <f ca="1">30450.0845331328*(((RANDBETWEEN(3800,4910))))</f>
        <v>149022713.70515195</v>
      </c>
      <c r="B14541">
        <v>184154461.78097838</v>
      </c>
    </row>
    <row r="14542" spans="1:2" x14ac:dyDescent="0.25">
      <c r="A14542">
        <f ca="1">30645.8778099516*(((RANDBETWEEN(3800,4910))))</f>
        <v>147008275.8543379</v>
      </c>
      <c r="B14542">
        <v>165292088.42026746</v>
      </c>
    </row>
    <row r="14543" spans="1:2" x14ac:dyDescent="0.25">
      <c r="A14543">
        <f ca="1">26880.6639661002*(((RANDBETWEEN(3800,4910))))</f>
        <v>131984060.07355194</v>
      </c>
      <c r="B14543">
        <v>160133200.80826902</v>
      </c>
    </row>
    <row r="14544" spans="1:2" x14ac:dyDescent="0.25">
      <c r="A14544">
        <f ca="1">29425.8681728581*(((RANDBETWEEN(3800,4910))))</f>
        <v>119263043.70459379</v>
      </c>
      <c r="B14544">
        <v>144234802.00979787</v>
      </c>
    </row>
    <row r="14545" spans="1:2" x14ac:dyDescent="0.25">
      <c r="A14545">
        <f ca="1">26157.1442660154*(((RANDBETWEEN(3800,4910))))</f>
        <v>111900263.17001404</v>
      </c>
      <c r="B14545">
        <v>171148370.91126209</v>
      </c>
    </row>
    <row r="14546" spans="1:2" x14ac:dyDescent="0.25">
      <c r="A14546">
        <f ca="1">26336.2576310808*(((RANDBETWEEN(3800,4910))))</f>
        <v>113509270.38995837</v>
      </c>
      <c r="B14546">
        <v>143477112.43257684</v>
      </c>
    </row>
    <row r="14547" spans="1:2" x14ac:dyDescent="0.25">
      <c r="A14547">
        <f ca="1">26630.8657209326*(((RANDBETWEEN(3800,4910))))</f>
        <v>101863061.38256714</v>
      </c>
      <c r="B14547">
        <v>148486529.27076632</v>
      </c>
    </row>
    <row r="14548" spans="1:2" x14ac:dyDescent="0.25">
      <c r="A14548">
        <f ca="1">26321.5199392996*(((RANDBETWEEN(3800,4910))))</f>
        <v>122842533.55671108</v>
      </c>
      <c r="B14548">
        <v>157603207.98933324</v>
      </c>
    </row>
    <row r="14549" spans="1:2" x14ac:dyDescent="0.25">
      <c r="A14549">
        <f ca="1">26559.4643125659*(((RANDBETWEEN(3800,4910))))</f>
        <v>121058038.33667555</v>
      </c>
      <c r="B14549">
        <v>168834074.4049426</v>
      </c>
    </row>
    <row r="14550" spans="1:2" x14ac:dyDescent="0.25">
      <c r="A14550">
        <f ca="1">25679.8062802781*(((RANDBETWEEN(3800,4910))))</f>
        <v>100998678.10033391</v>
      </c>
      <c r="B14550">
        <v>153745846.95414943</v>
      </c>
    </row>
    <row r="14551" spans="1:2" x14ac:dyDescent="0.25">
      <c r="A14551">
        <f ca="1">26255.5488118502*(((RANDBETWEEN(3800,4910))))</f>
        <v>108015327.81195173</v>
      </c>
      <c r="B14551">
        <v>148182586.85208118</v>
      </c>
    </row>
    <row r="14552" spans="1:2" x14ac:dyDescent="0.25">
      <c r="A14552">
        <f ca="1">32412.9596774502*(((RANDBETWEEN(3800,4910))))</f>
        <v>156068400.84692267</v>
      </c>
      <c r="B14552">
        <v>190303815.42973682</v>
      </c>
    </row>
    <row r="14553" spans="1:2" x14ac:dyDescent="0.25">
      <c r="A14553">
        <f ca="1">29179.5683607985*(((RANDBETWEEN(3800,4910))))</f>
        <v>130578568.41457328</v>
      </c>
      <c r="B14553">
        <v>176496626.62526888</v>
      </c>
    </row>
    <row r="14554" spans="1:2" x14ac:dyDescent="0.25">
      <c r="A14554">
        <f ca="1">28012.2224218135*(((RANDBETWEEN(3800,4910))))</f>
        <v>120312495.30168906</v>
      </c>
      <c r="B14554">
        <v>145331027.16377965</v>
      </c>
    </row>
    <row r="14555" spans="1:2" x14ac:dyDescent="0.25">
      <c r="A14555">
        <f ca="1">29546.1968108829*(((RANDBETWEEN(3800,4910))))</f>
        <v>115939276.28590454</v>
      </c>
      <c r="B14555">
        <v>167682302.11830512</v>
      </c>
    </row>
    <row r="14556" spans="1:2" x14ac:dyDescent="0.25">
      <c r="A14556">
        <f ca="1">26805.7694049354*(((RANDBETWEEN(3800,4910))))</f>
        <v>106686962.23164295</v>
      </c>
      <c r="B14556">
        <v>170538098.33081543</v>
      </c>
    </row>
    <row r="14557" spans="1:2" x14ac:dyDescent="0.25">
      <c r="A14557">
        <f ca="1">27351.4566368437*(((RANDBETWEEN(3800,4910))))</f>
        <v>113508545.04290126</v>
      </c>
      <c r="B14557">
        <v>176995713.66142485</v>
      </c>
    </row>
    <row r="14558" spans="1:2" x14ac:dyDescent="0.25">
      <c r="A14558">
        <f ca="1">25720.3617764546*(((RANDBETWEEN(3800,4910))))</f>
        <v>121142903.96710137</v>
      </c>
      <c r="B14558">
        <v>144571879.25063747</v>
      </c>
    </row>
    <row r="14559" spans="1:2" x14ac:dyDescent="0.25">
      <c r="A14559">
        <f ca="1">28386.7997803207*(((RANDBETWEEN(3800,4910))))</f>
        <v>114342029.51513161</v>
      </c>
      <c r="B14559">
        <v>177619855.01300001</v>
      </c>
    </row>
    <row r="14560" spans="1:2" x14ac:dyDescent="0.25">
      <c r="A14560">
        <f ca="1">31066.5191266133*(((RANDBETWEEN(3800,4910))))</f>
        <v>118177038.75763693</v>
      </c>
      <c r="B14560">
        <v>199137760.69408491</v>
      </c>
    </row>
    <row r="14561" spans="1:2" x14ac:dyDescent="0.25">
      <c r="A14561">
        <f ca="1">28005.8823361746*(((RANDBETWEEN(3800,4910))))</f>
        <v>106870446.99484216</v>
      </c>
      <c r="B14561">
        <v>183079101.24344727</v>
      </c>
    </row>
    <row r="14562" spans="1:2" x14ac:dyDescent="0.25">
      <c r="A14562">
        <f ca="1">32696.8572240821*(((RANDBETWEEN(3800,4910))))</f>
        <v>134711051.7632184</v>
      </c>
      <c r="B14562">
        <v>177206278.96057677</v>
      </c>
    </row>
    <row r="14563" spans="1:2" x14ac:dyDescent="0.25">
      <c r="A14563">
        <f ca="1">31841.0275749153*(((RANDBETWEEN(3800,4910))))</f>
        <v>137011941.65486068</v>
      </c>
      <c r="B14563">
        <v>193677640.97662556</v>
      </c>
    </row>
    <row r="14564" spans="1:2" x14ac:dyDescent="0.25">
      <c r="A14564">
        <f ca="1">29867.6753896637*(((RANDBETWEEN(3800,4910))))</f>
        <v>138884690.56193608</v>
      </c>
      <c r="B14564">
        <v>202764545.07121921</v>
      </c>
    </row>
    <row r="14565" spans="1:2" x14ac:dyDescent="0.25">
      <c r="A14565">
        <f ca="1">26658.8719535023*(((RANDBETWEEN(3800,4910))))</f>
        <v>117858872.90643375</v>
      </c>
      <c r="B14565">
        <v>179166042.41190532</v>
      </c>
    </row>
    <row r="14566" spans="1:2" x14ac:dyDescent="0.25">
      <c r="A14566">
        <f ca="1">26055.949244368*(((RANDBETWEEN(3800,4910))))</f>
        <v>105969545.57684484</v>
      </c>
      <c r="B14566">
        <v>166559341.16968817</v>
      </c>
    </row>
    <row r="14567" spans="1:2" x14ac:dyDescent="0.25">
      <c r="A14567">
        <f ca="1">29909.9356003664*(((RANDBETWEEN(3800,4910))))</f>
        <v>139828948.93171304</v>
      </c>
      <c r="B14567">
        <v>171943093.81696081</v>
      </c>
    </row>
    <row r="14568" spans="1:2" x14ac:dyDescent="0.25">
      <c r="A14568">
        <f ca="1">29195.4103352277*(((RANDBETWEEN(3800,4910))))</f>
        <v>112869456.35599013</v>
      </c>
      <c r="B14568">
        <v>194031390.89838821</v>
      </c>
    </row>
    <row r="14569" spans="1:2" x14ac:dyDescent="0.25">
      <c r="A14569">
        <f ca="1">30750.8486768155*(((RANDBETWEEN(3800,4910))))</f>
        <v>142960695.49851546</v>
      </c>
      <c r="B14569">
        <v>199646648.07417792</v>
      </c>
    </row>
    <row r="14570" spans="1:2" x14ac:dyDescent="0.25">
      <c r="A14570">
        <f ca="1">26491.8091193729*(((RANDBETWEEN(3800,4910))))</f>
        <v>117120288.11674754</v>
      </c>
      <c r="B14570">
        <v>189641666.90003538</v>
      </c>
    </row>
    <row r="14571" spans="1:2" x14ac:dyDescent="0.25">
      <c r="A14571">
        <f ca="1">28434.5639161815*(((RANDBETWEEN(3800,4910))))</f>
        <v>123974698.67455141</v>
      </c>
      <c r="B14571">
        <v>159439315.14403984</v>
      </c>
    </row>
    <row r="14572" spans="1:2" x14ac:dyDescent="0.25">
      <c r="A14572">
        <f ca="1">25730.3398136013*(((RANDBETWEEN(3800,4910))))</f>
        <v>120675293.72579007</v>
      </c>
      <c r="B14572">
        <v>185117663.78728893</v>
      </c>
    </row>
    <row r="14573" spans="1:2" x14ac:dyDescent="0.25">
      <c r="A14573">
        <f ca="1">30822.703618431*(((RANDBETWEEN(3800,4910))))</f>
        <v>131736235.26517412</v>
      </c>
      <c r="B14573">
        <v>173157712.42386985</v>
      </c>
    </row>
    <row r="14574" spans="1:2" x14ac:dyDescent="0.25">
      <c r="A14574">
        <f ca="1">26871.0051721606*(((RANDBETWEEN(3800,4910))))</f>
        <v>116190226.36442252</v>
      </c>
      <c r="B14574">
        <v>147991081.60527706</v>
      </c>
    </row>
    <row r="14575" spans="1:2" x14ac:dyDescent="0.25">
      <c r="A14575">
        <f ca="1">25844.7783756783*(((RANDBETWEEN(3800,4910))))</f>
        <v>118627532.74436356</v>
      </c>
      <c r="B14575">
        <v>162005875.67367437</v>
      </c>
    </row>
    <row r="14576" spans="1:2" x14ac:dyDescent="0.25">
      <c r="A14576">
        <f ca="1">27058.8149563051*(((RANDBETWEEN(3800,4910))))</f>
        <v>125038783.91308576</v>
      </c>
      <c r="B14576">
        <v>160258719.15349758</v>
      </c>
    </row>
    <row r="14577" spans="1:2" x14ac:dyDescent="0.25">
      <c r="A14577">
        <f ca="1">30081.4804620847*(((RANDBETWEEN(3800,4910))))</f>
        <v>134163402.86089793</v>
      </c>
      <c r="B14577">
        <v>152639296.7044844</v>
      </c>
    </row>
    <row r="14578" spans="1:2" x14ac:dyDescent="0.25">
      <c r="A14578">
        <f ca="1">32182.6856660362*(((RANDBETWEEN(3800,4910))))</f>
        <v>133171953.28605798</v>
      </c>
      <c r="B14578">
        <v>200217513.70821309</v>
      </c>
    </row>
    <row r="14579" spans="1:2" x14ac:dyDescent="0.25">
      <c r="A14579">
        <f ca="1">32805.3643477698*(((RANDBETWEEN(3800,4910))))</f>
        <v>155825480.65190637</v>
      </c>
      <c r="B14579">
        <v>185066529.05768126</v>
      </c>
    </row>
    <row r="14580" spans="1:2" x14ac:dyDescent="0.25">
      <c r="A14580">
        <f ca="1">30967.7179172309*(((RANDBETWEEN(3800,4910))))</f>
        <v>133935379.9920238</v>
      </c>
      <c r="B14580">
        <v>175542057.46432379</v>
      </c>
    </row>
    <row r="14581" spans="1:2" x14ac:dyDescent="0.25">
      <c r="A14581">
        <f ca="1">30345.2308259792*(((RANDBETWEEN(3800,4910))))</f>
        <v>126205815.00524735</v>
      </c>
      <c r="B14581">
        <v>147583151.21976513</v>
      </c>
    </row>
    <row r="14582" spans="1:2" x14ac:dyDescent="0.25">
      <c r="A14582">
        <f ca="1">28841.1670053543*(((RANDBETWEEN(3800,4910))))</f>
        <v>133534603.2347904</v>
      </c>
      <c r="B14582">
        <v>159150196.17616779</v>
      </c>
    </row>
    <row r="14583" spans="1:2" x14ac:dyDescent="0.25">
      <c r="A14583">
        <f ca="1">32902.7114704725*(((RANDBETWEEN(3800,4910))))</f>
        <v>140889410.51656321</v>
      </c>
      <c r="B14583">
        <v>149461381.50999829</v>
      </c>
    </row>
    <row r="14584" spans="1:2" x14ac:dyDescent="0.25">
      <c r="A14584">
        <f ca="1">26653.8868542038*(((RANDBETWEEN(3800,4910))))</f>
        <v>129298005.12974258</v>
      </c>
      <c r="B14584">
        <v>151681745.07618934</v>
      </c>
    </row>
    <row r="14585" spans="1:2" x14ac:dyDescent="0.25">
      <c r="A14585">
        <f ca="1">25630.2200421399*(((RANDBETWEEN(3800,4910))))</f>
        <v>123768332.5834938</v>
      </c>
      <c r="B14585">
        <v>143423883.05429262</v>
      </c>
    </row>
    <row r="14586" spans="1:2" x14ac:dyDescent="0.25">
      <c r="A14586">
        <f ca="1">32603.4055992794*(((RANDBETWEEN(3800,4910))))</f>
        <v>128587831.68355794</v>
      </c>
      <c r="B14586">
        <v>183516016.33827907</v>
      </c>
    </row>
    <row r="14587" spans="1:2" x14ac:dyDescent="0.25">
      <c r="A14587">
        <f ca="1">30117.2516531938*(((RANDBETWEEN(3800,4910))))</f>
        <v>137304550.28691077</v>
      </c>
      <c r="B14587">
        <v>202853038.13158497</v>
      </c>
    </row>
    <row r="14588" spans="1:2" x14ac:dyDescent="0.25">
      <c r="A14588">
        <f ca="1">27731.0074596774*(((RANDBETWEEN(3800,4910))))</f>
        <v>126259276.96391098</v>
      </c>
      <c r="B14588">
        <v>196105038.64246616</v>
      </c>
    </row>
    <row r="14589" spans="1:2" x14ac:dyDescent="0.25">
      <c r="A14589">
        <f ca="1">27982.71733537*(((RANDBETWEEN(3800,4910))))</f>
        <v>122200526.60356082</v>
      </c>
      <c r="B14589">
        <v>195308012.10942045</v>
      </c>
    </row>
    <row r="14590" spans="1:2" x14ac:dyDescent="0.25">
      <c r="A14590">
        <f ca="1">27932.5323069881*(((RANDBETWEEN(3800,4910))))</f>
        <v>131729822.35975589</v>
      </c>
      <c r="B14590">
        <v>184507648.5669632</v>
      </c>
    </row>
    <row r="14591" spans="1:2" x14ac:dyDescent="0.25">
      <c r="A14591">
        <f ca="1">27214.3250712893*(((RANDBETWEEN(3800,4910))))</f>
        <v>125104252.35271703</v>
      </c>
      <c r="B14591">
        <v>173558741.20321867</v>
      </c>
    </row>
    <row r="14592" spans="1:2" x14ac:dyDescent="0.25">
      <c r="A14592">
        <f ca="1">28489.5603970311*(((RANDBETWEEN(3800,4910))))</f>
        <v>138316815.727586</v>
      </c>
      <c r="B14592">
        <v>182369762.21110097</v>
      </c>
    </row>
    <row r="14593" spans="1:2" x14ac:dyDescent="0.25">
      <c r="A14593">
        <f ca="1">29913.7387934319*(((RANDBETWEEN(3800,4910))))</f>
        <v>135987856.55494159</v>
      </c>
      <c r="B14593">
        <v>194272488.88836688</v>
      </c>
    </row>
    <row r="14594" spans="1:2" x14ac:dyDescent="0.25">
      <c r="A14594">
        <f ca="1">30963.4000735691*(((RANDBETWEEN(3800,4910))))</f>
        <v>140264202.33326793</v>
      </c>
      <c r="B14594">
        <v>164788493.02295065</v>
      </c>
    </row>
    <row r="14595" spans="1:2" x14ac:dyDescent="0.25">
      <c r="A14595">
        <f ca="1">28600.8453079409*(((RANDBETWEEN(3800,4910))))</f>
        <v>118493302.11079918</v>
      </c>
      <c r="B14595">
        <v>145388540.14869946</v>
      </c>
    </row>
    <row r="14596" spans="1:2" x14ac:dyDescent="0.25">
      <c r="A14596">
        <f ca="1">25898.2865178456*(((RANDBETWEEN(3800,4910))))</f>
        <v>121437065.48217821</v>
      </c>
      <c r="B14596">
        <v>149135624.54402274</v>
      </c>
    </row>
    <row r="14597" spans="1:2" x14ac:dyDescent="0.25">
      <c r="A14597">
        <f ca="1">26551.6141796736*(((RANDBETWEEN(3800,4910))))</f>
        <v>116428828.17786855</v>
      </c>
      <c r="B14597">
        <v>145990093.28104293</v>
      </c>
    </row>
    <row r="14598" spans="1:2" x14ac:dyDescent="0.25">
      <c r="A14598">
        <f ca="1">31472.5748868068*(((RANDBETWEEN(3800,4910))))</f>
        <v>142885489.98610303</v>
      </c>
      <c r="B14598">
        <v>174136975.49939856</v>
      </c>
    </row>
    <row r="14599" spans="1:2" x14ac:dyDescent="0.25">
      <c r="A14599">
        <f ca="1">27221.7841071049*(((RANDBETWEEN(3800,4910))))</f>
        <v>126744626.80268054</v>
      </c>
      <c r="B14599">
        <v>173669714.29715022</v>
      </c>
    </row>
    <row r="14600" spans="1:2" x14ac:dyDescent="0.25">
      <c r="A14600">
        <f ca="1">27791.3338268051*(((RANDBETWEEN(3800,4910))))</f>
        <v>111165335.30722055</v>
      </c>
      <c r="B14600">
        <v>146574356.5202949</v>
      </c>
    </row>
    <row r="14601" spans="1:2" x14ac:dyDescent="0.25">
      <c r="A14601">
        <f ca="1">28724.1088465257*(((RANDBETWEEN(3800,4910))))</f>
        <v>138995962.70833781</v>
      </c>
      <c r="B14601">
        <v>154556440.79184353</v>
      </c>
    </row>
    <row r="14602" spans="1:2" x14ac:dyDescent="0.25">
      <c r="A14602">
        <f ca="1">27230.2639621575*(((RANDBETWEEN(3800,4910))))</f>
        <v>122754029.94140621</v>
      </c>
      <c r="B14602">
        <v>180590137.25105217</v>
      </c>
    </row>
    <row r="14603" spans="1:2" x14ac:dyDescent="0.25">
      <c r="A14603">
        <f ca="1">27717.4750118097*(((RANDBETWEEN(3800,4910))))</f>
        <v>113336755.32329002</v>
      </c>
      <c r="B14603">
        <v>157777080.14060092</v>
      </c>
    </row>
    <row r="14604" spans="1:2" x14ac:dyDescent="0.25">
      <c r="A14604">
        <f ca="1">29754.5068432072*(((RANDBETWEEN(3800,4910))))</f>
        <v>139816427.65623078</v>
      </c>
      <c r="B14604">
        <v>195782656.17616355</v>
      </c>
    </row>
    <row r="14605" spans="1:2" x14ac:dyDescent="0.25">
      <c r="A14605">
        <f ca="1">27245.0908657468*(((RANDBETWEEN(3800,4910))))</f>
        <v>112140794.00341403</v>
      </c>
      <c r="B14605">
        <v>154829626.74428207</v>
      </c>
    </row>
    <row r="14606" spans="1:2" x14ac:dyDescent="0.25">
      <c r="A14606">
        <f ca="1">28710.3333420405*(((RANDBETWEEN(3800,4910))))</f>
        <v>137780889.70845219</v>
      </c>
      <c r="B14606">
        <v>183551983.78690127</v>
      </c>
    </row>
    <row r="14607" spans="1:2" x14ac:dyDescent="0.25">
      <c r="A14607">
        <f ca="1">28288.0221016578*(((RANDBETWEEN(3800,4910))))</f>
        <v>118866268.87116614</v>
      </c>
      <c r="B14607">
        <v>188008298.69919324</v>
      </c>
    </row>
    <row r="14608" spans="1:2" x14ac:dyDescent="0.25">
      <c r="A14608">
        <f ca="1">30522.7614034618*(((RANDBETWEEN(3800,4910))))</f>
        <v>142175022.61732525</v>
      </c>
      <c r="B14608">
        <v>190057696.62622255</v>
      </c>
    </row>
    <row r="14609" spans="1:2" x14ac:dyDescent="0.25">
      <c r="A14609">
        <f ca="1">27992.1751640142*(((RANDBETWEEN(3800,4910))))</f>
        <v>134166495.56112021</v>
      </c>
      <c r="B14609">
        <v>183347431.13076016</v>
      </c>
    </row>
    <row r="14610" spans="1:2" x14ac:dyDescent="0.25">
      <c r="A14610">
        <f ca="1">29057.5191227783*(((RANDBETWEEN(3800,4910))))</f>
        <v>131078468.76285307</v>
      </c>
      <c r="B14610">
        <v>157969488.19951594</v>
      </c>
    </row>
    <row r="14611" spans="1:2" x14ac:dyDescent="0.25">
      <c r="A14611">
        <f ca="1">25367.5544078146*(((RANDBETWEEN(3800,4910))))</f>
        <v>122702860.67059927</v>
      </c>
      <c r="B14611">
        <v>157706730.17560232</v>
      </c>
    </row>
    <row r="14612" spans="1:2" x14ac:dyDescent="0.25">
      <c r="A14612">
        <f ca="1">26253.736495893*(((RANDBETWEEN(3800,4910))))</f>
        <v>108217901.83607087</v>
      </c>
      <c r="B14612">
        <v>147325464.15544492</v>
      </c>
    </row>
    <row r="14613" spans="1:2" x14ac:dyDescent="0.25">
      <c r="A14613">
        <f ca="1">28266.6953275851*(((RANDBETWEEN(3800,4910))))</f>
        <v>131638000.14056394</v>
      </c>
      <c r="B14613">
        <v>155138945.61079633</v>
      </c>
    </row>
    <row r="14614" spans="1:2" x14ac:dyDescent="0.25">
      <c r="A14614">
        <f ca="1">26931.8157258478*(((RANDBETWEEN(3800,4910))))</f>
        <v>123536238.7344639</v>
      </c>
      <c r="B14614">
        <v>158728990.32138246</v>
      </c>
    </row>
    <row r="14615" spans="1:2" x14ac:dyDescent="0.25">
      <c r="A14615">
        <f ca="1">26497.7428566441*(((RANDBETWEEN(3800,4910))))</f>
        <v>114920710.76926528</v>
      </c>
      <c r="B14615">
        <v>185312461.13557383</v>
      </c>
    </row>
    <row r="14616" spans="1:2" x14ac:dyDescent="0.25">
      <c r="A14616">
        <f ca="1">31102.0022393999*(((RANDBETWEEN(3800,4910))))</f>
        <v>151435648.90363815</v>
      </c>
      <c r="B14616">
        <v>166496416.97579706</v>
      </c>
    </row>
    <row r="14617" spans="1:2" x14ac:dyDescent="0.25">
      <c r="A14617">
        <f ca="1">26847.3962932489*(((RANDBETWEEN(3800,4910))))</f>
        <v>122746295.85273378</v>
      </c>
      <c r="B14617">
        <v>146034219.62442258</v>
      </c>
    </row>
    <row r="14618" spans="1:2" x14ac:dyDescent="0.25">
      <c r="A14618">
        <f ca="1">28341.9996717942*(((RANDBETWEEN(3800,4910))))</f>
        <v>112829500.69341253</v>
      </c>
      <c r="B14618">
        <v>154153028.39409667</v>
      </c>
    </row>
    <row r="14619" spans="1:2" x14ac:dyDescent="0.25">
      <c r="A14619">
        <f ca="1">26804.4801418922*(((RANDBETWEEN(3800,4910))))</f>
        <v>105314802.47749458</v>
      </c>
      <c r="B14619">
        <v>194417210.01625729</v>
      </c>
    </row>
    <row r="14620" spans="1:2" x14ac:dyDescent="0.25">
      <c r="A14620">
        <f ca="1">25578.6760834928*(((RANDBETWEEN(3800,4910))))</f>
        <v>118275798.2100706</v>
      </c>
      <c r="B14620">
        <v>170051464.06867707</v>
      </c>
    </row>
    <row r="14621" spans="1:2" x14ac:dyDescent="0.25">
      <c r="A14621">
        <f ca="1">28394.5525994896*(((RANDBETWEEN(3800,4910))))</f>
        <v>125731078.91053997</v>
      </c>
      <c r="B14621">
        <v>174881469.6968264</v>
      </c>
    </row>
    <row r="14622" spans="1:2" x14ac:dyDescent="0.25">
      <c r="A14622">
        <f ca="1">28582.5124724139*(((RANDBETWEEN(3800,4910))))</f>
        <v>136195671.93105236</v>
      </c>
      <c r="B14622">
        <v>146824567.37571976</v>
      </c>
    </row>
    <row r="14623" spans="1:2" x14ac:dyDescent="0.25">
      <c r="A14623">
        <f ca="1">28522.6814274747*(((RANDBETWEEN(3800,4910))))</f>
        <v>121192873.38534003</v>
      </c>
      <c r="B14623">
        <v>148097956.52833062</v>
      </c>
    </row>
    <row r="14624" spans="1:2" x14ac:dyDescent="0.25">
      <c r="A14624">
        <f ca="1">26320.1093259967*(((RANDBETWEEN(3800,4910))))</f>
        <v>110386538.51323022</v>
      </c>
      <c r="B14624">
        <v>153018293.6615662</v>
      </c>
    </row>
    <row r="14625" spans="1:2" x14ac:dyDescent="0.25">
      <c r="A14625">
        <f ca="1">26242.0009826925*(((RANDBETWEEN(3800,4910))))</f>
        <v>128192174.80045278</v>
      </c>
      <c r="B14625">
        <v>144510934.11951342</v>
      </c>
    </row>
    <row r="14626" spans="1:2" x14ac:dyDescent="0.25">
      <c r="A14626">
        <f ca="1">28216.8514352363*(((RANDBETWEEN(3800,4910))))</f>
        <v>114560416.82705919</v>
      </c>
      <c r="B14626">
        <v>177891502.8072446</v>
      </c>
    </row>
    <row r="14627" spans="1:2" x14ac:dyDescent="0.25">
      <c r="A14627">
        <f ca="1">28352.0089999907*(((RANDBETWEEN(3800,4910))))</f>
        <v>118142821.50296113</v>
      </c>
      <c r="B14627">
        <v>150949416.44401082</v>
      </c>
    </row>
    <row r="14628" spans="1:2" x14ac:dyDescent="0.25">
      <c r="A14628">
        <f ca="1">26802.785693255*(((RANDBETWEEN(3800,4910))))</f>
        <v>130154327.32644622</v>
      </c>
      <c r="B14628">
        <v>172353997.3607595</v>
      </c>
    </row>
    <row r="14629" spans="1:2" x14ac:dyDescent="0.25">
      <c r="A14629">
        <f ca="1">26256.6310573957*(((RANDBETWEEN(3800,4910))))</f>
        <v>120806759.49507768</v>
      </c>
      <c r="B14629">
        <v>200979228.88074359</v>
      </c>
    </row>
    <row r="14630" spans="1:2" x14ac:dyDescent="0.25">
      <c r="A14630">
        <f ca="1">26937.2180969073*(((RANDBETWEEN(3800,4910))))</f>
        <v>107183190.8075943</v>
      </c>
      <c r="B14630">
        <v>163757633.00660658</v>
      </c>
    </row>
    <row r="14631" spans="1:2" x14ac:dyDescent="0.25">
      <c r="A14631">
        <f ca="1">30500.0743650696*(((RANDBETWEEN(3800,4910))))</f>
        <v>128069812.25892715</v>
      </c>
      <c r="B14631">
        <v>151754440.82584476</v>
      </c>
    </row>
    <row r="14632" spans="1:2" x14ac:dyDescent="0.25">
      <c r="A14632">
        <f ca="1">28464.5578056126*(((RANDBETWEEN(3800,4910))))</f>
        <v>125984132.84764141</v>
      </c>
      <c r="B14632">
        <v>169833508.79704797</v>
      </c>
    </row>
    <row r="14633" spans="1:2" x14ac:dyDescent="0.25">
      <c r="A14633">
        <f ca="1">28494.5544448947*(((RANDBETWEEN(3800,4910))))</f>
        <v>110530376.69174673</v>
      </c>
      <c r="B14633">
        <v>173626136.82586417</v>
      </c>
    </row>
    <row r="14634" spans="1:2" x14ac:dyDescent="0.25">
      <c r="A14634">
        <f ca="1">31471.9795267194*(((RANDBETWEEN(3800,4910))))</f>
        <v>135014792.16962615</v>
      </c>
      <c r="B14634">
        <v>146188166.23090112</v>
      </c>
    </row>
    <row r="14635" spans="1:2" x14ac:dyDescent="0.25">
      <c r="A14635">
        <f ca="1">26442.0502827226*(((RANDBETWEEN(3800,4910))))</f>
        <v>117349819.15472271</v>
      </c>
      <c r="B14635">
        <v>147513844.78297502</v>
      </c>
    </row>
    <row r="14636" spans="1:2" x14ac:dyDescent="0.25">
      <c r="A14636">
        <f ca="1">26582.5903927652*(((RANDBETWEEN(3800,4910))))</f>
        <v>116351998.14913349</v>
      </c>
      <c r="B14636">
        <v>161823564.4174732</v>
      </c>
    </row>
    <row r="14637" spans="1:2" x14ac:dyDescent="0.25">
      <c r="A14637">
        <f ca="1">25881.8405042438*(((RANDBETWEEN(3800,4910))))</f>
        <v>114656553.43380024</v>
      </c>
      <c r="B14637">
        <v>151675332.76472291</v>
      </c>
    </row>
    <row r="14638" spans="1:2" x14ac:dyDescent="0.25">
      <c r="A14638">
        <f ca="1">28509.8839107541*(((RANDBETWEEN(3800,4910))))</f>
        <v>127781299.68799967</v>
      </c>
      <c r="B14638">
        <v>180119844.18002549</v>
      </c>
    </row>
    <row r="14639" spans="1:2" x14ac:dyDescent="0.25">
      <c r="A14639">
        <f ca="1">32280.6092059186*(((RANDBETWEEN(3800,4910))))</f>
        <v>150007990.97990391</v>
      </c>
      <c r="B14639">
        <v>194791915.02096903</v>
      </c>
    </row>
    <row r="14640" spans="1:2" x14ac:dyDescent="0.25">
      <c r="A14640">
        <f ca="1">27591.2782329636*(((RANDBETWEEN(3800,4910))))</f>
        <v>119553008.5834313</v>
      </c>
      <c r="B14640">
        <v>143817541.47723269</v>
      </c>
    </row>
    <row r="14641" spans="1:2" x14ac:dyDescent="0.25">
      <c r="A14641">
        <f ca="1">28657.6669688487*(((RANDBETWEEN(3800,4910))))</f>
        <v>111879531.84638529</v>
      </c>
      <c r="B14641">
        <v>177881651.89547133</v>
      </c>
    </row>
    <row r="14642" spans="1:2" x14ac:dyDescent="0.25">
      <c r="A14642">
        <f ca="1">28051.4948284838*(((RANDBETWEEN(3800,4910))))</f>
        <v>127157426.05751714</v>
      </c>
      <c r="B14642">
        <v>170080412.87433705</v>
      </c>
    </row>
    <row r="14643" spans="1:2" x14ac:dyDescent="0.25">
      <c r="A14643">
        <f ca="1">27162.0648233647*(((RANDBETWEEN(3800,4910))))</f>
        <v>104302328.92172061</v>
      </c>
      <c r="B14643">
        <v>161170006.50712314</v>
      </c>
    </row>
    <row r="14644" spans="1:2" x14ac:dyDescent="0.25">
      <c r="A14644">
        <f ca="1">30623.0956848001*(((RANDBETWEEN(3800,4910))))</f>
        <v>116429009.79360981</v>
      </c>
      <c r="B14644">
        <v>166443744.31684363</v>
      </c>
    </row>
    <row r="14645" spans="1:2" x14ac:dyDescent="0.25">
      <c r="A14645">
        <f ca="1">27247.5467714924*(((RANDBETWEEN(3800,4910))))</f>
        <v>121360573.32022718</v>
      </c>
      <c r="B14645">
        <v>144900245.96862301</v>
      </c>
    </row>
    <row r="14646" spans="1:2" x14ac:dyDescent="0.25">
      <c r="A14646">
        <f ca="1">30428.3837202692*(((RANDBETWEEN(3800,4910))))</f>
        <v>126277792.43911719</v>
      </c>
      <c r="B14646">
        <v>189234254.3826285</v>
      </c>
    </row>
    <row r="14647" spans="1:2" x14ac:dyDescent="0.25">
      <c r="A14647">
        <f ca="1">30151.311725145*(((RANDBETWEEN(3800,4910))))</f>
        <v>119218286.56122334</v>
      </c>
      <c r="B14647">
        <v>175785764.78679854</v>
      </c>
    </row>
    <row r="14648" spans="1:2" x14ac:dyDescent="0.25">
      <c r="A14648">
        <f ca="1">27462.8790730262*(((RANDBETWEEN(3800,4910))))</f>
        <v>115261703.46949083</v>
      </c>
      <c r="B14648">
        <v>176336150.2933737</v>
      </c>
    </row>
    <row r="14649" spans="1:2" x14ac:dyDescent="0.25">
      <c r="A14649">
        <f ca="1">27250.3014289718*(((RANDBETWEEN(3800,4910))))</f>
        <v>113225002.43737766</v>
      </c>
      <c r="B14649">
        <v>144825060.0285973</v>
      </c>
    </row>
    <row r="14650" spans="1:2" x14ac:dyDescent="0.25">
      <c r="A14650">
        <f ca="1">28429.2660213573*(((RANDBETWEEN(3800,4910))))</f>
        <v>112437747.11446795</v>
      </c>
      <c r="B14650">
        <v>168910824.14257878</v>
      </c>
    </row>
    <row r="14651" spans="1:2" x14ac:dyDescent="0.25">
      <c r="A14651">
        <f ca="1">29207.0818900996*(((RANDBETWEEN(3800,4910))))</f>
        <v>134557026.26768878</v>
      </c>
      <c r="B14651">
        <v>148001231.20676798</v>
      </c>
    </row>
    <row r="14652" spans="1:2" x14ac:dyDescent="0.25">
      <c r="A14652">
        <f ca="1">27939.69239488*(((RANDBETWEEN(3800,4910))))</f>
        <v>127796153.0141812</v>
      </c>
      <c r="B14652">
        <v>195906527.88558227</v>
      </c>
    </row>
    <row r="14653" spans="1:2" x14ac:dyDescent="0.25">
      <c r="A14653">
        <f ca="1">26382.6382355799*(((RANDBETWEEN(3800,4910))))</f>
        <v>104765456.43348779</v>
      </c>
      <c r="B14653">
        <v>153446748.41835678</v>
      </c>
    </row>
    <row r="14654" spans="1:2" x14ac:dyDescent="0.25">
      <c r="A14654">
        <f ca="1">29892.616220921*(((RANDBETWEEN(3800,4910))))</f>
        <v>118584008.54839353</v>
      </c>
      <c r="B14654">
        <v>191912677.00687119</v>
      </c>
    </row>
    <row r="14655" spans="1:2" x14ac:dyDescent="0.25">
      <c r="A14655">
        <f ca="1">28360.5787180982*(((RANDBETWEEN(3800,4910))))</f>
        <v>134826191.22583905</v>
      </c>
      <c r="B14655">
        <v>170251835.5130583</v>
      </c>
    </row>
    <row r="14656" spans="1:2" x14ac:dyDescent="0.25">
      <c r="A14656">
        <f ca="1">26620.0585379782*(((RANDBETWEEN(3800,4910))))</f>
        <v>116143315.40119883</v>
      </c>
      <c r="B14656">
        <v>163481432.01092201</v>
      </c>
    </row>
    <row r="14657" spans="1:2" x14ac:dyDescent="0.25">
      <c r="A14657">
        <f ca="1">32410.8948637013*(((RANDBETWEEN(3800,4910))))</f>
        <v>150807893.80080238</v>
      </c>
      <c r="B14657">
        <v>198283275.60066283</v>
      </c>
    </row>
    <row r="14658" spans="1:2" x14ac:dyDescent="0.25">
      <c r="A14658">
        <f ca="1">27177.2092706533*(((RANDBETWEEN(3800,4910))))</f>
        <v>126265314.27145502</v>
      </c>
      <c r="B14658">
        <v>159594654.70324478</v>
      </c>
    </row>
    <row r="14659" spans="1:2" x14ac:dyDescent="0.25">
      <c r="A14659">
        <f ca="1">31038.0172746629*(((RANDBETWEEN(3800,4910))))</f>
        <v>135822363.5939247</v>
      </c>
      <c r="B14659">
        <v>159121275.63365939</v>
      </c>
    </row>
    <row r="14660" spans="1:2" x14ac:dyDescent="0.25">
      <c r="A14660">
        <f ca="1">26657.9871572969*(((RANDBETWEEN(3800,4910))))</f>
        <v>118921280.70870166</v>
      </c>
      <c r="B14660">
        <v>162065198.68549049</v>
      </c>
    </row>
    <row r="14661" spans="1:2" x14ac:dyDescent="0.25">
      <c r="A14661">
        <f ca="1">26598.0091797715*(((RANDBETWEEN(3800,4910))))</f>
        <v>119026091.07947746</v>
      </c>
      <c r="B14661">
        <v>167338971.53463829</v>
      </c>
    </row>
    <row r="14662" spans="1:2" x14ac:dyDescent="0.25">
      <c r="A14662">
        <f ca="1">26308.4543778717*(((RANDBETWEEN(3800,4910))))</f>
        <v>109443170.2119464</v>
      </c>
      <c r="B14662">
        <v>152089488.57629436</v>
      </c>
    </row>
    <row r="14663" spans="1:2" x14ac:dyDescent="0.25">
      <c r="A14663">
        <f ca="1">26883.6022528958*(((RANDBETWEEN(3800,4910))))</f>
        <v>131003793.77836128</v>
      </c>
      <c r="B14663">
        <v>165395059.45814171</v>
      </c>
    </row>
    <row r="14664" spans="1:2" x14ac:dyDescent="0.25">
      <c r="A14664">
        <f ca="1">29602.8251717799*(((RANDBETWEEN(3800,4910))))</f>
        <v>143100056.88038388</v>
      </c>
      <c r="B14664">
        <v>146837619.35976768</v>
      </c>
    </row>
    <row r="14665" spans="1:2" x14ac:dyDescent="0.25">
      <c r="A14665">
        <f ca="1">26081.6673928204*(((RANDBETWEEN(3800,4910))))</f>
        <v>117315339.93290606</v>
      </c>
      <c r="B14665">
        <v>153789853.44272721</v>
      </c>
    </row>
    <row r="14666" spans="1:2" x14ac:dyDescent="0.25">
      <c r="A14666">
        <f ca="1">28124.2019398697*(((RANDBETWEEN(3800,4910))))</f>
        <v>136880490.84134603</v>
      </c>
      <c r="B14666">
        <v>179588088.09414199</v>
      </c>
    </row>
    <row r="14667" spans="1:2" x14ac:dyDescent="0.25">
      <c r="A14667">
        <f ca="1">25668.6381944709*(((RANDBETWEEN(3800,4910))))</f>
        <v>114944161.83484067</v>
      </c>
      <c r="B14667">
        <v>143021455.58602658</v>
      </c>
    </row>
    <row r="14668" spans="1:2" x14ac:dyDescent="0.25">
      <c r="A14668">
        <f ca="1">27073.3460676595*(((RANDBETWEEN(3800,4910))))</f>
        <v>131874268.69556935</v>
      </c>
      <c r="B14668">
        <v>145591998.96490562</v>
      </c>
    </row>
    <row r="14669" spans="1:2" x14ac:dyDescent="0.25">
      <c r="A14669">
        <f ca="1">27359.8548481864*(((RANDBETWEEN(3800,4910))))</f>
        <v>106429835.35944514</v>
      </c>
      <c r="B14669">
        <v>173361935.59499973</v>
      </c>
    </row>
    <row r="14670" spans="1:2" x14ac:dyDescent="0.25">
      <c r="A14670">
        <f ca="1">28776.1500149046*(((RANDBETWEEN(3800,4910))))</f>
        <v>129780436.56721966</v>
      </c>
      <c r="B14670">
        <v>200804744.59219524</v>
      </c>
    </row>
    <row r="14671" spans="1:2" x14ac:dyDescent="0.25">
      <c r="A14671">
        <f ca="1">26386.3353021881*(((RANDBETWEEN(3800,4910))))</f>
        <v>112511333.72853006</v>
      </c>
      <c r="B14671">
        <v>148997004.23180705</v>
      </c>
    </row>
    <row r="14672" spans="1:2" x14ac:dyDescent="0.25">
      <c r="A14672">
        <f ca="1">26850.5020946838*(((RANDBETWEEN(3800,4910))))</f>
        <v>108019569.92691298</v>
      </c>
      <c r="B14672">
        <v>160291513.42164025</v>
      </c>
    </row>
    <row r="14673" spans="1:2" x14ac:dyDescent="0.25">
      <c r="A14673">
        <f ca="1">27466.6346226415*(((RANDBETWEEN(3800,4910))))</f>
        <v>132389178.88113214</v>
      </c>
      <c r="B14673">
        <v>194532079.374354</v>
      </c>
    </row>
    <row r="14674" spans="1:2" x14ac:dyDescent="0.25">
      <c r="A14674">
        <f ca="1">27859.8194642843*(((RANDBETWEEN(3800,4910))))</f>
        <v>129492440.86999349</v>
      </c>
      <c r="B14674">
        <v>162462334.85681257</v>
      </c>
    </row>
    <row r="14675" spans="1:2" x14ac:dyDescent="0.25">
      <c r="A14675">
        <f ca="1">28367.7127795811*(((RANDBETWEEN(3800,4910))))</f>
        <v>123711595.43175299</v>
      </c>
      <c r="B14675">
        <v>159098997.14679813</v>
      </c>
    </row>
    <row r="14676" spans="1:2" x14ac:dyDescent="0.25">
      <c r="A14676">
        <f ca="1">26210.225883688*(((RANDBETWEEN(3800,4910))))</f>
        <v>107697818.156074</v>
      </c>
      <c r="B14676">
        <v>146065201.08213615</v>
      </c>
    </row>
    <row r="14677" spans="1:2" x14ac:dyDescent="0.25">
      <c r="A14677">
        <f ca="1">30706.1507074823*(((RANDBETWEEN(3800,4910))))</f>
        <v>149201186.28765672</v>
      </c>
      <c r="B14677">
        <v>154065040.40720087</v>
      </c>
    </row>
    <row r="14678" spans="1:2" x14ac:dyDescent="0.25">
      <c r="A14678">
        <f ca="1">26444.7601812443*(((RANDBETWEEN(3800,4910))))</f>
        <v>113421576.41735674</v>
      </c>
      <c r="B14678">
        <v>143482563.36043543</v>
      </c>
    </row>
    <row r="14679" spans="1:2" x14ac:dyDescent="0.25">
      <c r="A14679">
        <f ca="1">28003.1122301517*(((RANDBETWEEN(3800,4910))))</f>
        <v>135591069.41839436</v>
      </c>
      <c r="B14679">
        <v>176203532.7117027</v>
      </c>
    </row>
    <row r="14680" spans="1:2" x14ac:dyDescent="0.25">
      <c r="A14680">
        <f ca="1">26949.675192708*(((RANDBETWEEN(3800,4910))))</f>
        <v>103486752.73999874</v>
      </c>
      <c r="B14680">
        <v>176867081.97629631</v>
      </c>
    </row>
    <row r="14681" spans="1:2" x14ac:dyDescent="0.25">
      <c r="A14681">
        <f ca="1">32868.2596794944*(((RANDBETWEEN(3800,4910))))</f>
        <v>128350554.04842582</v>
      </c>
      <c r="B14681">
        <v>142975346.85104385</v>
      </c>
    </row>
    <row r="14682" spans="1:2" x14ac:dyDescent="0.25">
      <c r="A14682">
        <f ca="1">26020.0011117848*(((RANDBETWEEN(3800,4910))))</f>
        <v>125806705.37547949</v>
      </c>
      <c r="B14682">
        <v>185241659.66852897</v>
      </c>
    </row>
    <row r="14683" spans="1:2" x14ac:dyDescent="0.25">
      <c r="A14683">
        <f ca="1">28126.6259123358*(((RANDBETWEEN(3800,4910))))</f>
        <v>119566286.75333947</v>
      </c>
      <c r="B14683">
        <v>153543083.89871714</v>
      </c>
    </row>
    <row r="14684" spans="1:2" x14ac:dyDescent="0.25">
      <c r="A14684">
        <f ca="1">32402.0164740662*(((RANDBETWEEN(3800,4910))))</f>
        <v>144156571.29312059</v>
      </c>
      <c r="B14684">
        <v>163711831.04620957</v>
      </c>
    </row>
    <row r="14685" spans="1:2" x14ac:dyDescent="0.25">
      <c r="A14685">
        <f ca="1">27694.669233838*(((RANDBETWEEN(3800,4910))))</f>
        <v>114129731.91264631</v>
      </c>
      <c r="B14685">
        <v>160927363.24698368</v>
      </c>
    </row>
    <row r="14686" spans="1:2" x14ac:dyDescent="0.25">
      <c r="A14686">
        <f ca="1">30433.4531534086*(((RANDBETWEEN(3800,4910))))</f>
        <v>142672028.38317966</v>
      </c>
      <c r="B14686">
        <v>163057448.90800911</v>
      </c>
    </row>
    <row r="14687" spans="1:2" x14ac:dyDescent="0.25">
      <c r="A14687">
        <f ca="1">28096.0334061127*(((RANDBETWEEN(3800,4910))))</f>
        <v>110052162.85174356</v>
      </c>
      <c r="B14687">
        <v>154832790.03851813</v>
      </c>
    </row>
    <row r="14688" spans="1:2" x14ac:dyDescent="0.25">
      <c r="A14688">
        <f ca="1">28429.8750264703*(((RANDBETWEEN(3800,4910))))</f>
        <v>136264391.00187227</v>
      </c>
      <c r="B14688">
        <v>162843669.24988887</v>
      </c>
    </row>
    <row r="14689" spans="1:2" x14ac:dyDescent="0.25">
      <c r="A14689">
        <f ca="1">27089.8910481792*(((RANDBETWEEN(3800,4910))))</f>
        <v>118707902.57312132</v>
      </c>
      <c r="B14689">
        <v>171008889.11758509</v>
      </c>
    </row>
    <row r="14690" spans="1:2" x14ac:dyDescent="0.25">
      <c r="A14690">
        <f ca="1">27411.0518604409*(((RANDBETWEEN(3800,4910))))</f>
        <v>119895940.83756846</v>
      </c>
      <c r="B14690">
        <v>165562692.16344216</v>
      </c>
    </row>
    <row r="14691" spans="1:2" x14ac:dyDescent="0.25">
      <c r="A14691">
        <f ca="1">26438.2963710983*(((RANDBETWEEN(3800,4910))))</f>
        <v>105726747.18802224</v>
      </c>
      <c r="B14691">
        <v>149446224.78122225</v>
      </c>
    </row>
    <row r="14692" spans="1:2" x14ac:dyDescent="0.25">
      <c r="A14692">
        <f ca="1">31550.909724854*(((RANDBETWEEN(3800,4910))))</f>
        <v>122859242.46858151</v>
      </c>
      <c r="B14692">
        <v>175393904.97385171</v>
      </c>
    </row>
    <row r="14693" spans="1:2" x14ac:dyDescent="0.25">
      <c r="A14693">
        <f ca="1">26084.9982542563*(((RANDBETWEEN(3800,4910))))</f>
        <v>119730141.9870362</v>
      </c>
      <c r="B14693">
        <v>179647229.41870725</v>
      </c>
    </row>
    <row r="14694" spans="1:2" x14ac:dyDescent="0.25">
      <c r="A14694">
        <f ca="1">26118.8900255846*(((RANDBETWEEN(3800,4910))))</f>
        <v>104606154.55246638</v>
      </c>
      <c r="B14694">
        <v>155154403.83125535</v>
      </c>
    </row>
    <row r="14695" spans="1:2" x14ac:dyDescent="0.25">
      <c r="A14695">
        <f ca="1">30713.3002142799*(((RANDBETWEEN(3800,4910))))</f>
        <v>141066187.8841874</v>
      </c>
      <c r="B14695">
        <v>177586922.50011584</v>
      </c>
    </row>
    <row r="14696" spans="1:2" x14ac:dyDescent="0.25">
      <c r="A14696">
        <f ca="1">28589.298339317*(((RANDBETWEEN(3800,4910))))</f>
        <v>131425004.46584027</v>
      </c>
      <c r="B14696">
        <v>156873984.62427944</v>
      </c>
    </row>
    <row r="14697" spans="1:2" x14ac:dyDescent="0.25">
      <c r="A14697">
        <f ca="1">29261.8042519293*(((RANDBETWEEN(3800,4910))))</f>
        <v>135043226.6226539</v>
      </c>
      <c r="B14697">
        <v>169840182.93361264</v>
      </c>
    </row>
    <row r="14698" spans="1:2" x14ac:dyDescent="0.25">
      <c r="A14698">
        <f ca="1">25863.210281955*(((RANDBETWEEN(3800,4910))))</f>
        <v>99961307.739755943</v>
      </c>
      <c r="B14698">
        <v>186405574.42961264</v>
      </c>
    </row>
    <row r="14699" spans="1:2" x14ac:dyDescent="0.25">
      <c r="A14699">
        <f ca="1">26849.309955177*(((RANDBETWEEN(3800,4910))))</f>
        <v>129252578.12422216</v>
      </c>
      <c r="B14699">
        <v>158922836.1445609</v>
      </c>
    </row>
    <row r="14700" spans="1:2" x14ac:dyDescent="0.25">
      <c r="A14700">
        <f ca="1">27344.1066319028*(((RANDBETWEEN(3800,4910))))</f>
        <v>119985939.90078957</v>
      </c>
      <c r="B14700">
        <v>172904860.47617158</v>
      </c>
    </row>
    <row r="14701" spans="1:2" x14ac:dyDescent="0.25">
      <c r="A14701">
        <f ca="1">25753.6942330597*(((RANDBETWEEN(3800,4910))))</f>
        <v>119934954.04335891</v>
      </c>
      <c r="B14701">
        <v>158414961.29889786</v>
      </c>
    </row>
    <row r="14702" spans="1:2" x14ac:dyDescent="0.25">
      <c r="A14702">
        <f ca="1">26255.577000989*(((RANDBETWEEN(3800,4910))))</f>
        <v>105547419.5439757</v>
      </c>
      <c r="B14702">
        <v>200417961.37639353</v>
      </c>
    </row>
    <row r="14703" spans="1:2" x14ac:dyDescent="0.25">
      <c r="A14703">
        <f ca="1">26447.7604515633*(((RANDBETWEEN(3800,4910))))</f>
        <v>109996235.71805164</v>
      </c>
      <c r="B14703">
        <v>152335789.10813153</v>
      </c>
    </row>
    <row r="14704" spans="1:2" x14ac:dyDescent="0.25">
      <c r="A14704">
        <f ca="1">30047.537261972*(((RANDBETWEEN(3800,4910))))</f>
        <v>140321999.01340923</v>
      </c>
      <c r="B14704">
        <v>181509086.66469166</v>
      </c>
    </row>
    <row r="14705" spans="1:2" x14ac:dyDescent="0.25">
      <c r="A14705">
        <f ca="1">26434.7531713273*(((RANDBETWEEN(3800,4910))))</f>
        <v>103386319.6530612</v>
      </c>
      <c r="B14705">
        <v>149912399.0411289</v>
      </c>
    </row>
    <row r="14706" spans="1:2" x14ac:dyDescent="0.25">
      <c r="A14706">
        <f ca="1">27317.2626342377*(((RANDBETWEEN(3800,4910))))</f>
        <v>106236834.3845503</v>
      </c>
      <c r="B14706">
        <v>144635175.82020974</v>
      </c>
    </row>
    <row r="14707" spans="1:2" x14ac:dyDescent="0.25">
      <c r="A14707">
        <f ca="1">32101.4608346436*(((RANDBETWEEN(3800,4910))))</f>
        <v>145644327.80677804</v>
      </c>
      <c r="B14707">
        <v>161730042.68481502</v>
      </c>
    </row>
    <row r="14708" spans="1:2" x14ac:dyDescent="0.25">
      <c r="A14708">
        <f ca="1">27241.2165247647*(((RANDBETWEEN(3800,4910))))</f>
        <v>123130298.69193655</v>
      </c>
      <c r="B14708">
        <v>152429420.90137088</v>
      </c>
    </row>
    <row r="14709" spans="1:2" x14ac:dyDescent="0.25">
      <c r="A14709">
        <f ca="1">28622.029289887*(((RANDBETWEEN(3800,4910))))</f>
        <v>117922760.67433445</v>
      </c>
      <c r="B14709">
        <v>147939768.18080869</v>
      </c>
    </row>
    <row r="14710" spans="1:2" x14ac:dyDescent="0.25">
      <c r="A14710">
        <f ca="1">26363.4125958439*(((RANDBETWEEN(3800,4910))))</f>
        <v>106402733.23682608</v>
      </c>
      <c r="B14710">
        <v>144559444.44009376</v>
      </c>
    </row>
    <row r="14711" spans="1:2" x14ac:dyDescent="0.25">
      <c r="A14711">
        <f ca="1">32353.3839989461*(((RANDBETWEEN(3800,4910))))</f>
        <v>124431114.85994682</v>
      </c>
      <c r="B14711">
        <v>169134698.64530253</v>
      </c>
    </row>
    <row r="14712" spans="1:2" x14ac:dyDescent="0.25">
      <c r="A14712">
        <f ca="1">26455.5612957669*(((RANDBETWEEN(3800,4910))))</f>
        <v>101933277.67258969</v>
      </c>
      <c r="B14712">
        <v>166390229.36628792</v>
      </c>
    </row>
    <row r="14713" spans="1:2" x14ac:dyDescent="0.25">
      <c r="A14713">
        <f ca="1">25458.9270846864*(((RANDBETWEEN(3800,4910))))</f>
        <v>104585272.46389176</v>
      </c>
      <c r="B14713">
        <v>145503149.70843843</v>
      </c>
    </row>
    <row r="14714" spans="1:2" x14ac:dyDescent="0.25">
      <c r="A14714">
        <f ca="1">27391.3476473814*(((RANDBETWEEN(3800,4910))))</f>
        <v>130821076.36389375</v>
      </c>
      <c r="B14714">
        <v>149868139.93882659</v>
      </c>
    </row>
    <row r="14715" spans="1:2" x14ac:dyDescent="0.25">
      <c r="A14715">
        <f ca="1">29486.4458729615*(((RANDBETWEEN(3800,4910))))</f>
        <v>116648379.87343565</v>
      </c>
      <c r="B14715">
        <v>148104271.71205786</v>
      </c>
    </row>
    <row r="14716" spans="1:2" x14ac:dyDescent="0.25">
      <c r="A14716">
        <f ca="1">29591.7309440419*(((RANDBETWEEN(3800,4910))))</f>
        <v>143845404.1189878</v>
      </c>
      <c r="B14716">
        <v>182891553.32051027</v>
      </c>
    </row>
    <row r="14717" spans="1:2" x14ac:dyDescent="0.25">
      <c r="A14717">
        <f ca="1">26042.0765941513*(((RANDBETWEEN(3800,4910))))</f>
        <v>106980850.64877346</v>
      </c>
      <c r="B14717">
        <v>149466604.88378718</v>
      </c>
    </row>
    <row r="14718" spans="1:2" x14ac:dyDescent="0.25">
      <c r="A14718">
        <f ca="1">26483.0494702065*(((RANDBETWEEN(3800,4910))))</f>
        <v>116843214.26255128</v>
      </c>
      <c r="B14718">
        <v>177277151.02317423</v>
      </c>
    </row>
    <row r="14719" spans="1:2" x14ac:dyDescent="0.25">
      <c r="A14719">
        <f ca="1">28961.3306166431*(((RANDBETWEEN(3800,4910))))</f>
        <v>140809989.45811859</v>
      </c>
      <c r="B14719">
        <v>187008565.55827272</v>
      </c>
    </row>
    <row r="14720" spans="1:2" x14ac:dyDescent="0.25">
      <c r="A14720">
        <f ca="1">25102.5669343177*(((RANDBETWEEN(3800,4910))))</f>
        <v>98853908.587343097</v>
      </c>
      <c r="B14720">
        <v>162087377.53858536</v>
      </c>
    </row>
    <row r="14721" spans="1:2" x14ac:dyDescent="0.25">
      <c r="A14721">
        <f ca="1">29232.55125839*(((RANDBETWEEN(3800,4910))))</f>
        <v>120145785.67198288</v>
      </c>
      <c r="B14721">
        <v>169021247.29178321</v>
      </c>
    </row>
    <row r="14722" spans="1:2" x14ac:dyDescent="0.25">
      <c r="A14722">
        <f ca="1">25999.5478546038*(((RANDBETWEEN(3800,4910))))</f>
        <v>109848089.68570085</v>
      </c>
      <c r="B14722">
        <v>168720615.27605617</v>
      </c>
    </row>
    <row r="14723" spans="1:2" x14ac:dyDescent="0.25">
      <c r="A14723">
        <f ca="1">27519.0354178487*(((RANDBETWEEN(3800,4910))))</f>
        <v>106388590.92540292</v>
      </c>
      <c r="B14723">
        <v>155914889.74188069</v>
      </c>
    </row>
    <row r="14724" spans="1:2" x14ac:dyDescent="0.25">
      <c r="A14724">
        <f ca="1">30314.3154487519*(((RANDBETWEEN(3800,4910))))</f>
        <v>143538283.64984018</v>
      </c>
      <c r="B14724">
        <v>183380348.45482185</v>
      </c>
    </row>
    <row r="14725" spans="1:2" x14ac:dyDescent="0.25">
      <c r="A14725">
        <f ca="1">25239.019859118*(((RANDBETWEEN(3800,4910))))</f>
        <v>123393568.09122802</v>
      </c>
      <c r="B14725">
        <v>201252198.58050829</v>
      </c>
    </row>
    <row r="14726" spans="1:2" x14ac:dyDescent="0.25">
      <c r="A14726">
        <f ca="1">27553.3348110491*(((RANDBETWEEN(3800,4910))))</f>
        <v>126662680.12639284</v>
      </c>
      <c r="B14726">
        <v>181331200.89630276</v>
      </c>
    </row>
    <row r="14727" spans="1:2" x14ac:dyDescent="0.25">
      <c r="A14727">
        <f ca="1">27120.0880236868*(((RANDBETWEEN(3800,4910))))</f>
        <v>132779950.96397033</v>
      </c>
      <c r="B14727">
        <v>144344415.95649359</v>
      </c>
    </row>
    <row r="14728" spans="1:2" x14ac:dyDescent="0.25">
      <c r="A14728">
        <f ca="1">26290.7727640704*(((RANDBETWEEN(3800,4910))))</f>
        <v>123145979.62690581</v>
      </c>
      <c r="B14728">
        <v>163324435.69048291</v>
      </c>
    </row>
    <row r="14729" spans="1:2" x14ac:dyDescent="0.25">
      <c r="A14729">
        <f ca="1">26956.6481655019*(((RANDBETWEEN(3800,4910))))</f>
        <v>115428367.44467899</v>
      </c>
      <c r="B14729">
        <v>152477915.37379861</v>
      </c>
    </row>
    <row r="14730" spans="1:2" x14ac:dyDescent="0.25">
      <c r="A14730">
        <f ca="1">26366.9991410063*(((RANDBETWEEN(3800,4910))))</f>
        <v>104202380.60525693</v>
      </c>
      <c r="B14730">
        <v>146500813.75654319</v>
      </c>
    </row>
    <row r="14731" spans="1:2" x14ac:dyDescent="0.25">
      <c r="A14731">
        <f ca="1">25858.0584040942*(((RANDBETWEEN(3800,4910))))</f>
        <v>110620773.85271502</v>
      </c>
      <c r="B14731">
        <v>143182216.8800607</v>
      </c>
    </row>
    <row r="14732" spans="1:2" x14ac:dyDescent="0.25">
      <c r="A14732">
        <f ca="1">27841.2106265845*(((RANDBETWEEN(3800,4910))))</f>
        <v>117211496.73792079</v>
      </c>
      <c r="B14732">
        <v>181502232.95355392</v>
      </c>
    </row>
    <row r="14733" spans="1:2" x14ac:dyDescent="0.25">
      <c r="A14733">
        <f ca="1">26134.1301371335*(((RANDBETWEEN(3800,4910))))</f>
        <v>109658810.05541223</v>
      </c>
      <c r="B14733">
        <v>149291250.1699388</v>
      </c>
    </row>
    <row r="14734" spans="1:2" x14ac:dyDescent="0.25">
      <c r="A14734">
        <f ca="1">28060.8128819819*(((RANDBETWEEN(3800,4910))))</f>
        <v>121587502.21762738</v>
      </c>
      <c r="B14734">
        <v>148678829.00307846</v>
      </c>
    </row>
    <row r="14735" spans="1:2" x14ac:dyDescent="0.25">
      <c r="A14735">
        <f ca="1">28816.8740412317*(((RANDBETWEEN(3800,4910))))</f>
        <v>118581436.67966858</v>
      </c>
      <c r="B14735">
        <v>197302805.01284403</v>
      </c>
    </row>
    <row r="14736" spans="1:2" x14ac:dyDescent="0.25">
      <c r="A14736">
        <f ca="1">27221.1338122684*(((RANDBETWEEN(3800,4910))))</f>
        <v>106870171.34696589</v>
      </c>
      <c r="B14736">
        <v>192129028.73339075</v>
      </c>
    </row>
    <row r="14737" spans="1:2" x14ac:dyDescent="0.25">
      <c r="A14737">
        <f ca="1">28598.3116425595*(((RANDBETWEEN(3800,4910))))</f>
        <v>127405478.36760256</v>
      </c>
      <c r="B14737">
        <v>161936940.04431367</v>
      </c>
    </row>
    <row r="14738" spans="1:2" x14ac:dyDescent="0.25">
      <c r="A14738">
        <f ca="1">28973.9237838154*(((RANDBETWEEN(3800,4910))))</f>
        <v>115779799.44012615</v>
      </c>
      <c r="B14738">
        <v>180730770.99885207</v>
      </c>
    </row>
    <row r="14739" spans="1:2" x14ac:dyDescent="0.25">
      <c r="A14739">
        <f ca="1">25859.4995241725*(((RANDBETWEEN(3800,4910))))</f>
        <v>106256683.54482472</v>
      </c>
      <c r="B14739">
        <v>184844927.73696792</v>
      </c>
    </row>
    <row r="14740" spans="1:2" x14ac:dyDescent="0.25">
      <c r="A14740">
        <f ca="1">27848.5149450462*(((RANDBETWEEN(3800,4910))))</f>
        <v>125596802.40215828</v>
      </c>
      <c r="B14740">
        <v>163113444.89477864</v>
      </c>
    </row>
    <row r="14741" spans="1:2" x14ac:dyDescent="0.25">
      <c r="A14741">
        <f ca="1">30193.8621349788*(((RANDBETWEEN(3800,4910))))</f>
        <v>143058518.7955296</v>
      </c>
      <c r="B14741">
        <v>186329359.77271047</v>
      </c>
    </row>
    <row r="14742" spans="1:2" x14ac:dyDescent="0.25">
      <c r="A14742">
        <f ca="1">26022.6725899259*(((RANDBETWEEN(3800,4910))))</f>
        <v>105964322.78617811</v>
      </c>
      <c r="B14742">
        <v>160230245.8225404</v>
      </c>
    </row>
    <row r="14743" spans="1:2" x14ac:dyDescent="0.25">
      <c r="A14743">
        <f ca="1">32471.5788035188*(((RANDBETWEEN(3800,4910))))</f>
        <v>136737818.34161758</v>
      </c>
      <c r="B14743">
        <v>145218965.3178634</v>
      </c>
    </row>
    <row r="14744" spans="1:2" x14ac:dyDescent="0.25">
      <c r="A14744">
        <f ca="1">26699.2526399841*(((RANDBETWEEN(3800,4910))))</f>
        <v>114486395.32025199</v>
      </c>
      <c r="B14744">
        <v>166004669.244102</v>
      </c>
    </row>
    <row r="14745" spans="1:2" x14ac:dyDescent="0.25">
      <c r="A14745">
        <f ca="1">28029.7900441902*(((RANDBETWEEN(3800,4910))))</f>
        <v>108026810.83030902</v>
      </c>
      <c r="B14745">
        <v>155933683.02545893</v>
      </c>
    </row>
    <row r="14746" spans="1:2" x14ac:dyDescent="0.25">
      <c r="A14746">
        <f ca="1">30470.4711164327*(((RANDBETWEEN(3800,4910))))</f>
        <v>127488451.15115456</v>
      </c>
      <c r="B14746">
        <v>159638470.52252483</v>
      </c>
    </row>
    <row r="14747" spans="1:2" x14ac:dyDescent="0.25">
      <c r="A14747">
        <f ca="1">26559.0720945664*(((RANDBETWEEN(3800,4910))))</f>
        <v>103474144.88043068</v>
      </c>
      <c r="B14747">
        <v>159964265.57229441</v>
      </c>
    </row>
    <row r="14748" spans="1:2" x14ac:dyDescent="0.25">
      <c r="A14748">
        <f ca="1">28066.3859038018*(((RANDBETWEEN(3800,4910))))</f>
        <v>120404795.52730955</v>
      </c>
      <c r="B14748">
        <v>193472119.70320359</v>
      </c>
    </row>
    <row r="14749" spans="1:2" x14ac:dyDescent="0.25">
      <c r="A14749">
        <f ca="1">31025.8084210012*(((RANDBETWEEN(3800,4910))))</f>
        <v>121869375.47769254</v>
      </c>
      <c r="B14749">
        <v>173947970.63586602</v>
      </c>
    </row>
    <row r="14750" spans="1:2" x14ac:dyDescent="0.25">
      <c r="A14750">
        <f ca="1">32466.7354884506*(((RANDBETWEEN(3800,4910))))</f>
        <v>157918201.41582388</v>
      </c>
      <c r="B14750">
        <v>144365680.2501207</v>
      </c>
    </row>
    <row r="14751" spans="1:2" x14ac:dyDescent="0.25">
      <c r="A14751">
        <f ca="1">27890.1054645169*(((RANDBETWEEN(3800,4910))))</f>
        <v>126704749.12530044</v>
      </c>
      <c r="B14751">
        <v>165029660.90760872</v>
      </c>
    </row>
    <row r="14752" spans="1:2" x14ac:dyDescent="0.25">
      <c r="A14752">
        <f ca="1">26319.3911748832*(((RANDBETWEEN(3800,4910))))</f>
        <v>105040690.17895879</v>
      </c>
      <c r="B14752">
        <v>197709463.84322342</v>
      </c>
    </row>
    <row r="14753" spans="1:2" x14ac:dyDescent="0.25">
      <c r="A14753">
        <f ca="1">29032.8876894237*(((RANDBETWEEN(3800,4910))))</f>
        <v>126118864.12285645</v>
      </c>
      <c r="B14753">
        <v>178295231.05780175</v>
      </c>
    </row>
    <row r="14754" spans="1:2" x14ac:dyDescent="0.25">
      <c r="A14754">
        <f ca="1">27904.7671586309*(((RANDBETWEEN(3800,4910))))</f>
        <v>117786022.17658085</v>
      </c>
      <c r="B14754">
        <v>172744138.38340098</v>
      </c>
    </row>
    <row r="14755" spans="1:2" x14ac:dyDescent="0.25">
      <c r="A14755">
        <f ca="1">25922.1747932374*(((RANDBETWEEN(3800,4910))))</f>
        <v>124659738.58067872</v>
      </c>
      <c r="B14755">
        <v>143886849.67950779</v>
      </c>
    </row>
    <row r="14756" spans="1:2" x14ac:dyDescent="0.25">
      <c r="A14756">
        <f ca="1">33632.7485193441*(((RANDBETWEEN(3800,4910))))</f>
        <v>128510732.09241396</v>
      </c>
      <c r="B14756">
        <v>166983471.04482991</v>
      </c>
    </row>
    <row r="14757" spans="1:2" x14ac:dyDescent="0.25">
      <c r="A14757">
        <f ca="1">26454.8836904205*(((RANDBETWEEN(3800,4910))))</f>
        <v>113094627.77654773</v>
      </c>
      <c r="B14757">
        <v>149627717.63883948</v>
      </c>
    </row>
    <row r="14758" spans="1:2" x14ac:dyDescent="0.25">
      <c r="A14758">
        <f ca="1">27393.4372368421*(((RANDBETWEEN(3800,4910))))</f>
        <v>106916585.53539485</v>
      </c>
      <c r="B14758">
        <v>178949318.01823267</v>
      </c>
    </row>
    <row r="14759" spans="1:2" x14ac:dyDescent="0.25">
      <c r="A14759">
        <f ca="1">28033.9444397196*(((RANDBETWEEN(3800,4910))))</f>
        <v>115051307.9806091</v>
      </c>
      <c r="B14759">
        <v>146575988.27487344</v>
      </c>
    </row>
    <row r="14760" spans="1:2" x14ac:dyDescent="0.25">
      <c r="A14760">
        <f ca="1">27699.5217562415*(((RANDBETWEEN(3800,4910))))</f>
        <v>110576490.85091594</v>
      </c>
      <c r="B14760">
        <v>150561209.25040773</v>
      </c>
    </row>
    <row r="14761" spans="1:2" x14ac:dyDescent="0.25">
      <c r="A14761">
        <f ca="1">27676.9507296198*(((RANDBETWEEN(3800,4910))))</f>
        <v>106583937.25976567</v>
      </c>
      <c r="B14761">
        <v>153090903.14459744</v>
      </c>
    </row>
    <row r="14762" spans="1:2" x14ac:dyDescent="0.25">
      <c r="A14762">
        <f ca="1">26755.5368662102*(((RANDBETWEEN(3800,4910))))</f>
        <v>117162495.93713449</v>
      </c>
      <c r="B14762">
        <v>197866750.59600145</v>
      </c>
    </row>
    <row r="14763" spans="1:2" x14ac:dyDescent="0.25">
      <c r="A14763">
        <f ca="1">26747.1872286845*(((RANDBETWEEN(3800,4910))))</f>
        <v>110893838.25012584</v>
      </c>
      <c r="B14763">
        <v>181585850.70757192</v>
      </c>
    </row>
    <row r="14764" spans="1:2" x14ac:dyDescent="0.25">
      <c r="A14764">
        <f ca="1">29003.6063858752*(((RANDBETWEEN(3800,4910))))</f>
        <v>123845399.26768722</v>
      </c>
      <c r="B14764">
        <v>190566088.46731073</v>
      </c>
    </row>
    <row r="14765" spans="1:2" x14ac:dyDescent="0.25">
      <c r="A14765">
        <f ca="1">29218.7906259994*(((RANDBETWEEN(3800,4910))))</f>
        <v>122076107.23542535</v>
      </c>
      <c r="B14765">
        <v>177451332.63131979</v>
      </c>
    </row>
    <row r="14766" spans="1:2" x14ac:dyDescent="0.25">
      <c r="A14766">
        <f ca="1">27361.9500307061*(((RANDBETWEEN(3800,4910))))</f>
        <v>122855155.63787048</v>
      </c>
      <c r="B14766">
        <v>187416854.66760278</v>
      </c>
    </row>
    <row r="14767" spans="1:2" x14ac:dyDescent="0.25">
      <c r="A14767">
        <f ca="1">28199.1918355008*(((RANDBETWEEN(3800,4910))))</f>
        <v>131746624.25545962</v>
      </c>
      <c r="B14767">
        <v>170685886.57098901</v>
      </c>
    </row>
    <row r="14768" spans="1:2" x14ac:dyDescent="0.25">
      <c r="A14768">
        <f ca="1">27067.2820071148*(((RANDBETWEEN(3800,4910))))</f>
        <v>131086846.76045674</v>
      </c>
      <c r="B14768">
        <v>146477044.40142635</v>
      </c>
    </row>
    <row r="14769" spans="1:2" x14ac:dyDescent="0.25">
      <c r="A14769">
        <f ca="1">28290.8887818962*(((RANDBETWEEN(3800,4910))))</f>
        <v>121113294.87529749</v>
      </c>
      <c r="B14769">
        <v>162621556.17413446</v>
      </c>
    </row>
    <row r="14770" spans="1:2" x14ac:dyDescent="0.25">
      <c r="A14770">
        <f ca="1">30380.8104400839*(((RANDBETWEEN(3800,4910))))</f>
        <v>136500981.30729687</v>
      </c>
      <c r="B14770">
        <v>179809253.296857</v>
      </c>
    </row>
    <row r="14771" spans="1:2" x14ac:dyDescent="0.25">
      <c r="A14771">
        <f ca="1">25630.0304480085*(((RANDBETWEEN(3800,4910))))</f>
        <v>114028005.46319002</v>
      </c>
      <c r="B14771">
        <v>146919595.89434144</v>
      </c>
    </row>
    <row r="14772" spans="1:2" x14ac:dyDescent="0.25">
      <c r="A14772">
        <f ca="1">27209.6238817481*(((RANDBETWEEN(3800,4910))))</f>
        <v>113545760.45853481</v>
      </c>
      <c r="B14772">
        <v>179972131.26866442</v>
      </c>
    </row>
    <row r="14773" spans="1:2" x14ac:dyDescent="0.25">
      <c r="A14773">
        <f ca="1">25861.3242483992*(((RANDBETWEEN(3800,4910))))</f>
        <v>102488427.99640611</v>
      </c>
      <c r="B14773">
        <v>143683215.35552341</v>
      </c>
    </row>
    <row r="14774" spans="1:2" x14ac:dyDescent="0.25">
      <c r="A14774">
        <f ca="1">26079.7737702698*(((RANDBETWEEN(3800,4910))))</f>
        <v>116654828.07441674</v>
      </c>
      <c r="B14774">
        <v>169815275.11084205</v>
      </c>
    </row>
    <row r="14775" spans="1:2" x14ac:dyDescent="0.25">
      <c r="A14775">
        <f ca="1">28000.3773433348*(((RANDBETWEEN(3800,4910))))</f>
        <v>126057698.79969324</v>
      </c>
      <c r="B14775">
        <v>165090721.51863295</v>
      </c>
    </row>
    <row r="14776" spans="1:2" x14ac:dyDescent="0.25">
      <c r="A14776">
        <f ca="1">26875.6340099826*(((RANDBETWEEN(3800,4910))))</f>
        <v>106723142.65364106</v>
      </c>
      <c r="B14776">
        <v>167937026.69532377</v>
      </c>
    </row>
    <row r="14777" spans="1:2" x14ac:dyDescent="0.25">
      <c r="A14777">
        <f ca="1">30357.5327683633*(((RANDBETWEEN(3800,4910))))</f>
        <v>129535592.3226063</v>
      </c>
      <c r="B14777">
        <v>191744518.73139244</v>
      </c>
    </row>
    <row r="14778" spans="1:2" x14ac:dyDescent="0.25">
      <c r="A14778">
        <f ca="1">28983.0181140358*(((RANDBETWEEN(3800,4910))))</f>
        <v>113526481.95267804</v>
      </c>
      <c r="B14778">
        <v>188331078.69778726</v>
      </c>
    </row>
    <row r="14779" spans="1:2" x14ac:dyDescent="0.25">
      <c r="A14779">
        <f ca="1">32401.9652104187*(((RANDBETWEEN(3800,4910))))</f>
        <v>126367664.32063276</v>
      </c>
      <c r="B14779">
        <v>197640836.50396508</v>
      </c>
    </row>
    <row r="14780" spans="1:2" x14ac:dyDescent="0.25">
      <c r="A14780">
        <f ca="1">27588.0502932127*(((RANDBETWEEN(3800,4910))))</f>
        <v>111786779.78809784</v>
      </c>
      <c r="B14780">
        <v>144177877.2706697</v>
      </c>
    </row>
    <row r="14781" spans="1:2" x14ac:dyDescent="0.25">
      <c r="A14781">
        <f ca="1">29117.7967330861*(((RANDBETWEEN(3800,4910))))</f>
        <v>116849718.28987461</v>
      </c>
      <c r="B14781">
        <v>195630704.77140424</v>
      </c>
    </row>
    <row r="14782" spans="1:2" x14ac:dyDescent="0.25">
      <c r="A14782">
        <f ca="1">29629.3710719335*(((RANDBETWEEN(3800,4910))))</f>
        <v>112680498.18656316</v>
      </c>
      <c r="B14782">
        <v>201665634.1519289</v>
      </c>
    </row>
    <row r="14783" spans="1:2" x14ac:dyDescent="0.25">
      <c r="A14783">
        <f ca="1">26415.079542291*(((RANDBETWEEN(3800,4910))))</f>
        <v>116781066.65646832</v>
      </c>
      <c r="B14783">
        <v>189813927.61984333</v>
      </c>
    </row>
    <row r="14784" spans="1:2" x14ac:dyDescent="0.25">
      <c r="A14784">
        <f ca="1">25827.5758198682*(((RANDBETWEEN(3800,4910))))</f>
        <v>118419435.13409579</v>
      </c>
      <c r="B14784">
        <v>143948523.09092605</v>
      </c>
    </row>
    <row r="14785" spans="1:2" x14ac:dyDescent="0.25">
      <c r="A14785">
        <f ca="1">29517.2794418778*(((RANDBETWEEN(3800,4910))))</f>
        <v>121699743.1388623</v>
      </c>
      <c r="B14785">
        <v>175043534.18364087</v>
      </c>
    </row>
    <row r="14786" spans="1:2" x14ac:dyDescent="0.25">
      <c r="A14786">
        <f ca="1">29719.617192402*(((RANDBETWEEN(3800,4910))))</f>
        <v>121820710.87165579</v>
      </c>
      <c r="B14786">
        <v>144431876.45920575</v>
      </c>
    </row>
    <row r="14787" spans="1:2" x14ac:dyDescent="0.25">
      <c r="A14787">
        <f ca="1">30588.0847920863*(((RANDBETWEEN(3800,4910))))</f>
        <v>142081653.85924104</v>
      </c>
      <c r="B14787">
        <v>149936580.7488755</v>
      </c>
    </row>
    <row r="14788" spans="1:2" x14ac:dyDescent="0.25">
      <c r="A14788">
        <f ca="1">30301.40135044*(((RANDBETWEEN(3800,4910))))</f>
        <v>124508458.14895783</v>
      </c>
      <c r="B14788">
        <v>184090184.43364385</v>
      </c>
    </row>
    <row r="14789" spans="1:2" x14ac:dyDescent="0.25">
      <c r="A14789">
        <f ca="1">26967.9828384906*(((RANDBETWEEN(3800,4910))))</f>
        <v>120169331.52831429</v>
      </c>
      <c r="B14789">
        <v>157503791.68071312</v>
      </c>
    </row>
    <row r="14790" spans="1:2" x14ac:dyDescent="0.25">
      <c r="A14790">
        <f ca="1">29011.9846378197*(((RANDBETWEEN(3800,4910))))</f>
        <v>121531203.64782655</v>
      </c>
      <c r="B14790">
        <v>160795856.18130219</v>
      </c>
    </row>
    <row r="14791" spans="1:2" x14ac:dyDescent="0.25">
      <c r="A14791">
        <f ca="1">25405.4373943212*(((RANDBETWEEN(3800,4910))))</f>
        <v>104467158.56544867</v>
      </c>
      <c r="B14791">
        <v>162864127.80854458</v>
      </c>
    </row>
    <row r="14792" spans="1:2" x14ac:dyDescent="0.25">
      <c r="A14792">
        <f ca="1">29841.5610035452*(((RANDBETWEEN(3800,4910))))</f>
        <v>145000144.91622633</v>
      </c>
      <c r="B14792">
        <v>182909422.22843766</v>
      </c>
    </row>
    <row r="14793" spans="1:2" x14ac:dyDescent="0.25">
      <c r="A14793">
        <f ca="1">25600.3332858535*(((RANDBETWEEN(3800,4910))))</f>
        <v>103578948.47456324</v>
      </c>
      <c r="B14793">
        <v>143873854.29363048</v>
      </c>
    </row>
    <row r="14794" spans="1:2" x14ac:dyDescent="0.25">
      <c r="A14794">
        <f ca="1">25764.528015176*(((RANDBETWEEN(3800,4910))))</f>
        <v>119135177.54217403</v>
      </c>
      <c r="B14794">
        <v>158443531.1175189</v>
      </c>
    </row>
    <row r="14795" spans="1:2" x14ac:dyDescent="0.25">
      <c r="A14795">
        <f ca="1">27288.5868901396*(((RANDBETWEEN(3800,4910))))</f>
        <v>118487044.27698635</v>
      </c>
      <c r="B14795">
        <v>184692858.57655457</v>
      </c>
    </row>
    <row r="14796" spans="1:2" x14ac:dyDescent="0.25">
      <c r="A14796">
        <f ca="1">25978.3300191282*(((RANDBETWEEN(3800,4910))))</f>
        <v>121890324.44974974</v>
      </c>
      <c r="B14796">
        <v>152056018.63287386</v>
      </c>
    </row>
    <row r="14797" spans="1:2" x14ac:dyDescent="0.25">
      <c r="A14797">
        <f ca="1">27152.4709249078*(((RANDBETWEEN(3800,4910))))</f>
        <v>119063585.00572076</v>
      </c>
      <c r="B14797">
        <v>146119163.00721177</v>
      </c>
    </row>
    <row r="14798" spans="1:2" x14ac:dyDescent="0.25">
      <c r="A14798">
        <f ca="1">25212.4332518624*(((RANDBETWEEN(3800,4910))))</f>
        <v>99009225.380063742</v>
      </c>
      <c r="B14798">
        <v>153398442.58198574</v>
      </c>
    </row>
    <row r="14799" spans="1:2" x14ac:dyDescent="0.25">
      <c r="A14799">
        <f ca="1">29095.5716779581*(((RANDBETWEEN(3800,4910))))</f>
        <v>119379130.59466219</v>
      </c>
      <c r="B14799">
        <v>189322967.55261344</v>
      </c>
    </row>
    <row r="14800" spans="1:2" x14ac:dyDescent="0.25">
      <c r="A14800">
        <f ca="1">28170.8497216834*(((RANDBETWEEN(3800,4910))))</f>
        <v>114176453.921983</v>
      </c>
      <c r="B14800">
        <v>151717326.29071122</v>
      </c>
    </row>
    <row r="14801" spans="1:2" x14ac:dyDescent="0.25">
      <c r="A14801">
        <f ca="1">33012.5395437118*(((RANDBETWEEN(3800,4910))))</f>
        <v>130036393.26268086</v>
      </c>
      <c r="B14801">
        <v>171157802.50319117</v>
      </c>
    </row>
    <row r="14802" spans="1:2" x14ac:dyDescent="0.25">
      <c r="A14802">
        <f ca="1">30899.1094899867*(((RANDBETWEEN(3800,4910))))</f>
        <v>128663891.91630474</v>
      </c>
      <c r="B14802">
        <v>187153739.82922256</v>
      </c>
    </row>
    <row r="14803" spans="1:2" x14ac:dyDescent="0.25">
      <c r="A14803">
        <f ca="1">26999.8836316183*(((RANDBETWEEN(3800,4910))))</f>
        <v>112103516.83847928</v>
      </c>
      <c r="B14803">
        <v>153820889.88694489</v>
      </c>
    </row>
    <row r="14804" spans="1:2" x14ac:dyDescent="0.25">
      <c r="A14804">
        <f ca="1">30340.1850060854*(((RANDBETWEEN(3800,4910))))</f>
        <v>137289337.1525366</v>
      </c>
      <c r="B14804">
        <v>195383312.03496385</v>
      </c>
    </row>
    <row r="14805" spans="1:2" x14ac:dyDescent="0.25">
      <c r="A14805">
        <f ca="1">31446.2869422439*(((RANDBETWEEN(3800,4910))))</f>
        <v>120344940.12796754</v>
      </c>
      <c r="B14805">
        <v>163704999.52279636</v>
      </c>
    </row>
    <row r="14806" spans="1:2" x14ac:dyDescent="0.25">
      <c r="A14806">
        <f ca="1">27750.8751604814*(((RANDBETWEEN(3800,4910))))</f>
        <v>124129664.59283346</v>
      </c>
      <c r="B14806">
        <v>162212514.32266051</v>
      </c>
    </row>
    <row r="14807" spans="1:2" x14ac:dyDescent="0.25">
      <c r="A14807">
        <f ca="1">28013.4910351822*(((RANDBETWEEN(3800,4910))))</f>
        <v>121942726.47614838</v>
      </c>
      <c r="B14807">
        <v>171613137.17039648</v>
      </c>
    </row>
    <row r="14808" spans="1:2" x14ac:dyDescent="0.25">
      <c r="A14808">
        <f ca="1">28789.7498932949*(((RANDBETWEEN(3800,4910))))</f>
        <v>133411701.00552878</v>
      </c>
      <c r="B14808">
        <v>200436766.75013572</v>
      </c>
    </row>
    <row r="14809" spans="1:2" x14ac:dyDescent="0.25">
      <c r="A14809">
        <f ca="1">29798.4740007213*(((RANDBETWEEN(3800,4910))))</f>
        <v>123455077.78498843</v>
      </c>
      <c r="B14809">
        <v>180077548.57986298</v>
      </c>
    </row>
    <row r="14810" spans="1:2" x14ac:dyDescent="0.25">
      <c r="A14810">
        <f ca="1">31976.0676595211*(((RANDBETWEEN(3800,4910))))</f>
        <v>127360677.48787245</v>
      </c>
      <c r="B14810">
        <v>185966411.65148199</v>
      </c>
    </row>
    <row r="14811" spans="1:2" x14ac:dyDescent="0.25">
      <c r="A14811">
        <f ca="1">32054.027606122*(((RANDBETWEEN(3800,4910))))</f>
        <v>123760600.58723699</v>
      </c>
      <c r="B14811">
        <v>180755548.91902581</v>
      </c>
    </row>
    <row r="14812" spans="1:2" x14ac:dyDescent="0.25">
      <c r="A14812">
        <f ca="1">27460.1009744192*(((RANDBETWEEN(3800,4910))))</f>
        <v>132769588.21131681</v>
      </c>
      <c r="B14812">
        <v>175699756.40238044</v>
      </c>
    </row>
    <row r="14813" spans="1:2" x14ac:dyDescent="0.25">
      <c r="A14813">
        <f ca="1">28111.5919626586*(((RANDBETWEEN(3800,4910))))</f>
        <v>121891862.75008751</v>
      </c>
      <c r="B14813">
        <v>151956253.40789533</v>
      </c>
    </row>
    <row r="14814" spans="1:2" x14ac:dyDescent="0.25">
      <c r="A14814">
        <f ca="1">29742.2393224963*(((RANDBETWEEN(3800,4910))))</f>
        <v>136159971.61838827</v>
      </c>
      <c r="B14814">
        <v>170064804.12426412</v>
      </c>
    </row>
    <row r="14815" spans="1:2" x14ac:dyDescent="0.25">
      <c r="A14815">
        <f ca="1">30466.9181959069*(((RANDBETWEEN(3800,4910))))</f>
        <v>131921755.7882767</v>
      </c>
      <c r="B14815">
        <v>171532940.98235434</v>
      </c>
    </row>
    <row r="14816" spans="1:2" x14ac:dyDescent="0.25">
      <c r="A14816">
        <f ca="1">29884.8159291909*(((RANDBETWEEN(3800,4910))))</f>
        <v>141325294.52914402</v>
      </c>
      <c r="B14816">
        <v>158615633.82871532</v>
      </c>
    </row>
    <row r="14817" spans="1:2" x14ac:dyDescent="0.25">
      <c r="A14817">
        <f ca="1">27731.5114323853*(((RANDBETWEEN(3800,4910))))</f>
        <v>126289303.06308246</v>
      </c>
      <c r="B14817">
        <v>193587067.96820092</v>
      </c>
    </row>
    <row r="14818" spans="1:2" x14ac:dyDescent="0.25">
      <c r="A14818">
        <f ca="1">26539.1783352305*(((RANDBETWEEN(3800,4910))))</f>
        <v>101512357.13225655</v>
      </c>
      <c r="B14818">
        <v>153938434.56105715</v>
      </c>
    </row>
    <row r="14819" spans="1:2" x14ac:dyDescent="0.25">
      <c r="A14819">
        <f ca="1">27549.8709722423*(((RANDBETWEEN(3800,4910))))</f>
        <v>111742276.66341488</v>
      </c>
      <c r="B14819">
        <v>176766654.82667458</v>
      </c>
    </row>
    <row r="14820" spans="1:2" x14ac:dyDescent="0.25">
      <c r="A14820">
        <f ca="1">27229.4424970982*(((RANDBETWEEN(3800,4910))))</f>
        <v>106439890.72115672</v>
      </c>
      <c r="B14820">
        <v>179002548.21995065</v>
      </c>
    </row>
    <row r="14821" spans="1:2" x14ac:dyDescent="0.25">
      <c r="A14821">
        <f ca="1">26144.2456032666*(((RANDBETWEEN(3800,4910))))</f>
        <v>123819147.17707069</v>
      </c>
      <c r="B14821">
        <v>151174013.06019187</v>
      </c>
    </row>
    <row r="14822" spans="1:2" x14ac:dyDescent="0.25">
      <c r="A14822">
        <f ca="1">26845.5647004119*(((RANDBETWEEN(3800,4910))))</f>
        <v>102201064.81446812</v>
      </c>
      <c r="B14822">
        <v>157441538.45935145</v>
      </c>
    </row>
    <row r="14823" spans="1:2" x14ac:dyDescent="0.25">
      <c r="A14823">
        <f ca="1">28663.8594399285*(((RANDBETWEEN(3800,4910))))</f>
        <v>130793190.62439379</v>
      </c>
      <c r="B14823">
        <v>188592446.62827754</v>
      </c>
    </row>
    <row r="14824" spans="1:2" x14ac:dyDescent="0.25">
      <c r="A14824">
        <f ca="1">28053.6443615357*(((RANDBETWEEN(3800,4910))))</f>
        <v>137322589.14971721</v>
      </c>
      <c r="B14824">
        <v>175548321.50803894</v>
      </c>
    </row>
    <row r="14825" spans="1:2" x14ac:dyDescent="0.25">
      <c r="A14825">
        <f ca="1">30636.5492894229*(((RANDBETWEEN(3800,4910))))</f>
        <v>117705622.36996277</v>
      </c>
      <c r="B14825">
        <v>174133977.29257327</v>
      </c>
    </row>
    <row r="14826" spans="1:2" x14ac:dyDescent="0.25">
      <c r="A14826">
        <f ca="1">30633.3739623989*(((RANDBETWEEN(3800,4910))))</f>
        <v>137605115.83909565</v>
      </c>
      <c r="B14826">
        <v>166439058.07544625</v>
      </c>
    </row>
    <row r="14827" spans="1:2" x14ac:dyDescent="0.25">
      <c r="A14827">
        <f ca="1">26871.4354932124*(((RANDBETWEEN(3800,4910))))</f>
        <v>111408971.55485868</v>
      </c>
      <c r="B14827">
        <v>149284244.73459041</v>
      </c>
    </row>
    <row r="14828" spans="1:2" x14ac:dyDescent="0.25">
      <c r="A14828">
        <f ca="1">24734.9661818*(((RANDBETWEEN(3800,4910))))</f>
        <v>100325022.83338098</v>
      </c>
      <c r="B14828">
        <v>158304545.83349857</v>
      </c>
    </row>
    <row r="14829" spans="1:2" x14ac:dyDescent="0.25">
      <c r="A14829">
        <f ca="1">32671.1305116779*(((RANDBETWEEN(3800,4910))))</f>
        <v>146987416.17203888</v>
      </c>
      <c r="B14829">
        <v>192917995.8467406</v>
      </c>
    </row>
    <row r="14830" spans="1:2" x14ac:dyDescent="0.25">
      <c r="A14830">
        <f ca="1">30488.159789149*(((RANDBETWEEN(3800,4910))))</f>
        <v>149239542.16788456</v>
      </c>
      <c r="B14830">
        <v>153788292.8807838</v>
      </c>
    </row>
    <row r="14831" spans="1:2" x14ac:dyDescent="0.25">
      <c r="A14831">
        <f ca="1">33245.629368445*(((RANDBETWEEN(3800,4910))))</f>
        <v>140063836.52925876</v>
      </c>
      <c r="B14831">
        <v>146725476.24137497</v>
      </c>
    </row>
    <row r="14832" spans="1:2" x14ac:dyDescent="0.25">
      <c r="A14832">
        <f ca="1">26022.3354738226*(((RANDBETWEEN(3800,4910))))</f>
        <v>98884874.800525784</v>
      </c>
      <c r="B14832">
        <v>143405188.80457771</v>
      </c>
    </row>
    <row r="14833" spans="1:2" x14ac:dyDescent="0.25">
      <c r="A14833">
        <f ca="1">30833.5224033772*(((RANDBETWEEN(3800,4910))))</f>
        <v>141495034.30909789</v>
      </c>
      <c r="B14833">
        <v>201397485.53423208</v>
      </c>
    </row>
    <row r="14834" spans="1:2" x14ac:dyDescent="0.25">
      <c r="A14834">
        <f ca="1">26617.9199971633*(((RANDBETWEEN(3800,4910))))</f>
        <v>103517090.8689682</v>
      </c>
      <c r="B14834">
        <v>170558738.1159392</v>
      </c>
    </row>
    <row r="14835" spans="1:2" x14ac:dyDescent="0.25">
      <c r="A14835">
        <f ca="1">27357.9933402002*(((RANDBETWEEN(3800,4910))))</f>
        <v>109596121.32084204</v>
      </c>
      <c r="B14835">
        <v>170412984.13201562</v>
      </c>
    </row>
    <row r="14836" spans="1:2" x14ac:dyDescent="0.25">
      <c r="A14836">
        <f ca="1">25765.950067648*(((RANDBETWEEN(3800,4910))))</f>
        <v>116874349.50685133</v>
      </c>
      <c r="B14836">
        <v>143198951.72456142</v>
      </c>
    </row>
    <row r="14837" spans="1:2" x14ac:dyDescent="0.25">
      <c r="A14837">
        <f ca="1">29980.8405659541*(((RANDBETWEEN(3800,4910))))</f>
        <v>119893381.42325038</v>
      </c>
      <c r="B14837">
        <v>197022545.03723747</v>
      </c>
    </row>
    <row r="14838" spans="1:2" x14ac:dyDescent="0.25">
      <c r="A14838">
        <f ca="1">28873.8034127978*(((RANDBETWEEN(3800,4910))))</f>
        <v>111424007.36998689</v>
      </c>
      <c r="B14838">
        <v>193471562.78365037</v>
      </c>
    </row>
    <row r="14839" spans="1:2" x14ac:dyDescent="0.25">
      <c r="A14839">
        <f ca="1">28169.4140070828*(((RANDBETWEEN(3800,4910))))</f>
        <v>132818787.04339553</v>
      </c>
      <c r="B14839">
        <v>174382334.13117066</v>
      </c>
    </row>
    <row r="14840" spans="1:2" x14ac:dyDescent="0.25">
      <c r="A14840">
        <f ca="1">26478.2349803825*(((RANDBETWEEN(3800,4910))))</f>
        <v>128207613.77501203</v>
      </c>
      <c r="B14840">
        <v>164835678.28318429</v>
      </c>
    </row>
    <row r="14841" spans="1:2" x14ac:dyDescent="0.25">
      <c r="A14841">
        <f ca="1">27363.7511556138*(((RANDBETWEEN(3800,4910))))</f>
        <v>131948008.07236958</v>
      </c>
      <c r="B14841">
        <v>149415054.62301728</v>
      </c>
    </row>
    <row r="14842" spans="1:2" x14ac:dyDescent="0.25">
      <c r="A14842">
        <f ca="1">29433.8353594384*(((RANDBETWEEN(3800,4910))))</f>
        <v>125917947.66767754</v>
      </c>
      <c r="B14842">
        <v>166539949.99252748</v>
      </c>
    </row>
    <row r="14843" spans="1:2" x14ac:dyDescent="0.25">
      <c r="A14843">
        <f ca="1">26738.451811078*(((RANDBETWEEN(3800,4910))))</f>
        <v>105884269.17186897</v>
      </c>
      <c r="B14843">
        <v>165056686.44016069</v>
      </c>
    </row>
    <row r="14844" spans="1:2" x14ac:dyDescent="0.25">
      <c r="A14844">
        <f ca="1">29126.3958880165*(((RANDBETWEEN(3800,4910))))</f>
        <v>117728892.17936289</v>
      </c>
      <c r="B14844">
        <v>202774785.78368759</v>
      </c>
    </row>
    <row r="14845" spans="1:2" x14ac:dyDescent="0.25">
      <c r="A14845">
        <f ca="1">26419.9678411266*(((RANDBETWEEN(3800,4910))))</f>
        <v>116776257.85777968</v>
      </c>
      <c r="B14845">
        <v>145060751.82101643</v>
      </c>
    </row>
    <row r="14846" spans="1:2" x14ac:dyDescent="0.25">
      <c r="A14846">
        <f ca="1">27599.9678644397*(((RANDBETWEEN(3800,4910))))</f>
        <v>123620256.06482536</v>
      </c>
      <c r="B14846">
        <v>160881694.39259133</v>
      </c>
    </row>
    <row r="14847" spans="1:2" x14ac:dyDescent="0.25">
      <c r="A14847">
        <f ca="1">26503.8231239575*(((RANDBETWEEN(3800,4910))))</f>
        <v>118684119.94908173</v>
      </c>
      <c r="B14847">
        <v>167933979.62053138</v>
      </c>
    </row>
    <row r="14848" spans="1:2" x14ac:dyDescent="0.25">
      <c r="A14848">
        <f ca="1">27039.1465837727*(((RANDBETWEEN(3800,4910))))</f>
        <v>131869917.88905944</v>
      </c>
      <c r="B14848">
        <v>173754142.10798982</v>
      </c>
    </row>
    <row r="14849" spans="1:2" x14ac:dyDescent="0.25">
      <c r="A14849">
        <f ca="1">26150.9254766985*(((RANDBETWEEN(3800,4910))))</f>
        <v>109415472.19450657</v>
      </c>
      <c r="B14849">
        <v>164187014.04249784</v>
      </c>
    </row>
    <row r="14850" spans="1:2" x14ac:dyDescent="0.25">
      <c r="A14850">
        <f ca="1">27170.4327830849*(((RANDBETWEEN(3800,4910))))</f>
        <v>120473698.96019846</v>
      </c>
      <c r="B14850">
        <v>159313287.47597808</v>
      </c>
    </row>
    <row r="14851" spans="1:2" x14ac:dyDescent="0.25">
      <c r="A14851">
        <f ca="1">29792.4781195129*(((RANDBETWEEN(3800,4910))))</f>
        <v>145834180.39501584</v>
      </c>
      <c r="B14851">
        <v>159089967.23433849</v>
      </c>
    </row>
    <row r="14852" spans="1:2" x14ac:dyDescent="0.25">
      <c r="A14852">
        <f ca="1">31591.3474285289*(((RANDBETWEEN(3800,4910))))</f>
        <v>148258193.48208612</v>
      </c>
      <c r="B14852">
        <v>182091268.38001218</v>
      </c>
    </row>
    <row r="14853" spans="1:2" x14ac:dyDescent="0.25">
      <c r="A14853">
        <f ca="1">28121.4322590112*(((RANDBETWEEN(3800,4910))))</f>
        <v>120247244.33953194</v>
      </c>
      <c r="B14853">
        <v>150591151.14365315</v>
      </c>
    </row>
    <row r="14854" spans="1:2" x14ac:dyDescent="0.25">
      <c r="A14854">
        <f ca="1">29461.0845160204*(((RANDBETWEEN(3800,4910))))</f>
        <v>138879552.40852037</v>
      </c>
      <c r="B14854">
        <v>203501862.16204721</v>
      </c>
    </row>
    <row r="14855" spans="1:2" x14ac:dyDescent="0.25">
      <c r="A14855">
        <f ca="1">27068.3206720016*(((RANDBETWEEN(3800,4910))))</f>
        <v>125651144.5594312</v>
      </c>
      <c r="B14855">
        <v>193740334.50783178</v>
      </c>
    </row>
    <row r="14856" spans="1:2" x14ac:dyDescent="0.25">
      <c r="A14856">
        <f ca="1">29765.7758143605*(((RANDBETWEEN(3800,4910))))</f>
        <v>145703472.61129472</v>
      </c>
      <c r="B14856">
        <v>152495322.28908357</v>
      </c>
    </row>
    <row r="14857" spans="1:2" x14ac:dyDescent="0.25">
      <c r="A14857">
        <f ca="1">31301.7126998614*(((RANDBETWEEN(3800,4910))))</f>
        <v>140701198.58587694</v>
      </c>
      <c r="B14857">
        <v>184966688.11351117</v>
      </c>
    </row>
    <row r="14858" spans="1:2" x14ac:dyDescent="0.25">
      <c r="A14858">
        <f ca="1">28055.812954607*(((RANDBETWEEN(3800,4910))))</f>
        <v>124399474.64072751</v>
      </c>
      <c r="B14858">
        <v>190427620.65964356</v>
      </c>
    </row>
    <row r="14859" spans="1:2" x14ac:dyDescent="0.25">
      <c r="A14859">
        <f ca="1">24897.1756536415*(((RANDBETWEEN(3800,4910))))</f>
        <v>120427638.63666378</v>
      </c>
      <c r="B14859">
        <v>179055623.48802927</v>
      </c>
    </row>
    <row r="14860" spans="1:2" x14ac:dyDescent="0.25">
      <c r="A14860">
        <f ca="1">27472.6060043031*(((RANDBETWEEN(3800,4910))))</f>
        <v>115082746.55202575</v>
      </c>
      <c r="B14860">
        <v>155417248.72504252</v>
      </c>
    </row>
    <row r="14861" spans="1:2" x14ac:dyDescent="0.25">
      <c r="A14861">
        <f ca="1">27550.7779717331*(((RANDBETWEEN(3800,4910))))</f>
        <v>105354174.9639073</v>
      </c>
      <c r="B14861">
        <v>154528095.41017923</v>
      </c>
    </row>
    <row r="14862" spans="1:2" x14ac:dyDescent="0.25">
      <c r="A14862">
        <f ca="1">26258.6556474041*(((RANDBETWEEN(3800,4910))))</f>
        <v>122234042.03866614</v>
      </c>
      <c r="B14862">
        <v>148736886.07628459</v>
      </c>
    </row>
    <row r="14863" spans="1:2" x14ac:dyDescent="0.25">
      <c r="A14863">
        <f ca="1">30628.723541564*(((RANDBETWEEN(3800,4910))))</f>
        <v>141504702.76202559</v>
      </c>
      <c r="B14863">
        <v>151110173.56829986</v>
      </c>
    </row>
    <row r="14864" spans="1:2" x14ac:dyDescent="0.25">
      <c r="A14864">
        <f ca="1">29142.1264812937*(((RANDBETWEEN(3800,4910))))</f>
        <v>136443436.18541712</v>
      </c>
      <c r="B14864">
        <v>165048137.07787341</v>
      </c>
    </row>
    <row r="14865" spans="1:2" x14ac:dyDescent="0.25">
      <c r="A14865">
        <f ca="1">26562.9763989588*(((RANDBETWEEN(3800,4910))))</f>
        <v>112095760.40360598</v>
      </c>
      <c r="B14865">
        <v>157667906.8764846</v>
      </c>
    </row>
    <row r="14866" spans="1:2" x14ac:dyDescent="0.25">
      <c r="A14866">
        <f ca="1">25798.7239648211*(((RANDBETWEEN(3800,4910))))</f>
        <v>107683873.82916337</v>
      </c>
      <c r="B14866">
        <v>148142125.74350536</v>
      </c>
    </row>
    <row r="14867" spans="1:2" x14ac:dyDescent="0.25">
      <c r="A14867">
        <f ca="1">29299.5767582769*(((RANDBETWEEN(3800,4910))))</f>
        <v>113418661.63128991</v>
      </c>
      <c r="B14867">
        <v>164460449.30162871</v>
      </c>
    </row>
    <row r="14868" spans="1:2" x14ac:dyDescent="0.25">
      <c r="A14868">
        <f ca="1">29525.0874044477*(((RANDBETWEEN(3800,4910))))</f>
        <v>139919389.20967776</v>
      </c>
      <c r="B14868">
        <v>156837296.95906284</v>
      </c>
    </row>
    <row r="14869" spans="1:2" x14ac:dyDescent="0.25">
      <c r="A14869">
        <f ca="1">27837.2889946203*(((RANDBETWEEN(3800,4910))))</f>
        <v>123764586.87008193</v>
      </c>
      <c r="B14869">
        <v>171779171.44548917</v>
      </c>
    </row>
    <row r="14870" spans="1:2" x14ac:dyDescent="0.25">
      <c r="A14870">
        <f ca="1">27315.7834451035*(((RANDBETWEEN(3800,4910))))</f>
        <v>111011343.92090055</v>
      </c>
      <c r="B14870">
        <v>172029190.62394714</v>
      </c>
    </row>
    <row r="14871" spans="1:2" x14ac:dyDescent="0.25">
      <c r="A14871">
        <f ca="1">27194.9490775702*(((RANDBETWEEN(3800,4910))))</f>
        <v>108099922.58334167</v>
      </c>
      <c r="B14871">
        <v>145946477.3451972</v>
      </c>
    </row>
    <row r="14872" spans="1:2" x14ac:dyDescent="0.25">
      <c r="A14872">
        <f ca="1">28345.9741047016*(((RANDBETWEEN(3800,4910))))</f>
        <v>136854362.97749928</v>
      </c>
      <c r="B14872">
        <v>189823668.19674465</v>
      </c>
    </row>
    <row r="14873" spans="1:2" x14ac:dyDescent="0.25">
      <c r="A14873">
        <f ca="1">27528.6003131305*(((RANDBETWEEN(3800,4910))))</f>
        <v>128118105.85730915</v>
      </c>
      <c r="B14873">
        <v>183347996.09208679</v>
      </c>
    </row>
    <row r="14874" spans="1:2" x14ac:dyDescent="0.25">
      <c r="A14874">
        <f ca="1">26381.5644691402*(((RANDBETWEEN(3800,4910))))</f>
        <v>115472107.6814265</v>
      </c>
      <c r="B14874">
        <v>168271136.17209893</v>
      </c>
    </row>
    <row r="14875" spans="1:2" x14ac:dyDescent="0.25">
      <c r="A14875">
        <f ca="1">27084.7295768818*(((RANDBETWEEN(3800,4910))))</f>
        <v>130710904.9380316</v>
      </c>
      <c r="B14875">
        <v>151272116.94267273</v>
      </c>
    </row>
    <row r="14876" spans="1:2" x14ac:dyDescent="0.25">
      <c r="A14876">
        <f ca="1">28658.8027715765*(((RANDBETWEEN(3800,4910))))</f>
        <v>114348623.05859011</v>
      </c>
      <c r="B14876">
        <v>147302947.27579647</v>
      </c>
    </row>
    <row r="14877" spans="1:2" x14ac:dyDescent="0.25">
      <c r="A14877">
        <f ca="1">27952.8342027031*(((RANDBETWEEN(3800,4910))))</f>
        <v>109603062.90879884</v>
      </c>
      <c r="B14877">
        <v>147303813.23094347</v>
      </c>
    </row>
    <row r="14878" spans="1:2" x14ac:dyDescent="0.25">
      <c r="A14878">
        <f ca="1">27688.1320717663*(((RANDBETWEEN(3800,4910))))</f>
        <v>124651970.587092</v>
      </c>
      <c r="B14878">
        <v>162138581.14268824</v>
      </c>
    </row>
    <row r="14879" spans="1:2" x14ac:dyDescent="0.25">
      <c r="A14879">
        <f ca="1">27340.7161964559*(((RANDBETWEEN(3800,4910))))</f>
        <v>131836933.49931026</v>
      </c>
      <c r="B14879">
        <v>146970410.04862192</v>
      </c>
    </row>
    <row r="14880" spans="1:2" x14ac:dyDescent="0.25">
      <c r="A14880">
        <f ca="1">27653.410397055*(((RANDBETWEEN(3800,4910))))</f>
        <v>127288648.0576442</v>
      </c>
      <c r="B14880">
        <v>169190561.3161211</v>
      </c>
    </row>
    <row r="14881" spans="1:2" x14ac:dyDescent="0.25">
      <c r="A14881">
        <f ca="1">26479.684832149*(((RANDBETWEEN(3800,4910))))</f>
        <v>102820616.20323454</v>
      </c>
      <c r="B14881">
        <v>145126055.1758588</v>
      </c>
    </row>
    <row r="14882" spans="1:2" x14ac:dyDescent="0.25">
      <c r="A14882">
        <f ca="1">30038.9734172942*(((RANDBETWEEN(3800,4910))))</f>
        <v>143556253.96124899</v>
      </c>
      <c r="B14882">
        <v>191965207.26793024</v>
      </c>
    </row>
    <row r="14883" spans="1:2" x14ac:dyDescent="0.25">
      <c r="A14883">
        <f ca="1">27517.1993988408*(((RANDBETWEEN(3800,4910))))</f>
        <v>128037528.80280624</v>
      </c>
      <c r="B14883">
        <v>156276465.02198488</v>
      </c>
    </row>
    <row r="14884" spans="1:2" x14ac:dyDescent="0.25">
      <c r="A14884">
        <f ca="1">31524.3098467622*(((RANDBETWEEN(3800,4910))))</f>
        <v>150307909.34936228</v>
      </c>
      <c r="B14884">
        <v>180575458.48083258</v>
      </c>
    </row>
    <row r="14885" spans="1:2" x14ac:dyDescent="0.25">
      <c r="A14885">
        <f ca="1">28363.0710022417*(((RANDBETWEEN(3800,4910))))</f>
        <v>115210794.41110587</v>
      </c>
      <c r="B14885">
        <v>193038780.00487235</v>
      </c>
    </row>
    <row r="14886" spans="1:2" x14ac:dyDescent="0.25">
      <c r="A14886">
        <f ca="1">27513.2891199611*(((RANDBETWEEN(3800,4910))))</f>
        <v>130165370.82653576</v>
      </c>
      <c r="B14886">
        <v>166775692.79602402</v>
      </c>
    </row>
    <row r="14887" spans="1:2" x14ac:dyDescent="0.25">
      <c r="A14887">
        <f ca="1">26318.4847996833*(((RANDBETWEEN(3800,4910))))</f>
        <v>122696776.13612333</v>
      </c>
      <c r="B14887">
        <v>167453741.24415034</v>
      </c>
    </row>
    <row r="14888" spans="1:2" x14ac:dyDescent="0.25">
      <c r="A14888">
        <f ca="1">31526.4692363865*(((RANDBETWEEN(3800,4910))))</f>
        <v>148647302.44956216</v>
      </c>
      <c r="B14888">
        <v>150662513.40215701</v>
      </c>
    </row>
    <row r="14889" spans="1:2" x14ac:dyDescent="0.25">
      <c r="A14889">
        <f ca="1">25707.5816271265*(((RANDBETWEEN(3800,4910))))</f>
        <v>112007933.14939037</v>
      </c>
      <c r="B14889">
        <v>174491381.44027689</v>
      </c>
    </row>
    <row r="14890" spans="1:2" x14ac:dyDescent="0.25">
      <c r="A14890">
        <f ca="1">26262.0696840741*(((RANDBETWEEN(3800,4910))))</f>
        <v>99900913.078218043</v>
      </c>
      <c r="B14890">
        <v>148494445.06612754</v>
      </c>
    </row>
    <row r="14891" spans="1:2" x14ac:dyDescent="0.25">
      <c r="A14891">
        <f ca="1">29213.2757814407*(((RANDBETWEEN(3800,4910))))</f>
        <v>115918278.3007568</v>
      </c>
      <c r="B14891">
        <v>173879989.0264248</v>
      </c>
    </row>
    <row r="14892" spans="1:2" x14ac:dyDescent="0.25">
      <c r="A14892">
        <f ca="1">26261.2090929736*(((RANDBETWEEN(3800,4910))))</f>
        <v>111872750.73606771</v>
      </c>
      <c r="B14892">
        <v>147146137.08705795</v>
      </c>
    </row>
    <row r="14893" spans="1:2" x14ac:dyDescent="0.25">
      <c r="A14893">
        <f ca="1">26656.5879645092*(((RANDBETWEEN(3800,4910))))</f>
        <v>125072710.72947721</v>
      </c>
      <c r="B14893">
        <v>163587597.91194704</v>
      </c>
    </row>
    <row r="14894" spans="1:2" x14ac:dyDescent="0.25">
      <c r="A14894">
        <f ca="1">27374.7935572133*(((RANDBETWEEN(3800,4910))))</f>
        <v>117328365.18621637</v>
      </c>
      <c r="B14894">
        <v>153706595.3255699</v>
      </c>
    </row>
    <row r="14895" spans="1:2" x14ac:dyDescent="0.25">
      <c r="A14895">
        <f ca="1">28002.4201827866*(((RANDBETWEEN(3800,4910))))</f>
        <v>136875829.85346106</v>
      </c>
      <c r="B14895">
        <v>163643618.7002891</v>
      </c>
    </row>
    <row r="14896" spans="1:2" x14ac:dyDescent="0.25">
      <c r="A14896">
        <f ca="1">28544.0913065443*(((RANDBETWEEN(3800,4910))))</f>
        <v>114547438.41316211</v>
      </c>
      <c r="B14896">
        <v>151093007.48756644</v>
      </c>
    </row>
    <row r="14897" spans="1:2" x14ac:dyDescent="0.25">
      <c r="A14897">
        <f ca="1">26906.6189000074*(((RANDBETWEEN(3800,4910))))</f>
        <v>111823908.14843084</v>
      </c>
      <c r="B14897">
        <v>162179962.52500677</v>
      </c>
    </row>
    <row r="14898" spans="1:2" x14ac:dyDescent="0.25">
      <c r="A14898">
        <f ca="1">26394.1141111348*(((RANDBETWEEN(3800,4910))))</f>
        <v>128275394.58011506</v>
      </c>
      <c r="B14898">
        <v>151530353.34249043</v>
      </c>
    </row>
    <row r="14899" spans="1:2" x14ac:dyDescent="0.25">
      <c r="A14899">
        <f ca="1">25782.6645288311*(((RANDBETWEEN(3800,4910))))</f>
        <v>107333232.43352382</v>
      </c>
      <c r="B14899">
        <v>155919515.80211207</v>
      </c>
    </row>
    <row r="14900" spans="1:2" x14ac:dyDescent="0.25">
      <c r="A14900">
        <f ca="1">26421.857018881*(((RANDBETWEEN(3800,4910))))</f>
        <v>100614431.5278988</v>
      </c>
      <c r="B14900">
        <v>151844931.51093709</v>
      </c>
    </row>
    <row r="14901" spans="1:2" x14ac:dyDescent="0.25">
      <c r="A14901">
        <f ca="1">30621.9015557077*(((RANDBETWEEN(3800,4910))))</f>
        <v>116485713.51791206</v>
      </c>
      <c r="B14901">
        <v>202280482.4987205</v>
      </c>
    </row>
    <row r="14902" spans="1:2" x14ac:dyDescent="0.25">
      <c r="A14902">
        <f ca="1">28541.0375830816*(((RANDBETWEEN(3800,4910))))</f>
        <v>122726461.60725109</v>
      </c>
      <c r="B14902">
        <v>181032221.28981414</v>
      </c>
    </row>
    <row r="14903" spans="1:2" x14ac:dyDescent="0.25">
      <c r="A14903">
        <f ca="1">25821.1940735763*(((RANDBETWEEN(3800,4910))))</f>
        <v>106564067.94164942</v>
      </c>
      <c r="B14903">
        <v>144972544.97179383</v>
      </c>
    </row>
    <row r="14904" spans="1:2" x14ac:dyDescent="0.25">
      <c r="A14904">
        <f ca="1">27052.3032555167*(((RANDBETWEEN(3800,4910))))</f>
        <v>127822132.88231619</v>
      </c>
      <c r="B14904">
        <v>195213247.16077417</v>
      </c>
    </row>
    <row r="14905" spans="1:2" x14ac:dyDescent="0.25">
      <c r="A14905">
        <f ca="1">27153.0580366654*(((RANDBETWEEN(3800,4910))))</f>
        <v>113065333.6646748</v>
      </c>
      <c r="B14905">
        <v>146811421.53214496</v>
      </c>
    </row>
    <row r="14906" spans="1:2" x14ac:dyDescent="0.25">
      <c r="A14906">
        <f ca="1">27672.9154279698*(((RANDBETWEEN(3800,4910))))</f>
        <v>135265210.61191615</v>
      </c>
      <c r="B14906">
        <v>168587104.54237568</v>
      </c>
    </row>
    <row r="14907" spans="1:2" x14ac:dyDescent="0.25">
      <c r="A14907">
        <f ca="1">29659.4376473475*(((RANDBETWEEN(3800,4910))))</f>
        <v>143492359.33786699</v>
      </c>
      <c r="B14907">
        <v>189818058.27548268</v>
      </c>
    </row>
    <row r="14908" spans="1:2" x14ac:dyDescent="0.25">
      <c r="A14908">
        <f ca="1">26496.7691556723*(((RANDBETWEEN(3800,4910))))</f>
        <v>109034205.07559158</v>
      </c>
      <c r="B14908">
        <v>186301049.4511342</v>
      </c>
    </row>
    <row r="14909" spans="1:2" x14ac:dyDescent="0.25">
      <c r="A14909">
        <f ca="1">29190.4162686068*(((RANDBETWEEN(3800,4910))))</f>
        <v>140726996.83095315</v>
      </c>
      <c r="B14909">
        <v>188814203.5540055</v>
      </c>
    </row>
    <row r="14910" spans="1:2" x14ac:dyDescent="0.25">
      <c r="A14910">
        <f ca="1">32541.4831448698*(((RANDBETWEEN(3800,4910))))</f>
        <v>145297722.24184376</v>
      </c>
      <c r="B14910">
        <v>198148575.32248971</v>
      </c>
    </row>
    <row r="14911" spans="1:2" x14ac:dyDescent="0.25">
      <c r="A14911">
        <f ca="1">27083.1429725902*(((RANDBETWEEN(3800,4910))))</f>
        <v>113857533.0567694</v>
      </c>
      <c r="B14911">
        <v>144594438.93201375</v>
      </c>
    </row>
    <row r="14912" spans="1:2" x14ac:dyDescent="0.25">
      <c r="A14912">
        <f ca="1">27365.5187759635*(((RANDBETWEEN(3800,4910))))</f>
        <v>107792778.45852004</v>
      </c>
      <c r="B14912">
        <v>143535102.51932675</v>
      </c>
    </row>
    <row r="14913" spans="1:2" x14ac:dyDescent="0.25">
      <c r="A14913">
        <f ca="1">26090.1372476495*(((RANDBETWEEN(3800,4910))))</f>
        <v>111378795.91021565</v>
      </c>
      <c r="B14913">
        <v>147070807.65113536</v>
      </c>
    </row>
    <row r="14914" spans="1:2" x14ac:dyDescent="0.25">
      <c r="A14914">
        <f ca="1">28558.9426634419*(((RANDBETWEEN(3800,4910))))</f>
        <v>117005988.09212165</v>
      </c>
      <c r="B14914">
        <v>148349147.92244256</v>
      </c>
    </row>
    <row r="14915" spans="1:2" x14ac:dyDescent="0.25">
      <c r="A14915">
        <f ca="1">26625.1752739214*(((RANDBETWEEN(3800,4910))))</f>
        <v>129904230.16146256</v>
      </c>
      <c r="B14915">
        <v>144990638.01461697</v>
      </c>
    </row>
    <row r="14916" spans="1:2" x14ac:dyDescent="0.25">
      <c r="A14916">
        <f ca="1">28794.4050654913*(((RANDBETWEEN(3800,4910))))</f>
        <v>111290375.57812369</v>
      </c>
      <c r="B14916">
        <v>152553135.82828796</v>
      </c>
    </row>
    <row r="14917" spans="1:2" x14ac:dyDescent="0.25">
      <c r="A14917">
        <f ca="1">26039.9926603891*(((RANDBETWEEN(3800,4910))))</f>
        <v>124913844.79188648</v>
      </c>
      <c r="B14917">
        <v>191378080.67229515</v>
      </c>
    </row>
    <row r="14918" spans="1:2" x14ac:dyDescent="0.25">
      <c r="A14918">
        <f ca="1">30893.4556653194*(((RANDBETWEEN(3800,4910))))</f>
        <v>133737769.57516754</v>
      </c>
      <c r="B14918">
        <v>179941366.48346332</v>
      </c>
    </row>
    <row r="14919" spans="1:2" x14ac:dyDescent="0.25">
      <c r="A14919">
        <f ca="1">26431.8394083603*(((RANDBETWEEN(3800,4910))))</f>
        <v>126687806.28427081</v>
      </c>
      <c r="B14919">
        <v>156833244.09287226</v>
      </c>
    </row>
    <row r="14920" spans="1:2" x14ac:dyDescent="0.25">
      <c r="A14920">
        <f ca="1">25416.7721327627*(((RANDBETWEEN(3800,4910))))</f>
        <v>122229257.18645564</v>
      </c>
      <c r="B14920">
        <v>153889381.91277716</v>
      </c>
    </row>
    <row r="14921" spans="1:2" x14ac:dyDescent="0.25">
      <c r="A14921">
        <f ca="1">27213.5301144739*(((RANDBETWEEN(3800,4910))))</f>
        <v>105697350.96461645</v>
      </c>
      <c r="B14921">
        <v>202062015.96701089</v>
      </c>
    </row>
    <row r="14922" spans="1:2" x14ac:dyDescent="0.25">
      <c r="A14922">
        <f ca="1">26811.355729179*(((RANDBETWEEN(3800,4910))))</f>
        <v>102258510.75108854</v>
      </c>
      <c r="B14922">
        <v>183539102.47891414</v>
      </c>
    </row>
    <row r="14923" spans="1:2" x14ac:dyDescent="0.25">
      <c r="A14923">
        <f ca="1">27478.5661536652*(((RANDBETWEEN(3800,4910))))</f>
        <v>126016704.38070855</v>
      </c>
      <c r="B14923">
        <v>149442840.29872188</v>
      </c>
    </row>
    <row r="14924" spans="1:2" x14ac:dyDescent="0.25">
      <c r="A14924">
        <f ca="1">28030.1184803526*(((RANDBETWEEN(3800,4910))))</f>
        <v>113746220.79327071</v>
      </c>
      <c r="B14924">
        <v>157087641.32458284</v>
      </c>
    </row>
    <row r="14925" spans="1:2" x14ac:dyDescent="0.25">
      <c r="A14925">
        <f ca="1">26379.7348354945*(((RANDBETWEEN(3800,4910))))</f>
        <v>119262781.19127081</v>
      </c>
      <c r="B14925">
        <v>153793711.16504425</v>
      </c>
    </row>
    <row r="14926" spans="1:2" x14ac:dyDescent="0.25">
      <c r="A14926">
        <f ca="1">29603.5206767833*(((RANDBETWEEN(3800,4910))))</f>
        <v>120782364.36127599</v>
      </c>
      <c r="B14926">
        <v>153517990.39730021</v>
      </c>
    </row>
    <row r="14927" spans="1:2" x14ac:dyDescent="0.25">
      <c r="A14927">
        <f ca="1">26762.3346046784*(((RANDBETWEEN(3800,4910))))</f>
        <v>105497123.01164241</v>
      </c>
      <c r="B14927">
        <v>172292767.31307968</v>
      </c>
    </row>
    <row r="14928" spans="1:2" x14ac:dyDescent="0.25">
      <c r="A14928">
        <f ca="1">30235.1020317706*(((RANDBETWEEN(3800,4910))))</f>
        <v>140260638.32538363</v>
      </c>
      <c r="B14928">
        <v>186264697.73580512</v>
      </c>
    </row>
    <row r="14929" spans="1:2" x14ac:dyDescent="0.25">
      <c r="A14929">
        <f ca="1">26407.9618613701*(((RANDBETWEEN(3800,4910))))</f>
        <v>129161341.46396129</v>
      </c>
      <c r="B14929">
        <v>155315519.7668789</v>
      </c>
    </row>
    <row r="14930" spans="1:2" x14ac:dyDescent="0.25">
      <c r="A14930">
        <f ca="1">27603.5041646049*(((RANDBETWEEN(3800,4910))))</f>
        <v>132607234.00676198</v>
      </c>
      <c r="B14930">
        <v>143147257.61005503</v>
      </c>
    </row>
    <row r="14931" spans="1:2" x14ac:dyDescent="0.25">
      <c r="A14931">
        <f ca="1">26137.8885152147*(((RANDBETWEEN(3800,4910))))</f>
        <v>124991382.87975658</v>
      </c>
      <c r="B14931">
        <v>147712669.32454821</v>
      </c>
    </row>
    <row r="14932" spans="1:2" x14ac:dyDescent="0.25">
      <c r="A14932">
        <f ca="1">27294.1016722588*(((RANDBETWEEN(3800,4910))))</f>
        <v>130602276.50175823</v>
      </c>
      <c r="B14932">
        <v>143698774.25032836</v>
      </c>
    </row>
    <row r="14933" spans="1:2" x14ac:dyDescent="0.25">
      <c r="A14933">
        <f ca="1">26079.6315157081*(((RANDBETWEEN(3800,4910))))</f>
        <v>120201021.65589845</v>
      </c>
      <c r="B14933">
        <v>162044107.03605336</v>
      </c>
    </row>
    <row r="14934" spans="1:2" x14ac:dyDescent="0.25">
      <c r="A14934">
        <f ca="1">29906.2768652327*(((RANDBETWEEN(3800,4910))))</f>
        <v>137269810.81141797</v>
      </c>
      <c r="B14934">
        <v>196051503.64699703</v>
      </c>
    </row>
    <row r="14935" spans="1:2" x14ac:dyDescent="0.25">
      <c r="A14935">
        <f ca="1">29727.416034495*(((RANDBETWEEN(3800,4910))))</f>
        <v>126073971.40229324</v>
      </c>
      <c r="B14935">
        <v>176556065.2537908</v>
      </c>
    </row>
    <row r="14936" spans="1:2" x14ac:dyDescent="0.25">
      <c r="A14936">
        <f ca="1">31921.1847249475*(((RANDBETWEEN(3800,4910))))</f>
        <v>155105036.57852012</v>
      </c>
      <c r="B14936">
        <v>199232018.5017966</v>
      </c>
    </row>
    <row r="14937" spans="1:2" x14ac:dyDescent="0.25">
      <c r="A14937">
        <f ca="1">25951.7530368975*(((RANDBETWEEN(3800,4910))))</f>
        <v>104689371.7508446</v>
      </c>
      <c r="B14937">
        <v>166152507.21751368</v>
      </c>
    </row>
    <row r="14938" spans="1:2" x14ac:dyDescent="0.25">
      <c r="A14938">
        <f ca="1">27522.4514552434*(((RANDBETWEEN(3800,4910))))</f>
        <v>129823403.51438297</v>
      </c>
      <c r="B14938">
        <v>202347642.41736481</v>
      </c>
    </row>
    <row r="14939" spans="1:2" x14ac:dyDescent="0.25">
      <c r="A14939">
        <f ca="1">27400.6658691699*(((RANDBETWEEN(3800,4910))))</f>
        <v>127796705.61380865</v>
      </c>
      <c r="B14939">
        <v>201460943.74634498</v>
      </c>
    </row>
    <row r="14940" spans="1:2" x14ac:dyDescent="0.25">
      <c r="A14940">
        <f ca="1">29139.3735685988*(((RANDBETWEEN(3800,4910))))</f>
        <v>116470076.15368943</v>
      </c>
      <c r="B14940">
        <v>143567123.66227069</v>
      </c>
    </row>
    <row r="14941" spans="1:2" x14ac:dyDescent="0.25">
      <c r="A14941">
        <f ca="1">28813.2013922457*(((RANDBETWEEN(3800,4910))))</f>
        <v>136488134.99506772</v>
      </c>
      <c r="B14941">
        <v>187585895.05566248</v>
      </c>
    </row>
    <row r="14942" spans="1:2" x14ac:dyDescent="0.25">
      <c r="A14942">
        <f ca="1">27295.3258801511*(((RANDBETWEEN(3800,4910))))</f>
        <v>116032430.31652215</v>
      </c>
      <c r="B14942">
        <v>160076865.91662231</v>
      </c>
    </row>
    <row r="14943" spans="1:2" x14ac:dyDescent="0.25">
      <c r="A14943">
        <f ca="1">27947.3398146386*(((RANDBETWEEN(3800,4910))))</f>
        <v>126238133.9427226</v>
      </c>
      <c r="B14943">
        <v>145315207.0887081</v>
      </c>
    </row>
    <row r="14944" spans="1:2" x14ac:dyDescent="0.25">
      <c r="A14944">
        <f ca="1">25585.0623487275*(((RANDBETWEEN(3800,4910))))</f>
        <v>123857286.83018963</v>
      </c>
      <c r="B14944">
        <v>174889114.68436813</v>
      </c>
    </row>
    <row r="14945" spans="1:2" x14ac:dyDescent="0.25">
      <c r="A14945">
        <f ca="1">28864.3412899029*(((RANDBETWEEN(3800,4910))))</f>
        <v>115746008.57251069</v>
      </c>
      <c r="B14945">
        <v>164930724.4207342</v>
      </c>
    </row>
    <row r="14946" spans="1:2" x14ac:dyDescent="0.25">
      <c r="A14946">
        <f ca="1">27231.2031041807*(((RANDBETWEEN(3800,4910))))</f>
        <v>119735600.04908267</v>
      </c>
      <c r="B14946">
        <v>172849075.38229999</v>
      </c>
    </row>
    <row r="14947" spans="1:2" x14ac:dyDescent="0.25">
      <c r="A14947">
        <f ca="1">26210.6053715238*(((RANDBETWEEN(3800,4910))))</f>
        <v>106519900.22987258</v>
      </c>
      <c r="B14947">
        <v>147117763.05532551</v>
      </c>
    </row>
    <row r="14948" spans="1:2" x14ac:dyDescent="0.25">
      <c r="A14948">
        <f ca="1">27906.6916101653*(((RANDBETWEEN(3800,4910))))</f>
        <v>126221966.15277782</v>
      </c>
      <c r="B14948">
        <v>147127592.45719665</v>
      </c>
    </row>
    <row r="14949" spans="1:2" x14ac:dyDescent="0.25">
      <c r="A14949">
        <f ca="1">27674.9314002852*(((RANDBETWEEN(3800,4910))))</f>
        <v>120164552.14003833</v>
      </c>
      <c r="B14949">
        <v>155817653.07796624</v>
      </c>
    </row>
    <row r="14950" spans="1:2" x14ac:dyDescent="0.25">
      <c r="A14950">
        <f ca="1">27782.19898558*(((RANDBETWEEN(3800,4910))))</f>
        <v>116629671.3414647</v>
      </c>
      <c r="B14950">
        <v>184847756.82475775</v>
      </c>
    </row>
    <row r="14951" spans="1:2" x14ac:dyDescent="0.25">
      <c r="A14951">
        <f ca="1">25810.0653992635*(((RANDBETWEEN(3800,4910))))</f>
        <v>110802610.75903822</v>
      </c>
      <c r="B14951">
        <v>157774142.19182506</v>
      </c>
    </row>
    <row r="14952" spans="1:2" x14ac:dyDescent="0.25">
      <c r="A14952">
        <f ca="1">25866.5415859432*(((RANDBETWEEN(3800,4910))))</f>
        <v>126513254.89684808</v>
      </c>
      <c r="B14952">
        <v>154822253.05051929</v>
      </c>
    </row>
    <row r="14953" spans="1:2" x14ac:dyDescent="0.25">
      <c r="A14953">
        <f ca="1">26375.7309216082*(((RANDBETWEEN(3800,4910))))</f>
        <v>101994951.4738588</v>
      </c>
      <c r="B14953">
        <v>143322624.7296575</v>
      </c>
    </row>
    <row r="14954" spans="1:2" x14ac:dyDescent="0.25">
      <c r="A14954">
        <f ca="1">28755.9610713411*(((RANDBETWEEN(3800,4910))))</f>
        <v>131759813.62888502</v>
      </c>
      <c r="B14954">
        <v>190106130.41931546</v>
      </c>
    </row>
    <row r="14955" spans="1:2" x14ac:dyDescent="0.25">
      <c r="A14955">
        <f ca="1">27504.6568320924*(((RANDBETWEEN(3800,4910))))</f>
        <v>124046002.31273676</v>
      </c>
      <c r="B14955">
        <v>150668946.0518845</v>
      </c>
    </row>
    <row r="14956" spans="1:2" x14ac:dyDescent="0.25">
      <c r="A14956">
        <f ca="1">26796.8155824633*(((RANDBETWEEN(3800,4910))))</f>
        <v>110054521.59717679</v>
      </c>
      <c r="B14956">
        <v>150090064.36311722</v>
      </c>
    </row>
    <row r="14957" spans="1:2" x14ac:dyDescent="0.25">
      <c r="A14957">
        <f ca="1">29650.5723493254*(((RANDBETWEEN(3800,4910))))</f>
        <v>125451571.60999563</v>
      </c>
      <c r="B14957">
        <v>154913004.10919943</v>
      </c>
    </row>
    <row r="14958" spans="1:2" x14ac:dyDescent="0.25">
      <c r="A14958">
        <f ca="1">27738.3642825108*(((RANDBETWEEN(3800,4910))))</f>
        <v>114254322.47966184</v>
      </c>
      <c r="B14958">
        <v>155280117.78763083</v>
      </c>
    </row>
    <row r="14959" spans="1:2" x14ac:dyDescent="0.25">
      <c r="A14959">
        <f ca="1">27293.1904173015*(((RANDBETWEEN(3800,4910))))</f>
        <v>111247044.14092095</v>
      </c>
      <c r="B14959">
        <v>149250092.49637502</v>
      </c>
    </row>
    <row r="14960" spans="1:2" x14ac:dyDescent="0.25">
      <c r="A14960">
        <f ca="1">30430.1124006805*(((RANDBETWEEN(3800,4910))))</f>
        <v>124824321.06759124</v>
      </c>
      <c r="B14960">
        <v>200530824.90815711</v>
      </c>
    </row>
    <row r="14961" spans="1:2" x14ac:dyDescent="0.25">
      <c r="A14961">
        <f ca="1">26766.5326231375*(((RANDBETWEEN(3800,4910))))</f>
        <v>113918362.84407353</v>
      </c>
      <c r="B14961">
        <v>146819043.05337453</v>
      </c>
    </row>
    <row r="14962" spans="1:2" x14ac:dyDescent="0.25">
      <c r="A14962">
        <f ca="1">27073.1095211603*(((RANDBETWEEN(3800,4910))))</f>
        <v>128705562.66359609</v>
      </c>
      <c r="B14962">
        <v>193252974.57780993</v>
      </c>
    </row>
    <row r="14963" spans="1:2" x14ac:dyDescent="0.25">
      <c r="A14963">
        <f ca="1">27301.4880753288*(((RANDBETWEEN(3800,4910))))</f>
        <v>129299847.52475719</v>
      </c>
      <c r="B14963">
        <v>184383467.71528184</v>
      </c>
    </row>
    <row r="14964" spans="1:2" x14ac:dyDescent="0.25">
      <c r="A14964">
        <f ca="1">30389.5605894413*(((RANDBETWEEN(3800,4910))))</f>
        <v>126572519.85502306</v>
      </c>
      <c r="B14964">
        <v>181142478.19790873</v>
      </c>
    </row>
    <row r="14965" spans="1:2" x14ac:dyDescent="0.25">
      <c r="A14965">
        <f ca="1">29089.8725880581*(((RANDBETWEEN(3800,4910))))</f>
        <v>121130229.45667377</v>
      </c>
      <c r="B14965">
        <v>145351797.2150034</v>
      </c>
    </row>
    <row r="14966" spans="1:2" x14ac:dyDescent="0.25">
      <c r="A14966">
        <f ca="1">29710.4648116297*(((RANDBETWEEN(3800,4910))))</f>
        <v>131439096.32664961</v>
      </c>
      <c r="B14966">
        <v>146245255.35536954</v>
      </c>
    </row>
    <row r="14967" spans="1:2" x14ac:dyDescent="0.25">
      <c r="A14967">
        <f ca="1">28426.9930724008*(((RANDBETWEEN(3800,4910))))</f>
        <v>122833037.06584398</v>
      </c>
      <c r="B14967">
        <v>157172964.20591331</v>
      </c>
    </row>
    <row r="14968" spans="1:2" x14ac:dyDescent="0.25">
      <c r="A14968">
        <f ca="1">30649.6618766585*(((RANDBETWEEN(3800,4910))))</f>
        <v>137187886.55992359</v>
      </c>
      <c r="B14968">
        <v>191414848.25446862</v>
      </c>
    </row>
    <row r="14969" spans="1:2" x14ac:dyDescent="0.25">
      <c r="A14969">
        <f ca="1">27796.4721698517*(((RANDBETWEEN(3800,4910))))</f>
        <v>133812217.02566586</v>
      </c>
      <c r="B14969">
        <v>159696551.4224897</v>
      </c>
    </row>
    <row r="14970" spans="1:2" x14ac:dyDescent="0.25">
      <c r="A14970">
        <f ca="1">27196.2271954681*(((RANDBETWEEN(3800,4910))))</f>
        <v>126027316.82379927</v>
      </c>
      <c r="B14970">
        <v>148643291.09411085</v>
      </c>
    </row>
    <row r="14971" spans="1:2" x14ac:dyDescent="0.25">
      <c r="A14971">
        <f ca="1">26551.9824522621*(((RANDBETWEEN(3800,4910))))</f>
        <v>125697084.9290086</v>
      </c>
      <c r="B14971">
        <v>168744509.67289096</v>
      </c>
    </row>
    <row r="14972" spans="1:2" x14ac:dyDescent="0.25">
      <c r="A14972">
        <f ca="1">25965.6881699773*(((RANDBETWEEN(3800,4910))))</f>
        <v>108770267.74403511</v>
      </c>
      <c r="B14972">
        <v>144009616.19650039</v>
      </c>
    </row>
    <row r="14973" spans="1:2" x14ac:dyDescent="0.25">
      <c r="A14973">
        <f ca="1">28122.0476089668*(((RANDBETWEEN(3800,4910))))</f>
        <v>118984383.43353853</v>
      </c>
      <c r="B14973">
        <v>154977644.51126155</v>
      </c>
    </row>
    <row r="14974" spans="1:2" x14ac:dyDescent="0.25">
      <c r="A14974">
        <f ca="1">29713.3961286958*(((RANDBETWEEN(3800,4910))))</f>
        <v>133383435.22171544</v>
      </c>
      <c r="B14974">
        <v>170925119.25203073</v>
      </c>
    </row>
    <row r="14975" spans="1:2" x14ac:dyDescent="0.25">
      <c r="A14975">
        <f ca="1">28797.5162711758*(((RANDBETWEEN(3800,4910))))</f>
        <v>129732810.80164713</v>
      </c>
      <c r="B14975">
        <v>174548469.52240464</v>
      </c>
    </row>
    <row r="14976" spans="1:2" x14ac:dyDescent="0.25">
      <c r="A14976">
        <f ca="1">26323.7763365141*(((RANDBETWEEN(3800,4910))))</f>
        <v>102267871.06735711</v>
      </c>
      <c r="B14976">
        <v>160036076.44872412</v>
      </c>
    </row>
    <row r="14977" spans="1:2" x14ac:dyDescent="0.25">
      <c r="A14977">
        <f ca="1">34748.2313248724*(((RANDBETWEEN(3800,4910))))</f>
        <v>145386599.86326632</v>
      </c>
      <c r="B14977">
        <v>181340451.54044634</v>
      </c>
    </row>
    <row r="14978" spans="1:2" x14ac:dyDescent="0.25">
      <c r="A14978">
        <f ca="1">26995.8971284455*(((RANDBETWEEN(3800,4910))))</f>
        <v>104987043.9325244</v>
      </c>
      <c r="B14978">
        <v>154465237.47786045</v>
      </c>
    </row>
    <row r="14979" spans="1:2" x14ac:dyDescent="0.25">
      <c r="A14979">
        <f ca="1">27044.5045835077*(((RANDBETWEEN(3800,4910))))</f>
        <v>108718908.4257009</v>
      </c>
      <c r="B14979">
        <v>163034722.42709327</v>
      </c>
    </row>
    <row r="14980" spans="1:2" x14ac:dyDescent="0.25">
      <c r="A14980">
        <f ca="1">27676.3394061487*(((RANDBETWEEN(3800,4910))))</f>
        <v>109072453.59963216</v>
      </c>
      <c r="B14980">
        <v>165967318.19918913</v>
      </c>
    </row>
    <row r="14981" spans="1:2" x14ac:dyDescent="0.25">
      <c r="A14981">
        <f ca="1">30016.8091056664*(((RANDBETWEEN(3800,4910))))</f>
        <v>127391337.84444804</v>
      </c>
      <c r="B14981">
        <v>149960159.95002905</v>
      </c>
    </row>
    <row r="14982" spans="1:2" x14ac:dyDescent="0.25">
      <c r="A14982">
        <f ca="1">25932.2949760052*(((RANDBETWEEN(3800,4910))))</f>
        <v>124111963.75516094</v>
      </c>
      <c r="B14982">
        <v>163792858.7717669</v>
      </c>
    </row>
    <row r="14983" spans="1:2" x14ac:dyDescent="0.25">
      <c r="A14983">
        <f ca="1">26744.8745882452*(((RANDBETWEEN(3800,4910))))</f>
        <v>105000377.6334507</v>
      </c>
      <c r="B14983">
        <v>181235483.47288635</v>
      </c>
    </row>
    <row r="14984" spans="1:2" x14ac:dyDescent="0.25">
      <c r="A14984">
        <f ca="1">27228.0876942893*(((RANDBETWEEN(3800,4910))))</f>
        <v>122744219.32585621</v>
      </c>
      <c r="B14984">
        <v>152089600.63951316</v>
      </c>
    </row>
    <row r="14985" spans="1:2" x14ac:dyDescent="0.25">
      <c r="A14985">
        <f ca="1">26244.5227660294*(((RANDBETWEEN(3800,4910))))</f>
        <v>125527552.38991866</v>
      </c>
      <c r="B14985">
        <v>154589043.48931056</v>
      </c>
    </row>
    <row r="14986" spans="1:2" x14ac:dyDescent="0.25">
      <c r="A14986">
        <f ca="1">27546.7798817132*(((RANDBETWEEN(3800,4910))))</f>
        <v>114456870.40851842</v>
      </c>
      <c r="B14986">
        <v>149454071.28154987</v>
      </c>
    </row>
    <row r="14987" spans="1:2" x14ac:dyDescent="0.25">
      <c r="A14987">
        <f ca="1">27029.1471039321*(((RANDBETWEEN(3800,4910))))</f>
        <v>129604760.36335446</v>
      </c>
      <c r="B14987">
        <v>146559559.1042946</v>
      </c>
    </row>
    <row r="14988" spans="1:2" x14ac:dyDescent="0.25">
      <c r="A14988">
        <f ca="1">26211.9657797045*(((RANDBETWEEN(3800,4910))))</f>
        <v>107940875.08082312</v>
      </c>
      <c r="B14988">
        <v>145595554.12093371</v>
      </c>
    </row>
    <row r="14989" spans="1:2" x14ac:dyDescent="0.25">
      <c r="A14989">
        <f ca="1">27339.9274981817*(((RANDBETWEEN(3800,4910))))</f>
        <v>126638544.17157771</v>
      </c>
      <c r="B14989">
        <v>191785589.43457216</v>
      </c>
    </row>
    <row r="14990" spans="1:2" x14ac:dyDescent="0.25">
      <c r="A14990">
        <f ca="1">33233.6059406433*(((RANDBETWEEN(3800,4910))))</f>
        <v>149517993.12695411</v>
      </c>
      <c r="B14990">
        <v>144801532.81997859</v>
      </c>
    </row>
    <row r="14991" spans="1:2" x14ac:dyDescent="0.25">
      <c r="A14991">
        <f ca="1">27479.1642937828*(((RANDBETWEEN(3800,4910))))</f>
        <v>120551093.75682509</v>
      </c>
      <c r="B14991">
        <v>170181124.20838439</v>
      </c>
    </row>
    <row r="14992" spans="1:2" x14ac:dyDescent="0.25">
      <c r="A14992">
        <f ca="1">25985.7782451213*(((RANDBETWEEN(3800,4910))))</f>
        <v>115480798.52131894</v>
      </c>
      <c r="B14992">
        <v>199157877.55442575</v>
      </c>
    </row>
    <row r="14993" spans="1:2" x14ac:dyDescent="0.25">
      <c r="A14993">
        <f ca="1">30062.989414713*(((RANDBETWEEN(3800,4910))))</f>
        <v>122687059.80144364</v>
      </c>
      <c r="B14993">
        <v>185739449.36220801</v>
      </c>
    </row>
    <row r="14994" spans="1:2" x14ac:dyDescent="0.25">
      <c r="A14994">
        <f ca="1">26686.5873373934*(((RANDBETWEEN(3800,4910))))</f>
        <v>129189769.30032149</v>
      </c>
      <c r="B14994">
        <v>160598891.79785702</v>
      </c>
    </row>
    <row r="14995" spans="1:2" x14ac:dyDescent="0.25">
      <c r="A14995">
        <f ca="1">26897.7551887743*(((RANDBETWEEN(3800,4910))))</f>
        <v>129620282.25470343</v>
      </c>
      <c r="B14995">
        <v>198865644.30598253</v>
      </c>
    </row>
    <row r="14996" spans="1:2" x14ac:dyDescent="0.25">
      <c r="A14996">
        <f ca="1">26637.9771896356*(((RANDBETWEEN(3800,4910))))</f>
        <v>124772285.15625322</v>
      </c>
      <c r="B14996">
        <v>185296294.7476356</v>
      </c>
    </row>
    <row r="14997" spans="1:2" x14ac:dyDescent="0.25">
      <c r="A14997">
        <f ca="1">33229.3715299521*(((RANDBETWEEN(3800,4910))))</f>
        <v>126803281.7582972</v>
      </c>
      <c r="B14997">
        <v>168060866.5670836</v>
      </c>
    </row>
    <row r="14998" spans="1:2" x14ac:dyDescent="0.25">
      <c r="A14998">
        <f ca="1">28529.5107213223*(((RANDBETWEEN(3800,4910))))</f>
        <v>137540771.1874947</v>
      </c>
      <c r="B14998">
        <v>196060286.06094491</v>
      </c>
    </row>
    <row r="14999" spans="1:2" x14ac:dyDescent="0.25">
      <c r="A14999">
        <f ca="1">30823.7191265763*(((RANDBETWEEN(3800,4910))))</f>
        <v>128041729.25179805</v>
      </c>
      <c r="B14999">
        <v>168722229.29449657</v>
      </c>
    </row>
    <row r="15000" spans="1:2" x14ac:dyDescent="0.25">
      <c r="A15000">
        <f ca="1">26579.5691742456*(((RANDBETWEEN(3800,4910))))</f>
        <v>129362763.17105325</v>
      </c>
      <c r="B15000">
        <v>145128911.73052776</v>
      </c>
    </row>
    <row r="15001" spans="1:2" x14ac:dyDescent="0.25">
      <c r="A15001">
        <f ca="1">25991.643214082*(((RANDBETWEEN(3800,4910))))</f>
        <v>108359160.55950789</v>
      </c>
      <c r="B15001">
        <v>156021591.00907987</v>
      </c>
    </row>
    <row r="15002" spans="1:2" x14ac:dyDescent="0.25">
      <c r="A15002">
        <f ca="1">33597.4373493369*(((RANDBETWEEN(3800,4910))))</f>
        <v>132575487.78048348</v>
      </c>
      <c r="B15002">
        <v>198467586.82357964</v>
      </c>
    </row>
    <row r="15003" spans="1:2" x14ac:dyDescent="0.25">
      <c r="A15003">
        <f ca="1">27361.3984823984*(((RANDBETWEEN(3800,4910))))</f>
        <v>121074188.28461288</v>
      </c>
      <c r="B15003">
        <v>163478283.61623919</v>
      </c>
    </row>
    <row r="15004" spans="1:2" x14ac:dyDescent="0.25">
      <c r="A15004">
        <f ca="1">32050.0068039906*(((RANDBETWEEN(3800,4910))))</f>
        <v>145058330.79486161</v>
      </c>
      <c r="B15004">
        <v>148400476.41832143</v>
      </c>
    </row>
    <row r="15005" spans="1:2" x14ac:dyDescent="0.25">
      <c r="A15005">
        <f ca="1">31055.6977014421*(((RANDBETWEEN(3800,4910))))</f>
        <v>129315925.22880484</v>
      </c>
      <c r="B15005">
        <v>168252733.89559138</v>
      </c>
    </row>
    <row r="15006" spans="1:2" x14ac:dyDescent="0.25">
      <c r="A15006">
        <f ca="1">27164.042526535*(((RANDBETWEEN(3800,4910))))</f>
        <v>124384150.72900388</v>
      </c>
      <c r="B15006">
        <v>152044041.34232166</v>
      </c>
    </row>
    <row r="15007" spans="1:2" x14ac:dyDescent="0.25">
      <c r="A15007">
        <f ca="1">29326.8281801734*(((RANDBETWEEN(3800,4910))))</f>
        <v>113582805.54181157</v>
      </c>
      <c r="B15007">
        <v>143152191.855342</v>
      </c>
    </row>
    <row r="15008" spans="1:2" x14ac:dyDescent="0.25">
      <c r="A15008">
        <f ca="1">28307.1819754957*(((RANDBETWEEN(3800,4910))))</f>
        <v>133043755.28482962</v>
      </c>
      <c r="B15008">
        <v>154333296.56681323</v>
      </c>
    </row>
    <row r="15009" spans="1:2" x14ac:dyDescent="0.25">
      <c r="A15009">
        <f ca="1">26363.3844979431*(((RANDBETWEEN(3800,4910))))</f>
        <v>113678913.95513074</v>
      </c>
      <c r="B15009">
        <v>150577949.97542384</v>
      </c>
    </row>
    <row r="15010" spans="1:2" x14ac:dyDescent="0.25">
      <c r="A15010">
        <f ca="1">26301.1860608049*(((RANDBETWEEN(3800,4910))))</f>
        <v>103363661.21896338</v>
      </c>
      <c r="B15010">
        <v>164234530.01607284</v>
      </c>
    </row>
    <row r="15011" spans="1:2" x14ac:dyDescent="0.25">
      <c r="A15011">
        <f ca="1">26793.1000087657*(((RANDBETWEEN(3800,4910))))</f>
        <v>122498053.24007663</v>
      </c>
      <c r="B15011">
        <v>173199739.21858558</v>
      </c>
    </row>
    <row r="15012" spans="1:2" x14ac:dyDescent="0.25">
      <c r="A15012">
        <f ca="1">30751.0750863238*(((RANDBETWEEN(3800,4910))))</f>
        <v>148373937.29151243</v>
      </c>
      <c r="B15012">
        <v>151091792.66401142</v>
      </c>
    </row>
    <row r="15013" spans="1:2" x14ac:dyDescent="0.25">
      <c r="A15013">
        <f ca="1">27079.5503997889*(((RANDBETWEEN(3800,4910))))</f>
        <v>120097806.0230637</v>
      </c>
      <c r="B15013">
        <v>162501251.71871066</v>
      </c>
    </row>
    <row r="15014" spans="1:2" x14ac:dyDescent="0.25">
      <c r="A15014">
        <f ca="1">29219.7984299633*(((RANDBETWEEN(3800,4910))))</f>
        <v>121174504.08905777</v>
      </c>
      <c r="B15014">
        <v>174865027.94720709</v>
      </c>
    </row>
    <row r="15015" spans="1:2" x14ac:dyDescent="0.25">
      <c r="A15015">
        <f ca="1">30021.1864215071*(((RANDBETWEEN(3800,4910))))</f>
        <v>119604406.7032841</v>
      </c>
      <c r="B15015">
        <v>166742306.87355271</v>
      </c>
    </row>
    <row r="15016" spans="1:2" x14ac:dyDescent="0.25">
      <c r="A15016">
        <f ca="1">25493.4055922817*(((RANDBETWEEN(3800,4910))))</f>
        <v>106511448.56455284</v>
      </c>
      <c r="B15016">
        <v>154956071.75739318</v>
      </c>
    </row>
    <row r="15017" spans="1:2" x14ac:dyDescent="0.25">
      <c r="A15017">
        <f ca="1">28740.8274296191*(((RANDBETWEEN(3800,4910))))</f>
        <v>121027624.30612592</v>
      </c>
      <c r="B15017">
        <v>166100232.82610971</v>
      </c>
    </row>
    <row r="15018" spans="1:2" x14ac:dyDescent="0.25">
      <c r="A15018">
        <f ca="1">26710.5026463598*(((RANDBETWEEN(3800,4910))))</f>
        <v>102915566.69642438</v>
      </c>
      <c r="B15018">
        <v>146837546.87581924</v>
      </c>
    </row>
    <row r="15019" spans="1:2" x14ac:dyDescent="0.25">
      <c r="A15019">
        <f ca="1">26662.1835007867*(((RANDBETWEEN(3800,4910))))</f>
        <v>106675396.18664759</v>
      </c>
      <c r="B15019">
        <v>155481040.01092279</v>
      </c>
    </row>
    <row r="15020" spans="1:2" x14ac:dyDescent="0.25">
      <c r="A15020">
        <f ca="1">25482.7023183996*(((RANDBETWEEN(3800,4910))))</f>
        <v>107562486.48596478</v>
      </c>
      <c r="B15020">
        <v>154176317.73015264</v>
      </c>
    </row>
    <row r="15021" spans="1:2" x14ac:dyDescent="0.25">
      <c r="A15021">
        <f ca="1">27686.125497108*(((RANDBETWEEN(3800,4910))))</f>
        <v>108363495.19568075</v>
      </c>
      <c r="B15021">
        <v>166613750.80206764</v>
      </c>
    </row>
    <row r="15022" spans="1:2" x14ac:dyDescent="0.25">
      <c r="A15022">
        <f ca="1">31538.1676166058*(((RANDBETWEEN(3800,4910))))</f>
        <v>146778632.08768356</v>
      </c>
      <c r="B15022">
        <v>158051155.96831435</v>
      </c>
    </row>
    <row r="15023" spans="1:2" x14ac:dyDescent="0.25">
      <c r="A15023">
        <f ca="1">25777.9261386218*(((RANDBETWEEN(3800,4910))))</f>
        <v>108653958.6742909</v>
      </c>
      <c r="B15023">
        <v>151380822.55637649</v>
      </c>
    </row>
    <row r="15024" spans="1:2" x14ac:dyDescent="0.25">
      <c r="A15024">
        <f ca="1">29393.1728982938*(((RANDBETWEEN(3800,4910))))</f>
        <v>125685207.31310424</v>
      </c>
      <c r="B15024">
        <v>194340587.78010964</v>
      </c>
    </row>
    <row r="15025" spans="1:2" x14ac:dyDescent="0.25">
      <c r="A15025">
        <f ca="1">27639.774728348*(((RANDBETWEEN(3800,4910))))</f>
        <v>130597935.59144413</v>
      </c>
      <c r="B15025">
        <v>151748206.71170893</v>
      </c>
    </row>
    <row r="15026" spans="1:2" x14ac:dyDescent="0.25">
      <c r="A15026">
        <f ca="1">32105.9760197416*(((RANDBETWEEN(3800,4910))))</f>
        <v>156741374.9283787</v>
      </c>
      <c r="B15026">
        <v>166531688.87093174</v>
      </c>
    </row>
    <row r="15027" spans="1:2" x14ac:dyDescent="0.25">
      <c r="A15027">
        <f ca="1">27079.6407594336*(((RANDBETWEEN(3800,4910))))</f>
        <v>111297323.52127226</v>
      </c>
      <c r="B15027">
        <v>176582828.76745263</v>
      </c>
    </row>
    <row r="15028" spans="1:2" x14ac:dyDescent="0.25">
      <c r="A15028">
        <f ca="1">32053.4699411568*(((RANDBETWEEN(3800,4910))))</f>
        <v>133887343.94421196</v>
      </c>
      <c r="B15028">
        <v>143818931.31559515</v>
      </c>
    </row>
    <row r="15029" spans="1:2" x14ac:dyDescent="0.25">
      <c r="A15029">
        <f ca="1">25846.3436767773*(((RANDBETWEEN(3800,4910))))</f>
        <v>123054442.24513665</v>
      </c>
      <c r="B15029">
        <v>154796574.52977532</v>
      </c>
    </row>
    <row r="15030" spans="1:2" x14ac:dyDescent="0.25">
      <c r="A15030">
        <f ca="1">25439.1807383246*(((RANDBETWEEN(3800,4910))))</f>
        <v>113484185.2736662</v>
      </c>
      <c r="B15030">
        <v>151260010.16733906</v>
      </c>
    </row>
    <row r="15031" spans="1:2" x14ac:dyDescent="0.25">
      <c r="A15031">
        <f ca="1">25578.8556178822*(((RANDBETWEEN(3800,4910))))</f>
        <v>124543448.00346835</v>
      </c>
      <c r="B15031">
        <v>178452130.14305526</v>
      </c>
    </row>
    <row r="15032" spans="1:2" x14ac:dyDescent="0.25">
      <c r="A15032">
        <f ca="1">26285.2688508107*(((RANDBETWEEN(3800,4910))))</f>
        <v>115891750.36322446</v>
      </c>
      <c r="B15032">
        <v>157329508.09633976</v>
      </c>
    </row>
    <row r="15033" spans="1:2" x14ac:dyDescent="0.25">
      <c r="A15033">
        <f ca="1">29854.2971847231*(((RANDBETWEEN(3800,4910))))</f>
        <v>124134167.69407859</v>
      </c>
      <c r="B15033">
        <v>162453883.07410413</v>
      </c>
    </row>
    <row r="15034" spans="1:2" x14ac:dyDescent="0.25">
      <c r="A15034">
        <f ca="1">29344.2998425347*(((RANDBETWEEN(3800,4910))))</f>
        <v>123686223.83628377</v>
      </c>
      <c r="B15034">
        <v>165162988.56723058</v>
      </c>
    </row>
    <row r="15035" spans="1:2" x14ac:dyDescent="0.25">
      <c r="A15035">
        <f ca="1">26127.7134068868*(((RANDBETWEEN(3800,4910))))</f>
        <v>112479806.21664779</v>
      </c>
      <c r="B15035">
        <v>143994201.84406903</v>
      </c>
    </row>
    <row r="15036" spans="1:2" x14ac:dyDescent="0.25">
      <c r="A15036">
        <f ca="1">26702.2615122947*(((RANDBETWEEN(3800,4910))))</f>
        <v>119572727.05205585</v>
      </c>
      <c r="B15036">
        <v>186380165.93183354</v>
      </c>
    </row>
    <row r="15037" spans="1:2" x14ac:dyDescent="0.25">
      <c r="A15037">
        <f ca="1">26580.5934075941*(((RANDBETWEEN(3800,4910))))</f>
        <v>103797217.25665514</v>
      </c>
      <c r="B15037">
        <v>160256811.65521297</v>
      </c>
    </row>
    <row r="15038" spans="1:2" x14ac:dyDescent="0.25">
      <c r="A15038">
        <f ca="1">26153.5619039884*(((RANDBETWEEN(3800,4910))))</f>
        <v>100403524.1494116</v>
      </c>
      <c r="B15038">
        <v>156426138.71996185</v>
      </c>
    </row>
    <row r="15039" spans="1:2" x14ac:dyDescent="0.25">
      <c r="A15039">
        <f ca="1">27097.4116393045*(((RANDBETWEEN(3800,4910))))</f>
        <v>121288014.49752703</v>
      </c>
      <c r="B15039">
        <v>168602140.81181306</v>
      </c>
    </row>
    <row r="15040" spans="1:2" x14ac:dyDescent="0.25">
      <c r="A15040">
        <f ca="1">26718.8685580215*(((RANDBETWEEN(3800,4910))))</f>
        <v>106314377.99236766</v>
      </c>
      <c r="B15040">
        <v>187072322.845864</v>
      </c>
    </row>
    <row r="15041" spans="1:2" x14ac:dyDescent="0.25">
      <c r="A15041">
        <f ca="1">30568.8947721074*(((RANDBETWEEN(3800,4910))))</f>
        <v>121144529.98186156</v>
      </c>
      <c r="B15041">
        <v>189093679.66031003</v>
      </c>
    </row>
    <row r="15042" spans="1:2" x14ac:dyDescent="0.25">
      <c r="A15042">
        <f ca="1">26434.19935677*(((RANDBETWEEN(3800,4910))))</f>
        <v>116416213.96721499</v>
      </c>
      <c r="B15042">
        <v>159382702.94040623</v>
      </c>
    </row>
    <row r="15043" spans="1:2" x14ac:dyDescent="0.25">
      <c r="A15043">
        <f ca="1">26747.6877860341*(((RANDBETWEEN(3800,4910))))</f>
        <v>110762175.12196708</v>
      </c>
      <c r="B15043">
        <v>156980614.30703074</v>
      </c>
    </row>
    <row r="15044" spans="1:2" x14ac:dyDescent="0.25">
      <c r="A15044">
        <f ca="1">28770.0633619542*(((RANDBETWEEN(3800,4910))))</f>
        <v>117583248.96030685</v>
      </c>
      <c r="B15044">
        <v>174600831.4849661</v>
      </c>
    </row>
    <row r="15045" spans="1:2" x14ac:dyDescent="0.25">
      <c r="A15045">
        <f ca="1">29360.7646216915*(((RANDBETWEEN(3800,4910))))</f>
        <v>113714241.37981129</v>
      </c>
      <c r="B15045">
        <v>188156928.32200453</v>
      </c>
    </row>
    <row r="15046" spans="1:2" x14ac:dyDescent="0.25">
      <c r="A15046">
        <f ca="1">27487.5423190184*(((RANDBETWEEN(3800,4910))))</f>
        <v>132984729.73941113</v>
      </c>
      <c r="B15046">
        <v>163782864.92983416</v>
      </c>
    </row>
    <row r="15047" spans="1:2" x14ac:dyDescent="0.25">
      <c r="A15047">
        <f ca="1">27617.0053967067*(((RANDBETWEEN(3800,4910))))</f>
        <v>127701032.95437182</v>
      </c>
      <c r="B15047">
        <v>184959518.40503946</v>
      </c>
    </row>
    <row r="15048" spans="1:2" x14ac:dyDescent="0.25">
      <c r="A15048">
        <f ca="1">26497.6967985818*(((RANDBETWEEN(3800,4910))))</f>
        <v>110124427.89490592</v>
      </c>
      <c r="B15048">
        <v>145647042.72714329</v>
      </c>
    </row>
    <row r="15049" spans="1:2" x14ac:dyDescent="0.25">
      <c r="A15049">
        <f ca="1">26900.9687225966*(((RANDBETWEEN(3800,4910))))</f>
        <v>116642600.38117902</v>
      </c>
      <c r="B15049">
        <v>190238198.06011331</v>
      </c>
    </row>
    <row r="15050" spans="1:2" x14ac:dyDescent="0.25">
      <c r="A15050">
        <f ca="1">27678.7052681972*(((RANDBETWEEN(3800,4910))))</f>
        <v>131833673.19242346</v>
      </c>
      <c r="B15050">
        <v>191455676.086537</v>
      </c>
    </row>
    <row r="15051" spans="1:2" x14ac:dyDescent="0.25">
      <c r="A15051">
        <f ca="1">26601.084527436*(((RANDBETWEEN(3800,4910))))</f>
        <v>110208293.19716752</v>
      </c>
      <c r="B15051">
        <v>146597666.47662199</v>
      </c>
    </row>
    <row r="15052" spans="1:2" x14ac:dyDescent="0.25">
      <c r="A15052">
        <f ca="1">28015.8883518156*(((RANDBETWEEN(3800,4910))))</f>
        <v>107188788.83404663</v>
      </c>
      <c r="B15052">
        <v>183240037.03604314</v>
      </c>
    </row>
    <row r="15053" spans="1:2" x14ac:dyDescent="0.25">
      <c r="A15053">
        <f ca="1">27906.3443119677*(((RANDBETWEEN(3800,4910))))</f>
        <v>127783150.6045001</v>
      </c>
      <c r="B15053">
        <v>162965087.60910404</v>
      </c>
    </row>
    <row r="15054" spans="1:2" x14ac:dyDescent="0.25">
      <c r="A15054">
        <f ca="1">25931.2320772793*(((RANDBETWEEN(3800,4910))))</f>
        <v>106862607.39046785</v>
      </c>
      <c r="B15054">
        <v>143490685.66569856</v>
      </c>
    </row>
    <row r="15055" spans="1:2" x14ac:dyDescent="0.25">
      <c r="A15055">
        <f ca="1">25563.0880194068*(((RANDBETWEEN(3800,4910))))</f>
        <v>99619354.011628151</v>
      </c>
      <c r="B15055">
        <v>148836487.54072753</v>
      </c>
    </row>
    <row r="15056" spans="1:2" x14ac:dyDescent="0.25">
      <c r="A15056">
        <f ca="1">27182.1903322065*(((RANDBETWEEN(3800,4910))))</f>
        <v>125309897.4314719</v>
      </c>
      <c r="B15056">
        <v>148317223.15094128</v>
      </c>
    </row>
    <row r="15057" spans="1:2" x14ac:dyDescent="0.25">
      <c r="A15057">
        <f ca="1">27256.4651145325*(((RANDBETWEEN(3800,4910))))</f>
        <v>107990114.78377789</v>
      </c>
      <c r="B15057">
        <v>143811923.83122945</v>
      </c>
    </row>
    <row r="15058" spans="1:2" x14ac:dyDescent="0.25">
      <c r="A15058">
        <f ca="1">26865.1867482486*(((RANDBETWEEN(3800,4910))))</f>
        <v>108078646.28820413</v>
      </c>
      <c r="B15058">
        <v>145061727.28349322</v>
      </c>
    </row>
    <row r="15059" spans="1:2" x14ac:dyDescent="0.25">
      <c r="A15059">
        <f ca="1">32093.622036513*(((RANDBETWEEN(3800,4910))))</f>
        <v>126769807.04422629</v>
      </c>
      <c r="B15059">
        <v>175474138.91192269</v>
      </c>
    </row>
    <row r="15060" spans="1:2" x14ac:dyDescent="0.25">
      <c r="A15060">
        <f ca="1">31770.7177792057*(((RANDBETWEEN(3800,4910))))</f>
        <v>138266163.77510339</v>
      </c>
      <c r="B15060">
        <v>153724783.1189974</v>
      </c>
    </row>
    <row r="15061" spans="1:2" x14ac:dyDescent="0.25">
      <c r="A15061">
        <f ca="1">28171.151815471*(((RANDBETWEEN(3800,4910))))</f>
        <v>122093771.96825135</v>
      </c>
      <c r="B15061">
        <v>153242269.7051577</v>
      </c>
    </row>
    <row r="15062" spans="1:2" x14ac:dyDescent="0.25">
      <c r="A15062">
        <f ca="1">28107.1874759739*(((RANDBETWEEN(3800,4910))))</f>
        <v>120917120.52163987</v>
      </c>
      <c r="B15062">
        <v>152426091.9724516</v>
      </c>
    </row>
    <row r="15063" spans="1:2" x14ac:dyDescent="0.25">
      <c r="A15063">
        <f ca="1">28240.7983133396*(((RANDBETWEEN(3800,4910))))</f>
        <v>118441908.12614612</v>
      </c>
      <c r="B15063">
        <v>182886109.61607239</v>
      </c>
    </row>
    <row r="15064" spans="1:2" x14ac:dyDescent="0.25">
      <c r="A15064">
        <f ca="1">27996.8927465096*(((RANDBETWEEN(3800,4910))))</f>
        <v>122290427.51675399</v>
      </c>
      <c r="B15064">
        <v>143353126.12893945</v>
      </c>
    </row>
    <row r="15065" spans="1:2" x14ac:dyDescent="0.25">
      <c r="A15065">
        <f ca="1">29636.927709308*(((RANDBETWEEN(3800,4910))))</f>
        <v>131469411.3184903</v>
      </c>
      <c r="B15065">
        <v>153903385.2630285</v>
      </c>
    </row>
    <row r="15066" spans="1:2" x14ac:dyDescent="0.25">
      <c r="A15066">
        <f ca="1">29405.608666639*(((RANDBETWEEN(3800,4910))))</f>
        <v>122739010.57455109</v>
      </c>
      <c r="B15066">
        <v>164418049.37291256</v>
      </c>
    </row>
    <row r="15067" spans="1:2" x14ac:dyDescent="0.25">
      <c r="A15067">
        <f ca="1">30749.262573649*(((RANDBETWEEN(3800,4910))))</f>
        <v>142830324.65459973</v>
      </c>
      <c r="B15067">
        <v>172969935.62756729</v>
      </c>
    </row>
    <row r="15068" spans="1:2" x14ac:dyDescent="0.25">
      <c r="A15068">
        <f ca="1">26743.5969759917*(((RANDBETWEEN(3800,4910))))</f>
        <v>116120698.06975614</v>
      </c>
      <c r="B15068">
        <v>157924019.55904913</v>
      </c>
    </row>
    <row r="15069" spans="1:2" x14ac:dyDescent="0.25">
      <c r="A15069">
        <f ca="1">26926.6953747633*(((RANDBETWEEN(3800,4910))))</f>
        <v>107033614.11468419</v>
      </c>
      <c r="B15069">
        <v>154244955.91312844</v>
      </c>
    </row>
    <row r="15070" spans="1:2" x14ac:dyDescent="0.25">
      <c r="A15070">
        <f ca="1">26984.2878191789*(((RANDBETWEEN(3800,4910))))</f>
        <v>130630937.33264501</v>
      </c>
      <c r="B15070">
        <v>193070382.16909856</v>
      </c>
    </row>
    <row r="15071" spans="1:2" x14ac:dyDescent="0.25">
      <c r="A15071">
        <f ca="1">26345.1302467221*(((RANDBETWEEN(3800,4910))))</f>
        <v>104168644.99553922</v>
      </c>
      <c r="B15071">
        <v>174993201.31593525</v>
      </c>
    </row>
    <row r="15072" spans="1:2" x14ac:dyDescent="0.25">
      <c r="A15072">
        <f ca="1">26238.5309627239*(((RANDBETWEEN(3800,4910))))</f>
        <v>112589536.36104842</v>
      </c>
      <c r="B15072">
        <v>170064297.11781538</v>
      </c>
    </row>
    <row r="15073" spans="1:2" x14ac:dyDescent="0.25">
      <c r="A15073">
        <f ca="1">30600.5509022147*(((RANDBETWEEN(3800,4910))))</f>
        <v>147035647.08514178</v>
      </c>
      <c r="B15073">
        <v>175011194.92580453</v>
      </c>
    </row>
    <row r="15074" spans="1:2" x14ac:dyDescent="0.25">
      <c r="A15074">
        <f ca="1">27720.019425397*(((RANDBETWEEN(3800,4910))))</f>
        <v>135135094.69881055</v>
      </c>
      <c r="B15074">
        <v>178253035.87691298</v>
      </c>
    </row>
    <row r="15075" spans="1:2" x14ac:dyDescent="0.25">
      <c r="A15075">
        <f ca="1">30239.1104652416*(((RANDBETWEEN(3800,4910))))</f>
        <v>143817209.37268925</v>
      </c>
      <c r="B15075">
        <v>202624223.46897626</v>
      </c>
    </row>
    <row r="15076" spans="1:2" x14ac:dyDescent="0.25">
      <c r="A15076">
        <f ca="1">30172.3031197929*(((RANDBETWEEN(3800,4910))))</f>
        <v>128865906.62463558</v>
      </c>
      <c r="B15076">
        <v>150810301.69106057</v>
      </c>
    </row>
    <row r="15077" spans="1:2" x14ac:dyDescent="0.25">
      <c r="A15077">
        <f ca="1">26824.7426126085*(((RANDBETWEEN(3800,4910))))</f>
        <v>131253465.60349329</v>
      </c>
      <c r="B15077">
        <v>184419295.03545862</v>
      </c>
    </row>
    <row r="15078" spans="1:2" x14ac:dyDescent="0.25">
      <c r="A15078">
        <f ca="1">30384.5333591082*(((RANDBETWEEN(3800,4910))))</f>
        <v>146514219.85761958</v>
      </c>
      <c r="B15078">
        <v>149654996.79241422</v>
      </c>
    </row>
    <row r="15079" spans="1:2" x14ac:dyDescent="0.25">
      <c r="A15079">
        <f ca="1">28940.4965793194*(((RANDBETWEEN(3800,4910))))</f>
        <v>111710316.79617287</v>
      </c>
      <c r="B15079">
        <v>175193862.14243999</v>
      </c>
    </row>
    <row r="15080" spans="1:2" x14ac:dyDescent="0.25">
      <c r="A15080">
        <f ca="1">29063.3514389207*(((RANDBETWEEN(3800,4910))))</f>
        <v>114102717.74920252</v>
      </c>
      <c r="B15080">
        <v>160940538.42657351</v>
      </c>
    </row>
    <row r="15081" spans="1:2" x14ac:dyDescent="0.25">
      <c r="A15081">
        <f ca="1">28767.7485378901*(((RANDBETWEEN(3800,4910))))</f>
        <v>131554914.06377122</v>
      </c>
      <c r="B15081">
        <v>149949867.84864146</v>
      </c>
    </row>
    <row r="15082" spans="1:2" x14ac:dyDescent="0.25">
      <c r="A15082">
        <f ca="1">26625.281504734*(((RANDBETWEEN(3800,4910))))</f>
        <v>110228665.42959882</v>
      </c>
      <c r="B15082">
        <v>143222384.19183487</v>
      </c>
    </row>
    <row r="15083" spans="1:2" x14ac:dyDescent="0.25">
      <c r="A15083">
        <f ca="1">26468.4334244201*(((RANDBETWEEN(3800,4910))))</f>
        <v>104550312.02645956</v>
      </c>
      <c r="B15083">
        <v>143778158.71811259</v>
      </c>
    </row>
    <row r="15084" spans="1:2" x14ac:dyDescent="0.25">
      <c r="A15084">
        <f ca="1">31036.2829430404*(((RANDBETWEEN(3800,4910))))</f>
        <v>121631192.85377522</v>
      </c>
      <c r="B15084">
        <v>195526152.40097904</v>
      </c>
    </row>
    <row r="15085" spans="1:2" x14ac:dyDescent="0.25">
      <c r="A15085">
        <f ca="1">27065.3984034208*(((RANDBETWEEN(3800,4910))))</f>
        <v>117680352.25807379</v>
      </c>
      <c r="B15085">
        <v>151147787.36498138</v>
      </c>
    </row>
    <row r="15086" spans="1:2" x14ac:dyDescent="0.25">
      <c r="A15086">
        <f ca="1">26345.6628423707*(((RANDBETWEEN(3800,4910))))</f>
        <v>113154621.90798213</v>
      </c>
      <c r="B15086">
        <v>150611314.69579434</v>
      </c>
    </row>
    <row r="15087" spans="1:2" x14ac:dyDescent="0.25">
      <c r="A15087">
        <f ca="1">25802.7013919029*(((RANDBETWEEN(3800,4910))))</f>
        <v>125426931.46603985</v>
      </c>
      <c r="B15087">
        <v>143136217.25396827</v>
      </c>
    </row>
    <row r="15088" spans="1:2" x14ac:dyDescent="0.25">
      <c r="A15088">
        <f ca="1">29100.9019727823*(((RANDBETWEEN(3800,4910))))</f>
        <v>122398393.6975223</v>
      </c>
      <c r="B15088">
        <v>154155066.37244871</v>
      </c>
    </row>
    <row r="15089" spans="1:2" x14ac:dyDescent="0.25">
      <c r="A15089">
        <f ca="1">27831.0790646256*(((RANDBETWEEN(3800,4910))))</f>
        <v>106565201.73845138</v>
      </c>
      <c r="B15089">
        <v>190082077.54108199</v>
      </c>
    </row>
    <row r="15090" spans="1:2" x14ac:dyDescent="0.25">
      <c r="A15090">
        <f ca="1">26089.346646411*(((RANDBETWEEN(3800,4910))))</f>
        <v>116775915.58933544</v>
      </c>
      <c r="B15090">
        <v>149276846.19475806</v>
      </c>
    </row>
    <row r="15091" spans="1:2" x14ac:dyDescent="0.25">
      <c r="A15091">
        <f ca="1">31927.1191121498*(((RANDBETWEEN(3800,4910))))</f>
        <v>149929751.35065538</v>
      </c>
      <c r="B15091">
        <v>179146413.48617429</v>
      </c>
    </row>
    <row r="15092" spans="1:2" x14ac:dyDescent="0.25">
      <c r="A15092">
        <f ca="1">26940.6365333521*(((RANDBETWEEN(3800,4910))))</f>
        <v>121178983.12701754</v>
      </c>
      <c r="B15092">
        <v>194885016.4478164</v>
      </c>
    </row>
    <row r="15093" spans="1:2" x14ac:dyDescent="0.25">
      <c r="A15093">
        <f ca="1">26506.5587648943*(((RANDBETWEEN(3800,4910))))</f>
        <v>121771130.96592462</v>
      </c>
      <c r="B15093">
        <v>151224198.67748109</v>
      </c>
    </row>
    <row r="15094" spans="1:2" x14ac:dyDescent="0.25">
      <c r="A15094">
        <f ca="1">28057.9201014392*(((RANDBETWEEN(3800,4910))))</f>
        <v>113382055.12991576</v>
      </c>
      <c r="B15094">
        <v>200584458.0743027</v>
      </c>
    </row>
    <row r="15095" spans="1:2" x14ac:dyDescent="0.25">
      <c r="A15095">
        <f ca="1">29501.018805158*(((RANDBETWEEN(3800,4910))))</f>
        <v>124848311.5834288</v>
      </c>
      <c r="B15095">
        <v>192023109.4413299</v>
      </c>
    </row>
    <row r="15096" spans="1:2" x14ac:dyDescent="0.25">
      <c r="A15096">
        <f ca="1">29230.3630609235*(((RANDBETWEEN(3800,4910))))</f>
        <v>129461277.99683008</v>
      </c>
      <c r="B15096">
        <v>149729238.53444773</v>
      </c>
    </row>
    <row r="15097" spans="1:2" x14ac:dyDescent="0.25">
      <c r="A15097">
        <f ca="1">26666.1554607716*(((RANDBETWEEN(3800,4910))))</f>
        <v>107891264.99428177</v>
      </c>
      <c r="B15097">
        <v>143499806.06668326</v>
      </c>
    </row>
    <row r="15098" spans="1:2" x14ac:dyDescent="0.25">
      <c r="A15098">
        <f ca="1">27306.4760692686*(((RANDBETWEEN(3800,4910))))</f>
        <v>111574261.21903154</v>
      </c>
      <c r="B15098">
        <v>194259796.97110805</v>
      </c>
    </row>
    <row r="15099" spans="1:2" x14ac:dyDescent="0.25">
      <c r="A15099">
        <f ca="1">26835.6592797986*(((RANDBETWEEN(3800,4910))))</f>
        <v>119069820.22446632</v>
      </c>
      <c r="B15099">
        <v>188176471.49978325</v>
      </c>
    </row>
    <row r="15100" spans="1:2" x14ac:dyDescent="0.25">
      <c r="A15100">
        <f ca="1">27651.3470986049*(((RANDBETWEEN(3800,4910))))</f>
        <v>114587182.37661871</v>
      </c>
      <c r="B15100">
        <v>154511994.6976158</v>
      </c>
    </row>
    <row r="15101" spans="1:2" x14ac:dyDescent="0.25">
      <c r="A15101">
        <f ca="1">30473.0588877446*(((RANDBETWEEN(3800,4910))))</f>
        <v>145447910.07120481</v>
      </c>
      <c r="B15101">
        <v>145544236.09396198</v>
      </c>
    </row>
    <row r="15102" spans="1:2" x14ac:dyDescent="0.25">
      <c r="A15102">
        <f ca="1">31489.7514426892*(((RANDBETWEEN(3800,4910))))</f>
        <v>133012710.09391914</v>
      </c>
      <c r="B15102">
        <v>164049814.60894024</v>
      </c>
    </row>
    <row r="15103" spans="1:2" x14ac:dyDescent="0.25">
      <c r="A15103">
        <f ca="1">26456.8779103065*(((RANDBETWEEN(3800,4910))))</f>
        <v>112653386.14208499</v>
      </c>
      <c r="B15103">
        <v>144532690.27078778</v>
      </c>
    </row>
    <row r="15104" spans="1:2" x14ac:dyDescent="0.25">
      <c r="A15104">
        <f ca="1">31351.7231094164*(((RANDBETWEEN(3800,4910))))</f>
        <v>130924795.70492302</v>
      </c>
      <c r="B15104">
        <v>173279405.0151388</v>
      </c>
    </row>
    <row r="15105" spans="1:2" x14ac:dyDescent="0.25">
      <c r="A15105">
        <f ca="1">30962.909627061*(((RANDBETWEEN(3800,4910))))</f>
        <v>137970725.29818395</v>
      </c>
      <c r="B15105">
        <v>168384031.33655486</v>
      </c>
    </row>
    <row r="15106" spans="1:2" x14ac:dyDescent="0.25">
      <c r="A15106">
        <f ca="1">26591.6444457815*(((RANDBETWEEN(3800,4910))))</f>
        <v>125751886.58410071</v>
      </c>
      <c r="B15106">
        <v>203028306.17242852</v>
      </c>
    </row>
    <row r="15107" spans="1:2" x14ac:dyDescent="0.25">
      <c r="A15107">
        <f ca="1">27975.5383769585*(((RANDBETWEEN(3800,4910))))</f>
        <v>133079636.05919135</v>
      </c>
      <c r="B15107">
        <v>168980939.00658959</v>
      </c>
    </row>
    <row r="15108" spans="1:2" x14ac:dyDescent="0.25">
      <c r="A15108">
        <f ca="1">26857.7442313866*(((RANDBETWEEN(3800,4910))))</f>
        <v>122686175.64897403</v>
      </c>
      <c r="B15108">
        <v>164667352.03835106</v>
      </c>
    </row>
    <row r="15109" spans="1:2" x14ac:dyDescent="0.25">
      <c r="A15109">
        <f ca="1">26300.2884567659*(((RANDBETWEEN(3800,4910))))</f>
        <v>121507332.67025869</v>
      </c>
      <c r="B15109">
        <v>158093026.24222928</v>
      </c>
    </row>
    <row r="15110" spans="1:2" x14ac:dyDescent="0.25">
      <c r="A15110">
        <f ca="1">29787.2944201497*(((RANDBETWEEN(3800,4910))))</f>
        <v>133000269.58596861</v>
      </c>
      <c r="B15110">
        <v>198434981.28432924</v>
      </c>
    </row>
    <row r="15111" spans="1:2" x14ac:dyDescent="0.25">
      <c r="A15111">
        <f ca="1">26394.7035828307*(((RANDBETWEEN(3800,4910))))</f>
        <v>102226686.97630323</v>
      </c>
      <c r="B15111">
        <v>159991808.40530685</v>
      </c>
    </row>
    <row r="15112" spans="1:2" x14ac:dyDescent="0.25">
      <c r="A15112">
        <f ca="1">31476.3733746464*(((RANDBETWEEN(3800,4910))))</f>
        <v>141517774.69241014</v>
      </c>
      <c r="B15112">
        <v>172423873.43724442</v>
      </c>
    </row>
    <row r="15113" spans="1:2" x14ac:dyDescent="0.25">
      <c r="A15113">
        <f ca="1">28820.971657381*(((RANDBETWEEN(3800,4910))))</f>
        <v>128656817.47854888</v>
      </c>
      <c r="B15113">
        <v>146499289.35290551</v>
      </c>
    </row>
    <row r="15114" spans="1:2" x14ac:dyDescent="0.25">
      <c r="A15114">
        <f ca="1">27148.46295011*(((RANDBETWEEN(3800,4910))))</f>
        <v>111200104.24365056</v>
      </c>
      <c r="B15114">
        <v>154468932.94469249</v>
      </c>
    </row>
    <row r="15115" spans="1:2" x14ac:dyDescent="0.25">
      <c r="A15115">
        <f ca="1">26927.5652535622*(((RANDBETWEEN(3800,4910))))</f>
        <v>103321067.87791818</v>
      </c>
      <c r="B15115">
        <v>152557642.29588786</v>
      </c>
    </row>
    <row r="15116" spans="1:2" x14ac:dyDescent="0.25">
      <c r="A15116">
        <f ca="1">31658.2339745826*(((RANDBETWEEN(3800,4910))))</f>
        <v>126379670.0265339</v>
      </c>
      <c r="B15116">
        <v>185830026.7853795</v>
      </c>
    </row>
    <row r="15117" spans="1:2" x14ac:dyDescent="0.25">
      <c r="A15117">
        <f ca="1">26006.0732656136*(((RANDBETWEEN(3800,4910))))</f>
        <v>110031695.98681119</v>
      </c>
      <c r="B15117">
        <v>144508047.42426047</v>
      </c>
    </row>
    <row r="15118" spans="1:2" x14ac:dyDescent="0.25">
      <c r="A15118">
        <f ca="1">29919.8167293849*(((RANDBETWEEN(3800,4910))))</f>
        <v>133621901.51343279</v>
      </c>
      <c r="B15118">
        <v>175786359.66194782</v>
      </c>
    </row>
    <row r="15119" spans="1:2" x14ac:dyDescent="0.25">
      <c r="A15119">
        <f ca="1">27387.8338599217*(((RANDBETWEEN(3800,4910))))</f>
        <v>115960088.56290835</v>
      </c>
      <c r="B15119">
        <v>163530801.81230804</v>
      </c>
    </row>
    <row r="15120" spans="1:2" x14ac:dyDescent="0.25">
      <c r="A15120">
        <f ca="1">27942.040667268*(((RANDBETWEEN(3800,4910))))</f>
        <v>109337205.13101988</v>
      </c>
      <c r="B15120">
        <v>171732889.4773429</v>
      </c>
    </row>
    <row r="15121" spans="1:2" x14ac:dyDescent="0.25">
      <c r="A15121">
        <f ca="1">31015.36480436*(((RANDBETWEEN(3800,4910))))</f>
        <v>118788847.20069864</v>
      </c>
      <c r="B15121">
        <v>160154128.38627794</v>
      </c>
    </row>
    <row r="15122" spans="1:2" x14ac:dyDescent="0.25">
      <c r="A15122">
        <f ca="1">28482.8297590725*(((RANDBETWEEN(3800,4910))))</f>
        <v>123814860.96268819</v>
      </c>
      <c r="B15122">
        <v>181099201.91336182</v>
      </c>
    </row>
    <row r="15123" spans="1:2" x14ac:dyDescent="0.25">
      <c r="A15123">
        <f ca="1">25376.4786879259*(((RANDBETWEEN(3800,4910))))</f>
        <v>104094315.57787213</v>
      </c>
      <c r="B15123">
        <v>151464838.82896772</v>
      </c>
    </row>
    <row r="15124" spans="1:2" x14ac:dyDescent="0.25">
      <c r="A15124">
        <f ca="1">30945.1300579274*(((RANDBETWEEN(3800,4910))))</f>
        <v>127617716.35889256</v>
      </c>
      <c r="B15124">
        <v>148604712.77712178</v>
      </c>
    </row>
    <row r="15125" spans="1:2" x14ac:dyDescent="0.25">
      <c r="A15125">
        <f ca="1">24770.6846912171*(((RANDBETWEEN(3800,4910))))</f>
        <v>108148809.361854</v>
      </c>
      <c r="B15125">
        <v>144384308.02441686</v>
      </c>
    </row>
    <row r="15126" spans="1:2" x14ac:dyDescent="0.25">
      <c r="A15126">
        <f ca="1">27176.5702307444*(((RANDBETWEEN(3800,4910))))</f>
        <v>130664949.6694189</v>
      </c>
      <c r="B15126">
        <v>147374165.12939093</v>
      </c>
    </row>
    <row r="15127" spans="1:2" x14ac:dyDescent="0.25">
      <c r="A15127">
        <f ca="1">26386.4695240672*(((RANDBETWEEN(3800,4910))))</f>
        <v>119794571.63926531</v>
      </c>
      <c r="B15127">
        <v>155837904.41731709</v>
      </c>
    </row>
    <row r="15128" spans="1:2" x14ac:dyDescent="0.25">
      <c r="A15128">
        <f ca="1">26705.8395045222*(((RANDBETWEEN(3800,4910))))</f>
        <v>127280031.07855272</v>
      </c>
      <c r="B15128">
        <v>186869345.9378038</v>
      </c>
    </row>
    <row r="15129" spans="1:2" x14ac:dyDescent="0.25">
      <c r="A15129">
        <f ca="1">27917.727396285*(((RANDBETWEEN(3800,4910))))</f>
        <v>115216460.96446821</v>
      </c>
      <c r="B15129">
        <v>160644365.31302294</v>
      </c>
    </row>
    <row r="15130" spans="1:2" x14ac:dyDescent="0.25">
      <c r="A15130">
        <f ca="1">29903.7746557207*(((RANDBETWEEN(3800,4910))))</f>
        <v>116804143.80524513</v>
      </c>
      <c r="B15130">
        <v>154961383.11789843</v>
      </c>
    </row>
    <row r="15131" spans="1:2" x14ac:dyDescent="0.25">
      <c r="A15131">
        <f ca="1">32294.6821018323*(((RANDBETWEEN(3800,4910))))</f>
        <v>124625178.23097073</v>
      </c>
      <c r="B15131">
        <v>173554226.23628503</v>
      </c>
    </row>
    <row r="15132" spans="1:2" x14ac:dyDescent="0.25">
      <c r="A15132">
        <f ca="1">27036.513367329*(((RANDBETWEEN(3800,4910))))</f>
        <v>109281587.03074363</v>
      </c>
      <c r="B15132">
        <v>153217932.1617111</v>
      </c>
    </row>
    <row r="15133" spans="1:2" x14ac:dyDescent="0.25">
      <c r="A15133">
        <f ca="1">27704.4279435236*(((RANDBETWEEN(3800,4910))))</f>
        <v>110790007.34615073</v>
      </c>
      <c r="B15133">
        <v>188270669.84939125</v>
      </c>
    </row>
    <row r="15134" spans="1:2" x14ac:dyDescent="0.25">
      <c r="A15134">
        <f ca="1">26800.7333903195*(((RANDBETWEEN(3800,4910))))</f>
        <v>130358767.21051399</v>
      </c>
      <c r="B15134">
        <v>183403346.96372229</v>
      </c>
    </row>
    <row r="15135" spans="1:2" x14ac:dyDescent="0.25">
      <c r="A15135">
        <f ca="1">27303.9192118316*(((RANDBETWEEN(3800,4910))))</f>
        <v>130512733.83255482</v>
      </c>
      <c r="B15135">
        <v>184705219.01908228</v>
      </c>
    </row>
    <row r="15136" spans="1:2" x14ac:dyDescent="0.25">
      <c r="A15136">
        <f ca="1">25136.6143930784*(((RANDBETWEEN(3800,4910))))</f>
        <v>108514764.33491984</v>
      </c>
      <c r="B15136">
        <v>167968831.71566373</v>
      </c>
    </row>
    <row r="15137" spans="1:2" x14ac:dyDescent="0.25">
      <c r="A15137">
        <f ca="1">28594.5432696927*(((RANDBETWEEN(3800,4910))))</f>
        <v>115922278.41533439</v>
      </c>
      <c r="B15137">
        <v>151073844.70707744</v>
      </c>
    </row>
    <row r="15138" spans="1:2" x14ac:dyDescent="0.25">
      <c r="A15138">
        <f ca="1">25836.5194951068*(((RANDBETWEEN(3800,4910))))</f>
        <v>125281283.0317727</v>
      </c>
      <c r="B15138">
        <v>152259209.79883283</v>
      </c>
    </row>
    <row r="15139" spans="1:2" x14ac:dyDescent="0.25">
      <c r="A15139">
        <f ca="1">26838.9956610773*(((RANDBETWEEN(3800,4910))))</f>
        <v>122761566.15376768</v>
      </c>
      <c r="B15139">
        <v>150733306.49612826</v>
      </c>
    </row>
    <row r="15140" spans="1:2" x14ac:dyDescent="0.25">
      <c r="A15140">
        <f ca="1">27547.9423029726*(((RANDBETWEEN(3800,4910))))</f>
        <v>122726082.95974283</v>
      </c>
      <c r="B15140">
        <v>156510796.81724468</v>
      </c>
    </row>
    <row r="15141" spans="1:2" x14ac:dyDescent="0.25">
      <c r="A15141">
        <f ca="1">27495.4592653085*(((RANDBETWEEN(3800,4910))))</f>
        <v>126616589.91674584</v>
      </c>
      <c r="B15141">
        <v>170069556.24736547</v>
      </c>
    </row>
    <row r="15142" spans="1:2" x14ac:dyDescent="0.25">
      <c r="A15142">
        <f ca="1">26893.6019395522*(((RANDBETWEEN(3800,4910))))</f>
        <v>109537640.69979627</v>
      </c>
      <c r="B15142">
        <v>176853291.62823406</v>
      </c>
    </row>
    <row r="15143" spans="1:2" x14ac:dyDescent="0.25">
      <c r="A15143">
        <f ca="1">30560.654722829*(((RANDBETWEEN(3800,4910))))</f>
        <v>145927126.30150867</v>
      </c>
      <c r="B15143">
        <v>162056711.14599949</v>
      </c>
    </row>
    <row r="15144" spans="1:2" x14ac:dyDescent="0.25">
      <c r="A15144">
        <f ca="1">27322.6939777841*(((RANDBETWEEN(3800,4910))))</f>
        <v>132405775.01634172</v>
      </c>
      <c r="B15144">
        <v>161747268.9156054</v>
      </c>
    </row>
    <row r="15145" spans="1:2" x14ac:dyDescent="0.25">
      <c r="A15145">
        <f ca="1">27662.4982414745*(((RANDBETWEEN(3800,4910))))</f>
        <v>111120255.43600288</v>
      </c>
      <c r="B15145">
        <v>151490515.0617702</v>
      </c>
    </row>
    <row r="15146" spans="1:2" x14ac:dyDescent="0.25">
      <c r="A15146">
        <f ca="1">26615.2762835409*(((RANDBETWEEN(3800,4910))))</f>
        <v>112369696.46910962</v>
      </c>
      <c r="B15146">
        <v>159853724.41555792</v>
      </c>
    </row>
    <row r="15147" spans="1:2" x14ac:dyDescent="0.25">
      <c r="A15147">
        <f ca="1">26145.7637665004*(((RANDBETWEEN(3800,4910))))</f>
        <v>110335123.09463187</v>
      </c>
      <c r="B15147">
        <v>149254917.21262079</v>
      </c>
    </row>
    <row r="15148" spans="1:2" x14ac:dyDescent="0.25">
      <c r="A15148">
        <f ca="1">32662.8118338852*(((RANDBETWEEN(3800,4910))))</f>
        <v>158675939.88901421</v>
      </c>
      <c r="B15148">
        <v>199322723.36264041</v>
      </c>
    </row>
    <row r="15149" spans="1:2" x14ac:dyDescent="0.25">
      <c r="A15149">
        <f ca="1">28065.1135836213*(((RANDBETWEEN(3800,4910))))</f>
        <v>123879411.35810441</v>
      </c>
      <c r="B15149">
        <v>200033917.11931485</v>
      </c>
    </row>
    <row r="15150" spans="1:2" x14ac:dyDescent="0.25">
      <c r="A15150">
        <f ca="1">26533.6432213153*(((RANDBETWEEN(3800,4910))))</f>
        <v>114094665.85165578</v>
      </c>
      <c r="B15150">
        <v>143274060.16435617</v>
      </c>
    </row>
    <row r="15151" spans="1:2" x14ac:dyDescent="0.25">
      <c r="A15151">
        <f ca="1">25345.4536085168*(((RANDBETWEEN(3800,4910))))</f>
        <v>104828796.12482546</v>
      </c>
      <c r="B15151">
        <v>159963692.55132318</v>
      </c>
    </row>
    <row r="15152" spans="1:2" x14ac:dyDescent="0.25">
      <c r="A15152">
        <f ca="1">29006.5148700752*(((RANDBETWEEN(3800,4910))))</f>
        <v>140710603.63473493</v>
      </c>
      <c r="B15152">
        <v>163230288.30787995</v>
      </c>
    </row>
    <row r="15153" spans="1:2" x14ac:dyDescent="0.25">
      <c r="A15153">
        <f ca="1">26440.4250094405*(((RANDBETWEEN(3800,4910))))</f>
        <v>120674099.74308665</v>
      </c>
      <c r="B15153">
        <v>157247454.01417482</v>
      </c>
    </row>
    <row r="15154" spans="1:2" x14ac:dyDescent="0.25">
      <c r="A15154">
        <f ca="1">29950.2392462199*(((RANDBETWEEN(3800,4910))))</f>
        <v>143162143.59693113</v>
      </c>
      <c r="B15154">
        <v>162227879.32814053</v>
      </c>
    </row>
    <row r="15155" spans="1:2" x14ac:dyDescent="0.25">
      <c r="A15155">
        <f ca="1">29219.98496891*(((RANDBETWEEN(3800,4910))))</f>
        <v>128597153.84817283</v>
      </c>
      <c r="B15155">
        <v>175781998.40911967</v>
      </c>
    </row>
    <row r="15156" spans="1:2" x14ac:dyDescent="0.25">
      <c r="A15156">
        <f ca="1">26702.8864140361*(((RANDBETWEEN(3800,4910))))</f>
        <v>106651328.33766</v>
      </c>
      <c r="B15156">
        <v>145218559.19144851</v>
      </c>
    </row>
    <row r="15157" spans="1:2" x14ac:dyDescent="0.25">
      <c r="A15157">
        <f ca="1">32495.8896332136*(((RANDBETWEEN(3800,4910))))</f>
        <v>148798678.63048512</v>
      </c>
      <c r="B15157">
        <v>201885475.31181163</v>
      </c>
    </row>
    <row r="15158" spans="1:2" x14ac:dyDescent="0.25">
      <c r="A15158">
        <f ca="1">33274.5878844152*(((RANDBETWEEN(3800,4910))))</f>
        <v>155525423.77175644</v>
      </c>
      <c r="B15158">
        <v>157647060.11670193</v>
      </c>
    </row>
    <row r="15159" spans="1:2" x14ac:dyDescent="0.25">
      <c r="A15159">
        <f ca="1">26765.8806081644*(((RANDBETWEEN(3800,4910))))</f>
        <v>108053860.01515998</v>
      </c>
      <c r="B15159">
        <v>168742671.23321679</v>
      </c>
    </row>
    <row r="15160" spans="1:2" x14ac:dyDescent="0.25">
      <c r="A15160">
        <f ca="1">27533.8540684143*(((RANDBETWEEN(3800,4910))))</f>
        <v>119854866.75980727</v>
      </c>
      <c r="B15160">
        <v>156936391.56147358</v>
      </c>
    </row>
    <row r="15161" spans="1:2" x14ac:dyDescent="0.25">
      <c r="A15161">
        <f ca="1">25867.5831160209*(((RANDBETWEEN(3800,4910))))</f>
        <v>112549854.13780709</v>
      </c>
      <c r="B15161">
        <v>143312248.26375622</v>
      </c>
    </row>
    <row r="15162" spans="1:2" x14ac:dyDescent="0.25">
      <c r="A15162">
        <f ca="1">29235.679461803*(((RANDBETWEEN(3800,4910))))</f>
        <v>137992407.05971003</v>
      </c>
      <c r="B15162">
        <v>163210309.47385702</v>
      </c>
    </row>
    <row r="15163" spans="1:2" x14ac:dyDescent="0.25">
      <c r="A15163">
        <f ca="1">33750.9063951734*(((RANDBETWEEN(3800,4910))))</f>
        <v>153634125.91082942</v>
      </c>
      <c r="B15163">
        <v>165344263.78441432</v>
      </c>
    </row>
    <row r="15164" spans="1:2" x14ac:dyDescent="0.25">
      <c r="A15164">
        <f ca="1">29634.7169057868*(((RANDBETWEEN(3800,4910))))</f>
        <v>131133622.30810668</v>
      </c>
      <c r="B15164">
        <v>145518755.74212497</v>
      </c>
    </row>
    <row r="15165" spans="1:2" x14ac:dyDescent="0.25">
      <c r="A15165">
        <f ca="1">28058.9752170552*(((RANDBETWEEN(3800,4910))))</f>
        <v>124666026.88937612</v>
      </c>
      <c r="B15165">
        <v>148664310.06794178</v>
      </c>
    </row>
    <row r="15166" spans="1:2" x14ac:dyDescent="0.25">
      <c r="A15166">
        <f ca="1">26817.5861391118*(((RANDBETWEEN(3800,4910))))</f>
        <v>124299511.75478329</v>
      </c>
      <c r="B15166">
        <v>146349329.51199654</v>
      </c>
    </row>
    <row r="15167" spans="1:2" x14ac:dyDescent="0.25">
      <c r="A15167">
        <f ca="1">27243.971808116*(((RANDBETWEEN(3800,4910))))</f>
        <v>120663551.13814597</v>
      </c>
      <c r="B15167">
        <v>166393157.82385477</v>
      </c>
    </row>
    <row r="15168" spans="1:2" x14ac:dyDescent="0.25">
      <c r="A15168">
        <f ca="1">28073.8366121412*(((RANDBETWEEN(3800,4910))))</f>
        <v>119510322.45788515</v>
      </c>
      <c r="B15168">
        <v>168931349.44251841</v>
      </c>
    </row>
    <row r="15169" spans="1:2" x14ac:dyDescent="0.25">
      <c r="A15169">
        <f ca="1">27670.2355321413*(((RANDBETWEEN(3800,4910))))</f>
        <v>135694835.04962105</v>
      </c>
      <c r="B15169">
        <v>162892122.51127261</v>
      </c>
    </row>
    <row r="15170" spans="1:2" x14ac:dyDescent="0.25">
      <c r="A15170">
        <f ca="1">25828.8391047469*(((RANDBETWEEN(3800,4910))))</f>
        <v>119484209.69855927</v>
      </c>
      <c r="B15170">
        <v>162236868.77012998</v>
      </c>
    </row>
    <row r="15171" spans="1:2" x14ac:dyDescent="0.25">
      <c r="A15171">
        <f ca="1">25461.1979021908*(((RANDBETWEEN(3800,4910))))</f>
        <v>108668392.6465503</v>
      </c>
      <c r="B15171">
        <v>151601153.86753014</v>
      </c>
    </row>
    <row r="15172" spans="1:2" x14ac:dyDescent="0.25">
      <c r="A15172">
        <f ca="1">26979.4128358383*(((RANDBETWEEN(3800,4910))))</f>
        <v>125697084.40217075</v>
      </c>
      <c r="B15172">
        <v>148809466.27706143</v>
      </c>
    </row>
    <row r="15173" spans="1:2" x14ac:dyDescent="0.25">
      <c r="A15173">
        <f ca="1">26914.9241475975*(((RANDBETWEEN(3800,4910))))</f>
        <v>113984703.7650755</v>
      </c>
      <c r="B15173">
        <v>169951277.225914</v>
      </c>
    </row>
    <row r="15174" spans="1:2" x14ac:dyDescent="0.25">
      <c r="A15174">
        <f ca="1">31063.6062041371*(((RANDBETWEEN(3800,4910))))</f>
        <v>135095623.38179207</v>
      </c>
      <c r="B15174">
        <v>169542504.53146601</v>
      </c>
    </row>
    <row r="15175" spans="1:2" x14ac:dyDescent="0.25">
      <c r="A15175">
        <f ca="1">27577.5523933711*(((RANDBETWEEN(3800,4910))))</f>
        <v>122168557.10263413</v>
      </c>
      <c r="B15175">
        <v>146917762.41663161</v>
      </c>
    </row>
    <row r="15176" spans="1:2" x14ac:dyDescent="0.25">
      <c r="A15176">
        <f ca="1">26325.1714741015*(((RANDBETWEEN(3800,4910))))</f>
        <v>120806211.89465171</v>
      </c>
      <c r="B15176">
        <v>147565070.28769013</v>
      </c>
    </row>
    <row r="15177" spans="1:2" x14ac:dyDescent="0.25">
      <c r="A15177">
        <f ca="1">26982.8630989993*(((RANDBETWEEN(3800,4910))))</f>
        <v>113759750.82538109</v>
      </c>
      <c r="B15177">
        <v>151923007.98585781</v>
      </c>
    </row>
    <row r="15178" spans="1:2" x14ac:dyDescent="0.25">
      <c r="A15178">
        <f ca="1">29599.9179544578*(((RANDBETWEEN(3800,4910))))</f>
        <v>141250808.4786728</v>
      </c>
      <c r="B15178">
        <v>183619803.65766236</v>
      </c>
    </row>
    <row r="15179" spans="1:2" x14ac:dyDescent="0.25">
      <c r="A15179">
        <f ca="1">28341.456107188*(((RANDBETWEEN(3800,4910))))</f>
        <v>133573282.63317707</v>
      </c>
      <c r="B15179">
        <v>186819824.89514995</v>
      </c>
    </row>
    <row r="15180" spans="1:2" x14ac:dyDescent="0.25">
      <c r="A15180">
        <f ca="1">25836.132883144*(((RANDBETWEEN(3800,4910))))</f>
        <v>116055908.91108304</v>
      </c>
      <c r="B15180">
        <v>161498903.24554512</v>
      </c>
    </row>
    <row r="15181" spans="1:2" x14ac:dyDescent="0.25">
      <c r="A15181">
        <f ca="1">27171.0445666943*(((RANDBETWEEN(3800,4910))))</f>
        <v>119389569.8260548</v>
      </c>
      <c r="B15181">
        <v>153380204.42156872</v>
      </c>
    </row>
    <row r="15182" spans="1:2" x14ac:dyDescent="0.25">
      <c r="A15182">
        <f ca="1">29532.6533960891*(((RANDBETWEEN(3800,4910))))</f>
        <v>132631146.40183616</v>
      </c>
      <c r="B15182">
        <v>170147493.57441449</v>
      </c>
    </row>
    <row r="15183" spans="1:2" x14ac:dyDescent="0.25">
      <c r="A15183">
        <f ca="1">27778.3405492473*(((RANDBETWEEN(3800,4910))))</f>
        <v>119641312.74560811</v>
      </c>
      <c r="B15183">
        <v>152126900.88637456</v>
      </c>
    </row>
    <row r="15184" spans="1:2" x14ac:dyDescent="0.25">
      <c r="A15184">
        <f ca="1">29532.3020697355*(((RANDBETWEEN(3800,4910))))</f>
        <v>119310500.36173131</v>
      </c>
      <c r="B15184">
        <v>167577399.33278301</v>
      </c>
    </row>
    <row r="15185" spans="1:2" x14ac:dyDescent="0.25">
      <c r="A15185">
        <f ca="1">27456.3078871722*(((RANDBETWEEN(3800,4910))))</f>
        <v>128083676.29365812</v>
      </c>
      <c r="B15185">
        <v>184544524.45326257</v>
      </c>
    </row>
    <row r="15186" spans="1:2" x14ac:dyDescent="0.25">
      <c r="A15186">
        <f ca="1">25228.7908405555*(((RANDBETWEEN(3800,4910))))</f>
        <v>121476627.89727473</v>
      </c>
      <c r="B15186">
        <v>144900028.65549299</v>
      </c>
    </row>
    <row r="15187" spans="1:2" x14ac:dyDescent="0.25">
      <c r="A15187">
        <f ca="1">28126.7611585488*(((RANDBETWEEN(3800,4910))))</f>
        <v>119904382.81889369</v>
      </c>
      <c r="B15187">
        <v>191057054.87021875</v>
      </c>
    </row>
    <row r="15188" spans="1:2" x14ac:dyDescent="0.25">
      <c r="A15188">
        <f ca="1">31061.2670202013*(((RANDBETWEEN(3800,4910))))</f>
        <v>152510821.0691883</v>
      </c>
      <c r="B15188">
        <v>169543285.58073023</v>
      </c>
    </row>
    <row r="15189" spans="1:2" x14ac:dyDescent="0.25">
      <c r="A15189">
        <f ca="1">26314.2711763196*(((RANDBETWEEN(3800,4910))))</f>
        <v>126571644.35809748</v>
      </c>
      <c r="B15189">
        <v>145970880.4028253</v>
      </c>
    </row>
    <row r="15190" spans="1:2" x14ac:dyDescent="0.25">
      <c r="A15190">
        <f ca="1">32844.3599734519*(((RANDBETWEEN(3800,4910))))</f>
        <v>127173361.81720571</v>
      </c>
      <c r="B15190">
        <v>167706264.84805936</v>
      </c>
    </row>
    <row r="15191" spans="1:2" x14ac:dyDescent="0.25">
      <c r="A15191">
        <f ca="1">27832.5544943017*(((RANDBETWEEN(3800,4910))))</f>
        <v>112499185.2659674</v>
      </c>
      <c r="B15191">
        <v>174551060.06009868</v>
      </c>
    </row>
    <row r="15192" spans="1:2" x14ac:dyDescent="0.25">
      <c r="A15192">
        <f ca="1">28573.7644437066*(((RANDBETWEEN(3800,4910))))</f>
        <v>128724808.81889838</v>
      </c>
      <c r="B15192">
        <v>201213998.11216027</v>
      </c>
    </row>
    <row r="15193" spans="1:2" x14ac:dyDescent="0.25">
      <c r="A15193">
        <f ca="1">26217.8463784926*(((RANDBETWEEN(3800,4910))))</f>
        <v>111452064.95497224</v>
      </c>
      <c r="B15193">
        <v>160792598.39606917</v>
      </c>
    </row>
    <row r="15194" spans="1:2" x14ac:dyDescent="0.25">
      <c r="A15194">
        <f ca="1">30337.5760789224*(((RANDBETWEEN(3800,4910))))</f>
        <v>128479634.69423629</v>
      </c>
      <c r="B15194">
        <v>200365356.51959819</v>
      </c>
    </row>
    <row r="15195" spans="1:2" x14ac:dyDescent="0.25">
      <c r="A15195">
        <f ca="1">28400.5119795247*(((RANDBETWEEN(3800,4910))))</f>
        <v>137515279.0048587</v>
      </c>
      <c r="B15195">
        <v>144853661.72420853</v>
      </c>
    </row>
    <row r="15196" spans="1:2" x14ac:dyDescent="0.25">
      <c r="A15196">
        <f ca="1">28578.5351683955*(((RANDBETWEEN(3800,4910))))</f>
        <v>121258724.719502</v>
      </c>
      <c r="B15196">
        <v>161682089.28004265</v>
      </c>
    </row>
    <row r="15197" spans="1:2" x14ac:dyDescent="0.25">
      <c r="A15197">
        <f ca="1">26938.7377605618*(((RANDBETWEEN(3800,4910))))</f>
        <v>129844716.00590773</v>
      </c>
      <c r="B15197">
        <v>145716589.01582915</v>
      </c>
    </row>
    <row r="15198" spans="1:2" x14ac:dyDescent="0.25">
      <c r="A15198">
        <f ca="1">32768.3021886885*(((RANDBETWEEN(3800,4910))))</f>
        <v>141624602.0595119</v>
      </c>
      <c r="B15198">
        <v>149754617.89101952</v>
      </c>
    </row>
    <row r="15199" spans="1:2" x14ac:dyDescent="0.25">
      <c r="A15199">
        <f ca="1">30694.5406979438*(((RANDBETWEEN(3800,4910))))</f>
        <v>122471217.38479589</v>
      </c>
      <c r="B15199">
        <v>188817622.51110283</v>
      </c>
    </row>
    <row r="15200" spans="1:2" x14ac:dyDescent="0.25">
      <c r="A15200">
        <f ca="1">27074.1896567258*(((RANDBETWEEN(3800,4910))))</f>
        <v>104939559.10946913</v>
      </c>
      <c r="B15200">
        <v>156899599.25007159</v>
      </c>
    </row>
    <row r="15201" spans="1:2" x14ac:dyDescent="0.25">
      <c r="A15201">
        <f ca="1">34142.7693280033*(((RANDBETWEEN(3800,4910))))</f>
        <v>154188746.28526291</v>
      </c>
      <c r="B15201">
        <v>166116449.98878023</v>
      </c>
    </row>
    <row r="15202" spans="1:2" x14ac:dyDescent="0.25">
      <c r="A15202">
        <f ca="1">31551.3635664123*(((RANDBETWEEN(3800,4910))))</f>
        <v>139740989.23564032</v>
      </c>
      <c r="B15202">
        <v>169516345.58362538</v>
      </c>
    </row>
    <row r="15203" spans="1:2" x14ac:dyDescent="0.25">
      <c r="A15203">
        <f ca="1">26992.6206174642*(((RANDBETWEEN(3800,4910))))</f>
        <v>128646829.8628346</v>
      </c>
      <c r="B15203">
        <v>175832095.18418097</v>
      </c>
    </row>
    <row r="15204" spans="1:2" x14ac:dyDescent="0.25">
      <c r="A15204">
        <f ca="1">27060.1794050414*(((RANDBETWEEN(3800,4910))))</f>
        <v>108781921.20826627</v>
      </c>
      <c r="B15204">
        <v>147706279.39074636</v>
      </c>
    </row>
    <row r="15205" spans="1:2" x14ac:dyDescent="0.25">
      <c r="A15205">
        <f ca="1">32445.4671844617*(((RANDBETWEEN(3800,4910))))</f>
        <v>125531512.5366822</v>
      </c>
      <c r="B15205">
        <v>187654250.31037632</v>
      </c>
    </row>
    <row r="15206" spans="1:2" x14ac:dyDescent="0.25">
      <c r="A15206">
        <f ca="1">27549.2565268179*(((RANDBETWEEN(3800,4910))))</f>
        <v>106670721.27183886</v>
      </c>
      <c r="B15206">
        <v>164855352.46496469</v>
      </c>
    </row>
    <row r="15207" spans="1:2" x14ac:dyDescent="0.25">
      <c r="A15207">
        <f ca="1">26268.7574628878*(((RANDBETWEEN(3800,4910))))</f>
        <v>117710302.19120033</v>
      </c>
      <c r="B15207">
        <v>169869100.25937998</v>
      </c>
    </row>
    <row r="15208" spans="1:2" x14ac:dyDescent="0.25">
      <c r="A15208">
        <f ca="1">27536.0666741692*(((RANDBETWEEN(3800,4910))))</f>
        <v>122645640.96674965</v>
      </c>
      <c r="B15208">
        <v>172007891.85118037</v>
      </c>
    </row>
    <row r="15209" spans="1:2" x14ac:dyDescent="0.25">
      <c r="A15209">
        <f ca="1">29745.7026648878*(((RANDBETWEEN(3800,4910))))</f>
        <v>120529587.19812536</v>
      </c>
      <c r="B15209">
        <v>191286910.46153212</v>
      </c>
    </row>
    <row r="15210" spans="1:2" x14ac:dyDescent="0.25">
      <c r="A15210">
        <f ca="1">28721.9064153268*(((RANDBETWEEN(3800,4910))))</f>
        <v>109918735.85145561</v>
      </c>
      <c r="B15210">
        <v>164762606.09353411</v>
      </c>
    </row>
    <row r="15211" spans="1:2" x14ac:dyDescent="0.25">
      <c r="A15211">
        <f ca="1">26341.787357581*(((RANDBETWEEN(3800,4910))))</f>
        <v>108370113.18908831</v>
      </c>
      <c r="B15211">
        <v>154580944.30699342</v>
      </c>
    </row>
    <row r="15212" spans="1:2" x14ac:dyDescent="0.25">
      <c r="A15212">
        <f ca="1">27397.3640907713*(((RANDBETWEEN(3800,4910))))</f>
        <v>104164778.2731124</v>
      </c>
      <c r="B15212">
        <v>182738277.38060308</v>
      </c>
    </row>
    <row r="15213" spans="1:2" x14ac:dyDescent="0.25">
      <c r="A15213">
        <f ca="1">28435.0521324444*(((RANDBETWEEN(3800,4910))))</f>
        <v>109645561.02270578</v>
      </c>
      <c r="B15213">
        <v>188786308.16261956</v>
      </c>
    </row>
    <row r="15214" spans="1:2" x14ac:dyDescent="0.25">
      <c r="A15214">
        <f ca="1">26847.2574274305*(((RANDBETWEEN(3800,4910))))</f>
        <v>102502828.85792965</v>
      </c>
      <c r="B15214">
        <v>158855851.99201339</v>
      </c>
    </row>
    <row r="15215" spans="1:2" x14ac:dyDescent="0.25">
      <c r="A15215">
        <f ca="1">27002.1653398035*(((RANDBETWEEN(3800,4910))))</f>
        <v>129556389.30037697</v>
      </c>
      <c r="B15215">
        <v>203105668.71746746</v>
      </c>
    </row>
    <row r="15216" spans="1:2" x14ac:dyDescent="0.25">
      <c r="A15216">
        <f ca="1">29225.8186531826*(((RANDBETWEEN(3800,4910))))</f>
        <v>130931667.56625783</v>
      </c>
      <c r="B15216">
        <v>165227824.18586183</v>
      </c>
    </row>
    <row r="15217" spans="1:2" x14ac:dyDescent="0.25">
      <c r="A15217">
        <f ca="1">27473.0190983705*(((RANDBETWEEN(3800,4910))))</f>
        <v>113545987.93356511</v>
      </c>
      <c r="B15217">
        <v>178107692.12416044</v>
      </c>
    </row>
    <row r="15218" spans="1:2" x14ac:dyDescent="0.25">
      <c r="A15218">
        <f ca="1">30230.7694736884*(((RANDBETWEEN(3800,4910))))</f>
        <v>132350308.75580795</v>
      </c>
      <c r="B15218">
        <v>156458372.11047345</v>
      </c>
    </row>
    <row r="15219" spans="1:2" x14ac:dyDescent="0.25">
      <c r="A15219">
        <f ca="1">27231.2790996992*(((RANDBETWEEN(3800,4910))))</f>
        <v>130846296.07405473</v>
      </c>
      <c r="B15219">
        <v>165791861.22213462</v>
      </c>
    </row>
    <row r="15220" spans="1:2" x14ac:dyDescent="0.25">
      <c r="A15220">
        <f ca="1">31800.5445442505*(((RANDBETWEEN(3800,4910))))</f>
        <v>148921950.10072491</v>
      </c>
      <c r="B15220">
        <v>177663920.30091748</v>
      </c>
    </row>
    <row r="15221" spans="1:2" x14ac:dyDescent="0.25">
      <c r="A15221">
        <f ca="1">31400.6202196667*(((RANDBETWEEN(3800,4910))))</f>
        <v>124534859.79119822</v>
      </c>
      <c r="B15221">
        <v>145194887.01915443</v>
      </c>
    </row>
    <row r="15222" spans="1:2" x14ac:dyDescent="0.25">
      <c r="A15222">
        <f ca="1">27540.3523570983*(((RANDBETWEEN(3800,4910))))</f>
        <v>108508988.28696719</v>
      </c>
      <c r="B15222">
        <v>167221464.17368805</v>
      </c>
    </row>
    <row r="15223" spans="1:2" x14ac:dyDescent="0.25">
      <c r="A15223">
        <f ca="1">26163.1556075042*(((RANDBETWEEN(3800,4910))))</f>
        <v>122705199.79919457</v>
      </c>
      <c r="B15223">
        <v>153579610.98348606</v>
      </c>
    </row>
    <row r="15224" spans="1:2" x14ac:dyDescent="0.25">
      <c r="A15224">
        <f ca="1">29684.4197008804*(((RANDBETWEEN(3800,4910))))</f>
        <v>116095765.45014331</v>
      </c>
      <c r="B15224">
        <v>201005153.99554601</v>
      </c>
    </row>
    <row r="15225" spans="1:2" x14ac:dyDescent="0.25">
      <c r="A15225">
        <f ca="1">27606.5702526716*(((RANDBETWEEN(3800,4910))))</f>
        <v>125444255.22813956</v>
      </c>
      <c r="B15225">
        <v>148128691.72319746</v>
      </c>
    </row>
    <row r="15226" spans="1:2" x14ac:dyDescent="0.25">
      <c r="A15226">
        <f ca="1">26635.8822163196*(((RANDBETWEEN(3800,4910))))</f>
        <v>108274861.20933929</v>
      </c>
      <c r="B15226">
        <v>144540251.93927765</v>
      </c>
    </row>
    <row r="15227" spans="1:2" x14ac:dyDescent="0.25">
      <c r="A15227">
        <f ca="1">32385.4248730536*(((RANDBETWEEN(3800,4910))))</f>
        <v>142042473.493213</v>
      </c>
      <c r="B15227">
        <v>191873509.64587587</v>
      </c>
    </row>
    <row r="15228" spans="1:2" x14ac:dyDescent="0.25">
      <c r="A15228">
        <f ca="1">29431.6471168874*(((RANDBETWEEN(3800,4910))))</f>
        <v>114341949.04910772</v>
      </c>
      <c r="B15228">
        <v>157231160.46500885</v>
      </c>
    </row>
    <row r="15229" spans="1:2" x14ac:dyDescent="0.25">
      <c r="A15229">
        <f ca="1">31446.6299803702*(((RANDBETWEEN(3800,4910))))</f>
        <v>131729932.98777096</v>
      </c>
      <c r="B15229">
        <v>167245215.53217459</v>
      </c>
    </row>
    <row r="15230" spans="1:2" x14ac:dyDescent="0.25">
      <c r="A15230">
        <f ca="1">27604.1399981554*(((RANDBETWEEN(3800,4910))))</f>
        <v>125792065.97159424</v>
      </c>
      <c r="B15230">
        <v>166767630.06604597</v>
      </c>
    </row>
    <row r="15231" spans="1:2" x14ac:dyDescent="0.25">
      <c r="A15231">
        <f ca="1">31137.6038846665*(((RANDBETWEEN(3800,4910))))</f>
        <v>126574359.79116924</v>
      </c>
      <c r="B15231">
        <v>166739243.01181698</v>
      </c>
    </row>
    <row r="15232" spans="1:2" x14ac:dyDescent="0.25">
      <c r="A15232">
        <f ca="1">25979.3507367931*(((RANDBETWEEN(3800,4910))))</f>
        <v>120700063.52314067</v>
      </c>
      <c r="B15232">
        <v>161417578.00168568</v>
      </c>
    </row>
    <row r="15233" spans="1:2" x14ac:dyDescent="0.25">
      <c r="A15233">
        <f ca="1">27325.1874484957*(((RANDBETWEEN(3800,4910))))</f>
        <v>126160390.44970466</v>
      </c>
      <c r="B15233">
        <v>161170783.55119243</v>
      </c>
    </row>
    <row r="15234" spans="1:2" x14ac:dyDescent="0.25">
      <c r="A15234">
        <f ca="1">28314.8063458981*(((RANDBETWEEN(3800,4910))))</f>
        <v>126510554.75347312</v>
      </c>
      <c r="B15234">
        <v>170608495.46554443</v>
      </c>
    </row>
    <row r="15235" spans="1:2" x14ac:dyDescent="0.25">
      <c r="A15235">
        <f ca="1">27618.7969671486*(((RANDBETWEEN(3800,4910))))</f>
        <v>132211181.0817403</v>
      </c>
      <c r="B15235">
        <v>199430791.44400775</v>
      </c>
    </row>
    <row r="15236" spans="1:2" x14ac:dyDescent="0.25">
      <c r="A15236">
        <f ca="1">28448.9997032029*(((RANDBETWEEN(3800,4910))))</f>
        <v>131149888.63176548</v>
      </c>
      <c r="B15236">
        <v>178397715.14578775</v>
      </c>
    </row>
    <row r="15237" spans="1:2" x14ac:dyDescent="0.25">
      <c r="A15237">
        <f ca="1">27164.0451048685*(((RANDBETWEEN(3800,4910))))</f>
        <v>105858283.77367258</v>
      </c>
      <c r="B15237">
        <v>146911171.0864256</v>
      </c>
    </row>
    <row r="15238" spans="1:2" x14ac:dyDescent="0.25">
      <c r="A15238">
        <f ca="1">26646.9719664326*(((RANDBETWEEN(3800,4910))))</f>
        <v>127239291.13971545</v>
      </c>
      <c r="B15238">
        <v>147757201.96861023</v>
      </c>
    </row>
    <row r="15239" spans="1:2" x14ac:dyDescent="0.25">
      <c r="A15239">
        <f ca="1">28313.0132749751*(((RANDBETWEEN(3800,4910))))</f>
        <v>121321261.88326813</v>
      </c>
      <c r="B15239">
        <v>181345268.65219438</v>
      </c>
    </row>
    <row r="15240" spans="1:2" x14ac:dyDescent="0.25">
      <c r="A15240">
        <f ca="1">27231.3894696683*(((RANDBETWEEN(3800,4910))))</f>
        <v>132290090.04364851</v>
      </c>
      <c r="B15240">
        <v>192401242.27020568</v>
      </c>
    </row>
    <row r="15241" spans="1:2" x14ac:dyDescent="0.25">
      <c r="A15241">
        <f ca="1">31235.9681988183*(((RANDBETWEEN(3800,4910))))</f>
        <v>129722975.92969254</v>
      </c>
      <c r="B15241">
        <v>171525261.39098063</v>
      </c>
    </row>
    <row r="15242" spans="1:2" x14ac:dyDescent="0.25">
      <c r="A15242">
        <f ca="1">29070.58718761*(((RANDBETWEEN(3800,4910))))</f>
        <v>131660689.37268569</v>
      </c>
      <c r="B15242">
        <v>149393193.54283088</v>
      </c>
    </row>
    <row r="15243" spans="1:2" x14ac:dyDescent="0.25">
      <c r="A15243">
        <f ca="1">31367.6354793034*(((RANDBETWEEN(3800,4910))))</f>
        <v>150658753.2070944</v>
      </c>
      <c r="B15243">
        <v>166711467.99778673</v>
      </c>
    </row>
    <row r="15244" spans="1:2" x14ac:dyDescent="0.25">
      <c r="A15244">
        <f ca="1">26469.6944726006*(((RANDBETWEEN(3800,4910))))</f>
        <v>116043140.56788124</v>
      </c>
      <c r="B15244">
        <v>149357240.00036779</v>
      </c>
    </row>
    <row r="15245" spans="1:2" x14ac:dyDescent="0.25">
      <c r="A15245">
        <f ca="1">26506.6290693816*(((RANDBETWEEN(3800,4910))))</f>
        <v>121135294.84707378</v>
      </c>
      <c r="B15245">
        <v>196986412.09832513</v>
      </c>
    </row>
    <row r="15246" spans="1:2" x14ac:dyDescent="0.25">
      <c r="A15246">
        <f ca="1">29064.847982181*(((RANDBETWEEN(3800,4910))))</f>
        <v>127972525.66554284</v>
      </c>
      <c r="B15246">
        <v>154670921.00650567</v>
      </c>
    </row>
    <row r="15247" spans="1:2" x14ac:dyDescent="0.25">
      <c r="A15247">
        <f ca="1">28558.5943376876*(((RANDBETWEEN(3800,4910))))</f>
        <v>120088889.18997638</v>
      </c>
      <c r="B15247">
        <v>153912204.08932155</v>
      </c>
    </row>
    <row r="15248" spans="1:2" x14ac:dyDescent="0.25">
      <c r="A15248">
        <f ca="1">28881.3810858387*(((RANDBETWEEN(3800,4910))))</f>
        <v>117345051.35176279</v>
      </c>
      <c r="B15248">
        <v>166604185.0425075</v>
      </c>
    </row>
    <row r="15249" spans="1:2" x14ac:dyDescent="0.25">
      <c r="A15249">
        <f ca="1">29247.0037303207*(((RANDBETWEEN(3800,4910))))</f>
        <v>136349531.39075491</v>
      </c>
      <c r="B15249">
        <v>164913188.8971498</v>
      </c>
    </row>
    <row r="15250" spans="1:2" x14ac:dyDescent="0.25">
      <c r="A15250">
        <f ca="1">29525.3325299359*(((RANDBETWEEN(3800,4910))))</f>
        <v>113938258.23302257</v>
      </c>
      <c r="B15250">
        <v>202482920.09899586</v>
      </c>
    </row>
    <row r="15251" spans="1:2" x14ac:dyDescent="0.25">
      <c r="A15251">
        <f ca="1">27293.3825957949*(((RANDBETWEEN(3800,4910))))</f>
        <v>108409315.6704973</v>
      </c>
      <c r="B15251">
        <v>156294661.5611608</v>
      </c>
    </row>
    <row r="15252" spans="1:2" x14ac:dyDescent="0.25">
      <c r="A15252">
        <f ca="1">29390.8567020526*(((RANDBETWEEN(3800,4910))))</f>
        <v>129584287.19934991</v>
      </c>
      <c r="B15252">
        <v>193049114.27545241</v>
      </c>
    </row>
    <row r="15253" spans="1:2" x14ac:dyDescent="0.25">
      <c r="A15253">
        <f ca="1">26365.8587706694*(((RANDBETWEEN(3800,4910))))</f>
        <v>118356340.02153499</v>
      </c>
      <c r="B15253">
        <v>148450422.99776751</v>
      </c>
    </row>
    <row r="15254" spans="1:2" x14ac:dyDescent="0.25">
      <c r="A15254">
        <f ca="1">27437.0618346078*(((RANDBETWEEN(3800,4910))))</f>
        <v>115482593.26186414</v>
      </c>
      <c r="B15254">
        <v>153638240.018278</v>
      </c>
    </row>
    <row r="15255" spans="1:2" x14ac:dyDescent="0.25">
      <c r="A15255">
        <f ca="1">26819.0962730334*(((RANDBETWEEN(3800,4910))))</f>
        <v>109958294.71943676</v>
      </c>
      <c r="B15255">
        <v>154442147.4695937</v>
      </c>
    </row>
    <row r="15256" spans="1:2" x14ac:dyDescent="0.25">
      <c r="A15256">
        <f ca="1">27126.0655438832*(((RANDBETWEEN(3800,4910))))</f>
        <v>112410415.61385192</v>
      </c>
      <c r="B15256">
        <v>149926885.25920379</v>
      </c>
    </row>
    <row r="15257" spans="1:2" x14ac:dyDescent="0.25">
      <c r="A15257">
        <f ca="1">26649.0934693933*(((RANDBETWEEN(3800,4910))))</f>
        <v>111499807.07594138</v>
      </c>
      <c r="B15257">
        <v>180686023.40901551</v>
      </c>
    </row>
    <row r="15258" spans="1:2" x14ac:dyDescent="0.25">
      <c r="A15258">
        <f ca="1">28317.6517822656*(((RANDBETWEEN(3800,4910))))</f>
        <v>111571548.0221263</v>
      </c>
      <c r="B15258">
        <v>154964757.18859041</v>
      </c>
    </row>
    <row r="15259" spans="1:2" x14ac:dyDescent="0.25">
      <c r="A15259">
        <f ca="1">27408.8040982638*(((RANDBETWEEN(3800,4910))))</f>
        <v>128328020.78807129</v>
      </c>
      <c r="B15259">
        <v>149945656.67833179</v>
      </c>
    </row>
    <row r="15260" spans="1:2" x14ac:dyDescent="0.25">
      <c r="A15260">
        <f ca="1">28670.9898664295*(((RANDBETWEEN(3800,4910))))</f>
        <v>109121787.43163061</v>
      </c>
      <c r="B15260">
        <v>151637954.81263614</v>
      </c>
    </row>
    <row r="15261" spans="1:2" x14ac:dyDescent="0.25">
      <c r="A15261">
        <f ca="1">27457.6883991514*(((RANDBETWEEN(3800,4910))))</f>
        <v>124081293.87576538</v>
      </c>
      <c r="B15261">
        <v>176848305.89005652</v>
      </c>
    </row>
    <row r="15262" spans="1:2" x14ac:dyDescent="0.25">
      <c r="A15262">
        <f ca="1">30224.6710941241*(((RANDBETWEEN(3800,4910))))</f>
        <v>146166509.41118422</v>
      </c>
      <c r="B15262">
        <v>178168642.06257412</v>
      </c>
    </row>
    <row r="15263" spans="1:2" x14ac:dyDescent="0.25">
      <c r="A15263">
        <f ca="1">29185.0619809102*(((RANDBETWEEN(3800,4910))))</f>
        <v>113354780.73385534</v>
      </c>
      <c r="B15263">
        <v>165780353.25339365</v>
      </c>
    </row>
    <row r="15264" spans="1:2" x14ac:dyDescent="0.25">
      <c r="A15264">
        <f ca="1">27935.886469497*(((RANDBETWEEN(3800,4910))))</f>
        <v>108894085.45809948</v>
      </c>
      <c r="B15264">
        <v>160795459.81609392</v>
      </c>
    </row>
    <row r="15265" spans="1:2" x14ac:dyDescent="0.25">
      <c r="A15265">
        <f ca="1">26681.8329345971*(((RANDBETWEEN(3800,4910))))</f>
        <v>114385017.79061772</v>
      </c>
      <c r="B15265">
        <v>145736814.82488921</v>
      </c>
    </row>
    <row r="15266" spans="1:2" x14ac:dyDescent="0.25">
      <c r="A15266">
        <f ca="1">27457.0709189734*(((RANDBETWEEN(3800,4910))))</f>
        <v>123172420.14251478</v>
      </c>
      <c r="B15266">
        <v>158861659.58868474</v>
      </c>
    </row>
    <row r="15267" spans="1:2" x14ac:dyDescent="0.25">
      <c r="A15267">
        <f ca="1">26864.2512780043*(((RANDBETWEEN(3800,4910))))</f>
        <v>113528325.90084606</v>
      </c>
      <c r="B15267">
        <v>184783056.11740834</v>
      </c>
    </row>
    <row r="15268" spans="1:2" x14ac:dyDescent="0.25">
      <c r="A15268">
        <f ca="1">28588.7656191392*(((RANDBETWEEN(3800,4910))))</f>
        <v>134538731.00366923</v>
      </c>
      <c r="B15268">
        <v>164040883.25296673</v>
      </c>
    </row>
    <row r="15269" spans="1:2" x14ac:dyDescent="0.25">
      <c r="A15269">
        <f ca="1">27502.014047593*(((RANDBETWEEN(3800,4910))))</f>
        <v>114023350.24132039</v>
      </c>
      <c r="B15269">
        <v>143840114.87408704</v>
      </c>
    </row>
    <row r="15270" spans="1:2" x14ac:dyDescent="0.25">
      <c r="A15270">
        <f ca="1">26458.3469772084*(((RANDBETWEEN(3800,4910))))</f>
        <v>129751733.57622984</v>
      </c>
      <c r="B15270">
        <v>169990772.81582934</v>
      </c>
    </row>
    <row r="15271" spans="1:2" x14ac:dyDescent="0.25">
      <c r="A15271">
        <f ca="1">27814.1274537923*(((RANDBETWEEN(3800,4910))))</f>
        <v>120073588.21802118</v>
      </c>
      <c r="B15271">
        <v>179870683.05005556</v>
      </c>
    </row>
    <row r="15272" spans="1:2" x14ac:dyDescent="0.25">
      <c r="A15272">
        <f ca="1">26336.8306072656*(((RANDBETWEEN(3800,4910))))</f>
        <v>108902794.56104344</v>
      </c>
      <c r="B15272">
        <v>175276674.00723279</v>
      </c>
    </row>
    <row r="15273" spans="1:2" x14ac:dyDescent="0.25">
      <c r="A15273">
        <f ca="1">26643.0117967664*(((RANDBETWEEN(3800,4910))))</f>
        <v>127939742.64807233</v>
      </c>
      <c r="B15273">
        <v>196905217.82965124</v>
      </c>
    </row>
    <row r="15274" spans="1:2" x14ac:dyDescent="0.25">
      <c r="A15274">
        <f ca="1">26774.9043782096*(((RANDBETWEEN(3800,4910))))</f>
        <v>105760872.29392776</v>
      </c>
      <c r="B15274">
        <v>175636648.82369453</v>
      </c>
    </row>
    <row r="15275" spans="1:2" x14ac:dyDescent="0.25">
      <c r="A15275">
        <f ca="1">25344.720625316*(((RANDBETWEEN(3800,4910))))</f>
        <v>103811975.68129443</v>
      </c>
      <c r="B15275">
        <v>145746212.26544619</v>
      </c>
    </row>
    <row r="15276" spans="1:2" x14ac:dyDescent="0.25">
      <c r="A15276">
        <f ca="1">26937.3944495084*(((RANDBETWEEN(3800,4910))))</f>
        <v>119278782.62242319</v>
      </c>
      <c r="B15276">
        <v>177466285.19950813</v>
      </c>
    </row>
    <row r="15277" spans="1:2" x14ac:dyDescent="0.25">
      <c r="A15277">
        <f ca="1">26869.7833878241*(((RANDBETWEEN(3800,4910))))</f>
        <v>131070803.36580595</v>
      </c>
      <c r="B15277">
        <v>165498417.43827745</v>
      </c>
    </row>
    <row r="15278" spans="1:2" x14ac:dyDescent="0.25">
      <c r="A15278">
        <f ca="1">26105.7530888956*(((RANDBETWEEN(3800,4910))))</f>
        <v>127944295.88867715</v>
      </c>
      <c r="B15278">
        <v>144342405.82937375</v>
      </c>
    </row>
    <row r="15279" spans="1:2" x14ac:dyDescent="0.25">
      <c r="A15279">
        <f ca="1">27351.7480041017*(((RANDBETWEEN(3800,4910))))</f>
        <v>118405717.10975625</v>
      </c>
      <c r="B15279">
        <v>181066939.90251273</v>
      </c>
    </row>
    <row r="15280" spans="1:2" x14ac:dyDescent="0.25">
      <c r="A15280">
        <f ca="1">26376.8041045913*(((RANDBETWEEN(3800,4910))))</f>
        <v>125474457.12554069</v>
      </c>
      <c r="B15280">
        <v>144148154.21715415</v>
      </c>
    </row>
    <row r="15281" spans="1:2" x14ac:dyDescent="0.25">
      <c r="A15281">
        <f ca="1">26559.3911750444*(((RANDBETWEEN(3800,4910))))</f>
        <v>120393720.19647624</v>
      </c>
      <c r="B15281">
        <v>182633007.16740313</v>
      </c>
    </row>
    <row r="15282" spans="1:2" x14ac:dyDescent="0.25">
      <c r="A15282">
        <f ca="1">25716.2405675682*(((RANDBETWEEN(3800,4910))))</f>
        <v>118140409.16740811</v>
      </c>
      <c r="B15282">
        <v>149813443.33808571</v>
      </c>
    </row>
    <row r="15283" spans="1:2" x14ac:dyDescent="0.25">
      <c r="A15283">
        <f ca="1">26839.9872307771*(((RANDBETWEEN(3800,4910))))</f>
        <v>118981663.3940347</v>
      </c>
      <c r="B15283">
        <v>152614473.47984284</v>
      </c>
    </row>
    <row r="15284" spans="1:2" x14ac:dyDescent="0.25">
      <c r="A15284">
        <f ca="1">26897.0669860703*(((RANDBETWEEN(3800,4910))))</f>
        <v>123484434.53304856</v>
      </c>
      <c r="B15284">
        <v>147938952.38022524</v>
      </c>
    </row>
    <row r="15285" spans="1:2" x14ac:dyDescent="0.25">
      <c r="A15285">
        <f ca="1">28067.5112437229*(((RANDBETWEEN(3800,4910))))</f>
        <v>136015159.4870812</v>
      </c>
      <c r="B15285">
        <v>157437243.11644423</v>
      </c>
    </row>
    <row r="15286" spans="1:2" x14ac:dyDescent="0.25">
      <c r="A15286">
        <f ca="1">25834.5521350107*(((RANDBETWEEN(3800,4910))))</f>
        <v>98972169.229225934</v>
      </c>
      <c r="B15286">
        <v>143611406.85208628</v>
      </c>
    </row>
    <row r="15287" spans="1:2" x14ac:dyDescent="0.25">
      <c r="A15287">
        <f ca="1">29218.7919242088*(((RANDBETWEEN(3800,4910))))</f>
        <v>120030797.22464976</v>
      </c>
      <c r="B15287">
        <v>156778708.79550529</v>
      </c>
    </row>
    <row r="15288" spans="1:2" x14ac:dyDescent="0.25">
      <c r="A15288">
        <f ca="1">27442.259020313*(((RANDBETWEEN(3800,4910))))</f>
        <v>131228882.6351366</v>
      </c>
      <c r="B15288">
        <v>167651852.52535927</v>
      </c>
    </row>
    <row r="15289" spans="1:2" x14ac:dyDescent="0.25">
      <c r="A15289">
        <f ca="1">27755.7785718467*(((RANDBETWEEN(3800,4910))))</f>
        <v>133255492.9234359</v>
      </c>
      <c r="B15289">
        <v>143732980.05619264</v>
      </c>
    </row>
    <row r="15290" spans="1:2" x14ac:dyDescent="0.25">
      <c r="A15290">
        <f ca="1">25933.9594192617*(((RANDBETWEEN(3800,4910))))</f>
        <v>102854083.05679198</v>
      </c>
      <c r="B15290">
        <v>161858597.65208995</v>
      </c>
    </row>
    <row r="15291" spans="1:2" x14ac:dyDescent="0.25">
      <c r="A15291">
        <f ca="1">27849.7652745462*(((RANDBETWEEN(3800,4910))))</f>
        <v>133316826.3692525</v>
      </c>
      <c r="B15291">
        <v>168707944.65716961</v>
      </c>
    </row>
    <row r="15292" spans="1:2" x14ac:dyDescent="0.25">
      <c r="A15292">
        <f ca="1">27121.2469768196*(((RANDBETWEEN(3800,4910))))</f>
        <v>108647715.38913947</v>
      </c>
      <c r="B15292">
        <v>156696455.1933904</v>
      </c>
    </row>
    <row r="15293" spans="1:2" x14ac:dyDescent="0.25">
      <c r="A15293">
        <f ca="1">29726.6189739492*(((RANDBETWEEN(3800,4910))))</f>
        <v>135166936.47454685</v>
      </c>
      <c r="B15293">
        <v>192374220.06911588</v>
      </c>
    </row>
    <row r="15294" spans="1:2" x14ac:dyDescent="0.25">
      <c r="A15294">
        <f ca="1">25527.0815590354*(((RANDBETWEEN(3800,4910))))</f>
        <v>106524511.34585479</v>
      </c>
      <c r="B15294">
        <v>143563220.53850693</v>
      </c>
    </row>
    <row r="15295" spans="1:2" x14ac:dyDescent="0.25">
      <c r="A15295">
        <f ca="1">29724.5944599196*(((RANDBETWEEN(3800,4910))))</f>
        <v>138041016.67186657</v>
      </c>
      <c r="B15295">
        <v>159744628.62708071</v>
      </c>
    </row>
    <row r="15296" spans="1:2" x14ac:dyDescent="0.25">
      <c r="A15296">
        <f ca="1">25561.3150492985*(((RANDBETWEEN(3800,4910))))</f>
        <v>101606227.32096183</v>
      </c>
      <c r="B15296">
        <v>202770573.02076569</v>
      </c>
    </row>
    <row r="15297" spans="1:2" x14ac:dyDescent="0.25">
      <c r="A15297">
        <f ca="1">26568.4397583693*(((RANDBETWEEN(3800,4910))))</f>
        <v>112995574.29234453</v>
      </c>
      <c r="B15297">
        <v>186501536.84081095</v>
      </c>
    </row>
    <row r="15298" spans="1:2" x14ac:dyDescent="0.25">
      <c r="A15298">
        <f ca="1">25931.7184463672*(((RANDBETWEEN(3800,4910))))</f>
        <v>125509517.28041701</v>
      </c>
      <c r="B15298">
        <v>146752092.60158104</v>
      </c>
    </row>
    <row r="15299" spans="1:2" x14ac:dyDescent="0.25">
      <c r="A15299">
        <f ca="1">27316.8029178126*(((RANDBETWEEN(3800,4910))))</f>
        <v>112463277.61263435</v>
      </c>
      <c r="B15299">
        <v>171597067.28774434</v>
      </c>
    </row>
    <row r="15300" spans="1:2" x14ac:dyDescent="0.25">
      <c r="A15300">
        <f ca="1">29529.1608388677*(((RANDBETWEEN(3800,4910))))</f>
        <v>141976205.31327587</v>
      </c>
      <c r="B15300">
        <v>178015994.96691087</v>
      </c>
    </row>
    <row r="15301" spans="1:2" x14ac:dyDescent="0.25">
      <c r="A15301">
        <f ca="1">29351.5273998218*(((RANDBETWEEN(3800,4910))))</f>
        <v>136748766.15576971</v>
      </c>
      <c r="B15301">
        <v>156276785.04302809</v>
      </c>
    </row>
    <row r="15302" spans="1:2" x14ac:dyDescent="0.25">
      <c r="A15302">
        <f ca="1">26085.9493878324*(((RANDBETWEEN(3800,4910))))</f>
        <v>104917688.43786201</v>
      </c>
      <c r="B15302">
        <v>164443937.10742092</v>
      </c>
    </row>
    <row r="15303" spans="1:2" x14ac:dyDescent="0.25">
      <c r="A15303">
        <f ca="1">29753.7638957008*(((RANDBETWEEN(3800,4910))))</f>
        <v>123299597.58378427</v>
      </c>
      <c r="B15303">
        <v>168034107.62288138</v>
      </c>
    </row>
    <row r="15304" spans="1:2" x14ac:dyDescent="0.25">
      <c r="A15304">
        <f ca="1">26303.858811082*(((RANDBETWEEN(3800,4910))))</f>
        <v>102243099.19867566</v>
      </c>
      <c r="B15304">
        <v>179634829.44466147</v>
      </c>
    </row>
    <row r="15305" spans="1:2" x14ac:dyDescent="0.25">
      <c r="A15305">
        <f ca="1">30495.8976914102*(((RANDBETWEEN(3800,4910))))</f>
        <v>137780465.76979145</v>
      </c>
      <c r="B15305">
        <v>157370120.10368925</v>
      </c>
    </row>
    <row r="15306" spans="1:2" x14ac:dyDescent="0.25">
      <c r="A15306">
        <f ca="1">27096.5225904114*(((RANDBETWEEN(3800,4910))))</f>
        <v>103508716.29537146</v>
      </c>
      <c r="B15306">
        <v>148324083.54785931</v>
      </c>
    </row>
    <row r="15307" spans="1:2" x14ac:dyDescent="0.25">
      <c r="A15307">
        <f ca="1">29771.705160083*(((RANDBETWEEN(3800,4910))))</f>
        <v>119979971.79513465</v>
      </c>
      <c r="B15307">
        <v>184136957.90802005</v>
      </c>
    </row>
    <row r="15308" spans="1:2" x14ac:dyDescent="0.25">
      <c r="A15308">
        <f ca="1">30451.0427656328*(((RANDBETWEEN(3800,4910))))</f>
        <v>148083420.96927249</v>
      </c>
      <c r="B15308">
        <v>184406069.18806216</v>
      </c>
    </row>
    <row r="15309" spans="1:2" x14ac:dyDescent="0.25">
      <c r="A15309">
        <f ca="1">30361.4002264698*(((RANDBETWEEN(3800,4910))))</f>
        <v>141423402.25489628</v>
      </c>
      <c r="B15309">
        <v>152510330.13413918</v>
      </c>
    </row>
    <row r="15310" spans="1:2" x14ac:dyDescent="0.25">
      <c r="A15310">
        <f ca="1">33906.9390415957*(((RANDBETWEEN(3800,4910))))</f>
        <v>158243684.50712729</v>
      </c>
      <c r="B15310">
        <v>202404154.68193948</v>
      </c>
    </row>
    <row r="15311" spans="1:2" x14ac:dyDescent="0.25">
      <c r="A15311">
        <f ca="1">26482.9760852967*(((RANDBETWEEN(3800,4910))))</f>
        <v>129872514.72229525</v>
      </c>
      <c r="B15311">
        <v>145821498.2316511</v>
      </c>
    </row>
    <row r="15312" spans="1:2" x14ac:dyDescent="0.25">
      <c r="A15312">
        <f ca="1">27096.514389079*(((RANDBETWEEN(3800,4910))))</f>
        <v>129954883.01002282</v>
      </c>
      <c r="B15312">
        <v>182004779.61873075</v>
      </c>
    </row>
    <row r="15313" spans="1:2" x14ac:dyDescent="0.25">
      <c r="A15313">
        <f ca="1">31305.8413580272*(((RANDBETWEEN(3800,4910))))</f>
        <v>133081131.61297356</v>
      </c>
      <c r="B15313">
        <v>192420249.2295768</v>
      </c>
    </row>
    <row r="15314" spans="1:2" x14ac:dyDescent="0.25">
      <c r="A15314">
        <f ca="1">28329.0718711233*(((RANDBETWEEN(3800,4910))))</f>
        <v>130002110.81658496</v>
      </c>
      <c r="B15314">
        <v>159672828.00350693</v>
      </c>
    </row>
    <row r="15315" spans="1:2" x14ac:dyDescent="0.25">
      <c r="A15315">
        <f ca="1">28947.9858593702*(((RANDBETWEEN(3800,4910))))</f>
        <v>118223574.24966779</v>
      </c>
      <c r="B15315">
        <v>151274806.95309681</v>
      </c>
    </row>
    <row r="15316" spans="1:2" x14ac:dyDescent="0.25">
      <c r="A15316">
        <f ca="1">29751.6609921853*(((RANDBETWEEN(3800,4910))))</f>
        <v>128318913.85929523</v>
      </c>
      <c r="B15316">
        <v>199284961.06352782</v>
      </c>
    </row>
    <row r="15317" spans="1:2" x14ac:dyDescent="0.25">
      <c r="A15317">
        <f ca="1">31554.5584345889*(((RANDBETWEEN(3800,4910))))</f>
        <v>125934242.71244411</v>
      </c>
      <c r="B15317">
        <v>176432553.68107152</v>
      </c>
    </row>
    <row r="15318" spans="1:2" x14ac:dyDescent="0.25">
      <c r="A15318">
        <f ca="1">30827.801002974*(((RANDBETWEEN(3800,4910))))</f>
        <v>150223874.28749225</v>
      </c>
      <c r="B15318">
        <v>173387556.66928002</v>
      </c>
    </row>
    <row r="15319" spans="1:2" x14ac:dyDescent="0.25">
      <c r="A15319">
        <f ca="1">26710.4688301715*(((RANDBETWEEN(3800,4910))))</f>
        <v>107135690.47781797</v>
      </c>
      <c r="B15319">
        <v>165612519.37942499</v>
      </c>
    </row>
    <row r="15320" spans="1:2" x14ac:dyDescent="0.25">
      <c r="A15320">
        <f ca="1">29818.7369400097*(((RANDBETWEEN(3800,4910))))</f>
        <v>114653043.53433749</v>
      </c>
      <c r="B15320">
        <v>156526396.53699648</v>
      </c>
    </row>
    <row r="15321" spans="1:2" x14ac:dyDescent="0.25">
      <c r="A15321">
        <f ca="1">26595.8941598413*(((RANDBETWEEN(3800,4910))))</f>
        <v>118218749.5404947</v>
      </c>
      <c r="B15321">
        <v>148367377.27172527</v>
      </c>
    </row>
    <row r="15322" spans="1:2" x14ac:dyDescent="0.25">
      <c r="A15322">
        <f ca="1">26960.1362184119*(((RANDBETWEEN(3800,4910))))</f>
        <v>102745079.12836795</v>
      </c>
      <c r="B15322">
        <v>170428385.89817992</v>
      </c>
    </row>
    <row r="15323" spans="1:2" x14ac:dyDescent="0.25">
      <c r="A15323">
        <f ca="1">26890.1067390881*(((RANDBETWEEN(3800,4910))))</f>
        <v>124205403.02784801</v>
      </c>
      <c r="B15323">
        <v>160981842.7293365</v>
      </c>
    </row>
    <row r="15324" spans="1:2" x14ac:dyDescent="0.25">
      <c r="A15324">
        <f ca="1">29173.3739852793*(((RANDBETWEEN(3800,4910))))</f>
        <v>131192662.81180082</v>
      </c>
      <c r="B15324">
        <v>193764446.56445047</v>
      </c>
    </row>
    <row r="15325" spans="1:2" x14ac:dyDescent="0.25">
      <c r="A15325">
        <f ca="1">27646.5137953395*(((RANDBETWEEN(3800,4910))))</f>
        <v>132482094.1072669</v>
      </c>
      <c r="B15325">
        <v>181030254.42442426</v>
      </c>
    </row>
    <row r="15326" spans="1:2" x14ac:dyDescent="0.25">
      <c r="A15326">
        <f ca="1">31526.3262304996*(((RANDBETWEEN(3800,4910))))</f>
        <v>125758515.33346277</v>
      </c>
      <c r="B15326">
        <v>190521138.0166952</v>
      </c>
    </row>
    <row r="15327" spans="1:2" x14ac:dyDescent="0.25">
      <c r="A15327">
        <f ca="1">28766.6023890602*(((RANDBETWEEN(3800,4910))))</f>
        <v>133246902.26612704</v>
      </c>
      <c r="B15327">
        <v>194980394.55256304</v>
      </c>
    </row>
    <row r="15328" spans="1:2" x14ac:dyDescent="0.25">
      <c r="A15328">
        <f ca="1">26774.5201124049*(((RANDBETWEEN(3800,4910))))</f>
        <v>128624794.61999312</v>
      </c>
      <c r="B15328">
        <v>171088932.10413238</v>
      </c>
    </row>
    <row r="15329" spans="1:2" x14ac:dyDescent="0.25">
      <c r="A15329">
        <f ca="1">27793.9067049102*(((RANDBETWEEN(3800,4910))))</f>
        <v>106895365.18708472</v>
      </c>
      <c r="B15329">
        <v>161859643.520392</v>
      </c>
    </row>
    <row r="15330" spans="1:2" x14ac:dyDescent="0.25">
      <c r="A15330">
        <f ca="1">26057.6574622236*(((RANDBETWEEN(3800,4910))))</f>
        <v>124034449.52018449</v>
      </c>
      <c r="B15330">
        <v>174973450.34330487</v>
      </c>
    </row>
    <row r="15331" spans="1:2" x14ac:dyDescent="0.25">
      <c r="A15331">
        <f ca="1">30455.5019189117*(((RANDBETWEEN(3800,4910))))</f>
        <v>136592926.10631907</v>
      </c>
      <c r="B15331">
        <v>156321992.98925009</v>
      </c>
    </row>
    <row r="15332" spans="1:2" x14ac:dyDescent="0.25">
      <c r="A15332">
        <f ca="1">28527.2638847521*(((RANDBETWEEN(3800,4910))))</f>
        <v>134334885.63329756</v>
      </c>
      <c r="B15332">
        <v>148464122.32482541</v>
      </c>
    </row>
    <row r="15333" spans="1:2" x14ac:dyDescent="0.25">
      <c r="A15333">
        <f ca="1">30100.8434798828*(((RANDBETWEEN(3800,4910))))</f>
        <v>145898788.34699208</v>
      </c>
      <c r="B15333">
        <v>191686854.39610961</v>
      </c>
    </row>
    <row r="15334" spans="1:2" x14ac:dyDescent="0.25">
      <c r="A15334">
        <f ca="1">26437.4809617787*(((RANDBETWEEN(3800,4910))))</f>
        <v>118466352.18973051</v>
      </c>
      <c r="B15334">
        <v>174030629.58037803</v>
      </c>
    </row>
    <row r="15335" spans="1:2" x14ac:dyDescent="0.25">
      <c r="A15335">
        <f ca="1">31900.2077294452*(((RANDBETWEEN(3800,4910))))</f>
        <v>126580024.27043864</v>
      </c>
      <c r="B15335">
        <v>171511718.81797773</v>
      </c>
    </row>
    <row r="15336" spans="1:2" x14ac:dyDescent="0.25">
      <c r="A15336">
        <f ca="1">26339.8799588864*(((RANDBETWEEN(3800,4910))))</f>
        <v>118134361.61560568</v>
      </c>
      <c r="B15336">
        <v>144594774.16840029</v>
      </c>
    </row>
    <row r="15337" spans="1:2" x14ac:dyDescent="0.25">
      <c r="A15337">
        <f ca="1">30997.9940648134*(((RANDBETWEEN(3800,4910))))</f>
        <v>149565321.36272484</v>
      </c>
      <c r="B15337">
        <v>181439758.36782625</v>
      </c>
    </row>
    <row r="15338" spans="1:2" x14ac:dyDescent="0.25">
      <c r="A15338">
        <f ca="1">31936.3855174025*(((RANDBETWEEN(3800,4910))))</f>
        <v>147386419.16281235</v>
      </c>
      <c r="B15338">
        <v>171618811.54486209</v>
      </c>
    </row>
    <row r="15339" spans="1:2" x14ac:dyDescent="0.25">
      <c r="A15339">
        <f ca="1">27317.956292904*(((RANDBETWEEN(3800,4910))))</f>
        <v>125635280.99106556</v>
      </c>
      <c r="B15339">
        <v>201744844.61465359</v>
      </c>
    </row>
    <row r="15340" spans="1:2" x14ac:dyDescent="0.25">
      <c r="A15340">
        <f ca="1">27898.4262820638*(((RANDBETWEEN(3800,4910))))</f>
        <v>114523039.88787174</v>
      </c>
      <c r="B15340">
        <v>179644852.04395586</v>
      </c>
    </row>
    <row r="15341" spans="1:2" x14ac:dyDescent="0.25">
      <c r="A15341">
        <f ca="1">25953.6892485739*(((RANDBETWEEN(3800,4910))))</f>
        <v>110381040.37418492</v>
      </c>
      <c r="B15341">
        <v>180023616.18541107</v>
      </c>
    </row>
    <row r="15342" spans="1:2" x14ac:dyDescent="0.25">
      <c r="A15342">
        <f ca="1">26157.5809416269*(((RANDBETWEEN(3800,4910))))</f>
        <v>111535925.1350973</v>
      </c>
      <c r="B15342">
        <v>150095796.15157086</v>
      </c>
    </row>
    <row r="15343" spans="1:2" x14ac:dyDescent="0.25">
      <c r="A15343">
        <f ca="1">29816.8256282339*(((RANDBETWEEN(3800,4910))))</f>
        <v>121324663.48128381</v>
      </c>
      <c r="B15343">
        <v>152579854.78352511</v>
      </c>
    </row>
    <row r="15344" spans="1:2" x14ac:dyDescent="0.25">
      <c r="A15344">
        <f ca="1">29679.7151679364*(((RANDBETWEEN(3800,4910))))</f>
        <v>136259572.33599585</v>
      </c>
      <c r="B15344">
        <v>186377497.15009677</v>
      </c>
    </row>
    <row r="15345" spans="1:2" x14ac:dyDescent="0.25">
      <c r="A15345">
        <f ca="1">26123.1719233718*(((RANDBETWEEN(3800,4910))))</f>
        <v>104022470.59886631</v>
      </c>
      <c r="B15345">
        <v>201786078.50656936</v>
      </c>
    </row>
    <row r="15346" spans="1:2" x14ac:dyDescent="0.25">
      <c r="A15346">
        <f ca="1">27089.9383196733*(((RANDBETWEEN(3800,4910))))</f>
        <v>111285466.61721797</v>
      </c>
      <c r="B15346">
        <v>181563133.42946798</v>
      </c>
    </row>
    <row r="15347" spans="1:2" x14ac:dyDescent="0.25">
      <c r="A15347">
        <f ca="1">29246.245419658*(((RANDBETWEEN(3800,4910))))</f>
        <v>139709314.36970603</v>
      </c>
      <c r="B15347">
        <v>191455567.18208551</v>
      </c>
    </row>
    <row r="15348" spans="1:2" x14ac:dyDescent="0.25">
      <c r="A15348">
        <f ca="1">30200.2403488502*(((RANDBETWEEN(3800,4910))))</f>
        <v>130978442.39296319</v>
      </c>
      <c r="B15348">
        <v>184883986.42049941</v>
      </c>
    </row>
    <row r="15349" spans="1:2" x14ac:dyDescent="0.25">
      <c r="A15349">
        <f ca="1">31671.1619409961*(((RANDBETWEEN(3800,4910))))</f>
        <v>145814029.57634607</v>
      </c>
      <c r="B15349">
        <v>198665795.93732226</v>
      </c>
    </row>
    <row r="15350" spans="1:2" x14ac:dyDescent="0.25">
      <c r="A15350">
        <f ca="1">26164.7274119735*(((RANDBETWEEN(3800,4910))))</f>
        <v>120593228.64178585</v>
      </c>
      <c r="B15350">
        <v>183077915.10881421</v>
      </c>
    </row>
    <row r="15351" spans="1:2" x14ac:dyDescent="0.25">
      <c r="A15351">
        <f ca="1">25949.4902567724*(((RANDBETWEEN(3800,4910))))</f>
        <v>111245464.73078349</v>
      </c>
      <c r="B15351">
        <v>143742063.83502391</v>
      </c>
    </row>
    <row r="15352" spans="1:2" x14ac:dyDescent="0.25">
      <c r="A15352">
        <f ca="1">25808.2212452461*(((RANDBETWEEN(3800,4910))))</f>
        <v>126563516.98668678</v>
      </c>
      <c r="B15352">
        <v>174063053.88323534</v>
      </c>
    </row>
    <row r="15353" spans="1:2" x14ac:dyDescent="0.25">
      <c r="A15353">
        <f ca="1">26002.5201775028*(((RANDBETWEEN(3800,4910))))</f>
        <v>100005692.60267591</v>
      </c>
      <c r="B15353">
        <v>146368523.78293145</v>
      </c>
    </row>
    <row r="15354" spans="1:2" x14ac:dyDescent="0.25">
      <c r="A15354">
        <f ca="1">30688.208445274*(((RANDBETWEEN(3800,4910))))</f>
        <v>123090404.073994</v>
      </c>
      <c r="B15354">
        <v>144717360.03120732</v>
      </c>
    </row>
    <row r="15355" spans="1:2" x14ac:dyDescent="0.25">
      <c r="A15355">
        <f ca="1">25310.3487594218*(((RANDBETWEEN(3800,4910))))</f>
        <v>98659739.464226305</v>
      </c>
      <c r="B15355">
        <v>179201296.16247723</v>
      </c>
    </row>
    <row r="15356" spans="1:2" x14ac:dyDescent="0.25">
      <c r="A15356">
        <f ca="1">28161.3321465573*(((RANDBETWEEN(3800,4910))))</f>
        <v>132358261.08881943</v>
      </c>
      <c r="B15356">
        <v>146721524.89861599</v>
      </c>
    </row>
    <row r="15357" spans="1:2" x14ac:dyDescent="0.25">
      <c r="A15357">
        <f ca="1">25914.0222132258*(((RANDBETWEEN(3800,4910))))</f>
        <v>118893533.91428016</v>
      </c>
      <c r="B15357">
        <v>146643079.87959632</v>
      </c>
    </row>
    <row r="15358" spans="1:2" x14ac:dyDescent="0.25">
      <c r="A15358">
        <f ca="1">27980.7547614196*(((RANDBETWEEN(3800,4910))))</f>
        <v>122247917.55264239</v>
      </c>
      <c r="B15358">
        <v>165039869.77278751</v>
      </c>
    </row>
    <row r="15359" spans="1:2" x14ac:dyDescent="0.25">
      <c r="A15359">
        <f ca="1">26482.0242137738*(((RANDBETWEEN(3800,4910))))</f>
        <v>107914248.67112803</v>
      </c>
      <c r="B15359">
        <v>170305860.25769794</v>
      </c>
    </row>
    <row r="15360" spans="1:2" x14ac:dyDescent="0.25">
      <c r="A15360">
        <f ca="1">27658.5392506697*(((RANDBETWEEN(3800,4910))))</f>
        <v>121006109.22167981</v>
      </c>
      <c r="B15360">
        <v>162401898.42782927</v>
      </c>
    </row>
    <row r="15361" spans="1:2" x14ac:dyDescent="0.25">
      <c r="A15361">
        <f ca="1">27577.3623867091*(((RANDBETWEEN(3800,4910))))</f>
        <v>117451986.40499426</v>
      </c>
      <c r="B15361">
        <v>195624131.35725072</v>
      </c>
    </row>
    <row r="15362" spans="1:2" x14ac:dyDescent="0.25">
      <c r="A15362">
        <f ca="1">26512.843489504*(((RANDBETWEEN(3800,4910))))</f>
        <v>126492776.28842364</v>
      </c>
      <c r="B15362">
        <v>162705309.74452958</v>
      </c>
    </row>
    <row r="15363" spans="1:2" x14ac:dyDescent="0.25">
      <c r="A15363">
        <f ca="1">25269.4449311371*(((RANDBETWEEN(3800,4910))))</f>
        <v>98879338.015539333</v>
      </c>
      <c r="B15363">
        <v>147706647.29040107</v>
      </c>
    </row>
    <row r="15364" spans="1:2" x14ac:dyDescent="0.25">
      <c r="A15364">
        <f ca="1">30175.7650381911*(((RANDBETWEEN(3800,4910))))</f>
        <v>125531182.55887516</v>
      </c>
      <c r="B15364">
        <v>176790279.25626302</v>
      </c>
    </row>
    <row r="15365" spans="1:2" x14ac:dyDescent="0.25">
      <c r="A15365">
        <f ca="1">28897.9236366401*(((RANDBETWEEN(3800,4910))))</f>
        <v>120880014.57206541</v>
      </c>
      <c r="B15365">
        <v>163175845.2789405</v>
      </c>
    </row>
    <row r="15366" spans="1:2" x14ac:dyDescent="0.25">
      <c r="A15366">
        <f ca="1">30132.043353466*(((RANDBETWEEN(3800,4910))))</f>
        <v>135473666.91718331</v>
      </c>
      <c r="B15366">
        <v>179817922.40125954</v>
      </c>
    </row>
    <row r="15367" spans="1:2" x14ac:dyDescent="0.25">
      <c r="A15367">
        <f ca="1">27444.3812060854*(((RANDBETWEEN(3800,4910))))</f>
        <v>130168700.06046291</v>
      </c>
      <c r="B15367">
        <v>176280431.42091855</v>
      </c>
    </row>
    <row r="15368" spans="1:2" x14ac:dyDescent="0.25">
      <c r="A15368">
        <f ca="1">26596.2965772245*(((RANDBETWEEN(3800,4910))))</f>
        <v>114098112.31629296</v>
      </c>
      <c r="B15368">
        <v>148765074.24881417</v>
      </c>
    </row>
    <row r="15369" spans="1:2" x14ac:dyDescent="0.25">
      <c r="A15369">
        <f ca="1">30454.319623132*(((RANDBETWEEN(3800,4910))))</f>
        <v>145236650.28271672</v>
      </c>
      <c r="B15369">
        <v>166553522.90688634</v>
      </c>
    </row>
    <row r="15370" spans="1:2" x14ac:dyDescent="0.25">
      <c r="A15370">
        <f ca="1">25030.1012102098*(((RANDBETWEEN(3800,4910))))</f>
        <v>105351695.99377315</v>
      </c>
      <c r="B15370">
        <v>145299641.81263468</v>
      </c>
    </row>
    <row r="15371" spans="1:2" x14ac:dyDescent="0.25">
      <c r="A15371">
        <f ca="1">25812.6294557228*(((RANDBETWEEN(3800,4910))))</f>
        <v>101856635.83228213</v>
      </c>
      <c r="B15371">
        <v>144728169.47742575</v>
      </c>
    </row>
    <row r="15372" spans="1:2" x14ac:dyDescent="0.25">
      <c r="A15372">
        <f ca="1">29580.1952254982*(((RANDBETWEEN(3800,4910))))</f>
        <v>117107992.89774756</v>
      </c>
      <c r="B15372">
        <v>193881812.35829693</v>
      </c>
    </row>
    <row r="15373" spans="1:2" x14ac:dyDescent="0.25">
      <c r="A15373">
        <f ca="1">27608.5232378361*(((RANDBETWEEN(3800,4910))))</f>
        <v>129014629.09040806</v>
      </c>
      <c r="B15373">
        <v>200312769.92703909</v>
      </c>
    </row>
    <row r="15374" spans="1:2" x14ac:dyDescent="0.25">
      <c r="A15374">
        <f ca="1">30712.7009690133*(((RANDBETWEEN(3800,4910))))</f>
        <v>149847268.02781573</v>
      </c>
      <c r="B15374">
        <v>152758334.89075387</v>
      </c>
    </row>
    <row r="15375" spans="1:2" x14ac:dyDescent="0.25">
      <c r="A15375">
        <f ca="1">29581.4359809482*(((RANDBETWEEN(3800,4910))))</f>
        <v>115219693.14579318</v>
      </c>
      <c r="B15375">
        <v>171007754.24536282</v>
      </c>
    </row>
    <row r="15376" spans="1:2" x14ac:dyDescent="0.25">
      <c r="A15376">
        <f ca="1">26137.8762403041*(((RANDBETWEEN(3800,4910))))</f>
        <v>125122013.56233583</v>
      </c>
      <c r="B15376">
        <v>174075174.72924486</v>
      </c>
    </row>
    <row r="15377" spans="1:2" x14ac:dyDescent="0.25">
      <c r="A15377">
        <f ca="1">26844.0981977636*(((RANDBETWEEN(3800,4910))))</f>
        <v>113550535.37654005</v>
      </c>
      <c r="B15377">
        <v>178064683.97615692</v>
      </c>
    </row>
    <row r="15378" spans="1:2" x14ac:dyDescent="0.25">
      <c r="A15378">
        <f ca="1">28216.2871214302*(((RANDBETWEEN(3800,4910))))</f>
        <v>130415679.07525028</v>
      </c>
      <c r="B15378">
        <v>149978588.42146885</v>
      </c>
    </row>
    <row r="15379" spans="1:2" x14ac:dyDescent="0.25">
      <c r="A15379">
        <f ca="1">29792.6548246548*(((RANDBETWEEN(3800,4910))))</f>
        <v>133053996.44690819</v>
      </c>
      <c r="B15379">
        <v>159409888.22540489</v>
      </c>
    </row>
    <row r="15380" spans="1:2" x14ac:dyDescent="0.25">
      <c r="A15380">
        <f ca="1">29581.7557931061*(((RANDBETWEEN(3800,4910))))</f>
        <v>135070296.95132262</v>
      </c>
      <c r="B15380">
        <v>161471894.41183424</v>
      </c>
    </row>
    <row r="15381" spans="1:2" x14ac:dyDescent="0.25">
      <c r="A15381">
        <f ca="1">26100.5894709094*(((RANDBETWEEN(3800,4910))))</f>
        <v>107482227.44120471</v>
      </c>
      <c r="B15381">
        <v>194486906.27819422</v>
      </c>
    </row>
    <row r="15382" spans="1:2" x14ac:dyDescent="0.25">
      <c r="A15382">
        <f ca="1">30826.3925138768*(((RANDBETWEEN(3800,4910))))</f>
        <v>145716357.4130958</v>
      </c>
      <c r="B15382">
        <v>180850306.10647136</v>
      </c>
    </row>
    <row r="15383" spans="1:2" x14ac:dyDescent="0.25">
      <c r="A15383">
        <f ca="1">26083.5660074166*(((RANDBETWEEN(3800,4910))))</f>
        <v>99743556.412360907</v>
      </c>
      <c r="B15383">
        <v>153830915.7383849</v>
      </c>
    </row>
    <row r="15384" spans="1:2" x14ac:dyDescent="0.25">
      <c r="A15384">
        <f ca="1">28881.8324979723*(((RANDBETWEEN(3800,4910))))</f>
        <v>129361727.7584178</v>
      </c>
      <c r="B15384">
        <v>177393723.05461812</v>
      </c>
    </row>
    <row r="15385" spans="1:2" x14ac:dyDescent="0.25">
      <c r="A15385">
        <f ca="1">31265.0322507377*(((RANDBETWEEN(3800,4910))))</f>
        <v>147258301.90097433</v>
      </c>
      <c r="B15385">
        <v>167179579.70649385</v>
      </c>
    </row>
    <row r="15386" spans="1:2" x14ac:dyDescent="0.25">
      <c r="A15386">
        <f ca="1">28096.7573995097*(((RANDBETWEEN(3800,4910))))</f>
        <v>136494047.44681799</v>
      </c>
      <c r="B15386">
        <v>199530373.627893</v>
      </c>
    </row>
    <row r="15387" spans="1:2" x14ac:dyDescent="0.25">
      <c r="A15387">
        <f ca="1">32484.6873283949*(((RANDBETWEEN(3800,4910))))</f>
        <v>144979159.5466266</v>
      </c>
      <c r="B15387">
        <v>146483119.70653203</v>
      </c>
    </row>
    <row r="15388" spans="1:2" x14ac:dyDescent="0.25">
      <c r="A15388">
        <f ca="1">26406.5907227441*(((RANDBETWEEN(3800,4910))))</f>
        <v>116109779.40790589</v>
      </c>
      <c r="B15388">
        <v>157525222.72624955</v>
      </c>
    </row>
    <row r="15389" spans="1:2" x14ac:dyDescent="0.25">
      <c r="A15389">
        <f ca="1">25860.6723013097*(((RANDBETWEEN(3800,4910))))</f>
        <v>121984791.24527781</v>
      </c>
      <c r="B15389">
        <v>172300504.95025766</v>
      </c>
    </row>
    <row r="15390" spans="1:2" x14ac:dyDescent="0.25">
      <c r="A15390">
        <f ca="1">28366.3765473468*(((RANDBETWEEN(3800,4910))))</f>
        <v>125634681.72819889</v>
      </c>
      <c r="B15390">
        <v>167629602.23097742</v>
      </c>
    </row>
    <row r="15391" spans="1:2" x14ac:dyDescent="0.25">
      <c r="A15391">
        <f ca="1">30631.5106962593*(((RANDBETWEEN(3800,4910))))</f>
        <v>124333301.9161167</v>
      </c>
      <c r="B15391">
        <v>195389159.47099093</v>
      </c>
    </row>
    <row r="15392" spans="1:2" x14ac:dyDescent="0.25">
      <c r="A15392">
        <f ca="1">27028.63479325*(((RANDBETWEEN(3800,4910))))</f>
        <v>107573966.47713485</v>
      </c>
      <c r="B15392">
        <v>165147010.42026407</v>
      </c>
    </row>
    <row r="15393" spans="1:2" x14ac:dyDescent="0.25">
      <c r="A15393">
        <f ca="1">27385.2337291018*(((RANDBETWEEN(3800,4910))))</f>
        <v>118386365.41090727</v>
      </c>
      <c r="B15393">
        <v>176377276.26001403</v>
      </c>
    </row>
    <row r="15394" spans="1:2" x14ac:dyDescent="0.25">
      <c r="A15394">
        <f ca="1">28442.5808364944*(((RANDBETWEEN(3800,4910))))</f>
        <v>114396060.12438029</v>
      </c>
      <c r="B15394">
        <v>148090371.42481068</v>
      </c>
    </row>
    <row r="15395" spans="1:2" x14ac:dyDescent="0.25">
      <c r="A15395">
        <f ca="1">28267.6476720691*(((RANDBETWEEN(3800,4910))))</f>
        <v>135769511.76894814</v>
      </c>
      <c r="B15395">
        <v>201636477.03415629</v>
      </c>
    </row>
    <row r="15396" spans="1:2" x14ac:dyDescent="0.25">
      <c r="A15396">
        <f ca="1">28122.0263597585*(((RANDBETWEEN(3800,4910))))</f>
        <v>123033865.32394364</v>
      </c>
      <c r="B15396">
        <v>173622620.39898336</v>
      </c>
    </row>
    <row r="15397" spans="1:2" x14ac:dyDescent="0.25">
      <c r="A15397">
        <f ca="1">30316.7572016313*(((RANDBETWEEN(3800,4910))))</f>
        <v>138062512.29622909</v>
      </c>
      <c r="B15397">
        <v>161319527.81123188</v>
      </c>
    </row>
    <row r="15398" spans="1:2" x14ac:dyDescent="0.25">
      <c r="A15398">
        <f ca="1">26384.5339583608*(((RANDBETWEEN(3800,4910))))</f>
        <v>127437299.01888286</v>
      </c>
      <c r="B15398">
        <v>196400577.06581327</v>
      </c>
    </row>
    <row r="15399" spans="1:2" x14ac:dyDescent="0.25">
      <c r="A15399">
        <f ca="1">27363.091326848*(((RANDBETWEEN(3800,4910))))</f>
        <v>121765756.40447362</v>
      </c>
      <c r="B15399">
        <v>149393765.41477722</v>
      </c>
    </row>
    <row r="15400" spans="1:2" x14ac:dyDescent="0.25">
      <c r="A15400">
        <f ca="1">34902.0369946445*(((RANDBETWEEN(3800,4910))))</f>
        <v>158420345.91869143</v>
      </c>
      <c r="B15400">
        <v>156713625.18278918</v>
      </c>
    </row>
    <row r="15401" spans="1:2" x14ac:dyDescent="0.25">
      <c r="A15401">
        <f ca="1">29965.2491867455*(((RANDBETWEEN(3800,4910))))</f>
        <v>117913255.54984373</v>
      </c>
      <c r="B15401">
        <v>189724172.99987549</v>
      </c>
    </row>
    <row r="15402" spans="1:2" x14ac:dyDescent="0.25">
      <c r="A15402">
        <f ca="1">28566.084203437*(((RANDBETWEEN(3800,4910))))</f>
        <v>128690209.33648369</v>
      </c>
      <c r="B15402">
        <v>151612498.91854867</v>
      </c>
    </row>
    <row r="15403" spans="1:2" x14ac:dyDescent="0.25">
      <c r="A15403">
        <f ca="1">28367.5609774691*(((RANDBETWEEN(3800,4910))))</f>
        <v>119427431.71514499</v>
      </c>
      <c r="B15403">
        <v>180562659.07403332</v>
      </c>
    </row>
    <row r="15404" spans="1:2" x14ac:dyDescent="0.25">
      <c r="A15404">
        <f ca="1">30282.8990014057*(((RANDBETWEEN(3800,4910))))</f>
        <v>118285003.49949081</v>
      </c>
      <c r="B15404">
        <v>155006501.87607348</v>
      </c>
    </row>
    <row r="15405" spans="1:2" x14ac:dyDescent="0.25">
      <c r="A15405">
        <f ca="1">33511.7796629179*(((RANDBETWEEN(3800,4910))))</f>
        <v>135622172.29582882</v>
      </c>
      <c r="B15405">
        <v>197395828.80778325</v>
      </c>
    </row>
    <row r="15406" spans="1:2" x14ac:dyDescent="0.25">
      <c r="A15406">
        <f ca="1">26523.8626978194*(((RANDBETWEEN(3800,4910))))</f>
        <v>111241080.15465465</v>
      </c>
      <c r="B15406">
        <v>162813877.39756736</v>
      </c>
    </row>
    <row r="15407" spans="1:2" x14ac:dyDescent="0.25">
      <c r="A15407">
        <f ca="1">28441.7088183421*(((RANDBETWEEN(3800,4910))))</f>
        <v>121673630.32486759</v>
      </c>
      <c r="B15407">
        <v>153706610.75436351</v>
      </c>
    </row>
    <row r="15408" spans="1:2" x14ac:dyDescent="0.25">
      <c r="A15408">
        <f ca="1">30240.6087396438*(((RANDBETWEEN(3800,4910))))</f>
        <v>141193402.20539695</v>
      </c>
      <c r="B15408">
        <v>156076549.52850637</v>
      </c>
    </row>
    <row r="15409" spans="1:2" x14ac:dyDescent="0.25">
      <c r="A15409">
        <f ca="1">27860.9515298403*(((RANDBETWEEN(3800,4910))))</f>
        <v>109131347.14238426</v>
      </c>
      <c r="B15409">
        <v>193928778.42520091</v>
      </c>
    </row>
    <row r="15410" spans="1:2" x14ac:dyDescent="0.25">
      <c r="A15410">
        <f ca="1">26144.5728007987*(((RANDBETWEEN(3800,4910))))</f>
        <v>121049372.06769797</v>
      </c>
      <c r="B15410">
        <v>160224735.68821523</v>
      </c>
    </row>
    <row r="15411" spans="1:2" x14ac:dyDescent="0.25">
      <c r="A15411">
        <f ca="1">29148.4794253333*(((RANDBETWEEN(3800,4910))))</f>
        <v>126300361.3499694</v>
      </c>
      <c r="B15411">
        <v>161518801.07397541</v>
      </c>
    </row>
    <row r="15412" spans="1:2" x14ac:dyDescent="0.25">
      <c r="A15412">
        <f ca="1">27630.9620559111*(((RANDBETWEEN(3800,4910))))</f>
        <v>123206459.8073076</v>
      </c>
      <c r="B15412">
        <v>144774675.49714214</v>
      </c>
    </row>
    <row r="15413" spans="1:2" x14ac:dyDescent="0.25">
      <c r="A15413">
        <f ca="1">27419.6345042811*(((RANDBETWEEN(3800,4910))))</f>
        <v>111405974.99089415</v>
      </c>
      <c r="B15413">
        <v>148328543.22289312</v>
      </c>
    </row>
    <row r="15414" spans="1:2" x14ac:dyDescent="0.25">
      <c r="A15414">
        <f ca="1">27239.3836088946*(((RANDBETWEEN(3800,4910))))</f>
        <v>118927148.83643384</v>
      </c>
      <c r="B15414">
        <v>147508248.77047393</v>
      </c>
    </row>
    <row r="15415" spans="1:2" x14ac:dyDescent="0.25">
      <c r="A15415">
        <f ca="1">25941.3701429892*(((RANDBETWEEN(3800,4910))))</f>
        <v>123013977.21805486</v>
      </c>
      <c r="B15415">
        <v>183386396.14832717</v>
      </c>
    </row>
    <row r="15416" spans="1:2" x14ac:dyDescent="0.25">
      <c r="A15416">
        <f ca="1">27876.9321707004*(((RANDBETWEEN(3800,4910))))</f>
        <v>115717145.44057719</v>
      </c>
      <c r="B15416">
        <v>195240190.33874246</v>
      </c>
    </row>
    <row r="15417" spans="1:2" x14ac:dyDescent="0.25">
      <c r="A15417">
        <f ca="1">28090.5332176236*(((RANDBETWEEN(3800,4910))))</f>
        <v>115030733.52616857</v>
      </c>
      <c r="B15417">
        <v>193988129.46381003</v>
      </c>
    </row>
    <row r="15418" spans="1:2" x14ac:dyDescent="0.25">
      <c r="A15418">
        <f ca="1">30855.337641369*(((RANDBETWEEN(3800,4910))))</f>
        <v>126506884.32961278</v>
      </c>
      <c r="B15418">
        <v>201332896.86407572</v>
      </c>
    </row>
    <row r="15419" spans="1:2" x14ac:dyDescent="0.25">
      <c r="A15419">
        <f ca="1">25622.9299865026*(((RANDBETWEEN(3800,4910))))</f>
        <v>119095378.57726404</v>
      </c>
      <c r="B15419">
        <v>154474418.91719505</v>
      </c>
    </row>
    <row r="15420" spans="1:2" x14ac:dyDescent="0.25">
      <c r="A15420">
        <f ca="1">28424.02386246*(((RANDBETWEEN(3800,4910))))</f>
        <v>118585027.55418308</v>
      </c>
      <c r="B15420">
        <v>161809642.00283343</v>
      </c>
    </row>
    <row r="15421" spans="1:2" x14ac:dyDescent="0.25">
      <c r="A15421">
        <f ca="1">26505.8250159939*(((RANDBETWEEN(3800,4910))))</f>
        <v>108859423.34068699</v>
      </c>
      <c r="B15421">
        <v>146566326.95462915</v>
      </c>
    </row>
    <row r="15422" spans="1:2" x14ac:dyDescent="0.25">
      <c r="A15422">
        <f ca="1">26992.4770123711*(((RANDBETWEEN(3800,4910))))</f>
        <v>119603665.6418162</v>
      </c>
      <c r="B15422">
        <v>179817914.1849336</v>
      </c>
    </row>
    <row r="15423" spans="1:2" x14ac:dyDescent="0.25">
      <c r="A15423">
        <f ca="1">27583.7397657106*(((RANDBETWEEN(3800,4910))))</f>
        <v>134360396.39877623</v>
      </c>
      <c r="B15423">
        <v>175482238.14520827</v>
      </c>
    </row>
    <row r="15424" spans="1:2" x14ac:dyDescent="0.25">
      <c r="A15424">
        <f ca="1">32223.9463302466*(((RANDBETWEEN(3800,4910))))</f>
        <v>136532860.60125479</v>
      </c>
      <c r="B15424">
        <v>176974691.54770526</v>
      </c>
    </row>
    <row r="15425" spans="1:2" x14ac:dyDescent="0.25">
      <c r="A15425">
        <f ca="1">27910.0360037546*(((RANDBETWEEN(3800,4910))))</f>
        <v>114598607.83141646</v>
      </c>
      <c r="B15425">
        <v>189326211.44148013</v>
      </c>
    </row>
    <row r="15426" spans="1:2" x14ac:dyDescent="0.25">
      <c r="A15426">
        <f ca="1">28950.1772054799*(((RANDBETWEEN(3800,4910))))</f>
        <v>129204640.86805694</v>
      </c>
      <c r="B15426">
        <v>172731310.54162714</v>
      </c>
    </row>
    <row r="15427" spans="1:2" x14ac:dyDescent="0.25">
      <c r="A15427">
        <f ca="1">28393.3984813419*(((RANDBETWEEN(3800,4910))))</f>
        <v>109257797.35620375</v>
      </c>
      <c r="B15427">
        <v>144899726.41634792</v>
      </c>
    </row>
    <row r="15428" spans="1:2" x14ac:dyDescent="0.25">
      <c r="A15428">
        <f ca="1">26081.2337744457*(((RANDBETWEEN(3800,4910))))</f>
        <v>99213013.277991518</v>
      </c>
      <c r="B15428">
        <v>172927068.52395472</v>
      </c>
    </row>
    <row r="15429" spans="1:2" x14ac:dyDescent="0.25">
      <c r="A15429">
        <f ca="1">29286.2846831542*(((RANDBETWEEN(3800,4910))))</f>
        <v>113894361.13278684</v>
      </c>
      <c r="B15429">
        <v>160175976.70544237</v>
      </c>
    </row>
    <row r="15430" spans="1:2" x14ac:dyDescent="0.25">
      <c r="A15430">
        <f ca="1">26806.3711273773*(((RANDBETWEEN(3800,4910))))</f>
        <v>124140304.69088405</v>
      </c>
      <c r="B15430">
        <v>172410936.69287992</v>
      </c>
    </row>
    <row r="15431" spans="1:2" x14ac:dyDescent="0.25">
      <c r="A15431">
        <f ca="1">28274.4517832186*(((RANDBETWEEN(3800,4910))))</f>
        <v>119855401.10906368</v>
      </c>
      <c r="B15431">
        <v>191631782.03551733</v>
      </c>
    </row>
    <row r="15432" spans="1:2" x14ac:dyDescent="0.25">
      <c r="A15432">
        <f ca="1">27033.3752564435*(((RANDBETWEEN(3800,4910))))</f>
        <v>117189681.73668244</v>
      </c>
      <c r="B15432">
        <v>146653599.46233833</v>
      </c>
    </row>
    <row r="15433" spans="1:2" x14ac:dyDescent="0.25">
      <c r="A15433">
        <f ca="1">32711.8779841144*(((RANDBETWEEN(3800,4910))))</f>
        <v>128067002.30780783</v>
      </c>
      <c r="B15433">
        <v>188525594.00312105</v>
      </c>
    </row>
    <row r="15434" spans="1:2" x14ac:dyDescent="0.25">
      <c r="A15434">
        <f ca="1">26315.1471941123*(((RANDBETWEEN(3800,4910))))</f>
        <v>124812743.14167461</v>
      </c>
      <c r="B15434">
        <v>198775617.3519209</v>
      </c>
    </row>
    <row r="15435" spans="1:2" x14ac:dyDescent="0.25">
      <c r="A15435">
        <f ca="1">26994.1560354811*(((RANDBETWEEN(3800,4910))))</f>
        <v>122094567.74848101</v>
      </c>
      <c r="B15435">
        <v>187554815.94748068</v>
      </c>
    </row>
    <row r="15436" spans="1:2" x14ac:dyDescent="0.25">
      <c r="A15436">
        <f ca="1">27180.4943367699*(((RANDBETWEEN(3800,4910))))</f>
        <v>105052610.61161552</v>
      </c>
      <c r="B15436">
        <v>186629936.27489763</v>
      </c>
    </row>
    <row r="15437" spans="1:2" x14ac:dyDescent="0.25">
      <c r="A15437">
        <f ca="1">26066.9670933879*(((RANDBETWEEN(3800,4910))))</f>
        <v>101869707.40095998</v>
      </c>
      <c r="B15437">
        <v>143945085.61186159</v>
      </c>
    </row>
    <row r="15438" spans="1:2" x14ac:dyDescent="0.25">
      <c r="A15438">
        <f ca="1">27670.212346821*(((RANDBETWEEN(3800,4910))))</f>
        <v>120476104.55805881</v>
      </c>
      <c r="B15438">
        <v>179735968.93101826</v>
      </c>
    </row>
    <row r="15439" spans="1:2" x14ac:dyDescent="0.25">
      <c r="A15439">
        <f ca="1">33089.4796607645*(((RANDBETWEEN(3800,4910))))</f>
        <v>148141600.44124287</v>
      </c>
      <c r="B15439">
        <v>198811514.43822131</v>
      </c>
    </row>
    <row r="15440" spans="1:2" x14ac:dyDescent="0.25">
      <c r="A15440">
        <f ca="1">26973.1990351752*(((RANDBETWEEN(3800,4910))))</f>
        <v>103442218.29989675</v>
      </c>
      <c r="B15440">
        <v>183562272.76214078</v>
      </c>
    </row>
    <row r="15441" spans="1:2" x14ac:dyDescent="0.25">
      <c r="A15441">
        <f ca="1">28707.8468755969*(((RANDBETWEEN(3800,4910))))</f>
        <v>134668509.69342527</v>
      </c>
      <c r="B15441">
        <v>166880694.31003171</v>
      </c>
    </row>
    <row r="15442" spans="1:2" x14ac:dyDescent="0.25">
      <c r="A15442">
        <f ca="1">30485.840633007*(((RANDBETWEEN(3800,4910))))</f>
        <v>142673734.16247261</v>
      </c>
      <c r="B15442">
        <v>191500132.27412403</v>
      </c>
    </row>
    <row r="15443" spans="1:2" x14ac:dyDescent="0.25">
      <c r="A15443">
        <f ca="1">26815.6107072952*(((RANDBETWEEN(3800,4910))))</f>
        <v>105438981.30108485</v>
      </c>
      <c r="B15443">
        <v>183530121.82768768</v>
      </c>
    </row>
    <row r="15444" spans="1:2" x14ac:dyDescent="0.25">
      <c r="A15444">
        <f ca="1">27857.7347919285*(((RANDBETWEEN(3800,4910))))</f>
        <v>115860318.99963042</v>
      </c>
      <c r="B15444">
        <v>178348918.20400113</v>
      </c>
    </row>
    <row r="15445" spans="1:2" x14ac:dyDescent="0.25">
      <c r="A15445">
        <f ca="1">26275.4998143979*(((RANDBETWEEN(3800,4910))))</f>
        <v>109516283.22641048</v>
      </c>
      <c r="B15445">
        <v>160524503.77817205</v>
      </c>
    </row>
    <row r="15446" spans="1:2" x14ac:dyDescent="0.25">
      <c r="A15446">
        <f ca="1">28670.4975436866*(((RANDBETWEEN(3800,4910))))</f>
        <v>139309947.56477332</v>
      </c>
      <c r="B15446">
        <v>152120094.12309259</v>
      </c>
    </row>
    <row r="15447" spans="1:2" x14ac:dyDescent="0.25">
      <c r="A15447">
        <f ca="1">29820.7334295283*(((RANDBETWEEN(3800,4910))))</f>
        <v>131867283.22537422</v>
      </c>
      <c r="B15447">
        <v>185776494.35290653</v>
      </c>
    </row>
    <row r="15448" spans="1:2" x14ac:dyDescent="0.25">
      <c r="A15448">
        <f ca="1">25901.8368248642*(((RANDBETWEEN(3800,4910))))</f>
        <v>120780265.11434162</v>
      </c>
      <c r="B15448">
        <v>166857037.08990592</v>
      </c>
    </row>
    <row r="15449" spans="1:2" x14ac:dyDescent="0.25">
      <c r="A15449">
        <f ca="1">28472.4617385634*(((RANDBETWEEN(3800,4910))))</f>
        <v>135415028.02860734</v>
      </c>
      <c r="B15449">
        <v>158761994.8217611</v>
      </c>
    </row>
    <row r="15450" spans="1:2" x14ac:dyDescent="0.25">
      <c r="A15450">
        <f ca="1">25556.899553778*(((RANDBETWEEN(3800,4910))))</f>
        <v>114980491.09244707</v>
      </c>
      <c r="B15450">
        <v>159461981.0390535</v>
      </c>
    </row>
    <row r="15451" spans="1:2" x14ac:dyDescent="0.25">
      <c r="A15451">
        <f ca="1">32149.9377739732*(((RANDBETWEEN(3800,4910))))</f>
        <v>127796002.65154362</v>
      </c>
      <c r="B15451">
        <v>200557796.69138664</v>
      </c>
    </row>
    <row r="15452" spans="1:2" x14ac:dyDescent="0.25">
      <c r="A15452">
        <f ca="1">28705.3952796256*(((RANDBETWEEN(3800,4910))))</f>
        <v>137412727.20356774</v>
      </c>
      <c r="B15452">
        <v>148506117.20619845</v>
      </c>
    </row>
    <row r="15453" spans="1:2" x14ac:dyDescent="0.25">
      <c r="A15453">
        <f ca="1">27193.2552289836*(((RANDBETWEEN(3800,4910))))</f>
        <v>123810891.05756241</v>
      </c>
      <c r="B15453">
        <v>144535468.83904257</v>
      </c>
    </row>
    <row r="15454" spans="1:2" x14ac:dyDescent="0.25">
      <c r="A15454">
        <f ca="1">26597.7173600983*(((RANDBETWEEN(3800,4910))))</f>
        <v>113918023.45330103</v>
      </c>
      <c r="B15454">
        <v>173519692.83488116</v>
      </c>
    </row>
    <row r="15455" spans="1:2" x14ac:dyDescent="0.25">
      <c r="A15455">
        <f ca="1">28936.3299739212*(((RANDBETWEEN(3800,4910))))</f>
        <v>123905364.94833076</v>
      </c>
      <c r="B15455">
        <v>177739739.53998351</v>
      </c>
    </row>
    <row r="15456" spans="1:2" x14ac:dyDescent="0.25">
      <c r="A15456">
        <f ca="1">32045.1820553029*(((RANDBETWEEN(3800,4910))))</f>
        <v>156444578.79398885</v>
      </c>
      <c r="B15456">
        <v>184269280.02288601</v>
      </c>
    </row>
    <row r="15457" spans="1:2" x14ac:dyDescent="0.25">
      <c r="A15457">
        <f ca="1">26993.6628037927*(((RANDBETWEEN(3800,4910))))</f>
        <v>118286230.40621948</v>
      </c>
      <c r="B15457">
        <v>168547350.27662629</v>
      </c>
    </row>
    <row r="15458" spans="1:2" x14ac:dyDescent="0.25">
      <c r="A15458">
        <f ca="1">28090.2549538035*(((RANDBETWEEN(3800,4910))))</f>
        <v>134215238.16927297</v>
      </c>
      <c r="B15458">
        <v>155945971.0495289</v>
      </c>
    </row>
    <row r="15459" spans="1:2" x14ac:dyDescent="0.25">
      <c r="A15459">
        <f ca="1">26157.2058733479*(((RANDBETWEEN(3800,4910))))</f>
        <v>113548430.69620325</v>
      </c>
      <c r="B15459">
        <v>162411320.31671435</v>
      </c>
    </row>
    <row r="15460" spans="1:2" x14ac:dyDescent="0.25">
      <c r="A15460">
        <f ca="1">26595.1737104846*(((RANDBETWEEN(3800,4910))))</f>
        <v>106433885.18935946</v>
      </c>
      <c r="B15460">
        <v>200807151.07299575</v>
      </c>
    </row>
    <row r="15461" spans="1:2" x14ac:dyDescent="0.25">
      <c r="A15461">
        <f ca="1">26622.0420532479*(((RANDBETWEEN(3800,4910))))</f>
        <v>129915565.21984968</v>
      </c>
      <c r="B15461">
        <v>185612186.62186563</v>
      </c>
    </row>
    <row r="15462" spans="1:2" x14ac:dyDescent="0.25">
      <c r="A15462">
        <f ca="1">28124.3987425687*(((RANDBETWEEN(3800,4910))))</f>
        <v>113847566.1099183</v>
      </c>
      <c r="B15462">
        <v>143866285.07636416</v>
      </c>
    </row>
    <row r="15463" spans="1:2" x14ac:dyDescent="0.25">
      <c r="A15463">
        <f ca="1">28318.6866854757*(((RANDBETWEEN(3800,4910))))</f>
        <v>130492508.24667194</v>
      </c>
      <c r="B15463">
        <v>159773749.39323616</v>
      </c>
    </row>
    <row r="15464" spans="1:2" x14ac:dyDescent="0.25">
      <c r="A15464">
        <f ca="1">29533.0965581537*(((RANDBETWEEN(3800,4910))))</f>
        <v>124895465.34443204</v>
      </c>
      <c r="B15464">
        <v>165710093.36970979</v>
      </c>
    </row>
    <row r="15465" spans="1:2" x14ac:dyDescent="0.25">
      <c r="A15465">
        <f ca="1">28137.0680054941*(((RANDBETWEEN(3800,4910))))</f>
        <v>119920183.83941579</v>
      </c>
      <c r="B15465">
        <v>149293998.74325389</v>
      </c>
    </row>
    <row r="15466" spans="1:2" x14ac:dyDescent="0.25">
      <c r="A15466">
        <f ca="1">31711.3266051178*(((RANDBETWEEN(3800,4910))))</f>
        <v>137912559.40565735</v>
      </c>
      <c r="B15466">
        <v>163465277.5218311</v>
      </c>
    </row>
    <row r="15467" spans="1:2" x14ac:dyDescent="0.25">
      <c r="A15467">
        <f ca="1">27749.70906676*(((RANDBETWEEN(3800,4910))))</f>
        <v>117880764.11559661</v>
      </c>
      <c r="B15467">
        <v>188933646.9633916</v>
      </c>
    </row>
    <row r="15468" spans="1:2" x14ac:dyDescent="0.25">
      <c r="A15468">
        <f ca="1">24935.0027161396*(((RANDBETWEEN(3800,4910))))</f>
        <v>94827815.329479069</v>
      </c>
      <c r="B15468">
        <v>184477180.33333147</v>
      </c>
    </row>
    <row r="15469" spans="1:2" x14ac:dyDescent="0.25">
      <c r="A15469">
        <f ca="1">26687.2808100271*(((RANDBETWEEN(3800,4910))))</f>
        <v>111419397.38186336</v>
      </c>
      <c r="B15469">
        <v>160670492.46506286</v>
      </c>
    </row>
    <row r="15470" spans="1:2" x14ac:dyDescent="0.25">
      <c r="A15470">
        <f ca="1">28178.4442212186*(((RANDBETWEEN(3800,4910))))</f>
        <v>120941882.59747028</v>
      </c>
      <c r="B15470">
        <v>143397156.82790053</v>
      </c>
    </row>
    <row r="15471" spans="1:2" x14ac:dyDescent="0.25">
      <c r="A15471">
        <f ca="1">27445.2242751259*(((RANDBETWEEN(3800,4910))))</f>
        <v>114858263.59140171</v>
      </c>
      <c r="B15471">
        <v>179228723.63388479</v>
      </c>
    </row>
    <row r="15472" spans="1:2" x14ac:dyDescent="0.25">
      <c r="A15472">
        <f ca="1">29455.7747616821*(((RANDBETWEEN(3800,4910))))</f>
        <v>128633368.38426584</v>
      </c>
      <c r="B15472">
        <v>174411771.5492574</v>
      </c>
    </row>
    <row r="15473" spans="1:2" x14ac:dyDescent="0.25">
      <c r="A15473">
        <f ca="1">29129.9824031279*(((RANDBETWEEN(3800,4910))))</f>
        <v>127152373.18965314</v>
      </c>
      <c r="B15473">
        <v>171122063.14351475</v>
      </c>
    </row>
    <row r="15474" spans="1:2" x14ac:dyDescent="0.25">
      <c r="A15474">
        <f ca="1">29292.2044275306*(((RANDBETWEEN(3800,4910))))</f>
        <v>134246172.89137295</v>
      </c>
      <c r="B15474">
        <v>143721283.55932879</v>
      </c>
    </row>
    <row r="15475" spans="1:2" x14ac:dyDescent="0.25">
      <c r="A15475">
        <f ca="1">26599.1280198355*(((RANDBETWEEN(3800,4910))))</f>
        <v>107513675.45617495</v>
      </c>
      <c r="B15475">
        <v>180240422.57648224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22684-E111-4FAA-98D5-FF3E9E054970}">
  <dimension ref="A1:B8715"/>
  <sheetViews>
    <sheetView topLeftCell="A8700" workbookViewId="0">
      <selection activeCell="A8715" sqref="A1:A8715"/>
    </sheetView>
  </sheetViews>
  <sheetFormatPr defaultRowHeight="13.8" x14ac:dyDescent="0.25"/>
  <sheetData>
    <row r="1" spans="1:2" x14ac:dyDescent="0.25">
      <c r="A1">
        <f ca="1">26070.4312836876*(((RANDBETWEEN(3800,4995))))</f>
        <v>104464218.15373611</v>
      </c>
      <c r="B1">
        <v>232199690.83408156</v>
      </c>
    </row>
    <row r="2" spans="1:2" x14ac:dyDescent="0.25">
      <c r="A2">
        <f ca="1">27110.0414485774*(((RANDBETWEEN(3800,4995))))</f>
        <v>127037654.22803359</v>
      </c>
      <c r="B2">
        <v>219671426.86524063</v>
      </c>
    </row>
    <row r="3" spans="1:2" x14ac:dyDescent="0.25">
      <c r="A3">
        <f ca="1">29551.6406200519*(((RANDBETWEEN(3800,4995))))</f>
        <v>140931774.11702746</v>
      </c>
      <c r="B3">
        <v>246907568.21112758</v>
      </c>
    </row>
    <row r="4" spans="1:2" x14ac:dyDescent="0.25">
      <c r="A4">
        <f ca="1">29575.3372087235*(((RANDBETWEEN(3800,4995))))</f>
        <v>127735881.40447661</v>
      </c>
      <c r="B4">
        <v>232557679.48313206</v>
      </c>
    </row>
    <row r="5" spans="1:2" x14ac:dyDescent="0.25">
      <c r="A5">
        <f ca="1">32665.0538339566*(((RANDBETWEEN(3800,4995))))</f>
        <v>150226582.58236656</v>
      </c>
      <c r="B5">
        <v>205821270.72427288</v>
      </c>
    </row>
    <row r="6" spans="1:2" x14ac:dyDescent="0.25">
      <c r="A6">
        <f ca="1">28154.3360973696*(((RANDBETWEEN(3800,4995))))</f>
        <v>126807129.78255287</v>
      </c>
      <c r="B6">
        <v>240477115.12409532</v>
      </c>
    </row>
    <row r="7" spans="1:2" x14ac:dyDescent="0.25">
      <c r="A7">
        <f ca="1">26992.1633378354*(((RANDBETWEEN(3800,4995))))</f>
        <v>118792510.84981361</v>
      </c>
      <c r="B7">
        <v>236468276.0079484</v>
      </c>
    </row>
    <row r="8" spans="1:2" x14ac:dyDescent="0.25">
      <c r="A8">
        <f ca="1">30772.8882632249*(((RANDBETWEEN(3800,4995))))</f>
        <v>148109911.21090159</v>
      </c>
      <c r="B8">
        <v>225862428.82400352</v>
      </c>
    </row>
    <row r="9" spans="1:2" x14ac:dyDescent="0.25">
      <c r="A9">
        <f ca="1">33075.7286943453*(((RANDBETWEEN(3800,4995))))</f>
        <v>133890549.75470987</v>
      </c>
      <c r="B9">
        <v>262193188.65965262</v>
      </c>
    </row>
    <row r="10" spans="1:2" x14ac:dyDescent="0.25">
      <c r="A10">
        <f ca="1">30193.1902730722*(((RANDBETWEEN(3800,4995))))</f>
        <v>138345197.83121702</v>
      </c>
      <c r="B10">
        <v>240862782.93492097</v>
      </c>
    </row>
    <row r="11" spans="1:2" x14ac:dyDescent="0.25">
      <c r="A11">
        <f ca="1">25897.6009590814*(((RANDBETWEEN(3800,4995))))</f>
        <v>120113073.24821959</v>
      </c>
      <c r="B11">
        <v>207529636.40724352</v>
      </c>
    </row>
    <row r="12" spans="1:2" x14ac:dyDescent="0.25">
      <c r="A12">
        <f ca="1">32859.5127861315*(((RANDBETWEEN(3800,4995))))</f>
        <v>127889223.76362413</v>
      </c>
      <c r="B12">
        <v>263195218.35545534</v>
      </c>
    </row>
    <row r="13" spans="1:2" x14ac:dyDescent="0.25">
      <c r="A13">
        <f ca="1">28078.8283657721*(((RANDBETWEEN(3800,4995))))</f>
        <v>125877387.56375644</v>
      </c>
      <c r="B13">
        <v>207789927.7130039</v>
      </c>
    </row>
    <row r="14" spans="1:2" x14ac:dyDescent="0.25">
      <c r="A14">
        <f ca="1">26858.7726458361*(((RANDBETWEEN(3800,4995))))</f>
        <v>103674862.41292745</v>
      </c>
      <c r="B14">
        <v>265086333.90719154</v>
      </c>
    </row>
    <row r="15" spans="1:2" x14ac:dyDescent="0.25">
      <c r="A15">
        <f ca="1">28974.1956935734*(((RANDBETWEEN(3800,4995))))</f>
        <v>119170866.88766721</v>
      </c>
      <c r="B15">
        <v>242351017.01313755</v>
      </c>
    </row>
    <row r="16" spans="1:2" x14ac:dyDescent="0.25">
      <c r="A16">
        <f ca="1">30202.6619193875*(((RANDBETWEEN(3800,4995))))</f>
        <v>122079159.47816429</v>
      </c>
      <c r="B16">
        <v>213825617.7063117</v>
      </c>
    </row>
    <row r="17" spans="1:2" x14ac:dyDescent="0.25">
      <c r="A17">
        <f ca="1">27100.8452294023*(((RANDBETWEEN(3800,4995))))</f>
        <v>108376280.07237977</v>
      </c>
      <c r="B17">
        <v>247910158.23870477</v>
      </c>
    </row>
    <row r="18" spans="1:2" x14ac:dyDescent="0.25">
      <c r="A18">
        <f ca="1">33422.1485522857*(((RANDBETWEEN(3800,4995))))</f>
        <v>136863698.32160982</v>
      </c>
      <c r="B18">
        <v>239921296.44479346</v>
      </c>
    </row>
    <row r="19" spans="1:2" x14ac:dyDescent="0.25">
      <c r="A19">
        <f ca="1">27110.8496961769*(((RANDBETWEEN(3800,4995))))</f>
        <v>133710710.70154446</v>
      </c>
      <c r="B19">
        <v>238997756.16378245</v>
      </c>
    </row>
    <row r="20" spans="1:2" x14ac:dyDescent="0.25">
      <c r="A20">
        <f ca="1">27482.7424671317*(((RANDBETWEEN(3800,4995))))</f>
        <v>111387555.21928459</v>
      </c>
      <c r="B20">
        <v>241739739.70478952</v>
      </c>
    </row>
    <row r="21" spans="1:2" x14ac:dyDescent="0.25">
      <c r="A21">
        <f ca="1">29892.8546158854*(((RANDBETWEEN(3800,4995))))</f>
        <v>126865274.98981754</v>
      </c>
      <c r="B21">
        <v>232103594.97444355</v>
      </c>
    </row>
    <row r="22" spans="1:2" x14ac:dyDescent="0.25">
      <c r="A22">
        <f ca="1">29488.2284889119*(((RANDBETWEEN(3800,4995))))</f>
        <v>131163640.31867996</v>
      </c>
      <c r="B22">
        <v>249823398.15730259</v>
      </c>
    </row>
    <row r="23" spans="1:2" x14ac:dyDescent="0.25">
      <c r="A23">
        <f ca="1">31544.4950335584*(((RANDBETWEEN(3800,4995))))</f>
        <v>138259521.73208636</v>
      </c>
      <c r="B23">
        <v>212669882.91927734</v>
      </c>
    </row>
    <row r="24" spans="1:2" x14ac:dyDescent="0.25">
      <c r="A24">
        <f ca="1">28075.4424828117*(((RANDBETWEEN(3800,4995))))</f>
        <v>125188398.03085731</v>
      </c>
      <c r="B24">
        <v>263792548.6497404</v>
      </c>
    </row>
    <row r="25" spans="1:2" x14ac:dyDescent="0.25">
      <c r="A25">
        <f ca="1">29103.8179348745*(((RANDBETWEEN(3800,4995))))</f>
        <v>116298856.46775845</v>
      </c>
      <c r="B25">
        <v>241629381.24722648</v>
      </c>
    </row>
    <row r="26" spans="1:2" x14ac:dyDescent="0.25">
      <c r="A26">
        <f ca="1">27421.4388772233*(((RANDBETWEEN(3800,4995))))</f>
        <v>115170043.2843378</v>
      </c>
      <c r="B26">
        <v>249615177.91499415</v>
      </c>
    </row>
    <row r="27" spans="1:2" x14ac:dyDescent="0.25">
      <c r="A27">
        <f ca="1">30334.3385401033*(((RANDBETWEEN(3800,4995))))</f>
        <v>125644830.23310785</v>
      </c>
      <c r="B27">
        <v>207470144.75022432</v>
      </c>
    </row>
    <row r="28" spans="1:2" x14ac:dyDescent="0.25">
      <c r="A28">
        <f ca="1">29787.6966824977*(((RANDBETWEEN(3800,4995))))</f>
        <v>145036295.14708126</v>
      </c>
      <c r="B28">
        <v>252609536.76579845</v>
      </c>
    </row>
    <row r="29" spans="1:2" x14ac:dyDescent="0.25">
      <c r="A29">
        <f ca="1">30680.1542899898*(((RANDBETWEEN(3800,4995))))</f>
        <v>141680952.51117274</v>
      </c>
      <c r="B29">
        <v>235052794.24047273</v>
      </c>
    </row>
    <row r="30" spans="1:2" x14ac:dyDescent="0.25">
      <c r="A30">
        <f ca="1">29790.1213043146*(((RANDBETWEEN(3800,4995))))</f>
        <v>130808422.64724538</v>
      </c>
      <c r="B30">
        <v>244553939.91934848</v>
      </c>
    </row>
    <row r="31" spans="1:2" x14ac:dyDescent="0.25">
      <c r="A31">
        <f ca="1">31791.3252607848*(((RANDBETWEEN(3800,4995))))</f>
        <v>127387840.31996477</v>
      </c>
      <c r="B31">
        <v>242623636.69499075</v>
      </c>
    </row>
    <row r="32" spans="1:2" x14ac:dyDescent="0.25">
      <c r="A32">
        <f ca="1">32743.9624081354*(((RANDBETWEEN(3800,4995))))</f>
        <v>147085879.13734433</v>
      </c>
      <c r="B32">
        <v>215341926.58293831</v>
      </c>
    </row>
    <row r="33" spans="1:2" x14ac:dyDescent="0.25">
      <c r="A33">
        <f ca="1">28592.0236365111*(((RANDBETWEEN(3800,4995))))</f>
        <v>130293851.71158086</v>
      </c>
      <c r="B33">
        <v>234806561.35123831</v>
      </c>
    </row>
    <row r="34" spans="1:2" x14ac:dyDescent="0.25">
      <c r="A34">
        <f ca="1">25508.4325078862*(((RANDBETWEEN(3800,4995))))</f>
        <v>126419791.50908409</v>
      </c>
      <c r="B34">
        <v>210082887.74934599</v>
      </c>
    </row>
    <row r="35" spans="1:2" x14ac:dyDescent="0.25">
      <c r="A35">
        <f ca="1">33122.5249406498*(((RANDBETWEEN(3800,4995))))</f>
        <v>142989940.16878504</v>
      </c>
      <c r="B35">
        <v>206352517.66824111</v>
      </c>
    </row>
    <row r="36" spans="1:2" x14ac:dyDescent="0.25">
      <c r="A36">
        <f ca="1">29603.3061830161*(((RANDBETWEEN(3800,4995))))</f>
        <v>140586101.06314367</v>
      </c>
      <c r="B36">
        <v>231222283.61778843</v>
      </c>
    </row>
    <row r="37" spans="1:2" x14ac:dyDescent="0.25">
      <c r="A37">
        <f ca="1">28792.3116943865*(((RANDBETWEEN(3800,4995))))</f>
        <v>112664315.66013442</v>
      </c>
      <c r="B37">
        <v>222054933.68188024</v>
      </c>
    </row>
    <row r="38" spans="1:2" x14ac:dyDescent="0.25">
      <c r="A38">
        <f ca="1">27849.2455464122*(((RANDBETWEEN(3800,4995))))</f>
        <v>133370036.92176814</v>
      </c>
      <c r="B38">
        <v>238988392.56645608</v>
      </c>
    </row>
    <row r="39" spans="1:2" x14ac:dyDescent="0.25">
      <c r="A39">
        <f ca="1">30738.8143337489*(((RANDBETWEEN(3800,4995))))</f>
        <v>134912656.11082408</v>
      </c>
      <c r="B39">
        <v>262612763.28595549</v>
      </c>
    </row>
    <row r="40" spans="1:2" x14ac:dyDescent="0.25">
      <c r="A40">
        <f ca="1">30636.0093047825*(((RANDBETWEEN(3800,4995))))</f>
        <v>145919312.31867921</v>
      </c>
      <c r="B40">
        <v>232470561.89935556</v>
      </c>
    </row>
    <row r="41" spans="1:2" x14ac:dyDescent="0.25">
      <c r="A41">
        <f ca="1">28357.8847704802*(((RANDBETWEEN(3800,4995))))</f>
        <v>132686542.84107663</v>
      </c>
      <c r="B41">
        <v>253640617.56287187</v>
      </c>
    </row>
    <row r="42" spans="1:2" x14ac:dyDescent="0.25">
      <c r="A42">
        <f ca="1">33605.3311509927*(((RANDBETWEEN(3800,4995))))</f>
        <v>141545654.8079814</v>
      </c>
      <c r="B42">
        <v>241997897.17026669</v>
      </c>
    </row>
    <row r="43" spans="1:2" x14ac:dyDescent="0.25">
      <c r="A43">
        <f ca="1">29743.2821645345*(((RANDBETWEEN(3800,4995))))</f>
        <v>128550465.51511805</v>
      </c>
      <c r="B43">
        <v>260651530.45935246</v>
      </c>
    </row>
    <row r="44" spans="1:2" x14ac:dyDescent="0.25">
      <c r="A44">
        <f ca="1">31228.6511908687*(((RANDBETWEEN(3800,4995))))</f>
        <v>141403332.59225351</v>
      </c>
      <c r="B44">
        <v>219831164.35147098</v>
      </c>
    </row>
    <row r="45" spans="1:2" x14ac:dyDescent="0.25">
      <c r="A45">
        <f ca="1">33334.0581744549*(((RANDBETWEEN(3800,4995))))</f>
        <v>159570136.48111573</v>
      </c>
      <c r="B45">
        <v>226127069.16852796</v>
      </c>
    </row>
    <row r="46" spans="1:2" x14ac:dyDescent="0.25">
      <c r="A46">
        <f ca="1">28111.3192729062*(((RANDBETWEEN(3800,4995))))</f>
        <v>119051437.12075776</v>
      </c>
      <c r="B46">
        <v>211840847.38494959</v>
      </c>
    </row>
    <row r="47" spans="1:2" x14ac:dyDescent="0.25">
      <c r="A47">
        <f ca="1">27847.5529526921*(((RANDBETWEEN(3800,4995))))</f>
        <v>122000129.48574421</v>
      </c>
      <c r="B47">
        <v>250912380.04828984</v>
      </c>
    </row>
    <row r="48" spans="1:2" x14ac:dyDescent="0.25">
      <c r="A48">
        <f ca="1">27529.1185049313*(((RANDBETWEEN(3800,4995))))</f>
        <v>122862455.88750841</v>
      </c>
      <c r="B48">
        <v>204163800.19117054</v>
      </c>
    </row>
    <row r="49" spans="1:2" x14ac:dyDescent="0.25">
      <c r="A49">
        <f ca="1">27278.8829956859*(((RANDBETWEEN(3800,4995))))</f>
        <v>122345790.23565115</v>
      </c>
      <c r="B49">
        <v>267869252.76677334</v>
      </c>
    </row>
    <row r="50" spans="1:2" x14ac:dyDescent="0.25">
      <c r="A50">
        <f ca="1">29565.0992248421*(((RANDBETWEEN(3800,4995))))</f>
        <v>118792568.68541549</v>
      </c>
      <c r="B50">
        <v>213722404.34567463</v>
      </c>
    </row>
    <row r="51" spans="1:2" x14ac:dyDescent="0.25">
      <c r="A51">
        <f ca="1">30359.5355468226*(((RANDBETWEEN(3800,4995))))</f>
        <v>149004600.4638055</v>
      </c>
      <c r="B51">
        <v>252190221.05190122</v>
      </c>
    </row>
    <row r="52" spans="1:2" x14ac:dyDescent="0.25">
      <c r="A52">
        <f ca="1">24146.9843517225*(((RANDBETWEEN(3800,4995))))</f>
        <v>93762740.237738386</v>
      </c>
      <c r="B52">
        <v>255633377.65140364</v>
      </c>
    </row>
    <row r="53" spans="1:2" x14ac:dyDescent="0.25">
      <c r="A53">
        <f ca="1">31449.2683270983*(((RANDBETWEEN(3800,4995))))</f>
        <v>151428226.99497831</v>
      </c>
      <c r="B53">
        <v>230056840.69066304</v>
      </c>
    </row>
    <row r="54" spans="1:2" x14ac:dyDescent="0.25">
      <c r="A54">
        <f ca="1">27454.5348303125*(((RANDBETWEEN(3800,4995))))</f>
        <v>117313227.32992548</v>
      </c>
      <c r="B54">
        <v>207739495.23742619</v>
      </c>
    </row>
    <row r="55" spans="1:2" x14ac:dyDescent="0.25">
      <c r="A55">
        <f ca="1">30190.3185601187*(((RANDBETWEEN(3800,4995))))</f>
        <v>116776152.19053908</v>
      </c>
      <c r="B55">
        <v>266371431.47907516</v>
      </c>
    </row>
    <row r="56" spans="1:2" x14ac:dyDescent="0.25">
      <c r="A56">
        <f ca="1">30371.9746741665*(((RANDBETWEEN(3800,4995))))</f>
        <v>128200105.0996567</v>
      </c>
      <c r="B56">
        <v>236947280.32077786</v>
      </c>
    </row>
    <row r="57" spans="1:2" x14ac:dyDescent="0.25">
      <c r="A57">
        <f ca="1">29296.73089964*(((RANDBETWEEN(3800,4995))))</f>
        <v>125097040.94146279</v>
      </c>
      <c r="B57">
        <v>229015137.79358178</v>
      </c>
    </row>
    <row r="58" spans="1:2" x14ac:dyDescent="0.25">
      <c r="A58">
        <f ca="1">29591.7681183091*(((RANDBETWEEN(3800,4995))))</f>
        <v>116561974.61801937</v>
      </c>
      <c r="B58">
        <v>262299516.42891082</v>
      </c>
    </row>
    <row r="59" spans="1:2" x14ac:dyDescent="0.25">
      <c r="A59">
        <f ca="1">33949.7546328053*(((RANDBETWEEN(3800,4995))))</f>
        <v>160514439.90390363</v>
      </c>
      <c r="B59">
        <v>264790500.59643275</v>
      </c>
    </row>
    <row r="60" spans="1:2" x14ac:dyDescent="0.25">
      <c r="A60">
        <f ca="1">30520.9960988348*(((RANDBETWEEN(3800,4995))))</f>
        <v>130202569.35762946</v>
      </c>
      <c r="B60">
        <v>223256498.04818121</v>
      </c>
    </row>
    <row r="61" spans="1:2" x14ac:dyDescent="0.25">
      <c r="A61">
        <f ca="1">30984.4100921542*(((RANDBETWEEN(3800,4995))))</f>
        <v>147423823.21846968</v>
      </c>
      <c r="B61">
        <v>259866897.4590795</v>
      </c>
    </row>
    <row r="62" spans="1:2" x14ac:dyDescent="0.25">
      <c r="A62">
        <f ca="1">30164.1821222385*(((RANDBETWEEN(3800,4995))))</f>
        <v>125392505.08214545</v>
      </c>
      <c r="B62">
        <v>259431248.10129762</v>
      </c>
    </row>
    <row r="63" spans="1:2" x14ac:dyDescent="0.25">
      <c r="A63">
        <f ca="1">27934.8351243706*(((RANDBETWEEN(3800,4995))))</f>
        <v>135958842.55031165</v>
      </c>
      <c r="B63">
        <v>226398594.61556381</v>
      </c>
    </row>
    <row r="64" spans="1:2" x14ac:dyDescent="0.25">
      <c r="A64">
        <f ca="1">27105.2784694239*(((RANDBETWEEN(3800,4995))))</f>
        <v>133059812.00640216</v>
      </c>
      <c r="B64">
        <v>241898889.76600266</v>
      </c>
    </row>
    <row r="65" spans="1:2" x14ac:dyDescent="0.25">
      <c r="A65">
        <f ca="1">30791.4841054009*(((RANDBETWEEN(3800,4995))))</f>
        <v>140901831.26631433</v>
      </c>
      <c r="B65">
        <v>265329861.06342143</v>
      </c>
    </row>
    <row r="66" spans="1:2" x14ac:dyDescent="0.25">
      <c r="A66">
        <f ca="1">27964.4718621764*(((RANDBETWEEN(3800,4995))))</f>
        <v>119576081.68266623</v>
      </c>
      <c r="B66">
        <v>229257508.27658498</v>
      </c>
    </row>
    <row r="67" spans="1:2" x14ac:dyDescent="0.25">
      <c r="A67">
        <f ca="1">29597.4294771114*(((RANDBETWEEN(3800,4995))))</f>
        <v>118715289.63269365</v>
      </c>
      <c r="B67">
        <v>218367478.691948</v>
      </c>
    </row>
    <row r="68" spans="1:2" x14ac:dyDescent="0.25">
      <c r="A68">
        <f ca="1">28476.01604188*(((RANDBETWEEN(3800,4995))))</f>
        <v>128142072.18846016</v>
      </c>
      <c r="B68">
        <v>218826795.97822756</v>
      </c>
    </row>
    <row r="69" spans="1:2" x14ac:dyDescent="0.25">
      <c r="A69">
        <f ca="1">30488.5053154699*(((RANDBETWEEN(3800,4995))))</f>
        <v>127076090.1548786</v>
      </c>
      <c r="B69">
        <v>217158021.3879098</v>
      </c>
    </row>
    <row r="70" spans="1:2" x14ac:dyDescent="0.25">
      <c r="A70">
        <f ca="1">28350.5837953968*(((RANDBETWEEN(3800,4995))))</f>
        <v>129760622.03153104</v>
      </c>
      <c r="B70">
        <v>220532845.7158522</v>
      </c>
    </row>
    <row r="71" spans="1:2" x14ac:dyDescent="0.25">
      <c r="A71">
        <f ca="1">27745.6494784766*(((RANDBETWEEN(3800,4995))))</f>
        <v>127491259.35359997</v>
      </c>
      <c r="B71">
        <v>211965254.84314728</v>
      </c>
    </row>
    <row r="72" spans="1:2" x14ac:dyDescent="0.25">
      <c r="A72">
        <f ca="1">27721.8235459595*(((RANDBETWEEN(3800,4995))))</f>
        <v>120479045.13074008</v>
      </c>
      <c r="B72">
        <v>255752307.27916071</v>
      </c>
    </row>
    <row r="73" spans="1:2" x14ac:dyDescent="0.25">
      <c r="A73">
        <f ca="1">30468.0325738531*(((RANDBETWEEN(3800,4995))))</f>
        <v>148501190.7649599</v>
      </c>
      <c r="B73">
        <v>259829160.62274191</v>
      </c>
    </row>
    <row r="74" spans="1:2" x14ac:dyDescent="0.25">
      <c r="A74">
        <f ca="1">30919.8947679166*(((RANDBETWEEN(3800,4995))))</f>
        <v>152033122.57384601</v>
      </c>
      <c r="B74">
        <v>243204092.42621446</v>
      </c>
    </row>
    <row r="75" spans="1:2" x14ac:dyDescent="0.25">
      <c r="A75">
        <f ca="1">28500.1067095765*(((RANDBETWEEN(3800,4995))))</f>
        <v>119101945.93932004</v>
      </c>
      <c r="B75">
        <v>239421557.72259212</v>
      </c>
    </row>
    <row r="76" spans="1:2" x14ac:dyDescent="0.25">
      <c r="A76">
        <f ca="1">34065.8444090359*(((RANDBETWEEN(3800,4995))))</f>
        <v>145563353.15981025</v>
      </c>
      <c r="B76">
        <v>266373128.47814769</v>
      </c>
    </row>
    <row r="77" spans="1:2" x14ac:dyDescent="0.25">
      <c r="A77">
        <f ca="1">27219.8538022264*(((RANDBETWEEN(3800,4995))))</f>
        <v>114023967.57752629</v>
      </c>
      <c r="B77">
        <v>204629846.47544479</v>
      </c>
    </row>
    <row r="78" spans="1:2" x14ac:dyDescent="0.25">
      <c r="A78">
        <f ca="1">26690.9479253401*(((RANDBETWEEN(3800,4995))))</f>
        <v>131426227.58437482</v>
      </c>
      <c r="B78">
        <v>238038541.82997638</v>
      </c>
    </row>
    <row r="79" spans="1:2" x14ac:dyDescent="0.25">
      <c r="A79">
        <f ca="1">30382.1111207418*(((RANDBETWEEN(3800,4995))))</f>
        <v>122926021.59452137</v>
      </c>
      <c r="B79">
        <v>262353644.45778391</v>
      </c>
    </row>
    <row r="80" spans="1:2" x14ac:dyDescent="0.25">
      <c r="A80">
        <f ca="1">27582.4768853553*(((RANDBETWEEN(3800,4995))))</f>
        <v>117639263.91604032</v>
      </c>
      <c r="B80">
        <v>242063504.75898463</v>
      </c>
    </row>
    <row r="81" spans="1:2" x14ac:dyDescent="0.25">
      <c r="A81">
        <f ca="1">31379.0213764291*(((RANDBETWEEN(3800,4995))))</f>
        <v>144751425.60946754</v>
      </c>
      <c r="B81">
        <v>238569920.13163096</v>
      </c>
    </row>
    <row r="82" spans="1:2" x14ac:dyDescent="0.25">
      <c r="A82">
        <f ca="1">30985.9981974825*(((RANDBETWEEN(3800,4995))))</f>
        <v>151211671.20371455</v>
      </c>
      <c r="B82">
        <v>239137188.84290522</v>
      </c>
    </row>
    <row r="83" spans="1:2" x14ac:dyDescent="0.25">
      <c r="A83">
        <f ca="1">27495.0691669056*(((RANDBETWEEN(3800,4995))))</f>
        <v>116854043.95934869</v>
      </c>
      <c r="B83">
        <v>219616782.41152737</v>
      </c>
    </row>
    <row r="84" spans="1:2" x14ac:dyDescent="0.25">
      <c r="A84">
        <f ca="1">32593.3297099917*(((RANDBETWEEN(3800,4995))))</f>
        <v>158305802.40142959</v>
      </c>
      <c r="B84">
        <v>252742164.15335175</v>
      </c>
    </row>
    <row r="85" spans="1:2" x14ac:dyDescent="0.25">
      <c r="A85">
        <f ca="1">29774.1403636408*(((RANDBETWEEN(3800,4995))))</f>
        <v>143749549.67565769</v>
      </c>
      <c r="B85">
        <v>244021092.08418378</v>
      </c>
    </row>
    <row r="86" spans="1:2" x14ac:dyDescent="0.25">
      <c r="A86">
        <f ca="1">27175.0774469367*(((RANDBETWEEN(3800,4995))))</f>
        <v>115847355.15629119</v>
      </c>
      <c r="B86">
        <v>235069248.90525302</v>
      </c>
    </row>
    <row r="87" spans="1:2" x14ac:dyDescent="0.25">
      <c r="A87">
        <f ca="1">30050.9462278123*(((RANDBETWEEN(3800,4995))))</f>
        <v>121946739.79246227</v>
      </c>
      <c r="B87">
        <v>222516012.77053952</v>
      </c>
    </row>
    <row r="88" spans="1:2" x14ac:dyDescent="0.25">
      <c r="A88">
        <f ca="1">32258.3750422411*(((RANDBETWEEN(3800,4995))))</f>
        <v>136356151.30355319</v>
      </c>
      <c r="B88">
        <v>243391782.19141832</v>
      </c>
    </row>
    <row r="89" spans="1:2" x14ac:dyDescent="0.25">
      <c r="A89">
        <f ca="1">31521.4392552035*(((RANDBETWEEN(3800,4995))))</f>
        <v>128134650.57240203</v>
      </c>
      <c r="B89">
        <v>233617124.66007102</v>
      </c>
    </row>
    <row r="90" spans="1:2" x14ac:dyDescent="0.25">
      <c r="A90">
        <f ca="1">30150.0015707715*(((RANDBETWEEN(3800,4995))))</f>
        <v>149302807.77846023</v>
      </c>
      <c r="B90">
        <v>230526764.7189441</v>
      </c>
    </row>
    <row r="91" spans="1:2" x14ac:dyDescent="0.25">
      <c r="A91">
        <f ca="1">33359.6713010357*(((RANDBETWEEN(3800,4995))))</f>
        <v>136974810.36205253</v>
      </c>
      <c r="B91">
        <v>262947055.88362139</v>
      </c>
    </row>
    <row r="92" spans="1:2" x14ac:dyDescent="0.25">
      <c r="A92">
        <f ca="1">33317.477418387*(((RANDBETWEEN(3800,4995))))</f>
        <v>127805843.37693249</v>
      </c>
      <c r="B92">
        <v>252027354.37651789</v>
      </c>
    </row>
    <row r="93" spans="1:2" x14ac:dyDescent="0.25">
      <c r="A93">
        <f ca="1">32111.1504973789*(((RANDBETWEEN(3800,4995))))</f>
        <v>129664825.70841593</v>
      </c>
      <c r="B93">
        <v>249503282.9212594</v>
      </c>
    </row>
    <row r="94" spans="1:2" x14ac:dyDescent="0.25">
      <c r="A94">
        <f ca="1">26826.3881661206*(((RANDBETWEEN(3800,4995))))</f>
        <v>119431080.11556907</v>
      </c>
      <c r="B94">
        <v>267715454.75772682</v>
      </c>
    </row>
    <row r="95" spans="1:2" x14ac:dyDescent="0.25">
      <c r="A95">
        <f ca="1">30776.0816774119*(((RANDBETWEEN(3800,4995))))</f>
        <v>133937507.46009655</v>
      </c>
      <c r="B95">
        <v>208022320.41072154</v>
      </c>
    </row>
    <row r="96" spans="1:2" x14ac:dyDescent="0.25">
      <c r="A96">
        <f ca="1">27140.6239490237*(((RANDBETWEEN(3800,4995))))</f>
        <v>128212307.53518814</v>
      </c>
      <c r="B96">
        <v>204759401.23144063</v>
      </c>
    </row>
    <row r="97" spans="1:2" x14ac:dyDescent="0.25">
      <c r="A97">
        <f ca="1">26789.7919149975*(((RANDBETWEEN(3800,4995))))</f>
        <v>130010860.16348268</v>
      </c>
      <c r="B97">
        <v>257577937.40098831</v>
      </c>
    </row>
    <row r="98" spans="1:2" x14ac:dyDescent="0.25">
      <c r="A98">
        <f ca="1">28968.1504616585*(((RANDBETWEEN(3800,4995))))</f>
        <v>113062691.25185299</v>
      </c>
      <c r="B98">
        <v>250470347.5535031</v>
      </c>
    </row>
    <row r="99" spans="1:2" x14ac:dyDescent="0.25">
      <c r="A99">
        <f ca="1">33262.6051222699*(((RANDBETWEEN(3800,4995))))</f>
        <v>148750370.10679081</v>
      </c>
      <c r="B99">
        <v>211902872.83522373</v>
      </c>
    </row>
    <row r="100" spans="1:2" x14ac:dyDescent="0.25">
      <c r="A100">
        <f ca="1">28046.0666283264*(((RANDBETWEEN(3800,4995))))</f>
        <v>116082669.77464294</v>
      </c>
      <c r="B100">
        <v>224592150.7169458</v>
      </c>
    </row>
    <row r="101" spans="1:2" x14ac:dyDescent="0.25">
      <c r="A101">
        <f ca="1">28641.9767252979*(((RANDBETWEEN(3800,4995))))</f>
        <v>112878030.27439883</v>
      </c>
      <c r="B101">
        <v>257113377.89071208</v>
      </c>
    </row>
    <row r="102" spans="1:2" x14ac:dyDescent="0.25">
      <c r="A102">
        <f ca="1">29041.5747209051*(((RANDBETWEEN(3800,4995))))</f>
        <v>140880678.9711104</v>
      </c>
      <c r="B102">
        <v>248070337.61709529</v>
      </c>
    </row>
    <row r="103" spans="1:2" x14ac:dyDescent="0.25">
      <c r="A103">
        <f ca="1">30132.7313467762*(((RANDBETWEEN(3800,4995))))</f>
        <v>148132507.30075166</v>
      </c>
      <c r="B103">
        <v>226195969.52442122</v>
      </c>
    </row>
    <row r="104" spans="1:2" x14ac:dyDescent="0.25">
      <c r="A104">
        <f ca="1">29070.6964827537*(((RANDBETWEEN(3800,4995))))</f>
        <v>131922820.63873638</v>
      </c>
      <c r="B104">
        <v>207650551.7966575</v>
      </c>
    </row>
    <row r="105" spans="1:2" x14ac:dyDescent="0.25">
      <c r="A105">
        <f ca="1">33756.1356929462*(((RANDBETWEEN(3800,4995))))</f>
        <v>135125811.17886376</v>
      </c>
      <c r="B105">
        <v>260947930.26515883</v>
      </c>
    </row>
    <row r="106" spans="1:2" x14ac:dyDescent="0.25">
      <c r="A106">
        <f ca="1">28160.6266015652*(((RANDBETWEEN(3800,4995))))</f>
        <v>124610772.71192621</v>
      </c>
      <c r="B106">
        <v>261499941.65045071</v>
      </c>
    </row>
    <row r="107" spans="1:2" x14ac:dyDescent="0.25">
      <c r="A107">
        <f ca="1">28502.0221484426*(((RANDBETWEEN(3800,4995))))</f>
        <v>127717561.24717136</v>
      </c>
      <c r="B107">
        <v>235914745.12000129</v>
      </c>
    </row>
    <row r="108" spans="1:2" x14ac:dyDescent="0.25">
      <c r="A108">
        <f ca="1">31627.312822905*(((RANDBETWEEN(3800,4995))))</f>
        <v>139982486.55417749</v>
      </c>
      <c r="B108">
        <v>244519961.02420577</v>
      </c>
    </row>
    <row r="109" spans="1:2" x14ac:dyDescent="0.25">
      <c r="A109">
        <f ca="1">34284.710871349*(((RANDBETWEEN(3800,4995))))</f>
        <v>163263793.16936409</v>
      </c>
      <c r="B109">
        <v>218330322.59324723</v>
      </c>
    </row>
    <row r="110" spans="1:2" x14ac:dyDescent="0.25">
      <c r="A110">
        <f ca="1">31627.2130399625*(((RANDBETWEEN(3800,4995))))</f>
        <v>143619174.41446963</v>
      </c>
      <c r="B110">
        <v>267580124.90633774</v>
      </c>
    </row>
    <row r="111" spans="1:2" x14ac:dyDescent="0.25">
      <c r="A111">
        <f ca="1">27626.9500819269*(((RANDBETWEEN(3800,4995))))</f>
        <v>117552672.598599</v>
      </c>
      <c r="B111">
        <v>256165343.94189391</v>
      </c>
    </row>
    <row r="112" spans="1:2" x14ac:dyDescent="0.25">
      <c r="A112">
        <f ca="1">28149.9865371788*(((RANDBETWEEN(3800,4995))))</f>
        <v>118764793.20035745</v>
      </c>
      <c r="B112">
        <v>206363417.63166159</v>
      </c>
    </row>
    <row r="113" spans="1:2" x14ac:dyDescent="0.25">
      <c r="A113">
        <f ca="1">29037.7252198551*(((RANDBETWEEN(3800,4995))))</f>
        <v>141123344.56849569</v>
      </c>
      <c r="B113">
        <v>226598421.2296778</v>
      </c>
    </row>
    <row r="114" spans="1:2" x14ac:dyDescent="0.25">
      <c r="A114">
        <f ca="1">32640.4682848053*(((RANDBETWEEN(3800,4995))))</f>
        <v>153083796.25573668</v>
      </c>
      <c r="B114">
        <v>250142176.23575282</v>
      </c>
    </row>
    <row r="115" spans="1:2" x14ac:dyDescent="0.25">
      <c r="A115">
        <f ca="1">28204.6473535138*(((RANDBETWEEN(3800,4995))))</f>
        <v>127202959.56434703</v>
      </c>
      <c r="B115">
        <v>233540334.36725155</v>
      </c>
    </row>
    <row r="116" spans="1:2" x14ac:dyDescent="0.25">
      <c r="A116">
        <f ca="1">32058.0227854272*(((RANDBETWEEN(3800,4995))))</f>
        <v>131854647.71646224</v>
      </c>
      <c r="B116">
        <v>259325370.9355199</v>
      </c>
    </row>
    <row r="117" spans="1:2" x14ac:dyDescent="0.25">
      <c r="A117">
        <f ca="1">29543.2876741894*(((RANDBETWEEN(3800,4995))))</f>
        <v>137494460.83567727</v>
      </c>
      <c r="B117">
        <v>206420216.36693242</v>
      </c>
    </row>
    <row r="118" spans="1:2" x14ac:dyDescent="0.25">
      <c r="A118">
        <f ca="1">28963.462593673*(((RANDBETWEEN(3800,4995))))</f>
        <v>120545931.31486684</v>
      </c>
      <c r="B118">
        <v>224223499.09197348</v>
      </c>
    </row>
    <row r="119" spans="1:2" x14ac:dyDescent="0.25">
      <c r="A119">
        <f ca="1">32178.1448344723*(((RANDBETWEEN(3800,4995))))</f>
        <v>131447721.6488194</v>
      </c>
      <c r="B119">
        <v>255549439.98848021</v>
      </c>
    </row>
    <row r="120" spans="1:2" x14ac:dyDescent="0.25">
      <c r="A120">
        <f ca="1">32807.2255280695*(((RANDBETWEEN(3800,4995))))</f>
        <v>136051564.26490414</v>
      </c>
      <c r="B120">
        <v>247838501.05318648</v>
      </c>
    </row>
    <row r="121" spans="1:2" x14ac:dyDescent="0.25">
      <c r="A121">
        <f ca="1">32626.8676259145*(((RANDBETWEEN(3800,4995))))</f>
        <v>136380306.67632246</v>
      </c>
      <c r="B121">
        <v>265260360.16625193</v>
      </c>
    </row>
    <row r="122" spans="1:2" x14ac:dyDescent="0.25">
      <c r="A122">
        <f ca="1">32554.8032383726*(((RANDBETWEEN(3800,4995))))</f>
        <v>161048611.6202293</v>
      </c>
      <c r="B122">
        <v>228965177.83206576</v>
      </c>
    </row>
    <row r="123" spans="1:2" x14ac:dyDescent="0.25">
      <c r="A123">
        <f ca="1">32225.2133189829*(((RANDBETWEEN(3800,4995))))</f>
        <v>141178659.55046427</v>
      </c>
      <c r="B123">
        <v>221243190.14181048</v>
      </c>
    </row>
    <row r="124" spans="1:2" x14ac:dyDescent="0.25">
      <c r="A124">
        <f ca="1">28744.3988594153*(((RANDBETWEEN(3800,4995))))</f>
        <v>114920106.6399423</v>
      </c>
      <c r="B124">
        <v>263579013.06691772</v>
      </c>
    </row>
    <row r="125" spans="1:2" x14ac:dyDescent="0.25">
      <c r="A125">
        <f ca="1">32259.2587277944*(((RANDBETWEEN(3800,4995))))</f>
        <v>157263886.29799768</v>
      </c>
      <c r="B125">
        <v>260687308.72081462</v>
      </c>
    </row>
    <row r="126" spans="1:2" x14ac:dyDescent="0.25">
      <c r="A126">
        <f ca="1">29859.2740951404*(((RANDBETWEEN(3800,4995))))</f>
        <v>126722759.25977586</v>
      </c>
      <c r="B126">
        <v>228985742.26731169</v>
      </c>
    </row>
    <row r="127" spans="1:2" x14ac:dyDescent="0.25">
      <c r="A127">
        <f ca="1">26642.0803067205*(((RANDBETWEEN(3800,4995))))</f>
        <v>119809435.13932231</v>
      </c>
      <c r="B127">
        <v>208390074.57442287</v>
      </c>
    </row>
    <row r="128" spans="1:2" x14ac:dyDescent="0.25">
      <c r="A128">
        <f ca="1">29227.5125435356*(((RANDBETWEEN(3800,4995))))</f>
        <v>114893351.80863848</v>
      </c>
      <c r="B128">
        <v>206330545.65795216</v>
      </c>
    </row>
    <row r="129" spans="1:2" x14ac:dyDescent="0.25">
      <c r="A129">
        <f ca="1">30779.0022260946*(((RANDBETWEEN(3800,4995))))</f>
        <v>138443952.01297346</v>
      </c>
      <c r="B129">
        <v>251408227.0138514</v>
      </c>
    </row>
    <row r="130" spans="1:2" x14ac:dyDescent="0.25">
      <c r="A130">
        <f ca="1">27580.7032933347*(((RANDBETWEEN(3800,4995))))</f>
        <v>118376378.53499262</v>
      </c>
      <c r="B130">
        <v>224929129.1944164</v>
      </c>
    </row>
    <row r="131" spans="1:2" x14ac:dyDescent="0.25">
      <c r="A131">
        <f ca="1">29913.6343312356*(((RANDBETWEEN(3800,4995))))</f>
        <v>116304210.27984412</v>
      </c>
      <c r="B131">
        <v>231818149.49686176</v>
      </c>
    </row>
    <row r="132" spans="1:2" x14ac:dyDescent="0.25">
      <c r="A132">
        <f ca="1">33041.3141106499*(((RANDBETWEEN(3800,4995))))</f>
        <v>125556993.62046963</v>
      </c>
      <c r="B132">
        <v>238629946.84526739</v>
      </c>
    </row>
    <row r="133" spans="1:2" x14ac:dyDescent="0.25">
      <c r="A133">
        <f ca="1">31174.6715014404*(((RANDBETWEEN(3800,4995))))</f>
        <v>150199567.29393989</v>
      </c>
      <c r="B133">
        <v>225049160.60777447</v>
      </c>
    </row>
    <row r="134" spans="1:2" x14ac:dyDescent="0.25">
      <c r="A134">
        <f ca="1">30336.1340448808*(((RANDBETWEEN(3800,4995))))</f>
        <v>116915460.60897058</v>
      </c>
      <c r="B134">
        <v>245338101.79168439</v>
      </c>
    </row>
    <row r="135" spans="1:2" x14ac:dyDescent="0.25">
      <c r="A135">
        <f ca="1">29387.9313855064*(((RANDBETWEEN(3800,4995))))</f>
        <v>134949380.9222455</v>
      </c>
      <c r="B135">
        <v>242028332.87464717</v>
      </c>
    </row>
    <row r="136" spans="1:2" x14ac:dyDescent="0.25">
      <c r="A136">
        <f ca="1">32284.6382911724*(((RANDBETWEEN(3800,4995))))</f>
        <v>131398477.84507169</v>
      </c>
      <c r="B136">
        <v>206833410.45535308</v>
      </c>
    </row>
    <row r="137" spans="1:2" x14ac:dyDescent="0.25">
      <c r="A137">
        <f ca="1">31894.9146939374*(((RANDBETWEEN(3800,4995))))</f>
        <v>154594651.52151456</v>
      </c>
      <c r="B137">
        <v>253205687.42591542</v>
      </c>
    </row>
    <row r="138" spans="1:2" x14ac:dyDescent="0.25">
      <c r="A138">
        <f ca="1">29649.6061469823*(((RANDBETWEEN(3800,4995))))</f>
        <v>128738589.89019725</v>
      </c>
      <c r="B138">
        <v>210768798.3217755</v>
      </c>
    </row>
    <row r="139" spans="1:2" x14ac:dyDescent="0.25">
      <c r="A139">
        <f ca="1">30502.5252897569*(((RANDBETWEEN(3800,4995))))</f>
        <v>133296035.51623771</v>
      </c>
      <c r="B139">
        <v>256916402.89865428</v>
      </c>
    </row>
    <row r="140" spans="1:2" x14ac:dyDescent="0.25">
      <c r="A140">
        <f ca="1">26424.2890125443*(((RANDBETWEEN(3800,4995))))</f>
        <v>106225641.83042827</v>
      </c>
      <c r="B140">
        <v>218984265.70874825</v>
      </c>
    </row>
    <row r="141" spans="1:2" x14ac:dyDescent="0.25">
      <c r="A141">
        <f ca="1">29588.6947429395*(((RANDBETWEEN(3800,4995))))</f>
        <v>146700748.53549427</v>
      </c>
      <c r="B141">
        <v>226272820.48387644</v>
      </c>
    </row>
    <row r="142" spans="1:2" x14ac:dyDescent="0.25">
      <c r="A142">
        <f ca="1">27133.8241749652*(((RANDBETWEEN(3800,4995))))</f>
        <v>118357741.0511985</v>
      </c>
      <c r="B142">
        <v>206899156.95144111</v>
      </c>
    </row>
    <row r="143" spans="1:2" x14ac:dyDescent="0.25">
      <c r="A143">
        <f ca="1">33460.4716505232*(((RANDBETWEEN(3800,4995))))</f>
        <v>149869452.5226934</v>
      </c>
      <c r="B143">
        <v>267882675.49183124</v>
      </c>
    </row>
    <row r="144" spans="1:2" x14ac:dyDescent="0.25">
      <c r="A144">
        <f ca="1">29169.2696136969*(((RANDBETWEEN(3800,4995))))</f>
        <v>137824798.92471778</v>
      </c>
      <c r="B144">
        <v>264282313.06440097</v>
      </c>
    </row>
    <row r="145" spans="1:2" x14ac:dyDescent="0.25">
      <c r="A145">
        <f ca="1">28398.7440087396*(((RANDBETWEEN(3800,4995))))</f>
        <v>136768351.14609009</v>
      </c>
      <c r="B145">
        <v>221562119.23743916</v>
      </c>
    </row>
    <row r="146" spans="1:2" x14ac:dyDescent="0.25">
      <c r="A146">
        <f ca="1">28850.2512049963*(((RANDBETWEEN(3800,4995))))</f>
        <v>138135002.76952219</v>
      </c>
      <c r="B146">
        <v>262729861.21200946</v>
      </c>
    </row>
    <row r="147" spans="1:2" x14ac:dyDescent="0.25">
      <c r="A147">
        <f ca="1">27108.1111824614*(((RANDBETWEEN(3800,4995))))</f>
        <v>119140148.646918</v>
      </c>
      <c r="B147">
        <v>210783435.69295859</v>
      </c>
    </row>
    <row r="148" spans="1:2" x14ac:dyDescent="0.25">
      <c r="A148">
        <f ca="1">29048.5787802053*(((RANDBETWEEN(3800,4995))))</f>
        <v>119941581.7834675</v>
      </c>
      <c r="B148">
        <v>238061039.85736299</v>
      </c>
    </row>
    <row r="149" spans="1:2" x14ac:dyDescent="0.25">
      <c r="A149">
        <f ca="1">28065.7611885094*(((RANDBETWEEN(3800,4995))))</f>
        <v>121496680.18505718</v>
      </c>
      <c r="B149">
        <v>219860049.05353853</v>
      </c>
    </row>
    <row r="150" spans="1:2" x14ac:dyDescent="0.25">
      <c r="A150">
        <f ca="1">30728.6475266205*(((RANDBETWEEN(3800,4995))))</f>
        <v>145930347.10392082</v>
      </c>
      <c r="B150">
        <v>255442092.21631253</v>
      </c>
    </row>
    <row r="151" spans="1:2" x14ac:dyDescent="0.25">
      <c r="A151">
        <f ca="1">31917.4245730861*(((RANDBETWEEN(3800,4995))))</f>
        <v>130286927.10733728</v>
      </c>
      <c r="B151">
        <v>242199426.64170113</v>
      </c>
    </row>
    <row r="152" spans="1:2" x14ac:dyDescent="0.25">
      <c r="A152">
        <f ca="1">26818.2193512083*(((RANDBETWEEN(3800,4995))))</f>
        <v>106763331.23716041</v>
      </c>
      <c r="B152">
        <v>240398440.82914633</v>
      </c>
    </row>
    <row r="153" spans="1:2" x14ac:dyDescent="0.25">
      <c r="A153">
        <f ca="1">30062.0116350147*(((RANDBETWEEN(3800,4995))))</f>
        <v>128004045.54189275</v>
      </c>
      <c r="B153">
        <v>223921337.47235969</v>
      </c>
    </row>
    <row r="154" spans="1:2" x14ac:dyDescent="0.25">
      <c r="A154">
        <f ca="1">26973.7784743208*(((RANDBETWEEN(3800,4995))))</f>
        <v>106276687.1888238</v>
      </c>
      <c r="B154">
        <v>254471570.15143082</v>
      </c>
    </row>
    <row r="155" spans="1:2" x14ac:dyDescent="0.25">
      <c r="A155">
        <f ca="1">26370.655268895*(((RANDBETWEEN(3800,4995))))</f>
        <v>129479917.37027457</v>
      </c>
      <c r="B155">
        <v>208911206.26825872</v>
      </c>
    </row>
    <row r="156" spans="1:2" x14ac:dyDescent="0.25">
      <c r="A156">
        <f ca="1">29263.3346966749*(((RANDBETWEEN(3800,4995))))</f>
        <v>122320739.03210129</v>
      </c>
      <c r="B156">
        <v>219324413.73090297</v>
      </c>
    </row>
    <row r="157" spans="1:2" x14ac:dyDescent="0.25">
      <c r="A157">
        <f ca="1">29024.5320814358*(((RANDBETWEEN(3800,4995))))</f>
        <v>141030201.38369641</v>
      </c>
      <c r="B157">
        <v>241629329.83345413</v>
      </c>
    </row>
    <row r="158" spans="1:2" x14ac:dyDescent="0.25">
      <c r="A158">
        <f ca="1">28179.8259068995*(((RANDBETWEEN(3800,4995))))</f>
        <v>115114588.82968463</v>
      </c>
      <c r="B158">
        <v>218310194.14020884</v>
      </c>
    </row>
    <row r="159" spans="1:2" x14ac:dyDescent="0.25">
      <c r="A159">
        <f ca="1">30378.7073498862*(((RANDBETWEEN(3800,4995))))</f>
        <v>140045840.88297522</v>
      </c>
      <c r="B159">
        <v>210394205.83612317</v>
      </c>
    </row>
    <row r="160" spans="1:2" x14ac:dyDescent="0.25">
      <c r="A160">
        <f ca="1">27635.3483744405*(((RANDBETWEEN(3800,4995))))</f>
        <v>114023447.3929414</v>
      </c>
      <c r="B160">
        <v>247476374.12742198</v>
      </c>
    </row>
    <row r="161" spans="1:2" x14ac:dyDescent="0.25">
      <c r="A161">
        <f ca="1">28343.7679644076*(((RANDBETWEEN(3800,4995))))</f>
        <v>124996016.72303772</v>
      </c>
      <c r="B161">
        <v>213810400.75039497</v>
      </c>
    </row>
    <row r="162" spans="1:2" x14ac:dyDescent="0.25">
      <c r="A162">
        <f ca="1">31675.2519419108*(((RANDBETWEEN(3800,4995))))</f>
        <v>156032291.06585246</v>
      </c>
      <c r="B162">
        <v>230285243.01859522</v>
      </c>
    </row>
    <row r="163" spans="1:2" x14ac:dyDescent="0.25">
      <c r="A163">
        <f ca="1">26612.8112212429*(((RANDBETWEEN(3800,4995))))</f>
        <v>131467287.4329398</v>
      </c>
      <c r="B163">
        <v>245517110.89287913</v>
      </c>
    </row>
    <row r="164" spans="1:2" x14ac:dyDescent="0.25">
      <c r="A164">
        <f ca="1">31867.0366356619*(((RANDBETWEEN(3800,4995))))</f>
        <v>128838429.11798088</v>
      </c>
      <c r="B164">
        <v>237810865.71495447</v>
      </c>
    </row>
    <row r="165" spans="1:2" x14ac:dyDescent="0.25">
      <c r="A165">
        <f ca="1">28283.0373012373*(((RANDBETWEEN(3800,4995))))</f>
        <v>139265675.67129236</v>
      </c>
      <c r="B165">
        <v>239925264.39167702</v>
      </c>
    </row>
    <row r="166" spans="1:2" x14ac:dyDescent="0.25">
      <c r="A166">
        <f ca="1">27496.9252752488*(((RANDBETWEEN(3800,4995))))</f>
        <v>120848986.58471861</v>
      </c>
      <c r="B166">
        <v>260360869.15534309</v>
      </c>
    </row>
    <row r="167" spans="1:2" x14ac:dyDescent="0.25">
      <c r="A167">
        <f ca="1">30315.2886583454*(((RANDBETWEEN(3800,4995))))</f>
        <v>134175467.60183665</v>
      </c>
      <c r="B167">
        <v>246903399.824534</v>
      </c>
    </row>
    <row r="168" spans="1:2" x14ac:dyDescent="0.25">
      <c r="A168">
        <f ca="1">30594.6367573903*(((RANDBETWEEN(3800,4995))))</f>
        <v>142418034.105652</v>
      </c>
      <c r="B168">
        <v>228967818.35434857</v>
      </c>
    </row>
    <row r="169" spans="1:2" x14ac:dyDescent="0.25">
      <c r="A169">
        <f ca="1">29452.9541582404*(((RANDBETWEEN(3800,4995))))</f>
        <v>113747308.95912458</v>
      </c>
      <c r="B169">
        <v>247965194.39030567</v>
      </c>
    </row>
    <row r="170" spans="1:2" x14ac:dyDescent="0.25">
      <c r="A170">
        <f ca="1">32588.8862754355*(((RANDBETWEEN(3800,4995))))</f>
        <v>154797209.80831844</v>
      </c>
      <c r="B170">
        <v>218431280.23524395</v>
      </c>
    </row>
    <row r="171" spans="1:2" x14ac:dyDescent="0.25">
      <c r="A171">
        <f ca="1">31476.0541368551*(((RANDBETWEEN(3800,4995))))</f>
        <v>136102458.08776125</v>
      </c>
      <c r="B171">
        <v>246472934.73771107</v>
      </c>
    </row>
    <row r="172" spans="1:2" x14ac:dyDescent="0.25">
      <c r="A172">
        <f ca="1">29605.7026105097*(((RANDBETWEEN(3800,4995))))</f>
        <v>138850745.24329045</v>
      </c>
      <c r="B172">
        <v>225974340.58684611</v>
      </c>
    </row>
    <row r="173" spans="1:2" x14ac:dyDescent="0.25">
      <c r="A173">
        <f ca="1">27746.4151085224*(((RANDBETWEEN(3800,4995))))</f>
        <v>125885485.3473662</v>
      </c>
      <c r="B173">
        <v>209206238.91838437</v>
      </c>
    </row>
    <row r="174" spans="1:2" x14ac:dyDescent="0.25">
      <c r="A174">
        <f ca="1">27945.8508593782*(((RANDBETWEEN(3800,4995))))</f>
        <v>118127111.58259164</v>
      </c>
      <c r="B174">
        <v>223541202.24132317</v>
      </c>
    </row>
    <row r="175" spans="1:2" x14ac:dyDescent="0.25">
      <c r="A175">
        <f ca="1">25933.2925449553*(((RANDBETWEEN(3800,4995))))</f>
        <v>106352432.72686182</v>
      </c>
      <c r="B175">
        <v>243377042.23451918</v>
      </c>
    </row>
    <row r="176" spans="1:2" x14ac:dyDescent="0.25">
      <c r="A176">
        <f ca="1">27119.1747226011*(((RANDBETWEEN(3800,4995))))</f>
        <v>128083862.21484488</v>
      </c>
      <c r="B176">
        <v>231442215.17894804</v>
      </c>
    </row>
    <row r="177" spans="1:2" x14ac:dyDescent="0.25">
      <c r="A177">
        <f ca="1">29060.0174463507*(((RANDBETWEEN(3800,4995))))</f>
        <v>120976852.62915784</v>
      </c>
      <c r="B177">
        <v>219837026.91979811</v>
      </c>
    </row>
    <row r="178" spans="1:2" x14ac:dyDescent="0.25">
      <c r="A178">
        <f ca="1">29263.2179331691*(((RANDBETWEEN(3800,4995))))</f>
        <v>133352484.12145147</v>
      </c>
      <c r="B178">
        <v>219127651.10044011</v>
      </c>
    </row>
    <row r="179" spans="1:2" x14ac:dyDescent="0.25">
      <c r="A179">
        <f ca="1">28819.5091733369*(((RANDBETWEEN(3800,4995))))</f>
        <v>116949568.22540104</v>
      </c>
      <c r="B179">
        <v>247063469.34379873</v>
      </c>
    </row>
    <row r="180" spans="1:2" x14ac:dyDescent="0.25">
      <c r="A180">
        <f ca="1">26053.1876643943*(((RANDBETWEEN(3800,4995))))</f>
        <v>128181683.30882013</v>
      </c>
      <c r="B180">
        <v>225765454.95907956</v>
      </c>
    </row>
    <row r="181" spans="1:2" x14ac:dyDescent="0.25">
      <c r="A181">
        <f ca="1">27933.2508168332*(((RANDBETWEEN(3800,4995))))</f>
        <v>111202271.50181285</v>
      </c>
      <c r="B181">
        <v>266042939.30000159</v>
      </c>
    </row>
    <row r="182" spans="1:2" x14ac:dyDescent="0.25">
      <c r="A182">
        <f ca="1">33070.5294672175*(((RANDBETWEEN(3800,4995))))</f>
        <v>152653564.02067605</v>
      </c>
      <c r="B182">
        <v>258993587.1883741</v>
      </c>
    </row>
    <row r="183" spans="1:2" x14ac:dyDescent="0.25">
      <c r="A183">
        <f ca="1">31353.4143037125*(((RANDBETWEEN(3800,4995))))</f>
        <v>151436991.08693159</v>
      </c>
      <c r="B183">
        <v>217460908.80293822</v>
      </c>
    </row>
    <row r="184" spans="1:2" x14ac:dyDescent="0.25">
      <c r="A184">
        <f ca="1">30402.0389779963*(((RANDBETWEEN(3800,4995))))</f>
        <v>127870975.94145252</v>
      </c>
      <c r="B184">
        <v>236222833.09906831</v>
      </c>
    </row>
    <row r="185" spans="1:2" x14ac:dyDescent="0.25">
      <c r="A185">
        <f ca="1">24664.3222203854*(((RANDBETWEEN(3800,4995))))</f>
        <v>109509590.65851133</v>
      </c>
      <c r="B185">
        <v>207081961.85223141</v>
      </c>
    </row>
    <row r="186" spans="1:2" x14ac:dyDescent="0.25">
      <c r="A186">
        <f ca="1">32759.7589851575*(((RANDBETWEEN(3800,4995))))</f>
        <v>142111834.47761327</v>
      </c>
      <c r="B186">
        <v>260136881.06049958</v>
      </c>
    </row>
    <row r="187" spans="1:2" x14ac:dyDescent="0.25">
      <c r="A187">
        <f ca="1">31801.7791907392*(((RANDBETWEEN(3800,4995))))</f>
        <v>140691071.13983011</v>
      </c>
      <c r="B187">
        <v>255448476.79327953</v>
      </c>
    </row>
    <row r="188" spans="1:2" x14ac:dyDescent="0.25">
      <c r="A188">
        <f ca="1">29822.2922348614*(((RANDBETWEEN(3800,4995))))</f>
        <v>117589298.28205831</v>
      </c>
      <c r="B188">
        <v>259017433.26804411</v>
      </c>
    </row>
    <row r="189" spans="1:2" x14ac:dyDescent="0.25">
      <c r="A189">
        <f ca="1">32622.7485131685*(((RANDBETWEEN(3800,4995))))</f>
        <v>137504884.98300526</v>
      </c>
      <c r="B189">
        <v>207554251.97293422</v>
      </c>
    </row>
    <row r="190" spans="1:2" x14ac:dyDescent="0.25">
      <c r="A190">
        <f ca="1">29079.1644255338*(((RANDBETWEEN(3800,4995))))</f>
        <v>115793232.74247557</v>
      </c>
      <c r="B190">
        <v>264211260.07535228</v>
      </c>
    </row>
    <row r="191" spans="1:2" x14ac:dyDescent="0.25">
      <c r="A191">
        <f ca="1">31004.4185684075*(((RANDBETWEEN(3800,4995))))</f>
        <v>122219417.99666251</v>
      </c>
      <c r="B191">
        <v>210414766.68288261</v>
      </c>
    </row>
    <row r="192" spans="1:2" x14ac:dyDescent="0.25">
      <c r="A192">
        <f ca="1">30859.1331289002*(((RANDBETWEEN(3800,4995))))</f>
        <v>153925356.0469543</v>
      </c>
      <c r="B192">
        <v>233920563.6309945</v>
      </c>
    </row>
    <row r="193" spans="1:2" x14ac:dyDescent="0.25">
      <c r="A193">
        <f ca="1">29228.1530842387*(((RANDBETWEEN(3800,4995))))</f>
        <v>127025553.30410144</v>
      </c>
      <c r="B193">
        <v>253879795.48053759</v>
      </c>
    </row>
    <row r="194" spans="1:2" x14ac:dyDescent="0.25">
      <c r="A194">
        <f ca="1">29751.4454907325*(((RANDBETWEEN(3800,4995))))</f>
        <v>129448539.33017711</v>
      </c>
      <c r="B194">
        <v>255568163.24255183</v>
      </c>
    </row>
    <row r="195" spans="1:2" x14ac:dyDescent="0.25">
      <c r="A195">
        <f ca="1">27974.4374838882*(((RANDBETWEEN(3800,4995))))</f>
        <v>107841456.50038892</v>
      </c>
      <c r="B195">
        <v>243554131.76046675</v>
      </c>
    </row>
    <row r="196" spans="1:2" x14ac:dyDescent="0.25">
      <c r="A196">
        <f ca="1">30539.4622153161*(((RANDBETWEEN(3800,4995))))</f>
        <v>152086521.83227423</v>
      </c>
      <c r="B196">
        <v>246141428.18808964</v>
      </c>
    </row>
    <row r="197" spans="1:2" x14ac:dyDescent="0.25">
      <c r="A197">
        <f ca="1">29709.5529012786*(((RANDBETWEEN(3800,4995))))</f>
        <v>147507930.15484804</v>
      </c>
      <c r="B197">
        <v>223569978.9240191</v>
      </c>
    </row>
    <row r="198" spans="1:2" x14ac:dyDescent="0.25">
      <c r="A198">
        <f ca="1">29905.2798537531*(((RANDBETWEEN(3800,4995))))</f>
        <v>134872812.14042628</v>
      </c>
      <c r="B198">
        <v>212659103.59419703</v>
      </c>
    </row>
    <row r="199" spans="1:2" x14ac:dyDescent="0.25">
      <c r="A199">
        <f ca="1">31755.8274101088*(((RANDBETWEEN(3800,4995))))</f>
        <v>140519536.28973144</v>
      </c>
      <c r="B199">
        <v>261096476.0641866</v>
      </c>
    </row>
    <row r="200" spans="1:2" x14ac:dyDescent="0.25">
      <c r="A200">
        <f ca="1">31558.924280821*(((RANDBETWEEN(3800,4995))))</f>
        <v>156974089.37280369</v>
      </c>
      <c r="B200">
        <v>244067845.0884909</v>
      </c>
    </row>
    <row r="201" spans="1:2" x14ac:dyDescent="0.25">
      <c r="A201">
        <f ca="1">27897.901794907*(((RANDBETWEEN(3800,4995))))</f>
        <v>110698874.32219087</v>
      </c>
      <c r="B201">
        <v>253670508.03990471</v>
      </c>
    </row>
    <row r="202" spans="1:2" x14ac:dyDescent="0.25">
      <c r="A202">
        <f ca="1">30876.2448301528*(((RANDBETWEEN(3800,4995))))</f>
        <v>126191212.62083457</v>
      </c>
      <c r="B202">
        <v>255282275.68101799</v>
      </c>
    </row>
    <row r="203" spans="1:2" x14ac:dyDescent="0.25">
      <c r="A203">
        <f ca="1">30545.9585555795*(((RANDBETWEEN(3800,4995))))</f>
        <v>135043682.77421695</v>
      </c>
      <c r="B203">
        <v>267787968.76155335</v>
      </c>
    </row>
    <row r="204" spans="1:2" x14ac:dyDescent="0.25">
      <c r="A204">
        <f ca="1">32476.9022562624*(((RANDBETWEEN(3800,4995))))</f>
        <v>130037516.63407455</v>
      </c>
      <c r="B204">
        <v>222313253.79146606</v>
      </c>
    </row>
    <row r="205" spans="1:2" x14ac:dyDescent="0.25">
      <c r="A205">
        <f ca="1">28268.2800290025*(((RANDBETWEEN(3800,4995))))</f>
        <v>125793846.12906094</v>
      </c>
      <c r="B205">
        <v>212682354.21810859</v>
      </c>
    </row>
    <row r="206" spans="1:2" x14ac:dyDescent="0.25">
      <c r="A206">
        <f ca="1">26396.573341975*(((RANDBETWEEN(3800,4995))))</f>
        <v>122691272.89349993</v>
      </c>
      <c r="B206">
        <v>242806783.92163086</v>
      </c>
    </row>
    <row r="207" spans="1:2" x14ac:dyDescent="0.25">
      <c r="A207">
        <f ca="1">33074.9363968582*(((RANDBETWEEN(3800,4995))))</f>
        <v>149465637.57740241</v>
      </c>
      <c r="B207">
        <v>227269608.48217675</v>
      </c>
    </row>
    <row r="208" spans="1:2" x14ac:dyDescent="0.25">
      <c r="A208">
        <f ca="1">31180.2248817871*(((RANDBETWEEN(3800,4995))))</f>
        <v>130333340.00587</v>
      </c>
      <c r="B208">
        <v>216067165.24281776</v>
      </c>
    </row>
    <row r="209" spans="1:2" x14ac:dyDescent="0.25">
      <c r="A209">
        <f ca="1">31951.250360343*(((RANDBETWEEN(3800,4995))))</f>
        <v>150298681.69505361</v>
      </c>
      <c r="B209">
        <v>259411067.03645426</v>
      </c>
    </row>
    <row r="210" spans="1:2" x14ac:dyDescent="0.25">
      <c r="A210">
        <f ca="1">27940.645848777*(((RANDBETWEEN(3800,4995))))</f>
        <v>109527331.72720592</v>
      </c>
      <c r="B210">
        <v>255242581.0105297</v>
      </c>
    </row>
    <row r="211" spans="1:2" x14ac:dyDescent="0.25">
      <c r="A211">
        <f ca="1">26549.0248272094*(((RANDBETWEEN(3800,4995))))</f>
        <v>130329162.87677093</v>
      </c>
      <c r="B211">
        <v>208875115.30017731</v>
      </c>
    </row>
    <row r="212" spans="1:2" x14ac:dyDescent="0.25">
      <c r="A212">
        <f ca="1">26304.240508022*(((RANDBETWEEN(3800,4995))))</f>
        <v>105427395.95615213</v>
      </c>
      <c r="B212">
        <v>255069898.66092032</v>
      </c>
    </row>
    <row r="213" spans="1:2" x14ac:dyDescent="0.25">
      <c r="A213">
        <f ca="1">26924.254227818*(((RANDBETWEEN(3800,4995))))</f>
        <v>132036542.73321949</v>
      </c>
      <c r="B213">
        <v>213860215.63115296</v>
      </c>
    </row>
    <row r="214" spans="1:2" x14ac:dyDescent="0.25">
      <c r="A214">
        <f ca="1">30934.1633993661*(((RANDBETWEEN(3800,4995))))</f>
        <v>126025781.68901764</v>
      </c>
      <c r="B214">
        <v>239142271.78445494</v>
      </c>
    </row>
    <row r="215" spans="1:2" x14ac:dyDescent="0.25">
      <c r="A215">
        <f ca="1">30050.8772946585*(((RANDBETWEEN(3800,4995))))</f>
        <v>147429604.00759456</v>
      </c>
      <c r="B215">
        <v>226866667.37227261</v>
      </c>
    </row>
    <row r="216" spans="1:2" x14ac:dyDescent="0.25">
      <c r="A216">
        <f ca="1">29640.3244198579*(((RANDBETWEEN(3800,4995))))</f>
        <v>123451951.20870808</v>
      </c>
      <c r="B216">
        <v>247539082.69490248</v>
      </c>
    </row>
    <row r="217" spans="1:2" x14ac:dyDescent="0.25">
      <c r="A217">
        <f ca="1">30349.5211877142*(((RANDBETWEEN(3800,4995))))</f>
        <v>150321178.44274828</v>
      </c>
      <c r="B217">
        <v>234975893.47949022</v>
      </c>
    </row>
    <row r="218" spans="1:2" x14ac:dyDescent="0.25">
      <c r="A218">
        <f ca="1">26192.2217200067*(((RANDBETWEEN(3800,4995))))</f>
        <v>116450617.76714991</v>
      </c>
      <c r="B218">
        <v>240418424.5090034</v>
      </c>
    </row>
    <row r="219" spans="1:2" x14ac:dyDescent="0.25">
      <c r="A219">
        <f ca="1">28331.1923985131*(((RANDBETWEEN(3800,4995))))</f>
        <v>123297349.3183292</v>
      </c>
      <c r="B219">
        <v>244514090.02088007</v>
      </c>
    </row>
    <row r="220" spans="1:2" x14ac:dyDescent="0.25">
      <c r="A220">
        <f ca="1">26452.3293636699*(((RANDBETWEEN(3800,4995))))</f>
        <v>119220648.44206029</v>
      </c>
      <c r="B220">
        <v>227227205.07658881</v>
      </c>
    </row>
    <row r="221" spans="1:2" x14ac:dyDescent="0.25">
      <c r="A221">
        <f ca="1">29945.2531879744*(((RANDBETWEEN(3800,4995))))</f>
        <v>119870848.51146159</v>
      </c>
      <c r="B221">
        <v>253560359.351601</v>
      </c>
    </row>
    <row r="222" spans="1:2" x14ac:dyDescent="0.25">
      <c r="A222">
        <f ca="1">28674.8160449607*(((RANDBETWEEN(3800,4995))))</f>
        <v>120720975.54928462</v>
      </c>
      <c r="B222">
        <v>262897743.47993067</v>
      </c>
    </row>
    <row r="223" spans="1:2" x14ac:dyDescent="0.25">
      <c r="A223">
        <f ca="1">26574.4859358535*(((RANDBETWEEN(3800,4995))))</f>
        <v>127291787.63273819</v>
      </c>
      <c r="B223">
        <v>216306525.37415975</v>
      </c>
    </row>
    <row r="224" spans="1:2" x14ac:dyDescent="0.25">
      <c r="A224">
        <f ca="1">30660.0145325509*(((RANDBETWEEN(3800,4995))))</f>
        <v>150356711.26762968</v>
      </c>
      <c r="B224">
        <v>263566406.98067862</v>
      </c>
    </row>
    <row r="225" spans="1:2" x14ac:dyDescent="0.25">
      <c r="A225">
        <f ca="1">30441.6225845719*(((RANDBETWEEN(3800,4995))))</f>
        <v>126698033.19698808</v>
      </c>
      <c r="B225">
        <v>250333736.60620624</v>
      </c>
    </row>
    <row r="226" spans="1:2" x14ac:dyDescent="0.25">
      <c r="A226">
        <f ca="1">29452.7490394253*(((RANDBETWEEN(3800,4995))))</f>
        <v>140901951.40461066</v>
      </c>
      <c r="B226">
        <v>266326566.09960687</v>
      </c>
    </row>
    <row r="227" spans="1:2" x14ac:dyDescent="0.25">
      <c r="A227">
        <f ca="1">26473.5460352329*(((RANDBETWEEN(3800,4995))))</f>
        <v>121831258.85414162</v>
      </c>
      <c r="B227">
        <v>207951236.05029339</v>
      </c>
    </row>
    <row r="228" spans="1:2" x14ac:dyDescent="0.25">
      <c r="A228">
        <f ca="1">27916.3329729224*(((RANDBETWEEN(3800,4995))))</f>
        <v>125456000.38031328</v>
      </c>
      <c r="B228">
        <v>207949584.17636284</v>
      </c>
    </row>
    <row r="229" spans="1:2" x14ac:dyDescent="0.25">
      <c r="A229">
        <f ca="1">31691.5777740604*(((RANDBETWEEN(3800,4995))))</f>
        <v>133358159.27324602</v>
      </c>
      <c r="B229">
        <v>255554803.96468049</v>
      </c>
    </row>
    <row r="230" spans="1:2" x14ac:dyDescent="0.25">
      <c r="A230">
        <f ca="1">31720.3000837892*(((RANDBETWEEN(3800,4995))))</f>
        <v>126405395.83389996</v>
      </c>
      <c r="B230">
        <v>227934299.66940242</v>
      </c>
    </row>
    <row r="231" spans="1:2" x14ac:dyDescent="0.25">
      <c r="A231">
        <f ca="1">28060.9813121918*(((RANDBETWEEN(3800,4995))))</f>
        <v>115162267.30523534</v>
      </c>
      <c r="B231">
        <v>256256030.35194492</v>
      </c>
    </row>
    <row r="232" spans="1:2" x14ac:dyDescent="0.25">
      <c r="A232">
        <f ca="1">31213.0032226253*(((RANDBETWEEN(3800,4995))))</f>
        <v>128722425.29010673</v>
      </c>
      <c r="B232">
        <v>227949458.56849718</v>
      </c>
    </row>
    <row r="233" spans="1:2" x14ac:dyDescent="0.25">
      <c r="A233">
        <f ca="1">31307.8427233278*(((RANDBETWEEN(3800,4995))))</f>
        <v>155130360.69408929</v>
      </c>
      <c r="B233">
        <v>233172715.96798283</v>
      </c>
    </row>
    <row r="234" spans="1:2" x14ac:dyDescent="0.25">
      <c r="A234">
        <f ca="1">30907.1610766185*(((RANDBETWEEN(3800,4995))))</f>
        <v>135311551.19343591</v>
      </c>
      <c r="B234">
        <v>240091934.41285253</v>
      </c>
    </row>
    <row r="235" spans="1:2" x14ac:dyDescent="0.25">
      <c r="A235">
        <f ca="1">31484.7230061669*(((RANDBETWEEN(3800,4995))))</f>
        <v>142468371.60290521</v>
      </c>
      <c r="B235">
        <v>243172210.63620925</v>
      </c>
    </row>
    <row r="236" spans="1:2" x14ac:dyDescent="0.25">
      <c r="A236">
        <f ca="1">26372.1155720373*(((RANDBETWEEN(3800,4995))))</f>
        <v>124133547.99757962</v>
      </c>
      <c r="B236">
        <v>248854983.0939433</v>
      </c>
    </row>
    <row r="237" spans="1:2" x14ac:dyDescent="0.25">
      <c r="A237">
        <f ca="1">29490.2229895194*(((RANDBETWEEN(3800,4995))))</f>
        <v>139282323.17950022</v>
      </c>
      <c r="B237">
        <v>217704745.39469355</v>
      </c>
    </row>
    <row r="238" spans="1:2" x14ac:dyDescent="0.25">
      <c r="A238">
        <f ca="1">27637.9389186324*(((RANDBETWEEN(3800,4995))))</f>
        <v>132855572.38186604</v>
      </c>
      <c r="B238">
        <v>249448481.92893988</v>
      </c>
    </row>
    <row r="239" spans="1:2" x14ac:dyDescent="0.25">
      <c r="A239">
        <f ca="1">30892.7495658172*(((RANDBETWEEN(3800,4995))))</f>
        <v>129625977.17816915</v>
      </c>
      <c r="B239">
        <v>217078132.74891555</v>
      </c>
    </row>
    <row r="240" spans="1:2" x14ac:dyDescent="0.25">
      <c r="A240">
        <f ca="1">30674.3687870814*(((RANDBETWEEN(3800,4995))))</f>
        <v>118587109.73085685</v>
      </c>
      <c r="B240">
        <v>223724512.58376464</v>
      </c>
    </row>
    <row r="241" spans="1:2" x14ac:dyDescent="0.25">
      <c r="A241">
        <f ca="1">30408.139603379*(((RANDBETWEEN(3800,4995))))</f>
        <v>143708867.76556912</v>
      </c>
      <c r="B241">
        <v>248080461.82896399</v>
      </c>
    </row>
    <row r="242" spans="1:2" x14ac:dyDescent="0.25">
      <c r="A242">
        <f ca="1">30590.5580754015*(((RANDBETWEEN(3800,4995))))</f>
        <v>150933813.54403085</v>
      </c>
      <c r="B242">
        <v>215572247.01239836</v>
      </c>
    </row>
    <row r="243" spans="1:2" x14ac:dyDescent="0.25">
      <c r="A243">
        <f ca="1">32286.1946532493*(((RANDBETWEEN(3800,4995))))</f>
        <v>157847205.65973571</v>
      </c>
      <c r="B243">
        <v>258400435.01820242</v>
      </c>
    </row>
    <row r="244" spans="1:2" x14ac:dyDescent="0.25">
      <c r="A244">
        <f ca="1">30033.9466195557*(((RANDBETWEEN(3800,4995))))</f>
        <v>137044898.42503273</v>
      </c>
      <c r="B244">
        <v>245524896.07820082</v>
      </c>
    </row>
    <row r="245" spans="1:2" x14ac:dyDescent="0.25">
      <c r="A245">
        <f ca="1">26393.8501030704*(((RANDBETWEEN(3800,4995))))</f>
        <v>117980509.96072462</v>
      </c>
      <c r="B245">
        <v>240362784.78524765</v>
      </c>
    </row>
    <row r="246" spans="1:2" x14ac:dyDescent="0.25">
      <c r="A246">
        <f ca="1">28235.2476911254*(((RANDBETWEEN(3800,4995))))</f>
        <v>137957420.2188389</v>
      </c>
      <c r="B246">
        <v>258480186.67969358</v>
      </c>
    </row>
    <row r="247" spans="1:2" x14ac:dyDescent="0.25">
      <c r="A247">
        <f ca="1">29949.838969436*(((RANDBETWEEN(3800,4995))))</f>
        <v>147682655.958289</v>
      </c>
      <c r="B247">
        <v>241120478.79074809</v>
      </c>
    </row>
    <row r="248" spans="1:2" x14ac:dyDescent="0.25">
      <c r="A248">
        <f ca="1">31479.3074109315*(((RANDBETWEEN(3800,4995))))</f>
        <v>119873202.62082705</v>
      </c>
      <c r="B248">
        <v>205819647.91794035</v>
      </c>
    </row>
    <row r="249" spans="1:2" x14ac:dyDescent="0.25">
      <c r="A249">
        <f ca="1">30429.6902525632*(((RANDBETWEEN(3800,4995))))</f>
        <v>145758216.30977783</v>
      </c>
      <c r="B249">
        <v>219666284.87314093</v>
      </c>
    </row>
    <row r="250" spans="1:2" x14ac:dyDescent="0.25">
      <c r="A250">
        <f ca="1">30016.5027320557*(((RANDBETWEEN(3800,4995))))</f>
        <v>138496143.6057049</v>
      </c>
      <c r="B250">
        <v>241377887.43199921</v>
      </c>
    </row>
    <row r="251" spans="1:2" x14ac:dyDescent="0.25">
      <c r="A251">
        <f ca="1">30596.9944940248*(((RANDBETWEEN(3800,4995))))</f>
        <v>148089453.35108051</v>
      </c>
      <c r="B251">
        <v>212092066.87972152</v>
      </c>
    </row>
    <row r="252" spans="1:2" x14ac:dyDescent="0.25">
      <c r="A252">
        <f ca="1">33752.0699266745*(((RANDBETWEEN(3800,4995))))</f>
        <v>137472180.81134528</v>
      </c>
      <c r="B252">
        <v>258886418.36790013</v>
      </c>
    </row>
    <row r="253" spans="1:2" x14ac:dyDescent="0.25">
      <c r="A253">
        <f ca="1">31306.1349174131*(((RANDBETWEEN(3800,4995))))</f>
        <v>142818587.49323845</v>
      </c>
      <c r="B253">
        <v>239296483.9177871</v>
      </c>
    </row>
    <row r="254" spans="1:2" x14ac:dyDescent="0.25">
      <c r="A254">
        <f ca="1">26595.8234470136*(((RANDBETWEEN(3800,4995))))</f>
        <v>103324774.09164777</v>
      </c>
      <c r="B254">
        <v>234162456.895913</v>
      </c>
    </row>
    <row r="255" spans="1:2" x14ac:dyDescent="0.25">
      <c r="A255">
        <f ca="1">29378.3234932988*(((RANDBETWEEN(3800,4995))))</f>
        <v>133700750.21800292</v>
      </c>
      <c r="B255">
        <v>204107357.85701424</v>
      </c>
    </row>
    <row r="256" spans="1:2" x14ac:dyDescent="0.25">
      <c r="A256">
        <f ca="1">28896.853490018*(((RANDBETWEEN(3800,4995))))</f>
        <v>141507891.54061809</v>
      </c>
      <c r="B256">
        <v>261445839.21991092</v>
      </c>
    </row>
    <row r="257" spans="1:2" x14ac:dyDescent="0.25">
      <c r="A257">
        <f ca="1">33328.2705994404*(((RANDBETWEEN(3800,4995))))</f>
        <v>127047367.52506676</v>
      </c>
      <c r="B257">
        <v>251113298.40865362</v>
      </c>
    </row>
    <row r="258" spans="1:2" x14ac:dyDescent="0.25">
      <c r="A258">
        <f ca="1">30494.8473611663*(((RANDBETWEEN(3800,4995))))</f>
        <v>140367782.40344855</v>
      </c>
      <c r="B258">
        <v>217384955.7000123</v>
      </c>
    </row>
    <row r="259" spans="1:2" x14ac:dyDescent="0.25">
      <c r="A259">
        <f ca="1">27793.2015016732*(((RANDBETWEEN(3800,4995))))</f>
        <v>127765347.30319151</v>
      </c>
      <c r="B259">
        <v>229416380.20952788</v>
      </c>
    </row>
    <row r="260" spans="1:2" x14ac:dyDescent="0.25">
      <c r="A260">
        <f ca="1">26412.2551107924*(((RANDBETWEEN(3800,4995))))</f>
        <v>115949799.93637878</v>
      </c>
      <c r="B260">
        <v>260222411.11701661</v>
      </c>
    </row>
    <row r="261" spans="1:2" x14ac:dyDescent="0.25">
      <c r="A261">
        <f ca="1">32617.1792211033*(((RANDBETWEEN(3800,4995))))</f>
        <v>127467936.39607157</v>
      </c>
      <c r="B261">
        <v>258985820.79006055</v>
      </c>
    </row>
    <row r="262" spans="1:2" x14ac:dyDescent="0.25">
      <c r="A262">
        <f ca="1">31731.7996560134*(((RANDBETWEEN(3800,4995))))</f>
        <v>122262624.07461964</v>
      </c>
      <c r="B262">
        <v>244724430.38366055</v>
      </c>
    </row>
    <row r="263" spans="1:2" x14ac:dyDescent="0.25">
      <c r="A263">
        <f ca="1">31751.984960464*(((RANDBETWEEN(3800,4995))))</f>
        <v>148250017.7804065</v>
      </c>
      <c r="B263">
        <v>239719274.48557919</v>
      </c>
    </row>
    <row r="264" spans="1:2" x14ac:dyDescent="0.25">
      <c r="A264">
        <f ca="1">26921.6046927759*(((RANDBETWEEN(3800,4995))))</f>
        <v>125858501.93872719</v>
      </c>
      <c r="B264">
        <v>234537424.20105663</v>
      </c>
    </row>
    <row r="265" spans="1:2" x14ac:dyDescent="0.25">
      <c r="A265">
        <f ca="1">30452.0423418723*(((RANDBETWEEN(3800,4995))))</f>
        <v>148545062.5436531</v>
      </c>
      <c r="B265">
        <v>219309023.96972692</v>
      </c>
    </row>
    <row r="266" spans="1:2" x14ac:dyDescent="0.25">
      <c r="A266">
        <f ca="1">26325.7205072087*(((RANDBETWEEN(3800,4995))))</f>
        <v>122888463.32765009</v>
      </c>
      <c r="B266">
        <v>211431336.53561205</v>
      </c>
    </row>
    <row r="267" spans="1:2" x14ac:dyDescent="0.25">
      <c r="A267">
        <f ca="1">32456.8713919247*(((RANDBETWEEN(3800,4995))))</f>
        <v>150470055.77296302</v>
      </c>
      <c r="B267">
        <v>232424766.8569507</v>
      </c>
    </row>
    <row r="268" spans="1:2" x14ac:dyDescent="0.25">
      <c r="A268">
        <f ca="1">27453.4043370158*(((RANDBETWEEN(3800,4995))))</f>
        <v>118571253.33157106</v>
      </c>
      <c r="B268">
        <v>205780048.53744653</v>
      </c>
    </row>
    <row r="269" spans="1:2" x14ac:dyDescent="0.25">
      <c r="A269">
        <f ca="1">32332.8777336194*(((RANDBETWEEN(3800,4995))))</f>
        <v>138352383.82215741</v>
      </c>
      <c r="B269">
        <v>219473157.32736978</v>
      </c>
    </row>
    <row r="270" spans="1:2" x14ac:dyDescent="0.25">
      <c r="A270">
        <f ca="1">31648.9941911137*(((RANDBETWEEN(3800,4995))))</f>
        <v>121437190.71130311</v>
      </c>
      <c r="B270">
        <v>250482638.65794453</v>
      </c>
    </row>
    <row r="271" spans="1:2" x14ac:dyDescent="0.25">
      <c r="A271">
        <f ca="1">30081.222797042*(((RANDBETWEEN(3800,4995))))</f>
        <v>148330509.61221424</v>
      </c>
      <c r="B271">
        <v>253045063.97738832</v>
      </c>
    </row>
    <row r="272" spans="1:2" x14ac:dyDescent="0.25">
      <c r="A272">
        <f ca="1">28048.7767713247*(((RANDBETWEEN(3800,4995))))</f>
        <v>120974374.21472357</v>
      </c>
      <c r="B272">
        <v>221010443.37841937</v>
      </c>
    </row>
    <row r="273" spans="1:2" x14ac:dyDescent="0.25">
      <c r="A273">
        <f ca="1">28823.3109961314*(((RANDBETWEEN(3800,4995))))</f>
        <v>122066722.06861645</v>
      </c>
      <c r="B273">
        <v>251803221.34657076</v>
      </c>
    </row>
    <row r="274" spans="1:2" x14ac:dyDescent="0.25">
      <c r="A274">
        <f ca="1">28601.9833204167*(((RANDBETWEEN(3800,4995))))</f>
        <v>126792592.05940726</v>
      </c>
      <c r="B274">
        <v>207097699.93796805</v>
      </c>
    </row>
    <row r="275" spans="1:2" x14ac:dyDescent="0.25">
      <c r="A275">
        <f ca="1">26823.6781920652*(((RANDBETWEEN(3800,4995))))</f>
        <v>117997360.36689483</v>
      </c>
      <c r="B275">
        <v>255710993.44576937</v>
      </c>
    </row>
    <row r="276" spans="1:2" x14ac:dyDescent="0.25">
      <c r="A276">
        <f ca="1">28822.3978239384*(((RANDBETWEEN(3800,4995))))</f>
        <v>134629420.23561603</v>
      </c>
      <c r="B276">
        <v>237597866.91252807</v>
      </c>
    </row>
    <row r="277" spans="1:2" x14ac:dyDescent="0.25">
      <c r="A277">
        <f ca="1">30154.6088244695*(((RANDBETWEEN(3800,4995))))</f>
        <v>136660687.1924957</v>
      </c>
      <c r="B277">
        <v>226450639.39177138</v>
      </c>
    </row>
    <row r="278" spans="1:2" x14ac:dyDescent="0.25">
      <c r="A278">
        <f ca="1">28524.9740080612*(((RANDBETWEEN(3800,4995))))</f>
        <v>116752718.61499445</v>
      </c>
      <c r="B278">
        <v>266183330.33535355</v>
      </c>
    </row>
    <row r="279" spans="1:2" x14ac:dyDescent="0.25">
      <c r="A279">
        <f ca="1">30740.0337982681*(((RANDBETWEEN(3800,4995))))</f>
        <v>146691441.28533524</v>
      </c>
      <c r="B279">
        <v>267598845.93544036</v>
      </c>
    </row>
    <row r="280" spans="1:2" x14ac:dyDescent="0.25">
      <c r="A280">
        <f ca="1">30872.4551410363*(((RANDBETWEEN(3800,4995))))</f>
        <v>119877743.31264393</v>
      </c>
      <c r="B280">
        <v>207317930.95018217</v>
      </c>
    </row>
    <row r="281" spans="1:2" x14ac:dyDescent="0.25">
      <c r="A281">
        <f ca="1">29495.2786318589*(((RANDBETWEEN(3800,4995))))</f>
        <v>112937421.88138789</v>
      </c>
      <c r="B281">
        <v>249990751.20733902</v>
      </c>
    </row>
    <row r="282" spans="1:2" x14ac:dyDescent="0.25">
      <c r="A282">
        <f ca="1">25873.3675186789*(((RANDBETWEEN(3800,4995))))</f>
        <v>124657884.70499484</v>
      </c>
      <c r="B282">
        <v>238160957.36292952</v>
      </c>
    </row>
    <row r="283" spans="1:2" x14ac:dyDescent="0.25">
      <c r="A283">
        <f ca="1">31646.2442085851*(((RANDBETWEEN(3800,4995))))</f>
        <v>157186894.98404229</v>
      </c>
      <c r="B283">
        <v>246040576.10679659</v>
      </c>
    </row>
    <row r="284" spans="1:2" x14ac:dyDescent="0.25">
      <c r="A284">
        <f ca="1">31300.670395777*(((RANDBETWEEN(3800,4995))))</f>
        <v>148584282.36875364</v>
      </c>
      <c r="B284">
        <v>233779434.02549043</v>
      </c>
    </row>
    <row r="285" spans="1:2" x14ac:dyDescent="0.25">
      <c r="A285">
        <f ca="1">33111.2008074468*(((RANDBETWEEN(3800,4995))))</f>
        <v>150821519.67792022</v>
      </c>
      <c r="B285">
        <v>236746799.26252207</v>
      </c>
    </row>
    <row r="286" spans="1:2" x14ac:dyDescent="0.25">
      <c r="A286">
        <f ca="1">28755.3117590533*(((RANDBETWEEN(3800,4995))))</f>
        <v>124596765.85197809</v>
      </c>
      <c r="B286">
        <v>223053515.03517312</v>
      </c>
    </row>
    <row r="287" spans="1:2" x14ac:dyDescent="0.25">
      <c r="A287">
        <f ca="1">30720.5441455473*(((RANDBETWEEN(3800,4995))))</f>
        <v>131637531.66367006</v>
      </c>
      <c r="B287">
        <v>262998422.86502689</v>
      </c>
    </row>
    <row r="288" spans="1:2" x14ac:dyDescent="0.25">
      <c r="A288">
        <f ca="1">28639.7917429326*(((RANDBETWEEN(3800,4995))))</f>
        <v>130941127.84868765</v>
      </c>
      <c r="B288">
        <v>251972184.67667475</v>
      </c>
    </row>
    <row r="289" spans="1:2" x14ac:dyDescent="0.25">
      <c r="A289">
        <f ca="1">32372.9519771116*(((RANDBETWEEN(3800,4995))))</f>
        <v>144189128.10605514</v>
      </c>
      <c r="B289">
        <v>239928503.71236873</v>
      </c>
    </row>
    <row r="290" spans="1:2" x14ac:dyDescent="0.25">
      <c r="A290">
        <f ca="1">30294.7700136463*(((RANDBETWEEN(3800,4995))))</f>
        <v>147777888.12656647</v>
      </c>
      <c r="B290">
        <v>216442807.15422934</v>
      </c>
    </row>
    <row r="291" spans="1:2" x14ac:dyDescent="0.25">
      <c r="A291">
        <f ca="1">28249.9821800737*(((RANDBETWEEN(3800,4995))))</f>
        <v>124497671.4675848</v>
      </c>
      <c r="B291">
        <v>205676272.03134596</v>
      </c>
    </row>
    <row r="292" spans="1:2" x14ac:dyDescent="0.25">
      <c r="A292">
        <f ca="1">29518.0294749576*(((RANDBETWEEN(3800,4995))))</f>
        <v>144667862.45676711</v>
      </c>
      <c r="B292">
        <v>254921160.19561589</v>
      </c>
    </row>
    <row r="293" spans="1:2" x14ac:dyDescent="0.25">
      <c r="A293">
        <f ca="1">27926.796775567*(((RANDBETWEEN(3800,4995))))</f>
        <v>132875699.05814801</v>
      </c>
      <c r="B293">
        <v>205746672.08954409</v>
      </c>
    </row>
    <row r="294" spans="1:2" x14ac:dyDescent="0.25">
      <c r="A294">
        <f ca="1">29658.02692331*(((RANDBETWEEN(3800,4995))))</f>
        <v>147785948.15885392</v>
      </c>
      <c r="B294">
        <v>267712422.8185724</v>
      </c>
    </row>
    <row r="295" spans="1:2" x14ac:dyDescent="0.25">
      <c r="A295">
        <f ca="1">31552.3413221149*(((RANDBETWEEN(3800,4995))))</f>
        <v>121665828.13807514</v>
      </c>
      <c r="B295">
        <v>249001336.29292274</v>
      </c>
    </row>
    <row r="296" spans="1:2" x14ac:dyDescent="0.25">
      <c r="A296">
        <f ca="1">27123.0901166292*(((RANDBETWEEN(3800,4995))))</f>
        <v>130489186.55110325</v>
      </c>
      <c r="B296">
        <v>254941952.79575962</v>
      </c>
    </row>
    <row r="297" spans="1:2" x14ac:dyDescent="0.25">
      <c r="A297">
        <f ca="1">32448.5215077652*(((RANDBETWEEN(3800,4995))))</f>
        <v>152735190.73705092</v>
      </c>
      <c r="B297">
        <v>237635128.09368762</v>
      </c>
    </row>
    <row r="298" spans="1:2" x14ac:dyDescent="0.25">
      <c r="A298">
        <f ca="1">31126.3738340889*(((RANDBETWEEN(3800,4995))))</f>
        <v>124972390.94386686</v>
      </c>
      <c r="B298">
        <v>227259581.5103873</v>
      </c>
    </row>
    <row r="299" spans="1:2" x14ac:dyDescent="0.25">
      <c r="A299">
        <f ca="1">34325.4615890485*(((RANDBETWEEN(3800,4995))))</f>
        <v>155906246.53745848</v>
      </c>
      <c r="B299">
        <v>266557434.04402336</v>
      </c>
    </row>
    <row r="300" spans="1:2" x14ac:dyDescent="0.25">
      <c r="A300">
        <f ca="1">27099.7210951463*(((RANDBETWEEN(3800,4995))))</f>
        <v>134766913.00616255</v>
      </c>
      <c r="B300">
        <v>229371894.86161506</v>
      </c>
    </row>
    <row r="301" spans="1:2" x14ac:dyDescent="0.25">
      <c r="A301">
        <f ca="1">32788.0828219195*(((RANDBETWEEN(3800,4995))))</f>
        <v>126102966.53310251</v>
      </c>
      <c r="B301">
        <v>232752460.56265742</v>
      </c>
    </row>
    <row r="302" spans="1:2" x14ac:dyDescent="0.25">
      <c r="A302">
        <f ca="1">29823.7126525519*(((RANDBETWEEN(3800,4995))))</f>
        <v>137785552.45479</v>
      </c>
      <c r="B302">
        <v>206752700.16261262</v>
      </c>
    </row>
    <row r="303" spans="1:2" x14ac:dyDescent="0.25">
      <c r="A303">
        <f ca="1">32358.7024364066*(((RANDBETWEEN(3800,4995))))</f>
        <v>128625842.18471606</v>
      </c>
      <c r="B303">
        <v>263988313.75296438</v>
      </c>
    </row>
    <row r="304" spans="1:2" x14ac:dyDescent="0.25">
      <c r="A304">
        <f ca="1">26442.2395225608*(((RANDBETWEEN(3800,4995))))</f>
        <v>112326633.49183849</v>
      </c>
      <c r="B304">
        <v>254694539.8235231</v>
      </c>
    </row>
    <row r="305" spans="1:2" x14ac:dyDescent="0.25">
      <c r="A305">
        <f ca="1">28743.0113452405*(((RANDBETWEEN(3800,4995))))</f>
        <v>138857487.80885682</v>
      </c>
      <c r="B305">
        <v>253805115.87918332</v>
      </c>
    </row>
    <row r="306" spans="1:2" x14ac:dyDescent="0.25">
      <c r="A306">
        <f ca="1">30794.5334899673*(((RANDBETWEEN(3800,4995))))</f>
        <v>118897693.80476372</v>
      </c>
      <c r="B306">
        <v>229618211.02098858</v>
      </c>
    </row>
    <row r="307" spans="1:2" x14ac:dyDescent="0.25">
      <c r="A307">
        <f ca="1">26658.8385467691*(((RANDBETWEEN(3800,4995))))</f>
        <v>106235471.60887475</v>
      </c>
      <c r="B307">
        <v>261500982.06858212</v>
      </c>
    </row>
    <row r="308" spans="1:2" x14ac:dyDescent="0.25">
      <c r="A308">
        <f ca="1">31274.0787605032*(((RANDBETWEEN(3800,4995))))</f>
        <v>150490866.99554119</v>
      </c>
      <c r="B308">
        <v>245454071.37378335</v>
      </c>
    </row>
    <row r="309" spans="1:2" x14ac:dyDescent="0.25">
      <c r="A309">
        <f ca="1">27358.008459042*(((RANDBETWEEN(3800,4995))))</f>
        <v>125162888.70011722</v>
      </c>
      <c r="B309">
        <v>239302231.13463232</v>
      </c>
    </row>
    <row r="310" spans="1:2" x14ac:dyDescent="0.25">
      <c r="A310">
        <f ca="1">30240.3556666247*(((RANDBETWEEN(3800,4995))))</f>
        <v>130608096.12415199</v>
      </c>
      <c r="B310">
        <v>224103630.4637408</v>
      </c>
    </row>
    <row r="311" spans="1:2" x14ac:dyDescent="0.25">
      <c r="A311">
        <f ca="1">30253.9096872824*(((RANDBETWEEN(3800,4995))))</f>
        <v>127762260.60939357</v>
      </c>
      <c r="B311">
        <v>225476411.24300069</v>
      </c>
    </row>
    <row r="312" spans="1:2" x14ac:dyDescent="0.25">
      <c r="A312">
        <f ca="1">29331.3540109244*(((RANDBETWEEN(3800,4995))))</f>
        <v>124394272.36033045</v>
      </c>
      <c r="B312">
        <v>210521789.78664961</v>
      </c>
    </row>
    <row r="313" spans="1:2" x14ac:dyDescent="0.25">
      <c r="A313">
        <f ca="1">27869.3702821763*(((RANDBETWEEN(3800,4995))))</f>
        <v>119085819.2157394</v>
      </c>
      <c r="B313">
        <v>220860717.50372162</v>
      </c>
    </row>
    <row r="314" spans="1:2" x14ac:dyDescent="0.25">
      <c r="A314">
        <f ca="1">32171.2544874662*(((RANDBETWEEN(3800,4995))))</f>
        <v>157478290.7161468</v>
      </c>
      <c r="B314">
        <v>247859412.08660287</v>
      </c>
    </row>
    <row r="315" spans="1:2" x14ac:dyDescent="0.25">
      <c r="A315">
        <f ca="1">29352.7782985184*(((RANDBETWEEN(3800,4995))))</f>
        <v>112127613.10034046</v>
      </c>
      <c r="B315">
        <v>230435061.33736631</v>
      </c>
    </row>
    <row r="316" spans="1:2" x14ac:dyDescent="0.25">
      <c r="A316">
        <f ca="1">27218.2127368515*(((RANDBETWEEN(3800,4995))))</f>
        <v>127000180.63014917</v>
      </c>
      <c r="B316">
        <v>247247846.06051362</v>
      </c>
    </row>
    <row r="317" spans="1:2" x14ac:dyDescent="0.25">
      <c r="A317">
        <f ca="1">27549.791942539*(((RANDBETWEEN(3800,4995))))</f>
        <v>137611210.75298205</v>
      </c>
      <c r="B317">
        <v>234842930.42871952</v>
      </c>
    </row>
    <row r="318" spans="1:2" x14ac:dyDescent="0.25">
      <c r="A318">
        <f ca="1">27424.6079730569*(((RANDBETWEEN(3800,4995))))</f>
        <v>115539873.39048885</v>
      </c>
      <c r="B318">
        <v>246332020.16433537</v>
      </c>
    </row>
    <row r="319" spans="1:2" x14ac:dyDescent="0.25">
      <c r="A319">
        <f ca="1">27303.5874821275*(((RANDBETWEEN(3800,4995))))</f>
        <v>104709257.9939588</v>
      </c>
      <c r="B319">
        <v>213315295.34938073</v>
      </c>
    </row>
    <row r="320" spans="1:2" x14ac:dyDescent="0.25">
      <c r="A320">
        <f ca="1">29303.9853838132*(((RANDBETWEEN(3800,4995))))</f>
        <v>129494311.41107042</v>
      </c>
      <c r="B320">
        <v>223087011.84139374</v>
      </c>
    </row>
    <row r="321" spans="1:2" x14ac:dyDescent="0.25">
      <c r="A321">
        <f ca="1">33769.160095087*(((RANDBETWEEN(3800,4995))))</f>
        <v>128896884.08294705</v>
      </c>
      <c r="B321">
        <v>254154811.34906715</v>
      </c>
    </row>
    <row r="322" spans="1:2" x14ac:dyDescent="0.25">
      <c r="A322">
        <f ca="1">29586.4649761079*(((RANDBETWEEN(3800,4995))))</f>
        <v>134292964.52655381</v>
      </c>
      <c r="B322">
        <v>262145812.18323714</v>
      </c>
    </row>
    <row r="323" spans="1:2" x14ac:dyDescent="0.25">
      <c r="A323">
        <f ca="1">29061.9252519912*(((RANDBETWEEN(3800,4995))))</f>
        <v>122350705.31088302</v>
      </c>
      <c r="B323">
        <v>223973194.18214655</v>
      </c>
    </row>
    <row r="324" spans="1:2" x14ac:dyDescent="0.25">
      <c r="A324">
        <f ca="1">27802.3188467641*(((RANDBETWEEN(3800,4995))))</f>
        <v>136453780.89991826</v>
      </c>
      <c r="B324">
        <v>221116196.87859997</v>
      </c>
    </row>
    <row r="325" spans="1:2" x14ac:dyDescent="0.25">
      <c r="A325">
        <f ca="1">32101.7974502964*(((RANDBETWEEN(3800,4995))))</f>
        <v>154088627.76142296</v>
      </c>
      <c r="B325">
        <v>212261614.0904336</v>
      </c>
    </row>
    <row r="326" spans="1:2" x14ac:dyDescent="0.25">
      <c r="A326">
        <f ca="1">29778.2785341893*(((RANDBETWEEN(3800,4995))))</f>
        <v>133376909.55463372</v>
      </c>
      <c r="B326">
        <v>266262269.49414656</v>
      </c>
    </row>
    <row r="327" spans="1:2" x14ac:dyDescent="0.25">
      <c r="A327">
        <f ca="1">33139.1972930022*(((RANDBETWEEN(3800,4995))))</f>
        <v>141570650.83570552</v>
      </c>
      <c r="B327">
        <v>217442270.88139451</v>
      </c>
    </row>
    <row r="328" spans="1:2" x14ac:dyDescent="0.25">
      <c r="A328">
        <f ca="1">27866.0117195288*(((RANDBETWEEN(3800,4995))))</f>
        <v>134202712.44125068</v>
      </c>
      <c r="B328">
        <v>259661339.2003383</v>
      </c>
    </row>
    <row r="329" spans="1:2" x14ac:dyDescent="0.25">
      <c r="A329">
        <f ca="1">27265.217212056*(((RANDBETWEEN(3800,4995))))</f>
        <v>121575603.54855791</v>
      </c>
      <c r="B329">
        <v>217653040.31414872</v>
      </c>
    </row>
    <row r="330" spans="1:2" x14ac:dyDescent="0.25">
      <c r="A330">
        <f ca="1">28087.1511271652*(((RANDBETWEEN(3800,4995))))</f>
        <v>126644964.43238777</v>
      </c>
      <c r="B330">
        <v>249088835.59353471</v>
      </c>
    </row>
    <row r="331" spans="1:2" x14ac:dyDescent="0.25">
      <c r="A331">
        <f ca="1">29913.3550477423*(((RANDBETWEEN(3800,4995))))</f>
        <v>124110510.0930829</v>
      </c>
      <c r="B331">
        <v>267679891.67670658</v>
      </c>
    </row>
    <row r="332" spans="1:2" x14ac:dyDescent="0.25">
      <c r="A332">
        <f ca="1">28772.6045737675*(((RANDBETWEEN(3800,4995))))</f>
        <v>122283569.43851177</v>
      </c>
      <c r="B332">
        <v>212087701.97666997</v>
      </c>
    </row>
    <row r="333" spans="1:2" x14ac:dyDescent="0.25">
      <c r="A333">
        <f ca="1">26924.6047695144*(((RANDBETWEEN(3800,4995))))</f>
        <v>127784174.23611525</v>
      </c>
      <c r="B333">
        <v>230840956.55318886</v>
      </c>
    </row>
    <row r="334" spans="1:2" x14ac:dyDescent="0.25">
      <c r="A334">
        <f ca="1">29224.4494563732*(((RANDBETWEEN(3800,4995))))</f>
        <v>125577459.31403555</v>
      </c>
      <c r="B334">
        <v>217979990.04601789</v>
      </c>
    </row>
    <row r="335" spans="1:2" x14ac:dyDescent="0.25">
      <c r="A335">
        <f ca="1">29768.1768046903*(((RANDBETWEEN(3800,4995))))</f>
        <v>131932559.59838721</v>
      </c>
      <c r="B335">
        <v>242696821.24214208</v>
      </c>
    </row>
    <row r="336" spans="1:2" x14ac:dyDescent="0.25">
      <c r="A336">
        <f ca="1">27414.2817537558*(((RANDBETWEEN(3800,4995))))</f>
        <v>109739369.8602844</v>
      </c>
      <c r="B336">
        <v>235988510.4354285</v>
      </c>
    </row>
    <row r="337" spans="1:2" x14ac:dyDescent="0.25">
      <c r="A337">
        <f ca="1">28704.9829562223*(((RANDBETWEEN(3800,4995))))</f>
        <v>119958123.77405317</v>
      </c>
      <c r="B337">
        <v>213245495.22624743</v>
      </c>
    </row>
    <row r="338" spans="1:2" x14ac:dyDescent="0.25">
      <c r="A338">
        <f ca="1">30911.7064763927*(((RANDBETWEEN(3800,4995))))</f>
        <v>130261931.09151873</v>
      </c>
      <c r="B338">
        <v>232703526.96951291</v>
      </c>
    </row>
    <row r="339" spans="1:2" x14ac:dyDescent="0.25">
      <c r="A339">
        <f ca="1">30355.8848026947*(((RANDBETWEEN(3800,4995))))</f>
        <v>115746988.75267506</v>
      </c>
      <c r="B339">
        <v>231236994.35085356</v>
      </c>
    </row>
    <row r="340" spans="1:2" x14ac:dyDescent="0.25">
      <c r="A340">
        <f ca="1">29336.3520359509*(((RANDBETWEEN(3800,4995))))</f>
        <v>137000764.0078907</v>
      </c>
      <c r="B340">
        <v>242720423.09393018</v>
      </c>
    </row>
    <row r="341" spans="1:2" x14ac:dyDescent="0.25">
      <c r="A341">
        <f ca="1">31917.7698833415*(((RANDBETWEEN(3800,4995))))</f>
        <v>133863126.89073412</v>
      </c>
      <c r="B341">
        <v>227278693.39021236</v>
      </c>
    </row>
    <row r="342" spans="1:2" x14ac:dyDescent="0.25">
      <c r="A342">
        <f ca="1">28607.4718987124*(((RANDBETWEEN(3800,4995))))</f>
        <v>136429033.48495924</v>
      </c>
      <c r="B342">
        <v>248003841.16991931</v>
      </c>
    </row>
    <row r="343" spans="1:2" x14ac:dyDescent="0.25">
      <c r="A343">
        <f ca="1">30773.0405279041*(((RANDBETWEEN(3800,4995))))</f>
        <v>144048602.71111929</v>
      </c>
      <c r="B343">
        <v>264362653.31420359</v>
      </c>
    </row>
    <row r="344" spans="1:2" x14ac:dyDescent="0.25">
      <c r="A344">
        <f ca="1">31190.2758703845*(((RANDBETWEEN(3800,4995))))</f>
        <v>122484213.34299986</v>
      </c>
      <c r="B344">
        <v>236502130.93319434</v>
      </c>
    </row>
    <row r="345" spans="1:2" x14ac:dyDescent="0.25">
      <c r="A345">
        <f ca="1">29345.4398385455*(((RANDBETWEEN(3800,4995))))</f>
        <v>139097384.8347055</v>
      </c>
      <c r="B345">
        <v>216034163.30378479</v>
      </c>
    </row>
    <row r="346" spans="1:2" x14ac:dyDescent="0.25">
      <c r="A346">
        <f ca="1">31275.6467758899*(((RANDBETWEEN(3800,4995))))</f>
        <v>130294344.46835741</v>
      </c>
      <c r="B346">
        <v>239961262.94218585</v>
      </c>
    </row>
    <row r="347" spans="1:2" x14ac:dyDescent="0.25">
      <c r="A347">
        <f ca="1">30585.2461901529*(((RANDBETWEEN(3800,4995))))</f>
        <v>141456763.62945729</v>
      </c>
      <c r="B347">
        <v>247037892.60859057</v>
      </c>
    </row>
    <row r="348" spans="1:2" x14ac:dyDescent="0.25">
      <c r="A348">
        <f ca="1">28761.5684723897*(((RANDBETWEEN(3800,4995))))</f>
        <v>126349570.29920785</v>
      </c>
      <c r="B348">
        <v>205921058.75169531</v>
      </c>
    </row>
    <row r="349" spans="1:2" x14ac:dyDescent="0.25">
      <c r="A349">
        <f ca="1">33891.6288610576*(((RANDBETWEEN(3800,4995))))</f>
        <v>137362771.77386642</v>
      </c>
      <c r="B349">
        <v>225825008.29072443</v>
      </c>
    </row>
    <row r="350" spans="1:2" x14ac:dyDescent="0.25">
      <c r="A350">
        <f ca="1">27824.555198962*(((RANDBETWEEN(3800,4995))))</f>
        <v>111047799.79905748</v>
      </c>
      <c r="B350">
        <v>243402958.39225021</v>
      </c>
    </row>
    <row r="351" spans="1:2" x14ac:dyDescent="0.25">
      <c r="A351">
        <f ca="1">29490.3075738031*(((RANDBETWEEN(3800,4995))))</f>
        <v>146743770.48724398</v>
      </c>
      <c r="B351">
        <v>215341652.2218591</v>
      </c>
    </row>
    <row r="352" spans="1:2" x14ac:dyDescent="0.25">
      <c r="A352">
        <f ca="1">27855.0505581857*(((RANDBETWEEN(3800,4995))))</f>
        <v>120612368.91694406</v>
      </c>
      <c r="B352">
        <v>209087224.32132101</v>
      </c>
    </row>
    <row r="353" spans="1:2" x14ac:dyDescent="0.25">
      <c r="A353">
        <f ca="1">30410.141643087*(((RANDBETWEEN(3800,4995))))</f>
        <v>118112990.1417498</v>
      </c>
      <c r="B353">
        <v>212405743.53842139</v>
      </c>
    </row>
    <row r="354" spans="1:2" x14ac:dyDescent="0.25">
      <c r="A354">
        <f ca="1">27083.5776258544*(((RANDBETWEEN(3800,4995))))</f>
        <v>117028138.92131688</v>
      </c>
      <c r="B354">
        <v>205311295.35117245</v>
      </c>
    </row>
    <row r="355" spans="1:2" x14ac:dyDescent="0.25">
      <c r="A355">
        <f ca="1">27640.7635955883*(((RANDBETWEEN(3800,4995))))</f>
        <v>128916521.40982364</v>
      </c>
      <c r="B355">
        <v>215104236.83809632</v>
      </c>
    </row>
    <row r="356" spans="1:2" x14ac:dyDescent="0.25">
      <c r="A356">
        <f ca="1">31575.1645851023*(((RANDBETWEEN(3800,4995))))</f>
        <v>138551822.1994288</v>
      </c>
      <c r="B356">
        <v>263908644.16454136</v>
      </c>
    </row>
    <row r="357" spans="1:2" x14ac:dyDescent="0.25">
      <c r="A357">
        <f ca="1">28839.887716104*(((RANDBETWEEN(3800,4995))))</f>
        <v>138748699.80217651</v>
      </c>
      <c r="B357">
        <v>241336121.02754885</v>
      </c>
    </row>
    <row r="358" spans="1:2" x14ac:dyDescent="0.25">
      <c r="A358">
        <f ca="1">26673.3257002477*(((RANDBETWEEN(3800,4995))))</f>
        <v>125524670.74536569</v>
      </c>
      <c r="B358">
        <v>242892857.17753828</v>
      </c>
    </row>
    <row r="359" spans="1:2" x14ac:dyDescent="0.25">
      <c r="A359">
        <f ca="1">27087.8919050153*(((RANDBETWEEN(3800,4995))))</f>
        <v>127150564.60214205</v>
      </c>
      <c r="B359">
        <v>207603180.61240143</v>
      </c>
    </row>
    <row r="360" spans="1:2" x14ac:dyDescent="0.25">
      <c r="A360">
        <f ca="1">27152.2038789484*(((RANDBETWEEN(3800,4995))))</f>
        <v>124221332.746189</v>
      </c>
      <c r="B360">
        <v>230866605.99537399</v>
      </c>
    </row>
    <row r="361" spans="1:2" x14ac:dyDescent="0.25">
      <c r="A361">
        <f ca="1">29193.4302181986*(((RANDBETWEEN(3800,4995))))</f>
        <v>129648023.59902014</v>
      </c>
      <c r="B361">
        <v>219481936.09694666</v>
      </c>
    </row>
    <row r="362" spans="1:2" x14ac:dyDescent="0.25">
      <c r="A362">
        <f ca="1">28177.0673243829*(((RANDBETWEEN(3800,4995))))</f>
        <v>128684666.47045663</v>
      </c>
      <c r="B362">
        <v>259296619.49253017</v>
      </c>
    </row>
    <row r="363" spans="1:2" x14ac:dyDescent="0.25">
      <c r="A363">
        <f ca="1">29659.6187684177*(((RANDBETWEEN(3800,4995))))</f>
        <v>113062466.74520814</v>
      </c>
      <c r="B363">
        <v>264871326.49016094</v>
      </c>
    </row>
    <row r="364" spans="1:2" x14ac:dyDescent="0.25">
      <c r="A364">
        <f ca="1">28236.1112152228*(((RANDBETWEEN(3800,4995))))</f>
        <v>111306750.41040842</v>
      </c>
      <c r="B364">
        <v>217415819.41326189</v>
      </c>
    </row>
    <row r="365" spans="1:2" x14ac:dyDescent="0.25">
      <c r="A365">
        <f ca="1">30410.379129838*(((RANDBETWEEN(3800,4995))))</f>
        <v>125929379.97665907</v>
      </c>
      <c r="B365">
        <v>227081936.47303396</v>
      </c>
    </row>
    <row r="366" spans="1:2" x14ac:dyDescent="0.25">
      <c r="A366">
        <f ca="1">28399.2818113947*(((RANDBETWEEN(3800,4995))))</f>
        <v>134868189.3223134</v>
      </c>
      <c r="B366">
        <v>208831481.78554025</v>
      </c>
    </row>
    <row r="367" spans="1:2" x14ac:dyDescent="0.25">
      <c r="A367">
        <f ca="1">27912.1495372453*(((RANDBETWEEN(3800,4995))))</f>
        <v>120524661.70182541</v>
      </c>
      <c r="B367">
        <v>223773844.42963809</v>
      </c>
    </row>
    <row r="368" spans="1:2" x14ac:dyDescent="0.25">
      <c r="A368">
        <f ca="1">29028.9166607004*(((RANDBETWEEN(3800,4995))))</f>
        <v>136581052.88859525</v>
      </c>
      <c r="B368">
        <v>266254434.43316621</v>
      </c>
    </row>
    <row r="369" spans="1:2" x14ac:dyDescent="0.25">
      <c r="A369">
        <f ca="1">30782.1371185035*(((RANDBETWEEN(3800,4995))))</f>
        <v>144399005.22289973</v>
      </c>
      <c r="B369">
        <v>213396411.11142904</v>
      </c>
    </row>
    <row r="370" spans="1:2" x14ac:dyDescent="0.25">
      <c r="A370">
        <f ca="1">28733.6203340409*(((RANDBETWEEN(3800,4995))))</f>
        <v>129588627.70652467</v>
      </c>
      <c r="B370">
        <v>218207168.99538606</v>
      </c>
    </row>
    <row r="371" spans="1:2" x14ac:dyDescent="0.25">
      <c r="A371">
        <f ca="1">29919.5091266614*(((RANDBETWEEN(3800,4995))))</f>
        <v>134338595.97870964</v>
      </c>
      <c r="B371">
        <v>249981116.46803519</v>
      </c>
    </row>
    <row r="372" spans="1:2" x14ac:dyDescent="0.25">
      <c r="A372">
        <f ca="1">27398.6947852055*(((RANDBETWEEN(3800,4995))))</f>
        <v>135760532.66069338</v>
      </c>
      <c r="B372">
        <v>254753742.95135725</v>
      </c>
    </row>
    <row r="373" spans="1:2" x14ac:dyDescent="0.25">
      <c r="A373">
        <f ca="1">28462.7492623272*(((RANDBETWEEN(3800,4995))))</f>
        <v>135112670.74826735</v>
      </c>
      <c r="B373">
        <v>258711472.98400503</v>
      </c>
    </row>
    <row r="374" spans="1:2" x14ac:dyDescent="0.25">
      <c r="A374">
        <f ca="1">27852.3181592564*(((RANDBETWEEN(3800,4995))))</f>
        <v>127368650.9422795</v>
      </c>
      <c r="B374">
        <v>208296315.69105324</v>
      </c>
    </row>
    <row r="375" spans="1:2" x14ac:dyDescent="0.25">
      <c r="A375">
        <f ca="1">30450.084042702*(((RANDBETWEEN(3800,4995))))</f>
        <v>145703652.14432919</v>
      </c>
      <c r="B375">
        <v>253343167.01859653</v>
      </c>
    </row>
    <row r="376" spans="1:2" x14ac:dyDescent="0.25">
      <c r="A376">
        <f ca="1">32256.2042766414*(((RANDBETWEEN(3800,4995))))</f>
        <v>157507045.48283997</v>
      </c>
      <c r="B376">
        <v>247736004.91211009</v>
      </c>
    </row>
    <row r="377" spans="1:2" x14ac:dyDescent="0.25">
      <c r="A377">
        <f ca="1">29532.9708369221*(((RANDBETWEEN(3800,4995))))</f>
        <v>138775429.96269679</v>
      </c>
      <c r="B377">
        <v>213011959.42926559</v>
      </c>
    </row>
    <row r="378" spans="1:2" x14ac:dyDescent="0.25">
      <c r="A378">
        <f ca="1">28231.2131936472*(((RANDBETWEEN(3800,4995))))</f>
        <v>125092505.66105062</v>
      </c>
      <c r="B378">
        <v>230931292.63623425</v>
      </c>
    </row>
    <row r="379" spans="1:2" x14ac:dyDescent="0.25">
      <c r="A379">
        <f ca="1">28085.9724913419*(((RANDBETWEEN(3800,4995))))</f>
        <v>109226347.0188285</v>
      </c>
      <c r="B379">
        <v>238599271.53633615</v>
      </c>
    </row>
    <row r="380" spans="1:2" x14ac:dyDescent="0.25">
      <c r="A380">
        <f ca="1">30415.9615058662*(((RANDBETWEEN(3800,4995))))</f>
        <v>130362811.01414233</v>
      </c>
      <c r="B380">
        <v>233436067.54673561</v>
      </c>
    </row>
    <row r="381" spans="1:2" x14ac:dyDescent="0.25">
      <c r="A381">
        <f ca="1">30209.9443142348*(((RANDBETWEEN(3800,4995))))</f>
        <v>129630871.05238149</v>
      </c>
      <c r="B381">
        <v>248639174.20530489</v>
      </c>
    </row>
    <row r="382" spans="1:2" x14ac:dyDescent="0.25">
      <c r="A382">
        <f ca="1">30285.1074832258*(((RANDBETWEEN(3800,4995))))</f>
        <v>146791915.97119537</v>
      </c>
      <c r="B382">
        <v>210792700.72249591</v>
      </c>
    </row>
    <row r="383" spans="1:2" x14ac:dyDescent="0.25">
      <c r="A383">
        <f ca="1">30407.9168856753*(((RANDBETWEEN(3800,4995))))</f>
        <v>150701636.08540693</v>
      </c>
      <c r="B383">
        <v>241265788.86190265</v>
      </c>
    </row>
    <row r="384" spans="1:2" x14ac:dyDescent="0.25">
      <c r="A384">
        <f ca="1">28265.3674709425*(((RANDBETWEEN(3800,4995))))</f>
        <v>107464927.12452337</v>
      </c>
      <c r="B384">
        <v>227589669.73930937</v>
      </c>
    </row>
    <row r="385" spans="1:2" x14ac:dyDescent="0.25">
      <c r="A385">
        <f ca="1">28297.3435072896*(((RANDBETWEEN(3800,4995))))</f>
        <v>109623908.74724008</v>
      </c>
      <c r="B385">
        <v>220314464.7825771</v>
      </c>
    </row>
    <row r="386" spans="1:2" x14ac:dyDescent="0.25">
      <c r="A386">
        <f ca="1">30491.9542311469*(((RANDBETWEEN(3800,4995))))</f>
        <v>128554079.03851515</v>
      </c>
      <c r="B386">
        <v>244000776.39994612</v>
      </c>
    </row>
    <row r="387" spans="1:2" x14ac:dyDescent="0.25">
      <c r="A387">
        <f ca="1">32526.6931908336*(((RANDBETWEEN(3800,4995))))</f>
        <v>132936595.07093687</v>
      </c>
      <c r="B387">
        <v>214111867.94309205</v>
      </c>
    </row>
    <row r="388" spans="1:2" x14ac:dyDescent="0.25">
      <c r="A388">
        <f ca="1">31697.6379950597*(((RANDBETWEEN(3800,4995))))</f>
        <v>157283679.73148614</v>
      </c>
      <c r="B388">
        <v>259476956.4315384</v>
      </c>
    </row>
    <row r="389" spans="1:2" x14ac:dyDescent="0.25">
      <c r="A389">
        <f ca="1">29933.1396371699*(((RANDBETWEEN(3800,4995))))</f>
        <v>145983922.01047781</v>
      </c>
      <c r="B389">
        <v>263008149.2387391</v>
      </c>
    </row>
    <row r="390" spans="1:2" x14ac:dyDescent="0.25">
      <c r="A390">
        <f ca="1">34160.2820971807*(((RANDBETWEEN(3800,4995))))</f>
        <v>133498382.43578227</v>
      </c>
      <c r="B390">
        <v>237594591.05947971</v>
      </c>
    </row>
    <row r="391" spans="1:2" x14ac:dyDescent="0.25">
      <c r="A391">
        <f ca="1">32319.957393628*(((RANDBETWEEN(3800,4995))))</f>
        <v>138911176.87781313</v>
      </c>
      <c r="B391">
        <v>227648661.98011783</v>
      </c>
    </row>
    <row r="392" spans="1:2" x14ac:dyDescent="0.25">
      <c r="A392">
        <f ca="1">30260.8531961618*(((RANDBETWEEN(3800,4995))))</f>
        <v>128638886.93688376</v>
      </c>
      <c r="B392">
        <v>241969276.16691017</v>
      </c>
    </row>
    <row r="393" spans="1:2" x14ac:dyDescent="0.25">
      <c r="A393">
        <f ca="1">31830.1911471308*(((RANDBETWEEN(3800,4995))))</f>
        <v>136615180.40348551</v>
      </c>
      <c r="B393">
        <v>233093073.62026602</v>
      </c>
    </row>
    <row r="394" spans="1:2" x14ac:dyDescent="0.25">
      <c r="A394">
        <f ca="1">31046.656870099*(((RANDBETWEEN(3800,4995))))</f>
        <v>145639867.37763423</v>
      </c>
      <c r="B394">
        <v>247020972.84927595</v>
      </c>
    </row>
    <row r="395" spans="1:2" x14ac:dyDescent="0.25">
      <c r="A395">
        <f ca="1">25647.297607133*(((RANDBETWEEN(3800,4995))))</f>
        <v>97767498.478390872</v>
      </c>
      <c r="B395">
        <v>206345956.54465362</v>
      </c>
    </row>
    <row r="396" spans="1:2" x14ac:dyDescent="0.25">
      <c r="A396">
        <f ca="1">26308.9851784208*(((RANDBETWEEN(3800,4995))))</f>
        <v>118732450.11021309</v>
      </c>
      <c r="B396">
        <v>266658888.61457583</v>
      </c>
    </row>
    <row r="397" spans="1:2" x14ac:dyDescent="0.25">
      <c r="A397">
        <f ca="1">27586.4694671742*(((RANDBETWEEN(3800,4995))))</f>
        <v>108718276.1701337</v>
      </c>
      <c r="B397">
        <v>244997895.18430534</v>
      </c>
    </row>
    <row r="398" spans="1:2" x14ac:dyDescent="0.25">
      <c r="A398">
        <f ca="1">32218.8076659488*(((RANDBETWEEN(3800,4995))))</f>
        <v>145564573.03475684</v>
      </c>
      <c r="B398">
        <v>257197183.13948557</v>
      </c>
    </row>
    <row r="399" spans="1:2" x14ac:dyDescent="0.25">
      <c r="A399">
        <f ca="1">29639.7449936319*(((RANDBETWEEN(3800,4995))))</f>
        <v>120633762.12408178</v>
      </c>
      <c r="B399">
        <v>255123307.34615666</v>
      </c>
    </row>
    <row r="400" spans="1:2" x14ac:dyDescent="0.25">
      <c r="A400">
        <f ca="1">28698.8056717383*(((RANDBETWEEN(3800,4995))))</f>
        <v>142173883.2977913</v>
      </c>
      <c r="B400">
        <v>264169681.99914911</v>
      </c>
    </row>
    <row r="401" spans="1:2" x14ac:dyDescent="0.25">
      <c r="A401">
        <f ca="1">27024.8797370215*(((RANDBETWEEN(3800,4995))))</f>
        <v>130016696.41481042</v>
      </c>
      <c r="B401">
        <v>236842154.2807073</v>
      </c>
    </row>
    <row r="402" spans="1:2" x14ac:dyDescent="0.25">
      <c r="A402">
        <f ca="1">25611.375379031*(((RANDBETWEEN(3800,4995))))</f>
        <v>127032421.87999393</v>
      </c>
      <c r="B402">
        <v>255209181.87768817</v>
      </c>
    </row>
    <row r="403" spans="1:2" x14ac:dyDescent="0.25">
      <c r="A403">
        <f ca="1">27147.4941874666*(((RANDBETWEEN(3800,4995))))</f>
        <v>127376042.72759306</v>
      </c>
      <c r="B403">
        <v>235441286.98567286</v>
      </c>
    </row>
    <row r="404" spans="1:2" x14ac:dyDescent="0.25">
      <c r="A404">
        <f ca="1">28750.6898767928*(((RANDBETWEEN(3800,4995))))</f>
        <v>131994417.22435585</v>
      </c>
      <c r="B404">
        <v>232414564.79059049</v>
      </c>
    </row>
    <row r="405" spans="1:2" x14ac:dyDescent="0.25">
      <c r="A405">
        <f ca="1">26484.7902902655*(((RANDBETWEEN(3800,4995))))</f>
        <v>108004974.80370273</v>
      </c>
      <c r="B405">
        <v>260018527.78739059</v>
      </c>
    </row>
    <row r="406" spans="1:2" x14ac:dyDescent="0.25">
      <c r="A406">
        <f ca="1">28917.354040619*(((RANDBETWEEN(3800,4995))))</f>
        <v>116450184.72157271</v>
      </c>
      <c r="B406">
        <v>262982040.35584369</v>
      </c>
    </row>
    <row r="407" spans="1:2" x14ac:dyDescent="0.25">
      <c r="A407">
        <f ca="1">34303.1664636904*(((RANDBETWEEN(3800,4995))))</f>
        <v>146680339.79874006</v>
      </c>
      <c r="B407">
        <v>220363121.40888542</v>
      </c>
    </row>
    <row r="408" spans="1:2" x14ac:dyDescent="0.25">
      <c r="A408">
        <f ca="1">28458.8820656388*(((RANDBETWEEN(3800,4995))))</f>
        <v>135236607.57591543</v>
      </c>
      <c r="B408">
        <v>252107164.52701759</v>
      </c>
    </row>
    <row r="409" spans="1:2" x14ac:dyDescent="0.25">
      <c r="A409">
        <f ca="1">31061.8079870238*(((RANDBETWEEN(3800,4995))))</f>
        <v>126359434.89121264</v>
      </c>
      <c r="B409">
        <v>259986578.49929872</v>
      </c>
    </row>
    <row r="410" spans="1:2" x14ac:dyDescent="0.25">
      <c r="A410">
        <f ca="1">27829.5230063455*(((RANDBETWEEN(3800,4995))))</f>
        <v>115826474.75240989</v>
      </c>
      <c r="B410">
        <v>249770486.57379282</v>
      </c>
    </row>
    <row r="411" spans="1:2" x14ac:dyDescent="0.25">
      <c r="A411">
        <f ca="1">30220.6446267559*(((RANDBETWEEN(3800,4995))))</f>
        <v>145361300.65469611</v>
      </c>
      <c r="B411">
        <v>258384206.47438577</v>
      </c>
    </row>
    <row r="412" spans="1:2" x14ac:dyDescent="0.25">
      <c r="A412">
        <f ca="1">29781.4475358226*(((RANDBETWEEN(3800,4995))))</f>
        <v>135505586.28799304</v>
      </c>
      <c r="B412">
        <v>217214778.73582184</v>
      </c>
    </row>
    <row r="413" spans="1:2" x14ac:dyDescent="0.25">
      <c r="A413">
        <f ca="1">31935.6672207344*(((RANDBETWEEN(3800,4995))))</f>
        <v>159135429.76091927</v>
      </c>
      <c r="B413">
        <v>250571464.59368774</v>
      </c>
    </row>
    <row r="414" spans="1:2" x14ac:dyDescent="0.25">
      <c r="A414">
        <f ca="1">33299.2072466675*(((RANDBETWEEN(3800,4995))))</f>
        <v>126636885.15907645</v>
      </c>
      <c r="B414">
        <v>239837035.89411864</v>
      </c>
    </row>
    <row r="415" spans="1:2" x14ac:dyDescent="0.25">
      <c r="A415">
        <f ca="1">32297.1586144174*(((RANDBETWEEN(3800,4995))))</f>
        <v>129382417.40935591</v>
      </c>
      <c r="B415">
        <v>220004401.26297873</v>
      </c>
    </row>
    <row r="416" spans="1:2" x14ac:dyDescent="0.25">
      <c r="A416">
        <f ca="1">28410.7461048122*(((RANDBETWEEN(3800,4995))))</f>
        <v>115830611.86931953</v>
      </c>
      <c r="B416">
        <v>266961920.38491815</v>
      </c>
    </row>
    <row r="417" spans="1:2" x14ac:dyDescent="0.25">
      <c r="A417">
        <f ca="1">29743.9499868779*(((RANDBETWEEN(3800,4995))))</f>
        <v>141283762.43767002</v>
      </c>
      <c r="B417">
        <v>203894602.22451001</v>
      </c>
    </row>
    <row r="418" spans="1:2" x14ac:dyDescent="0.25">
      <c r="A418">
        <f ca="1">27403.6763000361*(((RANDBETWEEN(3800,4995))))</f>
        <v>108463750.79554294</v>
      </c>
      <c r="B418">
        <v>214410400.49211168</v>
      </c>
    </row>
    <row r="419" spans="1:2" x14ac:dyDescent="0.25">
      <c r="A419">
        <f ca="1">28642.533266162*(((RANDBETWEEN(3800,4995))))</f>
        <v>137140449.27838346</v>
      </c>
      <c r="B419">
        <v>247090581.64928207</v>
      </c>
    </row>
    <row r="420" spans="1:2" x14ac:dyDescent="0.25">
      <c r="A420">
        <f ca="1">26795.7360232069*(((RANDBETWEEN(3800,4995))))</f>
        <v>116186311.39662521</v>
      </c>
      <c r="B420">
        <v>225192885.38310951</v>
      </c>
    </row>
    <row r="421" spans="1:2" x14ac:dyDescent="0.25">
      <c r="A421">
        <f ca="1">32222.2170024136*(((RANDBETWEEN(3800,4995))))</f>
        <v>125344424.13938883</v>
      </c>
      <c r="B421">
        <v>220806647.20187148</v>
      </c>
    </row>
    <row r="422" spans="1:2" x14ac:dyDescent="0.25">
      <c r="A422">
        <f ca="1">32490.361708739*(((RANDBETWEEN(3800,4995))))</f>
        <v>132853089.02703397</v>
      </c>
      <c r="B422">
        <v>249490209.79116899</v>
      </c>
    </row>
    <row r="423" spans="1:2" x14ac:dyDescent="0.25">
      <c r="A423">
        <f ca="1">27845.3660462569*(((RANDBETWEEN(3800,4995))))</f>
        <v>111854835.40781391</v>
      </c>
      <c r="B423">
        <v>213822201.28747022</v>
      </c>
    </row>
    <row r="424" spans="1:2" x14ac:dyDescent="0.25">
      <c r="A424">
        <f ca="1">34474.6414662992*(((RANDBETWEEN(3800,4995))))</f>
        <v>135002695.98202768</v>
      </c>
      <c r="B424">
        <v>211995412.76152804</v>
      </c>
    </row>
    <row r="425" spans="1:2" x14ac:dyDescent="0.25">
      <c r="A425">
        <f ca="1">29757.5115251484*(((RANDBETWEEN(3800,4995))))</f>
        <v>125993303.79747824</v>
      </c>
      <c r="B425">
        <v>215307373.88573393</v>
      </c>
    </row>
    <row r="426" spans="1:2" x14ac:dyDescent="0.25">
      <c r="A426">
        <f ca="1">30665.4368741692*(((RANDBETWEEN(3800,4995))))</f>
        <v>150321971.55717734</v>
      </c>
      <c r="B426">
        <v>233406292.44229701</v>
      </c>
    </row>
    <row r="427" spans="1:2" x14ac:dyDescent="0.25">
      <c r="A427">
        <f ca="1">29469.1212452757*(((RANDBETWEEN(3800,4995))))</f>
        <v>120292952.92321545</v>
      </c>
      <c r="B427">
        <v>263716565.17108208</v>
      </c>
    </row>
    <row r="428" spans="1:2" x14ac:dyDescent="0.25">
      <c r="A428">
        <f ca="1">32453.9311177096*(((RANDBETWEEN(3800,4995))))</f>
        <v>157304204.12753856</v>
      </c>
      <c r="B428">
        <v>254703453.97254774</v>
      </c>
    </row>
    <row r="429" spans="1:2" x14ac:dyDescent="0.25">
      <c r="A429">
        <f ca="1">30345.9083541187*(((RANDBETWEEN(3800,4995))))</f>
        <v>131792279.98193733</v>
      </c>
      <c r="B429">
        <v>209097545.10494447</v>
      </c>
    </row>
    <row r="430" spans="1:2" x14ac:dyDescent="0.25">
      <c r="A430">
        <f ca="1">30328.665834552*(((RANDBETWEEN(3800,4995))))</f>
        <v>132111668.37530841</v>
      </c>
      <c r="B430">
        <v>245317825.67278743</v>
      </c>
    </row>
    <row r="431" spans="1:2" x14ac:dyDescent="0.25">
      <c r="A431">
        <f ca="1">32831.6337033673*(((RANDBETWEEN(3800,4995))))</f>
        <v>129389468.42497058</v>
      </c>
      <c r="B431">
        <v>259219447.26971316</v>
      </c>
    </row>
    <row r="432" spans="1:2" x14ac:dyDescent="0.25">
      <c r="A432">
        <f ca="1">30078.2072479488*(((RANDBETWEEN(3800,4995))))</f>
        <v>119590952.01784442</v>
      </c>
      <c r="B432">
        <v>224008767.79166004</v>
      </c>
    </row>
    <row r="433" spans="1:2" x14ac:dyDescent="0.25">
      <c r="A433">
        <f ca="1">30444.7872631955*(((RANDBETWEEN(3800,4995))))</f>
        <v>139467570.45269841</v>
      </c>
      <c r="B433">
        <v>252097678.736983</v>
      </c>
    </row>
    <row r="434" spans="1:2" x14ac:dyDescent="0.25">
      <c r="A434">
        <f ca="1">31541.8264869338*(((RANDBETWEEN(3800,4995))))</f>
        <v>135282893.80245915</v>
      </c>
      <c r="B434">
        <v>233403376.94470862</v>
      </c>
    </row>
    <row r="435" spans="1:2" x14ac:dyDescent="0.25">
      <c r="A435">
        <f ca="1">31417.1898842677*(((RANDBETWEEN(3800,4995))))</f>
        <v>126391354.90440913</v>
      </c>
      <c r="B435">
        <v>205150944.39526039</v>
      </c>
    </row>
    <row r="436" spans="1:2" x14ac:dyDescent="0.25">
      <c r="A436">
        <f ca="1">30811.0860202866*(((RANDBETWEEN(3800,4995))))</f>
        <v>134860123.51079464</v>
      </c>
      <c r="B436">
        <v>229833054.2425473</v>
      </c>
    </row>
    <row r="437" spans="1:2" x14ac:dyDescent="0.25">
      <c r="A437">
        <f ca="1">31206.5009041809*(((RANDBETWEEN(3800,4995))))</f>
        <v>145453500.71438724</v>
      </c>
      <c r="B437">
        <v>261914425.91022208</v>
      </c>
    </row>
    <row r="438" spans="1:2" x14ac:dyDescent="0.25">
      <c r="A438">
        <f ca="1">28033.9016256164*(((RANDBETWEEN(3800,4995))))</f>
        <v>132516252.98428893</v>
      </c>
      <c r="B438">
        <v>210141049.64512393</v>
      </c>
    </row>
    <row r="439" spans="1:2" x14ac:dyDescent="0.25">
      <c r="A439">
        <f ca="1">30522.4707870849*(((RANDBETWEEN(3800,4995))))</f>
        <v>116321136.16958067</v>
      </c>
      <c r="B439">
        <v>216276649.48678944</v>
      </c>
    </row>
    <row r="440" spans="1:2" x14ac:dyDescent="0.25">
      <c r="A440">
        <f ca="1">27455.7518731646*(((RANDBETWEEN(3800,4995))))</f>
        <v>104826060.65174241</v>
      </c>
      <c r="B440">
        <v>204192161.23828992</v>
      </c>
    </row>
    <row r="441" spans="1:2" x14ac:dyDescent="0.25">
      <c r="A441">
        <f ca="1">32024.0897751574*(((RANDBETWEEN(3800,4995))))</f>
        <v>146510210.72134504</v>
      </c>
      <c r="B441">
        <v>212087086.43483716</v>
      </c>
    </row>
    <row r="442" spans="1:2" x14ac:dyDescent="0.25">
      <c r="A442">
        <f ca="1">33112.1929750654*(((RANDBETWEEN(3800,4995))))</f>
        <v>146951912.42334032</v>
      </c>
      <c r="B442">
        <v>238737828.28668749</v>
      </c>
    </row>
    <row r="443" spans="1:2" x14ac:dyDescent="0.25">
      <c r="A443">
        <f ca="1">31051.6215381466*(((RANDBETWEEN(3800,4995))))</f>
        <v>144017420.69392383</v>
      </c>
      <c r="B443">
        <v>213227850.42130572</v>
      </c>
    </row>
    <row r="444" spans="1:2" x14ac:dyDescent="0.25">
      <c r="A444">
        <f ca="1">31688.0386459234*(((RANDBETWEEN(3800,4995))))</f>
        <v>130998351.76224717</v>
      </c>
      <c r="B444">
        <v>251862421.95169944</v>
      </c>
    </row>
    <row r="445" spans="1:2" x14ac:dyDescent="0.25">
      <c r="A445">
        <f ca="1">28012.8528324955*(((RANDBETWEEN(3800,4995))))</f>
        <v>120287190.06273574</v>
      </c>
      <c r="B445">
        <v>224024012.5196979</v>
      </c>
    </row>
    <row r="446" spans="1:2" x14ac:dyDescent="0.25">
      <c r="A446">
        <f ca="1">27877.476616259*(((RANDBETWEEN(3800,4995))))</f>
        <v>136962042.6156804</v>
      </c>
      <c r="B446">
        <v>246441939.93313524</v>
      </c>
    </row>
    <row r="447" spans="1:2" x14ac:dyDescent="0.25">
      <c r="A447">
        <f ca="1">31133.7581879885*(((RANDBETWEEN(3800,4995))))</f>
        <v>120300841.63838762</v>
      </c>
      <c r="B447">
        <v>220359047.96859771</v>
      </c>
    </row>
    <row r="448" spans="1:2" x14ac:dyDescent="0.25">
      <c r="A448">
        <f ca="1">29301.3256150866*(((RANDBETWEEN(3800,4995))))</f>
        <v>145129465.77152395</v>
      </c>
      <c r="B448">
        <v>245542466.45705339</v>
      </c>
    </row>
    <row r="449" spans="1:2" x14ac:dyDescent="0.25">
      <c r="A449">
        <f ca="1">26437.2022920369*(((RANDBETWEEN(3800,4995))))</f>
        <v>120923763.28377676</v>
      </c>
      <c r="B449">
        <v>203916528.28227207</v>
      </c>
    </row>
    <row r="450" spans="1:2" x14ac:dyDescent="0.25">
      <c r="A450">
        <f ca="1">30939.0082856979*(((RANDBETWEEN(3800,4995))))</f>
        <v>134182478.93507189</v>
      </c>
      <c r="B450">
        <v>206413642.19886303</v>
      </c>
    </row>
    <row r="451" spans="1:2" x14ac:dyDescent="0.25">
      <c r="A451">
        <f ca="1">29977.0986451159*(((RANDBETWEEN(3800,4995))))</f>
        <v>136605638.52579319</v>
      </c>
      <c r="B451">
        <v>224323766.07370973</v>
      </c>
    </row>
    <row r="452" spans="1:2" x14ac:dyDescent="0.25">
      <c r="A452">
        <f ca="1">32833.0932374895*(((RANDBETWEEN(3800,4995))))</f>
        <v>162950641.73766017</v>
      </c>
      <c r="B452">
        <v>234616569.25768697</v>
      </c>
    </row>
    <row r="453" spans="1:2" x14ac:dyDescent="0.25">
      <c r="A453">
        <f ca="1">31315.840926242*(((RANDBETWEEN(3800,4995))))</f>
        <v>143019445.51014701</v>
      </c>
      <c r="B453">
        <v>210753450.05345833</v>
      </c>
    </row>
    <row r="454" spans="1:2" x14ac:dyDescent="0.25">
      <c r="A454">
        <f ca="1">33652.6963149823*(((RANDBETWEEN(3800,4995))))</f>
        <v>156215816.29414782</v>
      </c>
      <c r="B454">
        <v>219370090.61523473</v>
      </c>
    </row>
    <row r="455" spans="1:2" x14ac:dyDescent="0.25">
      <c r="A455">
        <f ca="1">28924.3566638124*(((RANDBETWEEN(3800,4995))))</f>
        <v>132155385.59695892</v>
      </c>
      <c r="B455">
        <v>227070756.30409819</v>
      </c>
    </row>
    <row r="456" spans="1:2" x14ac:dyDescent="0.25">
      <c r="A456">
        <f ca="1">28655.7253540888*(((RANDBETWEEN(3800,4995))))</f>
        <v>129552534.32583568</v>
      </c>
      <c r="B456">
        <v>232897576.47880888</v>
      </c>
    </row>
    <row r="457" spans="1:2" x14ac:dyDescent="0.25">
      <c r="A457">
        <f ca="1">28534.8046505459*(((RANDBETWEEN(3800,4995))))</f>
        <v>132116145.53202741</v>
      </c>
      <c r="B457">
        <v>266071743.72164655</v>
      </c>
    </row>
    <row r="458" spans="1:2" x14ac:dyDescent="0.25">
      <c r="A458">
        <f ca="1">29053.5103007034*(((RANDBETWEEN(3800,4995))))</f>
        <v>112320870.82251939</v>
      </c>
      <c r="B458">
        <v>216302859.33744407</v>
      </c>
    </row>
    <row r="459" spans="1:2" x14ac:dyDescent="0.25">
      <c r="A459">
        <f ca="1">31716.7873185771*(((RANDBETWEEN(3800,4995))))</f>
        <v>155317107.49907219</v>
      </c>
      <c r="B459">
        <v>258444084.29261291</v>
      </c>
    </row>
    <row r="460" spans="1:2" x14ac:dyDescent="0.25">
      <c r="A460">
        <f ca="1">27843.99032521*(((RANDBETWEEN(3800,4995))))</f>
        <v>118392646.86279307</v>
      </c>
      <c r="B460">
        <v>255351004.59427062</v>
      </c>
    </row>
    <row r="461" spans="1:2" x14ac:dyDescent="0.25">
      <c r="A461">
        <f ca="1">30883.2902992166*(((RANDBETWEEN(3800,4995))))</f>
        <v>145769130.21230248</v>
      </c>
      <c r="B461">
        <v>246726708.34501731</v>
      </c>
    </row>
    <row r="462" spans="1:2" x14ac:dyDescent="0.25">
      <c r="A462">
        <f ca="1">28011.9146122408*(((RANDBETWEEN(3800,4995))))</f>
        <v>131459915.27524586</v>
      </c>
      <c r="B462">
        <v>206690603.02900583</v>
      </c>
    </row>
    <row r="463" spans="1:2" x14ac:dyDescent="0.25">
      <c r="A463">
        <f ca="1">29652.2942454071*(((RANDBETWEEN(3800,4995))))</f>
        <v>146245115.218348</v>
      </c>
      <c r="B463">
        <v>216687566.93632227</v>
      </c>
    </row>
    <row r="464" spans="1:2" x14ac:dyDescent="0.25">
      <c r="A464">
        <f ca="1">31296.200047445*(((RANDBETWEEN(3800,4995))))</f>
        <v>153789527.03314477</v>
      </c>
      <c r="B464">
        <v>260615210.2551682</v>
      </c>
    </row>
    <row r="465" spans="1:2" x14ac:dyDescent="0.25">
      <c r="A465">
        <f ca="1">29804.240847291*(((RANDBETWEEN(3800,4995))))</f>
        <v>125922917.57980463</v>
      </c>
      <c r="B465">
        <v>253974816.06071252</v>
      </c>
    </row>
    <row r="466" spans="1:2" x14ac:dyDescent="0.25">
      <c r="A466">
        <f ca="1">31120.7700314199*(((RANDBETWEEN(3800,4995))))</f>
        <v>149161850.76059538</v>
      </c>
      <c r="B466">
        <v>224166752.37984365</v>
      </c>
    </row>
    <row r="467" spans="1:2" x14ac:dyDescent="0.25">
      <c r="A467">
        <f ca="1">31095.5816941497*(((RANDBETWEEN(3800,4995))))</f>
        <v>120402092.31974746</v>
      </c>
      <c r="B467">
        <v>240968380.14910182</v>
      </c>
    </row>
    <row r="468" spans="1:2" x14ac:dyDescent="0.25">
      <c r="A468">
        <f ca="1">27581.6108913435*(((RANDBETWEEN(3800,4995))))</f>
        <v>112698462.10202974</v>
      </c>
      <c r="B468">
        <v>237588212.11529243</v>
      </c>
    </row>
    <row r="469" spans="1:2" x14ac:dyDescent="0.25">
      <c r="A469">
        <f ca="1">29360.7421919686*(((RANDBETWEEN(3800,4995))))</f>
        <v>112422281.8530478</v>
      </c>
      <c r="B469">
        <v>238182612.04041097</v>
      </c>
    </row>
    <row r="470" spans="1:2" x14ac:dyDescent="0.25">
      <c r="A470">
        <f ca="1">31456.7350686506*(((RANDBETWEEN(3800,4995))))</f>
        <v>156528713.70160541</v>
      </c>
      <c r="B470">
        <v>265934870.48767459</v>
      </c>
    </row>
    <row r="471" spans="1:2" x14ac:dyDescent="0.25">
      <c r="A471">
        <f ca="1">29249.3784811202*(((RANDBETWEEN(3800,4995))))</f>
        <v>122993636.5131104</v>
      </c>
      <c r="B471">
        <v>226778649.57554296</v>
      </c>
    </row>
    <row r="472" spans="1:2" x14ac:dyDescent="0.25">
      <c r="A472">
        <f ca="1">32269.6401324783*(((RANDBETWEEN(3800,4995))))</f>
        <v>131143817.49839163</v>
      </c>
      <c r="B472">
        <v>262066851.88010973</v>
      </c>
    </row>
    <row r="473" spans="1:2" x14ac:dyDescent="0.25">
      <c r="A473">
        <f ca="1">31555.6425632658*(((RANDBETWEEN(3800,4995))))</f>
        <v>156452875.82867166</v>
      </c>
      <c r="B473">
        <v>254696288.69012952</v>
      </c>
    </row>
    <row r="474" spans="1:2" x14ac:dyDescent="0.25">
      <c r="A474">
        <f ca="1">32670.4789715768*(((RANDBETWEEN(3800,4995))))</f>
        <v>140156354.7880643</v>
      </c>
      <c r="B474">
        <v>253739913.14062229</v>
      </c>
    </row>
    <row r="475" spans="1:2" x14ac:dyDescent="0.25">
      <c r="A475">
        <f ca="1">31673.9361359315*(((RANDBETWEEN(3800,4995))))</f>
        <v>123084915.82422991</v>
      </c>
      <c r="B475">
        <v>218574081.46496028</v>
      </c>
    </row>
    <row r="476" spans="1:2" x14ac:dyDescent="0.25">
      <c r="A476">
        <f ca="1">32747.4656626564*(((RANDBETWEEN(3800,4995))))</f>
        <v>152275715.33135232</v>
      </c>
      <c r="B476">
        <v>267037456.3593885</v>
      </c>
    </row>
    <row r="477" spans="1:2" x14ac:dyDescent="0.25">
      <c r="A477">
        <f ca="1">30147.9585257745*(((RANDBETWEEN(3800,4995))))</f>
        <v>126078762.5547889</v>
      </c>
      <c r="B477">
        <v>267915047.97864896</v>
      </c>
    </row>
    <row r="478" spans="1:2" x14ac:dyDescent="0.25">
      <c r="A478">
        <f ca="1">30283.238696463*(((RANDBETWEEN(3800,4995))))</f>
        <v>116620752.2200789</v>
      </c>
      <c r="B478">
        <v>241706589.03595096</v>
      </c>
    </row>
    <row r="479" spans="1:2" x14ac:dyDescent="0.25">
      <c r="A479">
        <f ca="1">29360.2549200716*(((RANDBETWEEN(3800,4995))))</f>
        <v>127629028.13755138</v>
      </c>
      <c r="B479">
        <v>227678007.15680408</v>
      </c>
    </row>
    <row r="480" spans="1:2" x14ac:dyDescent="0.25">
      <c r="A480">
        <f ca="1">35950.1539762306*(((RANDBETWEEN(3800,4995))))</f>
        <v>136682485.41762885</v>
      </c>
      <c r="B480">
        <v>245867195.57664528</v>
      </c>
    </row>
    <row r="481" spans="1:2" x14ac:dyDescent="0.25">
      <c r="A481">
        <f ca="1">28659.0227505285*(((RANDBETWEEN(3800,4995))))</f>
        <v>140773119.75059614</v>
      </c>
      <c r="B481">
        <v>261903774.70692849</v>
      </c>
    </row>
    <row r="482" spans="1:2" x14ac:dyDescent="0.25">
      <c r="A482">
        <f ca="1">29028.4302512431*(((RANDBETWEEN(3800,4995))))</f>
        <v>127870235.25672606</v>
      </c>
      <c r="B482">
        <v>225779803.78655711</v>
      </c>
    </row>
    <row r="483" spans="1:2" x14ac:dyDescent="0.25">
      <c r="A483">
        <f ca="1">31904.9928141597*(((RANDBETWEEN(3800,4995))))</f>
        <v>137893378.94279838</v>
      </c>
      <c r="B483">
        <v>210657147.99380791</v>
      </c>
    </row>
    <row r="484" spans="1:2" x14ac:dyDescent="0.25">
      <c r="A484">
        <f ca="1">33107.7094601118*(((RANDBETWEEN(3800,4995))))</f>
        <v>156930542.84092984</v>
      </c>
      <c r="B484">
        <v>254197782.85072488</v>
      </c>
    </row>
    <row r="485" spans="1:2" x14ac:dyDescent="0.25">
      <c r="A485">
        <f ca="1">29193.7332522355*(((RANDBETWEEN(3800,4995))))</f>
        <v>115081696.48031247</v>
      </c>
      <c r="B485">
        <v>249082777.22335044</v>
      </c>
    </row>
    <row r="486" spans="1:2" x14ac:dyDescent="0.25">
      <c r="A486">
        <f ca="1">27025.162921759*(((RANDBETWEEN(3800,4995))))</f>
        <v>127585794.15362418</v>
      </c>
      <c r="B486">
        <v>252189203.36496004</v>
      </c>
    </row>
    <row r="487" spans="1:2" x14ac:dyDescent="0.25">
      <c r="A487">
        <f ca="1">30779.3606659482*(((RANDBETWEEN(3800,4995))))</f>
        <v>149464575.3938444</v>
      </c>
      <c r="B487">
        <v>256379334.10124323</v>
      </c>
    </row>
    <row r="488" spans="1:2" x14ac:dyDescent="0.25">
      <c r="A488">
        <f ca="1">26791.8208742891*(((RANDBETWEEN(3800,4995))))</f>
        <v>123028041.4547355</v>
      </c>
      <c r="B488">
        <v>215059144.93947518</v>
      </c>
    </row>
    <row r="489" spans="1:2" x14ac:dyDescent="0.25">
      <c r="A489">
        <f ca="1">30299.2710120299*(((RANDBETWEEN(3800,4995))))</f>
        <v>142800464.27969688</v>
      </c>
      <c r="B489">
        <v>213849958.34804821</v>
      </c>
    </row>
    <row r="490" spans="1:2" x14ac:dyDescent="0.25">
      <c r="A490">
        <f ca="1">26901.3402518432*(((RANDBETWEEN(3800,4995))))</f>
        <v>119199838.65591735</v>
      </c>
      <c r="B490">
        <v>246078747.65830579</v>
      </c>
    </row>
    <row r="491" spans="1:2" x14ac:dyDescent="0.25">
      <c r="A491">
        <f ca="1">29364.4561548852*(((RANDBETWEEN(3800,4995))))</f>
        <v>122831520.0958848</v>
      </c>
      <c r="B491">
        <v>212131038.31495336</v>
      </c>
    </row>
    <row r="492" spans="1:2" x14ac:dyDescent="0.25">
      <c r="A492">
        <f ca="1">27626.056696793*(((RANDBETWEEN(3800,4995))))</f>
        <v>119399817.0435394</v>
      </c>
      <c r="B492">
        <v>227533767.32212436</v>
      </c>
    </row>
    <row r="493" spans="1:2" x14ac:dyDescent="0.25">
      <c r="A493">
        <f ca="1">27587.1022113184*(((RANDBETWEEN(3800,4995))))</f>
        <v>125935121.5946686</v>
      </c>
      <c r="B493">
        <v>263844747.90302521</v>
      </c>
    </row>
    <row r="494" spans="1:2" x14ac:dyDescent="0.25">
      <c r="A494">
        <f ca="1">30046.8400125638*(((RANDBETWEEN(3800,4995))))</f>
        <v>132176049.21526799</v>
      </c>
      <c r="B494">
        <v>215100607.04483572</v>
      </c>
    </row>
    <row r="495" spans="1:2" x14ac:dyDescent="0.25">
      <c r="A495">
        <f ca="1">31950.0663720058*(((RANDBETWEEN(3800,4995))))</f>
        <v>126202762.16942279</v>
      </c>
      <c r="B495">
        <v>246121004.70514899</v>
      </c>
    </row>
    <row r="496" spans="1:2" x14ac:dyDescent="0.25">
      <c r="A496">
        <f ca="1">29474.8778370792*(((RANDBETWEEN(3800,4995))))</f>
        <v>117015265.0132046</v>
      </c>
      <c r="B496">
        <v>233477252.69463718</v>
      </c>
    </row>
    <row r="497" spans="1:2" x14ac:dyDescent="0.25">
      <c r="A497">
        <f ca="1">30010.35999452*(((RANDBETWEEN(3800,4995))))</f>
        <v>136667179.41504407</v>
      </c>
      <c r="B497">
        <v>257933015.42828923</v>
      </c>
    </row>
    <row r="498" spans="1:2" x14ac:dyDescent="0.25">
      <c r="A498">
        <f ca="1">30367.8205708671*(((RANDBETWEEN(3800,4995))))</f>
        <v>115944338.93957047</v>
      </c>
      <c r="B498">
        <v>203979276.42412585</v>
      </c>
    </row>
    <row r="499" spans="1:2" x14ac:dyDescent="0.25">
      <c r="A499">
        <f ca="1">31766.7119503597*(((RANDBETWEEN(3800,4995))))</f>
        <v>145809207.85215104</v>
      </c>
      <c r="B499">
        <v>231735136.26918</v>
      </c>
    </row>
    <row r="500" spans="1:2" x14ac:dyDescent="0.25">
      <c r="A500">
        <f ca="1">27153.5166973599*(((RANDBETWEEN(3800,4995))))</f>
        <v>111030729.77550469</v>
      </c>
      <c r="B500">
        <v>225768074.97817701</v>
      </c>
    </row>
    <row r="501" spans="1:2" x14ac:dyDescent="0.25">
      <c r="A501">
        <f ca="1">29967.2666913139*(((RANDBETWEEN(3800,4995))))</f>
        <v>127211047.10462743</v>
      </c>
      <c r="B501">
        <v>211689468.02173713</v>
      </c>
    </row>
    <row r="502" spans="1:2" x14ac:dyDescent="0.25">
      <c r="A502">
        <f ca="1">26338.7578618435*(((RANDBETWEEN(3800,4995))))</f>
        <v>102405090.56684779</v>
      </c>
      <c r="B502">
        <v>213418177.8936851</v>
      </c>
    </row>
    <row r="503" spans="1:2" x14ac:dyDescent="0.25">
      <c r="A503">
        <f ca="1">32085.0727178233*(((RANDBETWEEN(3800,4995))))</f>
        <v>133056796.56081302</v>
      </c>
      <c r="B503">
        <v>253085245.45130309</v>
      </c>
    </row>
    <row r="504" spans="1:2" x14ac:dyDescent="0.25">
      <c r="A504">
        <f ca="1">31442.1893849396*(((RANDBETWEEN(3800,4995))))</f>
        <v>128095479.554244</v>
      </c>
      <c r="B504">
        <v>233501242.66046655</v>
      </c>
    </row>
    <row r="505" spans="1:2" x14ac:dyDescent="0.25">
      <c r="A505">
        <f ca="1">30905.5675093795*(((RANDBETWEEN(3800,4995))))</f>
        <v>152117203.28116575</v>
      </c>
      <c r="B505">
        <v>227163492.71336466</v>
      </c>
    </row>
    <row r="506" spans="1:2" x14ac:dyDescent="0.25">
      <c r="A506">
        <f ca="1">26693.1579791204*(((RANDBETWEEN(3800,4995))))</f>
        <v>117449895.10812959</v>
      </c>
      <c r="B506">
        <v>222137351.31407017</v>
      </c>
    </row>
    <row r="507" spans="1:2" x14ac:dyDescent="0.25">
      <c r="A507">
        <f ca="1">27689.4733019344*(((RANDBETWEEN(3800,4995))))</f>
        <v>123384293.03341952</v>
      </c>
      <c r="B507">
        <v>264098767.41763186</v>
      </c>
    </row>
    <row r="508" spans="1:2" x14ac:dyDescent="0.25">
      <c r="A508">
        <f ca="1">32606.9222415737*(((RANDBETWEEN(3800,4995))))</f>
        <v>140046731.02755889</v>
      </c>
      <c r="B508">
        <v>264267954.00187743</v>
      </c>
    </row>
    <row r="509" spans="1:2" x14ac:dyDescent="0.25">
      <c r="A509">
        <f ca="1">30704.8343987321*(((RANDBETWEEN(3800,4995))))</f>
        <v>122297355.41014999</v>
      </c>
      <c r="B509">
        <v>237002204.34605715</v>
      </c>
    </row>
    <row r="510" spans="1:2" x14ac:dyDescent="0.25">
      <c r="A510">
        <f ca="1">26335.2545517783*(((RANDBETWEEN(3800,4995))))</f>
        <v>124039048.93887562</v>
      </c>
      <c r="B510">
        <v>260618531.24260741</v>
      </c>
    </row>
    <row r="511" spans="1:2" x14ac:dyDescent="0.25">
      <c r="A511">
        <f ca="1">28995.439864386*(((RANDBETWEEN(3800,4995))))</f>
        <v>120939979.6743539</v>
      </c>
      <c r="B511">
        <v>243698177.1176658</v>
      </c>
    </row>
    <row r="512" spans="1:2" x14ac:dyDescent="0.25">
      <c r="A512">
        <f ca="1">26112.330825426*(((RANDBETWEEN(3800,4995))))</f>
        <v>126383681.19506198</v>
      </c>
      <c r="B512">
        <v>213813865.02772552</v>
      </c>
    </row>
    <row r="513" spans="1:2" x14ac:dyDescent="0.25">
      <c r="A513">
        <f ca="1">31715.0054503831*(((RANDBETWEEN(3800,4995))))</f>
        <v>157465002.06115225</v>
      </c>
      <c r="B513">
        <v>258475201.95191434</v>
      </c>
    </row>
    <row r="514" spans="1:2" x14ac:dyDescent="0.25">
      <c r="A514">
        <f ca="1">28595.0062192295*(((RANDBETWEEN(3800,4995))))</f>
        <v>123844971.93548301</v>
      </c>
      <c r="B514">
        <v>251094569.67236671</v>
      </c>
    </row>
    <row r="515" spans="1:2" x14ac:dyDescent="0.25">
      <c r="A515">
        <f ca="1">31732.2926843694*(((RANDBETWEEN(3800,4995))))</f>
        <v>132133266.73771417</v>
      </c>
      <c r="B515">
        <v>215804188.87424845</v>
      </c>
    </row>
    <row r="516" spans="1:2" x14ac:dyDescent="0.25">
      <c r="A516">
        <f ca="1">31451.2180452307*(((RANDBETWEEN(3800,4995))))</f>
        <v>145053017.62460402</v>
      </c>
      <c r="B516">
        <v>231396779.23428434</v>
      </c>
    </row>
    <row r="517" spans="1:2" x14ac:dyDescent="0.25">
      <c r="A517">
        <f ca="1">28198.4372988358*(((RANDBETWEEN(3800,4995))))</f>
        <v>128331088.14700177</v>
      </c>
      <c r="B517">
        <v>265714849.88315654</v>
      </c>
    </row>
    <row r="518" spans="1:2" x14ac:dyDescent="0.25">
      <c r="A518">
        <f ca="1">33932.6312904405*(((RANDBETWEEN(3800,4995))))</f>
        <v>135662659.89918113</v>
      </c>
      <c r="B518">
        <v>205678226.34632671</v>
      </c>
    </row>
    <row r="519" spans="1:2" x14ac:dyDescent="0.25">
      <c r="A519">
        <f ca="1">27923.483590601*(((RANDBETWEEN(3800,4995))))</f>
        <v>118870269.64518856</v>
      </c>
      <c r="B519">
        <v>243222008.09973004</v>
      </c>
    </row>
    <row r="520" spans="1:2" x14ac:dyDescent="0.25">
      <c r="A520">
        <f ca="1">30273.6351788634*(((RANDBETWEEN(3800,4995))))</f>
        <v>130721556.70233227</v>
      </c>
      <c r="B520">
        <v>261343937.44918048</v>
      </c>
    </row>
    <row r="521" spans="1:2" x14ac:dyDescent="0.25">
      <c r="A521">
        <f ca="1">26930.3438230696*(((RANDBETWEEN(3800,4995))))</f>
        <v>124956795.33904289</v>
      </c>
      <c r="B521">
        <v>265251900.65727437</v>
      </c>
    </row>
    <row r="522" spans="1:2" x14ac:dyDescent="0.25">
      <c r="A522">
        <f ca="1">31626.1967436597*(((RANDBETWEEN(3800,4995))))</f>
        <v>133936943.20939901</v>
      </c>
      <c r="B522">
        <v>260374195.06151682</v>
      </c>
    </row>
    <row r="523" spans="1:2" x14ac:dyDescent="0.25">
      <c r="A523">
        <f ca="1">32332.8464071167*(((RANDBETWEEN(3800,4995))))</f>
        <v>148504763.54788712</v>
      </c>
      <c r="B523">
        <v>209349801.11773109</v>
      </c>
    </row>
    <row r="524" spans="1:2" x14ac:dyDescent="0.25">
      <c r="A524">
        <f ca="1">31006.1524027269*(((RANDBETWEEN(3800,4995))))</f>
        <v>150038771.47679543</v>
      </c>
      <c r="B524">
        <v>248436913.68067366</v>
      </c>
    </row>
    <row r="525" spans="1:2" x14ac:dyDescent="0.25">
      <c r="A525">
        <f ca="1">28907.3929444099*(((RANDBETWEEN(3800,4995))))</f>
        <v>111669258.94425559</v>
      </c>
      <c r="B525">
        <v>229990902.8139886</v>
      </c>
    </row>
    <row r="526" spans="1:2" x14ac:dyDescent="0.25">
      <c r="A526">
        <f ca="1">32184.9685145241*(((RANDBETWEEN(3800,4995))))</f>
        <v>142997815.11003053</v>
      </c>
      <c r="B526">
        <v>213028824.0925591</v>
      </c>
    </row>
    <row r="527" spans="1:2" x14ac:dyDescent="0.25">
      <c r="A527">
        <f ca="1">33141.300024951*(((RANDBETWEEN(3800,4995))))</f>
        <v>148937002.31212991</v>
      </c>
      <c r="B527">
        <v>250740499.42467633</v>
      </c>
    </row>
    <row r="528" spans="1:2" x14ac:dyDescent="0.25">
      <c r="A528">
        <f ca="1">27154.7703323271*(((RANDBETWEEN(3800,4995))))</f>
        <v>122739561.90211828</v>
      </c>
      <c r="B528">
        <v>214110024.96662572</v>
      </c>
    </row>
    <row r="529" spans="1:2" x14ac:dyDescent="0.25">
      <c r="A529">
        <f ca="1">28659.5664490561*(((RANDBETWEEN(3800,4995))))</f>
        <v>128194240.72662808</v>
      </c>
      <c r="B529">
        <v>206856045.51270586</v>
      </c>
    </row>
    <row r="530" spans="1:2" x14ac:dyDescent="0.25">
      <c r="A530">
        <f ca="1">26721.385082261*(((RANDBETWEEN(3800,4995))))</f>
        <v>132324298.92735659</v>
      </c>
      <c r="B530">
        <v>225389998.54038119</v>
      </c>
    </row>
    <row r="531" spans="1:2" x14ac:dyDescent="0.25">
      <c r="A531">
        <f ca="1">27358.3986775672*(((RANDBETWEEN(3800,4995))))</f>
        <v>122155250.09533757</v>
      </c>
      <c r="B531">
        <v>256570926.43157029</v>
      </c>
    </row>
    <row r="532" spans="1:2" x14ac:dyDescent="0.25">
      <c r="A532">
        <f ca="1">29112.704163404*(((RANDBETWEEN(3800,4995))))</f>
        <v>123437865.65283301</v>
      </c>
      <c r="B532">
        <v>222897088.35677782</v>
      </c>
    </row>
    <row r="533" spans="1:2" x14ac:dyDescent="0.25">
      <c r="A533">
        <f ca="1">27695.7002397834*(((RANDBETWEEN(3800,4995))))</f>
        <v>105908357.7169316</v>
      </c>
      <c r="B533">
        <v>205063984.97027925</v>
      </c>
    </row>
    <row r="534" spans="1:2" x14ac:dyDescent="0.25">
      <c r="A534">
        <f ca="1">33725.6258232404*(((RANDBETWEEN(3800,4995))))</f>
        <v>162624967.71966568</v>
      </c>
      <c r="B534">
        <v>251268485.74925381</v>
      </c>
    </row>
    <row r="535" spans="1:2" x14ac:dyDescent="0.25">
      <c r="A535">
        <f ca="1">35257.115369377*(((RANDBETWEEN(3800,4995))))</f>
        <v>154708222.24082634</v>
      </c>
      <c r="B535">
        <v>222500090.3514972</v>
      </c>
    </row>
    <row r="536" spans="1:2" x14ac:dyDescent="0.25">
      <c r="A536">
        <f ca="1">29369.2063007361*(((RANDBETWEEN(3800,4995))))</f>
        <v>144848925.47523081</v>
      </c>
      <c r="B536">
        <v>209155689.14353785</v>
      </c>
    </row>
    <row r="537" spans="1:2" x14ac:dyDescent="0.25">
      <c r="A537">
        <f ca="1">25855.9324043415*(((RANDBETWEEN(3800,4995))))</f>
        <v>103811568.60343099</v>
      </c>
      <c r="B537">
        <v>234446400.93571058</v>
      </c>
    </row>
    <row r="538" spans="1:2" x14ac:dyDescent="0.25">
      <c r="A538">
        <f ca="1">28442.6090591428*(((RANDBETWEEN(3800,4995))))</f>
        <v>134903294.76751447</v>
      </c>
      <c r="B538">
        <v>263534113.75542939</v>
      </c>
    </row>
    <row r="539" spans="1:2" x14ac:dyDescent="0.25">
      <c r="A539">
        <f ca="1">27098.4259927995*(((RANDBETWEEN(3800,4995))))</f>
        <v>128798818.74377617</v>
      </c>
      <c r="B539">
        <v>204398907.07913357</v>
      </c>
    </row>
    <row r="540" spans="1:2" x14ac:dyDescent="0.25">
      <c r="A540">
        <f ca="1">33435.1710212704*(((RANDBETWEEN(3800,4995))))</f>
        <v>133038545.493635</v>
      </c>
      <c r="B540">
        <v>256095286.38978609</v>
      </c>
    </row>
    <row r="541" spans="1:2" x14ac:dyDescent="0.25">
      <c r="A541">
        <f ca="1">33784.4946279737*(((RANDBETWEEN(3800,4995))))</f>
        <v>131489253.09207349</v>
      </c>
      <c r="B541">
        <v>249020608.72532624</v>
      </c>
    </row>
    <row r="542" spans="1:2" x14ac:dyDescent="0.25">
      <c r="A542">
        <f ca="1">30904.0521258304*(((RANDBETWEEN(3800,4995))))</f>
        <v>126644805.61165294</v>
      </c>
      <c r="B542">
        <v>234068252.59556293</v>
      </c>
    </row>
    <row r="543" spans="1:2" x14ac:dyDescent="0.25">
      <c r="A543">
        <f ca="1">26825.2480451787*(((RANDBETWEEN(3800,4995))))</f>
        <v>110144468.47350363</v>
      </c>
      <c r="B543">
        <v>204718708.48521778</v>
      </c>
    </row>
    <row r="544" spans="1:2" x14ac:dyDescent="0.25">
      <c r="A544">
        <f ca="1">26726.2184387667*(((RANDBETWEEN(3800,4995))))</f>
        <v>124089832.21119376</v>
      </c>
      <c r="B544">
        <v>228512160.46673477</v>
      </c>
    </row>
    <row r="545" spans="1:2" x14ac:dyDescent="0.25">
      <c r="A545">
        <f ca="1">27274.0740342175*(((RANDBETWEEN(3800,4995))))</f>
        <v>126715347.96297447</v>
      </c>
      <c r="B545">
        <v>215128414.02444342</v>
      </c>
    </row>
    <row r="546" spans="1:2" x14ac:dyDescent="0.25">
      <c r="A546">
        <f ca="1">28329.9610298175*(((RANDBETWEEN(3800,4995))))</f>
        <v>117767648.00095147</v>
      </c>
      <c r="B546">
        <v>239816593.02729559</v>
      </c>
    </row>
    <row r="547" spans="1:2" x14ac:dyDescent="0.25">
      <c r="A547">
        <f ca="1">32292.3533419311*(((RANDBETWEEN(3800,4995))))</f>
        <v>154002233.0876694</v>
      </c>
      <c r="B547">
        <v>225229254.53478679</v>
      </c>
    </row>
    <row r="548" spans="1:2" x14ac:dyDescent="0.25">
      <c r="A548">
        <f ca="1">27511.3596910444*(((RANDBETWEEN(3800,4995))))</f>
        <v>111448518.10842101</v>
      </c>
      <c r="B548">
        <v>242814726.83684409</v>
      </c>
    </row>
    <row r="549" spans="1:2" x14ac:dyDescent="0.25">
      <c r="A549">
        <f ca="1">28439.249005726*(((RANDBETWEEN(3800,4995))))</f>
        <v>128915115.74295586</v>
      </c>
      <c r="B549">
        <v>204427256.40573925</v>
      </c>
    </row>
    <row r="550" spans="1:2" x14ac:dyDescent="0.25">
      <c r="A550">
        <f ca="1">30060.7713875354*(((RANDBETWEEN(3800,4995))))</f>
        <v>140564167.00811568</v>
      </c>
      <c r="B550">
        <v>225316233.5175257</v>
      </c>
    </row>
    <row r="551" spans="1:2" x14ac:dyDescent="0.25">
      <c r="A551">
        <f ca="1">30421.6322379497*(((RANDBETWEEN(3800,4995))))</f>
        <v>142190709.0801768</v>
      </c>
      <c r="B551">
        <v>249978299.11581832</v>
      </c>
    </row>
    <row r="552" spans="1:2" x14ac:dyDescent="0.25">
      <c r="A552">
        <f ca="1">33010.8601820572*(((RANDBETWEEN(3800,4995))))</f>
        <v>143234122.32994616</v>
      </c>
      <c r="B552">
        <v>263925185.19175291</v>
      </c>
    </row>
    <row r="553" spans="1:2" x14ac:dyDescent="0.25">
      <c r="A553">
        <f ca="1">26418.4660488964*(((RANDBETWEEN(3800,4995))))</f>
        <v>124430975.09030208</v>
      </c>
      <c r="B553">
        <v>252155289.56839237</v>
      </c>
    </row>
    <row r="554" spans="1:2" x14ac:dyDescent="0.25">
      <c r="A554">
        <f ca="1">29426.9549888778*(((RANDBETWEEN(3800,4995))))</f>
        <v>129743444.54596236</v>
      </c>
      <c r="B554">
        <v>207625432.70307022</v>
      </c>
    </row>
    <row r="555" spans="1:2" x14ac:dyDescent="0.25">
      <c r="A555">
        <f ca="1">30839.3597487667*(((RANDBETWEEN(3800,4995))))</f>
        <v>148584035.26955786</v>
      </c>
      <c r="B555">
        <v>208406703.24694732</v>
      </c>
    </row>
    <row r="556" spans="1:2" x14ac:dyDescent="0.25">
      <c r="A556">
        <f ca="1">27619.7035806378*(((RANDBETWEEN(3800,4995))))</f>
        <v>121112400.20109655</v>
      </c>
      <c r="B556">
        <v>250531284.52663201</v>
      </c>
    </row>
    <row r="557" spans="1:2" x14ac:dyDescent="0.25">
      <c r="A557">
        <f ca="1">31470.7888621589*(((RANDBETWEEN(3800,4995))))</f>
        <v>153577449.64733526</v>
      </c>
      <c r="B557">
        <v>265842150.67707473</v>
      </c>
    </row>
    <row r="558" spans="1:2" x14ac:dyDescent="0.25">
      <c r="A558">
        <f ca="1">28561.1550092107*(((RANDBETWEEN(3800,4995))))</f>
        <v>135094263.1935668</v>
      </c>
      <c r="B558">
        <v>225643401.62915769</v>
      </c>
    </row>
    <row r="559" spans="1:2" x14ac:dyDescent="0.25">
      <c r="A559">
        <f ca="1">30050.904878507*(((RANDBETWEEN(3800,4995))))</f>
        <v>141449609.26313233</v>
      </c>
      <c r="B559">
        <v>263698717.35237953</v>
      </c>
    </row>
    <row r="560" spans="1:2" x14ac:dyDescent="0.25">
      <c r="A560">
        <f ca="1">30547.5788379304*(((RANDBETWEEN(3800,4995))))</f>
        <v>127902712.5944147</v>
      </c>
      <c r="B560">
        <v>223876804.84639424</v>
      </c>
    </row>
    <row r="561" spans="1:2" x14ac:dyDescent="0.25">
      <c r="A561">
        <f ca="1">29567.5928285674*(((RANDBETWEEN(3800,4995))))</f>
        <v>121552374.11824076</v>
      </c>
      <c r="B561">
        <v>259215002.26570112</v>
      </c>
    </row>
    <row r="562" spans="1:2" x14ac:dyDescent="0.25">
      <c r="A562">
        <f ca="1">28515.2243912216*(((RANDBETWEEN(3800,4995))))</f>
        <v>125352926.42381011</v>
      </c>
      <c r="B562">
        <v>245793660.37591472</v>
      </c>
    </row>
    <row r="563" spans="1:2" x14ac:dyDescent="0.25">
      <c r="A563">
        <f ca="1">28465.9347059144*(((RANDBETWEEN(3800,4995))))</f>
        <v>109878507.9648295</v>
      </c>
      <c r="B563">
        <v>219735344.9603141</v>
      </c>
    </row>
    <row r="564" spans="1:2" x14ac:dyDescent="0.25">
      <c r="A564">
        <f ca="1">27110.0793365385*(((RANDBETWEEN(3800,4995))))</f>
        <v>132947829.066385</v>
      </c>
      <c r="B564">
        <v>239241755.8329702</v>
      </c>
    </row>
    <row r="565" spans="1:2" x14ac:dyDescent="0.25">
      <c r="A565">
        <f ca="1">27829.8823379387*(((RANDBETWEEN(3800,4995))))</f>
        <v>135921145.33849272</v>
      </c>
      <c r="B565">
        <v>220166220.45905709</v>
      </c>
    </row>
    <row r="566" spans="1:2" x14ac:dyDescent="0.25">
      <c r="A566">
        <f ca="1">31617.6998802196*(((RANDBETWEEN(3800,4995))))</f>
        <v>123024470.23393442</v>
      </c>
      <c r="B566">
        <v>259761272.48558748</v>
      </c>
    </row>
    <row r="567" spans="1:2" x14ac:dyDescent="0.25">
      <c r="A567">
        <f ca="1">27953.2963606865*(((RANDBETWEEN(3800,4995))))</f>
        <v>121540932.57626475</v>
      </c>
      <c r="B567">
        <v>208949709.16146672</v>
      </c>
    </row>
    <row r="568" spans="1:2" x14ac:dyDescent="0.25">
      <c r="A568">
        <f ca="1">32282.0771338224*(((RANDBETWEEN(3800,4995))))</f>
        <v>134519415.41663793</v>
      </c>
      <c r="B568">
        <v>238016581.52817005</v>
      </c>
    </row>
    <row r="569" spans="1:2" x14ac:dyDescent="0.25">
      <c r="A569">
        <f ca="1">27065.1053155709*(((RANDBETWEEN(3800,4995))))</f>
        <v>118247445.12372921</v>
      </c>
      <c r="B569">
        <v>212470616.23318291</v>
      </c>
    </row>
    <row r="570" spans="1:2" x14ac:dyDescent="0.25">
      <c r="A570">
        <f ca="1">27695.2453392606*(((RANDBETWEEN(3800,4995))))</f>
        <v>131247767.66275619</v>
      </c>
      <c r="B570">
        <v>219896074.60840803</v>
      </c>
    </row>
    <row r="571" spans="1:2" x14ac:dyDescent="0.25">
      <c r="A571">
        <f ca="1">31669.1970316855*(((RANDBETWEEN(3800,4995))))</f>
        <v>135797516.87186724</v>
      </c>
      <c r="B571">
        <v>243753890.50690204</v>
      </c>
    </row>
    <row r="572" spans="1:2" x14ac:dyDescent="0.25">
      <c r="A572">
        <f ca="1">28982.4479925202*(((RANDBETWEEN(3800,4995))))</f>
        <v>141260451.51554355</v>
      </c>
      <c r="B572">
        <v>209062335.62661451</v>
      </c>
    </row>
    <row r="573" spans="1:2" x14ac:dyDescent="0.25">
      <c r="A573">
        <f ca="1">29171.256910459*(((RANDBETWEEN(3800,4995))))</f>
        <v>118085247.97353804</v>
      </c>
      <c r="B573">
        <v>251269994.16237864</v>
      </c>
    </row>
    <row r="574" spans="1:2" x14ac:dyDescent="0.25">
      <c r="A574">
        <f ca="1">27234.9858287505*(((RANDBETWEEN(3800,4995))))</f>
        <v>124518355.20904726</v>
      </c>
      <c r="B574">
        <v>204988456.66781008</v>
      </c>
    </row>
    <row r="575" spans="1:2" x14ac:dyDescent="0.25">
      <c r="A575">
        <f ca="1">27828.8660702454*(((RANDBETWEEN(3800,4995))))</f>
        <v>114265324.08442752</v>
      </c>
      <c r="B575">
        <v>256384133.8606222</v>
      </c>
    </row>
    <row r="576" spans="1:2" x14ac:dyDescent="0.25">
      <c r="A576">
        <f ca="1">31762.0793538868*(((RANDBETWEEN(3800,4995))))</f>
        <v>153537891.59668872</v>
      </c>
      <c r="B576">
        <v>220521487.93432698</v>
      </c>
    </row>
    <row r="577" spans="1:2" x14ac:dyDescent="0.25">
      <c r="A577">
        <f ca="1">26472.2838922133*(((RANDBETWEEN(3800,4995))))</f>
        <v>113671987.03316393</v>
      </c>
      <c r="B577">
        <v>216681597.57089251</v>
      </c>
    </row>
    <row r="578" spans="1:2" x14ac:dyDescent="0.25">
      <c r="A578">
        <f ca="1">29596.7892162189*(((RANDBETWEEN(3800,4995))))</f>
        <v>116285784.83052409</v>
      </c>
      <c r="B578">
        <v>227157049.25358725</v>
      </c>
    </row>
    <row r="579" spans="1:2" x14ac:dyDescent="0.25">
      <c r="A579">
        <f ca="1">32259.2735935473*(((RANDBETWEEN(3800,4995))))</f>
        <v>159747922.83524641</v>
      </c>
      <c r="B579">
        <v>221950908.85094213</v>
      </c>
    </row>
    <row r="580" spans="1:2" x14ac:dyDescent="0.25">
      <c r="A580">
        <f ca="1">32461.2438703534*(((RANDBETWEEN(3800,4995))))</f>
        <v>157988873.91701025</v>
      </c>
      <c r="B580">
        <v>239569867.29683337</v>
      </c>
    </row>
    <row r="581" spans="1:2" x14ac:dyDescent="0.25">
      <c r="A581">
        <f ca="1">33680.0276741904*(((RANDBETWEEN(3800,4995))))</f>
        <v>136976672.55093253</v>
      </c>
      <c r="B581">
        <v>230491166.78937992</v>
      </c>
    </row>
    <row r="582" spans="1:2" x14ac:dyDescent="0.25">
      <c r="A582">
        <f ca="1">30938.3731810287*(((RANDBETWEEN(3800,4995))))</f>
        <v>143739681.79905915</v>
      </c>
      <c r="B582">
        <v>266259252.7409724</v>
      </c>
    </row>
    <row r="583" spans="1:2" x14ac:dyDescent="0.25">
      <c r="A583">
        <f ca="1">31405.0013498757*(((RANDBETWEEN(3800,4995))))</f>
        <v>151372106.50640067</v>
      </c>
      <c r="B583">
        <v>255606892.66821262</v>
      </c>
    </row>
    <row r="584" spans="1:2" x14ac:dyDescent="0.25">
      <c r="A584">
        <f ca="1">28514.5554219199*(((RANDBETWEEN(3800,4995))))</f>
        <v>119704103.66121994</v>
      </c>
      <c r="B584">
        <v>223133961.84211546</v>
      </c>
    </row>
    <row r="585" spans="1:2" x14ac:dyDescent="0.25">
      <c r="A585">
        <f ca="1">26868.0223019405*(((RANDBETWEEN(3800,4995))))</f>
        <v>123324222.36590683</v>
      </c>
      <c r="B585">
        <v>252517263.89248613</v>
      </c>
    </row>
    <row r="586" spans="1:2" x14ac:dyDescent="0.25">
      <c r="A586">
        <f ca="1">26409.8147512256*(((RANDBETWEEN(3800,4995))))</f>
        <v>117761363.97571515</v>
      </c>
      <c r="B586">
        <v>212652236.44552866</v>
      </c>
    </row>
    <row r="587" spans="1:2" x14ac:dyDescent="0.25">
      <c r="A587">
        <f ca="1">29170.5854293841*(((RANDBETWEEN(3800,4995))))</f>
        <v>140252174.74447897</v>
      </c>
      <c r="B587">
        <v>204513888.41901129</v>
      </c>
    </row>
    <row r="588" spans="1:2" x14ac:dyDescent="0.25">
      <c r="A588">
        <f ca="1">30256.6358877943*(((RANDBETWEEN(3800,4995))))</f>
        <v>123295791.24276181</v>
      </c>
      <c r="B588">
        <v>242381016.26796034</v>
      </c>
    </row>
    <row r="589" spans="1:2" x14ac:dyDescent="0.25">
      <c r="A589">
        <f ca="1">29863.0891254463*(((RANDBETWEEN(3800,4995))))</f>
        <v>132114306.29097435</v>
      </c>
      <c r="B589">
        <v>217725472.16466829</v>
      </c>
    </row>
    <row r="590" spans="1:2" x14ac:dyDescent="0.25">
      <c r="A590">
        <f ca="1">26804.9722309499*(((RANDBETWEEN(3800,4995))))</f>
        <v>121453329.17843387</v>
      </c>
      <c r="B590">
        <v>220845472.24045038</v>
      </c>
    </row>
    <row r="591" spans="1:2" x14ac:dyDescent="0.25">
      <c r="A591">
        <f ca="1">31772.0474187749*(((RANDBETWEEN(3800,4995))))</f>
        <v>124355793.59708512</v>
      </c>
      <c r="B591">
        <v>220659761.17522067</v>
      </c>
    </row>
    <row r="592" spans="1:2" x14ac:dyDescent="0.25">
      <c r="A592">
        <f ca="1">26452.1941607046*(((RANDBETWEEN(3800,4995))))</f>
        <v>131414500.59038067</v>
      </c>
      <c r="B592">
        <v>205415263.38229451</v>
      </c>
    </row>
    <row r="593" spans="1:2" x14ac:dyDescent="0.25">
      <c r="A593">
        <f ca="1">29975.5126182078*(((RANDBETWEEN(3800,4995))))</f>
        <v>126166932.61003657</v>
      </c>
      <c r="B593">
        <v>215882759.9828279</v>
      </c>
    </row>
    <row r="594" spans="1:2" x14ac:dyDescent="0.25">
      <c r="A594">
        <f ca="1">31118.2789550896*(((RANDBETWEEN(3800,4995))))</f>
        <v>134648793.03867269</v>
      </c>
      <c r="B594">
        <v>266906615.84337774</v>
      </c>
    </row>
    <row r="595" spans="1:2" x14ac:dyDescent="0.25">
      <c r="A595">
        <f ca="1">31203.4925360611*(((RANDBETWEEN(3800,4995))))</f>
        <v>123347405.99504942</v>
      </c>
      <c r="B595">
        <v>256038165.65482217</v>
      </c>
    </row>
    <row r="596" spans="1:2" x14ac:dyDescent="0.25">
      <c r="A596">
        <f ca="1">30434.5218058859*(((RANDBETWEEN(3800,4995))))</f>
        <v>137198824.30093378</v>
      </c>
      <c r="B596">
        <v>214069161.54393908</v>
      </c>
    </row>
    <row r="597" spans="1:2" x14ac:dyDescent="0.25">
      <c r="A597">
        <f ca="1">27719.3585211903*(((RANDBETWEEN(3800,4995))))</f>
        <v>126788345.8759245</v>
      </c>
      <c r="B597">
        <v>221369698.8529171</v>
      </c>
    </row>
    <row r="598" spans="1:2" x14ac:dyDescent="0.25">
      <c r="A598">
        <f ca="1">29376.0799992207*(((RANDBETWEEN(3800,4995))))</f>
        <v>112510386.39701512</v>
      </c>
      <c r="B598">
        <v>223185771.69393641</v>
      </c>
    </row>
    <row r="599" spans="1:2" x14ac:dyDescent="0.25">
      <c r="A599">
        <f ca="1">28908.1328427943*(((RANDBETWEEN(3800,4995))))</f>
        <v>124594052.55244347</v>
      </c>
      <c r="B599">
        <v>244128004.85021269</v>
      </c>
    </row>
    <row r="600" spans="1:2" x14ac:dyDescent="0.25">
      <c r="A600">
        <f ca="1">32342.1933510484*(((RANDBETWEEN(3800,4995))))</f>
        <v>130015617.27121449</v>
      </c>
      <c r="B600">
        <v>209993785.02907881</v>
      </c>
    </row>
    <row r="601" spans="1:2" x14ac:dyDescent="0.25">
      <c r="A601">
        <f ca="1">30120.2545999343*(((RANDBETWEEN(3800,4995))))</f>
        <v>120782220.94573651</v>
      </c>
      <c r="B601">
        <v>214315614.85099873</v>
      </c>
    </row>
    <row r="602" spans="1:2" x14ac:dyDescent="0.25">
      <c r="A602">
        <f ca="1">27139.7957783471*(((RANDBETWEEN(3800,4995))))</f>
        <v>104542493.33819321</v>
      </c>
      <c r="B602">
        <v>236640474.16997257</v>
      </c>
    </row>
    <row r="603" spans="1:2" x14ac:dyDescent="0.25">
      <c r="A603">
        <f ca="1">29203.4751480138*(((RANDBETWEEN(3800,4995))))</f>
        <v>144878440.20929629</v>
      </c>
      <c r="B603">
        <v>248525184.78310654</v>
      </c>
    </row>
    <row r="604" spans="1:2" x14ac:dyDescent="0.25">
      <c r="A604">
        <f ca="1">28752.0311116249*(((RANDBETWEEN(3800,4995))))</f>
        <v>109660246.65973727</v>
      </c>
      <c r="B604">
        <v>222951962.0467844</v>
      </c>
    </row>
    <row r="605" spans="1:2" x14ac:dyDescent="0.25">
      <c r="A605">
        <f ca="1">30772.2056664585*(((RANDBETWEEN(3800,4995))))</f>
        <v>117119014.76654105</v>
      </c>
      <c r="B605">
        <v>232262195.71955532</v>
      </c>
    </row>
    <row r="606" spans="1:2" x14ac:dyDescent="0.25">
      <c r="A606">
        <f ca="1">33729.6545373045*(((RANDBETWEEN(3800,4995))))</f>
        <v>162846772.10610589</v>
      </c>
      <c r="B606">
        <v>216272021.81803006</v>
      </c>
    </row>
    <row r="607" spans="1:2" x14ac:dyDescent="0.25">
      <c r="A607">
        <f ca="1">32450.1335071607*(((RANDBETWEEN(3800,4995))))</f>
        <v>157545398.17726529</v>
      </c>
      <c r="B607">
        <v>262614784.4684763</v>
      </c>
    </row>
    <row r="608" spans="1:2" x14ac:dyDescent="0.25">
      <c r="A608">
        <f ca="1">26867.7100664961*(((RANDBETWEEN(3800,4995))))</f>
        <v>126251369.60246515</v>
      </c>
      <c r="B608">
        <v>262734274.71618909</v>
      </c>
    </row>
    <row r="609" spans="1:2" x14ac:dyDescent="0.25">
      <c r="A609">
        <f ca="1">29322.0651695092*(((RANDBETWEEN(3800,4995))))</f>
        <v>125439794.79516019</v>
      </c>
      <c r="B609">
        <v>261059640.13762361</v>
      </c>
    </row>
    <row r="610" spans="1:2" x14ac:dyDescent="0.25">
      <c r="A610">
        <f ca="1">26406.7434986265*(((RANDBETWEEN(3800,4995))))</f>
        <v>111938185.69067758</v>
      </c>
      <c r="B610">
        <v>215819797.11920768</v>
      </c>
    </row>
    <row r="611" spans="1:2" x14ac:dyDescent="0.25">
      <c r="A611">
        <f ca="1">29183.0043471036*(((RANDBETWEEN(3800,4995))))</f>
        <v>131031689.51849535</v>
      </c>
      <c r="B611">
        <v>210174315.21100307</v>
      </c>
    </row>
    <row r="612" spans="1:2" x14ac:dyDescent="0.25">
      <c r="A612">
        <f ca="1">27506.0972247087*(((RANDBETWEEN(3800,4995))))</f>
        <v>109831846.21826196</v>
      </c>
      <c r="B612">
        <v>230876746.31638974</v>
      </c>
    </row>
    <row r="613" spans="1:2" x14ac:dyDescent="0.25">
      <c r="A613">
        <f ca="1">30644.9973919266*(((RANDBETWEEN(3800,4995))))</f>
        <v>142713752.85420203</v>
      </c>
      <c r="B613">
        <v>230978389.58311069</v>
      </c>
    </row>
    <row r="614" spans="1:2" x14ac:dyDescent="0.25">
      <c r="A614">
        <f ca="1">31537.6144770701*(((RANDBETWEEN(3800,4995))))</f>
        <v>128768079.90987714</v>
      </c>
      <c r="B614">
        <v>258870519.22427237</v>
      </c>
    </row>
    <row r="615" spans="1:2" x14ac:dyDescent="0.25">
      <c r="A615">
        <f ca="1">25834.1616814506*(((RANDBETWEEN(3800,4995))))</f>
        <v>101295747.95296794</v>
      </c>
      <c r="B615">
        <v>236570447.89442211</v>
      </c>
    </row>
    <row r="616" spans="1:2" x14ac:dyDescent="0.25">
      <c r="A616">
        <f ca="1">29537.5452828639*(((RANDBETWEEN(3800,4995))))</f>
        <v>135222882.3049508</v>
      </c>
      <c r="B616">
        <v>262106407.02267915</v>
      </c>
    </row>
    <row r="617" spans="1:2" x14ac:dyDescent="0.25">
      <c r="A617">
        <f ca="1">28133.5024386476*(((RANDBETWEEN(3800,4995))))</f>
        <v>134815743.68599924</v>
      </c>
      <c r="B617">
        <v>266760378.69024873</v>
      </c>
    </row>
    <row r="618" spans="1:2" x14ac:dyDescent="0.25">
      <c r="A618">
        <f ca="1">27716.1314141794*(((RANDBETWEEN(3800,4995))))</f>
        <v>117848990.77309078</v>
      </c>
      <c r="B618">
        <v>219186072.89557427</v>
      </c>
    </row>
    <row r="619" spans="1:2" x14ac:dyDescent="0.25">
      <c r="A619">
        <f ca="1">27117.0243438104*(((RANDBETWEEN(3800,4995))))</f>
        <v>112020427.56428072</v>
      </c>
      <c r="B619">
        <v>225009775.4789319</v>
      </c>
    </row>
    <row r="620" spans="1:2" x14ac:dyDescent="0.25">
      <c r="A620">
        <f ca="1">27281.0147259966*(((RANDBETWEEN(3800,4995))))</f>
        <v>129557538.93375808</v>
      </c>
      <c r="B620">
        <v>239184375.00391111</v>
      </c>
    </row>
    <row r="621" spans="1:2" x14ac:dyDescent="0.25">
      <c r="A621">
        <f ca="1">27797.7730484645*(((RANDBETWEEN(3800,4995))))</f>
        <v>131010904.37741302</v>
      </c>
      <c r="B621">
        <v>232690361.56651974</v>
      </c>
    </row>
    <row r="622" spans="1:2" x14ac:dyDescent="0.25">
      <c r="A622">
        <f ca="1">29675.8845529143*(((RANDBETWEEN(3800,4995))))</f>
        <v>121878857.85881917</v>
      </c>
      <c r="B622">
        <v>261988180.54871857</v>
      </c>
    </row>
    <row r="623" spans="1:2" x14ac:dyDescent="0.25">
      <c r="A623">
        <f ca="1">31908.2593881091*(((RANDBETWEEN(3800,4995))))</f>
        <v>155744214.07336074</v>
      </c>
      <c r="B623">
        <v>262332727.32085285</v>
      </c>
    </row>
    <row r="624" spans="1:2" x14ac:dyDescent="0.25">
      <c r="A624">
        <f ca="1">30149.9782631678*(((RANDBETWEEN(3800,4995))))</f>
        <v>121655162.29188247</v>
      </c>
      <c r="B624">
        <v>213486152.52353647</v>
      </c>
    </row>
    <row r="625" spans="1:2" x14ac:dyDescent="0.25">
      <c r="A625">
        <f ca="1">32383.5063100474*(((RANDBETWEEN(3800,4995))))</f>
        <v>132999060.41536447</v>
      </c>
      <c r="B625">
        <v>260978304.36439219</v>
      </c>
    </row>
    <row r="626" spans="1:2" x14ac:dyDescent="0.25">
      <c r="A626">
        <f ca="1">27491.3570107773*(((RANDBETWEEN(3800,4995))))</f>
        <v>115271259.94618902</v>
      </c>
      <c r="B626">
        <v>227576374.32226002</v>
      </c>
    </row>
    <row r="627" spans="1:2" x14ac:dyDescent="0.25">
      <c r="A627">
        <f ca="1">26991.688109931*(((RANDBETWEEN(3800,4995))))</f>
        <v>121597554.93523918</v>
      </c>
      <c r="B627">
        <v>236607251.60762286</v>
      </c>
    </row>
    <row r="628" spans="1:2" x14ac:dyDescent="0.25">
      <c r="A628">
        <f ca="1">26106.0215203241*(((RANDBETWEEN(3800,4995))))</f>
        <v>110741743.28921492</v>
      </c>
      <c r="B628">
        <v>208957494.61478686</v>
      </c>
    </row>
    <row r="629" spans="1:2" x14ac:dyDescent="0.25">
      <c r="A629">
        <f ca="1">27179.2853015567*(((RANDBETWEEN(3800,4995))))</f>
        <v>110646870.46263731</v>
      </c>
      <c r="B629">
        <v>232054855.47068208</v>
      </c>
    </row>
    <row r="630" spans="1:2" x14ac:dyDescent="0.25">
      <c r="A630">
        <f ca="1">32564.1008347533*(((RANDBETWEEN(3800,4995))))</f>
        <v>149794863.83986539</v>
      </c>
      <c r="B630">
        <v>239858584.1066142</v>
      </c>
    </row>
    <row r="631" spans="1:2" x14ac:dyDescent="0.25">
      <c r="A631">
        <f ca="1">28777.553077433*(((RANDBETWEEN(3800,4995))))</f>
        <v>139398467.10708541</v>
      </c>
      <c r="B631">
        <v>246058646.19288397</v>
      </c>
    </row>
    <row r="632" spans="1:2" x14ac:dyDescent="0.25">
      <c r="A632">
        <f ca="1">28400.7728074771*(((RANDBETWEEN(3800,4995))))</f>
        <v>132489605.14688057</v>
      </c>
      <c r="B632">
        <v>227953428.36465448</v>
      </c>
    </row>
    <row r="633" spans="1:2" x14ac:dyDescent="0.25">
      <c r="A633">
        <f ca="1">29720.4533805402*(((RANDBETWEEN(3800,4995))))</f>
        <v>115196477.30297373</v>
      </c>
      <c r="B633">
        <v>256591910.89260802</v>
      </c>
    </row>
    <row r="634" spans="1:2" x14ac:dyDescent="0.25">
      <c r="A634">
        <f ca="1">29844.5628778708*(((RANDBETWEEN(3800,4995))))</f>
        <v>126063433.59612623</v>
      </c>
      <c r="B634">
        <v>216208076.17182386</v>
      </c>
    </row>
    <row r="635" spans="1:2" x14ac:dyDescent="0.25">
      <c r="A635">
        <f ca="1">30167.635663892*(((RANDBETWEEN(3800,4995))))</f>
        <v>132315250.02183042</v>
      </c>
      <c r="B635">
        <v>217879370.19731688</v>
      </c>
    </row>
    <row r="636" spans="1:2" x14ac:dyDescent="0.25">
      <c r="A636">
        <f ca="1">28635.1008236481*(((RANDBETWEEN(3800,4995))))</f>
        <v>121326922.18979701</v>
      </c>
      <c r="B636">
        <v>223016872.58200979</v>
      </c>
    </row>
    <row r="637" spans="1:2" x14ac:dyDescent="0.25">
      <c r="A637">
        <f ca="1">26135.5375340427*(((RANDBETWEEN(3800,4995))))</f>
        <v>124457429.73711112</v>
      </c>
      <c r="B637">
        <v>260958197.89068061</v>
      </c>
    </row>
    <row r="638" spans="1:2" x14ac:dyDescent="0.25">
      <c r="A638">
        <f ca="1">30487.366426872*(((RANDBETWEEN(3800,4995))))</f>
        <v>143138185.37416393</v>
      </c>
      <c r="B638">
        <v>209042344.75486138</v>
      </c>
    </row>
    <row r="639" spans="1:2" x14ac:dyDescent="0.25">
      <c r="A639">
        <f ca="1">29556.8608885608*(((RANDBETWEEN(3800,4995))))</f>
        <v>141872932.26509193</v>
      </c>
      <c r="B639">
        <v>257316838.46337405</v>
      </c>
    </row>
    <row r="640" spans="1:2" x14ac:dyDescent="0.25">
      <c r="A640">
        <f ca="1">27003.0631783344*(((RANDBETWEEN(3800,4995))))</f>
        <v>117679349.33118138</v>
      </c>
      <c r="B640">
        <v>244804839.88289747</v>
      </c>
    </row>
    <row r="641" spans="1:2" x14ac:dyDescent="0.25">
      <c r="A641">
        <f ca="1">27750.6620224671*(((RANDBETWEEN(3800,4995))))</f>
        <v>130983124.74604471</v>
      </c>
      <c r="B641">
        <v>233542167.43504831</v>
      </c>
    </row>
    <row r="642" spans="1:2" x14ac:dyDescent="0.25">
      <c r="A642">
        <f ca="1">25355.2211779433*(((RANDBETWEEN(3800,4995))))</f>
        <v>115112704.14786249</v>
      </c>
      <c r="B642">
        <v>233561013.56728399</v>
      </c>
    </row>
    <row r="643" spans="1:2" x14ac:dyDescent="0.25">
      <c r="A643">
        <f ca="1">27530.061907332*(((RANDBETWEEN(3800,4995))))</f>
        <v>114580117.65831578</v>
      </c>
      <c r="B643">
        <v>216170597.43993899</v>
      </c>
    </row>
    <row r="644" spans="1:2" x14ac:dyDescent="0.25">
      <c r="A644">
        <f ca="1">27762.7390219575*(((RANDBETWEEN(3800,4995))))</f>
        <v>129790804.92765121</v>
      </c>
      <c r="B644">
        <v>225439634.05045885</v>
      </c>
    </row>
    <row r="645" spans="1:2" x14ac:dyDescent="0.25">
      <c r="A645">
        <f ca="1">30382.7235614666*(((RANDBETWEEN(3800,4995))))</f>
        <v>138757898.50521788</v>
      </c>
      <c r="B645">
        <v>253957151.30784401</v>
      </c>
    </row>
    <row r="646" spans="1:2" x14ac:dyDescent="0.25">
      <c r="A646">
        <f ca="1">28902.4316930088*(((RANDBETWEEN(3800,4995))))</f>
        <v>134222892.78233299</v>
      </c>
      <c r="B646">
        <v>250645989.10515374</v>
      </c>
    </row>
    <row r="647" spans="1:2" x14ac:dyDescent="0.25">
      <c r="A647">
        <f ca="1">27574.9866262281*(((RANDBETWEEN(3800,4995))))</f>
        <v>113140170.12741394</v>
      </c>
      <c r="B647">
        <v>224194155.97224161</v>
      </c>
    </row>
    <row r="648" spans="1:2" x14ac:dyDescent="0.25">
      <c r="A648">
        <f ca="1">29048.3354833078*(((RANDBETWEEN(3800,4995))))</f>
        <v>129323189.57168634</v>
      </c>
      <c r="B648">
        <v>218028074.59994894</v>
      </c>
    </row>
    <row r="649" spans="1:2" x14ac:dyDescent="0.25">
      <c r="A649">
        <f ca="1">29551.0245275234*(((RANDBETWEEN(3800,4995))))</f>
        <v>125148588.87406139</v>
      </c>
      <c r="B649">
        <v>259926301.70626909</v>
      </c>
    </row>
    <row r="650" spans="1:2" x14ac:dyDescent="0.25">
      <c r="A650">
        <f ca="1">26752.866072208*(((RANDBETWEEN(3800,4995))))</f>
        <v>117953386.51236486</v>
      </c>
      <c r="B650">
        <v>254162980.64372781</v>
      </c>
    </row>
    <row r="651" spans="1:2" x14ac:dyDescent="0.25">
      <c r="A651">
        <f ca="1">28929.6195632881*(((RANDBETWEEN(3800,4995))))</f>
        <v>134869886.4040491</v>
      </c>
      <c r="B651">
        <v>247403899.22628802</v>
      </c>
    </row>
    <row r="652" spans="1:2" x14ac:dyDescent="0.25">
      <c r="A652">
        <f ca="1">34087.4674769459*(((RANDBETWEEN(3800,4995))))</f>
        <v>155984251.17450455</v>
      </c>
      <c r="B652">
        <v>227037413.42390227</v>
      </c>
    </row>
    <row r="653" spans="1:2" x14ac:dyDescent="0.25">
      <c r="A653">
        <f ca="1">29852.7694764779*(((RANDBETWEEN(3800,4995))))</f>
        <v>147024889.67165345</v>
      </c>
      <c r="B653">
        <v>211824864.72751206</v>
      </c>
    </row>
    <row r="654" spans="1:2" x14ac:dyDescent="0.25">
      <c r="A654">
        <f ca="1">29888.856113955*(((RANDBETWEEN(3800,4995))))</f>
        <v>127774859.88715762</v>
      </c>
      <c r="B654">
        <v>216384246.12389171</v>
      </c>
    </row>
    <row r="655" spans="1:2" x14ac:dyDescent="0.25">
      <c r="A655">
        <f ca="1">34022.1967371682*(((RANDBETWEEN(3800,4995))))</f>
        <v>148268733.38057902</v>
      </c>
      <c r="B655">
        <v>265153168.67144194</v>
      </c>
    </row>
    <row r="656" spans="1:2" x14ac:dyDescent="0.25">
      <c r="A656">
        <f ca="1">27592.9614771387*(((RANDBETWEEN(3800,4995))))</f>
        <v>128307270.86869502</v>
      </c>
      <c r="B656">
        <v>261664463.85875204</v>
      </c>
    </row>
    <row r="657" spans="1:2" x14ac:dyDescent="0.25">
      <c r="A657">
        <f ca="1">29662.2162573446*(((RANDBETWEEN(3800,4995))))</f>
        <v>137692007.86659378</v>
      </c>
      <c r="B657">
        <v>234030853.61306316</v>
      </c>
    </row>
    <row r="658" spans="1:2" x14ac:dyDescent="0.25">
      <c r="A658">
        <f ca="1">29830.0940178627*(((RANDBETWEEN(3800,4995))))</f>
        <v>119081735.31930771</v>
      </c>
      <c r="B658">
        <v>240356444.05113554</v>
      </c>
    </row>
    <row r="659" spans="1:2" x14ac:dyDescent="0.25">
      <c r="A659">
        <f ca="1">31345.6518585782*(((RANDBETWEEN(3800,4995))))</f>
        <v>134943031.25117916</v>
      </c>
      <c r="B659">
        <v>231205429.69605818</v>
      </c>
    </row>
    <row r="660" spans="1:2" x14ac:dyDescent="0.25">
      <c r="A660">
        <f ca="1">32027.7085199982*(((RANDBETWEEN(3800,4995))))</f>
        <v>159497988.429591</v>
      </c>
      <c r="B660">
        <v>248368368.92901689</v>
      </c>
    </row>
    <row r="661" spans="1:2" x14ac:dyDescent="0.25">
      <c r="A661">
        <f ca="1">27255.9122791161*(((RANDBETWEEN(3800,4995))))</f>
        <v>119517175.34392397</v>
      </c>
      <c r="B661">
        <v>246409054.19635105</v>
      </c>
    </row>
    <row r="662" spans="1:2" x14ac:dyDescent="0.25">
      <c r="A662">
        <f ca="1">27915.4422651812*(((RANDBETWEEN(3800,4995))))</f>
        <v>107753607.14359963</v>
      </c>
      <c r="B662">
        <v>259033713.26127732</v>
      </c>
    </row>
    <row r="663" spans="1:2" x14ac:dyDescent="0.25">
      <c r="A663">
        <f ca="1">30137.177366829*(((RANDBETWEEN(3800,4995))))</f>
        <v>123893936.15503395</v>
      </c>
      <c r="B663">
        <v>204743211.44612277</v>
      </c>
    </row>
    <row r="664" spans="1:2" x14ac:dyDescent="0.25">
      <c r="A664">
        <f ca="1">33364.6776022097*(((RANDBETWEEN(3800,4995))))</f>
        <v>158615677.32090515</v>
      </c>
      <c r="B664">
        <v>228198839.14682186</v>
      </c>
    </row>
    <row r="665" spans="1:2" x14ac:dyDescent="0.25">
      <c r="A665">
        <f ca="1">30983.9807406147*(((RANDBETWEEN(3800,4995))))</f>
        <v>142495327.42608696</v>
      </c>
      <c r="B665">
        <v>216473404.26844361</v>
      </c>
    </row>
    <row r="666" spans="1:2" x14ac:dyDescent="0.25">
      <c r="A666">
        <f ca="1">29713.3640974435*(((RANDBETWEEN(3800,4995))))</f>
        <v>142356727.39085189</v>
      </c>
      <c r="B666">
        <v>257486062.16832098</v>
      </c>
    </row>
    <row r="667" spans="1:2" x14ac:dyDescent="0.25">
      <c r="A667">
        <f ca="1">29183.8140591378*(((RANDBETWEEN(3800,4995))))</f>
        <v>113729323.38845983</v>
      </c>
      <c r="B667">
        <v>246014919.02443683</v>
      </c>
    </row>
    <row r="668" spans="1:2" x14ac:dyDescent="0.25">
      <c r="A668">
        <f ca="1">31888.8318078044*(((RANDBETWEEN(3800,4995))))</f>
        <v>129372990.64426246</v>
      </c>
      <c r="B668">
        <v>244430601.98246053</v>
      </c>
    </row>
    <row r="669" spans="1:2" x14ac:dyDescent="0.25">
      <c r="A669">
        <f ca="1">29177.1373473474*(((RANDBETWEEN(3800,4995))))</f>
        <v>117379623.54837877</v>
      </c>
      <c r="B669">
        <v>223962799.15105703</v>
      </c>
    </row>
    <row r="670" spans="1:2" x14ac:dyDescent="0.25">
      <c r="A670">
        <f ca="1">34696.6502560795*(((RANDBETWEEN(3800,4995))))</f>
        <v>132992260.4315528</v>
      </c>
      <c r="B670">
        <v>264488441.43188918</v>
      </c>
    </row>
    <row r="671" spans="1:2" x14ac:dyDescent="0.25">
      <c r="A671">
        <f ca="1">29941.5519937701*(((RANDBETWEEN(3800,4995))))</f>
        <v>133000373.95632672</v>
      </c>
      <c r="B671">
        <v>258202954.69851154</v>
      </c>
    </row>
    <row r="672" spans="1:2" x14ac:dyDescent="0.25">
      <c r="A672">
        <f ca="1">29590.6900371823*(((RANDBETWEEN(3800,4995))))</f>
        <v>132181612.39609344</v>
      </c>
      <c r="B672">
        <v>266979948.97596258</v>
      </c>
    </row>
    <row r="673" spans="1:2" x14ac:dyDescent="0.25">
      <c r="A673">
        <f ca="1">28450.1305537205*(((RANDBETWEEN(3800,4995))))</f>
        <v>140628995.32704058</v>
      </c>
      <c r="B673">
        <v>255600437.007204</v>
      </c>
    </row>
    <row r="674" spans="1:2" x14ac:dyDescent="0.25">
      <c r="A674">
        <f ca="1">28771.6617432102*(((RANDBETWEEN(3800,4995))))</f>
        <v>120351861.07184809</v>
      </c>
      <c r="B674">
        <v>203777130.24718216</v>
      </c>
    </row>
    <row r="675" spans="1:2" x14ac:dyDescent="0.25">
      <c r="A675">
        <f ca="1">30874.1248143342*(((RANDBETWEEN(3800,4995))))</f>
        <v>151746323.46245244</v>
      </c>
      <c r="B675">
        <v>233024584.52252877</v>
      </c>
    </row>
    <row r="676" spans="1:2" x14ac:dyDescent="0.25">
      <c r="A676">
        <f ca="1">32412.2508303305*(((RANDBETWEEN(3800,4995))))</f>
        <v>141317413.62024099</v>
      </c>
      <c r="B676">
        <v>240832016.51393953</v>
      </c>
    </row>
    <row r="677" spans="1:2" x14ac:dyDescent="0.25">
      <c r="A677">
        <f ca="1">29336.2079824377*(((RANDBETWEEN(3800,4995))))</f>
        <v>118342263.00115386</v>
      </c>
      <c r="B677">
        <v>240201331.46421963</v>
      </c>
    </row>
    <row r="678" spans="1:2" x14ac:dyDescent="0.25">
      <c r="A678">
        <f ca="1">33325.8897491552*(((RANDBETWEEN(3800,4995))))</f>
        <v>140801884.19018078</v>
      </c>
      <c r="B678">
        <v>246111671.68563241</v>
      </c>
    </row>
    <row r="679" spans="1:2" x14ac:dyDescent="0.25">
      <c r="A679">
        <f ca="1">34324.0688544879*(((RANDBETWEEN(3800,4995))))</f>
        <v>166883622.77052021</v>
      </c>
      <c r="B679">
        <v>219273006.67527467</v>
      </c>
    </row>
    <row r="680" spans="1:2" x14ac:dyDescent="0.25">
      <c r="A680">
        <f ca="1">31633.0704670899*(((RANDBETWEEN(3800,4995))))</f>
        <v>144499865.89366645</v>
      </c>
      <c r="B680">
        <v>267703967.42321625</v>
      </c>
    </row>
    <row r="681" spans="1:2" x14ac:dyDescent="0.25">
      <c r="A681">
        <f ca="1">29373.5743507298*(((RANDBETWEEN(3800,4995))))</f>
        <v>126453237.5798917</v>
      </c>
      <c r="B681">
        <v>261238099.60457948</v>
      </c>
    </row>
    <row r="682" spans="1:2" x14ac:dyDescent="0.25">
      <c r="A682">
        <f ca="1">28100.0357365653*(((RANDBETWEEN(3800,4995))))</f>
        <v>128613863.56625926</v>
      </c>
      <c r="B682">
        <v>238218537.71858165</v>
      </c>
    </row>
    <row r="683" spans="1:2" x14ac:dyDescent="0.25">
      <c r="A683">
        <f ca="1">31768.236229897*(((RANDBETWEEN(3800,4995))))</f>
        <v>124277340.13135721</v>
      </c>
      <c r="B683">
        <v>251599196.67163956</v>
      </c>
    </row>
    <row r="684" spans="1:2" x14ac:dyDescent="0.25">
      <c r="A684">
        <f ca="1">27912.3981816243*(((RANDBETWEEN(3800,4995))))</f>
        <v>112849825.84830722</v>
      </c>
      <c r="B684">
        <v>210019446.77358407</v>
      </c>
    </row>
    <row r="685" spans="1:2" x14ac:dyDescent="0.25">
      <c r="A685">
        <f ca="1">27420.1678148067*(((RANDBETWEEN(3800,4995))))</f>
        <v>108583864.54663435</v>
      </c>
      <c r="B685">
        <v>258598719.45895037</v>
      </c>
    </row>
    <row r="686" spans="1:2" x14ac:dyDescent="0.25">
      <c r="A686">
        <f ca="1">25553.2895418668*(((RANDBETWEEN(3800,4995))))</f>
        <v>116880746.36449863</v>
      </c>
      <c r="B686">
        <v>209795974.77529216</v>
      </c>
    </row>
    <row r="687" spans="1:2" x14ac:dyDescent="0.25">
      <c r="A687">
        <f ca="1">25624.2215192146*(((RANDBETWEEN(3800,4995))))</f>
        <v>111900975.37441008</v>
      </c>
      <c r="B687">
        <v>238293341.23152804</v>
      </c>
    </row>
    <row r="688" spans="1:2" x14ac:dyDescent="0.25">
      <c r="A688">
        <f ca="1">32270.8073979529*(((RANDBETWEEN(3800,4995))))</f>
        <v>143798717.76527825</v>
      </c>
      <c r="B688">
        <v>224901790.70235899</v>
      </c>
    </row>
    <row r="689" spans="1:2" x14ac:dyDescent="0.25">
      <c r="A689">
        <f ca="1">29641.1624185051*(((RANDBETWEEN(3800,4995))))</f>
        <v>142988967.50686845</v>
      </c>
      <c r="B689">
        <v>250358507.14368674</v>
      </c>
    </row>
    <row r="690" spans="1:2" x14ac:dyDescent="0.25">
      <c r="A690">
        <f ca="1">31638.8997334443*(((RANDBETWEEN(3800,4995))))</f>
        <v>141141131.71089479</v>
      </c>
      <c r="B690">
        <v>262381907.27761999</v>
      </c>
    </row>
    <row r="691" spans="1:2" x14ac:dyDescent="0.25">
      <c r="A691">
        <f ca="1">27987.7742559415*(((RANDBETWEEN(3800,4995))))</f>
        <v>117296761.90665075</v>
      </c>
      <c r="B691">
        <v>232246193.07307747</v>
      </c>
    </row>
    <row r="692" spans="1:2" x14ac:dyDescent="0.25">
      <c r="A692">
        <f ca="1">29397.1173425319*(((RANDBETWEEN(3800,4995))))</f>
        <v>122203816.79290499</v>
      </c>
      <c r="B692">
        <v>239323112.62252548</v>
      </c>
    </row>
    <row r="693" spans="1:2" x14ac:dyDescent="0.25">
      <c r="A693">
        <f ca="1">32563.9547489161*(((RANDBETWEEN(3800,4995))))</f>
        <v>133186574.923067</v>
      </c>
      <c r="B693">
        <v>234798061.63274857</v>
      </c>
    </row>
    <row r="694" spans="1:2" x14ac:dyDescent="0.25">
      <c r="A694">
        <f ca="1">30077.1955215814*(((RANDBETWEEN(3800,4995))))</f>
        <v>129301863.54727849</v>
      </c>
      <c r="B694">
        <v>266766516.49330828</v>
      </c>
    </row>
    <row r="695" spans="1:2" x14ac:dyDescent="0.25">
      <c r="A695">
        <f ca="1">33052.5643755455*(((RANDBETWEEN(3800,4995))))</f>
        <v>142522657.58735237</v>
      </c>
      <c r="B695">
        <v>206959296.89915484</v>
      </c>
    </row>
    <row r="696" spans="1:2" x14ac:dyDescent="0.25">
      <c r="A696">
        <f ca="1">29227.2064393348*(((RANDBETWEEN(3800,4995))))</f>
        <v>120094591.25922687</v>
      </c>
      <c r="B696">
        <v>210360071.12658951</v>
      </c>
    </row>
    <row r="697" spans="1:2" x14ac:dyDescent="0.25">
      <c r="A697">
        <f ca="1">30260.7529606571*(((RANDBETWEEN(3800,4995))))</f>
        <v>148550036.28386548</v>
      </c>
      <c r="B697">
        <v>219945623.45884371</v>
      </c>
    </row>
    <row r="698" spans="1:2" x14ac:dyDescent="0.25">
      <c r="A698">
        <f ca="1">32187.2406808302*(((RANDBETWEEN(3800,4995))))</f>
        <v>158135913.46491897</v>
      </c>
      <c r="B698">
        <v>232273344.89544499</v>
      </c>
    </row>
    <row r="699" spans="1:2" x14ac:dyDescent="0.25">
      <c r="A699">
        <f ca="1">30615.2355197093*(((RANDBETWEEN(3800,4995))))</f>
        <v>137829790.3097311</v>
      </c>
      <c r="B699">
        <v>221385150.47420248</v>
      </c>
    </row>
    <row r="700" spans="1:2" x14ac:dyDescent="0.25">
      <c r="A700">
        <f ca="1">30244.720825567*(((RANDBETWEEN(3800,4995))))</f>
        <v>150437241.38637009</v>
      </c>
      <c r="B700">
        <v>233472769.32687491</v>
      </c>
    </row>
    <row r="701" spans="1:2" x14ac:dyDescent="0.25">
      <c r="A701">
        <f ca="1">30655.9833932888*(((RANDBETWEEN(3800,4995))))</f>
        <v>150520878.46104813</v>
      </c>
      <c r="B701">
        <v>205178867.90102223</v>
      </c>
    </row>
    <row r="702" spans="1:2" x14ac:dyDescent="0.25">
      <c r="A702">
        <f ca="1">26754.2067503946*(((RANDBETWEEN(3800,4995))))</f>
        <v>116113257.29671237</v>
      </c>
      <c r="B702">
        <v>260794438.33734465</v>
      </c>
    </row>
    <row r="703" spans="1:2" x14ac:dyDescent="0.25">
      <c r="A703">
        <f ca="1">28421.062310476*(((RANDBETWEEN(3800,4995))))</f>
        <v>127098990.65244873</v>
      </c>
      <c r="B703">
        <v>245140980.75681812</v>
      </c>
    </row>
    <row r="704" spans="1:2" x14ac:dyDescent="0.25">
      <c r="A704">
        <f ca="1">27637.3968381028*(((RANDBETWEEN(3800,4995))))</f>
        <v>127076750.66159664</v>
      </c>
      <c r="B704">
        <v>233685422.62201208</v>
      </c>
    </row>
    <row r="705" spans="1:2" x14ac:dyDescent="0.25">
      <c r="A705">
        <f ca="1">30608.299204728*(((RANDBETWEEN(3800,4995))))</f>
        <v>144471172.24631611</v>
      </c>
      <c r="B705">
        <v>230458432.00489402</v>
      </c>
    </row>
    <row r="706" spans="1:2" x14ac:dyDescent="0.25">
      <c r="A706">
        <f ca="1">33536.7277887217*(((RANDBETWEEN(3800,4995))))</f>
        <v>167147051.29898909</v>
      </c>
      <c r="B706">
        <v>212287260.58557019</v>
      </c>
    </row>
    <row r="707" spans="1:2" x14ac:dyDescent="0.25">
      <c r="A707">
        <f ca="1">29937.6990436661*(((RANDBETWEEN(3800,4995))))</f>
        <v>134629832.59936646</v>
      </c>
      <c r="B707">
        <v>260057962.02979362</v>
      </c>
    </row>
    <row r="708" spans="1:2" x14ac:dyDescent="0.25">
      <c r="A708">
        <f ca="1">32933.7246632187*(((RANDBETWEEN(3800,4995))))</f>
        <v>138288709.86085516</v>
      </c>
      <c r="B708">
        <v>255781608.55290198</v>
      </c>
    </row>
    <row r="709" spans="1:2" x14ac:dyDescent="0.25">
      <c r="A709">
        <f ca="1">30465.5170197069*(((RANDBETWEEN(3800,4995))))</f>
        <v>121862068.07882743</v>
      </c>
      <c r="B709">
        <v>264366803.70342088</v>
      </c>
    </row>
    <row r="710" spans="1:2" x14ac:dyDescent="0.25">
      <c r="A710">
        <f ca="1">32678.3459216601*(((RANDBETWEEN(3800,4995))))</f>
        <v>127478227.44039591</v>
      </c>
      <c r="B710">
        <v>264456632.58626363</v>
      </c>
    </row>
    <row r="711" spans="1:2" x14ac:dyDescent="0.25">
      <c r="A711">
        <f ca="1">32946.7017895039*(((RANDBETWEEN(3800,4995))))</f>
        <v>148424891.56171492</v>
      </c>
      <c r="B711">
        <v>238751702.24036419</v>
      </c>
    </row>
    <row r="712" spans="1:2" x14ac:dyDescent="0.25">
      <c r="A712">
        <f ca="1">27273.7666098086*(((RANDBETWEEN(3800,4995))))</f>
        <v>124422923.27394685</v>
      </c>
      <c r="B712">
        <v>260400337.04197219</v>
      </c>
    </row>
    <row r="713" spans="1:2" x14ac:dyDescent="0.25">
      <c r="A713">
        <f ca="1">31458.7157662335*(((RANDBETWEEN(3800,4995))))</f>
        <v>135115184.21597281</v>
      </c>
      <c r="B713">
        <v>216643205.02275285</v>
      </c>
    </row>
    <row r="714" spans="1:2" x14ac:dyDescent="0.25">
      <c r="A714">
        <f ca="1">26290.9763592133*(((RANDBETWEEN(3800,4995))))</f>
        <v>118256811.66374137</v>
      </c>
      <c r="B714">
        <v>252948657.50560248</v>
      </c>
    </row>
    <row r="715" spans="1:2" x14ac:dyDescent="0.25">
      <c r="A715">
        <f ca="1">28145.0257262749*(((RANDBETWEEN(3800,4995))))</f>
        <v>111341721.77314365</v>
      </c>
      <c r="B715">
        <v>246228084.05262583</v>
      </c>
    </row>
    <row r="716" spans="1:2" x14ac:dyDescent="0.25">
      <c r="A716">
        <f ca="1">28367.7934692894*(((RANDBETWEEN(3800,4995))))</f>
        <v>121782937.36365958</v>
      </c>
      <c r="B716">
        <v>213947671.93571779</v>
      </c>
    </row>
    <row r="717" spans="1:2" x14ac:dyDescent="0.25">
      <c r="A717">
        <f ca="1">31758.2878334814*(((RANDBETWEEN(3800,4995))))</f>
        <v>133892941.5059575</v>
      </c>
      <c r="B717">
        <v>249760677.91179538</v>
      </c>
    </row>
    <row r="718" spans="1:2" x14ac:dyDescent="0.25">
      <c r="A718">
        <f ca="1">29959.2621770794*(((RANDBETWEEN(3800,4995))))</f>
        <v>117380389.20979728</v>
      </c>
      <c r="B718">
        <v>203971029.98064598</v>
      </c>
    </row>
    <row r="719" spans="1:2" x14ac:dyDescent="0.25">
      <c r="A719">
        <f ca="1">26806.7707406528*(((RANDBETWEEN(3800,4995))))</f>
        <v>127010479.76921295</v>
      </c>
      <c r="B719">
        <v>214698056.79620102</v>
      </c>
    </row>
    <row r="720" spans="1:2" x14ac:dyDescent="0.25">
      <c r="A720">
        <f ca="1">26875.3747839387*(((RANDBETWEEN(3800,4995))))</f>
        <v>116316622.06488691</v>
      </c>
      <c r="B720">
        <v>250209358.43760592</v>
      </c>
    </row>
    <row r="721" spans="1:2" x14ac:dyDescent="0.25">
      <c r="A721">
        <f ca="1">31900.6595595867*(((RANDBETWEEN(3800,4995))))</f>
        <v>144828994.40052378</v>
      </c>
      <c r="B721">
        <v>220731494.14375395</v>
      </c>
    </row>
    <row r="722" spans="1:2" x14ac:dyDescent="0.25">
      <c r="A722">
        <f ca="1">27891.2099141415*(((RANDBETWEEN(3800,4995))))</f>
        <v>132288008.62277313</v>
      </c>
      <c r="B722">
        <v>226205834.6742422</v>
      </c>
    </row>
    <row r="723" spans="1:2" x14ac:dyDescent="0.25">
      <c r="A723">
        <f ca="1">29528.7697994318*(((RANDBETWEEN(3800,4995))))</f>
        <v>144277569.240024</v>
      </c>
      <c r="B723">
        <v>222729929.14127201</v>
      </c>
    </row>
    <row r="724" spans="1:2" x14ac:dyDescent="0.25">
      <c r="A724">
        <f ca="1">30180.4721343134*(((RANDBETWEEN(3800,4995))))</f>
        <v>144051393.49707773</v>
      </c>
      <c r="B724">
        <v>217625738.256347</v>
      </c>
    </row>
    <row r="725" spans="1:2" x14ac:dyDescent="0.25">
      <c r="A725">
        <f ca="1">27291.2425982714*(((RANDBETWEEN(3800,4995))))</f>
        <v>113586151.69400565</v>
      </c>
      <c r="B725">
        <v>244592933.59860045</v>
      </c>
    </row>
    <row r="726" spans="1:2" x14ac:dyDescent="0.25">
      <c r="A726">
        <f ca="1">28394.8479752366*(((RANDBETWEEN(3800,4995))))</f>
        <v>119059597.56016713</v>
      </c>
      <c r="B726">
        <v>223522356.37575653</v>
      </c>
    </row>
    <row r="727" spans="1:2" x14ac:dyDescent="0.25">
      <c r="A727">
        <f ca="1">32626.3627592774*(((RANDBETWEEN(3800,4995))))</f>
        <v>143621248.86633918</v>
      </c>
      <c r="B727">
        <v>253386574.86771157</v>
      </c>
    </row>
    <row r="728" spans="1:2" x14ac:dyDescent="0.25">
      <c r="A728">
        <f ca="1">30455.5784445854*(((RANDBETWEEN(3800,4995))))</f>
        <v>124685138.15213276</v>
      </c>
      <c r="B728">
        <v>213542350.94437799</v>
      </c>
    </row>
    <row r="729" spans="1:2" x14ac:dyDescent="0.25">
      <c r="A729">
        <f ca="1">31112.1235223351*(((RANDBETWEEN(3800,4995))))</f>
        <v>147409241.24882373</v>
      </c>
      <c r="B729">
        <v>234744335.91794381</v>
      </c>
    </row>
    <row r="730" spans="1:2" x14ac:dyDescent="0.25">
      <c r="A730">
        <f ca="1">34460.4020831693*(((RANDBETWEEN(3800,4995))))</f>
        <v>147593902.12221429</v>
      </c>
      <c r="B730">
        <v>257049772.31028527</v>
      </c>
    </row>
    <row r="731" spans="1:2" x14ac:dyDescent="0.25">
      <c r="A731">
        <f ca="1">29671.4062627074*(((RANDBETWEEN(3800,4995))))</f>
        <v>130880573.02480248</v>
      </c>
      <c r="B731">
        <v>256110642.47050786</v>
      </c>
    </row>
    <row r="732" spans="1:2" x14ac:dyDescent="0.25">
      <c r="A732">
        <f ca="1">31952.8399997997*(((RANDBETWEEN(3800,4995))))</f>
        <v>143755827.15909889</v>
      </c>
      <c r="B732">
        <v>243257505.96890455</v>
      </c>
    </row>
    <row r="733" spans="1:2" x14ac:dyDescent="0.25">
      <c r="A733">
        <f ca="1">26541.0483073452*(((RANDBETWEEN(3800,4995))))</f>
        <v>117284892.47015864</v>
      </c>
      <c r="B733">
        <v>216945049.96563178</v>
      </c>
    </row>
    <row r="734" spans="1:2" x14ac:dyDescent="0.25">
      <c r="A734">
        <f ca="1">28918.5496987148*(((RANDBETWEEN(3800,4995))))</f>
        <v>128456197.76169114</v>
      </c>
      <c r="B734">
        <v>222316977.38986644</v>
      </c>
    </row>
    <row r="735" spans="1:2" x14ac:dyDescent="0.25">
      <c r="A735">
        <f ca="1">30098.345488091*(((RANDBETWEEN(3800,4995))))</f>
        <v>135833833.18775481</v>
      </c>
      <c r="B735">
        <v>256028553.79597944</v>
      </c>
    </row>
    <row r="736" spans="1:2" x14ac:dyDescent="0.25">
      <c r="A736">
        <f ca="1">30064.1901243701*(((RANDBETWEEN(3800,4995))))</f>
        <v>131891602.0756118</v>
      </c>
      <c r="B736">
        <v>217579897.52592516</v>
      </c>
    </row>
    <row r="737" spans="1:2" x14ac:dyDescent="0.25">
      <c r="A737">
        <f ca="1">29211.3308008486*(((RANDBETWEEN(3800,4995))))</f>
        <v>111003057.0432246</v>
      </c>
      <c r="B737">
        <v>260459867.36920381</v>
      </c>
    </row>
    <row r="738" spans="1:2" x14ac:dyDescent="0.25">
      <c r="A738">
        <f ca="1">28223.3247014825*(((RANDBETWEEN(3800,4995))))</f>
        <v>133270539.24040055</v>
      </c>
      <c r="B738">
        <v>237321757.00005597</v>
      </c>
    </row>
    <row r="739" spans="1:2" x14ac:dyDescent="0.25">
      <c r="A739">
        <f ca="1">31170.9148029522*(((RANDBETWEEN(3800,4995))))</f>
        <v>150773714.90187979</v>
      </c>
      <c r="B739">
        <v>224197205.66282812</v>
      </c>
    </row>
    <row r="740" spans="1:2" x14ac:dyDescent="0.25">
      <c r="A740">
        <f ca="1">27262.1301953336*(((RANDBETWEEN(3800,4995))))</f>
        <v>103868716.04422107</v>
      </c>
      <c r="B740">
        <v>226347006.20975411</v>
      </c>
    </row>
    <row r="741" spans="1:2" x14ac:dyDescent="0.25">
      <c r="A741">
        <f ca="1">29913.4705806345*(((RANDBETWEEN(3800,4995))))</f>
        <v>132247453.43698528</v>
      </c>
      <c r="B741">
        <v>204260974.38945693</v>
      </c>
    </row>
    <row r="742" spans="1:2" x14ac:dyDescent="0.25">
      <c r="A742">
        <f ca="1">28649.616207506*(((RANDBETWEEN(3800,4995))))</f>
        <v>128292981.37721209</v>
      </c>
      <c r="B742">
        <v>247563609.68071014</v>
      </c>
    </row>
    <row r="743" spans="1:2" x14ac:dyDescent="0.25">
      <c r="A743">
        <f ca="1">27896.9750016471*(((RANDBETWEEN(3800,4995))))</f>
        <v>116107209.9568553</v>
      </c>
      <c r="B743">
        <v>246478130.42904815</v>
      </c>
    </row>
    <row r="744" spans="1:2" x14ac:dyDescent="0.25">
      <c r="A744">
        <f ca="1">33481.3234869746*(((RANDBETWEEN(3800,4995))))</f>
        <v>139751044.23463184</v>
      </c>
      <c r="B744">
        <v>216095898.48944703</v>
      </c>
    </row>
    <row r="745" spans="1:2" x14ac:dyDescent="0.25">
      <c r="A745">
        <f ca="1">28708.936671808*(((RANDBETWEEN(3800,4995))))</f>
        <v>142855668.87891656</v>
      </c>
      <c r="B745">
        <v>233783135.59310389</v>
      </c>
    </row>
    <row r="746" spans="1:2" x14ac:dyDescent="0.25">
      <c r="A746">
        <f ca="1">30669.1835198058*(((RANDBETWEEN(3800,4995))))</f>
        <v>137305934.61817044</v>
      </c>
      <c r="B746">
        <v>217159763.29379672</v>
      </c>
    </row>
    <row r="747" spans="1:2" x14ac:dyDescent="0.25">
      <c r="A747">
        <f ca="1">31263.0606397384*(((RANDBETWEEN(3800,4995))))</f>
        <v>154720887.10606527</v>
      </c>
      <c r="B747">
        <v>211275257.53608429</v>
      </c>
    </row>
    <row r="748" spans="1:2" x14ac:dyDescent="0.25">
      <c r="A748">
        <f ca="1">29866.4419680838*(((RANDBETWEEN(3800,4995))))</f>
        <v>126305183.08302654</v>
      </c>
      <c r="B748">
        <v>218768807.04633448</v>
      </c>
    </row>
    <row r="749" spans="1:2" x14ac:dyDescent="0.25">
      <c r="A749">
        <f ca="1">29116.494507791*(((RANDBETWEEN(3800,4995))))</f>
        <v>136381660.27449292</v>
      </c>
      <c r="B749">
        <v>224726214.23241466</v>
      </c>
    </row>
    <row r="750" spans="1:2" x14ac:dyDescent="0.25">
      <c r="A750">
        <f ca="1">26750.497243999*(((RANDBETWEEN(3800,4995))))</f>
        <v>108286012.84370811</v>
      </c>
      <c r="B750">
        <v>218450291.03054339</v>
      </c>
    </row>
    <row r="751" spans="1:2" x14ac:dyDescent="0.25">
      <c r="A751">
        <f ca="1">30023.8859802193*(((RANDBETWEEN(3800,4995))))</f>
        <v>122467430.91331433</v>
      </c>
      <c r="B751">
        <v>250839476.81812596</v>
      </c>
    </row>
    <row r="752" spans="1:2" x14ac:dyDescent="0.25">
      <c r="A752">
        <f ca="1">32607.1963448269*(((RANDBETWEEN(3800,4995))))</f>
        <v>152829929.26820379</v>
      </c>
      <c r="B752">
        <v>252724510.45192331</v>
      </c>
    </row>
    <row r="753" spans="1:2" x14ac:dyDescent="0.25">
      <c r="A753">
        <f ca="1">31934.7557311482*(((RANDBETWEEN(3800,4995))))</f>
        <v>138980056.94195676</v>
      </c>
      <c r="B753">
        <v>250633248.39309901</v>
      </c>
    </row>
    <row r="754" spans="1:2" x14ac:dyDescent="0.25">
      <c r="A754">
        <f ca="1">31788.2683810707*(((RANDBETWEEN(3800,4995))))</f>
        <v>156016821.21429485</v>
      </c>
      <c r="B754">
        <v>214863683.44641516</v>
      </c>
    </row>
    <row r="755" spans="1:2" x14ac:dyDescent="0.25">
      <c r="A755">
        <f ca="1">31114.057180714*(((RANDBETWEEN(3800,4995))))</f>
        <v>144773708.06186217</v>
      </c>
      <c r="B755">
        <v>219550453.91214916</v>
      </c>
    </row>
    <row r="756" spans="1:2" x14ac:dyDescent="0.25">
      <c r="A756">
        <f ca="1">28741.0073077221*(((RANDBETWEEN(3800,4995))))</f>
        <v>110365468.06165287</v>
      </c>
      <c r="B756">
        <v>209127385.77651659</v>
      </c>
    </row>
    <row r="757" spans="1:2" x14ac:dyDescent="0.25">
      <c r="A757">
        <f ca="1">27073.2924575096*(((RANDBETWEEN(3800,4995))))</f>
        <v>108347316.41495347</v>
      </c>
      <c r="B757">
        <v>264432521.6662088</v>
      </c>
    </row>
    <row r="758" spans="1:2" x14ac:dyDescent="0.25">
      <c r="A758">
        <f ca="1">31402.0087237492*(((RANDBETWEEN(3800,4995))))</f>
        <v>148154677.15864891</v>
      </c>
      <c r="B758">
        <v>206023253.25174356</v>
      </c>
    </row>
    <row r="759" spans="1:2" x14ac:dyDescent="0.25">
      <c r="A759">
        <f ca="1">31328.4365746409*(((RANDBETWEEN(3800,4995))))</f>
        <v>149655941.5170595</v>
      </c>
      <c r="B759">
        <v>249134737.54561383</v>
      </c>
    </row>
    <row r="760" spans="1:2" x14ac:dyDescent="0.25">
      <c r="A760">
        <f ca="1">31232.0717086901*(((RANDBETWEEN(3800,4995))))</f>
        <v>146103631.45325238</v>
      </c>
      <c r="B760">
        <v>206581405.01856846</v>
      </c>
    </row>
    <row r="761" spans="1:2" x14ac:dyDescent="0.25">
      <c r="A761">
        <f ca="1">28629.1091382405*(((RANDBETWEEN(3800,4995))))</f>
        <v>128516070.92156175</v>
      </c>
      <c r="B761">
        <v>227338308.71608692</v>
      </c>
    </row>
    <row r="762" spans="1:2" x14ac:dyDescent="0.25">
      <c r="A762">
        <f ca="1">30954.0344139871*(((RANDBETWEEN(3800,4995))))</f>
        <v>129511679.98812187</v>
      </c>
      <c r="B762">
        <v>225877181.09440911</v>
      </c>
    </row>
    <row r="763" spans="1:2" x14ac:dyDescent="0.25">
      <c r="A763">
        <f ca="1">30613.5273992382*(((RANDBETWEEN(3800,4995))))</f>
        <v>121964293.1585649</v>
      </c>
      <c r="B763">
        <v>266662752.65676659</v>
      </c>
    </row>
    <row r="764" spans="1:2" x14ac:dyDescent="0.25">
      <c r="A764">
        <f ca="1">30348.6686310007*(((RANDBETWEEN(3800,4995))))</f>
        <v>134383904.69807121</v>
      </c>
      <c r="B764">
        <v>215895220.93738875</v>
      </c>
    </row>
    <row r="765" spans="1:2" x14ac:dyDescent="0.25">
      <c r="A765">
        <f ca="1">29822.5401399608*(((RANDBETWEEN(3800,4995))))</f>
        <v>124300347.30335645</v>
      </c>
      <c r="B765">
        <v>244163432.56840044</v>
      </c>
    </row>
    <row r="766" spans="1:2" x14ac:dyDescent="0.25">
      <c r="A766">
        <f ca="1">28340.1506630986*(((RANDBETWEEN(3800,4995))))</f>
        <v>140538807.13830617</v>
      </c>
      <c r="B766">
        <v>233274450.20985571</v>
      </c>
    </row>
    <row r="767" spans="1:2" x14ac:dyDescent="0.25">
      <c r="A767">
        <f ca="1">30849.7201206951*(((RANDBETWEEN(3800,4995))))</f>
        <v>139564133.82602447</v>
      </c>
      <c r="B767">
        <v>248072638.92835468</v>
      </c>
    </row>
    <row r="768" spans="1:2" x14ac:dyDescent="0.25">
      <c r="A768">
        <f ca="1">32064.5396240856*(((RANDBETWEEN(3800,4995))))</f>
        <v>158430890.28260705</v>
      </c>
      <c r="B768">
        <v>211402761.44965294</v>
      </c>
    </row>
    <row r="769" spans="1:2" x14ac:dyDescent="0.25">
      <c r="A769">
        <f ca="1">28237.3867409756*(((RANDBETWEEN(3800,4995))))</f>
        <v>118709973.85906157</v>
      </c>
      <c r="B769">
        <v>220086070.72921833</v>
      </c>
    </row>
    <row r="770" spans="1:2" x14ac:dyDescent="0.25">
      <c r="A770">
        <f ca="1">27433.4730572766*(((RANDBETWEEN(3800,4995))))</f>
        <v>127209014.56659138</v>
      </c>
      <c r="B770">
        <v>211251074.08429003</v>
      </c>
    </row>
    <row r="771" spans="1:2" x14ac:dyDescent="0.25">
      <c r="A771">
        <f ca="1">31750.6557873798*(((RANDBETWEEN(3800,4995))))</f>
        <v>143195457.60108283</v>
      </c>
      <c r="B771">
        <v>210240385.1817542</v>
      </c>
    </row>
    <row r="772" spans="1:2" x14ac:dyDescent="0.25">
      <c r="A772">
        <f ca="1">33535.7529854178*(((RANDBETWEEN(3800,4995))))</f>
        <v>163419724.29794091</v>
      </c>
      <c r="B772">
        <v>256184400.10407627</v>
      </c>
    </row>
    <row r="773" spans="1:2" x14ac:dyDescent="0.25">
      <c r="A773">
        <f ca="1">29821.2093397193*(((RANDBETWEEN(3800,4995))))</f>
        <v>147823734.69698849</v>
      </c>
      <c r="B773">
        <v>210588921.71295723</v>
      </c>
    </row>
    <row r="774" spans="1:2" x14ac:dyDescent="0.25">
      <c r="A774">
        <f ca="1">28017.0073415509*(((RANDBETWEEN(3800,4995))))</f>
        <v>124507580.62585226</v>
      </c>
      <c r="B774">
        <v>207036216.73692453</v>
      </c>
    </row>
    <row r="775" spans="1:2" x14ac:dyDescent="0.25">
      <c r="A775">
        <f ca="1">28070.0080000314*(((RANDBETWEEN(3800,4995))))</f>
        <v>117669473.53613159</v>
      </c>
      <c r="B775">
        <v>238470729.3847709</v>
      </c>
    </row>
    <row r="776" spans="1:2" x14ac:dyDescent="0.25">
      <c r="A776">
        <f ca="1">31427.2100174664*(((RANDBETWEEN(3800,4995))))</f>
        <v>125425995.17970845</v>
      </c>
      <c r="B776">
        <v>219303054.39022583</v>
      </c>
    </row>
    <row r="777" spans="1:2" x14ac:dyDescent="0.25">
      <c r="A777">
        <f ca="1">29042.4813476215*(((RANDBETWEEN(3800,4995))))</f>
        <v>119567895.70815751</v>
      </c>
      <c r="B777">
        <v>223605933.47666129</v>
      </c>
    </row>
    <row r="778" spans="1:2" x14ac:dyDescent="0.25">
      <c r="A778">
        <f ca="1">27533.1271594724*(((RANDBETWEEN(3800,4995))))</f>
        <v>130534555.86305876</v>
      </c>
      <c r="B778">
        <v>232311345.31326646</v>
      </c>
    </row>
    <row r="779" spans="1:2" x14ac:dyDescent="0.25">
      <c r="A779">
        <f ca="1">28916.4665919849*(((RANDBETWEEN(3800,4995))))</f>
        <v>133709741.52133816</v>
      </c>
      <c r="B779">
        <v>249521225.2186622</v>
      </c>
    </row>
    <row r="780" spans="1:2" x14ac:dyDescent="0.25">
      <c r="A780">
        <f ca="1">30650.8796133178*(((RANDBETWEEN(3800,4995))))</f>
        <v>127477008.31178862</v>
      </c>
      <c r="B780">
        <v>238057541.03811979</v>
      </c>
    </row>
    <row r="781" spans="1:2" x14ac:dyDescent="0.25">
      <c r="A781">
        <f ca="1">27328.4121393481*(((RANDBETWEEN(3800,4995))))</f>
        <v>129782629.24976435</v>
      </c>
      <c r="B781">
        <v>241080488.01340306</v>
      </c>
    </row>
    <row r="782" spans="1:2" x14ac:dyDescent="0.25">
      <c r="A782">
        <f ca="1">32014.4741228833*(((RANDBETWEEN(3800,4995))))</f>
        <v>157863371.89993769</v>
      </c>
      <c r="B782">
        <v>262805643.38856167</v>
      </c>
    </row>
    <row r="783" spans="1:2" x14ac:dyDescent="0.25">
      <c r="A783">
        <f ca="1">27881.7243347408*(((RANDBETWEEN(3800,4995))))</f>
        <v>125105297.08998184</v>
      </c>
      <c r="B783">
        <v>239875913.04354244</v>
      </c>
    </row>
    <row r="784" spans="1:2" x14ac:dyDescent="0.25">
      <c r="A784">
        <f ca="1">31865.7775464689*(((RANDBETWEEN(3800,4995))))</f>
        <v>150980054.01516953</v>
      </c>
      <c r="B784">
        <v>233631464.03364828</v>
      </c>
    </row>
    <row r="785" spans="1:2" x14ac:dyDescent="0.25">
      <c r="A785">
        <f ca="1">28386.6600964697*(((RANDBETWEEN(3800,4995))))</f>
        <v>137703688.12797454</v>
      </c>
      <c r="B785">
        <v>255235149.63872844</v>
      </c>
    </row>
    <row r="786" spans="1:2" x14ac:dyDescent="0.25">
      <c r="A786">
        <f ca="1">30909.5769809748*(((RANDBETWEEN(3800,4995))))</f>
        <v>121412818.38126907</v>
      </c>
      <c r="B786">
        <v>244681085.36746854</v>
      </c>
    </row>
    <row r="787" spans="1:2" x14ac:dyDescent="0.25">
      <c r="A787">
        <f ca="1">31742.6992670141*(((RANDBETWEEN(3800,4995))))</f>
        <v>140334473.45946935</v>
      </c>
      <c r="B787">
        <v>226781626.18296593</v>
      </c>
    </row>
    <row r="788" spans="1:2" x14ac:dyDescent="0.25">
      <c r="A788">
        <f ca="1">31914.8626104916*(((RANDBETWEEN(3800,4995))))</f>
        <v>156191337.61574605</v>
      </c>
      <c r="B788">
        <v>236502886.69076633</v>
      </c>
    </row>
    <row r="789" spans="1:2" x14ac:dyDescent="0.25">
      <c r="A789">
        <f ca="1">33567.3048256239*(((RANDBETWEEN(3800,4995))))</f>
        <v>156490775.0970588</v>
      </c>
      <c r="B789">
        <v>231215096.60625079</v>
      </c>
    </row>
    <row r="790" spans="1:2" x14ac:dyDescent="0.25">
      <c r="A790">
        <f ca="1">29529.3962763689*(((RANDBETWEEN(3800,4995))))</f>
        <v>127537462.51763746</v>
      </c>
      <c r="B790">
        <v>266638731.50224417</v>
      </c>
    </row>
    <row r="791" spans="1:2" x14ac:dyDescent="0.25">
      <c r="A791">
        <f ca="1">30610.596896308*(((RANDBETWEEN(3800,4995))))</f>
        <v>132849990.52997665</v>
      </c>
      <c r="B791">
        <v>226761205.49889308</v>
      </c>
    </row>
    <row r="792" spans="1:2" x14ac:dyDescent="0.25">
      <c r="A792">
        <f ca="1">30515.1654539471*(((RANDBETWEEN(3800,4995))))</f>
        <v>127736482.5902226</v>
      </c>
      <c r="B792">
        <v>247954518.70176926</v>
      </c>
    </row>
    <row r="793" spans="1:2" x14ac:dyDescent="0.25">
      <c r="A793">
        <f ca="1">28059.3638434024*(((RANDBETWEEN(3800,4995))))</f>
        <v>110076884.35766757</v>
      </c>
      <c r="B793">
        <v>213088632.32013837</v>
      </c>
    </row>
    <row r="794" spans="1:2" x14ac:dyDescent="0.25">
      <c r="A794">
        <f ca="1">27286.1769033364*(((RANDBETWEEN(3800,4995))))</f>
        <v>115174952.70898287</v>
      </c>
      <c r="B794">
        <v>219588065.05646506</v>
      </c>
    </row>
    <row r="795" spans="1:2" x14ac:dyDescent="0.25">
      <c r="A795">
        <f ca="1">32527.9842883535*(((RANDBETWEEN(3800,4995))))</f>
        <v>131543168.46210164</v>
      </c>
      <c r="B795">
        <v>240629661.88089538</v>
      </c>
    </row>
    <row r="796" spans="1:2" x14ac:dyDescent="0.25">
      <c r="A796">
        <f ca="1">29765.0249763499*(((RANDBETWEEN(3800,4995))))</f>
        <v>128823028.09764256</v>
      </c>
      <c r="B796">
        <v>226341018.77581277</v>
      </c>
    </row>
    <row r="797" spans="1:2" x14ac:dyDescent="0.25">
      <c r="A797">
        <f ca="1">26282.8110417395*(((RANDBETWEEN(3800,4995))))</f>
        <v>122504182.26554768</v>
      </c>
      <c r="B797">
        <v>224633908.3285062</v>
      </c>
    </row>
    <row r="798" spans="1:2" x14ac:dyDescent="0.25">
      <c r="A798">
        <f ca="1">32094.414473655*(((RANDBETWEEN(3800,4995))))</f>
        <v>122696946.532783</v>
      </c>
      <c r="B798">
        <v>225328272.74892685</v>
      </c>
    </row>
    <row r="799" spans="1:2" x14ac:dyDescent="0.25">
      <c r="A799">
        <f ca="1">31655.9792860419*(((RANDBETWEEN(3800,4995))))</f>
        <v>127383660.64703242</v>
      </c>
      <c r="B799">
        <v>261792501.96085143</v>
      </c>
    </row>
    <row r="800" spans="1:2" x14ac:dyDescent="0.25">
      <c r="A800">
        <f ca="1">32304.0663621366*(((RANDBETWEEN(3800,4995))))</f>
        <v>145529818.96142519</v>
      </c>
      <c r="B800">
        <v>226634000.35417536</v>
      </c>
    </row>
    <row r="801" spans="1:2" x14ac:dyDescent="0.25">
      <c r="A801">
        <f ca="1">31152.304005054*(((RANDBETWEEN(3800,4995))))</f>
        <v>152739746.53677952</v>
      </c>
      <c r="B801">
        <v>258026815.6595999</v>
      </c>
    </row>
    <row r="802" spans="1:2" x14ac:dyDescent="0.25">
      <c r="A802">
        <f ca="1">27757.4053808951*(((RANDBETWEEN(3800,4995))))</f>
        <v>119079269.08403991</v>
      </c>
      <c r="B802">
        <v>222669919.63343266</v>
      </c>
    </row>
    <row r="803" spans="1:2" x14ac:dyDescent="0.25">
      <c r="A803">
        <f ca="1">31191.1884439981*(((RANDBETWEEN(3800,4995))))</f>
        <v>133841389.61319597</v>
      </c>
      <c r="B803">
        <v>253854485.12526917</v>
      </c>
    </row>
    <row r="804" spans="1:2" x14ac:dyDescent="0.25">
      <c r="A804">
        <f ca="1">31704.2874671621*(((RANDBETWEEN(3800,4995))))</f>
        <v>145300749.46200374</v>
      </c>
      <c r="B804">
        <v>238744842.53167626</v>
      </c>
    </row>
    <row r="805" spans="1:2" x14ac:dyDescent="0.25">
      <c r="A805">
        <f ca="1">29714.0904017404*(((RANDBETWEEN(3800,4995))))</f>
        <v>135793393.13595372</v>
      </c>
      <c r="B805">
        <v>215741217.45478657</v>
      </c>
    </row>
    <row r="806" spans="1:2" x14ac:dyDescent="0.25">
      <c r="A806">
        <f ca="1">32334.4921130633*(((RANDBETWEEN(3800,4995))))</f>
        <v>143532810.48988795</v>
      </c>
      <c r="B806">
        <v>204669143.59850809</v>
      </c>
    </row>
    <row r="807" spans="1:2" x14ac:dyDescent="0.25">
      <c r="A807">
        <f ca="1">29053.3239176963*(((RANDBETWEEN(3800,4995))))</f>
        <v>135562809.39997095</v>
      </c>
      <c r="B807">
        <v>261920524.93210396</v>
      </c>
    </row>
    <row r="808" spans="1:2" x14ac:dyDescent="0.25">
      <c r="A808">
        <f ca="1">31260.5130220437*(((RANDBETWEEN(3800,4995))))</f>
        <v>154489455.35493988</v>
      </c>
      <c r="B808">
        <v>219666534.64103544</v>
      </c>
    </row>
    <row r="809" spans="1:2" x14ac:dyDescent="0.25">
      <c r="A809">
        <f ca="1">30403.7211106456*(((RANDBETWEEN(3800,4995))))</f>
        <v>133837180.32906173</v>
      </c>
      <c r="B809">
        <v>222576612.92521358</v>
      </c>
    </row>
    <row r="810" spans="1:2" x14ac:dyDescent="0.25">
      <c r="A810">
        <f ca="1">30144.9532130213*(((RANDBETWEEN(3800,4995))))</f>
        <v>134687650.95577905</v>
      </c>
      <c r="B810">
        <v>258757235.20750669</v>
      </c>
    </row>
    <row r="811" spans="1:2" x14ac:dyDescent="0.25">
      <c r="A811">
        <f ca="1">29311.343985275*(((RANDBETWEEN(3800,4995))))</f>
        <v>139316817.96201214</v>
      </c>
      <c r="B811">
        <v>237469371.71022367</v>
      </c>
    </row>
    <row r="812" spans="1:2" x14ac:dyDescent="0.25">
      <c r="A812">
        <f ca="1">30729.9655182457*(((RANDBETWEEN(3800,4995))))</f>
        <v>131309142.65946367</v>
      </c>
      <c r="B812">
        <v>242151817.09676367</v>
      </c>
    </row>
    <row r="813" spans="1:2" x14ac:dyDescent="0.25">
      <c r="A813">
        <f ca="1">29756.442371541*(((RANDBETWEEN(3800,4995))))</f>
        <v>116109638.13375282</v>
      </c>
      <c r="B813">
        <v>222374483.39485535</v>
      </c>
    </row>
    <row r="814" spans="1:2" x14ac:dyDescent="0.25">
      <c r="A814">
        <f ca="1">28549.745375597*(((RANDBETWEEN(3800,4995))))</f>
        <v>128445304.44481112</v>
      </c>
      <c r="B814">
        <v>204975854.02232808</v>
      </c>
    </row>
    <row r="815" spans="1:2" x14ac:dyDescent="0.25">
      <c r="A815">
        <f ca="1">31136.2315823648*(((RANDBETWEEN(3800,4995))))</f>
        <v>120901987.23432256</v>
      </c>
      <c r="B815">
        <v>266938054.92611909</v>
      </c>
    </row>
    <row r="816" spans="1:2" x14ac:dyDescent="0.25">
      <c r="A816">
        <f ca="1">26866.8427279032*(((RANDBETWEEN(3800,4995))))</f>
        <v>111631731.53443773</v>
      </c>
      <c r="B816">
        <v>224065463.28846538</v>
      </c>
    </row>
    <row r="817" spans="1:2" x14ac:dyDescent="0.25">
      <c r="A817">
        <f ca="1">26597.9425153299*(((RANDBETWEEN(3800,4995))))</f>
        <v>124132597.71904472</v>
      </c>
      <c r="B817">
        <v>217622004.27821752</v>
      </c>
    </row>
    <row r="818" spans="1:2" x14ac:dyDescent="0.25">
      <c r="A818">
        <f ca="1">29891.5171505427*(((RANDBETWEEN(3800,4995))))</f>
        <v>145272773.35163772</v>
      </c>
      <c r="B818">
        <v>208611868.44043517</v>
      </c>
    </row>
    <row r="819" spans="1:2" x14ac:dyDescent="0.25">
      <c r="A819">
        <f ca="1">27143.0653529261*(((RANDBETWEEN(3800,4995))))</f>
        <v>109033693.5227043</v>
      </c>
      <c r="B819">
        <v>233557151.03995204</v>
      </c>
    </row>
    <row r="820" spans="1:2" x14ac:dyDescent="0.25">
      <c r="A820">
        <f ca="1">27398.6573296583*(((RANDBETWEEN(3800,4995))))</f>
        <v>122745984.83686939</v>
      </c>
      <c r="B820">
        <v>215501153.55829239</v>
      </c>
    </row>
    <row r="821" spans="1:2" x14ac:dyDescent="0.25">
      <c r="A821">
        <f ca="1">32335.2056185914*(((RANDBETWEEN(3800,4995))))</f>
        <v>129437828.09122139</v>
      </c>
      <c r="B821">
        <v>256025526.42688647</v>
      </c>
    </row>
    <row r="822" spans="1:2" x14ac:dyDescent="0.25">
      <c r="A822">
        <f ca="1">28121.7860589625*(((RANDBETWEEN(3800,4995))))</f>
        <v>116283585.35380974</v>
      </c>
      <c r="B822">
        <v>263420249.3149111</v>
      </c>
    </row>
    <row r="823" spans="1:2" x14ac:dyDescent="0.25">
      <c r="A823">
        <f ca="1">28611.8466955663*(((RANDBETWEEN(3800,4995))))</f>
        <v>127866342.8824856</v>
      </c>
      <c r="B823">
        <v>229005882.01061535</v>
      </c>
    </row>
    <row r="824" spans="1:2" x14ac:dyDescent="0.25">
      <c r="A824">
        <f ca="1">28245.4683920792*(((RANDBETWEEN(3800,4995))))</f>
        <v>140690678.06094652</v>
      </c>
      <c r="B824">
        <v>246297598.68747348</v>
      </c>
    </row>
    <row r="825" spans="1:2" x14ac:dyDescent="0.25">
      <c r="A825">
        <f ca="1">30488.1393381915*(((RANDBETWEEN(3800,4995))))</f>
        <v>121861092.93475141</v>
      </c>
      <c r="B825">
        <v>210137154.19320765</v>
      </c>
    </row>
    <row r="826" spans="1:2" x14ac:dyDescent="0.25">
      <c r="A826">
        <f ca="1">28630.2463970518*(((RANDBETWEEN(3800,4995))))</f>
        <v>126946512.52452762</v>
      </c>
      <c r="B826">
        <v>244153782.01701388</v>
      </c>
    </row>
    <row r="827" spans="1:2" x14ac:dyDescent="0.25">
      <c r="A827">
        <f ca="1">29908.4601400448*(((RANDBETWEEN(3800,4995))))</f>
        <v>122983588.0958644</v>
      </c>
      <c r="B827">
        <v>255829265.39215139</v>
      </c>
    </row>
    <row r="828" spans="1:2" x14ac:dyDescent="0.25">
      <c r="A828">
        <f ca="1">33164.5622206412*(((RANDBETWEEN(3800,4995))))</f>
        <v>158261290.9168998</v>
      </c>
      <c r="B828">
        <v>246581768.12224972</v>
      </c>
    </row>
    <row r="829" spans="1:2" x14ac:dyDescent="0.25">
      <c r="A829">
        <f ca="1">27653.3590693617*(((RANDBETWEEN(3800,4995))))</f>
        <v>114484906.54715748</v>
      </c>
      <c r="B829">
        <v>231170296.84593564</v>
      </c>
    </row>
    <row r="830" spans="1:2" x14ac:dyDescent="0.25">
      <c r="A830">
        <f ca="1">26107.848957122*(((RANDBETWEEN(3800,4995))))</f>
        <v>107564337.70334293</v>
      </c>
      <c r="B830">
        <v>240091375.85237443</v>
      </c>
    </row>
    <row r="831" spans="1:2" x14ac:dyDescent="0.25">
      <c r="A831">
        <f ca="1">31192.8055490917*(((RANDBETWEEN(3800,4995))))</f>
        <v>133536400.55566141</v>
      </c>
      <c r="B831">
        <v>207535704.46879318</v>
      </c>
    </row>
    <row r="832" spans="1:2" x14ac:dyDescent="0.25">
      <c r="A832">
        <f ca="1">27447.778360906*(((RANDBETWEEN(3800,4995))))</f>
        <v>128455602.72904035</v>
      </c>
      <c r="B832">
        <v>209901769.39295882</v>
      </c>
    </row>
    <row r="833" spans="1:2" x14ac:dyDescent="0.25">
      <c r="A833">
        <f ca="1">28305.3388661939*(((RANDBETWEEN(3800,4995))))</f>
        <v>124175521.60599278</v>
      </c>
      <c r="B833">
        <v>253888890.10795265</v>
      </c>
    </row>
    <row r="834" spans="1:2" x14ac:dyDescent="0.25">
      <c r="A834">
        <f ca="1">27221.6353139807*(((RANDBETWEEN(3800,4995))))</f>
        <v>126771155.65720789</v>
      </c>
      <c r="B834">
        <v>252819503.7027778</v>
      </c>
    </row>
    <row r="835" spans="1:2" x14ac:dyDescent="0.25">
      <c r="A835">
        <f ca="1">30623.3436200846*(((RANDBETWEEN(3800,4995))))</f>
        <v>152902354.69508249</v>
      </c>
      <c r="B835">
        <v>241664783.64707714</v>
      </c>
    </row>
    <row r="836" spans="1:2" x14ac:dyDescent="0.25">
      <c r="A836">
        <f ca="1">28932.4556582825*(((RANDBETWEEN(3800,4995))))</f>
        <v>129617401.34910543</v>
      </c>
      <c r="B836">
        <v>243045312.17720181</v>
      </c>
    </row>
    <row r="837" spans="1:2" x14ac:dyDescent="0.25">
      <c r="A837">
        <f ca="1">26949.1861939995*(((RANDBETWEEN(3800,4995))))</f>
        <v>117983537.15732971</v>
      </c>
      <c r="B837">
        <v>204311064.47621924</v>
      </c>
    </row>
    <row r="838" spans="1:2" x14ac:dyDescent="0.25">
      <c r="A838">
        <f ca="1">30826.4582292877*(((RANDBETWEEN(3800,4995))))</f>
        <v>123614097.49944374</v>
      </c>
      <c r="B838">
        <v>262105910.08559915</v>
      </c>
    </row>
    <row r="839" spans="1:2" x14ac:dyDescent="0.25">
      <c r="A839">
        <f ca="1">32341.772983084*(((RANDBETWEEN(3800,4995))))</f>
        <v>136805699.71844548</v>
      </c>
      <c r="B839">
        <v>222591589.17233899</v>
      </c>
    </row>
    <row r="840" spans="1:2" x14ac:dyDescent="0.25">
      <c r="A840">
        <f ca="1">33249.2961668597*(((RANDBETWEEN(3800,4995))))</f>
        <v>150087322.89720467</v>
      </c>
      <c r="B840">
        <v>220772175.75411564</v>
      </c>
    </row>
    <row r="841" spans="1:2" x14ac:dyDescent="0.25">
      <c r="A841">
        <f ca="1">32428.0155712028*(((RANDBETWEEN(3800,4995))))</f>
        <v>130003914.42495212</v>
      </c>
      <c r="B841">
        <v>239994626.28101611</v>
      </c>
    </row>
    <row r="842" spans="1:2" x14ac:dyDescent="0.25">
      <c r="A842">
        <f ca="1">31048.0196487115*(((RANDBETWEEN(3800,4995))))</f>
        <v>134934693.39330009</v>
      </c>
      <c r="B842">
        <v>241285077.3924658</v>
      </c>
    </row>
    <row r="843" spans="1:2" x14ac:dyDescent="0.25">
      <c r="A843">
        <f ca="1">32288.1723939815*(((RANDBETWEEN(3800,4995))))</f>
        <v>149849408.080468</v>
      </c>
      <c r="B843">
        <v>206762214.58451658</v>
      </c>
    </row>
    <row r="844" spans="1:2" x14ac:dyDescent="0.25">
      <c r="A844">
        <f ca="1">32781.67724294*(((RANDBETWEEN(3800,4995))))</f>
        <v>137289664.29343286</v>
      </c>
      <c r="B844">
        <v>249951169.89319843</v>
      </c>
    </row>
    <row r="845" spans="1:2" x14ac:dyDescent="0.25">
      <c r="A845">
        <f ca="1">28903.9591705974*(((RANDBETWEEN(3800,4995))))</f>
        <v>125038527.37200442</v>
      </c>
      <c r="B845">
        <v>231728127.84392199</v>
      </c>
    </row>
    <row r="846" spans="1:2" x14ac:dyDescent="0.25">
      <c r="A846">
        <f ca="1">26840.8874462856*(((RANDBETWEEN(3800,4995))))</f>
        <v>126179011.88498838</v>
      </c>
      <c r="B846">
        <v>250098886.46451074</v>
      </c>
    </row>
    <row r="847" spans="1:2" x14ac:dyDescent="0.25">
      <c r="A847">
        <f ca="1">31365.5248812783*(((RANDBETWEEN(3800,4995))))</f>
        <v>123391974.88294901</v>
      </c>
      <c r="B847">
        <v>225416770.90093827</v>
      </c>
    </row>
    <row r="848" spans="1:2" x14ac:dyDescent="0.25">
      <c r="A848">
        <f ca="1">31938.9037146676*(((RANDBETWEEN(3800,4995))))</f>
        <v>145513645.32402569</v>
      </c>
      <c r="B848">
        <v>206285390.75079757</v>
      </c>
    </row>
    <row r="849" spans="1:2" x14ac:dyDescent="0.25">
      <c r="A849">
        <f ca="1">31564.18787428*(((RANDBETWEEN(3800,4995))))</f>
        <v>132190818.81748445</v>
      </c>
      <c r="B849">
        <v>206555767.59009349</v>
      </c>
    </row>
    <row r="850" spans="1:2" x14ac:dyDescent="0.25">
      <c r="A850">
        <f ca="1">30849.0815421717*(((RANDBETWEEN(3800,4995))))</f>
        <v>129566142.47712144</v>
      </c>
      <c r="B850">
        <v>228179314.10765454</v>
      </c>
    </row>
    <row r="851" spans="1:2" x14ac:dyDescent="0.25">
      <c r="A851">
        <f ca="1">30342.8942337501*(((RANDBETWEEN(3800,4995))))</f>
        <v>140700000.56189904</v>
      </c>
      <c r="B851">
        <v>210536220.82876417</v>
      </c>
    </row>
    <row r="852" spans="1:2" x14ac:dyDescent="0.25">
      <c r="A852">
        <f ca="1">33382.1577828259*(((RANDBETWEEN(3800,4995))))</f>
        <v>150753824.54724154</v>
      </c>
      <c r="B852">
        <v>244300527.70471138</v>
      </c>
    </row>
    <row r="853" spans="1:2" x14ac:dyDescent="0.25">
      <c r="A853">
        <f ca="1">33227.9306228181*(((RANDBETWEEN(3800,4995))))</f>
        <v>136932302.09663323</v>
      </c>
      <c r="B853">
        <v>228041511.88075528</v>
      </c>
    </row>
    <row r="854" spans="1:2" x14ac:dyDescent="0.25">
      <c r="A854">
        <f ca="1">31854.8093188192*(((RANDBETWEEN(3800,4995))))</f>
        <v>133121248.14334543</v>
      </c>
      <c r="B854">
        <v>250083429.4144482</v>
      </c>
    </row>
    <row r="855" spans="1:2" x14ac:dyDescent="0.25">
      <c r="A855">
        <f ca="1">32532.8645307636*(((RANDBETWEEN(3800,4995))))</f>
        <v>136507899.57108393</v>
      </c>
      <c r="B855">
        <v>243922207.44032508</v>
      </c>
    </row>
    <row r="856" spans="1:2" x14ac:dyDescent="0.25">
      <c r="A856">
        <f ca="1">26827.1178720901*(((RANDBETWEEN(3800,4995))))</f>
        <v>127670253.95327677</v>
      </c>
      <c r="B856">
        <v>235120652.78578162</v>
      </c>
    </row>
    <row r="857" spans="1:2" x14ac:dyDescent="0.25">
      <c r="A857">
        <f ca="1">32855.8754413055*(((RANDBETWEEN(3800,4995))))</f>
        <v>162570871.6835795</v>
      </c>
      <c r="B857">
        <v>257908676.22493088</v>
      </c>
    </row>
    <row r="858" spans="1:2" x14ac:dyDescent="0.25">
      <c r="A858">
        <f ca="1">31225.5011979469*(((RANDBETWEEN(3800,4995))))</f>
        <v>139515539.35242692</v>
      </c>
      <c r="B858">
        <v>249925348.47985676</v>
      </c>
    </row>
    <row r="859" spans="1:2" x14ac:dyDescent="0.25">
      <c r="A859">
        <f ca="1">27962.3981850769*(((RANDBETWEEN(3800,4995))))</f>
        <v>136931863.91232142</v>
      </c>
      <c r="B859">
        <v>226828191.49698198</v>
      </c>
    </row>
    <row r="860" spans="1:2" x14ac:dyDescent="0.25">
      <c r="A860">
        <f ca="1">27457.915174682*(((RANDBETWEEN(3800,4995))))</f>
        <v>125098261.53585103</v>
      </c>
      <c r="B860">
        <v>260793638.30450031</v>
      </c>
    </row>
    <row r="861" spans="1:2" x14ac:dyDescent="0.25">
      <c r="A861">
        <f ca="1">31302.0386188293*(((RANDBETWEEN(3800,4995))))</f>
        <v>153286083.11640716</v>
      </c>
      <c r="B861">
        <v>267372040.68344778</v>
      </c>
    </row>
    <row r="862" spans="1:2" x14ac:dyDescent="0.25">
      <c r="A862">
        <f ca="1">28920.7028502785*(((RANDBETWEEN(3800,4995))))</f>
        <v>130981863.20891154</v>
      </c>
      <c r="B862">
        <v>256172644.53598762</v>
      </c>
    </row>
    <row r="863" spans="1:2" x14ac:dyDescent="0.25">
      <c r="A863">
        <f ca="1">28093.1718519038*(((RANDBETWEEN(3800,4995))))</f>
        <v>128161049.98838496</v>
      </c>
      <c r="B863">
        <v>258005408.83300993</v>
      </c>
    </row>
    <row r="864" spans="1:2" x14ac:dyDescent="0.25">
      <c r="A864">
        <f ca="1">27900.4751182*(((RANDBETWEEN(3800,4995))))</f>
        <v>131132233.05553995</v>
      </c>
      <c r="B864">
        <v>243690816.46407485</v>
      </c>
    </row>
    <row r="865" spans="1:2" x14ac:dyDescent="0.25">
      <c r="A865">
        <f ca="1">30617.4701224599*(((RANDBETWEEN(3800,4995))))</f>
        <v>148127320.45246115</v>
      </c>
      <c r="B865">
        <v>243943009.94837436</v>
      </c>
    </row>
    <row r="866" spans="1:2" x14ac:dyDescent="0.25">
      <c r="A866">
        <f ca="1">27225.4566314522*(((RANDBETWEEN(3800,4995))))</f>
        <v>112141655.86495158</v>
      </c>
      <c r="B866">
        <v>225827846.47462416</v>
      </c>
    </row>
    <row r="867" spans="1:2" x14ac:dyDescent="0.25">
      <c r="A867">
        <f ca="1">27496.8751706298*(((RANDBETWEEN(3800,4995))))</f>
        <v>106302919.40965499</v>
      </c>
      <c r="B867">
        <v>248575760.52679628</v>
      </c>
    </row>
    <row r="868" spans="1:2" x14ac:dyDescent="0.25">
      <c r="A868">
        <f ca="1">30678.7952635729*(((RANDBETWEEN(3800,4995))))</f>
        <v>149620484.5004451</v>
      </c>
      <c r="B868">
        <v>207128178.91373751</v>
      </c>
    </row>
    <row r="869" spans="1:2" x14ac:dyDescent="0.25">
      <c r="A869">
        <f ca="1">32656.8512847393*(((RANDBETWEEN(3800,4995))))</f>
        <v>150482770.72007847</v>
      </c>
      <c r="B869">
        <v>215722927.78220391</v>
      </c>
    </row>
    <row r="870" spans="1:2" x14ac:dyDescent="0.25">
      <c r="A870">
        <f ca="1">30347.5772916931*(((RANDBETWEEN(3800,4995))))</f>
        <v>136897921.16282746</v>
      </c>
      <c r="B870">
        <v>234565760.35356525</v>
      </c>
    </row>
    <row r="871" spans="1:2" x14ac:dyDescent="0.25">
      <c r="A871">
        <f ca="1">30814.9076213633*(((RANDBETWEEN(3800,4995))))</f>
        <v>140207829.67720279</v>
      </c>
      <c r="B871">
        <v>257461525.23784447</v>
      </c>
    </row>
    <row r="872" spans="1:2" x14ac:dyDescent="0.25">
      <c r="A872">
        <f ca="1">28255.0827760227*(((RANDBETWEEN(3800,4995))))</f>
        <v>117286848.60327008</v>
      </c>
      <c r="B872">
        <v>229324435.03737003</v>
      </c>
    </row>
    <row r="873" spans="1:2" x14ac:dyDescent="0.25">
      <c r="A873">
        <f ca="1">34903.8616314807*(((RANDBETWEEN(3800,4995))))</f>
        <v>142233236.1482839</v>
      </c>
      <c r="B873">
        <v>227567389.93700546</v>
      </c>
    </row>
    <row r="874" spans="1:2" x14ac:dyDescent="0.25">
      <c r="A874">
        <f ca="1">31573.5455230075*(((RANDBETWEEN(3800,4995))))</f>
        <v>155847020.70156503</v>
      </c>
      <c r="B874">
        <v>236680847.52943558</v>
      </c>
    </row>
    <row r="875" spans="1:2" x14ac:dyDescent="0.25">
      <c r="A875">
        <f ca="1">31338.5928647865*(((RANDBETWEEN(3800,4995))))</f>
        <v>129334372.75297399</v>
      </c>
      <c r="B875">
        <v>245390422.63856894</v>
      </c>
    </row>
    <row r="876" spans="1:2" x14ac:dyDescent="0.25">
      <c r="A876">
        <f ca="1">29508.4287262563*(((RANDBETWEEN(3800,4995))))</f>
        <v>143145387.75106961</v>
      </c>
      <c r="B876">
        <v>237417252.26551846</v>
      </c>
    </row>
    <row r="877" spans="1:2" x14ac:dyDescent="0.25">
      <c r="A877">
        <f ca="1">26671.2333585783*(((RANDBETWEEN(3800,4995))))</f>
        <v>123994563.88403051</v>
      </c>
      <c r="B877">
        <v>205862377.46680391</v>
      </c>
    </row>
    <row r="878" spans="1:2" x14ac:dyDescent="0.25">
      <c r="A878">
        <f ca="1">28799.6999167845*(((RANDBETWEEN(3800,4995))))</f>
        <v>133285011.2148786</v>
      </c>
      <c r="B878">
        <v>219181334.44218445</v>
      </c>
    </row>
    <row r="879" spans="1:2" x14ac:dyDescent="0.25">
      <c r="A879">
        <f ca="1">31450.5775150911*(((RANDBETWEEN(3800,4995))))</f>
        <v>157064184.11036485</v>
      </c>
      <c r="B879">
        <v>220883187.02664691</v>
      </c>
    </row>
    <row r="880" spans="1:2" x14ac:dyDescent="0.25">
      <c r="A880">
        <f ca="1">28303.0221686777*(((RANDBETWEEN(3800,4995))))</f>
        <v>125608812.38459185</v>
      </c>
      <c r="B880">
        <v>240671560.39223218</v>
      </c>
    </row>
    <row r="881" spans="1:2" x14ac:dyDescent="0.25">
      <c r="A881">
        <f ca="1">28972.9395322171*(((RANDBETWEEN(3800,4995))))</f>
        <v>126408935.17906316</v>
      </c>
      <c r="B881">
        <v>239722788.46879452</v>
      </c>
    </row>
    <row r="882" spans="1:2" x14ac:dyDescent="0.25">
      <c r="A882">
        <f ca="1">29526.1564657234*(((RANDBETWEEN(3800,4995))))</f>
        <v>146508788.38291946</v>
      </c>
      <c r="B882">
        <v>237187652.12891316</v>
      </c>
    </row>
    <row r="883" spans="1:2" x14ac:dyDescent="0.25">
      <c r="A883">
        <f ca="1">27988.1890910989*(((RANDBETWEEN(3800,4995))))</f>
        <v>114219799.68077442</v>
      </c>
      <c r="B883">
        <v>236841714.06241721</v>
      </c>
    </row>
    <row r="884" spans="1:2" x14ac:dyDescent="0.25">
      <c r="A884">
        <f ca="1">25611.5455895533*(((RANDBETWEEN(3800,4995))))</f>
        <v>111179719.40425088</v>
      </c>
      <c r="B884">
        <v>227524087.00166091</v>
      </c>
    </row>
    <row r="885" spans="1:2" x14ac:dyDescent="0.25">
      <c r="A885">
        <f ca="1">32519.7731120887*(((RANDBETWEEN(3800,4995))))</f>
        <v>152452696.34947196</v>
      </c>
      <c r="B885">
        <v>228754867.03055507</v>
      </c>
    </row>
    <row r="886" spans="1:2" x14ac:dyDescent="0.25">
      <c r="A886">
        <f ca="1">28114.8345588139*(((RANDBETWEEN(3800,4995))))</f>
        <v>121427970.45951734</v>
      </c>
      <c r="B886">
        <v>242223653.89403901</v>
      </c>
    </row>
    <row r="887" spans="1:2" x14ac:dyDescent="0.25">
      <c r="A887">
        <f ca="1">28805.3047040122*(((RANDBETWEEN(3800,4995))))</f>
        <v>134405551.74892095</v>
      </c>
      <c r="B887">
        <v>260624749.0021044</v>
      </c>
    </row>
    <row r="888" spans="1:2" x14ac:dyDescent="0.25">
      <c r="A888">
        <f ca="1">26136.1713041305*(((RANDBETWEEN(3800,4995))))</f>
        <v>109379876.90778627</v>
      </c>
      <c r="B888">
        <v>266650792.08326989</v>
      </c>
    </row>
    <row r="889" spans="1:2" x14ac:dyDescent="0.25">
      <c r="A889">
        <f ca="1">32301.4969886572*(((RANDBETWEEN(3800,4995))))</f>
        <v>131499394.24082345</v>
      </c>
      <c r="B889">
        <v>234956680.28647953</v>
      </c>
    </row>
    <row r="890" spans="1:2" x14ac:dyDescent="0.25">
      <c r="A890">
        <f ca="1">29680.1613384638*(((RANDBETWEEN(3800,4995))))</f>
        <v>133352964.89371797</v>
      </c>
      <c r="B890">
        <v>232996729.61860338</v>
      </c>
    </row>
    <row r="891" spans="1:2" x14ac:dyDescent="0.25">
      <c r="A891">
        <f ca="1">31698.0512445208*(((RANDBETWEEN(3800,4995))))</f>
        <v>124731831.64718927</v>
      </c>
      <c r="B891">
        <v>217996557.43772435</v>
      </c>
    </row>
    <row r="892" spans="1:2" x14ac:dyDescent="0.25">
      <c r="A892">
        <f ca="1">30254.355923297*(((RANDBETWEEN(3800,4995))))</f>
        <v>118657583.93117096</v>
      </c>
      <c r="B892">
        <v>217729911.0198648</v>
      </c>
    </row>
    <row r="893" spans="1:2" x14ac:dyDescent="0.25">
      <c r="A893">
        <f ca="1">29804.2035759481*(((RANDBETWEEN(3800,4995))))</f>
        <v>122554885.10429868</v>
      </c>
      <c r="B893">
        <v>223377183.73600841</v>
      </c>
    </row>
    <row r="894" spans="1:2" x14ac:dyDescent="0.25">
      <c r="A894">
        <f ca="1">32342.4566742307*(((RANDBETWEEN(3800,4995))))</f>
        <v>149131067.72487774</v>
      </c>
      <c r="B894">
        <v>207121553.22496945</v>
      </c>
    </row>
    <row r="895" spans="1:2" x14ac:dyDescent="0.25">
      <c r="A895">
        <f ca="1">29508.9460695356*(((RANDBETWEEN(3800,4995))))</f>
        <v>113048772.39239097</v>
      </c>
      <c r="B895">
        <v>220217984.61307502</v>
      </c>
    </row>
    <row r="896" spans="1:2" x14ac:dyDescent="0.25">
      <c r="A896">
        <f ca="1">29565.3731193982*(((RANDBETWEEN(3800,4995))))</f>
        <v>147235558.13460314</v>
      </c>
      <c r="B896">
        <v>203930892.61859757</v>
      </c>
    </row>
    <row r="897" spans="1:2" x14ac:dyDescent="0.25">
      <c r="A897">
        <f ca="1">28471.7129104169*(((RANDBETWEEN(3800,4995))))</f>
        <v>116876381.49726126</v>
      </c>
      <c r="B897">
        <v>224100391.52538857</v>
      </c>
    </row>
    <row r="898" spans="1:2" x14ac:dyDescent="0.25">
      <c r="A898">
        <f ca="1">31297.2342601384*(((RANDBETWEEN(3800,4995))))</f>
        <v>143904683.12811652</v>
      </c>
      <c r="B898">
        <v>238173113.35685459</v>
      </c>
    </row>
    <row r="899" spans="1:2" x14ac:dyDescent="0.25">
      <c r="A899">
        <f ca="1">33567.1225533314*(((RANDBETWEEN(3800,4995))))</f>
        <v>144237925.61166504</v>
      </c>
      <c r="B899">
        <v>206717844.27303776</v>
      </c>
    </row>
    <row r="900" spans="1:2" x14ac:dyDescent="0.25">
      <c r="A900">
        <f ca="1">26947.6356332162*(((RANDBETWEEN(3800,4995))))</f>
        <v>104044821.17984778</v>
      </c>
      <c r="B900">
        <v>225531315.85018775</v>
      </c>
    </row>
    <row r="901" spans="1:2" x14ac:dyDescent="0.25">
      <c r="A901">
        <f ca="1">30724.0026026119*(((RANDBETWEEN(3800,4995))))</f>
        <v>128026918.84508391</v>
      </c>
      <c r="B901">
        <v>247020534.85227653</v>
      </c>
    </row>
    <row r="902" spans="1:2" x14ac:dyDescent="0.25">
      <c r="A902">
        <f ca="1">30880.0975192608*(((RANDBETWEEN(3800,4995))))</f>
        <v>152269760.86747518</v>
      </c>
      <c r="B902">
        <v>256835075.4629539</v>
      </c>
    </row>
    <row r="903" spans="1:2" x14ac:dyDescent="0.25">
      <c r="A903">
        <f ca="1">31452.7881215203*(((RANDBETWEEN(3800,4995))))</f>
        <v>131158126.4667397</v>
      </c>
      <c r="B903">
        <v>208522085.98559824</v>
      </c>
    </row>
    <row r="904" spans="1:2" x14ac:dyDescent="0.25">
      <c r="A904">
        <f ca="1">29567.8371667854*(((RANDBETWEEN(3800,4995))))</f>
        <v>139382784.40422627</v>
      </c>
      <c r="B904">
        <v>264836716.32906973</v>
      </c>
    </row>
    <row r="905" spans="1:2" x14ac:dyDescent="0.25">
      <c r="A905">
        <f ca="1">29286.8639922015*(((RANDBETWEEN(3800,4995))))</f>
        <v>144530673.8015146</v>
      </c>
      <c r="B905">
        <v>256811387.67714211</v>
      </c>
    </row>
    <row r="906" spans="1:2" x14ac:dyDescent="0.25">
      <c r="A906">
        <f ca="1">29224.8251192142*(((RANDBETWEEN(3800,4995))))</f>
        <v>145130481.54201755</v>
      </c>
      <c r="B906">
        <v>209711632.7191503</v>
      </c>
    </row>
    <row r="907" spans="1:2" x14ac:dyDescent="0.25">
      <c r="A907">
        <f ca="1">32720.3361030142*(((RANDBETWEEN(3800,4995))))</f>
        <v>124664480.55248392</v>
      </c>
      <c r="B907">
        <v>217051736.8647607</v>
      </c>
    </row>
    <row r="908" spans="1:2" x14ac:dyDescent="0.25">
      <c r="A908">
        <f ca="1">29062.1609485715*(((RANDBETWEEN(3800,4995))))</f>
        <v>133744064.68532617</v>
      </c>
      <c r="B908">
        <v>263703261.10254794</v>
      </c>
    </row>
    <row r="909" spans="1:2" x14ac:dyDescent="0.25">
      <c r="A909">
        <f ca="1">32682.560999568*(((RANDBETWEEN(3800,4995))))</f>
        <v>152071956.33099011</v>
      </c>
      <c r="B909">
        <v>255837901.52315897</v>
      </c>
    </row>
    <row r="910" spans="1:2" x14ac:dyDescent="0.25">
      <c r="A910">
        <f ca="1">28464.323834794*(((RANDBETWEEN(3800,4995))))</f>
        <v>129484209.1244781</v>
      </c>
      <c r="B910">
        <v>223608246.78367743</v>
      </c>
    </row>
    <row r="911" spans="1:2" x14ac:dyDescent="0.25">
      <c r="A911">
        <f ca="1">30286.9197929973*(((RANDBETWEEN(3800,4995))))</f>
        <v>136200278.30910894</v>
      </c>
      <c r="B911">
        <v>213622707.5996924</v>
      </c>
    </row>
    <row r="912" spans="1:2" x14ac:dyDescent="0.25">
      <c r="A912">
        <f ca="1">29132.8547478956*(((RANDBETWEEN(3800,4995))))</f>
        <v>126757051.00809379</v>
      </c>
      <c r="B912">
        <v>217702647.05269518</v>
      </c>
    </row>
    <row r="913" spans="1:2" x14ac:dyDescent="0.25">
      <c r="A913">
        <f ca="1">32225.3744822222*(((RANDBETWEEN(3800,4995))))</f>
        <v>137022292.29840884</v>
      </c>
      <c r="B913">
        <v>208766822.53849971</v>
      </c>
    </row>
    <row r="914" spans="1:2" x14ac:dyDescent="0.25">
      <c r="A914">
        <f ca="1">30453.8451558624*(((RANDBETWEEN(3800,4995))))</f>
        <v>124525772.84232134</v>
      </c>
      <c r="B914">
        <v>254247612.98712015</v>
      </c>
    </row>
    <row r="915" spans="1:2" x14ac:dyDescent="0.25">
      <c r="A915">
        <f ca="1">28151.2508706813*(((RANDBETWEEN(3800,4995))))</f>
        <v>112661305.98446661</v>
      </c>
      <c r="B915">
        <v>216509533.16099286</v>
      </c>
    </row>
    <row r="916" spans="1:2" x14ac:dyDescent="0.25">
      <c r="A916">
        <f ca="1">26769.0556023328*(((RANDBETWEEN(3800,4995))))</f>
        <v>133229589.73281014</v>
      </c>
      <c r="B916">
        <v>220566724.38303056</v>
      </c>
    </row>
    <row r="917" spans="1:2" x14ac:dyDescent="0.25">
      <c r="A917">
        <f ca="1">28193.4887262006*(((RANDBETWEEN(3800,4995))))</f>
        <v>124305091.79381827</v>
      </c>
      <c r="B917">
        <v>243161951.0717876</v>
      </c>
    </row>
    <row r="918" spans="1:2" x14ac:dyDescent="0.25">
      <c r="A918">
        <f ca="1">30672.0405929933*(((RANDBETWEEN(3800,4995))))</f>
        <v>124313780.52340174</v>
      </c>
      <c r="B918">
        <v>259818613.85857195</v>
      </c>
    </row>
    <row r="919" spans="1:2" x14ac:dyDescent="0.25">
      <c r="A919">
        <f ca="1">28286.8497703586*(((RANDBETWEEN(3800,4995))))</f>
        <v>112044211.94039051</v>
      </c>
      <c r="B919">
        <v>210023968.84390205</v>
      </c>
    </row>
    <row r="920" spans="1:2" x14ac:dyDescent="0.25">
      <c r="A920">
        <f ca="1">31475.0541237131*(((RANDBETWEEN(3800,4995))))</f>
        <v>149349131.81701848</v>
      </c>
      <c r="B920">
        <v>253306833.92709634</v>
      </c>
    </row>
    <row r="921" spans="1:2" x14ac:dyDescent="0.25">
      <c r="A921">
        <f ca="1">26410.6275097336*(((RANDBETWEEN(3800,4995))))</f>
        <v>119745785.12913242</v>
      </c>
      <c r="B921">
        <v>204940412.77919188</v>
      </c>
    </row>
    <row r="922" spans="1:2" x14ac:dyDescent="0.25">
      <c r="A922">
        <f ca="1">26515.3512139511*(((RANDBETWEEN(3800,4995))))</f>
        <v>106724288.63615331</v>
      </c>
      <c r="B922">
        <v>235579694.7143425</v>
      </c>
    </row>
    <row r="923" spans="1:2" x14ac:dyDescent="0.25">
      <c r="A923">
        <f ca="1">31768.7007626747*(((RANDBETWEEN(3800,4995))))</f>
        <v>129552761.71018727</v>
      </c>
      <c r="B923">
        <v>233607559.09344131</v>
      </c>
    </row>
    <row r="924" spans="1:2" x14ac:dyDescent="0.25">
      <c r="A924">
        <f ca="1">31777.3317603182*(((RANDBETWEEN(3800,4995))))</f>
        <v>136483639.9105666</v>
      </c>
      <c r="B924">
        <v>223385530.66135702</v>
      </c>
    </row>
    <row r="925" spans="1:2" x14ac:dyDescent="0.25">
      <c r="A925">
        <f ca="1">26261.2521191413*(((RANDBETWEEN(3800,4995))))</f>
        <v>131017386.82239573</v>
      </c>
      <c r="B925">
        <v>222214823.64419752</v>
      </c>
    </row>
    <row r="926" spans="1:2" x14ac:dyDescent="0.25">
      <c r="A926">
        <f ca="1">30445.4897953949*(((RANDBETWEEN(3800,4995))))</f>
        <v>134081937.05891921</v>
      </c>
      <c r="B926">
        <v>237604609.71269011</v>
      </c>
    </row>
    <row r="927" spans="1:2" x14ac:dyDescent="0.25">
      <c r="A927">
        <f ca="1">32707.7698003196*(((RANDBETWEEN(3800,4995))))</f>
        <v>159973702.09336296</v>
      </c>
      <c r="B927">
        <v>233101750.49235409</v>
      </c>
    </row>
    <row r="928" spans="1:2" x14ac:dyDescent="0.25">
      <c r="A928">
        <f ca="1">26498.634838967*(((RANDBETWEEN(3800,4995))))</f>
        <v>118475396.36502132</v>
      </c>
      <c r="B928">
        <v>264081459.95992371</v>
      </c>
    </row>
    <row r="929" spans="1:2" x14ac:dyDescent="0.25">
      <c r="A929">
        <f ca="1">30438.0203404961*(((RANDBETWEEN(3800,4995))))</f>
        <v>137610289.95938304</v>
      </c>
      <c r="B929">
        <v>239005695.01157069</v>
      </c>
    </row>
    <row r="930" spans="1:2" x14ac:dyDescent="0.25">
      <c r="A930">
        <f ca="1">30620.3175493849*(((RANDBETWEEN(3800,4995))))</f>
        <v>145875192.80526951</v>
      </c>
      <c r="B930">
        <v>254903063.48335239</v>
      </c>
    </row>
    <row r="931" spans="1:2" x14ac:dyDescent="0.25">
      <c r="A931">
        <f ca="1">30842.8486582151*(((RANDBETWEEN(3800,4995))))</f>
        <v>140427489.94085354</v>
      </c>
      <c r="B931">
        <v>225931779.75414884</v>
      </c>
    </row>
    <row r="932" spans="1:2" x14ac:dyDescent="0.25">
      <c r="A932">
        <f ca="1">26460.9299550981*(((RANDBETWEEN(3800,4995))))</f>
        <v>129499791.20024987</v>
      </c>
      <c r="B932">
        <v>237744405.95056474</v>
      </c>
    </row>
    <row r="933" spans="1:2" x14ac:dyDescent="0.25">
      <c r="A933">
        <f ca="1">31133.2502603543*(((RANDBETWEEN(3800,4995))))</f>
        <v>140410958.67419782</v>
      </c>
      <c r="B933">
        <v>212324388.84403253</v>
      </c>
    </row>
    <row r="934" spans="1:2" x14ac:dyDescent="0.25">
      <c r="A934">
        <f ca="1">33429.9742730589*(((RANDBETWEEN(3800,4995))))</f>
        <v>134622506.39760804</v>
      </c>
      <c r="B934">
        <v>230769182.37547559</v>
      </c>
    </row>
    <row r="935" spans="1:2" x14ac:dyDescent="0.25">
      <c r="A935">
        <f ca="1">27930.2808905092*(((RANDBETWEEN(3800,4995))))</f>
        <v>108983956.03476702</v>
      </c>
      <c r="B935">
        <v>240118115.27015877</v>
      </c>
    </row>
    <row r="936" spans="1:2" x14ac:dyDescent="0.25">
      <c r="A936">
        <f ca="1">30175.8401531719*(((RANDBETWEEN(3800,4995))))</f>
        <v>123449362.0666261</v>
      </c>
      <c r="B936">
        <v>204877371.93628243</v>
      </c>
    </row>
    <row r="937" spans="1:2" x14ac:dyDescent="0.25">
      <c r="A937">
        <f ca="1">31170.5995324761*(((RANDBETWEEN(3800,4995))))</f>
        <v>142979540.05546784</v>
      </c>
      <c r="B937">
        <v>230675432.23759934</v>
      </c>
    </row>
    <row r="938" spans="1:2" x14ac:dyDescent="0.25">
      <c r="A938">
        <f ca="1">29900.5285555265*(((RANDBETWEEN(3800,4995))))</f>
        <v>128392869.61743067</v>
      </c>
      <c r="B938">
        <v>257840446.61353993</v>
      </c>
    </row>
    <row r="939" spans="1:2" x14ac:dyDescent="0.25">
      <c r="A939">
        <f ca="1">26847.6267994194*(((RANDBETWEEN(3800,4995))))</f>
        <v>131231199.79556197</v>
      </c>
      <c r="B939">
        <v>231263967.89841473</v>
      </c>
    </row>
    <row r="940" spans="1:2" x14ac:dyDescent="0.25">
      <c r="A940">
        <f ca="1">30975.152336709*(((RANDBETWEEN(3800,4995))))</f>
        <v>139016483.68715018</v>
      </c>
      <c r="B940">
        <v>241418012.56651244</v>
      </c>
    </row>
    <row r="941" spans="1:2" x14ac:dyDescent="0.25">
      <c r="A941">
        <f ca="1">30918.1517807595*(((RANDBETWEEN(3800,4995))))</f>
        <v>119374984.02551237</v>
      </c>
      <c r="B941">
        <v>232024503.81302413</v>
      </c>
    </row>
    <row r="942" spans="1:2" x14ac:dyDescent="0.25">
      <c r="A942">
        <f ca="1">28627.4992426483*(((RANDBETWEEN(3800,4995))))</f>
        <v>142192788.73823431</v>
      </c>
      <c r="B942">
        <v>219374750.29832938</v>
      </c>
    </row>
    <row r="943" spans="1:2" x14ac:dyDescent="0.25">
      <c r="A943">
        <f ca="1">28985.008274464*(((RANDBETWEEN(3800,4995))))</f>
        <v>111070551.70774618</v>
      </c>
      <c r="B943">
        <v>254110170.31456575</v>
      </c>
    </row>
    <row r="944" spans="1:2" x14ac:dyDescent="0.25">
      <c r="A944">
        <f ca="1">30736.0611497843*(((RANDBETWEEN(3800,4995))))</f>
        <v>145750401.97227702</v>
      </c>
      <c r="B944">
        <v>214974975.9293963</v>
      </c>
    </row>
    <row r="945" spans="1:2" x14ac:dyDescent="0.25">
      <c r="A945">
        <f ca="1">29172.9701867268*(((RANDBETWEEN(3800,4995))))</f>
        <v>132007690.09493887</v>
      </c>
      <c r="B945">
        <v>254655958.34969813</v>
      </c>
    </row>
    <row r="946" spans="1:2" x14ac:dyDescent="0.25">
      <c r="A946">
        <f ca="1">26279.3374300703*(((RANDBETWEEN(3800,4995))))</f>
        <v>107062020.69010629</v>
      </c>
      <c r="B946">
        <v>226224198.70466757</v>
      </c>
    </row>
    <row r="947" spans="1:2" x14ac:dyDescent="0.25">
      <c r="A947">
        <f ca="1">30831.3912423136*(((RANDBETWEEN(3800,4995))))</f>
        <v>124620483.40143183</v>
      </c>
      <c r="B947">
        <v>229125005.07541421</v>
      </c>
    </row>
    <row r="948" spans="1:2" x14ac:dyDescent="0.25">
      <c r="A948">
        <f ca="1">30952.0147632061*(((RANDBETWEEN(3800,4995))))</f>
        <v>149993463.54249683</v>
      </c>
      <c r="B948">
        <v>254260205.1915113</v>
      </c>
    </row>
    <row r="949" spans="1:2" x14ac:dyDescent="0.25">
      <c r="A949">
        <f ca="1">30856.1296700932*(((RANDBETWEEN(3800,4995))))</f>
        <v>131848242.08030821</v>
      </c>
      <c r="B949">
        <v>230641381.95193249</v>
      </c>
    </row>
    <row r="950" spans="1:2" x14ac:dyDescent="0.25">
      <c r="A950">
        <f ca="1">29239.8031055274*(((RANDBETWEEN(3800,4995))))</f>
        <v>115497222.26683305</v>
      </c>
      <c r="B950">
        <v>231182336.22379851</v>
      </c>
    </row>
    <row r="951" spans="1:2" x14ac:dyDescent="0.25">
      <c r="A951">
        <f ca="1">32662.5111634522*(((RANDBETWEEN(3800,4995))))</f>
        <v>140840748.13680592</v>
      </c>
      <c r="B951">
        <v>241955052.85442272</v>
      </c>
    </row>
    <row r="952" spans="1:2" x14ac:dyDescent="0.25">
      <c r="A952">
        <f ca="1">28824.6819388176*(((RANDBETWEEN(3800,4995))))</f>
        <v>123427288.06201702</v>
      </c>
      <c r="B952">
        <v>229645492.65109909</v>
      </c>
    </row>
    <row r="953" spans="1:2" x14ac:dyDescent="0.25">
      <c r="A953">
        <f ca="1">30361.0954987893*(((RANDBETWEEN(3800,4995))))</f>
        <v>138993095.19345737</v>
      </c>
      <c r="B953">
        <v>242472029.88738921</v>
      </c>
    </row>
    <row r="954" spans="1:2" x14ac:dyDescent="0.25">
      <c r="A954">
        <f ca="1">27883.386078793*(((RANDBETWEEN(3800,4995))))</f>
        <v>122882082.44924074</v>
      </c>
      <c r="B954">
        <v>230643643.96816164</v>
      </c>
    </row>
    <row r="955" spans="1:2" x14ac:dyDescent="0.25">
      <c r="A955">
        <f ca="1">32126.5118727652*(((RANDBETWEEN(3800,4995))))</f>
        <v>133357150.78384827</v>
      </c>
      <c r="B955">
        <v>265346419.47842798</v>
      </c>
    </row>
    <row r="956" spans="1:2" x14ac:dyDescent="0.25">
      <c r="A956">
        <f ca="1">33886.7360416142*(((RANDBETWEEN(3800,4995))))</f>
        <v>150592654.96893337</v>
      </c>
      <c r="B956">
        <v>249732024.01387388</v>
      </c>
    </row>
    <row r="957" spans="1:2" x14ac:dyDescent="0.25">
      <c r="A957">
        <f ca="1">26771.6554785898*(((RANDBETWEEN(3800,4995))))</f>
        <v>121355914.2844476</v>
      </c>
      <c r="B957">
        <v>226815920.83169121</v>
      </c>
    </row>
    <row r="958" spans="1:2" x14ac:dyDescent="0.25">
      <c r="A958">
        <f ca="1">31411.1891895324*(((RANDBETWEEN(3800,4995))))</f>
        <v>139905436.65017739</v>
      </c>
      <c r="B958">
        <v>207808088.19845173</v>
      </c>
    </row>
    <row r="959" spans="1:2" x14ac:dyDescent="0.25">
      <c r="A959">
        <f ca="1">27463.5571954259*(((RANDBETWEEN(3800,4995))))</f>
        <v>135505191.20223153</v>
      </c>
      <c r="B959">
        <v>231260715.91575444</v>
      </c>
    </row>
    <row r="960" spans="1:2" x14ac:dyDescent="0.25">
      <c r="A960">
        <f ca="1">26750.1170620354*(((RANDBETWEEN(3800,4995))))</f>
        <v>121178030.29102045</v>
      </c>
      <c r="B960">
        <v>214175411.26236123</v>
      </c>
    </row>
    <row r="961" spans="1:2" x14ac:dyDescent="0.25">
      <c r="A961">
        <f ca="1">30640.7938992972*(((RANDBETWEEN(3800,4995))))</f>
        <v>117568726.19160333</v>
      </c>
      <c r="B961">
        <v>221484584.22153139</v>
      </c>
    </row>
    <row r="962" spans="1:2" x14ac:dyDescent="0.25">
      <c r="A962">
        <f ca="1">26539.8349815204*(((RANDBETWEEN(3800,4995))))</f>
        <v>122720196.95455013</v>
      </c>
      <c r="B962">
        <v>218910656.41761494</v>
      </c>
    </row>
    <row r="963" spans="1:2" x14ac:dyDescent="0.25">
      <c r="A963">
        <f ca="1">26633.0436174072*(((RANDBETWEEN(3800,4995))))</f>
        <v>119688898.0166278</v>
      </c>
      <c r="B963">
        <v>227277707.39082637</v>
      </c>
    </row>
    <row r="964" spans="1:2" x14ac:dyDescent="0.25">
      <c r="A964">
        <f ca="1">28312.6604440409*(((RANDBETWEEN(3800,4995))))</f>
        <v>116789724.3316689</v>
      </c>
      <c r="B964">
        <v>207055407.55875981</v>
      </c>
    </row>
    <row r="965" spans="1:2" x14ac:dyDescent="0.25">
      <c r="A965">
        <f ca="1">32492.2406614071*(((RANDBETWEEN(3800,4995))))</f>
        <v>125420048.95303153</v>
      </c>
      <c r="B965">
        <v>215653460.7368024</v>
      </c>
    </row>
    <row r="966" spans="1:2" x14ac:dyDescent="0.25">
      <c r="A966">
        <f ca="1">30763.2560191248*(((RANDBETWEEN(3800,4995))))</f>
        <v>133604820.891059</v>
      </c>
      <c r="B966">
        <v>262986035.40270549</v>
      </c>
    </row>
    <row r="967" spans="1:2" x14ac:dyDescent="0.25">
      <c r="A967">
        <f ca="1">27655.6006073927*(((RANDBETWEEN(3800,4995))))</f>
        <v>133548895.33309934</v>
      </c>
      <c r="B967">
        <v>252988954.34623733</v>
      </c>
    </row>
    <row r="968" spans="1:2" x14ac:dyDescent="0.25">
      <c r="A968">
        <f ca="1">27917.6516967395*(((RANDBETWEEN(3800,4995))))</f>
        <v>135316857.77409622</v>
      </c>
      <c r="B968">
        <v>227914318.77237588</v>
      </c>
    </row>
    <row r="969" spans="1:2" x14ac:dyDescent="0.25">
      <c r="A969">
        <f ca="1">32069.3593373014*(((RANDBETWEEN(3800,4995))))</f>
        <v>136551332.05822957</v>
      </c>
      <c r="B969">
        <v>265836618.05384555</v>
      </c>
    </row>
    <row r="970" spans="1:2" x14ac:dyDescent="0.25">
      <c r="A970">
        <f ca="1">28283.3791547988*(((RANDBETWEEN(3800,4995))))</f>
        <v>138362290.82527587</v>
      </c>
      <c r="B970">
        <v>258755623.96679446</v>
      </c>
    </row>
    <row r="971" spans="1:2" x14ac:dyDescent="0.25">
      <c r="A971">
        <f ca="1">32576.4121674625*(((RANDBETWEEN(3800,4995))))</f>
        <v>142912720.17865792</v>
      </c>
      <c r="B971">
        <v>232131342.57089192</v>
      </c>
    </row>
    <row r="972" spans="1:2" x14ac:dyDescent="0.25">
      <c r="A972">
        <f ca="1">30704.5648693814*(((RANDBETWEEN(3800,4995))))</f>
        <v>137249404.966135</v>
      </c>
      <c r="B972">
        <v>227288018.85276765</v>
      </c>
    </row>
    <row r="973" spans="1:2" x14ac:dyDescent="0.25">
      <c r="A973">
        <f ca="1">30463.2221329463*(((RANDBETWEEN(3800,4995))))</f>
        <v>138120249.15077835</v>
      </c>
      <c r="B973">
        <v>221100525.07505396</v>
      </c>
    </row>
    <row r="974" spans="1:2" x14ac:dyDescent="0.25">
      <c r="A974">
        <f ca="1">29786.1863903853*(((RANDBETWEEN(3800,4995))))</f>
        <v>129689055.54373777</v>
      </c>
      <c r="B974">
        <v>247981968.28635979</v>
      </c>
    </row>
    <row r="975" spans="1:2" x14ac:dyDescent="0.25">
      <c r="A975">
        <f ca="1">29527.2433488*(((RANDBETWEEN(3800,4995))))</f>
        <v>146159854.57655996</v>
      </c>
      <c r="B975">
        <v>253227266.55860704</v>
      </c>
    </row>
    <row r="976" spans="1:2" x14ac:dyDescent="0.25">
      <c r="A976">
        <f ca="1">32113.8884530059*(((RANDBETWEEN(3800,4995))))</f>
        <v>125693759.40506491</v>
      </c>
      <c r="B976">
        <v>207268251.98544657</v>
      </c>
    </row>
    <row r="977" spans="1:2" x14ac:dyDescent="0.25">
      <c r="A977">
        <f ca="1">27720.5949530751*(((RANDBETWEEN(3800,4995))))</f>
        <v>107306423.06335391</v>
      </c>
      <c r="B977">
        <v>233086901.56698263</v>
      </c>
    </row>
    <row r="978" spans="1:2" x14ac:dyDescent="0.25">
      <c r="A978">
        <f ca="1">27700.9308348835*(((RANDBETWEEN(3800,4995))))</f>
        <v>134404916.41085458</v>
      </c>
      <c r="B978">
        <v>262392874.85419169</v>
      </c>
    </row>
    <row r="979" spans="1:2" x14ac:dyDescent="0.25">
      <c r="A979">
        <f ca="1">30704.0224806053*(((RANDBETWEEN(3800,4995))))</f>
        <v>135128402.9371438</v>
      </c>
      <c r="B979">
        <v>264972492.00497535</v>
      </c>
    </row>
    <row r="980" spans="1:2" x14ac:dyDescent="0.25">
      <c r="A980">
        <f ca="1">28656.9014464228*(((RANDBETWEEN(3800,4995))))</f>
        <v>112764907.19167359</v>
      </c>
      <c r="B980">
        <v>259978500.62234741</v>
      </c>
    </row>
    <row r="981" spans="1:2" x14ac:dyDescent="0.25">
      <c r="A981">
        <f ca="1">27167.4566574277*(((RANDBETWEEN(3800,4995))))</f>
        <v>123747765.07458329</v>
      </c>
      <c r="B981">
        <v>203913638.42748249</v>
      </c>
    </row>
    <row r="982" spans="1:2" x14ac:dyDescent="0.25">
      <c r="A982">
        <f ca="1">27575.6626934799*(((RANDBETWEEN(3800,4995))))</f>
        <v>134872566.23381025</v>
      </c>
      <c r="B982">
        <v>233061297.0674088</v>
      </c>
    </row>
    <row r="983" spans="1:2" x14ac:dyDescent="0.25">
      <c r="A983">
        <f ca="1">26339.2657252402*(((RANDBETWEEN(3800,4995))))</f>
        <v>104329831.53767629</v>
      </c>
      <c r="B983">
        <v>205463233.35222512</v>
      </c>
    </row>
    <row r="984" spans="1:2" x14ac:dyDescent="0.25">
      <c r="A984">
        <f ca="1">31024.9513204875*(((RANDBETWEEN(3800,4995))))</f>
        <v>118949663.36274907</v>
      </c>
      <c r="B984">
        <v>246162863.9559117</v>
      </c>
    </row>
    <row r="985" spans="1:2" x14ac:dyDescent="0.25">
      <c r="A985">
        <f ca="1">31798.6998664152*(((RANDBETWEEN(3800,4995))))</f>
        <v>148436330.97642595</v>
      </c>
      <c r="B985">
        <v>239703047.26402754</v>
      </c>
    </row>
    <row r="986" spans="1:2" x14ac:dyDescent="0.25">
      <c r="A986">
        <f ca="1">31954.2562192713*(((RANDBETWEEN(3800,4995))))</f>
        <v>156000678.86248234</v>
      </c>
      <c r="B986">
        <v>233050888.47760898</v>
      </c>
    </row>
    <row r="987" spans="1:2" x14ac:dyDescent="0.25">
      <c r="A987">
        <f ca="1">29721.9600401042*(((RANDBETWEEN(3800,4995))))</f>
        <v>131787170.81782217</v>
      </c>
      <c r="B987">
        <v>219731148.39721632</v>
      </c>
    </row>
    <row r="988" spans="1:2" x14ac:dyDescent="0.25">
      <c r="A988">
        <f ca="1">31159.5399134021*(((RANDBETWEEN(3800,4995))))</f>
        <v>131150503.49550937</v>
      </c>
      <c r="B988">
        <v>217002178.74809241</v>
      </c>
    </row>
    <row r="989" spans="1:2" x14ac:dyDescent="0.25">
      <c r="A989">
        <f ca="1">31094.4656495054*(((RANDBETWEEN(3800,4995))))</f>
        <v>130721133.59052081</v>
      </c>
      <c r="B989">
        <v>229809311.22070086</v>
      </c>
    </row>
    <row r="990" spans="1:2" x14ac:dyDescent="0.25">
      <c r="A990">
        <f ca="1">32653.2593541814*(((RANDBETWEEN(3800,4995))))</f>
        <v>147331506.20606631</v>
      </c>
      <c r="B990">
        <v>228821778.01535133</v>
      </c>
    </row>
    <row r="991" spans="1:2" x14ac:dyDescent="0.25">
      <c r="A991">
        <f ca="1">27480.5188185893*(((RANDBETWEEN(3800,4995))))</f>
        <v>118028828.32584096</v>
      </c>
      <c r="B991">
        <v>217968697.77834582</v>
      </c>
    </row>
    <row r="992" spans="1:2" x14ac:dyDescent="0.25">
      <c r="A992">
        <f ca="1">27896.1229181458*(((RANDBETWEEN(3800,4995))))</f>
        <v>132701856.7216194</v>
      </c>
      <c r="B992">
        <v>250915804.08986267</v>
      </c>
    </row>
    <row r="993" spans="1:2" x14ac:dyDescent="0.25">
      <c r="A993">
        <f ca="1">27553.3434397927*(((RANDBETWEEN(3800,4995))))</f>
        <v>121262264.47852762</v>
      </c>
      <c r="B993">
        <v>238924458.49368685</v>
      </c>
    </row>
    <row r="994" spans="1:2" x14ac:dyDescent="0.25">
      <c r="A994">
        <f ca="1">30735.184739797*(((RANDBETWEEN(3800,4995))))</f>
        <v>138554212.80700487</v>
      </c>
      <c r="B994">
        <v>207078320.1850597</v>
      </c>
    </row>
    <row r="995" spans="1:2" x14ac:dyDescent="0.25">
      <c r="A995">
        <f ca="1">26022.3407673169*(((RANDBETWEEN(3800,4995))))</f>
        <v>113223204.67859572</v>
      </c>
      <c r="B995">
        <v>217745666.23354369</v>
      </c>
    </row>
    <row r="996" spans="1:2" x14ac:dyDescent="0.25">
      <c r="A996">
        <f ca="1">31563.09826515*(((RANDBETWEEN(3800,4995))))</f>
        <v>139729836.0198192</v>
      </c>
      <c r="B996">
        <v>252613641.64504302</v>
      </c>
    </row>
    <row r="997" spans="1:2" x14ac:dyDescent="0.25">
      <c r="A997">
        <f ca="1">33300.4983822395*(((RANDBETWEEN(3800,4995))))</f>
        <v>144324359.98862606</v>
      </c>
      <c r="B997">
        <v>218636819.70165417</v>
      </c>
    </row>
    <row r="998" spans="1:2" x14ac:dyDescent="0.25">
      <c r="A998">
        <f ca="1">27414.9915277004*(((RANDBETWEEN(3800,4995))))</f>
        <v>131509714.35837865</v>
      </c>
      <c r="B998">
        <v>231489896.50996134</v>
      </c>
    </row>
    <row r="999" spans="1:2" x14ac:dyDescent="0.25">
      <c r="A999">
        <f ca="1">30408.0663812359*(((RANDBETWEEN(3800,4995))))</f>
        <v>140454858.61492869</v>
      </c>
      <c r="B999">
        <v>225990599.26838541</v>
      </c>
    </row>
    <row r="1000" spans="1:2" x14ac:dyDescent="0.25">
      <c r="A1000">
        <f ca="1">30962.1418805886*(((RANDBETWEEN(3800,4995))))</f>
        <v>122269498.28644443</v>
      </c>
      <c r="B1000">
        <v>244344690.30976006</v>
      </c>
    </row>
    <row r="1001" spans="1:2" x14ac:dyDescent="0.25">
      <c r="A1001">
        <f ca="1">26355.4977064814*(((RANDBETWEEN(3800,4995))))</f>
        <v>112537975.20667544</v>
      </c>
      <c r="B1001">
        <v>219447578.89454353</v>
      </c>
    </row>
    <row r="1002" spans="1:2" x14ac:dyDescent="0.25">
      <c r="A1002">
        <f ca="1">31641.924463685*(((RANDBETWEEN(3800,4995))))</f>
        <v>141724179.67284489</v>
      </c>
      <c r="B1002">
        <v>228774024.63608417</v>
      </c>
    </row>
    <row r="1003" spans="1:2" x14ac:dyDescent="0.25">
      <c r="A1003">
        <f ca="1">28324.5900493565*(((RANDBETWEEN(3800,4995))))</f>
        <v>139187035.50253797</v>
      </c>
      <c r="B1003">
        <v>245382489.35619867</v>
      </c>
    </row>
    <row r="1004" spans="1:2" x14ac:dyDescent="0.25">
      <c r="A1004">
        <f ca="1">28002.9067839403*(((RANDBETWEEN(3800,4995))))</f>
        <v>124752949.72245423</v>
      </c>
      <c r="B1004">
        <v>226127943.57007879</v>
      </c>
    </row>
    <row r="1005" spans="1:2" x14ac:dyDescent="0.25">
      <c r="A1005">
        <f ca="1">30456.6803338992*(((RANDBETWEEN(3800,4995))))</f>
        <v>126638876.8283527</v>
      </c>
      <c r="B1005">
        <v>215220342.36012048</v>
      </c>
    </row>
    <row r="1006" spans="1:2" x14ac:dyDescent="0.25">
      <c r="A1006">
        <f ca="1">28002.0504216157*(((RANDBETWEEN(3800,4995))))</f>
        <v>118280660.98090483</v>
      </c>
      <c r="B1006">
        <v>231334402.32757789</v>
      </c>
    </row>
    <row r="1007" spans="1:2" x14ac:dyDescent="0.25">
      <c r="A1007">
        <f ca="1">27623.94019928*(((RANDBETWEEN(3800,4995))))</f>
        <v>129059048.61103609</v>
      </c>
      <c r="B1007">
        <v>230637019.8962158</v>
      </c>
    </row>
    <row r="1008" spans="1:2" x14ac:dyDescent="0.25">
      <c r="A1008">
        <f ca="1">32090.8945411082*(((RANDBETWEEN(3800,4995))))</f>
        <v>145853115.68933696</v>
      </c>
      <c r="B1008">
        <v>253647417.79558483</v>
      </c>
    </row>
    <row r="1009" spans="1:2" x14ac:dyDescent="0.25">
      <c r="A1009">
        <f ca="1">28632.5463234105*(((RANDBETWEEN(3800,4995))))</f>
        <v>129218681.55755156</v>
      </c>
      <c r="B1009">
        <v>219319157.76279402</v>
      </c>
    </row>
    <row r="1010" spans="1:2" x14ac:dyDescent="0.25">
      <c r="A1010">
        <f ca="1">29180.4350351633*(((RANDBETWEEN(3800,4995))))</f>
        <v>118676829.28800899</v>
      </c>
      <c r="B1010">
        <v>243050689.77811277</v>
      </c>
    </row>
    <row r="1011" spans="1:2" x14ac:dyDescent="0.25">
      <c r="A1011">
        <f ca="1">27551.1807856971*(((RANDBETWEEN(3800,4995))))</f>
        <v>131171171.72070383</v>
      </c>
      <c r="B1011">
        <v>225584622.199518</v>
      </c>
    </row>
    <row r="1012" spans="1:2" x14ac:dyDescent="0.25">
      <c r="A1012">
        <f ca="1">31859.0383652868*(((RANDBETWEEN(3800,4995))))</f>
        <v>124027236.35606167</v>
      </c>
      <c r="B1012">
        <v>250409417.95855442</v>
      </c>
    </row>
    <row r="1013" spans="1:2" x14ac:dyDescent="0.25">
      <c r="A1013">
        <f ca="1">33776.7100486662*(((RANDBETWEEN(3800,4995))))</f>
        <v>154629778.60279396</v>
      </c>
      <c r="B1013">
        <v>261071496.05334848</v>
      </c>
    </row>
    <row r="1014" spans="1:2" x14ac:dyDescent="0.25">
      <c r="A1014">
        <f ca="1">32122.0140429102*(((RANDBETWEEN(3800,4995))))</f>
        <v>143071450.54712197</v>
      </c>
      <c r="B1014">
        <v>239575179.79097891</v>
      </c>
    </row>
    <row r="1015" spans="1:2" x14ac:dyDescent="0.25">
      <c r="A1015">
        <f ca="1">33548.3429714154*(((RANDBETWEEN(3800,4995))))</f>
        <v>140936588.82291624</v>
      </c>
      <c r="B1015">
        <v>253503614.04833332</v>
      </c>
    </row>
    <row r="1016" spans="1:2" x14ac:dyDescent="0.25">
      <c r="A1016">
        <f ca="1">30213.4124016543*(((RANDBETWEEN(3800,4995))))</f>
        <v>145266086.82715365</v>
      </c>
      <c r="B1016">
        <v>240538400.41902354</v>
      </c>
    </row>
    <row r="1017" spans="1:2" x14ac:dyDescent="0.25">
      <c r="A1017">
        <f ca="1">31756.2137871938*(((RANDBETWEEN(3800,4995))))</f>
        <v>138965191.53276002</v>
      </c>
      <c r="B1017">
        <v>224178080.09077793</v>
      </c>
    </row>
    <row r="1018" spans="1:2" x14ac:dyDescent="0.25">
      <c r="A1018">
        <f ca="1">28338.4839946611*(((RANDBETWEEN(3800,4995))))</f>
        <v>133049182.35493398</v>
      </c>
      <c r="B1018">
        <v>229328552.79073554</v>
      </c>
    </row>
    <row r="1019" spans="1:2" x14ac:dyDescent="0.25">
      <c r="A1019">
        <f ca="1">29236.9231609579*(((RANDBETWEEN(3800,4995))))</f>
        <v>135571612.69736189</v>
      </c>
      <c r="B1019">
        <v>263882959.27659118</v>
      </c>
    </row>
    <row r="1020" spans="1:2" x14ac:dyDescent="0.25">
      <c r="A1020">
        <f ca="1">28967.5573923248*(((RANDBETWEEN(3800,4995))))</f>
        <v>112654830.69875108</v>
      </c>
      <c r="B1020">
        <v>238822000.94456327</v>
      </c>
    </row>
    <row r="1021" spans="1:2" x14ac:dyDescent="0.25">
      <c r="A1021">
        <f ca="1">29531.3262592138*(((RANDBETWEEN(3800,4995))))</f>
        <v>136700509.25390062</v>
      </c>
      <c r="B1021">
        <v>226964260.20630729</v>
      </c>
    </row>
    <row r="1022" spans="1:2" x14ac:dyDescent="0.25">
      <c r="A1022">
        <f ca="1">32921.2971696543*(((RANDBETWEEN(3800,4995))))</f>
        <v>153676615.18794641</v>
      </c>
      <c r="B1022">
        <v>245266226.85917321</v>
      </c>
    </row>
    <row r="1023" spans="1:2" x14ac:dyDescent="0.25">
      <c r="A1023">
        <f ca="1">31132.011037418*(((RANDBETWEEN(3800,4995))))</f>
        <v>152671382.127498</v>
      </c>
      <c r="B1023">
        <v>266948961.27980494</v>
      </c>
    </row>
    <row r="1024" spans="1:2" x14ac:dyDescent="0.25">
      <c r="A1024">
        <f ca="1">28905.2691591613*(((RANDBETWEEN(3800,4995))))</f>
        <v>136519586.23871899</v>
      </c>
      <c r="B1024">
        <v>217708529.52673221</v>
      </c>
    </row>
    <row r="1025" spans="1:2" x14ac:dyDescent="0.25">
      <c r="A1025">
        <f ca="1">26913.8345325329*(((RANDBETWEEN(3800,4995))))</f>
        <v>131204943.34609789</v>
      </c>
      <c r="B1025">
        <v>209461141.23481044</v>
      </c>
    </row>
    <row r="1026" spans="1:2" x14ac:dyDescent="0.25">
      <c r="A1026">
        <f ca="1">29166.6411812117*(((RANDBETWEEN(3800,4995))))</f>
        <v>111124902.90041672</v>
      </c>
      <c r="B1026">
        <v>244256692.93209651</v>
      </c>
    </row>
    <row r="1027" spans="1:2" x14ac:dyDescent="0.25">
      <c r="A1027">
        <f ca="1">32719.2386201834*(((RANDBETWEEN(3800,4995))))</f>
        <v>140005622.05576479</v>
      </c>
      <c r="B1027">
        <v>265538164.05307972</v>
      </c>
    </row>
    <row r="1028" spans="1:2" x14ac:dyDescent="0.25">
      <c r="A1028">
        <f ca="1">30115.5618526507*(((RANDBETWEEN(3800,4995))))</f>
        <v>115011330.71527287</v>
      </c>
      <c r="B1028">
        <v>260389192.69857931</v>
      </c>
    </row>
    <row r="1029" spans="1:2" x14ac:dyDescent="0.25">
      <c r="A1029">
        <f ca="1">31387.8364331349*(((RANDBETWEEN(3800,4995))))</f>
        <v>120968721.61330198</v>
      </c>
      <c r="B1029">
        <v>228969306.88137615</v>
      </c>
    </row>
    <row r="1030" spans="1:2" x14ac:dyDescent="0.25">
      <c r="A1030">
        <f ca="1">26297.8520164765*(((RANDBETWEEN(3800,4995))))</f>
        <v>110450978.46920116</v>
      </c>
      <c r="B1030">
        <v>211149105.83027297</v>
      </c>
    </row>
    <row r="1031" spans="1:2" x14ac:dyDescent="0.25">
      <c r="A1031">
        <f ca="1">32976.0507179767*(((RANDBETWEEN(3800,4995))))</f>
        <v>132102059.17621464</v>
      </c>
      <c r="B1031">
        <v>206822169.46158493</v>
      </c>
    </row>
    <row r="1032" spans="1:2" x14ac:dyDescent="0.25">
      <c r="A1032">
        <f ca="1">28489.9289904307*(((RANDBETWEEN(3800,4995))))</f>
        <v>133703236.75209121</v>
      </c>
      <c r="B1032">
        <v>223260807.44963461</v>
      </c>
    </row>
    <row r="1033" spans="1:2" x14ac:dyDescent="0.25">
      <c r="A1033">
        <f ca="1">28595.7875329515*(((RANDBETWEEN(3800,4995))))</f>
        <v>115040853.24506377</v>
      </c>
      <c r="B1033">
        <v>223609817.10130882</v>
      </c>
    </row>
    <row r="1034" spans="1:2" x14ac:dyDescent="0.25">
      <c r="A1034">
        <f ca="1">28003.6832732782*(((RANDBETWEEN(3800,4995))))</f>
        <v>117447447.64812896</v>
      </c>
      <c r="B1034">
        <v>248662713.37400782</v>
      </c>
    </row>
    <row r="1035" spans="1:2" x14ac:dyDescent="0.25">
      <c r="A1035">
        <f ca="1">27958.0737019204*(((RANDBETWEEN(3800,4995))))</f>
        <v>119325058.55979609</v>
      </c>
      <c r="B1035">
        <v>218044770.11412403</v>
      </c>
    </row>
    <row r="1036" spans="1:2" x14ac:dyDescent="0.25">
      <c r="A1036">
        <f ca="1">29779.1227775483*(((RANDBETWEEN(3800,4995))))</f>
        <v>139693864.94947892</v>
      </c>
      <c r="B1036">
        <v>204749743.64535692</v>
      </c>
    </row>
    <row r="1037" spans="1:2" x14ac:dyDescent="0.25">
      <c r="A1037">
        <f ca="1">33275.89190178*(((RANDBETWEEN(3800,4995))))</f>
        <v>130275116.79546852</v>
      </c>
      <c r="B1037">
        <v>261382882.96148372</v>
      </c>
    </row>
    <row r="1038" spans="1:2" x14ac:dyDescent="0.25">
      <c r="A1038">
        <f ca="1">34680.499859444*(((RANDBETWEEN(3800,4995))))</f>
        <v>150409327.89040846</v>
      </c>
      <c r="B1038">
        <v>215143859.65478337</v>
      </c>
    </row>
    <row r="1039" spans="1:2" x14ac:dyDescent="0.25">
      <c r="A1039">
        <f ca="1">31329.8622601151*(((RANDBETWEEN(3800,4995))))</f>
        <v>119398105.07329853</v>
      </c>
      <c r="B1039">
        <v>213137716.94225797</v>
      </c>
    </row>
    <row r="1040" spans="1:2" x14ac:dyDescent="0.25">
      <c r="A1040">
        <f ca="1">26874.1634320083*(((RANDBETWEEN(3800,4995))))</f>
        <v>118407564.08142838</v>
      </c>
      <c r="B1040">
        <v>227621868.25348786</v>
      </c>
    </row>
    <row r="1041" spans="1:2" x14ac:dyDescent="0.25">
      <c r="A1041">
        <f ca="1">28882.508499899*(((RANDBETWEEN(3800,4995))))</f>
        <v>116743099.35659184</v>
      </c>
      <c r="B1041">
        <v>245627729.27038208</v>
      </c>
    </row>
    <row r="1042" spans="1:2" x14ac:dyDescent="0.25">
      <c r="A1042">
        <f ca="1">29221.5246056751*(((RANDBETWEEN(3800,4995))))</f>
        <v>142601040.07569438</v>
      </c>
      <c r="B1042">
        <v>241303168.58116192</v>
      </c>
    </row>
    <row r="1043" spans="1:2" x14ac:dyDescent="0.25">
      <c r="A1043">
        <f ca="1">27682.3893640677*(((RANDBETWEEN(3800,4995))))</f>
        <v>135671390.27329573</v>
      </c>
      <c r="B1043">
        <v>245507050.96915561</v>
      </c>
    </row>
    <row r="1044" spans="1:2" x14ac:dyDescent="0.25">
      <c r="A1044">
        <f ca="1">30258.0417653097*(((RANDBETWEEN(3800,4995))))</f>
        <v>145843761.3087928</v>
      </c>
      <c r="B1044">
        <v>264081241.85228819</v>
      </c>
    </row>
    <row r="1045" spans="1:2" x14ac:dyDescent="0.25">
      <c r="A1045">
        <f ca="1">29981.4429602469*(((RANDBETWEEN(3800,4995))))</f>
        <v>129190037.71570385</v>
      </c>
      <c r="B1045">
        <v>204532430.43633378</v>
      </c>
    </row>
    <row r="1046" spans="1:2" x14ac:dyDescent="0.25">
      <c r="A1046">
        <f ca="1">31551.3598594795*(((RANDBETWEEN(3800,4995))))</f>
        <v>156210782.66428307</v>
      </c>
      <c r="B1046">
        <v>263260586.74024439</v>
      </c>
    </row>
    <row r="1047" spans="1:2" x14ac:dyDescent="0.25">
      <c r="A1047">
        <f ca="1">31007.0701945124*(((RANDBETWEEN(3800,4995))))</f>
        <v>153174926.76089105</v>
      </c>
      <c r="B1047">
        <v>249441803.38784483</v>
      </c>
    </row>
    <row r="1048" spans="1:2" x14ac:dyDescent="0.25">
      <c r="A1048">
        <f ca="1">27364.7461479719*(((RANDBETWEEN(3800,4995))))</f>
        <v>105080625.20821206</v>
      </c>
      <c r="B1048">
        <v>227309617.10540575</v>
      </c>
    </row>
    <row r="1049" spans="1:2" x14ac:dyDescent="0.25">
      <c r="A1049">
        <f ca="1">29871.9680041904*(((RANDBETWEEN(3800,4995))))</f>
        <v>128359846.51400597</v>
      </c>
      <c r="B1049">
        <v>262040099.06412846</v>
      </c>
    </row>
    <row r="1050" spans="1:2" x14ac:dyDescent="0.25">
      <c r="A1050">
        <f ca="1">27119.0353822041*(((RANDBETWEEN(3800,4995))))</f>
        <v>113520282.10990635</v>
      </c>
      <c r="B1050">
        <v>234490653.94922161</v>
      </c>
    </row>
    <row r="1051" spans="1:2" x14ac:dyDescent="0.25">
      <c r="A1051">
        <f ca="1">28879.7166347458*(((RANDBETWEEN(3800,4995))))</f>
        <v>110002840.66174681</v>
      </c>
      <c r="B1051">
        <v>247464237.00854421</v>
      </c>
    </row>
    <row r="1052" spans="1:2" x14ac:dyDescent="0.25">
      <c r="A1052">
        <f ca="1">26238.5611278093*(((RANDBETWEEN(3800,4995))))</f>
        <v>125052982.33513932</v>
      </c>
      <c r="B1052">
        <v>248014332.80216479</v>
      </c>
    </row>
    <row r="1053" spans="1:2" x14ac:dyDescent="0.25">
      <c r="A1053">
        <f ca="1">26098.5322285929*(((RANDBETWEEN(3800,4995))))</f>
        <v>103793862.673114</v>
      </c>
      <c r="B1053">
        <v>240782580.33219203</v>
      </c>
    </row>
    <row r="1054" spans="1:2" x14ac:dyDescent="0.25">
      <c r="A1054">
        <f ca="1">27812.744565327*(((RANDBETWEEN(3800,4995))))</f>
        <v>112891930.19066216</v>
      </c>
      <c r="B1054">
        <v>217140524.17240351</v>
      </c>
    </row>
    <row r="1055" spans="1:2" x14ac:dyDescent="0.25">
      <c r="A1055">
        <f ca="1">29404.5260984538*(((RANDBETWEEN(3800,4995))))</f>
        <v>122822705.51324143</v>
      </c>
      <c r="B1055">
        <v>218556642.78823549</v>
      </c>
    </row>
    <row r="1056" spans="1:2" x14ac:dyDescent="0.25">
      <c r="A1056">
        <f ca="1">27544.1676248*(((RANDBETWEEN(3800,4995))))</f>
        <v>104998366.9857375</v>
      </c>
      <c r="B1056">
        <v>236476570.09619802</v>
      </c>
    </row>
    <row r="1057" spans="1:2" x14ac:dyDescent="0.25">
      <c r="A1057">
        <f ca="1">28250.0691990221*(((RANDBETWEEN(3800,4995))))</f>
        <v>122577050.25455673</v>
      </c>
      <c r="B1057">
        <v>221775995.70356792</v>
      </c>
    </row>
    <row r="1058" spans="1:2" x14ac:dyDescent="0.25">
      <c r="A1058">
        <f ca="1">31099.9027693267*(((RANDBETWEEN(3800,4995))))</f>
        <v>145298745.73829442</v>
      </c>
      <c r="B1058">
        <v>220724977.28834662</v>
      </c>
    </row>
    <row r="1059" spans="1:2" x14ac:dyDescent="0.25">
      <c r="A1059">
        <f ca="1">31330.0617385742*(((RANDBETWEEN(3800,4995))))</f>
        <v>134844585.72282317</v>
      </c>
      <c r="B1059">
        <v>234722113.44566321</v>
      </c>
    </row>
    <row r="1060" spans="1:2" x14ac:dyDescent="0.25">
      <c r="A1060">
        <f ca="1">26871.6014751649*(((RANDBETWEEN(3800,4995))))</f>
        <v>118261918.09220061</v>
      </c>
      <c r="B1060">
        <v>239066035.71273178</v>
      </c>
    </row>
    <row r="1061" spans="1:2" x14ac:dyDescent="0.25">
      <c r="A1061">
        <f ca="1">32873.0348101972*(((RANDBETWEEN(3800,4995))))</f>
        <v>138888572.07308331</v>
      </c>
      <c r="B1061">
        <v>223783004.21538788</v>
      </c>
    </row>
    <row r="1062" spans="1:2" x14ac:dyDescent="0.25">
      <c r="A1062">
        <f ca="1">28374.5822597049*(((RANDBETWEEN(3800,4995))))</f>
        <v>136311493.1756222</v>
      </c>
      <c r="B1062">
        <v>240417376.80307049</v>
      </c>
    </row>
    <row r="1063" spans="1:2" x14ac:dyDescent="0.25">
      <c r="A1063">
        <f ca="1">32290.3569060823*(((RANDBETWEEN(3800,4995))))</f>
        <v>125803230.50609653</v>
      </c>
      <c r="B1063">
        <v>234305272.83778533</v>
      </c>
    </row>
    <row r="1064" spans="1:2" x14ac:dyDescent="0.25">
      <c r="A1064">
        <f ca="1">33432.8001822628*(((RANDBETWEEN(3800,4995))))</f>
        <v>132828515.12413019</v>
      </c>
      <c r="B1064">
        <v>263788857.04590875</v>
      </c>
    </row>
    <row r="1065" spans="1:2" x14ac:dyDescent="0.25">
      <c r="A1065">
        <f ca="1">31714.5571277647*(((RANDBETWEEN(3800,4995))))</f>
        <v>126287366.48275898</v>
      </c>
      <c r="B1065">
        <v>236640806.55466712</v>
      </c>
    </row>
    <row r="1066" spans="1:2" x14ac:dyDescent="0.25">
      <c r="A1066">
        <f ca="1">32640.9199095634*(((RANDBETWEEN(3800,4995))))</f>
        <v>139442009.85365465</v>
      </c>
      <c r="B1066">
        <v>257648626.29495537</v>
      </c>
    </row>
    <row r="1067" spans="1:2" x14ac:dyDescent="0.25">
      <c r="A1067">
        <f ca="1">26093.9643680514*(((RANDBETWEEN(3800,4995))))</f>
        <v>127782143.51034783</v>
      </c>
      <c r="B1067">
        <v>244475050.70132601</v>
      </c>
    </row>
    <row r="1068" spans="1:2" x14ac:dyDescent="0.25">
      <c r="A1068">
        <f ca="1">32168.0764358449*(((RANDBETWEEN(3800,4995))))</f>
        <v>124233111.19523282</v>
      </c>
      <c r="B1068">
        <v>237895750.84655327</v>
      </c>
    </row>
    <row r="1069" spans="1:2" x14ac:dyDescent="0.25">
      <c r="A1069">
        <f ca="1">28297.8139055763*(((RANDBETWEEN(3800,4995))))</f>
        <v>126491228.15792622</v>
      </c>
      <c r="B1069">
        <v>252764430.54138038</v>
      </c>
    </row>
    <row r="1070" spans="1:2" x14ac:dyDescent="0.25">
      <c r="A1070">
        <f ca="1">31492.1417369726*(((RANDBETWEEN(3800,4995))))</f>
        <v>127417205.46779115</v>
      </c>
      <c r="B1070">
        <v>236625431.71246308</v>
      </c>
    </row>
    <row r="1071" spans="1:2" x14ac:dyDescent="0.25">
      <c r="A1071">
        <f ca="1">30433.9493313567*(((RANDBETWEEN(3800,4995))))</f>
        <v>150739351.03820994</v>
      </c>
      <c r="B1071">
        <v>210040348.78390548</v>
      </c>
    </row>
    <row r="1072" spans="1:2" x14ac:dyDescent="0.25">
      <c r="A1072">
        <f ca="1">29963.4978027719*(((RANDBETWEEN(3800,4995))))</f>
        <v>140139279.22356424</v>
      </c>
      <c r="B1072">
        <v>253306689.19753546</v>
      </c>
    </row>
    <row r="1073" spans="1:2" x14ac:dyDescent="0.25">
      <c r="A1073">
        <f ca="1">30928.3040387811*(((RANDBETWEEN(3800,4995))))</f>
        <v>133146348.88695276</v>
      </c>
      <c r="B1073">
        <v>255648333.45771649</v>
      </c>
    </row>
    <row r="1074" spans="1:2" x14ac:dyDescent="0.25">
      <c r="A1074">
        <f ca="1">25796.9812438602*(((RANDBETWEEN(3800,4995))))</f>
        <v>120755669.2025094</v>
      </c>
      <c r="B1074">
        <v>238482262.47931603</v>
      </c>
    </row>
    <row r="1075" spans="1:2" x14ac:dyDescent="0.25">
      <c r="A1075">
        <f ca="1">34820.7388955393*(((RANDBETWEEN(3800,4995))))</f>
        <v>154221052.56834358</v>
      </c>
      <c r="B1075">
        <v>241193477.26880592</v>
      </c>
    </row>
    <row r="1076" spans="1:2" x14ac:dyDescent="0.25">
      <c r="A1076">
        <f ca="1">29036.9322839955*(((RANDBETWEEN(3800,4995))))</f>
        <v>132408411.21501936</v>
      </c>
      <c r="B1076">
        <v>208917463.53430161</v>
      </c>
    </row>
    <row r="1077" spans="1:2" x14ac:dyDescent="0.25">
      <c r="A1077">
        <f ca="1">32761.4432717695*(((RANDBETWEEN(3800,4995))))</f>
        <v>127933435.97625989</v>
      </c>
      <c r="B1077">
        <v>255137458.66233498</v>
      </c>
    </row>
    <row r="1078" spans="1:2" x14ac:dyDescent="0.25">
      <c r="A1078">
        <f ca="1">32167.5039504411*(((RANDBETWEEN(3800,4995))))</f>
        <v>154468353.97001815</v>
      </c>
      <c r="B1078">
        <v>244038427.98026451</v>
      </c>
    </row>
    <row r="1079" spans="1:2" x14ac:dyDescent="0.25">
      <c r="A1079">
        <f ca="1">30076.5820640046*(((RANDBETWEEN(3800,4995))))</f>
        <v>132577573.73813237</v>
      </c>
      <c r="B1079">
        <v>219730541.10086966</v>
      </c>
    </row>
    <row r="1080" spans="1:2" x14ac:dyDescent="0.25">
      <c r="A1080">
        <f ca="1">25621.485713132*(((RANDBETWEEN(3800,4995))))</f>
        <v>122906266.96589424</v>
      </c>
      <c r="B1080">
        <v>224606695.88901678</v>
      </c>
    </row>
    <row r="1081" spans="1:2" x14ac:dyDescent="0.25">
      <c r="A1081">
        <f ca="1">27231.3029490849*(((RANDBETWEEN(3800,4995))))</f>
        <v>108217197.91966324</v>
      </c>
      <c r="B1081">
        <v>221235253.19498682</v>
      </c>
    </row>
    <row r="1082" spans="1:2" x14ac:dyDescent="0.25">
      <c r="A1082">
        <f ca="1">28212.9986799041*(((RANDBETWEEN(3800,4995))))</f>
        <v>138554036.51700899</v>
      </c>
      <c r="B1082">
        <v>237036517.4730984</v>
      </c>
    </row>
    <row r="1083" spans="1:2" x14ac:dyDescent="0.25">
      <c r="A1083">
        <f ca="1">30178.6069171599*(((RANDBETWEEN(3800,4995))))</f>
        <v>124758360.99553889</v>
      </c>
      <c r="B1083">
        <v>267044334.33378783</v>
      </c>
    </row>
    <row r="1084" spans="1:2" x14ac:dyDescent="0.25">
      <c r="A1084">
        <f ca="1">33092.5699151717*(((RANDBETWEEN(3800,4995))))</f>
        <v>157123521.9572351</v>
      </c>
      <c r="B1084">
        <v>205556179.33141476</v>
      </c>
    </row>
    <row r="1085" spans="1:2" x14ac:dyDescent="0.25">
      <c r="A1085">
        <f ca="1">31201.1410621559*(((RANDBETWEEN(3800,4995))))</f>
        <v>143213237.47529572</v>
      </c>
      <c r="B1085">
        <v>229786739.74288049</v>
      </c>
    </row>
    <row r="1086" spans="1:2" x14ac:dyDescent="0.25">
      <c r="A1086">
        <f ca="1">34364.8528770829*(((RANDBETWEEN(3800,4995))))</f>
        <v>165810415.13192496</v>
      </c>
      <c r="B1086">
        <v>259895846.38002425</v>
      </c>
    </row>
    <row r="1087" spans="1:2" x14ac:dyDescent="0.25">
      <c r="A1087">
        <f ca="1">31432.4488642771*(((RANDBETWEEN(3800,4995))))</f>
        <v>137831288.26985511</v>
      </c>
      <c r="B1087">
        <v>262297177.93249977</v>
      </c>
    </row>
    <row r="1088" spans="1:2" x14ac:dyDescent="0.25">
      <c r="A1088">
        <f ca="1">28008.2671723912*(((RANDBETWEEN(3800,4995))))</f>
        <v>121275796.85645381</v>
      </c>
      <c r="B1088">
        <v>259442920.47231591</v>
      </c>
    </row>
    <row r="1089" spans="1:2" x14ac:dyDescent="0.25">
      <c r="A1089">
        <f ca="1">26561.9717754635*(((RANDBETWEEN(3800,4995))))</f>
        <v>118439832.14679155</v>
      </c>
      <c r="B1089">
        <v>226080464.68076688</v>
      </c>
    </row>
    <row r="1090" spans="1:2" x14ac:dyDescent="0.25">
      <c r="A1090">
        <f ca="1">27939.2333508265*(((RANDBETWEEN(3800,4995))))</f>
        <v>130923247.48197299</v>
      </c>
      <c r="B1090">
        <v>254276947.86208844</v>
      </c>
    </row>
    <row r="1091" spans="1:2" x14ac:dyDescent="0.25">
      <c r="A1091">
        <f ca="1">26692.1445052083*(((RANDBETWEEN(3800,4995))))</f>
        <v>129910667.3068487</v>
      </c>
      <c r="B1091">
        <v>252424294.87986705</v>
      </c>
    </row>
    <row r="1092" spans="1:2" x14ac:dyDescent="0.25">
      <c r="A1092">
        <f ca="1">32141.0157257973*(((RANDBETWEEN(3800,4995))))</f>
        <v>150934209.84834406</v>
      </c>
      <c r="B1092">
        <v>256914942.71384746</v>
      </c>
    </row>
    <row r="1093" spans="1:2" x14ac:dyDescent="0.25">
      <c r="A1093">
        <f ca="1">30550.9108170174*(((RANDBETWEEN(3800,4995))))</f>
        <v>134546211.23814452</v>
      </c>
      <c r="B1093">
        <v>253458298.05772698</v>
      </c>
    </row>
    <row r="1094" spans="1:2" x14ac:dyDescent="0.25">
      <c r="A1094">
        <f ca="1">31380.296883328*(((RANDBETWEEN(3800,4995))))</f>
        <v>154296919.77532396</v>
      </c>
      <c r="B1094">
        <v>218261277.29995331</v>
      </c>
    </row>
    <row r="1095" spans="1:2" x14ac:dyDescent="0.25">
      <c r="A1095">
        <f ca="1">25768.3260657364*(((RANDBETWEEN(3800,4995))))</f>
        <v>127398604.06900068</v>
      </c>
      <c r="B1095">
        <v>206850068.06671259</v>
      </c>
    </row>
    <row r="1096" spans="1:2" x14ac:dyDescent="0.25">
      <c r="A1096">
        <f ca="1">26144.9716375388*(((RANDBETWEEN(3800,4995))))</f>
        <v>100475126.0030615</v>
      </c>
      <c r="B1096">
        <v>257269864.69679135</v>
      </c>
    </row>
    <row r="1097" spans="1:2" x14ac:dyDescent="0.25">
      <c r="A1097">
        <f ca="1">34832.2272167124*(((RANDBETWEEN(3800,4995))))</f>
        <v>172140866.9049927</v>
      </c>
      <c r="B1097">
        <v>265480641.26413247</v>
      </c>
    </row>
    <row r="1098" spans="1:2" x14ac:dyDescent="0.25">
      <c r="A1098">
        <f ca="1">31188.5274904561*(((RANDBETWEEN(3800,4995))))</f>
        <v>147802431.77727139</v>
      </c>
      <c r="B1098">
        <v>267461730.99292701</v>
      </c>
    </row>
    <row r="1099" spans="1:2" x14ac:dyDescent="0.25">
      <c r="A1099">
        <f ca="1">26959.3619410183*(((RANDBETWEEN(3800,4995))))</f>
        <v>122206787.67863618</v>
      </c>
      <c r="B1099">
        <v>262761228.76216754</v>
      </c>
    </row>
    <row r="1100" spans="1:2" x14ac:dyDescent="0.25">
      <c r="A1100">
        <f ca="1">29437.3663451285*(((RANDBETWEEN(3800,4995))))</f>
        <v>134734825.76165321</v>
      </c>
      <c r="B1100">
        <v>255241360.47016615</v>
      </c>
    </row>
    <row r="1101" spans="1:2" x14ac:dyDescent="0.25">
      <c r="A1101">
        <f ca="1">31215.1435926581*(((RANDBETWEEN(3800,4995))))</f>
        <v>147241832.32656828</v>
      </c>
      <c r="B1101">
        <v>247137264.73833132</v>
      </c>
    </row>
    <row r="1102" spans="1:2" x14ac:dyDescent="0.25">
      <c r="A1102">
        <f ca="1">30402.0905578378*(((RANDBETWEEN(3800,4995))))</f>
        <v>133982013.08839124</v>
      </c>
      <c r="B1102">
        <v>214650908.26520175</v>
      </c>
    </row>
    <row r="1103" spans="1:2" x14ac:dyDescent="0.25">
      <c r="A1103">
        <f ca="1">26988.8146975968*(((RANDBETWEEN(3800,4995))))</f>
        <v>119587437.92505145</v>
      </c>
      <c r="B1103">
        <v>238580450.5395802</v>
      </c>
    </row>
    <row r="1104" spans="1:2" x14ac:dyDescent="0.25">
      <c r="A1104">
        <f ca="1">33101.2497272404*(((RANDBETWEEN(3800,4995))))</f>
        <v>142633285.07467881</v>
      </c>
      <c r="B1104">
        <v>231968031.84432253</v>
      </c>
    </row>
    <row r="1105" spans="1:2" x14ac:dyDescent="0.25">
      <c r="A1105">
        <f ca="1">28363.3188918659*(((RANDBETWEEN(3800,4995))))</f>
        <v>141050784.84924924</v>
      </c>
      <c r="B1105">
        <v>251943254.28135815</v>
      </c>
    </row>
    <row r="1106" spans="1:2" x14ac:dyDescent="0.25">
      <c r="A1106">
        <f ca="1">27440.7212631355*(((RANDBETWEEN(3800,4995))))</f>
        <v>119229933.88832359</v>
      </c>
      <c r="B1106">
        <v>260057571.79317576</v>
      </c>
    </row>
    <row r="1107" spans="1:2" x14ac:dyDescent="0.25">
      <c r="A1107">
        <f ca="1">27634.3263911309*(((RANDBETWEEN(3800,4995))))</f>
        <v>134717341.15676314</v>
      </c>
      <c r="B1107">
        <v>210475816.20682439</v>
      </c>
    </row>
    <row r="1108" spans="1:2" x14ac:dyDescent="0.25">
      <c r="A1108">
        <f ca="1">27229.8003636636*(((RANDBETWEEN(3800,4995))))</f>
        <v>110661908.67792884</v>
      </c>
      <c r="B1108">
        <v>211356997.60527134</v>
      </c>
    </row>
    <row r="1109" spans="1:2" x14ac:dyDescent="0.25">
      <c r="A1109">
        <f ca="1">26658.9501504689*(((RANDBETWEEN(3800,4995))))</f>
        <v>109355013.51722349</v>
      </c>
      <c r="B1109">
        <v>223755130.63029772</v>
      </c>
    </row>
    <row r="1110" spans="1:2" x14ac:dyDescent="0.25">
      <c r="A1110">
        <f ca="1">25059.0499557453*(((RANDBETWEEN(3800,4995))))</f>
        <v>124593596.37996551</v>
      </c>
      <c r="B1110">
        <v>238922568.74752158</v>
      </c>
    </row>
    <row r="1111" spans="1:2" x14ac:dyDescent="0.25">
      <c r="A1111">
        <f ca="1">25772.3440793696*(((RANDBETWEEN(3800,4995))))</f>
        <v>126671071.1501018</v>
      </c>
      <c r="B1111">
        <v>251198003.14728385</v>
      </c>
    </row>
    <row r="1112" spans="1:2" x14ac:dyDescent="0.25">
      <c r="A1112">
        <f ca="1">30423.6689471899*(((RANDBETWEEN(3800,4995))))</f>
        <v>140283537.5154925</v>
      </c>
      <c r="B1112">
        <v>230121134.63689774</v>
      </c>
    </row>
    <row r="1113" spans="1:2" x14ac:dyDescent="0.25">
      <c r="A1113">
        <f ca="1">26186.481504935*(((RANDBETWEEN(3800,4995))))</f>
        <v>114356364.73205119</v>
      </c>
      <c r="B1113">
        <v>230561847.19146377</v>
      </c>
    </row>
    <row r="1114" spans="1:2" x14ac:dyDescent="0.25">
      <c r="A1114">
        <f ca="1">30792.0420079244*(((RANDBETWEEN(3800,4995))))</f>
        <v>136070033.63301775</v>
      </c>
      <c r="B1114">
        <v>262307701.71818471</v>
      </c>
    </row>
    <row r="1115" spans="1:2" x14ac:dyDescent="0.25">
      <c r="A1115">
        <f ca="1">26457.1380617319*(((RANDBETWEEN(3800,4995))))</f>
        <v>100537124.63458125</v>
      </c>
      <c r="B1115">
        <v>266167936.99053687</v>
      </c>
    </row>
    <row r="1116" spans="1:2" x14ac:dyDescent="0.25">
      <c r="A1116">
        <f ca="1">28658.746762625*(((RANDBETWEEN(3800,4995))))</f>
        <v>110336175.03610629</v>
      </c>
      <c r="B1116">
        <v>263104624.24098262</v>
      </c>
    </row>
    <row r="1117" spans="1:2" x14ac:dyDescent="0.25">
      <c r="A1117">
        <f ca="1">30452.5020686458*(((RANDBETWEEN(3800,4995))))</f>
        <v>123302180.87594678</v>
      </c>
      <c r="B1117">
        <v>225275796.07023531</v>
      </c>
    </row>
    <row r="1118" spans="1:2" x14ac:dyDescent="0.25">
      <c r="A1118">
        <f ca="1">28211.5199625102*(((RANDBETWEEN(3800,4995))))</f>
        <v>115695443.36625428</v>
      </c>
      <c r="B1118">
        <v>246267644.91385865</v>
      </c>
    </row>
    <row r="1119" spans="1:2" x14ac:dyDescent="0.25">
      <c r="A1119">
        <f ca="1">28502.6954579864*(((RANDBETWEEN(3800,4995))))</f>
        <v>131254912.58402732</v>
      </c>
      <c r="B1119">
        <v>248150530.87044296</v>
      </c>
    </row>
    <row r="1120" spans="1:2" x14ac:dyDescent="0.25">
      <c r="A1120">
        <f ca="1">33149.1981297546*(((RANDBETWEEN(3800,4995))))</f>
        <v>142640999.55233389</v>
      </c>
      <c r="B1120">
        <v>203716636.52322024</v>
      </c>
    </row>
    <row r="1121" spans="1:2" x14ac:dyDescent="0.25">
      <c r="A1121">
        <f ca="1">32378.7093938111*(((RANDBETWEEN(3800,4995))))</f>
        <v>155935864.44059429</v>
      </c>
      <c r="B1121">
        <v>221033372.03402293</v>
      </c>
    </row>
    <row r="1122" spans="1:2" x14ac:dyDescent="0.25">
      <c r="A1122">
        <f ca="1">30544.6068141682*(((RANDBETWEEN(3800,4995))))</f>
        <v>139558308.53393456</v>
      </c>
      <c r="B1122">
        <v>245331526.17420065</v>
      </c>
    </row>
    <row r="1123" spans="1:2" x14ac:dyDescent="0.25">
      <c r="A1123">
        <f ca="1">28097.0358487996*(((RANDBETWEEN(3800,4995))))</f>
        <v>111854299.7140713</v>
      </c>
      <c r="B1123">
        <v>266873476.85758764</v>
      </c>
    </row>
    <row r="1124" spans="1:2" x14ac:dyDescent="0.25">
      <c r="A1124">
        <f ca="1">25881.4675712762*(((RANDBETWEEN(3800,4995))))</f>
        <v>127285057.51553616</v>
      </c>
      <c r="B1124">
        <v>207960374.41295367</v>
      </c>
    </row>
    <row r="1125" spans="1:2" x14ac:dyDescent="0.25">
      <c r="A1125">
        <f ca="1">30229.2534833782*(((RANDBETWEEN(3800,4995))))</f>
        <v>137089664.5471203</v>
      </c>
      <c r="B1125">
        <v>263686950.40047619</v>
      </c>
    </row>
    <row r="1126" spans="1:2" x14ac:dyDescent="0.25">
      <c r="A1126">
        <f ca="1">28023.9535930551*(((RANDBETWEEN(3800,4995))))</f>
        <v>123557611.39177996</v>
      </c>
      <c r="B1126">
        <v>232791212.63818938</v>
      </c>
    </row>
    <row r="1127" spans="1:2" x14ac:dyDescent="0.25">
      <c r="A1127">
        <f ca="1">33629.6626221455*(((RANDBETWEEN(3800,4995))))</f>
        <v>136939986.19737634</v>
      </c>
      <c r="B1127">
        <v>238709274.36646914</v>
      </c>
    </row>
    <row r="1128" spans="1:2" x14ac:dyDescent="0.25">
      <c r="A1128">
        <f ca="1">32335.8084953043*(((RANDBETWEEN(3800,4995))))</f>
        <v>147968659.67451268</v>
      </c>
      <c r="B1128">
        <v>266266928.79584306</v>
      </c>
    </row>
    <row r="1129" spans="1:2" x14ac:dyDescent="0.25">
      <c r="A1129">
        <f ca="1">28939.2779754746*(((RANDBETWEEN(3800,4995))))</f>
        <v>119085128.86907806</v>
      </c>
      <c r="B1129">
        <v>216745686.01042959</v>
      </c>
    </row>
    <row r="1130" spans="1:2" x14ac:dyDescent="0.25">
      <c r="A1130">
        <f ca="1">29277.1597846634*(((RANDBETWEEN(3800,4995))))</f>
        <v>114766466.35588038</v>
      </c>
      <c r="B1130">
        <v>222425441.61309758</v>
      </c>
    </row>
    <row r="1131" spans="1:2" x14ac:dyDescent="0.25">
      <c r="A1131">
        <f ca="1">29915.7841775293*(((RANDBETWEEN(3800,4995))))</f>
        <v>144463321.79328942</v>
      </c>
      <c r="B1131">
        <v>227597515.27330762</v>
      </c>
    </row>
    <row r="1132" spans="1:2" x14ac:dyDescent="0.25">
      <c r="A1132">
        <f ca="1">33746.7874914141*(((RANDBETWEEN(3800,4995))))</f>
        <v>145178679.78806335</v>
      </c>
      <c r="B1132">
        <v>250407142.71362641</v>
      </c>
    </row>
    <row r="1133" spans="1:2" x14ac:dyDescent="0.25">
      <c r="A1133">
        <f ca="1">29952.7301740903*(((RANDBETWEEN(3800,4995))))</f>
        <v>135925489.530022</v>
      </c>
      <c r="B1133">
        <v>220945820.75896284</v>
      </c>
    </row>
    <row r="1134" spans="1:2" x14ac:dyDescent="0.25">
      <c r="A1134">
        <f ca="1">30449.0689443835*(((RANDBETWEEN(3800,4995))))</f>
        <v>119360350.26198348</v>
      </c>
      <c r="B1134">
        <v>232176164.65776637</v>
      </c>
    </row>
    <row r="1135" spans="1:2" x14ac:dyDescent="0.25">
      <c r="A1135">
        <f ca="1">29549.5473703785*(((RANDBETWEEN(3800,4995))))</f>
        <v>112436027.74429031</v>
      </c>
      <c r="B1135">
        <v>250814973.52386838</v>
      </c>
    </row>
    <row r="1136" spans="1:2" x14ac:dyDescent="0.25">
      <c r="A1136">
        <f ca="1">27540.8707072275*(((RANDBETWEEN(3800,4995))))</f>
        <v>105977270.48141146</v>
      </c>
      <c r="B1136">
        <v>212449145.06592071</v>
      </c>
    </row>
    <row r="1137" spans="1:2" x14ac:dyDescent="0.25">
      <c r="A1137">
        <f ca="1">27395.8929692265*(((RANDBETWEEN(3800,4995))))</f>
        <v>120678908.52944291</v>
      </c>
      <c r="B1137">
        <v>220424016.71919024</v>
      </c>
    </row>
    <row r="1138" spans="1:2" x14ac:dyDescent="0.25">
      <c r="A1138">
        <f ca="1">30321.6449719407*(((RANDBETWEEN(3800,4995))))</f>
        <v>134173279.00083776</v>
      </c>
      <c r="B1138">
        <v>207994847.25836647</v>
      </c>
    </row>
    <row r="1139" spans="1:2" x14ac:dyDescent="0.25">
      <c r="A1139">
        <f ca="1">28244.0630019929*(((RANDBETWEEN(3800,4995))))</f>
        <v>128651706.97407769</v>
      </c>
      <c r="B1139">
        <v>257032382.97234961</v>
      </c>
    </row>
    <row r="1140" spans="1:2" x14ac:dyDescent="0.25">
      <c r="A1140">
        <f ca="1">30349.0229146785*(((RANDBETWEEN(3800,4995))))</f>
        <v>143763321.54683214</v>
      </c>
      <c r="B1140">
        <v>236684496.15042156</v>
      </c>
    </row>
    <row r="1141" spans="1:2" x14ac:dyDescent="0.25">
      <c r="A1141">
        <f ca="1">32134.1028559775*(((RANDBETWEEN(3800,4995))))</f>
        <v>133613599.67515439</v>
      </c>
      <c r="B1141">
        <v>266082257.02475959</v>
      </c>
    </row>
    <row r="1142" spans="1:2" x14ac:dyDescent="0.25">
      <c r="A1142">
        <f ca="1">28467.1418122673*(((RANDBETWEEN(3800,4995))))</f>
        <v>129952502.37300007</v>
      </c>
      <c r="B1142">
        <v>239089153.9690769</v>
      </c>
    </row>
    <row r="1143" spans="1:2" x14ac:dyDescent="0.25">
      <c r="A1143">
        <f ca="1">30637.8174792469*(((RANDBETWEEN(3800,4995))))</f>
        <v>135296601.9883545</v>
      </c>
      <c r="B1143">
        <v>216348695.83484185</v>
      </c>
    </row>
    <row r="1144" spans="1:2" x14ac:dyDescent="0.25">
      <c r="A1144">
        <f ca="1">28012.6859620563*(((RANDBETWEEN(3800,4995))))</f>
        <v>117961420.5862191</v>
      </c>
      <c r="B1144">
        <v>230862438.34219325</v>
      </c>
    </row>
    <row r="1145" spans="1:2" x14ac:dyDescent="0.25">
      <c r="A1145">
        <f ca="1">24780.1027524191*(((RANDBETWEEN(3800,4995))))</f>
        <v>103679949.91612151</v>
      </c>
      <c r="B1145">
        <v>215692701.75741017</v>
      </c>
    </row>
    <row r="1146" spans="1:2" x14ac:dyDescent="0.25">
      <c r="A1146">
        <f ca="1">30070.0786679303*(((RANDBETWEEN(3800,4995))))</f>
        <v>125933489.46129209</v>
      </c>
      <c r="B1146">
        <v>213768664.86936238</v>
      </c>
    </row>
    <row r="1147" spans="1:2" x14ac:dyDescent="0.25">
      <c r="A1147">
        <f ca="1">30488.9168483414*(((RANDBETWEEN(3800,4995))))</f>
        <v>127169272.17443213</v>
      </c>
      <c r="B1147">
        <v>232536211.18105397</v>
      </c>
    </row>
    <row r="1148" spans="1:2" x14ac:dyDescent="0.25">
      <c r="A1148">
        <f ca="1">28881.8782365653*(((RANDBETWEEN(3800,4995))))</f>
        <v>127022500.48441429</v>
      </c>
      <c r="B1148">
        <v>224278356.29351169</v>
      </c>
    </row>
    <row r="1149" spans="1:2" x14ac:dyDescent="0.25">
      <c r="A1149">
        <f ca="1">30453.6758659737*(((RANDBETWEEN(3800,4995))))</f>
        <v>123124211.52613156</v>
      </c>
      <c r="B1149">
        <v>263928271.31738415</v>
      </c>
    </row>
    <row r="1150" spans="1:2" x14ac:dyDescent="0.25">
      <c r="A1150">
        <f ca="1">30970.3115644659*(((RANDBETWEEN(3800,4995))))</f>
        <v>129982397.63606346</v>
      </c>
      <c r="B1150">
        <v>229189330.39670491</v>
      </c>
    </row>
    <row r="1151" spans="1:2" x14ac:dyDescent="0.25">
      <c r="A1151">
        <f ca="1">31384.2389107743*(((RANDBETWEEN(3800,4995))))</f>
        <v>127451394.21665432</v>
      </c>
      <c r="B1151">
        <v>221859262.85654461</v>
      </c>
    </row>
    <row r="1152" spans="1:2" x14ac:dyDescent="0.25">
      <c r="A1152">
        <f ca="1">30218.751498373*(((RANDBETWEEN(3800,4995))))</f>
        <v>143750600.87776053</v>
      </c>
      <c r="B1152">
        <v>223524661.85571602</v>
      </c>
    </row>
    <row r="1153" spans="1:2" x14ac:dyDescent="0.25">
      <c r="A1153">
        <f ca="1">28515.9502613734*(((RANDBETWEEN(3800,4995))))</f>
        <v>138131263.06609267</v>
      </c>
      <c r="B1153">
        <v>211321438.44533774</v>
      </c>
    </row>
    <row r="1154" spans="1:2" x14ac:dyDescent="0.25">
      <c r="A1154">
        <f ca="1">32985.0000932747*(((RANDBETWEEN(3800,4995))))</f>
        <v>132302835.37412484</v>
      </c>
      <c r="B1154">
        <v>251436915.80774975</v>
      </c>
    </row>
    <row r="1155" spans="1:2" x14ac:dyDescent="0.25">
      <c r="A1155">
        <f ca="1">31922.385206183*(((RANDBETWEEN(3800,4995))))</f>
        <v>154217042.93106991</v>
      </c>
      <c r="B1155">
        <v>235338076.89954031</v>
      </c>
    </row>
    <row r="1156" spans="1:2" x14ac:dyDescent="0.25">
      <c r="A1156">
        <f ca="1">28655.4711685503*(((RANDBETWEEN(3800,4995))))</f>
        <v>112616001.69240287</v>
      </c>
      <c r="B1156">
        <v>258204740.44291139</v>
      </c>
    </row>
    <row r="1157" spans="1:2" x14ac:dyDescent="0.25">
      <c r="A1157">
        <f ca="1">27551.7917895123*(((RANDBETWEEN(3800,4995))))</f>
        <v>123624889.75954157</v>
      </c>
      <c r="B1157">
        <v>217911329.70237085</v>
      </c>
    </row>
    <row r="1158" spans="1:2" x14ac:dyDescent="0.25">
      <c r="A1158">
        <f ca="1">28226.2636109687*(((RANDBETWEEN(3800,4995))))</f>
        <v>108840472.48389536</v>
      </c>
      <c r="B1158">
        <v>227765647.0992659</v>
      </c>
    </row>
    <row r="1159" spans="1:2" x14ac:dyDescent="0.25">
      <c r="A1159">
        <f ca="1">30235.834307154*(((RANDBETWEEN(3800,4995))))</f>
        <v>125025174.86008193</v>
      </c>
      <c r="B1159">
        <v>250288313.23954743</v>
      </c>
    </row>
    <row r="1160" spans="1:2" x14ac:dyDescent="0.25">
      <c r="A1160">
        <f ca="1">28534.3882682438*(((RANDBETWEEN(3800,4995))))</f>
        <v>121071409.42215846</v>
      </c>
      <c r="B1160">
        <v>241241692.56251955</v>
      </c>
    </row>
    <row r="1161" spans="1:2" x14ac:dyDescent="0.25">
      <c r="A1161">
        <f ca="1">30147.6882939662*(((RANDBETWEEN(3800,4995))))</f>
        <v>120620900.86415885</v>
      </c>
      <c r="B1161">
        <v>224018880.12702572</v>
      </c>
    </row>
    <row r="1162" spans="1:2" x14ac:dyDescent="0.25">
      <c r="A1162">
        <f ca="1">26368.759905818*(((RANDBETWEEN(3800,4995))))</f>
        <v>113543880.15445232</v>
      </c>
      <c r="B1162">
        <v>223818858.11924452</v>
      </c>
    </row>
    <row r="1163" spans="1:2" x14ac:dyDescent="0.25">
      <c r="A1163">
        <f ca="1">28335.2227125956*(((RANDBETWEEN(3800,4995))))</f>
        <v>137765852.82863995</v>
      </c>
      <c r="B1163">
        <v>215098050.80804384</v>
      </c>
    </row>
    <row r="1164" spans="1:2" x14ac:dyDescent="0.25">
      <c r="A1164">
        <f ca="1">26367.6343093075*(((RANDBETWEEN(3800,4995))))</f>
        <v>108661020.9886563</v>
      </c>
      <c r="B1164">
        <v>225824400.99393597</v>
      </c>
    </row>
    <row r="1165" spans="1:2" x14ac:dyDescent="0.25">
      <c r="A1165">
        <f ca="1">31804.5732111271*(((RANDBETWEEN(3800,4995))))</f>
        <v>155047294.40424463</v>
      </c>
      <c r="B1165">
        <v>241175552.92541856</v>
      </c>
    </row>
    <row r="1166" spans="1:2" x14ac:dyDescent="0.25">
      <c r="A1166">
        <f ca="1">32083.970273862*(((RANDBETWEEN(3800,4995))))</f>
        <v>125865415.38436043</v>
      </c>
      <c r="B1166">
        <v>250460641.29751876</v>
      </c>
    </row>
    <row r="1167" spans="1:2" x14ac:dyDescent="0.25">
      <c r="A1167">
        <f ca="1">29752.6162121128*(((RANDBETWEEN(3800,4995))))</f>
        <v>131566068.889963</v>
      </c>
      <c r="B1167">
        <v>233439604.8437885</v>
      </c>
    </row>
    <row r="1168" spans="1:2" x14ac:dyDescent="0.25">
      <c r="A1168">
        <f ca="1">28149.943185227*(((RANDBETWEEN(3800,4995))))</f>
        <v>133402580.75479063</v>
      </c>
      <c r="B1168">
        <v>231946094.96337408</v>
      </c>
    </row>
    <row r="1169" spans="1:2" x14ac:dyDescent="0.25">
      <c r="A1169">
        <f ca="1">32637.5210378927*(((RANDBETWEEN(3800,4995))))</f>
        <v>156562188.4187713</v>
      </c>
      <c r="B1169">
        <v>256662942.95438734</v>
      </c>
    </row>
    <row r="1170" spans="1:2" x14ac:dyDescent="0.25">
      <c r="A1170">
        <f ca="1">28952.2598222997*(((RANDBETWEEN(3800,4995))))</f>
        <v>113377049.46412578</v>
      </c>
      <c r="B1170">
        <v>216421046.68208453</v>
      </c>
    </row>
    <row r="1171" spans="1:2" x14ac:dyDescent="0.25">
      <c r="A1171">
        <f ca="1">29985.0883625811*(((RANDBETWEEN(3800,4995))))</f>
        <v>142639065.34079835</v>
      </c>
      <c r="B1171">
        <v>258855084.66426444</v>
      </c>
    </row>
    <row r="1172" spans="1:2" x14ac:dyDescent="0.25">
      <c r="A1172">
        <f ca="1">31225.9072856533*(((RANDBETWEEN(3800,4995))))</f>
        <v>120500776.21533616</v>
      </c>
      <c r="B1172">
        <v>219035874.08958799</v>
      </c>
    </row>
    <row r="1173" spans="1:2" x14ac:dyDescent="0.25">
      <c r="A1173">
        <f ca="1">29663.1586197546*(((RANDBETWEEN(3800,4995))))</f>
        <v>140188087.63696015</v>
      </c>
      <c r="B1173">
        <v>223902857.26738092</v>
      </c>
    </row>
    <row r="1174" spans="1:2" x14ac:dyDescent="0.25">
      <c r="A1174">
        <f ca="1">28493.3178686812*(((RANDBETWEEN(3800,4995))))</f>
        <v>117990829.294209</v>
      </c>
      <c r="B1174">
        <v>233945106.82983914</v>
      </c>
    </row>
    <row r="1175" spans="1:2" x14ac:dyDescent="0.25">
      <c r="A1175">
        <f ca="1">33038.3685874492*(((RANDBETWEEN(3800,4995))))</f>
        <v>134631351.99385542</v>
      </c>
      <c r="B1175">
        <v>244630129.40737024</v>
      </c>
    </row>
    <row r="1176" spans="1:2" x14ac:dyDescent="0.25">
      <c r="A1176">
        <f ca="1">32828.7490822228*(((RANDBETWEEN(3800,4995))))</f>
        <v>126489170.21380436</v>
      </c>
      <c r="B1176">
        <v>224754211.44604611</v>
      </c>
    </row>
    <row r="1177" spans="1:2" x14ac:dyDescent="0.25">
      <c r="A1177">
        <f ca="1">30938.0809260875*(((RANDBETWEEN(3800,4995))))</f>
        <v>118956921.16080655</v>
      </c>
      <c r="B1177">
        <v>243549340.49752128</v>
      </c>
    </row>
    <row r="1178" spans="1:2" x14ac:dyDescent="0.25">
      <c r="A1178">
        <f ca="1">29384.0491700945*(((RANDBETWEEN(3800,4995))))</f>
        <v>140543907.18056214</v>
      </c>
      <c r="B1178">
        <v>245488539.52388287</v>
      </c>
    </row>
    <row r="1179" spans="1:2" x14ac:dyDescent="0.25">
      <c r="A1179">
        <f ca="1">29938.6751085487*(((RANDBETWEEN(3800,4995))))</f>
        <v>123137770.72146092</v>
      </c>
      <c r="B1179">
        <v>259024290.99319655</v>
      </c>
    </row>
    <row r="1180" spans="1:2" x14ac:dyDescent="0.25">
      <c r="A1180">
        <f ca="1">27540.777015063*(((RANDBETWEEN(3800,4995))))</f>
        <v>125007586.87137103</v>
      </c>
      <c r="B1180">
        <v>247007435.44645068</v>
      </c>
    </row>
    <row r="1181" spans="1:2" x14ac:dyDescent="0.25">
      <c r="A1181">
        <f ca="1">31303.5390837414*(((RANDBETWEEN(3800,4995))))</f>
        <v>136827769.3350336</v>
      </c>
      <c r="B1181">
        <v>262535132.50393188</v>
      </c>
    </row>
    <row r="1182" spans="1:2" x14ac:dyDescent="0.25">
      <c r="A1182">
        <f ca="1">32798.837878512*(((RANDBETWEEN(3800,4995))))</f>
        <v>143265323.8533403</v>
      </c>
      <c r="B1182">
        <v>237135853.43060553</v>
      </c>
    </row>
    <row r="1183" spans="1:2" x14ac:dyDescent="0.25">
      <c r="A1183">
        <f ca="1">32194.280851564*(((RANDBETWEEN(3800,4995))))</f>
        <v>148158080.47889745</v>
      </c>
      <c r="B1183">
        <v>257114371.18669185</v>
      </c>
    </row>
    <row r="1184" spans="1:2" x14ac:dyDescent="0.25">
      <c r="A1184">
        <f ca="1">33515.1628695712*(((RANDBETWEEN(3800,4995))))</f>
        <v>152795627.52237517</v>
      </c>
      <c r="B1184">
        <v>204511651.61496857</v>
      </c>
    </row>
    <row r="1185" spans="1:2" x14ac:dyDescent="0.25">
      <c r="A1185">
        <f ca="1">33186.8146688587*(((RANDBETWEEN(3800,4995))))</f>
        <v>158599787.30247593</v>
      </c>
      <c r="B1185">
        <v>266292240.20798418</v>
      </c>
    </row>
    <row r="1186" spans="1:2" x14ac:dyDescent="0.25">
      <c r="A1186">
        <f ca="1">28285.7949026554*(((RANDBETWEEN(3800,4995))))</f>
        <v>111248031.35214385</v>
      </c>
      <c r="B1186">
        <v>231467954.57952601</v>
      </c>
    </row>
    <row r="1187" spans="1:2" x14ac:dyDescent="0.25">
      <c r="A1187">
        <f ca="1">31088.3275832074*(((RANDBETWEEN(3800,4995))))</f>
        <v>142788688.58967152</v>
      </c>
      <c r="B1187">
        <v>264461965.58683088</v>
      </c>
    </row>
    <row r="1188" spans="1:2" x14ac:dyDescent="0.25">
      <c r="A1188">
        <f ca="1">28688.5764156075*(((RANDBETWEEN(3800,4995))))</f>
        <v>110967413.57556997</v>
      </c>
      <c r="B1188">
        <v>257059997.43495512</v>
      </c>
    </row>
    <row r="1189" spans="1:2" x14ac:dyDescent="0.25">
      <c r="A1189">
        <f ca="1">26514.5362193175*(((RANDBETWEEN(3800,4995))))</f>
        <v>122338070.11593075</v>
      </c>
      <c r="B1189">
        <v>251986533.26398382</v>
      </c>
    </row>
    <row r="1190" spans="1:2" x14ac:dyDescent="0.25">
      <c r="A1190">
        <f ca="1">31459.1294177698*(((RANDBETWEEN(3800,4995))))</f>
        <v>131971047.90754431</v>
      </c>
      <c r="B1190">
        <v>253950077.18393138</v>
      </c>
    </row>
    <row r="1191" spans="1:2" x14ac:dyDescent="0.25">
      <c r="A1191">
        <f ca="1">29752.9964903512*(((RANDBETWEEN(3800,4995))))</f>
        <v>132341328.38908206</v>
      </c>
      <c r="B1191">
        <v>208813831.71732551</v>
      </c>
    </row>
    <row r="1192" spans="1:2" x14ac:dyDescent="0.25">
      <c r="A1192">
        <f ca="1">32700.4814524602*(((RANDBETWEEN(3800,4995))))</f>
        <v>159055141.78476629</v>
      </c>
      <c r="B1192">
        <v>236211994.29549956</v>
      </c>
    </row>
    <row r="1193" spans="1:2" x14ac:dyDescent="0.25">
      <c r="A1193">
        <f ca="1">31890.3373625211*(((RANDBETWEEN(3800,4995))))</f>
        <v>132855145.45226298</v>
      </c>
      <c r="B1193">
        <v>256134196.07835934</v>
      </c>
    </row>
    <row r="1194" spans="1:2" x14ac:dyDescent="0.25">
      <c r="A1194">
        <f ca="1">34899.6527481981*(((RANDBETWEEN(3800,4995))))</f>
        <v>144205365.15555435</v>
      </c>
      <c r="B1194">
        <v>252941219.49706343</v>
      </c>
    </row>
    <row r="1195" spans="1:2" x14ac:dyDescent="0.25">
      <c r="A1195">
        <f ca="1">31238.4808927556*(((RANDBETWEEN(3800,4995))))</f>
        <v>137105692.63830435</v>
      </c>
      <c r="B1195">
        <v>245684100.17518282</v>
      </c>
    </row>
    <row r="1196" spans="1:2" x14ac:dyDescent="0.25">
      <c r="A1196">
        <f ca="1">33500.3420530296*(((RANDBETWEEN(3800,4995))))</f>
        <v>148373014.95286807</v>
      </c>
      <c r="B1196">
        <v>259492261.76592225</v>
      </c>
    </row>
    <row r="1197" spans="1:2" x14ac:dyDescent="0.25">
      <c r="A1197">
        <f ca="1">31485.0424930524*(((RANDBETWEEN(3800,4995))))</f>
        <v>121595234.10816836</v>
      </c>
      <c r="B1197">
        <v>262041725.20341977</v>
      </c>
    </row>
    <row r="1198" spans="1:2" x14ac:dyDescent="0.25">
      <c r="A1198">
        <f ca="1">31334.9047974501*(((RANDBETWEEN(3800,4995))))</f>
        <v>149749510.02701426</v>
      </c>
      <c r="B1198">
        <v>235963611.36334902</v>
      </c>
    </row>
    <row r="1199" spans="1:2" x14ac:dyDescent="0.25">
      <c r="A1199">
        <f ca="1">31500.2481068217*(((RANDBETWEEN(3800,4995))))</f>
        <v>131828538.32704881</v>
      </c>
      <c r="B1199">
        <v>219338437.5531885</v>
      </c>
    </row>
    <row r="1200" spans="1:2" x14ac:dyDescent="0.25">
      <c r="A1200">
        <f ca="1">28494.4065597524*(((RANDBETWEEN(3800,4995))))</f>
        <v>127284514.10241382</v>
      </c>
      <c r="B1200">
        <v>251901844.80395767</v>
      </c>
    </row>
    <row r="1201" spans="1:2" x14ac:dyDescent="0.25">
      <c r="A1201">
        <f ca="1">30970.428464595*(((RANDBETWEEN(3800,4995))))</f>
        <v>151383454.33494058</v>
      </c>
      <c r="B1201">
        <v>235270499.78091985</v>
      </c>
    </row>
    <row r="1202" spans="1:2" x14ac:dyDescent="0.25">
      <c r="A1202">
        <f ca="1">30929.5863040699*(((RANDBETWEEN(3800,4995))))</f>
        <v>143482350.86458009</v>
      </c>
      <c r="B1202">
        <v>245713489.67681807</v>
      </c>
    </row>
    <row r="1203" spans="1:2" x14ac:dyDescent="0.25">
      <c r="A1203">
        <f ca="1">31872.2191994268*(((RANDBETWEEN(3800,4995))))</f>
        <v>124875354.82335411</v>
      </c>
      <c r="B1203">
        <v>225155316.8549706</v>
      </c>
    </row>
    <row r="1204" spans="1:2" x14ac:dyDescent="0.25">
      <c r="A1204">
        <f ca="1">30145.0956454441*(((RANDBETWEEN(3800,4995))))</f>
        <v>131613487.58800896</v>
      </c>
      <c r="B1204">
        <v>245871309.42905068</v>
      </c>
    </row>
    <row r="1205" spans="1:2" x14ac:dyDescent="0.25">
      <c r="A1205">
        <f ca="1">29293.2307245953*(((RANDBETWEEN(3800,4995))))</f>
        <v>114390065.97954473</v>
      </c>
      <c r="B1205">
        <v>234209103.29168928</v>
      </c>
    </row>
    <row r="1206" spans="1:2" x14ac:dyDescent="0.25">
      <c r="A1206">
        <f ca="1">34182.2830961334*(((RANDBETWEEN(3800,4995))))</f>
        <v>162605120.68830663</v>
      </c>
      <c r="B1206">
        <v>252449101.81169108</v>
      </c>
    </row>
    <row r="1207" spans="1:2" x14ac:dyDescent="0.25">
      <c r="A1207">
        <f ca="1">28350.0665567601*(((RANDBETWEEN(3800,4995))))</f>
        <v>118531628.27381392</v>
      </c>
      <c r="B1207">
        <v>251154989.0730738</v>
      </c>
    </row>
    <row r="1208" spans="1:2" x14ac:dyDescent="0.25">
      <c r="A1208">
        <f ca="1">32543.7751293022*(((RANDBETWEEN(3800,4995))))</f>
        <v>152727936.68181515</v>
      </c>
      <c r="B1208">
        <v>219914268.74606854</v>
      </c>
    </row>
    <row r="1209" spans="1:2" x14ac:dyDescent="0.25">
      <c r="A1209">
        <f ca="1">28751.0710729895*(((RANDBETWEEN(3800,4995))))</f>
        <v>119000683.17110336</v>
      </c>
      <c r="B1209">
        <v>215320680.39933378</v>
      </c>
    </row>
    <row r="1210" spans="1:2" x14ac:dyDescent="0.25">
      <c r="A1210">
        <f ca="1">33955.8974148695*(((RANDBETWEEN(3800,4995))))</f>
        <v>135687766.06981841</v>
      </c>
      <c r="B1210">
        <v>260503279.97367641</v>
      </c>
    </row>
    <row r="1211" spans="1:2" x14ac:dyDescent="0.25">
      <c r="A1211">
        <f ca="1">30398.8194491924*(((RANDBETWEEN(3800,4995))))</f>
        <v>146947893.21739608</v>
      </c>
      <c r="B1211">
        <v>211869795.30654848</v>
      </c>
    </row>
    <row r="1212" spans="1:2" x14ac:dyDescent="0.25">
      <c r="A1212">
        <f ca="1">31962.3618695406*(((RANDBETWEEN(3800,4995))))</f>
        <v>155017455.06727171</v>
      </c>
      <c r="B1212">
        <v>243196719.39758891</v>
      </c>
    </row>
    <row r="1213" spans="1:2" x14ac:dyDescent="0.25">
      <c r="A1213">
        <f ca="1">27110.1714493778*(((RANDBETWEEN(3800,4995))))</f>
        <v>105865219.50982019</v>
      </c>
      <c r="B1213">
        <v>222731723.09344965</v>
      </c>
    </row>
    <row r="1214" spans="1:2" x14ac:dyDescent="0.25">
      <c r="A1214">
        <f ca="1">30033.8073663169*(((RANDBETWEEN(3800,4995))))</f>
        <v>136623789.70937562</v>
      </c>
      <c r="B1214">
        <v>219503586.7487731</v>
      </c>
    </row>
    <row r="1215" spans="1:2" x14ac:dyDescent="0.25">
      <c r="A1215">
        <f ca="1">27489.415117514*(((RANDBETWEEN(3800,4995))))</f>
        <v>106384036.50477904</v>
      </c>
      <c r="B1215">
        <v>212275653.77685004</v>
      </c>
    </row>
    <row r="1216" spans="1:2" x14ac:dyDescent="0.25">
      <c r="A1216">
        <f ca="1">30624.3287128542*(((RANDBETWEEN(3800,4995))))</f>
        <v>122374817.53656542</v>
      </c>
      <c r="B1216">
        <v>232802769.94756585</v>
      </c>
    </row>
    <row r="1217" spans="1:2" x14ac:dyDescent="0.25">
      <c r="A1217">
        <f ca="1">28678.5214445031*(((RANDBETWEEN(3800,4995))))</f>
        <v>131404985.25871335</v>
      </c>
      <c r="B1217">
        <v>214625360.27467102</v>
      </c>
    </row>
    <row r="1218" spans="1:2" x14ac:dyDescent="0.25">
      <c r="A1218">
        <f ca="1">34964.9319683193*(((RANDBETWEEN(3800,4995))))</f>
        <v>142796782.15861595</v>
      </c>
      <c r="B1218">
        <v>242386100.76907802</v>
      </c>
    </row>
    <row r="1219" spans="1:2" x14ac:dyDescent="0.25">
      <c r="A1219">
        <f ca="1">32409.8704406599*(((RANDBETWEEN(3800,4995))))</f>
        <v>138811475.09734631</v>
      </c>
      <c r="B1219">
        <v>224878825.34071782</v>
      </c>
    </row>
    <row r="1220" spans="1:2" x14ac:dyDescent="0.25">
      <c r="A1220">
        <f ca="1">27736.6632501911*(((RANDBETWEEN(3800,4995))))</f>
        <v>105704423.64647828</v>
      </c>
      <c r="B1220">
        <v>236756668.36515912</v>
      </c>
    </row>
    <row r="1221" spans="1:2" x14ac:dyDescent="0.25">
      <c r="A1221">
        <f ca="1">31308.4572509909*(((RANDBETWEEN(3800,4995))))</f>
        <v>131119818.96714988</v>
      </c>
      <c r="B1221">
        <v>232047745.87760529</v>
      </c>
    </row>
    <row r="1222" spans="1:2" x14ac:dyDescent="0.25">
      <c r="A1222">
        <f ca="1">27648.5666882718*(((RANDBETWEEN(3800,4995))))</f>
        <v>122814933.22930352</v>
      </c>
      <c r="B1222">
        <v>224259709.43564939</v>
      </c>
    </row>
    <row r="1223" spans="1:2" x14ac:dyDescent="0.25">
      <c r="A1223">
        <f ca="1">29217.0885536902*(((RANDBETWEEN(3800,4995))))</f>
        <v>136356152.28007218</v>
      </c>
      <c r="B1223">
        <v>250810479.26749659</v>
      </c>
    </row>
    <row r="1224" spans="1:2" x14ac:dyDescent="0.25">
      <c r="A1224">
        <f ca="1">31013.3165234273*(((RANDBETWEEN(3800,4995))))</f>
        <v>137171898.98311889</v>
      </c>
      <c r="B1224">
        <v>211126801.6455299</v>
      </c>
    </row>
    <row r="1225" spans="1:2" x14ac:dyDescent="0.25">
      <c r="A1225">
        <f ca="1">27132.2068646778*(((RANDBETWEEN(3800,4995))))</f>
        <v>104106277.73976882</v>
      </c>
      <c r="B1225">
        <v>259323377.83875293</v>
      </c>
    </row>
    <row r="1226" spans="1:2" x14ac:dyDescent="0.25">
      <c r="A1226">
        <f ca="1">32304.8012708052*(((RANDBETWEEN(3800,4995))))</f>
        <v>127119393.00061853</v>
      </c>
      <c r="B1226">
        <v>230321402.6550149</v>
      </c>
    </row>
    <row r="1227" spans="1:2" x14ac:dyDescent="0.25">
      <c r="A1227">
        <f ca="1">34364.1046975611*(((RANDBETWEEN(3800,4995))))</f>
        <v>170377231.09050784</v>
      </c>
      <c r="B1227">
        <v>263952651.58597332</v>
      </c>
    </row>
    <row r="1228" spans="1:2" x14ac:dyDescent="0.25">
      <c r="A1228">
        <f ca="1">31309.2646504377*(((RANDBETWEEN(3800,4995))))</f>
        <v>130528324.32767475</v>
      </c>
      <c r="B1228">
        <v>234375596.17713481</v>
      </c>
    </row>
    <row r="1229" spans="1:2" x14ac:dyDescent="0.25">
      <c r="A1229">
        <f ca="1">33652.8799625653*(((RANDBETWEEN(3800,4995))))</f>
        <v>154601330.5480251</v>
      </c>
      <c r="B1229">
        <v>216950826.05188119</v>
      </c>
    </row>
    <row r="1230" spans="1:2" x14ac:dyDescent="0.25">
      <c r="A1230">
        <f ca="1">27837.7799964024*(((RANDBETWEEN(3800,4995))))</f>
        <v>130642701.52311662</v>
      </c>
      <c r="B1230">
        <v>216569756.53946343</v>
      </c>
    </row>
    <row r="1231" spans="1:2" x14ac:dyDescent="0.25">
      <c r="A1231">
        <f ca="1">31074.6029736798*(((RANDBETWEEN(3800,4995))))</f>
        <v>124733456.33635053</v>
      </c>
      <c r="B1231">
        <v>255218108.65361562</v>
      </c>
    </row>
    <row r="1232" spans="1:2" x14ac:dyDescent="0.25">
      <c r="A1232">
        <f ca="1">32483.840942056*(((RANDBETWEEN(3800,4995))))</f>
        <v>144455640.66932282</v>
      </c>
      <c r="B1232">
        <v>235615918.53480262</v>
      </c>
    </row>
    <row r="1233" spans="1:2" x14ac:dyDescent="0.25">
      <c r="A1233">
        <f ca="1">30901.9830228426*(((RANDBETWEEN(3800,4995))))</f>
        <v>141129356.4653222</v>
      </c>
      <c r="B1233">
        <v>241581831.80949435</v>
      </c>
    </row>
    <row r="1234" spans="1:2" x14ac:dyDescent="0.25">
      <c r="A1234">
        <f ca="1">31340.4985961562*(((RANDBETWEEN(3800,4995))))</f>
        <v>140750179.19533759</v>
      </c>
      <c r="B1234">
        <v>215218922.38362935</v>
      </c>
    </row>
    <row r="1235" spans="1:2" x14ac:dyDescent="0.25">
      <c r="A1235">
        <f ca="1">25798.2939448299*(((RANDBETWEEN(3800,4995))))</f>
        <v>114725013.17265877</v>
      </c>
      <c r="B1235">
        <v>230439430.24426025</v>
      </c>
    </row>
    <row r="1236" spans="1:2" x14ac:dyDescent="0.25">
      <c r="A1236">
        <f ca="1">26452.8608808886*(((RANDBETWEEN(3800,4995))))</f>
        <v>110255524.15154368</v>
      </c>
      <c r="B1236">
        <v>212922181.62787509</v>
      </c>
    </row>
    <row r="1237" spans="1:2" x14ac:dyDescent="0.25">
      <c r="A1237">
        <f ca="1">28160.694449605*(((RANDBETWEEN(3800,4995))))</f>
        <v>130017926.27382632</v>
      </c>
      <c r="B1237">
        <v>211134573.62183437</v>
      </c>
    </row>
    <row r="1238" spans="1:2" x14ac:dyDescent="0.25">
      <c r="A1238">
        <f ca="1">31110.3790253234*(((RANDBETWEEN(3800,4995))))</f>
        <v>142485535.93598121</v>
      </c>
      <c r="B1238">
        <v>264310342.1337609</v>
      </c>
    </row>
    <row r="1239" spans="1:2" x14ac:dyDescent="0.25">
      <c r="A1239">
        <f ca="1">31209.7649097645*(((RANDBETWEEN(3800,4995))))</f>
        <v>131330690.74028897</v>
      </c>
      <c r="B1239">
        <v>242641382.97329924</v>
      </c>
    </row>
    <row r="1240" spans="1:2" x14ac:dyDescent="0.25">
      <c r="A1240">
        <f ca="1">29465.9480468259*(((RANDBETWEEN(3800,4995))))</f>
        <v>116861949.95371161</v>
      </c>
      <c r="B1240">
        <v>222513660.96386859</v>
      </c>
    </row>
    <row r="1241" spans="1:2" x14ac:dyDescent="0.25">
      <c r="A1241">
        <f ca="1">28531.6304707835*(((RANDBETWEEN(3800,4995))))</f>
        <v>127621983.09581448</v>
      </c>
      <c r="B1241">
        <v>249566082.57518107</v>
      </c>
    </row>
    <row r="1242" spans="1:2" x14ac:dyDescent="0.25">
      <c r="A1242">
        <f ca="1">31430.7118617171*(((RANDBETWEEN(3800,4995))))</f>
        <v>142161109.75054663</v>
      </c>
      <c r="B1242">
        <v>251540916.94650006</v>
      </c>
    </row>
    <row r="1243" spans="1:2" x14ac:dyDescent="0.25">
      <c r="A1243">
        <f ca="1">29220.6864296448*(((RANDBETWEEN(3800,4995))))</f>
        <v>138564495.04937547</v>
      </c>
      <c r="B1243">
        <v>225478019.94908705</v>
      </c>
    </row>
    <row r="1244" spans="1:2" x14ac:dyDescent="0.25">
      <c r="A1244">
        <f ca="1">27159.2543178287*(((RANDBETWEEN(3800,4995))))</f>
        <v>118930374.65777199</v>
      </c>
      <c r="B1244">
        <v>246974825.97822571</v>
      </c>
    </row>
    <row r="1245" spans="1:2" x14ac:dyDescent="0.25">
      <c r="A1245">
        <f ca="1">27021.5264379227*(((RANDBETWEEN(3800,4995))))</f>
        <v>105519060.74008806</v>
      </c>
      <c r="B1245">
        <v>248769448.13139203</v>
      </c>
    </row>
    <row r="1246" spans="1:2" x14ac:dyDescent="0.25">
      <c r="A1246">
        <f ca="1">29170.7077082834*(((RANDBETWEEN(3800,4995))))</f>
        <v>134185255.45810364</v>
      </c>
      <c r="B1246">
        <v>210587450.24103612</v>
      </c>
    </row>
    <row r="1247" spans="1:2" x14ac:dyDescent="0.25">
      <c r="A1247">
        <f ca="1">27871.6585116859*(((RANDBETWEEN(3800,4995))))</f>
        <v>113521265.11809655</v>
      </c>
      <c r="B1247">
        <v>252119131.38139686</v>
      </c>
    </row>
    <row r="1248" spans="1:2" x14ac:dyDescent="0.25">
      <c r="A1248">
        <f ca="1">29701.3691411982*(((RANDBETWEEN(3800,4995))))</f>
        <v>136269881.61981755</v>
      </c>
      <c r="B1248">
        <v>260110349.39670378</v>
      </c>
    </row>
    <row r="1249" spans="1:2" x14ac:dyDescent="0.25">
      <c r="A1249">
        <f ca="1">31026.7776980933*(((RANDBETWEEN(3800,4995))))</f>
        <v>124944833.79022157</v>
      </c>
      <c r="B1249">
        <v>266190388.49530593</v>
      </c>
    </row>
    <row r="1250" spans="1:2" x14ac:dyDescent="0.25">
      <c r="A1250">
        <f ca="1">27913.3020748227*(((RANDBETWEEN(3800,4995))))</f>
        <v>111122855.55986932</v>
      </c>
      <c r="B1250">
        <v>233830466.76337239</v>
      </c>
    </row>
    <row r="1251" spans="1:2" x14ac:dyDescent="0.25">
      <c r="A1251">
        <f ca="1">27057.8728972019*(((RANDBETWEEN(3800,4995))))</f>
        <v>105228067.69721833</v>
      </c>
      <c r="B1251">
        <v>219025893.55670312</v>
      </c>
    </row>
    <row r="1252" spans="1:2" x14ac:dyDescent="0.25">
      <c r="A1252">
        <f ca="1">28587.3531107849*(((RANDBETWEEN(3800,4995))))</f>
        <v>138905948.765304</v>
      </c>
      <c r="B1252">
        <v>203896268.59743044</v>
      </c>
    </row>
    <row r="1253" spans="1:2" x14ac:dyDescent="0.25">
      <c r="A1253">
        <f ca="1">26809.2073396311*(((RANDBETWEEN(3800,4995))))</f>
        <v>103724823.19703276</v>
      </c>
      <c r="B1253">
        <v>207617580.06482697</v>
      </c>
    </row>
    <row r="1254" spans="1:2" x14ac:dyDescent="0.25">
      <c r="A1254">
        <f ca="1">27915.1918053488*(((RANDBETWEEN(3800,4995))))</f>
        <v>127795748.0848867</v>
      </c>
      <c r="B1254">
        <v>208378542.22485739</v>
      </c>
    </row>
    <row r="1255" spans="1:2" x14ac:dyDescent="0.25">
      <c r="A1255">
        <f ca="1">29398.3425872226*(((RANDBETWEEN(3800,4995))))</f>
        <v>121856130.02403778</v>
      </c>
      <c r="B1255">
        <v>230185857.27657855</v>
      </c>
    </row>
    <row r="1256" spans="1:2" x14ac:dyDescent="0.25">
      <c r="A1256">
        <f ca="1">33651.8643675536*(((RANDBETWEEN(3800,4995))))</f>
        <v>140260970.68396348</v>
      </c>
      <c r="B1256">
        <v>250086938.41697186</v>
      </c>
    </row>
    <row r="1257" spans="1:2" x14ac:dyDescent="0.25">
      <c r="A1257">
        <f ca="1">28025.9181675341*(((RANDBETWEEN(3800,4995))))</f>
        <v>139569072.47432002</v>
      </c>
      <c r="B1257">
        <v>218734943.81318271</v>
      </c>
    </row>
    <row r="1258" spans="1:2" x14ac:dyDescent="0.25">
      <c r="A1258">
        <f ca="1">31897.4245599463*(((RANDBETWEEN(3800,4995))))</f>
        <v>123219751.0750725</v>
      </c>
      <c r="B1258">
        <v>258244853.75089622</v>
      </c>
    </row>
    <row r="1259" spans="1:2" x14ac:dyDescent="0.25">
      <c r="A1259">
        <f ca="1">28850.4036175633*(((RANDBETWEEN(3800,4995))))</f>
        <v>114940008.01237231</v>
      </c>
      <c r="B1259">
        <v>221338404.58038464</v>
      </c>
    </row>
    <row r="1260" spans="1:2" x14ac:dyDescent="0.25">
      <c r="A1260">
        <f ca="1">29607.9789456741*(((RANDBETWEEN(3800,4995))))</f>
        <v>145878512.2653363</v>
      </c>
      <c r="B1260">
        <v>233301616.6541276</v>
      </c>
    </row>
    <row r="1261" spans="1:2" x14ac:dyDescent="0.25">
      <c r="A1261">
        <f ca="1">30495.6422365522*(((RANDBETWEEN(3800,4995))))</f>
        <v>136589981.57751733</v>
      </c>
      <c r="B1261">
        <v>254434882.77393639</v>
      </c>
    </row>
    <row r="1262" spans="1:2" x14ac:dyDescent="0.25">
      <c r="A1262">
        <f ca="1">25883.3690372854*(((RANDBETWEEN(3800,4995))))</f>
        <v>105293545.24367711</v>
      </c>
      <c r="B1262">
        <v>219339059.52428314</v>
      </c>
    </row>
    <row r="1263" spans="1:2" x14ac:dyDescent="0.25">
      <c r="A1263">
        <f ca="1">29157.407383436*(((RANDBETWEEN(3800,4995))))</f>
        <v>129050685.07908791</v>
      </c>
      <c r="B1263">
        <v>242997757.96347168</v>
      </c>
    </row>
    <row r="1264" spans="1:2" x14ac:dyDescent="0.25">
      <c r="A1264">
        <f ca="1">27882.091192697*(((RANDBETWEEN(3800,4995))))</f>
        <v>123015786.34217933</v>
      </c>
      <c r="B1264">
        <v>264025646.83606154</v>
      </c>
    </row>
    <row r="1265" spans="1:2" x14ac:dyDescent="0.25">
      <c r="A1265">
        <f ca="1">30030.9062165614*(((RANDBETWEEN(3800,4995))))</f>
        <v>148352676.70981324</v>
      </c>
      <c r="B1265">
        <v>257750526.07797217</v>
      </c>
    </row>
    <row r="1266" spans="1:2" x14ac:dyDescent="0.25">
      <c r="A1266">
        <f ca="1">27227.0611213441*(((RANDBETWEEN(3800,4995))))</f>
        <v>124100944.59108639</v>
      </c>
      <c r="B1266">
        <v>265520844.18137693</v>
      </c>
    </row>
    <row r="1267" spans="1:2" x14ac:dyDescent="0.25">
      <c r="A1267">
        <f ca="1">27628.1497058399*(((RANDBETWEEN(3800,4995))))</f>
        <v>115292268.72246987</v>
      </c>
      <c r="B1267">
        <v>213913667.6281268</v>
      </c>
    </row>
    <row r="1268" spans="1:2" x14ac:dyDescent="0.25">
      <c r="A1268">
        <f ca="1">29357.3917788499*(((RANDBETWEEN(3800,4995))))</f>
        <v>122801969.81092899</v>
      </c>
      <c r="B1268">
        <v>245800695.41183048</v>
      </c>
    </row>
    <row r="1269" spans="1:2" x14ac:dyDescent="0.25">
      <c r="A1269">
        <f ca="1">33518.2243500957*(((RANDBETWEEN(3800,4995))))</f>
        <v>146072421.71771726</v>
      </c>
      <c r="B1269">
        <v>204691284.3225289</v>
      </c>
    </row>
    <row r="1270" spans="1:2" x14ac:dyDescent="0.25">
      <c r="A1270">
        <f ca="1">29914.0798646622*(((RANDBETWEEN(3800,4995))))</f>
        <v>121600734.64985168</v>
      </c>
      <c r="B1270">
        <v>259392518.16705707</v>
      </c>
    </row>
    <row r="1271" spans="1:2" x14ac:dyDescent="0.25">
      <c r="A1271">
        <f ca="1">29916.4257471208*(((RANDBETWEEN(3800,4995))))</f>
        <v>145064748.4477886</v>
      </c>
      <c r="B1271">
        <v>261712262.23557562</v>
      </c>
    </row>
    <row r="1272" spans="1:2" x14ac:dyDescent="0.25">
      <c r="A1272">
        <f ca="1">27607.1406575432*(((RANDBETWEEN(3800,4995))))</f>
        <v>124452990.08420454</v>
      </c>
      <c r="B1272">
        <v>208482390.48853183</v>
      </c>
    </row>
    <row r="1273" spans="1:2" x14ac:dyDescent="0.25">
      <c r="A1273">
        <f ca="1">26551.6586337238*(((RANDBETWEEN(3800,4995))))</f>
        <v>113295927.39009961</v>
      </c>
      <c r="B1273">
        <v>226708694.69307786</v>
      </c>
    </row>
    <row r="1274" spans="1:2" x14ac:dyDescent="0.25">
      <c r="A1274">
        <f ca="1">30806.3936343278*(((RANDBETWEEN(3800,4995))))</f>
        <v>122239769.94101278</v>
      </c>
      <c r="B1274">
        <v>218555361.31587914</v>
      </c>
    </row>
    <row r="1275" spans="1:2" x14ac:dyDescent="0.25">
      <c r="A1275">
        <f ca="1">28819.2054547121*(((RANDBETWEEN(3800,4995))))</f>
        <v>121703504.63524902</v>
      </c>
      <c r="B1275">
        <v>262553933.22674045</v>
      </c>
    </row>
    <row r="1276" spans="1:2" x14ac:dyDescent="0.25">
      <c r="A1276">
        <f ca="1">29396.5450030166*(((RANDBETWEEN(3800,4995))))</f>
        <v>111912646.82648408</v>
      </c>
      <c r="B1276">
        <v>230166681.71758324</v>
      </c>
    </row>
    <row r="1277" spans="1:2" x14ac:dyDescent="0.25">
      <c r="A1277">
        <f ca="1">31553.7769686693*(((RANDBETWEEN(3800,4995))))</f>
        <v>124037897.26383914</v>
      </c>
      <c r="B1277">
        <v>217708491.59845167</v>
      </c>
    </row>
    <row r="1278" spans="1:2" x14ac:dyDescent="0.25">
      <c r="A1278">
        <f ca="1">28007.8531398641*(((RANDBETWEEN(3800,4995))))</f>
        <v>114019970.13238665</v>
      </c>
      <c r="B1278">
        <v>263832752.77999273</v>
      </c>
    </row>
    <row r="1279" spans="1:2" x14ac:dyDescent="0.25">
      <c r="A1279">
        <f ca="1">28619.4157514306*(((RANDBETWEEN(3800,4995))))</f>
        <v>125124085.66525461</v>
      </c>
      <c r="B1279">
        <v>234633847.00644836</v>
      </c>
    </row>
    <row r="1280" spans="1:2" x14ac:dyDescent="0.25">
      <c r="A1280">
        <f ca="1">28372.530504818*(((RANDBETWEEN(3800,4995))))</f>
        <v>119788823.7913416</v>
      </c>
      <c r="B1280">
        <v>219314842.90376854</v>
      </c>
    </row>
    <row r="1281" spans="1:2" x14ac:dyDescent="0.25">
      <c r="A1281">
        <f ca="1">29340.5304661522*(((RANDBETWEEN(3800,4995))))</f>
        <v>134907759.08336785</v>
      </c>
      <c r="B1281">
        <v>252926890.64441639</v>
      </c>
    </row>
    <row r="1282" spans="1:2" x14ac:dyDescent="0.25">
      <c r="A1282">
        <f ca="1">31701.6691621563*(((RANDBETWEEN(3800,4995))))</f>
        <v>138029067.5320287</v>
      </c>
      <c r="B1282">
        <v>264065629.85652113</v>
      </c>
    </row>
    <row r="1283" spans="1:2" x14ac:dyDescent="0.25">
      <c r="A1283">
        <f ca="1">30001.6938939746*(((RANDBETWEEN(3800,4995))))</f>
        <v>122916939.88361405</v>
      </c>
      <c r="B1283">
        <v>227835430.62461138</v>
      </c>
    </row>
    <row r="1284" spans="1:2" x14ac:dyDescent="0.25">
      <c r="A1284">
        <f ca="1">32526.3147133807*(((RANDBETWEEN(3800,4995))))</f>
        <v>157232205.32448217</v>
      </c>
      <c r="B1284">
        <v>239397669.22581545</v>
      </c>
    </row>
    <row r="1285" spans="1:2" x14ac:dyDescent="0.25">
      <c r="A1285">
        <f ca="1">33511.5687840026*(((RANDBETWEEN(3800,4995))))</f>
        <v>151840918.16031581</v>
      </c>
      <c r="B1285">
        <v>227999566.70786011</v>
      </c>
    </row>
    <row r="1286" spans="1:2" x14ac:dyDescent="0.25">
      <c r="A1286">
        <f ca="1">32617.5485075251*(((RANDBETWEEN(3800,4995))))</f>
        <v>156694703.03015068</v>
      </c>
      <c r="B1286">
        <v>259600281.93575305</v>
      </c>
    </row>
    <row r="1287" spans="1:2" x14ac:dyDescent="0.25">
      <c r="A1287">
        <f ca="1">31549.9777144061*(((RANDBETWEEN(3800,4995))))</f>
        <v>156140839.70859557</v>
      </c>
      <c r="B1287">
        <v>207169272.77042675</v>
      </c>
    </row>
    <row r="1288" spans="1:2" x14ac:dyDescent="0.25">
      <c r="A1288">
        <f ca="1">30211.3048922262*(((RANDBETWEEN(3800,4995))))</f>
        <v>145014263.48268589</v>
      </c>
      <c r="B1288">
        <v>248164270.50686097</v>
      </c>
    </row>
    <row r="1289" spans="1:2" x14ac:dyDescent="0.25">
      <c r="A1289">
        <f ca="1">29463.8128906114*(((RANDBETWEEN(3800,4995))))</f>
        <v>119122195.51674199</v>
      </c>
      <c r="B1289">
        <v>245700005.12807366</v>
      </c>
    </row>
    <row r="1290" spans="1:2" x14ac:dyDescent="0.25">
      <c r="A1290">
        <f ca="1">28857.0330938148*(((RANDBETWEEN(3800,4995))))</f>
        <v>120074114.70336349</v>
      </c>
      <c r="B1290">
        <v>237198702.13227433</v>
      </c>
    </row>
    <row r="1291" spans="1:2" x14ac:dyDescent="0.25">
      <c r="A1291">
        <f ca="1">31292.2113800628*(((RANDBETWEEN(3800,4995))))</f>
        <v>145759120.6083326</v>
      </c>
      <c r="B1291">
        <v>211612096.91537684</v>
      </c>
    </row>
    <row r="1292" spans="1:2" x14ac:dyDescent="0.25">
      <c r="A1292">
        <f ca="1">32071.4387391838*(((RANDBETWEEN(3800,4995))))</f>
        <v>157085906.94452247</v>
      </c>
      <c r="B1292">
        <v>260671708.59181893</v>
      </c>
    </row>
    <row r="1293" spans="1:2" x14ac:dyDescent="0.25">
      <c r="A1293">
        <f ca="1">30973.8058134703*(((RANDBETWEEN(3800,4995))))</f>
        <v>144090144.64426365</v>
      </c>
      <c r="B1293">
        <v>210726122.4989706</v>
      </c>
    </row>
    <row r="1294" spans="1:2" x14ac:dyDescent="0.25">
      <c r="A1294">
        <f ca="1">28610.8400777736*(((RANDBETWEEN(3800,4995))))</f>
        <v>132582632.92040318</v>
      </c>
      <c r="B1294">
        <v>225583398.58079773</v>
      </c>
    </row>
    <row r="1295" spans="1:2" x14ac:dyDescent="0.25">
      <c r="A1295">
        <f ca="1">27605.9165880493*(((RANDBETWEEN(3800,4995))))</f>
        <v>118539805.82908386</v>
      </c>
      <c r="B1295">
        <v>261653430.84197724</v>
      </c>
    </row>
    <row r="1296" spans="1:2" x14ac:dyDescent="0.25">
      <c r="A1296">
        <f ca="1">28304.5236256787*(((RANDBETWEEN(3800,4995))))</f>
        <v>124511599.42936039</v>
      </c>
      <c r="B1296">
        <v>221303280.41000789</v>
      </c>
    </row>
    <row r="1297" spans="1:2" x14ac:dyDescent="0.25">
      <c r="A1297">
        <f ca="1">27596.3217399354*(((RANDBETWEEN(3800,4995))))</f>
        <v>105997471.80309191</v>
      </c>
      <c r="B1297">
        <v>254362086.68338799</v>
      </c>
    </row>
    <row r="1298" spans="1:2" x14ac:dyDescent="0.25">
      <c r="A1298">
        <f ca="1">32142.8181445828*(((RANDBETWEEN(3800,4995))))</f>
        <v>124939134.12799343</v>
      </c>
      <c r="B1298">
        <v>220419919.59442782</v>
      </c>
    </row>
    <row r="1299" spans="1:2" x14ac:dyDescent="0.25">
      <c r="A1299">
        <f ca="1">28195.5196090337*(((RANDBETWEEN(3800,4995))))</f>
        <v>139116693.75097218</v>
      </c>
      <c r="B1299">
        <v>229667842.07684422</v>
      </c>
    </row>
    <row r="1300" spans="1:2" x14ac:dyDescent="0.25">
      <c r="A1300">
        <f ca="1">27983.3981573701*(((RANDBETWEEN(3800,4995))))</f>
        <v>135523597.27614361</v>
      </c>
      <c r="B1300">
        <v>228832719.87579557</v>
      </c>
    </row>
    <row r="1301" spans="1:2" x14ac:dyDescent="0.25">
      <c r="A1301">
        <f ca="1">29917.9512217811*(((RANDBETWEEN(3800,4995))))</f>
        <v>127390636.30234377</v>
      </c>
      <c r="B1301">
        <v>242182600.8614237</v>
      </c>
    </row>
    <row r="1302" spans="1:2" x14ac:dyDescent="0.25">
      <c r="A1302">
        <f ca="1">27716.9751598805*(((RANDBETWEEN(3800,4995))))</f>
        <v>122564464.15699142</v>
      </c>
      <c r="B1302">
        <v>255579288.62619817</v>
      </c>
    </row>
    <row r="1303" spans="1:2" x14ac:dyDescent="0.25">
      <c r="A1303">
        <f ca="1">26330.2639768242*(((RANDBETWEEN(3800,4995))))</f>
        <v>123752240.69107373</v>
      </c>
      <c r="B1303">
        <v>216739246.51716813</v>
      </c>
    </row>
    <row r="1304" spans="1:2" x14ac:dyDescent="0.25">
      <c r="A1304">
        <f ca="1">26981.7144126495*(((RANDBETWEEN(3800,4995))))</f>
        <v>109087071.37034182</v>
      </c>
      <c r="B1304">
        <v>225898888.94004893</v>
      </c>
    </row>
    <row r="1305" spans="1:2" x14ac:dyDescent="0.25">
      <c r="A1305">
        <f ca="1">30159.6891007545*(((RANDBETWEEN(3800,4995))))</f>
        <v>136291635.04630977</v>
      </c>
      <c r="B1305">
        <v>217867690.33980951</v>
      </c>
    </row>
    <row r="1306" spans="1:2" x14ac:dyDescent="0.25">
      <c r="A1306">
        <f ca="1">27647.2574638278*(((RANDBETWEEN(3800,4995))))</f>
        <v>109096077.95226449</v>
      </c>
      <c r="B1306">
        <v>256544479.53948355</v>
      </c>
    </row>
    <row r="1307" spans="1:2" x14ac:dyDescent="0.25">
      <c r="A1307">
        <f ca="1">29526.0485083974*(((RANDBETWEEN(3800,4995))))</f>
        <v>112287562.47743532</v>
      </c>
      <c r="B1307">
        <v>205332161.55746377</v>
      </c>
    </row>
    <row r="1308" spans="1:2" x14ac:dyDescent="0.25">
      <c r="A1308">
        <f ca="1">27133.4018159253*(((RANDBETWEEN(3800,4995))))</f>
        <v>103866662.1513622</v>
      </c>
      <c r="B1308">
        <v>213767156.01635483</v>
      </c>
    </row>
    <row r="1309" spans="1:2" x14ac:dyDescent="0.25">
      <c r="A1309">
        <f ca="1">29561.4069150505*(((RANDBETWEEN(3800,4995))))</f>
        <v>125162996.87832376</v>
      </c>
      <c r="B1309">
        <v>238070691.17736289</v>
      </c>
    </row>
    <row r="1310" spans="1:2" x14ac:dyDescent="0.25">
      <c r="A1310">
        <f ca="1">30016.3036326323*(((RANDBETWEEN(3800,4995))))</f>
        <v>147800279.08708122</v>
      </c>
      <c r="B1310">
        <v>235405748.9904888</v>
      </c>
    </row>
    <row r="1311" spans="1:2" x14ac:dyDescent="0.25">
      <c r="A1311">
        <f ca="1">28362.7202579834*(((RANDBETWEEN(3800,4995))))</f>
        <v>126667908.67215368</v>
      </c>
      <c r="B1311">
        <v>232864161.63077858</v>
      </c>
    </row>
    <row r="1312" spans="1:2" x14ac:dyDescent="0.25">
      <c r="A1312">
        <f ca="1">32415.362551121*(((RANDBETWEEN(3800,4995))))</f>
        <v>136630753.1529749</v>
      </c>
      <c r="B1312">
        <v>251164286.06393355</v>
      </c>
    </row>
    <row r="1313" spans="1:2" x14ac:dyDescent="0.25">
      <c r="A1313">
        <f ca="1">30711.5727514114*(((RANDBETWEEN(3800,4995))))</f>
        <v>151346630.5189552</v>
      </c>
      <c r="B1313">
        <v>240989056.95800579</v>
      </c>
    </row>
    <row r="1314" spans="1:2" x14ac:dyDescent="0.25">
      <c r="A1314">
        <f ca="1">33130.928219277*(((RANDBETWEEN(3800,4995))))</f>
        <v>139613731.51603326</v>
      </c>
      <c r="B1314">
        <v>232030162.48177156</v>
      </c>
    </row>
    <row r="1315" spans="1:2" x14ac:dyDescent="0.25">
      <c r="A1315">
        <f ca="1">31612.0651982068*(((RANDBETWEEN(3800,4995))))</f>
        <v>153855921.31967273</v>
      </c>
      <c r="B1315">
        <v>238549958.50699759</v>
      </c>
    </row>
    <row r="1316" spans="1:2" x14ac:dyDescent="0.25">
      <c r="A1316">
        <f ca="1">26215.1805495229*(((RANDBETWEEN(3800,4995))))</f>
        <v>115740022.12614352</v>
      </c>
      <c r="B1316">
        <v>259917036.46963069</v>
      </c>
    </row>
    <row r="1317" spans="1:2" x14ac:dyDescent="0.25">
      <c r="A1317">
        <f ca="1">32599.9954944314*(((RANDBETWEEN(3800,4995))))</f>
        <v>156023578.43634877</v>
      </c>
      <c r="B1317">
        <v>265576702.73893151</v>
      </c>
    </row>
    <row r="1318" spans="1:2" x14ac:dyDescent="0.25">
      <c r="A1318">
        <f ca="1">30440.1840331529*(((RANDBETWEEN(3800,4995))))</f>
        <v>127787892.57117605</v>
      </c>
      <c r="B1318">
        <v>243824066.60261178</v>
      </c>
    </row>
    <row r="1319" spans="1:2" x14ac:dyDescent="0.25">
      <c r="A1319">
        <f ca="1">28986.7311529623*(((RANDBETWEEN(3800,4995))))</f>
        <v>114787455.36573082</v>
      </c>
      <c r="B1319">
        <v>246722377.67219198</v>
      </c>
    </row>
    <row r="1320" spans="1:2" x14ac:dyDescent="0.25">
      <c r="A1320">
        <f ca="1">25228.9100540598*(((RANDBETWEEN(3800,4995))))</f>
        <v>114488793.82532339</v>
      </c>
      <c r="B1320">
        <v>213848538.44454503</v>
      </c>
    </row>
    <row r="1321" spans="1:2" x14ac:dyDescent="0.25">
      <c r="A1321">
        <f ca="1">26144.4248292475*(((RANDBETWEEN(3800,4995))))</f>
        <v>111479827.47191143</v>
      </c>
      <c r="B1321">
        <v>239832834.1648894</v>
      </c>
    </row>
    <row r="1322" spans="1:2" x14ac:dyDescent="0.25">
      <c r="A1322">
        <f ca="1">26286.6623520132*(((RANDBETWEEN(3800,4995))))</f>
        <v>129540672.07072088</v>
      </c>
      <c r="B1322">
        <v>242248826.00203577</v>
      </c>
    </row>
    <row r="1323" spans="1:2" x14ac:dyDescent="0.25">
      <c r="A1323">
        <f ca="1">30905.0483561324*(((RANDBETWEEN(3800,4995))))</f>
        <v>145686397.95080814</v>
      </c>
      <c r="B1323">
        <v>243297231.58450353</v>
      </c>
    </row>
    <row r="1324" spans="1:2" x14ac:dyDescent="0.25">
      <c r="A1324">
        <f ca="1">26330.2322046704*(((RANDBETWEEN(3800,4995))))</f>
        <v>104610012.54915565</v>
      </c>
      <c r="B1324">
        <v>210225639.39070946</v>
      </c>
    </row>
    <row r="1325" spans="1:2" x14ac:dyDescent="0.25">
      <c r="A1325">
        <f ca="1">30198.9769369943*(((RANDBETWEEN(3800,4995))))</f>
        <v>144079318.96640006</v>
      </c>
      <c r="B1325">
        <v>228830954.62931034</v>
      </c>
    </row>
    <row r="1326" spans="1:2" x14ac:dyDescent="0.25">
      <c r="A1326">
        <f ca="1">32796.006766272*(((RANDBETWEEN(3800,4995))))</f>
        <v>144532001.81896073</v>
      </c>
      <c r="B1326">
        <v>252048634.66881946</v>
      </c>
    </row>
    <row r="1327" spans="1:2" x14ac:dyDescent="0.25">
      <c r="A1327">
        <f ca="1">27391.0907129267*(((RANDBETWEEN(3800,4995))))</f>
        <v>124766418.19738114</v>
      </c>
      <c r="B1327">
        <v>228162989.9563798</v>
      </c>
    </row>
    <row r="1328" spans="1:2" x14ac:dyDescent="0.25">
      <c r="A1328">
        <f ca="1">27389.4732556382*(((RANDBETWEEN(3800,4995))))</f>
        <v>123937366.48176302</v>
      </c>
      <c r="B1328">
        <v>206483579.36640331</v>
      </c>
    </row>
    <row r="1329" spans="1:2" x14ac:dyDescent="0.25">
      <c r="A1329">
        <f ca="1">29944.0448667557*(((RANDBETWEEN(3800,4995))))</f>
        <v>136874229.08594024</v>
      </c>
      <c r="B1329">
        <v>220962412.75735208</v>
      </c>
    </row>
    <row r="1330" spans="1:2" x14ac:dyDescent="0.25">
      <c r="A1330">
        <f ca="1">28318.607636453*(((RANDBETWEEN(3800,4995))))</f>
        <v>122902757.14220622</v>
      </c>
      <c r="B1330">
        <v>206581627.69775698</v>
      </c>
    </row>
    <row r="1331" spans="1:2" x14ac:dyDescent="0.25">
      <c r="A1331">
        <f ca="1">32127.6777713519*(((RANDBETWEEN(3800,4995))))</f>
        <v>139177100.10549641</v>
      </c>
      <c r="B1331">
        <v>222401290.90512395</v>
      </c>
    </row>
    <row r="1332" spans="1:2" x14ac:dyDescent="0.25">
      <c r="A1332">
        <f ca="1">27547.8279837658*(((RANDBETWEEN(3800,4995))))</f>
        <v>118180182.05035521</v>
      </c>
      <c r="B1332">
        <v>210249758.16501701</v>
      </c>
    </row>
    <row r="1333" spans="1:2" x14ac:dyDescent="0.25">
      <c r="A1333">
        <f ca="1">28376.0609785733*(((RANDBETWEEN(3800,4995))))</f>
        <v>111290911.15796457</v>
      </c>
      <c r="B1333">
        <v>223210683.33175427</v>
      </c>
    </row>
    <row r="1334" spans="1:2" x14ac:dyDescent="0.25">
      <c r="A1334">
        <f ca="1">31240.8294456883*(((RANDBETWEEN(3800,4995))))</f>
        <v>124463464.51162221</v>
      </c>
      <c r="B1334">
        <v>251868209.43602061</v>
      </c>
    </row>
    <row r="1335" spans="1:2" x14ac:dyDescent="0.25">
      <c r="A1335">
        <f ca="1">31710.6202481003*(((RANDBETWEEN(3800,4995))))</f>
        <v>143014897.31893247</v>
      </c>
      <c r="B1335">
        <v>233573449.11120465</v>
      </c>
    </row>
    <row r="1336" spans="1:2" x14ac:dyDescent="0.25">
      <c r="A1336">
        <f ca="1">26061.3607820078*(((RANDBETWEEN(3800,4995))))</f>
        <v>106669149.68075788</v>
      </c>
      <c r="B1336">
        <v>267470912.9458403</v>
      </c>
    </row>
    <row r="1337" spans="1:2" x14ac:dyDescent="0.25">
      <c r="A1337">
        <f ca="1">30655.5835405409*(((RANDBETWEEN(3800,4995))))</f>
        <v>116521873.03759584</v>
      </c>
      <c r="B1337">
        <v>258975898.63133988</v>
      </c>
    </row>
    <row r="1338" spans="1:2" x14ac:dyDescent="0.25">
      <c r="A1338">
        <f ca="1">25535.6976077167*(((RANDBETWEEN(3800,4995))))</f>
        <v>99001899.625117823</v>
      </c>
      <c r="B1338">
        <v>244306963.64766979</v>
      </c>
    </row>
    <row r="1339" spans="1:2" x14ac:dyDescent="0.25">
      <c r="A1339">
        <f ca="1">31677.1725532638*(((RANDBETWEEN(3800,4995))))</f>
        <v>140805031.99925771</v>
      </c>
      <c r="B1339">
        <v>256852865.28467685</v>
      </c>
    </row>
    <row r="1340" spans="1:2" x14ac:dyDescent="0.25">
      <c r="A1340">
        <f ca="1">29116.6944539368*(((RANDBETWEEN(3800,4995))))</f>
        <v>140575400.82360694</v>
      </c>
      <c r="B1340">
        <v>213284470.22703034</v>
      </c>
    </row>
    <row r="1341" spans="1:2" x14ac:dyDescent="0.25">
      <c r="A1341">
        <f ca="1">33958.025519109*(((RANDBETWEEN(3800,4995))))</f>
        <v>147343872.72741437</v>
      </c>
      <c r="B1341">
        <v>265414282.17492223</v>
      </c>
    </row>
    <row r="1342" spans="1:2" x14ac:dyDescent="0.25">
      <c r="A1342">
        <f ca="1">27478.0434772335*(((RANDBETWEEN(3800,4995))))</f>
        <v>108593227.8220267</v>
      </c>
      <c r="B1342">
        <v>254569874.92800564</v>
      </c>
    </row>
    <row r="1343" spans="1:2" x14ac:dyDescent="0.25">
      <c r="A1343">
        <f ca="1">34647.9409337599*(((RANDBETWEEN(3800,4995))))</f>
        <v>171507307.62211165</v>
      </c>
      <c r="B1343">
        <v>243118967.66284189</v>
      </c>
    </row>
    <row r="1344" spans="1:2" x14ac:dyDescent="0.25">
      <c r="A1344">
        <f ca="1">31408.2968672662*(((RANDBETWEEN(3800,4995))))</f>
        <v>143096200.52726498</v>
      </c>
      <c r="B1344">
        <v>236116787.43347064</v>
      </c>
    </row>
    <row r="1345" spans="1:2" x14ac:dyDescent="0.25">
      <c r="A1345">
        <f ca="1">30286.4604012486*(((RANDBETWEEN(3800,4995))))</f>
        <v>137015946.85524887</v>
      </c>
      <c r="B1345">
        <v>237418452.22024447</v>
      </c>
    </row>
    <row r="1346" spans="1:2" x14ac:dyDescent="0.25">
      <c r="A1346">
        <f ca="1">26573.9195162622*(((RANDBETWEEN(3800,4995))))</f>
        <v>132258397.43243696</v>
      </c>
      <c r="B1346">
        <v>265682484.59487405</v>
      </c>
    </row>
    <row r="1347" spans="1:2" x14ac:dyDescent="0.25">
      <c r="A1347">
        <f ca="1">30344.6460296554*(((RANDBETWEEN(3800,4995))))</f>
        <v>138523309.12537697</v>
      </c>
      <c r="B1347">
        <v>224713961.72900939</v>
      </c>
    </row>
    <row r="1348" spans="1:2" x14ac:dyDescent="0.25">
      <c r="A1348">
        <f ca="1">28694.4053176898*(((RANDBETWEEN(3800,4995))))</f>
        <v>121406028.89914566</v>
      </c>
      <c r="B1348">
        <v>234318895.40503371</v>
      </c>
    </row>
    <row r="1349" spans="1:2" x14ac:dyDescent="0.25">
      <c r="A1349">
        <f ca="1">28767.0519444263*(((RANDBETWEEN(3800,4995))))</f>
        <v>114061360.95965014</v>
      </c>
      <c r="B1349">
        <v>258535068.87056977</v>
      </c>
    </row>
    <row r="1350" spans="1:2" x14ac:dyDescent="0.25">
      <c r="A1350">
        <f ca="1">31152.577301318*(((RANDBETWEEN(3800,4995))))</f>
        <v>119843964.87817019</v>
      </c>
      <c r="B1350">
        <v>254975994.03920484</v>
      </c>
    </row>
    <row r="1351" spans="1:2" x14ac:dyDescent="0.25">
      <c r="A1351">
        <f ca="1">27094.1622969007*(((RANDBETWEEN(3800,4995))))</f>
        <v>130133261.51201405</v>
      </c>
      <c r="B1351">
        <v>219782527.20440242</v>
      </c>
    </row>
    <row r="1352" spans="1:2" x14ac:dyDescent="0.25">
      <c r="A1352">
        <f ca="1">27772.3466099581*(((RANDBETWEEN(3800,4995))))</f>
        <v>115671823.63047545</v>
      </c>
      <c r="B1352">
        <v>257000537.29736647</v>
      </c>
    </row>
    <row r="1353" spans="1:2" x14ac:dyDescent="0.25">
      <c r="A1353">
        <f ca="1">31257.8828466662*(((RANDBETWEEN(3800,4995))))</f>
        <v>153007336.53443083</v>
      </c>
      <c r="B1353">
        <v>217517038.52070844</v>
      </c>
    </row>
    <row r="1354" spans="1:2" x14ac:dyDescent="0.25">
      <c r="A1354">
        <f ca="1">31568.6757394331*(((RANDBETWEEN(3800,4995))))</f>
        <v>140133351.60734367</v>
      </c>
      <c r="B1354">
        <v>243684794.56718889</v>
      </c>
    </row>
    <row r="1355" spans="1:2" x14ac:dyDescent="0.25">
      <c r="A1355">
        <f ca="1">27649.8785599839*(((RANDBETWEEN(3800,4995))))</f>
        <v>122295412.87080857</v>
      </c>
      <c r="B1355">
        <v>250018224.43902892</v>
      </c>
    </row>
    <row r="1356" spans="1:2" x14ac:dyDescent="0.25">
      <c r="A1356">
        <f ca="1">29896.9068110902*(((RANDBETWEEN(3800,4995))))</f>
        <v>143415461.97279948</v>
      </c>
      <c r="B1356">
        <v>212707037.47861099</v>
      </c>
    </row>
    <row r="1357" spans="1:2" x14ac:dyDescent="0.25">
      <c r="A1357">
        <f ca="1">32369.9038965471*(((RANDBETWEEN(3800,4995))))</f>
        <v>124721239.7133961</v>
      </c>
      <c r="B1357">
        <v>225678568.68466422</v>
      </c>
    </row>
    <row r="1358" spans="1:2" x14ac:dyDescent="0.25">
      <c r="A1358">
        <f ca="1">27538.4691430359*(((RANDBETWEEN(3800,4995))))</f>
        <v>129458343.44141178</v>
      </c>
      <c r="B1358">
        <v>233867869.8798295</v>
      </c>
    </row>
    <row r="1359" spans="1:2" x14ac:dyDescent="0.25">
      <c r="A1359">
        <f ca="1">31628.4581245435*(((RANDBETWEEN(3800,4995))))</f>
        <v>122085848.36073798</v>
      </c>
      <c r="B1359">
        <v>249975572.01392901</v>
      </c>
    </row>
    <row r="1360" spans="1:2" x14ac:dyDescent="0.25">
      <c r="A1360">
        <f ca="1">27785.0203531552*(((RANDBETWEEN(3800,4995))))</f>
        <v>127172038.1563914</v>
      </c>
      <c r="B1360">
        <v>205381842.63653928</v>
      </c>
    </row>
    <row r="1361" spans="1:2" x14ac:dyDescent="0.25">
      <c r="A1361">
        <f ca="1">25320.6099443324*(((RANDBETWEEN(3800,4995))))</f>
        <v>119462637.71736005</v>
      </c>
      <c r="B1361">
        <v>246156211.0223282</v>
      </c>
    </row>
    <row r="1362" spans="1:2" x14ac:dyDescent="0.25">
      <c r="A1362">
        <f ca="1">33022.3777491612*(((RANDBETWEEN(3800,4995))))</f>
        <v>141732045.29939994</v>
      </c>
      <c r="B1362">
        <v>229922749.02654815</v>
      </c>
    </row>
    <row r="1363" spans="1:2" x14ac:dyDescent="0.25">
      <c r="A1363">
        <f ca="1">28943.5772264804*(((RANDBETWEEN(3800,4995))))</f>
        <v>121215701.42450006</v>
      </c>
      <c r="B1363">
        <v>260267862.06586972</v>
      </c>
    </row>
    <row r="1364" spans="1:2" x14ac:dyDescent="0.25">
      <c r="A1364">
        <f ca="1">32691.0808968724*(((RANDBETWEEN(3800,4995))))</f>
        <v>146325278.09440067</v>
      </c>
      <c r="B1364">
        <v>263111621.75368857</v>
      </c>
    </row>
    <row r="1365" spans="1:2" x14ac:dyDescent="0.25">
      <c r="A1365">
        <f ca="1">29841.3905861391*(((RANDBETWEEN(3800,4995))))</f>
        <v>124080502.05716625</v>
      </c>
      <c r="B1365">
        <v>239281927.84316862</v>
      </c>
    </row>
    <row r="1366" spans="1:2" x14ac:dyDescent="0.25">
      <c r="A1366">
        <f ca="1">29292.0086598678*(((RANDBETWEEN(3800,4995))))</f>
        <v>111807597.05471548</v>
      </c>
      <c r="B1366">
        <v>242059830.5735833</v>
      </c>
    </row>
    <row r="1367" spans="1:2" x14ac:dyDescent="0.25">
      <c r="A1367">
        <f ca="1">29328.2748421211*(((RANDBETWEEN(3800,4995))))</f>
        <v>132681115.38575602</v>
      </c>
      <c r="B1367">
        <v>213301289.15476078</v>
      </c>
    </row>
    <row r="1368" spans="1:2" x14ac:dyDescent="0.25">
      <c r="A1368">
        <f ca="1">28739.6092290256*(((RANDBETWEEN(3800,4995))))</f>
        <v>135219861.42256564</v>
      </c>
      <c r="B1368">
        <v>223924968.18958008</v>
      </c>
    </row>
    <row r="1369" spans="1:2" x14ac:dyDescent="0.25">
      <c r="A1369">
        <f ca="1">28002.0022183034*(((RANDBETWEEN(3800,4995))))</f>
        <v>120464613.54314101</v>
      </c>
      <c r="B1369">
        <v>228053306.93185288</v>
      </c>
    </row>
    <row r="1370" spans="1:2" x14ac:dyDescent="0.25">
      <c r="A1370">
        <f ca="1">32253.5451847189*(((RANDBETWEEN(3800,4995))))</f>
        <v>138980526.2009536</v>
      </c>
      <c r="B1370">
        <v>204126703.56705564</v>
      </c>
    </row>
    <row r="1371" spans="1:2" x14ac:dyDescent="0.25">
      <c r="A1371">
        <f ca="1">28020.9718160717*(((RANDBETWEEN(3800,4995))))</f>
        <v>119005067.30285656</v>
      </c>
      <c r="B1371">
        <v>253567255.96154794</v>
      </c>
    </row>
    <row r="1372" spans="1:2" x14ac:dyDescent="0.25">
      <c r="A1372">
        <f ca="1">30011.0311983952*(((RANDBETWEEN(3800,4995))))</f>
        <v>134419408.73761219</v>
      </c>
      <c r="B1372">
        <v>227325724.6073795</v>
      </c>
    </row>
    <row r="1373" spans="1:2" x14ac:dyDescent="0.25">
      <c r="A1373">
        <f ca="1">26544.260332979*(((RANDBETWEEN(3800,4995))))</f>
        <v>131447177.16891177</v>
      </c>
      <c r="B1373">
        <v>223272377.05675274</v>
      </c>
    </row>
    <row r="1374" spans="1:2" x14ac:dyDescent="0.25">
      <c r="A1374">
        <f ca="1">30017.9700581898*(((RANDBETWEEN(3800,4995))))</f>
        <v>119111305.19089717</v>
      </c>
      <c r="B1374">
        <v>264587050.072061</v>
      </c>
    </row>
    <row r="1375" spans="1:2" x14ac:dyDescent="0.25">
      <c r="A1375">
        <f ca="1">29994.5673324741*(((RANDBETWEEN(3800,4995))))</f>
        <v>132965916.98485784</v>
      </c>
      <c r="B1375">
        <v>231123819.20041528</v>
      </c>
    </row>
    <row r="1376" spans="1:2" x14ac:dyDescent="0.25">
      <c r="A1376">
        <f ca="1">25812.4216983259*(((RANDBETWEEN(3800,4995))))</f>
        <v>105701866.85464472</v>
      </c>
      <c r="B1376">
        <v>238276865.98391628</v>
      </c>
    </row>
    <row r="1377" spans="1:2" x14ac:dyDescent="0.25">
      <c r="A1377">
        <f ca="1">29472.5856536715*(((RANDBETWEEN(3800,4995))))</f>
        <v>126407919.86859699</v>
      </c>
      <c r="B1377">
        <v>235602844.52680719</v>
      </c>
    </row>
    <row r="1378" spans="1:2" x14ac:dyDescent="0.25">
      <c r="A1378">
        <f ca="1">30500.697960721*(((RANDBETWEEN(3800,4995))))</f>
        <v>147775881.6196931</v>
      </c>
      <c r="B1378">
        <v>212545877.45107231</v>
      </c>
    </row>
    <row r="1379" spans="1:2" x14ac:dyDescent="0.25">
      <c r="A1379">
        <f ca="1">29325.846273386*(((RANDBETWEEN(3800,4995))))</f>
        <v>137127657.17435315</v>
      </c>
      <c r="B1379">
        <v>229682660.85478842</v>
      </c>
    </row>
    <row r="1380" spans="1:2" x14ac:dyDescent="0.25">
      <c r="A1380">
        <f ca="1">31131.7739410736*(((RANDBETWEEN(3800,4995))))</f>
        <v>131469481.35315365</v>
      </c>
      <c r="B1380">
        <v>254354942.63978162</v>
      </c>
    </row>
    <row r="1381" spans="1:2" x14ac:dyDescent="0.25">
      <c r="A1381">
        <f ca="1">28131.489602309*(((RANDBETWEEN(3800,4995))))</f>
        <v>108446892.41690125</v>
      </c>
      <c r="B1381">
        <v>230545044.06279626</v>
      </c>
    </row>
    <row r="1382" spans="1:2" x14ac:dyDescent="0.25">
      <c r="A1382">
        <f ca="1">33806.3015494554*(((RANDBETWEEN(3800,4995))))</f>
        <v>144183876.10842732</v>
      </c>
      <c r="B1382">
        <v>208502067.9300406</v>
      </c>
    </row>
    <row r="1383" spans="1:2" x14ac:dyDescent="0.25">
      <c r="A1383">
        <f ca="1">27931.4979845611*(((RANDBETWEEN(3800,4995))))</f>
        <v>108150760.1962207</v>
      </c>
      <c r="B1383">
        <v>230112018.65838078</v>
      </c>
    </row>
    <row r="1384" spans="1:2" x14ac:dyDescent="0.25">
      <c r="A1384">
        <f ca="1">31434.9871776723*(((RANDBETWEEN(3800,4995))))</f>
        <v>127060218.17215154</v>
      </c>
      <c r="B1384">
        <v>223364909.05131531</v>
      </c>
    </row>
    <row r="1385" spans="1:2" x14ac:dyDescent="0.25">
      <c r="A1385">
        <f ca="1">33576.1556392486*(((RANDBETWEEN(3800,4995))))</f>
        <v>163079387.93983027</v>
      </c>
      <c r="B1385">
        <v>264632879.1062457</v>
      </c>
    </row>
    <row r="1386" spans="1:2" x14ac:dyDescent="0.25">
      <c r="A1386">
        <f ca="1">27024.5586814022*(((RANDBETWEEN(3800,4995))))</f>
        <v>129825979.90545599</v>
      </c>
      <c r="B1386">
        <v>234395659.33460408</v>
      </c>
    </row>
    <row r="1387" spans="1:2" x14ac:dyDescent="0.25">
      <c r="A1387">
        <f ca="1">26486.7866740316*(((RANDBETWEEN(3800,4995))))</f>
        <v>126739274.23524143</v>
      </c>
      <c r="B1387">
        <v>215133221.19241562</v>
      </c>
    </row>
    <row r="1388" spans="1:2" x14ac:dyDescent="0.25">
      <c r="A1388">
        <f ca="1">29434.810562291*(((RANDBETWEEN(3800,4995))))</f>
        <v>142523352.74261284</v>
      </c>
      <c r="B1388">
        <v>255293155.28559908</v>
      </c>
    </row>
    <row r="1389" spans="1:2" x14ac:dyDescent="0.25">
      <c r="A1389">
        <f ca="1">31828.1299950976*(((RANDBETWEEN(3800,4995))))</f>
        <v>151247273.73670399</v>
      </c>
      <c r="B1389">
        <v>220220479.11764699</v>
      </c>
    </row>
    <row r="1390" spans="1:2" x14ac:dyDescent="0.25">
      <c r="A1390">
        <f ca="1">30060.8416757331*(((RANDBETWEEN(3800,4995))))</f>
        <v>149131835.55331171</v>
      </c>
      <c r="B1390">
        <v>220448067.05807731</v>
      </c>
    </row>
    <row r="1391" spans="1:2" x14ac:dyDescent="0.25">
      <c r="A1391">
        <f ca="1">28824.0567854864*(((RANDBETWEEN(3800,4995))))</f>
        <v>138269000.39997813</v>
      </c>
      <c r="B1391">
        <v>231356154.08005387</v>
      </c>
    </row>
    <row r="1392" spans="1:2" x14ac:dyDescent="0.25">
      <c r="A1392">
        <f ca="1">27254.4398438488*(((RANDBETWEEN(3800,4995))))</f>
        <v>119101902.11761937</v>
      </c>
      <c r="B1392">
        <v>236101825.11899963</v>
      </c>
    </row>
    <row r="1393" spans="1:2" x14ac:dyDescent="0.25">
      <c r="A1393">
        <f ca="1">30387.0802127938*(((RANDBETWEEN(3800,4995))))</f>
        <v>128901994.26267137</v>
      </c>
      <c r="B1393">
        <v>214941571.29044276</v>
      </c>
    </row>
    <row r="1394" spans="1:2" x14ac:dyDescent="0.25">
      <c r="A1394">
        <f ca="1">28407.7063406667*(((RANDBETWEEN(3800,4995))))</f>
        <v>137322852.45078298</v>
      </c>
      <c r="B1394">
        <v>230200274.14374945</v>
      </c>
    </row>
    <row r="1395" spans="1:2" x14ac:dyDescent="0.25">
      <c r="A1395">
        <f ca="1">27746.9166784866*(((RANDBETWEEN(3800,4995))))</f>
        <v>125860014.05361511</v>
      </c>
      <c r="B1395">
        <v>230760173.53833684</v>
      </c>
    </row>
    <row r="1396" spans="1:2" x14ac:dyDescent="0.25">
      <c r="A1396">
        <f ca="1">29005.2565968533*(((RANDBETWEEN(3800,4995))))</f>
        <v>128232239.41468824</v>
      </c>
      <c r="B1396">
        <v>217354733.43143737</v>
      </c>
    </row>
    <row r="1397" spans="1:2" x14ac:dyDescent="0.25">
      <c r="A1397">
        <f ca="1">28693.0701278865*(((RANDBETWEEN(3800,4995))))</f>
        <v>114169726.03886056</v>
      </c>
      <c r="B1397">
        <v>229753956.12090367</v>
      </c>
    </row>
    <row r="1398" spans="1:2" x14ac:dyDescent="0.25">
      <c r="A1398">
        <f ca="1">31257.1419935627*(((RANDBETWEEN(3800,4995))))</f>
        <v>151378338.6748243</v>
      </c>
      <c r="B1398">
        <v>266617770.13053548</v>
      </c>
    </row>
    <row r="1399" spans="1:2" x14ac:dyDescent="0.25">
      <c r="A1399">
        <f ca="1">26125.8101774046*(((RANDBETWEEN(3800,4995))))</f>
        <v>117095881.21512741</v>
      </c>
      <c r="B1399">
        <v>253046344.36175433</v>
      </c>
    </row>
    <row r="1400" spans="1:2" x14ac:dyDescent="0.25">
      <c r="A1400">
        <f ca="1">26728.2137885599*(((RANDBETWEEN(3800,4995))))</f>
        <v>108970927.61595857</v>
      </c>
      <c r="B1400">
        <v>222429374.09305787</v>
      </c>
    </row>
    <row r="1401" spans="1:2" x14ac:dyDescent="0.25">
      <c r="A1401">
        <f ca="1">25728.9186752106*(((RANDBETWEEN(3800,4995))))</f>
        <v>105514295.48703873</v>
      </c>
      <c r="B1401">
        <v>212707922.6794292</v>
      </c>
    </row>
    <row r="1402" spans="1:2" x14ac:dyDescent="0.25">
      <c r="A1402">
        <f ca="1">32328.22465292*(((RANDBETWEEN(3800,4995))))</f>
        <v>130509042.92383784</v>
      </c>
      <c r="B1402">
        <v>252482172.87343812</v>
      </c>
    </row>
    <row r="1403" spans="1:2" x14ac:dyDescent="0.25">
      <c r="A1403">
        <f ca="1">31396.3117975217*(((RANDBETWEEN(3800,4995))))</f>
        <v>145239338.37533534</v>
      </c>
      <c r="B1403">
        <v>209821903.50754064</v>
      </c>
    </row>
    <row r="1404" spans="1:2" x14ac:dyDescent="0.25">
      <c r="A1404">
        <f ca="1">31878.3741891317*(((RANDBETWEEN(3800,4995))))</f>
        <v>131243266.53665526</v>
      </c>
      <c r="B1404">
        <v>228952511.07379428</v>
      </c>
    </row>
    <row r="1405" spans="1:2" x14ac:dyDescent="0.25">
      <c r="A1405">
        <f ca="1">27357.4236719281*(((RANDBETWEEN(3800,4995))))</f>
        <v>134653239.31323007</v>
      </c>
      <c r="B1405">
        <v>232950411.49041337</v>
      </c>
    </row>
    <row r="1406" spans="1:2" x14ac:dyDescent="0.25">
      <c r="A1406">
        <f ca="1">29015.6852607157*(((RANDBETWEEN(3800,4995))))</f>
        <v>142379967.57433215</v>
      </c>
      <c r="B1406">
        <v>219447799.4452883</v>
      </c>
    </row>
    <row r="1407" spans="1:2" x14ac:dyDescent="0.25">
      <c r="A1407">
        <f ca="1">30100.1177980108*(((RANDBETWEEN(3800,4995))))</f>
        <v>140928751.53028658</v>
      </c>
      <c r="B1407">
        <v>210049584.82976234</v>
      </c>
    </row>
    <row r="1408" spans="1:2" x14ac:dyDescent="0.25">
      <c r="A1408">
        <f ca="1">28143.3173802061*(((RANDBETWEEN(3800,4995))))</f>
        <v>126926361.38472947</v>
      </c>
      <c r="B1408">
        <v>258068799.97051513</v>
      </c>
    </row>
    <row r="1409" spans="1:2" x14ac:dyDescent="0.25">
      <c r="A1409">
        <f ca="1">28324.6518807902*(((RANDBETWEEN(3800,4995))))</f>
        <v>130151775.39223099</v>
      </c>
      <c r="B1409">
        <v>243780236.98631433</v>
      </c>
    </row>
    <row r="1410" spans="1:2" x14ac:dyDescent="0.25">
      <c r="A1410">
        <f ca="1">29250.5483846892*(((RANDBETWEEN(3800,4995))))</f>
        <v>125806608.60254818</v>
      </c>
      <c r="B1410">
        <v>211315899.4072386</v>
      </c>
    </row>
    <row r="1411" spans="1:2" x14ac:dyDescent="0.25">
      <c r="A1411">
        <f ca="1">26515.1928935072*(((RANDBETWEEN(3800,4995))))</f>
        <v>116746394.31011212</v>
      </c>
      <c r="B1411">
        <v>265936430.33780473</v>
      </c>
    </row>
    <row r="1412" spans="1:2" x14ac:dyDescent="0.25">
      <c r="A1412">
        <f ca="1">30106.4433939989*(((RANDBETWEEN(3800,4995))))</f>
        <v>119281728.72702345</v>
      </c>
      <c r="B1412">
        <v>205284839.10216567</v>
      </c>
    </row>
    <row r="1413" spans="1:2" x14ac:dyDescent="0.25">
      <c r="A1413">
        <f ca="1">32659.5580203569*(((RANDBETWEEN(3800,4995))))</f>
        <v>141219928.88002324</v>
      </c>
      <c r="B1413">
        <v>252703479.81998238</v>
      </c>
    </row>
    <row r="1414" spans="1:2" x14ac:dyDescent="0.25">
      <c r="A1414">
        <f ca="1">30301.4693526461*(((RANDBETWEEN(3800,4995))))</f>
        <v>119872612.75906815</v>
      </c>
      <c r="B1414">
        <v>251874951.04685307</v>
      </c>
    </row>
    <row r="1415" spans="1:2" x14ac:dyDescent="0.25">
      <c r="A1415">
        <f ca="1">26898.6731995709*(((RANDBETWEEN(3800,4995))))</f>
        <v>116282964.24174514</v>
      </c>
      <c r="B1415">
        <v>249334378.65777189</v>
      </c>
    </row>
    <row r="1416" spans="1:2" x14ac:dyDescent="0.25">
      <c r="A1416">
        <f ca="1">27034.3831950505*(((RANDBETWEEN(3800,4995))))</f>
        <v>132306271.35657713</v>
      </c>
      <c r="B1416">
        <v>241700610.07403469</v>
      </c>
    </row>
    <row r="1417" spans="1:2" x14ac:dyDescent="0.25">
      <c r="A1417">
        <f ca="1">31177.2294186605*(((RANDBETWEEN(3800,4995))))</f>
        <v>136525087.62431416</v>
      </c>
      <c r="B1417">
        <v>219764553.19550642</v>
      </c>
    </row>
    <row r="1418" spans="1:2" x14ac:dyDescent="0.25">
      <c r="A1418">
        <f ca="1">28769.8203821095*(((RANDBETWEEN(3800,4995))))</f>
        <v>138123907.65450758</v>
      </c>
      <c r="B1418">
        <v>226385137.55955133</v>
      </c>
    </row>
    <row r="1419" spans="1:2" x14ac:dyDescent="0.25">
      <c r="A1419">
        <f ca="1">31882.7194093348*(((RANDBETWEEN(3800,4995))))</f>
        <v>123354241.39471626</v>
      </c>
      <c r="B1419">
        <v>240192445.65433004</v>
      </c>
    </row>
    <row r="1420" spans="1:2" x14ac:dyDescent="0.25">
      <c r="A1420">
        <f ca="1">30833.3849228479*(((RANDBETWEEN(3800,4995))))</f>
        <v>129561883.44580701</v>
      </c>
      <c r="B1420">
        <v>229967663.21466392</v>
      </c>
    </row>
    <row r="1421" spans="1:2" x14ac:dyDescent="0.25">
      <c r="A1421">
        <f ca="1">30830.8244965096*(((RANDBETWEEN(3800,4995))))</f>
        <v>128718692.27292757</v>
      </c>
      <c r="B1421">
        <v>260131029.05477348</v>
      </c>
    </row>
    <row r="1422" spans="1:2" x14ac:dyDescent="0.25">
      <c r="A1422">
        <f ca="1">30643.5299086786*(((RANDBETWEEN(3800,4995))))</f>
        <v>147119587.09156612</v>
      </c>
      <c r="B1422">
        <v>221966834.97057545</v>
      </c>
    </row>
    <row r="1423" spans="1:2" x14ac:dyDescent="0.25">
      <c r="A1423">
        <f ca="1">29637.9151090321*(((RANDBETWEEN(3800,4995))))</f>
        <v>137490288.19079992</v>
      </c>
      <c r="B1423">
        <v>218802378.64716041</v>
      </c>
    </row>
    <row r="1424" spans="1:2" x14ac:dyDescent="0.25">
      <c r="A1424">
        <f ca="1">26584.4962577307*(((RANDBETWEEN(3800,4995))))</f>
        <v>107614040.851294</v>
      </c>
      <c r="B1424">
        <v>237043027.24266478</v>
      </c>
    </row>
    <row r="1425" spans="1:2" x14ac:dyDescent="0.25">
      <c r="A1425">
        <f ca="1">29685.8222834431*(((RANDBETWEEN(3800,4995))))</f>
        <v>138781219.17509639</v>
      </c>
      <c r="B1425">
        <v>245220386.88064414</v>
      </c>
    </row>
    <row r="1426" spans="1:2" x14ac:dyDescent="0.25">
      <c r="A1426">
        <f ca="1">31200.7469652812*(((RANDBETWEEN(3800,4995))))</f>
        <v>119623663.86488806</v>
      </c>
      <c r="B1426">
        <v>265241387.73356128</v>
      </c>
    </row>
    <row r="1427" spans="1:2" x14ac:dyDescent="0.25">
      <c r="A1427">
        <f ca="1">27672.645690642*(((RANDBETWEEN(3800,4995))))</f>
        <v>125052685.87601124</v>
      </c>
      <c r="B1427">
        <v>227158420.76798669</v>
      </c>
    </row>
    <row r="1428" spans="1:2" x14ac:dyDescent="0.25">
      <c r="A1428">
        <f ca="1">27799.8989780726*(((RANDBETWEEN(3800,4995))))</f>
        <v>109893000.66032098</v>
      </c>
      <c r="B1428">
        <v>240879864.58872107</v>
      </c>
    </row>
    <row r="1429" spans="1:2" x14ac:dyDescent="0.25">
      <c r="A1429">
        <f ca="1">30982.0887709856*(((RANDBETWEEN(3800,4995))))</f>
        <v>137126724.90038222</v>
      </c>
      <c r="B1429">
        <v>225391944.87436652</v>
      </c>
    </row>
    <row r="1430" spans="1:2" x14ac:dyDescent="0.25">
      <c r="A1430">
        <f ca="1">28949.4683454723*(((RANDBETWEEN(3800,4995))))</f>
        <v>124193219.20207596</v>
      </c>
      <c r="B1430">
        <v>237514470.19042563</v>
      </c>
    </row>
    <row r="1431" spans="1:2" x14ac:dyDescent="0.25">
      <c r="A1431">
        <f ca="1">30249.9520036684*(((RANDBETWEEN(3800,4995))))</f>
        <v>125718800.52724604</v>
      </c>
      <c r="B1431">
        <v>256247372.45730251</v>
      </c>
    </row>
    <row r="1432" spans="1:2" x14ac:dyDescent="0.25">
      <c r="A1432">
        <f ca="1">30518.3603528562*(((RANDBETWEEN(3800,4995))))</f>
        <v>152042471.27792954</v>
      </c>
      <c r="B1432">
        <v>249542397.03148699</v>
      </c>
    </row>
    <row r="1433" spans="1:2" x14ac:dyDescent="0.25">
      <c r="A1433">
        <f ca="1">33235.8039352563*(((RANDBETWEEN(3800,4995))))</f>
        <v>147799620.10008469</v>
      </c>
      <c r="B1433">
        <v>266522203.91269672</v>
      </c>
    </row>
    <row r="1434" spans="1:2" x14ac:dyDescent="0.25">
      <c r="A1434">
        <f ca="1">26906.7877757239*(((RANDBETWEEN(3800,4995))))</f>
        <v>129475462.77678341</v>
      </c>
      <c r="B1434">
        <v>222542137.9676947</v>
      </c>
    </row>
    <row r="1435" spans="1:2" x14ac:dyDescent="0.25">
      <c r="A1435">
        <f ca="1">26886.9015049256*(((RANDBETWEEN(3800,4995))))</f>
        <v>124029276.64222176</v>
      </c>
      <c r="B1435">
        <v>238114834.61102599</v>
      </c>
    </row>
    <row r="1436" spans="1:2" x14ac:dyDescent="0.25">
      <c r="A1436">
        <f ca="1">27919.5617981085*(((RANDBETWEEN(3800,4995))))</f>
        <v>125973062.83306536</v>
      </c>
      <c r="B1436">
        <v>209793467.21949732</v>
      </c>
    </row>
    <row r="1437" spans="1:2" x14ac:dyDescent="0.25">
      <c r="A1437">
        <f ca="1">31197.4578800496*(((RANDBETWEEN(3800,4995))))</f>
        <v>154427416.50624555</v>
      </c>
      <c r="B1437">
        <v>249854775.63955975</v>
      </c>
    </row>
    <row r="1438" spans="1:2" x14ac:dyDescent="0.25">
      <c r="A1438">
        <f ca="1">29311.6583138793*(((RANDBETWEEN(3800,4995))))</f>
        <v>125219404.31689231</v>
      </c>
      <c r="B1438">
        <v>216589207.67206371</v>
      </c>
    </row>
    <row r="1439" spans="1:2" x14ac:dyDescent="0.25">
      <c r="A1439">
        <f ca="1">29678.6876449363*(((RANDBETWEEN(3800,4995))))</f>
        <v>114797163.81061342</v>
      </c>
      <c r="B1439">
        <v>236184099.29674944</v>
      </c>
    </row>
    <row r="1440" spans="1:2" x14ac:dyDescent="0.25">
      <c r="A1440">
        <f ca="1">30786.8517667746*(((RANDBETWEEN(3800,4995))))</f>
        <v>131767725.56179516</v>
      </c>
      <c r="B1440">
        <v>252682168.7677919</v>
      </c>
    </row>
    <row r="1441" spans="1:2" x14ac:dyDescent="0.25">
      <c r="A1441">
        <f ca="1">32428.3652256128*(((RANDBETWEEN(3800,4995))))</f>
        <v>136393704.13892761</v>
      </c>
      <c r="B1441">
        <v>214395141.8431195</v>
      </c>
    </row>
    <row r="1442" spans="1:2" x14ac:dyDescent="0.25">
      <c r="A1442">
        <f ca="1">27839.0318984344*(((RANDBETWEEN(3800,4995))))</f>
        <v>107375146.03226128</v>
      </c>
      <c r="B1442">
        <v>238845923.14779425</v>
      </c>
    </row>
    <row r="1443" spans="1:2" x14ac:dyDescent="0.25">
      <c r="A1443">
        <f ca="1">26677.4642023675*(((RANDBETWEEN(3800,4995))))</f>
        <v>115300000.28263231</v>
      </c>
      <c r="B1443">
        <v>205236521.47562695</v>
      </c>
    </row>
    <row r="1444" spans="1:2" x14ac:dyDescent="0.25">
      <c r="A1444">
        <f ca="1">32143.2221639445*(((RANDBETWEEN(3800,4995))))</f>
        <v>130501481.98561446</v>
      </c>
      <c r="B1444">
        <v>224516161.22030279</v>
      </c>
    </row>
    <row r="1445" spans="1:2" x14ac:dyDescent="0.25">
      <c r="A1445">
        <f ca="1">29518.0218397506*(((RANDBETWEEN(3800,4995))))</f>
        <v>129141345.54890908</v>
      </c>
      <c r="B1445">
        <v>220857892.89497015</v>
      </c>
    </row>
    <row r="1446" spans="1:2" x14ac:dyDescent="0.25">
      <c r="A1446">
        <f ca="1">29406.8991275687*(((RANDBETWEEN(3800,4995))))</f>
        <v>115245637.68094155</v>
      </c>
      <c r="B1446">
        <v>240875965.00337732</v>
      </c>
    </row>
    <row r="1447" spans="1:2" x14ac:dyDescent="0.25">
      <c r="A1447">
        <f ca="1">29226.9479256829*(((RANDBETWEEN(3800,4995))))</f>
        <v>122519365.7044629</v>
      </c>
      <c r="B1447">
        <v>239820057.11729753</v>
      </c>
    </row>
    <row r="1448" spans="1:2" x14ac:dyDescent="0.25">
      <c r="A1448">
        <f ca="1">26797.0338451389*(((RANDBETWEEN(3800,4995))))</f>
        <v>120265087.89698358</v>
      </c>
      <c r="B1448">
        <v>228426652.42021781</v>
      </c>
    </row>
    <row r="1449" spans="1:2" x14ac:dyDescent="0.25">
      <c r="A1449">
        <f ca="1">31248.3589426321*(((RANDBETWEEN(3800,4995))))</f>
        <v>133492989.40292449</v>
      </c>
      <c r="B1449">
        <v>241665416.43588915</v>
      </c>
    </row>
    <row r="1450" spans="1:2" x14ac:dyDescent="0.25">
      <c r="A1450">
        <f ca="1">29009.2939149147*(((RANDBETWEEN(3800,4995))))</f>
        <v>115689064.13267964</v>
      </c>
      <c r="B1450">
        <v>259806792.17960632</v>
      </c>
    </row>
    <row r="1451" spans="1:2" x14ac:dyDescent="0.25">
      <c r="A1451">
        <f ca="1">30079.4489189844*(((RANDBETWEEN(3800,4995))))</f>
        <v>137673637.70219174</v>
      </c>
      <c r="B1451">
        <v>248898663.08588877</v>
      </c>
    </row>
    <row r="1452" spans="1:2" x14ac:dyDescent="0.25">
      <c r="A1452">
        <f ca="1">31748.0140462822*(((RANDBETWEEN(3800,4995))))</f>
        <v>155152544.64418098</v>
      </c>
      <c r="B1452">
        <v>209723294.49057251</v>
      </c>
    </row>
    <row r="1453" spans="1:2" x14ac:dyDescent="0.25">
      <c r="A1453">
        <f ca="1">25293.7084700214*(((RANDBETWEEN(3800,4995))))</f>
        <v>115111667.24706726</v>
      </c>
      <c r="B1453">
        <v>214958363.90627074</v>
      </c>
    </row>
    <row r="1454" spans="1:2" x14ac:dyDescent="0.25">
      <c r="A1454">
        <f ca="1">27777.8163319846*(((RANDBETWEEN(3800,4995))))</f>
        <v>136222411.29205224</v>
      </c>
      <c r="B1454">
        <v>241188530.94804764</v>
      </c>
    </row>
    <row r="1455" spans="1:2" x14ac:dyDescent="0.25">
      <c r="A1455">
        <f ca="1">26891.0460656676*(((RANDBETWEEN(3800,4995))))</f>
        <v>104068348.27413359</v>
      </c>
      <c r="B1455">
        <v>222476502.53693557</v>
      </c>
    </row>
    <row r="1456" spans="1:2" x14ac:dyDescent="0.25">
      <c r="A1456">
        <f ca="1">29954.0467563402*(((RANDBETWEEN(3800,4995))))</f>
        <v>141353146.64316958</v>
      </c>
      <c r="B1456">
        <v>223674691.79447854</v>
      </c>
    </row>
    <row r="1457" spans="1:2" x14ac:dyDescent="0.25">
      <c r="A1457">
        <f ca="1">27085.3107061583*(((RANDBETWEEN(3800,4995))))</f>
        <v>111320627.00231048</v>
      </c>
      <c r="B1457">
        <v>238919707.09956431</v>
      </c>
    </row>
    <row r="1458" spans="1:2" x14ac:dyDescent="0.25">
      <c r="A1458">
        <f ca="1">32877.8520495471*(((RANDBETWEEN(3800,4995))))</f>
        <v>151402508.68816459</v>
      </c>
      <c r="B1458">
        <v>217389021.42938912</v>
      </c>
    </row>
    <row r="1459" spans="1:2" x14ac:dyDescent="0.25">
      <c r="A1459">
        <f ca="1">30189.0240030197*(((RANDBETWEEN(3800,4995))))</f>
        <v>146960168.84669995</v>
      </c>
      <c r="B1459">
        <v>263269948.51956302</v>
      </c>
    </row>
    <row r="1460" spans="1:2" x14ac:dyDescent="0.25">
      <c r="A1460">
        <f ca="1">29194.9762238484*(((RANDBETWEEN(3800,4995))))</f>
        <v>129567304.48143907</v>
      </c>
      <c r="B1460">
        <v>219223416.83417699</v>
      </c>
    </row>
    <row r="1461" spans="1:2" x14ac:dyDescent="0.25">
      <c r="A1461">
        <f ca="1">32123.4807518359*(((RANDBETWEEN(3800,4995))))</f>
        <v>157629920.0492588</v>
      </c>
      <c r="B1461">
        <v>261004412.39105666</v>
      </c>
    </row>
    <row r="1462" spans="1:2" x14ac:dyDescent="0.25">
      <c r="A1462">
        <f ca="1">28756.813185595*(((RANDBETWEEN(3800,4995))))</f>
        <v>119628342.85207529</v>
      </c>
      <c r="B1462">
        <v>239462071.51676434</v>
      </c>
    </row>
    <row r="1463" spans="1:2" x14ac:dyDescent="0.25">
      <c r="A1463">
        <f ca="1">33632.6880820564*(((RANDBETWEEN(3800,4995))))</f>
        <v>131571075.77700454</v>
      </c>
      <c r="B1463">
        <v>203906812.55273214</v>
      </c>
    </row>
    <row r="1464" spans="1:2" x14ac:dyDescent="0.25">
      <c r="A1464">
        <f ca="1">27869.6309214271*(((RANDBETWEEN(3800,4995))))</f>
        <v>116773753.56077936</v>
      </c>
      <c r="B1464">
        <v>207673977.20557994</v>
      </c>
    </row>
    <row r="1465" spans="1:2" x14ac:dyDescent="0.25">
      <c r="A1465">
        <f ca="1">33586.0799588437*(((RANDBETWEEN(3800,4995))))</f>
        <v>146233792.14080563</v>
      </c>
      <c r="B1465">
        <v>225705119.09216988</v>
      </c>
    </row>
    <row r="1466" spans="1:2" x14ac:dyDescent="0.25">
      <c r="A1466">
        <f ca="1">28394.8303416188*(((RANDBETWEEN(3800,4995))))</f>
        <v>124965648.33346434</v>
      </c>
      <c r="B1466">
        <v>237060194.23092833</v>
      </c>
    </row>
    <row r="1467" spans="1:2" x14ac:dyDescent="0.25">
      <c r="A1467">
        <f ca="1">32150.7662803137*(((RANDBETWEEN(3800,4995))))</f>
        <v>133715036.95982458</v>
      </c>
      <c r="B1467">
        <v>248574503.04165518</v>
      </c>
    </row>
    <row r="1468" spans="1:2" x14ac:dyDescent="0.25">
      <c r="A1468">
        <f ca="1">31632.6615151385*(((RANDBETWEEN(3800,4995))))</f>
        <v>130326565.44237046</v>
      </c>
      <c r="B1468">
        <v>217586147.73334506</v>
      </c>
    </row>
    <row r="1469" spans="1:2" x14ac:dyDescent="0.25">
      <c r="A1469">
        <f ca="1">33237.3704950853*(((RANDBETWEEN(3800,4995))))</f>
        <v>162829878.05542272</v>
      </c>
      <c r="B1469">
        <v>221514823.29339951</v>
      </c>
    </row>
    <row r="1470" spans="1:2" x14ac:dyDescent="0.25">
      <c r="A1470">
        <f ca="1">32144.1882995602*(((RANDBETWEEN(3800,4995))))</f>
        <v>157056504.03165093</v>
      </c>
      <c r="B1470">
        <v>218201822.48515552</v>
      </c>
    </row>
    <row r="1471" spans="1:2" x14ac:dyDescent="0.25">
      <c r="A1471">
        <f ca="1">32297.545334545*(((RANDBETWEEN(3800,4995))))</f>
        <v>131741687.41960914</v>
      </c>
      <c r="B1471">
        <v>254248126.12498936</v>
      </c>
    </row>
    <row r="1472" spans="1:2" x14ac:dyDescent="0.25">
      <c r="A1472">
        <f ca="1">28547.151189785*(((RANDBETWEEN(3800,4995))))</f>
        <v>137597268.73476374</v>
      </c>
      <c r="B1472">
        <v>252035488.51725006</v>
      </c>
    </row>
    <row r="1473" spans="1:2" x14ac:dyDescent="0.25">
      <c r="A1473">
        <f ca="1">29711.8473830517*(((RANDBETWEEN(3800,4995))))</f>
        <v>126186215.83582059</v>
      </c>
      <c r="B1473">
        <v>206663394.77211392</v>
      </c>
    </row>
    <row r="1474" spans="1:2" x14ac:dyDescent="0.25">
      <c r="A1474">
        <f ca="1">28322.0495448136*(((RANDBETWEEN(3800,4995))))</f>
        <v>128497138.78481936</v>
      </c>
      <c r="B1474">
        <v>247711269.94387168</v>
      </c>
    </row>
    <row r="1475" spans="1:2" x14ac:dyDescent="0.25">
      <c r="A1475">
        <f ca="1">28761.0458727228*(((RANDBETWEEN(3800,4995))))</f>
        <v>134515411.54672468</v>
      </c>
      <c r="B1475">
        <v>234841993.75666946</v>
      </c>
    </row>
    <row r="1476" spans="1:2" x14ac:dyDescent="0.25">
      <c r="A1476">
        <f ca="1">32061.8534801799*(((RANDBETWEEN(3800,4995))))</f>
        <v>137064423.6277692</v>
      </c>
      <c r="B1476">
        <v>264011338.76216552</v>
      </c>
    </row>
    <row r="1477" spans="1:2" x14ac:dyDescent="0.25">
      <c r="A1477">
        <f ca="1">30033.08055717*(((RANDBETWEEN(3800,4995))))</f>
        <v>147132061.64957562</v>
      </c>
      <c r="B1477">
        <v>253366578.50113022</v>
      </c>
    </row>
    <row r="1478" spans="1:2" x14ac:dyDescent="0.25">
      <c r="A1478">
        <f ca="1">30396.8711799773*(((RANDBETWEEN(3800,4995))))</f>
        <v>139065685.64839619</v>
      </c>
      <c r="B1478">
        <v>233112695.5752376</v>
      </c>
    </row>
    <row r="1479" spans="1:2" x14ac:dyDescent="0.25">
      <c r="A1479">
        <f ca="1">30574.6868728564*(((RANDBETWEEN(3800,4995))))</f>
        <v>123858056.52194145</v>
      </c>
      <c r="B1479">
        <v>229921502.38593256</v>
      </c>
    </row>
    <row r="1480" spans="1:2" x14ac:dyDescent="0.25">
      <c r="A1480">
        <f ca="1">26694.1762312975*(((RANDBETWEEN(3800,4995))))</f>
        <v>132242949.04984775</v>
      </c>
      <c r="B1480">
        <v>243687335.69917578</v>
      </c>
    </row>
    <row r="1481" spans="1:2" x14ac:dyDescent="0.25">
      <c r="A1481">
        <f ca="1">26928.6873331175*(((RANDBETWEEN(3800,4995))))</f>
        <v>121690738.05835781</v>
      </c>
      <c r="B1481">
        <v>255031090.46723393</v>
      </c>
    </row>
    <row r="1482" spans="1:2" x14ac:dyDescent="0.25">
      <c r="A1482">
        <f ca="1">29865.9542072029*(((RANDBETWEEN(3800,4995))))</f>
        <v>124929286.4487296</v>
      </c>
      <c r="B1482">
        <v>240671647.21200389</v>
      </c>
    </row>
    <row r="1483" spans="1:2" x14ac:dyDescent="0.25">
      <c r="A1483">
        <f ca="1">32381.8350239196*(((RANDBETWEEN(3800,4995))))</f>
        <v>123148118.59596626</v>
      </c>
      <c r="B1483">
        <v>215996117.82219887</v>
      </c>
    </row>
    <row r="1484" spans="1:2" x14ac:dyDescent="0.25">
      <c r="A1484">
        <f ca="1">27443.3745514034*(((RANDBETWEEN(3800,4995))))</f>
        <v>119323792.54950187</v>
      </c>
      <c r="B1484">
        <v>211951046.49156511</v>
      </c>
    </row>
    <row r="1485" spans="1:2" x14ac:dyDescent="0.25">
      <c r="A1485">
        <f ca="1">28244.8620942682*(((RANDBETWEEN(3800,4995))))</f>
        <v>116368831.82838489</v>
      </c>
      <c r="B1485">
        <v>219682992.2399638</v>
      </c>
    </row>
    <row r="1486" spans="1:2" x14ac:dyDescent="0.25">
      <c r="A1486">
        <f ca="1">31374.215066567*(((RANDBETWEEN(3800,4995))))</f>
        <v>139960373.41195536</v>
      </c>
      <c r="B1486">
        <v>206664985.55051264</v>
      </c>
    </row>
    <row r="1487" spans="1:2" x14ac:dyDescent="0.25">
      <c r="A1487">
        <f ca="1">26019.7821303455*(((RANDBETWEEN(3800,4995))))</f>
        <v>107695878.23750006</v>
      </c>
      <c r="B1487">
        <v>232251955.47316685</v>
      </c>
    </row>
    <row r="1488" spans="1:2" x14ac:dyDescent="0.25">
      <c r="A1488">
        <f ca="1">31885.3745291457*(((RANDBETWEEN(3800,4995))))</f>
        <v>157194896.42868826</v>
      </c>
      <c r="B1488">
        <v>250118753.08730984</v>
      </c>
    </row>
    <row r="1489" spans="1:2" x14ac:dyDescent="0.25">
      <c r="A1489">
        <f ca="1">25082.2230256631*(((RANDBETWEEN(3800,4995))))</f>
        <v>103062854.41244982</v>
      </c>
      <c r="B1489">
        <v>266467021.58028802</v>
      </c>
    </row>
    <row r="1490" spans="1:2" x14ac:dyDescent="0.25">
      <c r="A1490">
        <f ca="1">26216.2295579886*(((RANDBETWEEN(3800,4995))))</f>
        <v>106149513.48029588</v>
      </c>
      <c r="B1490">
        <v>229596170.11148578</v>
      </c>
    </row>
    <row r="1491" spans="1:2" x14ac:dyDescent="0.25">
      <c r="A1491">
        <f ca="1">35222.5007105998*(((RANDBETWEEN(3800,4995))))</f>
        <v>156070900.6486679</v>
      </c>
      <c r="B1491">
        <v>239640287.63246644</v>
      </c>
    </row>
    <row r="1492" spans="1:2" x14ac:dyDescent="0.25">
      <c r="A1492">
        <f ca="1">32281.5692447288*(((RANDBETWEEN(3800,4995))))</f>
        <v>124477731.00767419</v>
      </c>
      <c r="B1492">
        <v>253765831.36330378</v>
      </c>
    </row>
    <row r="1493" spans="1:2" x14ac:dyDescent="0.25">
      <c r="A1493">
        <f ca="1">28965.694108108*(((RANDBETWEEN(3800,4995))))</f>
        <v>144365019.43481025</v>
      </c>
      <c r="B1493">
        <v>204911162.95278567</v>
      </c>
    </row>
    <row r="1494" spans="1:2" x14ac:dyDescent="0.25">
      <c r="A1494">
        <f ca="1">29205.4728504187*(((RANDBETWEEN(3800,4995))))</f>
        <v>141150050.28607368</v>
      </c>
      <c r="B1494">
        <v>214008756.67182139</v>
      </c>
    </row>
    <row r="1495" spans="1:2" x14ac:dyDescent="0.25">
      <c r="A1495">
        <f ca="1">29909.2811478839*(((RANDBETWEEN(3800,4995))))</f>
        <v>138659427.40159011</v>
      </c>
      <c r="B1495">
        <v>219457535.9373306</v>
      </c>
    </row>
    <row r="1496" spans="1:2" x14ac:dyDescent="0.25">
      <c r="A1496">
        <f ca="1">30096.0948031888*(((RANDBETWEEN(3800,4995))))</f>
        <v>118668901.80897328</v>
      </c>
      <c r="B1496">
        <v>233820409.65581653</v>
      </c>
    </row>
    <row r="1497" spans="1:2" x14ac:dyDescent="0.25">
      <c r="A1497">
        <f ca="1">29035.1295916588*(((RANDBETWEEN(3800,4995))))</f>
        <v>140007394.89097875</v>
      </c>
      <c r="B1497">
        <v>206379115.48844558</v>
      </c>
    </row>
    <row r="1498" spans="1:2" x14ac:dyDescent="0.25">
      <c r="A1498">
        <f ca="1">27620.8134039303*(((RANDBETWEEN(3800,4995))))</f>
        <v>131033138.78824542</v>
      </c>
      <c r="B1498">
        <v>229807825.91303942</v>
      </c>
    </row>
    <row r="1499" spans="1:2" x14ac:dyDescent="0.25">
      <c r="A1499">
        <f ca="1">26355.9730022637*(((RANDBETWEEN(3800,4995))))</f>
        <v>128722572.14305589</v>
      </c>
      <c r="B1499">
        <v>239826293.41748035</v>
      </c>
    </row>
    <row r="1500" spans="1:2" x14ac:dyDescent="0.25">
      <c r="A1500">
        <f ca="1">31985.2499701861*(((RANDBETWEEN(3800,4995))))</f>
        <v>149275161.61085868</v>
      </c>
      <c r="B1500">
        <v>233896806.02432975</v>
      </c>
    </row>
    <row r="1501" spans="1:2" x14ac:dyDescent="0.25">
      <c r="A1501">
        <f ca="1">30242.172711946*(((RANDBETWEEN(3800,4995))))</f>
        <v>131765146.50594857</v>
      </c>
      <c r="B1501">
        <v>214846647.69196376</v>
      </c>
    </row>
    <row r="1502" spans="1:2" x14ac:dyDescent="0.25">
      <c r="A1502">
        <f ca="1">28681.6292164399*(((RANDBETWEEN(3800,4995))))</f>
        <v>121122520.18102553</v>
      </c>
      <c r="B1502">
        <v>219510349.68880236</v>
      </c>
    </row>
    <row r="1503" spans="1:2" x14ac:dyDescent="0.25">
      <c r="A1503">
        <f ca="1">26947.6152167464*(((RANDBETWEEN(3800,4995))))</f>
        <v>105472965.95834538</v>
      </c>
      <c r="B1503">
        <v>257286885.00529164</v>
      </c>
    </row>
    <row r="1504" spans="1:2" x14ac:dyDescent="0.25">
      <c r="A1504">
        <f ca="1">31630.7605695041*(((RANDBETWEEN(3800,4995))))</f>
        <v>133038978.95533408</v>
      </c>
      <c r="B1504">
        <v>241401288.45799345</v>
      </c>
    </row>
    <row r="1505" spans="1:2" x14ac:dyDescent="0.25">
      <c r="A1505">
        <f ca="1">26043.0803100238*(((RANDBETWEEN(3800,4995))))</f>
        <v>128783032.13306771</v>
      </c>
      <c r="B1505">
        <v>248490009.18670556</v>
      </c>
    </row>
    <row r="1506" spans="1:2" x14ac:dyDescent="0.25">
      <c r="A1506">
        <f ca="1">29656.979827565*(((RANDBETWEEN(3800,4995))))</f>
        <v>127198786.48042627</v>
      </c>
      <c r="B1506">
        <v>229189870.45265299</v>
      </c>
    </row>
    <row r="1507" spans="1:2" x14ac:dyDescent="0.25">
      <c r="A1507">
        <f ca="1">26259.9702245618*(((RANDBETWEEN(3800,4995))))</f>
        <v>104094521.97016282</v>
      </c>
      <c r="B1507">
        <v>208364561.51831862</v>
      </c>
    </row>
    <row r="1508" spans="1:2" x14ac:dyDescent="0.25">
      <c r="A1508">
        <f ca="1">33593.0516586305*(((RANDBETWEEN(3800,4995))))</f>
        <v>166386384.86519697</v>
      </c>
      <c r="B1508">
        <v>256256595.88772634</v>
      </c>
    </row>
    <row r="1509" spans="1:2" x14ac:dyDescent="0.25">
      <c r="A1509">
        <f ca="1">26969.8369210406*(((RANDBETWEEN(3800,4995))))</f>
        <v>103618113.45063806</v>
      </c>
      <c r="B1509">
        <v>231729371.48424619</v>
      </c>
    </row>
    <row r="1510" spans="1:2" x14ac:dyDescent="0.25">
      <c r="A1510">
        <f ca="1">32343.2408446479*(((RANDBETWEEN(3800,4995))))</f>
        <v>157091120.78245464</v>
      </c>
      <c r="B1510">
        <v>227126251.35386798</v>
      </c>
    </row>
    <row r="1511" spans="1:2" x14ac:dyDescent="0.25">
      <c r="A1511">
        <f ca="1">28603.7364914693*(((RANDBETWEEN(3800,4995))))</f>
        <v>126743156.3937005</v>
      </c>
      <c r="B1511">
        <v>220881599.27085245</v>
      </c>
    </row>
    <row r="1512" spans="1:2" x14ac:dyDescent="0.25">
      <c r="A1512">
        <f ca="1">31506.5939219182*(((RANDBETWEEN(3800,4995))))</f>
        <v>132327694.47205633</v>
      </c>
      <c r="B1512">
        <v>212844479.42075732</v>
      </c>
    </row>
    <row r="1513" spans="1:2" x14ac:dyDescent="0.25">
      <c r="A1513">
        <f ca="1">32906.3798470273*(((RANDBETWEEN(3800,4995))))</f>
        <v>134323842.5355655</v>
      </c>
      <c r="B1513">
        <v>212452543.11190531</v>
      </c>
    </row>
    <row r="1514" spans="1:2" x14ac:dyDescent="0.25">
      <c r="A1514">
        <f ca="1">27770.958141191*(((RANDBETWEEN(3800,4995))))</f>
        <v>110639497.23450483</v>
      </c>
      <c r="B1514">
        <v>215486937.78308189</v>
      </c>
    </row>
    <row r="1515" spans="1:2" x14ac:dyDescent="0.25">
      <c r="A1515">
        <f ca="1">32685.2980881963*(((RANDBETWEEN(3800,4995))))</f>
        <v>153392103.92790514</v>
      </c>
      <c r="B1515">
        <v>218587468.12077582</v>
      </c>
    </row>
    <row r="1516" spans="1:2" x14ac:dyDescent="0.25">
      <c r="A1516">
        <f ca="1">27200.7470743689*(((RANDBETWEEN(3800,4995))))</f>
        <v>106463724.04908</v>
      </c>
      <c r="B1516">
        <v>249124519.9071674</v>
      </c>
    </row>
    <row r="1517" spans="1:2" x14ac:dyDescent="0.25">
      <c r="A1517">
        <f ca="1">27684.4543603435*(((RANDBETWEEN(3800,4995))))</f>
        <v>109104434.63411379</v>
      </c>
      <c r="B1517">
        <v>210602372.34578726</v>
      </c>
    </row>
    <row r="1518" spans="1:2" x14ac:dyDescent="0.25">
      <c r="A1518">
        <f ca="1">33030.5271304694*(((RANDBETWEEN(3800,4995))))</f>
        <v>126143583.11126257</v>
      </c>
      <c r="B1518">
        <v>220154743.66036367</v>
      </c>
    </row>
    <row r="1519" spans="1:2" x14ac:dyDescent="0.25">
      <c r="A1519">
        <f ca="1">30769.275996321*(((RANDBETWEEN(3800,4995))))</f>
        <v>151477145.72988814</v>
      </c>
      <c r="B1519">
        <v>257440520.78061259</v>
      </c>
    </row>
    <row r="1520" spans="1:2" x14ac:dyDescent="0.25">
      <c r="A1520">
        <f ca="1">29933.7799180587*(((RANDBETWEEN(3800,4995))))</f>
        <v>126530087.71363419</v>
      </c>
      <c r="B1520">
        <v>267052269.46523845</v>
      </c>
    </row>
    <row r="1521" spans="1:2" x14ac:dyDescent="0.25">
      <c r="A1521">
        <f ca="1">27489.3717294097*(((RANDBETWEEN(3800,4995))))</f>
        <v>109929997.54590946</v>
      </c>
      <c r="B1521">
        <v>231292080.08700356</v>
      </c>
    </row>
    <row r="1522" spans="1:2" x14ac:dyDescent="0.25">
      <c r="A1522">
        <f ca="1">27398.5999488549*(((RANDBETWEEN(3800,4995))))</f>
        <v>131622874.15429878</v>
      </c>
      <c r="B1522">
        <v>207389966.98825032</v>
      </c>
    </row>
    <row r="1523" spans="1:2" x14ac:dyDescent="0.25">
      <c r="A1523">
        <f ca="1">29307.2548784401*(((RANDBETWEEN(3800,4995))))</f>
        <v>142609102.23848966</v>
      </c>
      <c r="B1523">
        <v>246836569.74987954</v>
      </c>
    </row>
    <row r="1524" spans="1:2" x14ac:dyDescent="0.25">
      <c r="A1524">
        <f ca="1">27351.1096049485*(((RANDBETWEEN(3800,4995))))</f>
        <v>129507503.97943105</v>
      </c>
      <c r="B1524">
        <v>214110825.02292123</v>
      </c>
    </row>
    <row r="1525" spans="1:2" x14ac:dyDescent="0.25">
      <c r="A1525">
        <f ca="1">31381.7050680853*(((RANDBETWEEN(3800,4995))))</f>
        <v>149220007.59874547</v>
      </c>
      <c r="B1525">
        <v>242468280.31671494</v>
      </c>
    </row>
    <row r="1526" spans="1:2" x14ac:dyDescent="0.25">
      <c r="A1526">
        <f ca="1">31666.943187025*(((RANDBETWEEN(3800,4995))))</f>
        <v>142817913.77348265</v>
      </c>
      <c r="B1526">
        <v>228020383.74166161</v>
      </c>
    </row>
    <row r="1527" spans="1:2" x14ac:dyDescent="0.25">
      <c r="A1527">
        <f ca="1">28310.0619448524*(((RANDBETWEEN(3800,4995))))</f>
        <v>118760709.85865572</v>
      </c>
      <c r="B1527">
        <v>224138689.64822116</v>
      </c>
    </row>
    <row r="1528" spans="1:2" x14ac:dyDescent="0.25">
      <c r="A1528">
        <f ca="1">25898.2815726655*(((RANDBETWEEN(3800,4995))))</f>
        <v>104136990.20368801</v>
      </c>
      <c r="B1528">
        <v>207349691.60160905</v>
      </c>
    </row>
    <row r="1529" spans="1:2" x14ac:dyDescent="0.25">
      <c r="A1529">
        <f ca="1">32629.9182881205*(((RANDBETWEEN(3800,4995))))</f>
        <v>131204901.43653235</v>
      </c>
      <c r="B1529">
        <v>242265520.50676653</v>
      </c>
    </row>
    <row r="1530" spans="1:2" x14ac:dyDescent="0.25">
      <c r="A1530">
        <f ca="1">31062.1470001123*(((RANDBETWEEN(3800,4995))))</f>
        <v>122322734.8864422</v>
      </c>
      <c r="B1530">
        <v>251996318.92854607</v>
      </c>
    </row>
    <row r="1531" spans="1:2" x14ac:dyDescent="0.25">
      <c r="A1531">
        <f ca="1">27395.4438106639*(((RANDBETWEEN(3800,4995))))</f>
        <v>118923621.58209179</v>
      </c>
      <c r="B1531">
        <v>210146087.32897973</v>
      </c>
    </row>
    <row r="1532" spans="1:2" x14ac:dyDescent="0.25">
      <c r="A1532">
        <f ca="1">29491.711874757*(((RANDBETWEEN(3800,4995))))</f>
        <v>116492261.90529005</v>
      </c>
      <c r="B1532">
        <v>266340869.04419968</v>
      </c>
    </row>
    <row r="1533" spans="1:2" x14ac:dyDescent="0.25">
      <c r="A1533">
        <f ca="1">35281.6807218756*(((RANDBETWEEN(3800,4995))))</f>
        <v>145007707.76690876</v>
      </c>
      <c r="B1533">
        <v>236110924.35162222</v>
      </c>
    </row>
    <row r="1534" spans="1:2" x14ac:dyDescent="0.25">
      <c r="A1534">
        <f ca="1">27011.9644933841*(((RANDBETWEEN(3800,4995))))</f>
        <v>102672477.03935286</v>
      </c>
      <c r="B1534">
        <v>213447997.86745754</v>
      </c>
    </row>
    <row r="1535" spans="1:2" x14ac:dyDescent="0.25">
      <c r="A1535">
        <f ca="1">31287.4428441822*(((RANDBETWEEN(3800,4995))))</f>
        <v>133691243.2731905</v>
      </c>
      <c r="B1535">
        <v>241105414.51404136</v>
      </c>
    </row>
    <row r="1536" spans="1:2" x14ac:dyDescent="0.25">
      <c r="A1536">
        <f ca="1">28470.2769871952*(((RANDBETWEEN(3800,4995))))</f>
        <v>122564542.42987527</v>
      </c>
      <c r="B1536">
        <v>256974257.07778108</v>
      </c>
    </row>
    <row r="1537" spans="1:2" x14ac:dyDescent="0.25">
      <c r="A1537">
        <f ca="1">26812.6860527974*(((RANDBETWEEN(3800,4995))))</f>
        <v>116313432.09703504</v>
      </c>
      <c r="B1537">
        <v>213432352.54286286</v>
      </c>
    </row>
    <row r="1538" spans="1:2" x14ac:dyDescent="0.25">
      <c r="A1538">
        <f ca="1">26444.6752268776*(((RANDBETWEEN(3800,4995))))</f>
        <v>122491735.65089719</v>
      </c>
      <c r="B1538">
        <v>209857901.03537649</v>
      </c>
    </row>
    <row r="1539" spans="1:2" x14ac:dyDescent="0.25">
      <c r="A1539">
        <f ca="1">30462.4105543318*(((RANDBETWEEN(3800,4995))))</f>
        <v>135405414.91400489</v>
      </c>
      <c r="B1539">
        <v>212002659.64879996</v>
      </c>
    </row>
    <row r="1540" spans="1:2" x14ac:dyDescent="0.25">
      <c r="A1540">
        <f ca="1">26348.7648828235*(((RANDBETWEEN(3800,4995))))</f>
        <v>110058790.91555364</v>
      </c>
      <c r="B1540">
        <v>260602720.84695652</v>
      </c>
    </row>
    <row r="1541" spans="1:2" x14ac:dyDescent="0.25">
      <c r="A1541">
        <f ca="1">31752.7860371621*(((RANDBETWEEN(3800,4995))))</f>
        <v>144475176.46908775</v>
      </c>
      <c r="B1541">
        <v>222606916.08477125</v>
      </c>
    </row>
    <row r="1542" spans="1:2" x14ac:dyDescent="0.25">
      <c r="A1542">
        <f ca="1">26999.7075985727*(((RANDBETWEEN(3800,4995))))</f>
        <v>130462587.11630309</v>
      </c>
      <c r="B1542">
        <v>212782382.53815615</v>
      </c>
    </row>
    <row r="1543" spans="1:2" x14ac:dyDescent="0.25">
      <c r="A1543">
        <f ca="1">30971.7789921694*(((RANDBETWEEN(3800,4995))))</f>
        <v>123081849.71488123</v>
      </c>
      <c r="B1543">
        <v>216272809.36678097</v>
      </c>
    </row>
    <row r="1544" spans="1:2" x14ac:dyDescent="0.25">
      <c r="A1544">
        <f ca="1">33864.8048840017*(((RANDBETWEEN(3800,4995))))</f>
        <v>140877588.31744722</v>
      </c>
      <c r="B1544">
        <v>210641463.26332211</v>
      </c>
    </row>
    <row r="1545" spans="1:2" x14ac:dyDescent="0.25">
      <c r="A1545">
        <f ca="1">29699.3966701965*(((RANDBETWEEN(3800,4995))))</f>
        <v>127618307.49183422</v>
      </c>
      <c r="B1545">
        <v>249366322.51769072</v>
      </c>
    </row>
    <row r="1546" spans="1:2" x14ac:dyDescent="0.25">
      <c r="A1546">
        <f ca="1">26308.6499870654*(((RANDBETWEEN(3800,4995))))</f>
        <v>120283147.74086313</v>
      </c>
      <c r="B1546">
        <v>261890658.1572381</v>
      </c>
    </row>
    <row r="1547" spans="1:2" x14ac:dyDescent="0.25">
      <c r="A1547">
        <f ca="1">27716.9689134979*(((RANDBETWEEN(3800,4995))))</f>
        <v>135314242.23569685</v>
      </c>
      <c r="B1547">
        <v>205606680.02083099</v>
      </c>
    </row>
    <row r="1548" spans="1:2" x14ac:dyDescent="0.25">
      <c r="A1548">
        <f ca="1">32317.3830235226*(((RANDBETWEEN(3800,4995))))</f>
        <v>151342304.69915637</v>
      </c>
      <c r="B1548">
        <v>225065852.96043921</v>
      </c>
    </row>
    <row r="1549" spans="1:2" x14ac:dyDescent="0.25">
      <c r="A1549">
        <f ca="1">30300.8630466587*(((RANDBETWEEN(3800,4995))))</f>
        <v>143777595.1563957</v>
      </c>
      <c r="B1549">
        <v>265731927.19660074</v>
      </c>
    </row>
    <row r="1550" spans="1:2" x14ac:dyDescent="0.25">
      <c r="A1550">
        <f ca="1">29979.3643536221*(((RANDBETWEEN(3800,4995))))</f>
        <v>142911629.87371641</v>
      </c>
      <c r="B1550">
        <v>238961092.25813973</v>
      </c>
    </row>
    <row r="1551" spans="1:2" x14ac:dyDescent="0.25">
      <c r="A1551">
        <f ca="1">27246.5073836162*(((RANDBETWEEN(3800,4995))))</f>
        <v>126124082.67875956</v>
      </c>
      <c r="B1551">
        <v>244873509.81518912</v>
      </c>
    </row>
    <row r="1552" spans="1:2" x14ac:dyDescent="0.25">
      <c r="A1552">
        <f ca="1">27524.4251909403*(((RANDBETWEEN(3800,4995))))</f>
        <v>127658284.03558101</v>
      </c>
      <c r="B1552">
        <v>205878929.86384422</v>
      </c>
    </row>
    <row r="1553" spans="1:2" x14ac:dyDescent="0.25">
      <c r="A1553">
        <f ca="1">33777.8777109822*(((RANDBETWEEN(3800,4995))))</f>
        <v>162708036.93380103</v>
      </c>
      <c r="B1553">
        <v>238303047.98605552</v>
      </c>
    </row>
    <row r="1554" spans="1:2" x14ac:dyDescent="0.25">
      <c r="A1554">
        <f ca="1">29633.4751337282*(((RANDBETWEEN(3800,4995))))</f>
        <v>113259141.96110924</v>
      </c>
      <c r="B1554">
        <v>231924945.16524166</v>
      </c>
    </row>
    <row r="1555" spans="1:2" x14ac:dyDescent="0.25">
      <c r="A1555">
        <f ca="1">30104.2403976785*(((RANDBETWEEN(3800,4995))))</f>
        <v>115299240.72310857</v>
      </c>
      <c r="B1555">
        <v>252762176.3307209</v>
      </c>
    </row>
    <row r="1556" spans="1:2" x14ac:dyDescent="0.25">
      <c r="A1556">
        <f ca="1">32587.1156294304*(((RANDBETWEEN(3800,4995))))</f>
        <v>148532073.03894392</v>
      </c>
      <c r="B1556">
        <v>245111114.94597995</v>
      </c>
    </row>
    <row r="1557" spans="1:2" x14ac:dyDescent="0.25">
      <c r="A1557">
        <f ca="1">32771.1584032993*(((RANDBETWEEN(3800,4995))))</f>
        <v>160447591.54255319</v>
      </c>
      <c r="B1557">
        <v>251225122.12393701</v>
      </c>
    </row>
    <row r="1558" spans="1:2" x14ac:dyDescent="0.25">
      <c r="A1558">
        <f ca="1">29379.3976640149*(((RANDBETWEEN(3800,4995))))</f>
        <v>144458498.31396103</v>
      </c>
      <c r="B1558">
        <v>249231124.31976873</v>
      </c>
    </row>
    <row r="1559" spans="1:2" x14ac:dyDescent="0.25">
      <c r="A1559">
        <f ca="1">30070.3284093584*(((RANDBETWEEN(3800,4995))))</f>
        <v>133361906.49550456</v>
      </c>
      <c r="B1559">
        <v>230810745.43936485</v>
      </c>
    </row>
    <row r="1560" spans="1:2" x14ac:dyDescent="0.25">
      <c r="A1560">
        <f ca="1">29838.2702625012*(((RANDBETWEEN(3800,4995))))</f>
        <v>116906342.88847952</v>
      </c>
      <c r="B1560">
        <v>241535678.74644932</v>
      </c>
    </row>
    <row r="1561" spans="1:2" x14ac:dyDescent="0.25">
      <c r="A1561">
        <f ca="1">32792.9582318838*(((RANDBETWEEN(3800,4995))))</f>
        <v>126482439.9003759</v>
      </c>
      <c r="B1561">
        <v>247692335.6956833</v>
      </c>
    </row>
    <row r="1562" spans="1:2" x14ac:dyDescent="0.25">
      <c r="A1562">
        <f ca="1">28000.9814262203*(((RANDBETWEEN(3800,4995))))</f>
        <v>138296847.26410201</v>
      </c>
      <c r="B1562">
        <v>213492886.70286679</v>
      </c>
    </row>
    <row r="1563" spans="1:2" x14ac:dyDescent="0.25">
      <c r="A1563">
        <f ca="1">33349.9940547355*(((RANDBETWEEN(3800,4995))))</f>
        <v>143805174.36401966</v>
      </c>
      <c r="B1563">
        <v>250967741.58246469</v>
      </c>
    </row>
    <row r="1564" spans="1:2" x14ac:dyDescent="0.25">
      <c r="A1564">
        <f ca="1">29273.0519141491*(((RANDBETWEEN(3800,4995))))</f>
        <v>124498289.790876</v>
      </c>
      <c r="B1564">
        <v>231846372.33823219</v>
      </c>
    </row>
    <row r="1565" spans="1:2" x14ac:dyDescent="0.25">
      <c r="A1565">
        <f ca="1">31770.4069273081*(((RANDBETWEEN(3800,4995))))</f>
        <v>128225362.35861531</v>
      </c>
      <c r="B1565">
        <v>223730084.28276554</v>
      </c>
    </row>
    <row r="1566" spans="1:2" x14ac:dyDescent="0.25">
      <c r="A1566">
        <f ca="1">29337.5864708722*(((RANDBETWEEN(3800,4995))))</f>
        <v>112920370.32638726</v>
      </c>
      <c r="B1566">
        <v>207526576.22050682</v>
      </c>
    </row>
    <row r="1567" spans="1:2" x14ac:dyDescent="0.25">
      <c r="A1567">
        <f ca="1">32451.4888849031*(((RANDBETWEEN(3800,4995))))</f>
        <v>161413705.71350795</v>
      </c>
      <c r="B1567">
        <v>249237106.26994506</v>
      </c>
    </row>
    <row r="1568" spans="1:2" x14ac:dyDescent="0.25">
      <c r="A1568">
        <f ca="1">28918.0918120349*(((RANDBETWEEN(3800,4995))))</f>
        <v>110727373.54828174</v>
      </c>
      <c r="B1568">
        <v>243501625.25727174</v>
      </c>
    </row>
    <row r="1569" spans="1:2" x14ac:dyDescent="0.25">
      <c r="A1569">
        <f ca="1">31716.3800678733*(((RANDBETWEEN(3800,4995))))</f>
        <v>143136023.2463122</v>
      </c>
      <c r="B1569">
        <v>240236448.87359494</v>
      </c>
    </row>
    <row r="1570" spans="1:2" x14ac:dyDescent="0.25">
      <c r="A1570">
        <f ca="1">28936.1398565178*(((RANDBETWEEN(3800,4995))))</f>
        <v>141758149.15708068</v>
      </c>
      <c r="B1570">
        <v>213589022.20864177</v>
      </c>
    </row>
    <row r="1571" spans="1:2" x14ac:dyDescent="0.25">
      <c r="A1571">
        <f ca="1">31826.3105474833*(((RANDBETWEEN(3800,4995))))</f>
        <v>135325472.44789904</v>
      </c>
      <c r="B1571">
        <v>242865183.23302442</v>
      </c>
    </row>
    <row r="1572" spans="1:2" x14ac:dyDescent="0.25">
      <c r="A1572">
        <f ca="1">27422.3394844825*(((RANDBETWEEN(3800,4995))))</f>
        <v>112486436.56534727</v>
      </c>
      <c r="B1572">
        <v>267577269.9581742</v>
      </c>
    </row>
    <row r="1573" spans="1:2" x14ac:dyDescent="0.25">
      <c r="A1573">
        <f ca="1">33192.7275177981*(((RANDBETWEEN(3800,4995))))</f>
        <v>132837295.52622817</v>
      </c>
      <c r="B1573">
        <v>221986960.41124502</v>
      </c>
    </row>
    <row r="1574" spans="1:2" x14ac:dyDescent="0.25">
      <c r="A1574">
        <f ca="1">30052.8203001938*(((RANDBETWEEN(3800,4995))))</f>
        <v>131420983.17274767</v>
      </c>
      <c r="B1574">
        <v>219755853.39868215</v>
      </c>
    </row>
    <row r="1575" spans="1:2" x14ac:dyDescent="0.25">
      <c r="A1575">
        <f ca="1">31549.9257093141*(((RANDBETWEEN(3800,4995))))</f>
        <v>142511014.42897186</v>
      </c>
      <c r="B1575">
        <v>257603607.90814424</v>
      </c>
    </row>
    <row r="1576" spans="1:2" x14ac:dyDescent="0.25">
      <c r="A1576">
        <f ca="1">27571.7923023214*(((RANDBETWEEN(3800,4995))))</f>
        <v>123935206.39893447</v>
      </c>
      <c r="B1576">
        <v>209959942.88591123</v>
      </c>
    </row>
    <row r="1577" spans="1:2" x14ac:dyDescent="0.25">
      <c r="A1577">
        <f ca="1">29311.7429650499*(((RANDBETWEEN(3800,4995))))</f>
        <v>139435961.28474247</v>
      </c>
      <c r="B1577">
        <v>265569136.52896452</v>
      </c>
    </row>
    <row r="1578" spans="1:2" x14ac:dyDescent="0.25">
      <c r="A1578">
        <f ca="1">29319.7832901463*(((RANDBETWEEN(3800,4995))))</f>
        <v>120181791.7063098</v>
      </c>
      <c r="B1578">
        <v>228315538.08690578</v>
      </c>
    </row>
    <row r="1579" spans="1:2" x14ac:dyDescent="0.25">
      <c r="A1579">
        <f ca="1">27467.1170885295*(((RANDBETWEEN(3800,4995))))</f>
        <v>114180805.73701732</v>
      </c>
      <c r="B1579">
        <v>211190475.74427116</v>
      </c>
    </row>
    <row r="1580" spans="1:2" x14ac:dyDescent="0.25">
      <c r="A1580">
        <f ca="1">33995.083453939*(((RANDBETWEEN(3800,4995))))</f>
        <v>161952577.57456553</v>
      </c>
      <c r="B1580">
        <v>249944058.31172597</v>
      </c>
    </row>
    <row r="1581" spans="1:2" x14ac:dyDescent="0.25">
      <c r="A1581">
        <f ca="1">30457.5695505034*(((RANDBETWEEN(3800,4995))))</f>
        <v>117901251.72999847</v>
      </c>
      <c r="B1581">
        <v>234803767.74145162</v>
      </c>
    </row>
    <row r="1582" spans="1:2" x14ac:dyDescent="0.25">
      <c r="A1582">
        <f ca="1">28824.7723981625*(((RANDBETWEEN(3800,4995))))</f>
        <v>137263566.16004968</v>
      </c>
      <c r="B1582">
        <v>238236260.41704071</v>
      </c>
    </row>
    <row r="1583" spans="1:2" x14ac:dyDescent="0.25">
      <c r="A1583">
        <f ca="1">32239.1520159689*(((RANDBETWEEN(3800,4995))))</f>
        <v>124120735.26148042</v>
      </c>
      <c r="B1583">
        <v>207625816.97591496</v>
      </c>
    </row>
    <row r="1584" spans="1:2" x14ac:dyDescent="0.25">
      <c r="A1584">
        <f ca="1">26473.6296751733*(((RANDBETWEEN(3800,4995))))</f>
        <v>128555945.70264177</v>
      </c>
      <c r="B1584">
        <v>266311946.71537286</v>
      </c>
    </row>
    <row r="1585" spans="1:2" x14ac:dyDescent="0.25">
      <c r="A1585">
        <f ca="1">33024.4683536035*(((RANDBETWEEN(3800,4995))))</f>
        <v>153629826.78096345</v>
      </c>
      <c r="B1585">
        <v>215609119.7453638</v>
      </c>
    </row>
    <row r="1586" spans="1:2" x14ac:dyDescent="0.25">
      <c r="A1586">
        <f ca="1">31464.4434438388*(((RANDBETWEEN(3800,4995))))</f>
        <v>145869159.80563653</v>
      </c>
      <c r="B1586">
        <v>227474525.94956234</v>
      </c>
    </row>
    <row r="1587" spans="1:2" x14ac:dyDescent="0.25">
      <c r="A1587">
        <f ca="1">33154.6187571049*(((RANDBETWEEN(3800,4995))))</f>
        <v>159175324.65286046</v>
      </c>
      <c r="B1587">
        <v>228154292.90198141</v>
      </c>
    </row>
    <row r="1588" spans="1:2" x14ac:dyDescent="0.25">
      <c r="A1588">
        <f ca="1">29932.4405758546*(((RANDBETWEEN(3800,4995))))</f>
        <v>136162672.17956257</v>
      </c>
      <c r="B1588">
        <v>227330441.15103829</v>
      </c>
    </row>
    <row r="1589" spans="1:2" x14ac:dyDescent="0.25">
      <c r="A1589">
        <f ca="1">29636.8263124668*(((RANDBETWEEN(3800,4995))))</f>
        <v>143827518.0944016</v>
      </c>
      <c r="B1589">
        <v>222833454.08470845</v>
      </c>
    </row>
    <row r="1590" spans="1:2" x14ac:dyDescent="0.25">
      <c r="A1590">
        <f ca="1">27275.9578950566*(((RANDBETWEEN(3800,4995))))</f>
        <v>122523602.86459416</v>
      </c>
      <c r="B1590">
        <v>208600372.5083684</v>
      </c>
    </row>
    <row r="1591" spans="1:2" x14ac:dyDescent="0.25">
      <c r="A1591">
        <f ca="1">28744.6419919886*(((RANDBETWEEN(3800,4995))))</f>
        <v>126620147.97470962</v>
      </c>
      <c r="B1591">
        <v>251957160.68911919</v>
      </c>
    </row>
    <row r="1592" spans="1:2" x14ac:dyDescent="0.25">
      <c r="A1592">
        <f ca="1">34539.0906387135*(((RANDBETWEEN(3800,4995))))</f>
        <v>149450645.19371322</v>
      </c>
      <c r="B1592">
        <v>209058779.05713415</v>
      </c>
    </row>
    <row r="1593" spans="1:2" x14ac:dyDescent="0.25">
      <c r="A1593">
        <f ca="1">29774.7073050994*(((RANDBETWEEN(3800,4995))))</f>
        <v>147444350.57485226</v>
      </c>
      <c r="B1593">
        <v>255957431.19775212</v>
      </c>
    </row>
    <row r="1594" spans="1:2" x14ac:dyDescent="0.25">
      <c r="A1594">
        <f ca="1">28871.2305324139*(((RANDBETWEEN(3800,4995))))</f>
        <v>112511185.38481683</v>
      </c>
      <c r="B1594">
        <v>247760391.28706944</v>
      </c>
    </row>
    <row r="1595" spans="1:2" x14ac:dyDescent="0.25">
      <c r="A1595">
        <f ca="1">32713.8906300453*(((RANDBETWEEN(3800,4995))))</f>
        <v>146002093.88189211</v>
      </c>
      <c r="B1595">
        <v>203886850.75554651</v>
      </c>
    </row>
    <row r="1596" spans="1:2" x14ac:dyDescent="0.25">
      <c r="A1596">
        <f ca="1">29743.8430596165*(((RANDBETWEEN(3800,4995))))</f>
        <v>144108919.62384206</v>
      </c>
      <c r="B1596">
        <v>256830480.35901403</v>
      </c>
    </row>
    <row r="1597" spans="1:2" x14ac:dyDescent="0.25">
      <c r="A1597">
        <f ca="1">31877.3773626034*(((RANDBETWEEN(3800,4995))))</f>
        <v>142236857.7919364</v>
      </c>
      <c r="B1597">
        <v>211009459.23665869</v>
      </c>
    </row>
    <row r="1598" spans="1:2" x14ac:dyDescent="0.25">
      <c r="A1598">
        <f ca="1">29119.9541493964*(((RANDBETWEEN(3800,4995))))</f>
        <v>122332927.38161425</v>
      </c>
      <c r="B1598">
        <v>204388709.44778034</v>
      </c>
    </row>
    <row r="1599" spans="1:2" x14ac:dyDescent="0.25">
      <c r="A1599">
        <f ca="1">25978.8337734814*(((RANDBETWEEN(3800,4995))))</f>
        <v>102772266.40789229</v>
      </c>
      <c r="B1599">
        <v>240343018.37052384</v>
      </c>
    </row>
    <row r="1600" spans="1:2" x14ac:dyDescent="0.25">
      <c r="A1600">
        <f ca="1">31724.1958678731*(((RANDBETWEEN(3800,4995))))</f>
        <v>157098217.93770748</v>
      </c>
      <c r="B1600">
        <v>206108573.49872783</v>
      </c>
    </row>
    <row r="1601" spans="1:2" x14ac:dyDescent="0.25">
      <c r="A1601">
        <f ca="1">31439.8325794393*(((RANDBETWEEN(3800,4995))))</f>
        <v>129657869.55760773</v>
      </c>
      <c r="B1601">
        <v>266831292.86955765</v>
      </c>
    </row>
    <row r="1602" spans="1:2" x14ac:dyDescent="0.25">
      <c r="A1602">
        <f ca="1">34220.8479553834*(((RANDBETWEEN(3800,4995))))</f>
        <v>135275011.96763048</v>
      </c>
      <c r="B1602">
        <v>259182642.0358195</v>
      </c>
    </row>
    <row r="1603" spans="1:2" x14ac:dyDescent="0.25">
      <c r="A1603">
        <f ca="1">34010.2870914564*(((RANDBETWEEN(3800,4995))))</f>
        <v>151957962.72462732</v>
      </c>
      <c r="B1603">
        <v>250373375.43238831</v>
      </c>
    </row>
    <row r="1604" spans="1:2" x14ac:dyDescent="0.25">
      <c r="A1604">
        <f ca="1">30863.687918965*(((RANDBETWEEN(3800,4995))))</f>
        <v>141787782.29972541</v>
      </c>
      <c r="B1604">
        <v>249926362.61664212</v>
      </c>
    </row>
    <row r="1605" spans="1:2" x14ac:dyDescent="0.25">
      <c r="A1605">
        <f ca="1">33112.6910557147*(((RANDBETWEEN(3800,4995))))</f>
        <v>143642853.79969049</v>
      </c>
      <c r="B1605">
        <v>238180539.62781161</v>
      </c>
    </row>
    <row r="1606" spans="1:2" x14ac:dyDescent="0.25">
      <c r="A1606">
        <f ca="1">28976.0509189045*(((RANDBETWEEN(3800,4995))))</f>
        <v>129783732.0657737</v>
      </c>
      <c r="B1606">
        <v>239013402.7735312</v>
      </c>
    </row>
    <row r="1607" spans="1:2" x14ac:dyDescent="0.25">
      <c r="A1607">
        <f ca="1">25863.9911573975*(((RANDBETWEEN(3800,4995))))</f>
        <v>99524637.973665401</v>
      </c>
      <c r="B1607">
        <v>221765234.72854656</v>
      </c>
    </row>
    <row r="1608" spans="1:2" x14ac:dyDescent="0.25">
      <c r="A1608">
        <f ca="1">30634.7665937453*(((RANDBETWEEN(3800,4995))))</f>
        <v>140215326.69957227</v>
      </c>
      <c r="B1608">
        <v>238066120.13783616</v>
      </c>
    </row>
    <row r="1609" spans="1:2" x14ac:dyDescent="0.25">
      <c r="A1609">
        <f ca="1">30454.2949220056*(((RANDBETWEEN(3800,4995))))</f>
        <v>151845114.48111969</v>
      </c>
      <c r="B1609">
        <v>245767710.72323304</v>
      </c>
    </row>
    <row r="1610" spans="1:2" x14ac:dyDescent="0.25">
      <c r="A1610">
        <f ca="1">31168.583347459*(((RANDBETWEEN(3800,4995))))</f>
        <v>124986019.22331095</v>
      </c>
      <c r="B1610">
        <v>252676913.7050423</v>
      </c>
    </row>
    <row r="1611" spans="1:2" x14ac:dyDescent="0.25">
      <c r="A1611">
        <f ca="1">29009.9067793075*(((RANDBETWEEN(3800,4995))))</f>
        <v>122653885.86291191</v>
      </c>
      <c r="B1611">
        <v>206273777.40344861</v>
      </c>
    </row>
    <row r="1612" spans="1:2" x14ac:dyDescent="0.25">
      <c r="A1612">
        <f ca="1">30635.4909654024*(((RANDBETWEEN(3800,4995))))</f>
        <v>139238306.43775383</v>
      </c>
      <c r="B1612">
        <v>251560297.58327663</v>
      </c>
    </row>
    <row r="1613" spans="1:2" x14ac:dyDescent="0.25">
      <c r="A1613">
        <f ca="1">32050.5912691448*(((RANDBETWEEN(3800,4995))))</f>
        <v>159996551.6155709</v>
      </c>
      <c r="B1613">
        <v>265160284.50878292</v>
      </c>
    </row>
    <row r="1614" spans="1:2" x14ac:dyDescent="0.25">
      <c r="A1614">
        <f ca="1">30547.6339817773*(((RANDBETWEEN(3800,4995))))</f>
        <v>124053941.59999771</v>
      </c>
      <c r="B1614">
        <v>210292615.63913789</v>
      </c>
    </row>
    <row r="1615" spans="1:2" x14ac:dyDescent="0.25">
      <c r="A1615">
        <f ca="1">26665.5990418303*(((RANDBETWEEN(3800,4995))))</f>
        <v>129594811.34329528</v>
      </c>
      <c r="B1615">
        <v>251532226.60568878</v>
      </c>
    </row>
    <row r="1616" spans="1:2" x14ac:dyDescent="0.25">
      <c r="A1616">
        <f ca="1">31998.6416830615*(((RANDBETWEEN(3800,4995))))</f>
        <v>126330637.36472662</v>
      </c>
      <c r="B1616">
        <v>250820687.29095525</v>
      </c>
    </row>
    <row r="1617" spans="1:2" x14ac:dyDescent="0.25">
      <c r="A1617">
        <f ca="1">31346.1183061025*(((RANDBETWEEN(3800,4995))))</f>
        <v>128895238.47469364</v>
      </c>
      <c r="B1617">
        <v>228567597.66849446</v>
      </c>
    </row>
    <row r="1618" spans="1:2" x14ac:dyDescent="0.25">
      <c r="A1618">
        <f ca="1">28519.9875557775*(((RANDBETWEEN(3800,4995))))</f>
        <v>128653663.86411229</v>
      </c>
      <c r="B1618">
        <v>213567283.64719284</v>
      </c>
    </row>
    <row r="1619" spans="1:2" x14ac:dyDescent="0.25">
      <c r="A1619">
        <f ca="1">28346.9396218729*(((RANDBETWEEN(3800,4995))))</f>
        <v>114946840.16669461</v>
      </c>
      <c r="B1619">
        <v>216018951.44479585</v>
      </c>
    </row>
    <row r="1620" spans="1:2" x14ac:dyDescent="0.25">
      <c r="A1620">
        <f ca="1">30330.0881409301*(((RANDBETWEEN(3800,4995))))</f>
        <v>135605824.07809833</v>
      </c>
      <c r="B1620">
        <v>234695453.52593517</v>
      </c>
    </row>
    <row r="1621" spans="1:2" x14ac:dyDescent="0.25">
      <c r="A1621">
        <f ca="1">33284.0117879088*(((RANDBETWEEN(3800,4995))))</f>
        <v>141024357.94536975</v>
      </c>
      <c r="B1621">
        <v>257875455.91348287</v>
      </c>
    </row>
    <row r="1622" spans="1:2" x14ac:dyDescent="0.25">
      <c r="A1622">
        <f ca="1">29696.500491099*(((RANDBETWEEN(3800,4995))))</f>
        <v>117033908.43542129</v>
      </c>
      <c r="B1622">
        <v>256860854.31770563</v>
      </c>
    </row>
    <row r="1623" spans="1:2" x14ac:dyDescent="0.25">
      <c r="A1623">
        <f ca="1">30713.5365156396*(((RANDBETWEEN(3800,4995))))</f>
        <v>123744838.62151188</v>
      </c>
      <c r="B1623">
        <v>257590941.0541034</v>
      </c>
    </row>
    <row r="1624" spans="1:2" x14ac:dyDescent="0.25">
      <c r="A1624">
        <f ca="1">28895.9343036861*(((RANDBETWEEN(3800,4995))))</f>
        <v>110006821.89413302</v>
      </c>
      <c r="B1624">
        <v>237310636.81913874</v>
      </c>
    </row>
    <row r="1625" spans="1:2" x14ac:dyDescent="0.25">
      <c r="A1625">
        <f ca="1">32061.2050880857*(((RANDBETWEEN(3800,4995))))</f>
        <v>137895243.08385637</v>
      </c>
      <c r="B1625">
        <v>244365190.27183035</v>
      </c>
    </row>
    <row r="1626" spans="1:2" x14ac:dyDescent="0.25">
      <c r="A1626">
        <f ca="1">34413.6227198417*(((RANDBETWEEN(3800,4995))))</f>
        <v>136484427.70689234</v>
      </c>
      <c r="B1626">
        <v>261496957.25649941</v>
      </c>
    </row>
    <row r="1627" spans="1:2" x14ac:dyDescent="0.25">
      <c r="A1627">
        <f ca="1">30621.1752208884*(((RANDBETWEEN(3800,4995))))</f>
        <v>125026258.42688715</v>
      </c>
      <c r="B1627">
        <v>225152743.53753972</v>
      </c>
    </row>
    <row r="1628" spans="1:2" x14ac:dyDescent="0.25">
      <c r="A1628">
        <f ca="1">29930.1480981899*(((RANDBETWEEN(3800,4995))))</f>
        <v>134057133.33179256</v>
      </c>
      <c r="B1628">
        <v>234175955.04466149</v>
      </c>
    </row>
    <row r="1629" spans="1:2" x14ac:dyDescent="0.25">
      <c r="A1629">
        <f ca="1">28700.1461080389*(((RANDBETWEEN(3800,4995))))</f>
        <v>120913715.55316781</v>
      </c>
      <c r="B1629">
        <v>241345220.2086882</v>
      </c>
    </row>
    <row r="1630" spans="1:2" x14ac:dyDescent="0.25">
      <c r="A1630">
        <f ca="1">32468.1865631403*(((RANDBETWEEN(3800,4995))))</f>
        <v>158704495.92062986</v>
      </c>
      <c r="B1630">
        <v>204829843.27356935</v>
      </c>
    </row>
    <row r="1631" spans="1:2" x14ac:dyDescent="0.25">
      <c r="A1631">
        <f ca="1">29720.0861200937*(((RANDBETWEEN(3800,4995))))</f>
        <v>133621507.19594125</v>
      </c>
      <c r="B1631">
        <v>230885420.28169751</v>
      </c>
    </row>
    <row r="1632" spans="1:2" x14ac:dyDescent="0.25">
      <c r="A1632">
        <f ca="1">31057.7457567997*(((RANDBETWEEN(3800,4995))))</f>
        <v>145350250.14182276</v>
      </c>
      <c r="B1632">
        <v>225122341.86779514</v>
      </c>
    </row>
    <row r="1633" spans="1:2" x14ac:dyDescent="0.25">
      <c r="A1633">
        <f ca="1">29609.670566994*(((RANDBETWEEN(3800,4995))))</f>
        <v>121103552.6190055</v>
      </c>
      <c r="B1633">
        <v>229094269.71451634</v>
      </c>
    </row>
    <row r="1634" spans="1:2" x14ac:dyDescent="0.25">
      <c r="A1634">
        <f ca="1">29186.8839348349*(((RANDBETWEEN(3800,4995))))</f>
        <v>118557122.54329947</v>
      </c>
      <c r="B1634">
        <v>232536220.14587268</v>
      </c>
    </row>
    <row r="1635" spans="1:2" x14ac:dyDescent="0.25">
      <c r="A1635">
        <f ca="1">32814.2271281002*(((RANDBETWEEN(3800,4995))))</f>
        <v>162692938.10112095</v>
      </c>
      <c r="B1635">
        <v>257818204.33723298</v>
      </c>
    </row>
    <row r="1636" spans="1:2" x14ac:dyDescent="0.25">
      <c r="A1636">
        <f ca="1">28868.318434288*(((RANDBETWEEN(3800,4995))))</f>
        <v>120496361.14471811</v>
      </c>
      <c r="B1636">
        <v>259230439.91204041</v>
      </c>
    </row>
    <row r="1637" spans="1:2" x14ac:dyDescent="0.25">
      <c r="A1637">
        <f ca="1">32430.1925185425*(((RANDBETWEEN(3800,4995))))</f>
        <v>156670260.05707905</v>
      </c>
      <c r="B1637">
        <v>259217748.31677556</v>
      </c>
    </row>
    <row r="1638" spans="1:2" x14ac:dyDescent="0.25">
      <c r="A1638">
        <f ca="1">32011.0431343855*(((RANDBETWEEN(3800,4995))))</f>
        <v>136431065.83875087</v>
      </c>
      <c r="B1638">
        <v>262596775.47457743</v>
      </c>
    </row>
    <row r="1639" spans="1:2" x14ac:dyDescent="0.25">
      <c r="A1639">
        <f ca="1">26508.9145441629*(((RANDBETWEEN(3800,4995))))</f>
        <v>131802323.11357777</v>
      </c>
      <c r="B1639">
        <v>238796506.76212931</v>
      </c>
    </row>
    <row r="1640" spans="1:2" x14ac:dyDescent="0.25">
      <c r="A1640">
        <f ca="1">28287.5940930224*(((RANDBETWEEN(3800,4995))))</f>
        <v>115498246.68181054</v>
      </c>
      <c r="B1640">
        <v>225126272.21398884</v>
      </c>
    </row>
    <row r="1641" spans="1:2" x14ac:dyDescent="0.25">
      <c r="A1641">
        <f ca="1">28009.7846324295*(((RANDBETWEEN(3800,4995))))</f>
        <v>130693655.09491621</v>
      </c>
      <c r="B1641">
        <v>259723187.75763482</v>
      </c>
    </row>
    <row r="1642" spans="1:2" x14ac:dyDescent="0.25">
      <c r="A1642">
        <f ca="1">32529.7032180572*(((RANDBETWEEN(3800,4995))))</f>
        <v>159916021.01996922</v>
      </c>
      <c r="B1642">
        <v>244837881.57896662</v>
      </c>
    </row>
    <row r="1643" spans="1:2" x14ac:dyDescent="0.25">
      <c r="A1643">
        <f ca="1">27462.5446333395*(((RANDBETWEEN(3800,4995))))</f>
        <v>122812499.60029405</v>
      </c>
      <c r="B1643">
        <v>217212153.09359014</v>
      </c>
    </row>
    <row r="1644" spans="1:2" x14ac:dyDescent="0.25">
      <c r="A1644">
        <f ca="1">24803.9494195019*(((RANDBETWEEN(3800,4995))))</f>
        <v>105714432.42591693</v>
      </c>
      <c r="B1644">
        <v>209912607.79727986</v>
      </c>
    </row>
    <row r="1645" spans="1:2" x14ac:dyDescent="0.25">
      <c r="A1645">
        <f ca="1">31420.3573849214*(((RANDBETWEEN(3800,4995))))</f>
        <v>142428480.02584887</v>
      </c>
      <c r="B1645">
        <v>255554708.89502743</v>
      </c>
    </row>
    <row r="1646" spans="1:2" x14ac:dyDescent="0.25">
      <c r="A1646">
        <f ca="1">28892.4552561426*(((RANDBETWEEN(3800,4995))))</f>
        <v>137643656.84026334</v>
      </c>
      <c r="B1646">
        <v>236245722.78864166</v>
      </c>
    </row>
    <row r="1647" spans="1:2" x14ac:dyDescent="0.25">
      <c r="A1647">
        <f ca="1">32026.7354261127*(((RANDBETWEEN(3800,4995))))</f>
        <v>141398036.90628749</v>
      </c>
      <c r="B1647">
        <v>251963570.24330151</v>
      </c>
    </row>
    <row r="1648" spans="1:2" x14ac:dyDescent="0.25">
      <c r="A1648">
        <f ca="1">32074.3543559749*(((RANDBETWEEN(3800,4995))))</f>
        <v>140774341.26837391</v>
      </c>
      <c r="B1648">
        <v>257720061.68299055</v>
      </c>
    </row>
    <row r="1649" spans="1:2" x14ac:dyDescent="0.25">
      <c r="A1649">
        <f ca="1">28998.6438803122*(((RANDBETWEEN(3800,4995))))</f>
        <v>122954250.05252367</v>
      </c>
      <c r="B1649">
        <v>211805067.46826231</v>
      </c>
    </row>
    <row r="1650" spans="1:2" x14ac:dyDescent="0.25">
      <c r="A1650">
        <f ca="1">27047.1519087714*(((RANDBETWEEN(3800,4995))))</f>
        <v>117465780.73979418</v>
      </c>
      <c r="B1650">
        <v>234703963.68098634</v>
      </c>
    </row>
    <row r="1651" spans="1:2" x14ac:dyDescent="0.25">
      <c r="A1651">
        <f ca="1">31402.2828317212*(((RANDBETWEEN(3800,4995))))</f>
        <v>155378495.45135668</v>
      </c>
      <c r="B1651">
        <v>233749508.4961049</v>
      </c>
    </row>
    <row r="1652" spans="1:2" x14ac:dyDescent="0.25">
      <c r="A1652">
        <f ca="1">31925.8975516073*(((RANDBETWEEN(3800,4995))))</f>
        <v>132045512.2734476</v>
      </c>
      <c r="B1652">
        <v>233250443.19661239</v>
      </c>
    </row>
    <row r="1653" spans="1:2" x14ac:dyDescent="0.25">
      <c r="A1653">
        <f ca="1">27287.1675792365*(((RANDBETWEEN(3800,4995))))</f>
        <v>133843556.97615483</v>
      </c>
      <c r="B1653">
        <v>208179842.81071618</v>
      </c>
    </row>
    <row r="1654" spans="1:2" x14ac:dyDescent="0.25">
      <c r="A1654">
        <f ca="1">26964.2232914588*(((RANDBETWEEN(3800,4995))))</f>
        <v>126192565.00402713</v>
      </c>
      <c r="B1654">
        <v>262082045.65948412</v>
      </c>
    </row>
    <row r="1655" spans="1:2" x14ac:dyDescent="0.25">
      <c r="A1655">
        <f ca="1">31048.6425221351*(((RANDBETWEEN(3800,4995))))</f>
        <v>149375019.17399207</v>
      </c>
      <c r="B1655">
        <v>239597004.56205395</v>
      </c>
    </row>
    <row r="1656" spans="1:2" x14ac:dyDescent="0.25">
      <c r="A1656">
        <f ca="1">30870.7175140622*(((RANDBETWEEN(3800,4995))))</f>
        <v>148302926.93755499</v>
      </c>
      <c r="B1656">
        <v>217688944.25718272</v>
      </c>
    </row>
    <row r="1657" spans="1:2" x14ac:dyDescent="0.25">
      <c r="A1657">
        <f ca="1">31749.9518820572*(((RANDBETWEEN(3800,4995))))</f>
        <v>138937789.43588212</v>
      </c>
      <c r="B1657">
        <v>254001950.420057</v>
      </c>
    </row>
    <row r="1658" spans="1:2" x14ac:dyDescent="0.25">
      <c r="A1658">
        <f ca="1">30372.5014935665*(((RANDBETWEEN(3800,4995))))</f>
        <v>144542734.60788292</v>
      </c>
      <c r="B1658">
        <v>228205825.75204799</v>
      </c>
    </row>
    <row r="1659" spans="1:2" x14ac:dyDescent="0.25">
      <c r="A1659">
        <f ca="1">32743.6606674031*(((RANDBETWEEN(3800,4995))))</f>
        <v>129828614.5462532</v>
      </c>
      <c r="B1659">
        <v>220618056.35630932</v>
      </c>
    </row>
    <row r="1660" spans="1:2" x14ac:dyDescent="0.25">
      <c r="A1660">
        <f ca="1">28521.1851298982*(((RANDBETWEEN(3800,4995))))</f>
        <v>111090016.08095337</v>
      </c>
      <c r="B1660">
        <v>242068524.58240828</v>
      </c>
    </row>
    <row r="1661" spans="1:2" x14ac:dyDescent="0.25">
      <c r="A1661">
        <f ca="1">28970.1847198949*(((RANDBETWEEN(3800,4995))))</f>
        <v>121298163.42220001</v>
      </c>
      <c r="B1661">
        <v>259367946.8963899</v>
      </c>
    </row>
    <row r="1662" spans="1:2" x14ac:dyDescent="0.25">
      <c r="A1662">
        <f ca="1">32419.5875301488*(((RANDBETWEEN(3800,4995))))</f>
        <v>159698888.17351276</v>
      </c>
      <c r="B1662">
        <v>218960531.86757672</v>
      </c>
    </row>
    <row r="1663" spans="1:2" x14ac:dyDescent="0.25">
      <c r="A1663">
        <f ca="1">27095.4830389806*(((RANDBETWEEN(3800,4995))))</f>
        <v>109845088.24002717</v>
      </c>
      <c r="B1663">
        <v>231647933.61643639</v>
      </c>
    </row>
    <row r="1664" spans="1:2" x14ac:dyDescent="0.25">
      <c r="A1664">
        <f ca="1">27602.6163695537*(((RANDBETWEEN(3800,4995))))</f>
        <v>129842707.40238076</v>
      </c>
      <c r="B1664">
        <v>217758994.24056596</v>
      </c>
    </row>
    <row r="1665" spans="1:2" x14ac:dyDescent="0.25">
      <c r="A1665">
        <f ca="1">27927.5122779639*(((RANDBETWEEN(3800,4995))))</f>
        <v>106850661.97548988</v>
      </c>
      <c r="B1665">
        <v>211994898.51498842</v>
      </c>
    </row>
    <row r="1666" spans="1:2" x14ac:dyDescent="0.25">
      <c r="A1666">
        <f ca="1">30429.2416516231*(((RANDBETWEEN(3800,4995))))</f>
        <v>127681097.97021048</v>
      </c>
      <c r="B1666">
        <v>230823952.32194257</v>
      </c>
    </row>
    <row r="1667" spans="1:2" x14ac:dyDescent="0.25">
      <c r="A1667">
        <f ca="1">30677.8327780053*(((RANDBETWEEN(3800,4995))))</f>
        <v>124490645.41314547</v>
      </c>
      <c r="B1667">
        <v>255268664.53949222</v>
      </c>
    </row>
    <row r="1668" spans="1:2" x14ac:dyDescent="0.25">
      <c r="A1668">
        <f ca="1">32574.4308579218*(((RANDBETWEEN(3800,4995))))</f>
        <v>126779684.8990315</v>
      </c>
      <c r="B1668">
        <v>240493916.17760628</v>
      </c>
    </row>
    <row r="1669" spans="1:2" x14ac:dyDescent="0.25">
      <c r="A1669">
        <f ca="1">29132.8293278633*(((RANDBETWEEN(3800,4995))))</f>
        <v>145227154.19939843</v>
      </c>
      <c r="B1669">
        <v>235221561.16896921</v>
      </c>
    </row>
    <row r="1670" spans="1:2" x14ac:dyDescent="0.25">
      <c r="A1670">
        <f ca="1">26942.7515418603*(((RANDBETWEEN(3800,4995))))</f>
        <v>123101431.79475984</v>
      </c>
      <c r="B1670">
        <v>214175874.79685938</v>
      </c>
    </row>
    <row r="1671" spans="1:2" x14ac:dyDescent="0.25">
      <c r="A1671">
        <f ca="1">28558.1233721932*(((RANDBETWEEN(3800,4995))))</f>
        <v>124170720.42229594</v>
      </c>
      <c r="B1671">
        <v>232382570.57810879</v>
      </c>
    </row>
    <row r="1672" spans="1:2" x14ac:dyDescent="0.25">
      <c r="A1672">
        <f ca="1">27869.833486997*(((RANDBETWEEN(3800,4995))))</f>
        <v>116663122.97656968</v>
      </c>
      <c r="B1672">
        <v>262344783.64367294</v>
      </c>
    </row>
    <row r="1673" spans="1:2" x14ac:dyDescent="0.25">
      <c r="A1673">
        <f ca="1">32101.9312828588*(((RANDBETWEEN(3800,4995))))</f>
        <v>147925699.35141316</v>
      </c>
      <c r="B1673">
        <v>227481888.28236899</v>
      </c>
    </row>
    <row r="1674" spans="1:2" x14ac:dyDescent="0.25">
      <c r="A1674">
        <f ca="1">28699.2970761591*(((RANDBETWEEN(3800,4995))))</f>
        <v>125042837.36082534</v>
      </c>
      <c r="B1674">
        <v>216913631.59529364</v>
      </c>
    </row>
    <row r="1675" spans="1:2" x14ac:dyDescent="0.25">
      <c r="A1675">
        <f ca="1">32587.4007227838*(((RANDBETWEEN(3800,4995))))</f>
        <v>151661762.96383595</v>
      </c>
      <c r="B1675">
        <v>209312936.68122792</v>
      </c>
    </row>
    <row r="1676" spans="1:2" x14ac:dyDescent="0.25">
      <c r="A1676">
        <f ca="1">29744.308695546*(((RANDBETWEEN(3800,4995))))</f>
        <v>141969585.40384087</v>
      </c>
      <c r="B1676">
        <v>251347265.04567131</v>
      </c>
    </row>
    <row r="1677" spans="1:2" x14ac:dyDescent="0.25">
      <c r="A1677">
        <f ca="1">28011.3005557706*(((RANDBETWEEN(3800,4995))))</f>
        <v>137983666.53772578</v>
      </c>
      <c r="B1677">
        <v>231103846.35734296</v>
      </c>
    </row>
    <row r="1678" spans="1:2" x14ac:dyDescent="0.25">
      <c r="A1678">
        <f ca="1">28758.3640213317*(((RANDBETWEEN(3800,4995))))</f>
        <v>124322407.66421694</v>
      </c>
      <c r="B1678">
        <v>256807568.63954782</v>
      </c>
    </row>
    <row r="1679" spans="1:2" x14ac:dyDescent="0.25">
      <c r="A1679">
        <f ca="1">32626.785289086*(((RANDBETWEEN(3800,4995))))</f>
        <v>146363758.80684</v>
      </c>
      <c r="B1679">
        <v>222473547.80449766</v>
      </c>
    </row>
    <row r="1680" spans="1:2" x14ac:dyDescent="0.25">
      <c r="A1680">
        <f ca="1">25828.4965137905*(((RANDBETWEEN(3800,4995))))</f>
        <v>118165371.55059136</v>
      </c>
      <c r="B1680">
        <v>210039518.12052804</v>
      </c>
    </row>
    <row r="1681" spans="1:2" x14ac:dyDescent="0.25">
      <c r="A1681">
        <f ca="1">30270.6431262207*(((RANDBETWEEN(3800,4995))))</f>
        <v>123958283.60187389</v>
      </c>
      <c r="B1681">
        <v>238518761.65062559</v>
      </c>
    </row>
    <row r="1682" spans="1:2" x14ac:dyDescent="0.25">
      <c r="A1682">
        <f ca="1">33990.8913712187*(((RANDBETWEEN(3800,4995))))</f>
        <v>162646415.2112816</v>
      </c>
      <c r="B1682">
        <v>255692540.5002794</v>
      </c>
    </row>
    <row r="1683" spans="1:2" x14ac:dyDescent="0.25">
      <c r="A1683">
        <f ca="1">31001.3265217749*(((RANDBETWEEN(3800,4995))))</f>
        <v>140591015.77624935</v>
      </c>
      <c r="B1683">
        <v>262661652.31488562</v>
      </c>
    </row>
    <row r="1684" spans="1:2" x14ac:dyDescent="0.25">
      <c r="A1684">
        <f ca="1">27983.9331100925*(((RANDBETWEEN(3800,4995))))</f>
        <v>107066528.0792139</v>
      </c>
      <c r="B1684">
        <v>205104138.27095538</v>
      </c>
    </row>
    <row r="1685" spans="1:2" x14ac:dyDescent="0.25">
      <c r="A1685">
        <f ca="1">27029.0470772655*(((RANDBETWEEN(3800,4995))))</f>
        <v>102899582.22314984</v>
      </c>
      <c r="B1685">
        <v>240443164.93304557</v>
      </c>
    </row>
    <row r="1686" spans="1:2" x14ac:dyDescent="0.25">
      <c r="A1686">
        <f ca="1">32136.022153725*(((RANDBETWEEN(3800,4995))))</f>
        <v>129765257.45674168</v>
      </c>
      <c r="B1686">
        <v>208422397.88610268</v>
      </c>
    </row>
    <row r="1687" spans="1:2" x14ac:dyDescent="0.25">
      <c r="A1687">
        <f ca="1">28827.8718281004*(((RANDBETWEEN(3800,4995))))</f>
        <v>111217929.51281141</v>
      </c>
      <c r="B1687">
        <v>241147053.13206202</v>
      </c>
    </row>
    <row r="1688" spans="1:2" x14ac:dyDescent="0.25">
      <c r="A1688">
        <f ca="1">33237.4419607754*(((RANDBETWEEN(3800,4995))))</f>
        <v>152360433.94819432</v>
      </c>
      <c r="B1688">
        <v>267802849.51136276</v>
      </c>
    </row>
    <row r="1689" spans="1:2" x14ac:dyDescent="0.25">
      <c r="A1689">
        <f ca="1">28764.8447268153*(((RANDBETWEEN(3800,4995))))</f>
        <v>123056005.7413159</v>
      </c>
      <c r="B1689">
        <v>264002877.76195705</v>
      </c>
    </row>
    <row r="1690" spans="1:2" x14ac:dyDescent="0.25">
      <c r="A1690">
        <f ca="1">28053.4384487711*(((RANDBETWEEN(3800,4995))))</f>
        <v>131738946.95542894</v>
      </c>
      <c r="B1690">
        <v>210003838.06393448</v>
      </c>
    </row>
    <row r="1691" spans="1:2" x14ac:dyDescent="0.25">
      <c r="A1691">
        <f ca="1">32225.5319690827*(((RANDBETWEEN(3800,4995))))</f>
        <v>156777213.02958748</v>
      </c>
      <c r="B1691">
        <v>221986767.28296721</v>
      </c>
    </row>
    <row r="1692" spans="1:2" x14ac:dyDescent="0.25">
      <c r="A1692">
        <f ca="1">32844.1871143027*(((RANDBETWEEN(3800,4995))))</f>
        <v>129931604.22418134</v>
      </c>
      <c r="B1692">
        <v>254079962.88985941</v>
      </c>
    </row>
    <row r="1693" spans="1:2" x14ac:dyDescent="0.25">
      <c r="A1693">
        <f ca="1">26652.147818861*(((RANDBETWEEN(3800,4995))))</f>
        <v>131448393.04262267</v>
      </c>
      <c r="B1693">
        <v>259283597.51025882</v>
      </c>
    </row>
    <row r="1694" spans="1:2" x14ac:dyDescent="0.25">
      <c r="A1694">
        <f ca="1">31781.7194175546*(((RANDBETWEEN(3800,4995))))</f>
        <v>123758015.41195779</v>
      </c>
      <c r="B1694">
        <v>237011229.89055029</v>
      </c>
    </row>
    <row r="1695" spans="1:2" x14ac:dyDescent="0.25">
      <c r="A1695">
        <f ca="1">27901.4166304982*(((RANDBETWEEN(3800,4995))))</f>
        <v>129462573.16551185</v>
      </c>
      <c r="B1695">
        <v>253146080.16642907</v>
      </c>
    </row>
    <row r="1696" spans="1:2" x14ac:dyDescent="0.25">
      <c r="A1696">
        <f ca="1">26669.9745762176*(((RANDBETWEEN(3800,4995))))</f>
        <v>117694597.80484815</v>
      </c>
      <c r="B1696">
        <v>218028954.72306475</v>
      </c>
    </row>
    <row r="1697" spans="1:2" x14ac:dyDescent="0.25">
      <c r="A1697">
        <f ca="1">26627.5889246459*(((RANDBETWEEN(3800,4995))))</f>
        <v>104300265.8178381</v>
      </c>
      <c r="B1697">
        <v>217103138.87798178</v>
      </c>
    </row>
    <row r="1698" spans="1:2" x14ac:dyDescent="0.25">
      <c r="A1698">
        <f ca="1">27469.8844112296*(((RANDBETWEEN(3800,4995))))</f>
        <v>132267493.44007057</v>
      </c>
      <c r="B1698">
        <v>212383599.08385521</v>
      </c>
    </row>
    <row r="1699" spans="1:2" x14ac:dyDescent="0.25">
      <c r="A1699">
        <f ca="1">31856.7872904275*(((RANDBETWEEN(3800,4995))))</f>
        <v>146254510.45035249</v>
      </c>
      <c r="B1699">
        <v>246595004.38442975</v>
      </c>
    </row>
    <row r="1700" spans="1:2" x14ac:dyDescent="0.25">
      <c r="A1700">
        <f ca="1">28100.7213898326*(((RANDBETWEEN(3800,4995))))</f>
        <v>121872828.66770399</v>
      </c>
      <c r="B1700">
        <v>260643810.21458972</v>
      </c>
    </row>
    <row r="1701" spans="1:2" x14ac:dyDescent="0.25">
      <c r="A1701">
        <f ca="1">27827.4334477907*(((RANDBETWEEN(3800,4995))))</f>
        <v>124722556.71299778</v>
      </c>
      <c r="B1701">
        <v>262120176.03786865</v>
      </c>
    </row>
    <row r="1702" spans="1:2" x14ac:dyDescent="0.25">
      <c r="A1702">
        <f ca="1">27220.3929598514*(((RANDBETWEEN(3800,4995))))</f>
        <v>110786999.34659511</v>
      </c>
      <c r="B1702">
        <v>217056422.19045952</v>
      </c>
    </row>
    <row r="1703" spans="1:2" x14ac:dyDescent="0.25">
      <c r="A1703">
        <f ca="1">32593.1262745163*(((RANDBETWEEN(3800,4995))))</f>
        <v>130437691.35061412</v>
      </c>
      <c r="B1703">
        <v>262340941.46991998</v>
      </c>
    </row>
    <row r="1704" spans="1:2" x14ac:dyDescent="0.25">
      <c r="A1704">
        <f ca="1">27113.5341200684*(((RANDBETWEEN(3800,4995))))</f>
        <v>107017119.17190994</v>
      </c>
      <c r="B1704">
        <v>252587687.27543458</v>
      </c>
    </row>
    <row r="1705" spans="1:2" x14ac:dyDescent="0.25">
      <c r="A1705">
        <f ca="1">34507.3511500009*(((RANDBETWEEN(3800,4995))))</f>
        <v>144240727.80700397</v>
      </c>
      <c r="B1705">
        <v>231107460.65306097</v>
      </c>
    </row>
    <row r="1706" spans="1:2" x14ac:dyDescent="0.25">
      <c r="A1706">
        <f ca="1">28367.076764082*(((RANDBETWEEN(3800,4995))))</f>
        <v>135509525.70201981</v>
      </c>
      <c r="B1706">
        <v>263031901.97015429</v>
      </c>
    </row>
    <row r="1707" spans="1:2" x14ac:dyDescent="0.25">
      <c r="A1707">
        <f ca="1">27727.0079480019*(((RANDBETWEEN(3800,4995))))</f>
        <v>117146608.58030789</v>
      </c>
      <c r="B1707">
        <v>253775998.65227944</v>
      </c>
    </row>
    <row r="1708" spans="1:2" x14ac:dyDescent="0.25">
      <c r="A1708">
        <f ca="1">31317.589112934*(((RANDBETWEEN(3800,4995))))</f>
        <v>121480928.16907097</v>
      </c>
      <c r="B1708">
        <v>252544158.96498054</v>
      </c>
    </row>
    <row r="1709" spans="1:2" x14ac:dyDescent="0.25">
      <c r="A1709">
        <f ca="1">34168.1937557487*(((RANDBETWEEN(3800,4995))))</f>
        <v>153073508.02575424</v>
      </c>
      <c r="B1709">
        <v>221612777.53707168</v>
      </c>
    </row>
    <row r="1710" spans="1:2" x14ac:dyDescent="0.25">
      <c r="A1710">
        <f ca="1">31705.7949817585*(((RANDBETWEEN(3800,4995))))</f>
        <v>137064151.70614213</v>
      </c>
      <c r="B1710">
        <v>213581163.61336169</v>
      </c>
    </row>
    <row r="1711" spans="1:2" x14ac:dyDescent="0.25">
      <c r="A1711">
        <f ca="1">30263.774619067*(((RANDBETWEEN(3800,4995))))</f>
        <v>138880461.72689861</v>
      </c>
      <c r="B1711">
        <v>262101023.7724309</v>
      </c>
    </row>
    <row r="1712" spans="1:2" x14ac:dyDescent="0.25">
      <c r="A1712">
        <f ca="1">29106.3546118228*(((RANDBETWEEN(3800,4995))))</f>
        <v>131968211.81000471</v>
      </c>
      <c r="B1712">
        <v>219488600.65034682</v>
      </c>
    </row>
    <row r="1713" spans="1:2" x14ac:dyDescent="0.25">
      <c r="A1713">
        <f ca="1">30412.6362395108*(((RANDBETWEEN(3800,4995))))</f>
        <v>145798178.13221496</v>
      </c>
      <c r="B1713">
        <v>234580990.82136673</v>
      </c>
    </row>
    <row r="1714" spans="1:2" x14ac:dyDescent="0.25">
      <c r="A1714">
        <f ca="1">33964.6725063994*(((RANDBETWEEN(3800,4995))))</f>
        <v>146693420.5551388</v>
      </c>
      <c r="B1714">
        <v>255080269.62864295</v>
      </c>
    </row>
    <row r="1715" spans="1:2" x14ac:dyDescent="0.25">
      <c r="A1715">
        <f ca="1">29358.6601077814*(((RANDBETWEEN(3800,4995))))</f>
        <v>116113500.72627555</v>
      </c>
      <c r="B1715">
        <v>243416511.77641383</v>
      </c>
    </row>
    <row r="1716" spans="1:2" x14ac:dyDescent="0.25">
      <c r="A1716">
        <f ca="1">26580.5374292772*(((RANDBETWEEN(3800,4995))))</f>
        <v>105046283.92050335</v>
      </c>
      <c r="B1716">
        <v>232734991.77913481</v>
      </c>
    </row>
    <row r="1717" spans="1:2" x14ac:dyDescent="0.25">
      <c r="A1717">
        <f ca="1">27870.6374074606*(((RANDBETWEEN(3800,4995))))</f>
        <v>115635274.60355416</v>
      </c>
      <c r="B1717">
        <v>259360104.84477648</v>
      </c>
    </row>
    <row r="1718" spans="1:2" x14ac:dyDescent="0.25">
      <c r="A1718">
        <f ca="1">25810.8972266465*(((RANDBETWEEN(3800,4995))))</f>
        <v>103708185.0566655</v>
      </c>
      <c r="B1718">
        <v>260144941.79036254</v>
      </c>
    </row>
    <row r="1719" spans="1:2" x14ac:dyDescent="0.25">
      <c r="A1719">
        <f ca="1">27149.2788965801*(((RANDBETWEEN(3800,4995))))</f>
        <v>127438715.14054707</v>
      </c>
      <c r="B1719">
        <v>235808362.98051998</v>
      </c>
    </row>
    <row r="1720" spans="1:2" x14ac:dyDescent="0.25">
      <c r="A1720">
        <f ca="1">27841.405498842*(((RANDBETWEEN(3800,4995))))</f>
        <v>134251257.31541601</v>
      </c>
      <c r="B1720">
        <v>215387672.92305633</v>
      </c>
    </row>
    <row r="1721" spans="1:2" x14ac:dyDescent="0.25">
      <c r="A1721">
        <f ca="1">33233.2062928726*(((RANDBETWEEN(3800,4995))))</f>
        <v>135558248.46862751</v>
      </c>
      <c r="B1721">
        <v>242150232.03815126</v>
      </c>
    </row>
    <row r="1722" spans="1:2" x14ac:dyDescent="0.25">
      <c r="A1722">
        <f ca="1">28399.1256967399*(((RANDBETWEEN(3800,4995))))</f>
        <v>117884770.76716748</v>
      </c>
      <c r="B1722">
        <v>218673172.76593062</v>
      </c>
    </row>
    <row r="1723" spans="1:2" x14ac:dyDescent="0.25">
      <c r="A1723">
        <f ca="1">29383.8071046866*(((RANDBETWEEN(3800,4995))))</f>
        <v>118975034.96687618</v>
      </c>
      <c r="B1723">
        <v>232125120.30396706</v>
      </c>
    </row>
    <row r="1724" spans="1:2" x14ac:dyDescent="0.25">
      <c r="A1724">
        <f ca="1">29412.5561227787*(((RANDBETWEEN(3800,4995))))</f>
        <v>138003713.32807782</v>
      </c>
      <c r="B1724">
        <v>247102408.92914808</v>
      </c>
    </row>
    <row r="1725" spans="1:2" x14ac:dyDescent="0.25">
      <c r="A1725">
        <f ca="1">28812.2985387847*(((RANDBETWEEN(3800,4995))))</f>
        <v>112166278.21148875</v>
      </c>
      <c r="B1725">
        <v>212134781.82759535</v>
      </c>
    </row>
    <row r="1726" spans="1:2" x14ac:dyDescent="0.25">
      <c r="A1726">
        <f ca="1">30798.2823516667*(((RANDBETWEEN(3800,4995))))</f>
        <v>145183103.00575694</v>
      </c>
      <c r="B1726">
        <v>235350783.34696651</v>
      </c>
    </row>
    <row r="1727" spans="1:2" x14ac:dyDescent="0.25">
      <c r="A1727">
        <f ca="1">33487.433501089*(((RANDBETWEEN(3800,4995))))</f>
        <v>146875883.33577636</v>
      </c>
      <c r="B1727">
        <v>250235733.6946615</v>
      </c>
    </row>
    <row r="1728" spans="1:2" x14ac:dyDescent="0.25">
      <c r="A1728">
        <f ca="1">31297.3313851829*(((RANDBETWEEN(3800,4995))))</f>
        <v>130697655.86452377</v>
      </c>
      <c r="B1728">
        <v>244311973.11135429</v>
      </c>
    </row>
    <row r="1729" spans="1:2" x14ac:dyDescent="0.25">
      <c r="A1729">
        <f ca="1">29166.7408364657*(((RANDBETWEEN(3800,4995))))</f>
        <v>139154520.53077805</v>
      </c>
      <c r="B1729">
        <v>213084267.36260986</v>
      </c>
    </row>
    <row r="1730" spans="1:2" x14ac:dyDescent="0.25">
      <c r="A1730">
        <f ca="1">29388.4028817494*(((RANDBETWEEN(3800,4995))))</f>
        <v>140476565.77476197</v>
      </c>
      <c r="B1730">
        <v>267070914.52970555</v>
      </c>
    </row>
    <row r="1731" spans="1:2" x14ac:dyDescent="0.25">
      <c r="A1731">
        <f ca="1">32687.125986253*(((RANDBETWEEN(3800,4995))))</f>
        <v>134376774.92948595</v>
      </c>
      <c r="B1731">
        <v>231009588.20504043</v>
      </c>
    </row>
    <row r="1732" spans="1:2" x14ac:dyDescent="0.25">
      <c r="A1732">
        <f ca="1">32798.4420087756*(((RANDBETWEEN(3800,4995))))</f>
        <v>135129581.07615542</v>
      </c>
      <c r="B1732">
        <v>232604253.05464309</v>
      </c>
    </row>
    <row r="1733" spans="1:2" x14ac:dyDescent="0.25">
      <c r="A1733">
        <f ca="1">30974.985127723*(((RANDBETWEEN(3800,4995))))</f>
        <v>147657754.10385567</v>
      </c>
      <c r="B1733">
        <v>235001710.16051105</v>
      </c>
    </row>
    <row r="1734" spans="1:2" x14ac:dyDescent="0.25">
      <c r="A1734">
        <f ca="1">27969.6862776359*(((RANDBETWEEN(3800,4995))))</f>
        <v>129947162.44589627</v>
      </c>
      <c r="B1734">
        <v>208107245.71078247</v>
      </c>
    </row>
    <row r="1735" spans="1:2" x14ac:dyDescent="0.25">
      <c r="A1735">
        <f ca="1">31053.8103616693*(((RANDBETWEEN(3800,4995))))</f>
        <v>135146182.69398469</v>
      </c>
      <c r="B1735">
        <v>204320507.9754298</v>
      </c>
    </row>
    <row r="1736" spans="1:2" x14ac:dyDescent="0.25">
      <c r="A1736">
        <f ca="1">28153.098128658*(((RANDBETWEEN(3800,4995))))</f>
        <v>125281286.67252821</v>
      </c>
      <c r="B1736">
        <v>253592786.26495451</v>
      </c>
    </row>
    <row r="1737" spans="1:2" x14ac:dyDescent="0.25">
      <c r="A1737">
        <f ca="1">34229.0392915519*(((RANDBETWEEN(3800,4995))))</f>
        <v>135341621.35879636</v>
      </c>
      <c r="B1737">
        <v>244176593.59700012</v>
      </c>
    </row>
    <row r="1738" spans="1:2" x14ac:dyDescent="0.25">
      <c r="A1738">
        <f ca="1">32817.243296345*(((RANDBETWEEN(3800,4995))))</f>
        <v>130218821.39989707</v>
      </c>
      <c r="B1738">
        <v>264191561.24253786</v>
      </c>
    </row>
    <row r="1739" spans="1:2" x14ac:dyDescent="0.25">
      <c r="A1739">
        <f ca="1">30126.8411413942*(((RANDBETWEEN(3800,4995))))</f>
        <v>118488866.20910358</v>
      </c>
      <c r="B1739">
        <v>225658113.01930928</v>
      </c>
    </row>
    <row r="1740" spans="1:2" x14ac:dyDescent="0.25">
      <c r="A1740">
        <f ca="1">28041.9777735244*(((RANDBETWEEN(3800,4995))))</f>
        <v>113626093.93832079</v>
      </c>
      <c r="B1740">
        <v>212771854.80797029</v>
      </c>
    </row>
    <row r="1741" spans="1:2" x14ac:dyDescent="0.25">
      <c r="A1741">
        <f ca="1">29617.3648131141*(((RANDBETWEEN(3800,4995))))</f>
        <v>138668502.05500004</v>
      </c>
      <c r="B1741">
        <v>221979481.22488302</v>
      </c>
    </row>
    <row r="1742" spans="1:2" x14ac:dyDescent="0.25">
      <c r="A1742">
        <f ca="1">28361.1225244869*(((RANDBETWEEN(3800,4995))))</f>
        <v>141436918.029616</v>
      </c>
      <c r="B1742">
        <v>247620719.3935501</v>
      </c>
    </row>
    <row r="1743" spans="1:2" x14ac:dyDescent="0.25">
      <c r="A1743">
        <f ca="1">29421.654483666*(((RANDBETWEEN(3800,4995))))</f>
        <v>112626093.36347362</v>
      </c>
      <c r="B1743">
        <v>249048529.38863739</v>
      </c>
    </row>
    <row r="1744" spans="1:2" x14ac:dyDescent="0.25">
      <c r="A1744">
        <f ca="1">29708.359300164*(((RANDBETWEEN(3800,4995))))</f>
        <v>120586230.39936565</v>
      </c>
      <c r="B1744">
        <v>206535933.69354594</v>
      </c>
    </row>
    <row r="1745" spans="1:2" x14ac:dyDescent="0.25">
      <c r="A1745">
        <f ca="1">26921.6254642333*(((RANDBETWEEN(3800,4995))))</f>
        <v>112640080.94235232</v>
      </c>
      <c r="B1745">
        <v>246420456.91699886</v>
      </c>
    </row>
    <row r="1746" spans="1:2" x14ac:dyDescent="0.25">
      <c r="A1746">
        <f ca="1">32686.8433891904*(((RANDBETWEEN(3800,4995))))</f>
        <v>126857639.19344796</v>
      </c>
      <c r="B1746">
        <v>206244826.27858323</v>
      </c>
    </row>
    <row r="1747" spans="1:2" x14ac:dyDescent="0.25">
      <c r="A1747">
        <f ca="1">31130.8923131018*(((RANDBETWEEN(3800,4995))))</f>
        <v>124336783.89852847</v>
      </c>
      <c r="B1747">
        <v>218954978.84144998</v>
      </c>
    </row>
    <row r="1748" spans="1:2" x14ac:dyDescent="0.25">
      <c r="A1748">
        <f ca="1">27947.4593795385*(((RANDBETWEEN(3800,4995))))</f>
        <v>136104127.17835233</v>
      </c>
      <c r="B1748">
        <v>228125877.45919549</v>
      </c>
    </row>
    <row r="1749" spans="1:2" x14ac:dyDescent="0.25">
      <c r="A1749">
        <f ca="1">30125.7137442722*(((RANDBETWEEN(3800,4995))))</f>
        <v>146802603.07583857</v>
      </c>
      <c r="B1749">
        <v>203720309.02051201</v>
      </c>
    </row>
    <row r="1750" spans="1:2" x14ac:dyDescent="0.25">
      <c r="A1750">
        <f ca="1">28253.5007127322*(((RANDBETWEEN(3800,4995))))</f>
        <v>129259765.76075001</v>
      </c>
      <c r="B1750">
        <v>254159597.34288999</v>
      </c>
    </row>
    <row r="1751" spans="1:2" x14ac:dyDescent="0.25">
      <c r="A1751">
        <f ca="1">33765.5965491472*(((RANDBETWEEN(3800,4995))))</f>
        <v>131010514.61069109</v>
      </c>
      <c r="B1751">
        <v>222047602.83669341</v>
      </c>
    </row>
    <row r="1752" spans="1:2" x14ac:dyDescent="0.25">
      <c r="A1752">
        <f ca="1">26864.9915775476*(((RANDBETWEEN(3800,4995))))</f>
        <v>111650904.9962879</v>
      </c>
      <c r="B1752">
        <v>248154644.69928455</v>
      </c>
    </row>
    <row r="1753" spans="1:2" x14ac:dyDescent="0.25">
      <c r="A1753">
        <f ca="1">27426.1986590178*(((RANDBETWEEN(3800,4995))))</f>
        <v>125200596.87841639</v>
      </c>
      <c r="B1753">
        <v>221801883.80848739</v>
      </c>
    </row>
    <row r="1754" spans="1:2" x14ac:dyDescent="0.25">
      <c r="A1754">
        <f ca="1">27298.8813537227*(((RANDBETWEEN(3800,4995))))</f>
        <v>130570549.51485588</v>
      </c>
      <c r="B1754">
        <v>216664176.94919509</v>
      </c>
    </row>
    <row r="1755" spans="1:2" x14ac:dyDescent="0.25">
      <c r="A1755">
        <f ca="1">29725.4827937387*(((RANDBETWEEN(3800,4995))))</f>
        <v>113789148.13443176</v>
      </c>
      <c r="B1755">
        <v>225237890.71631747</v>
      </c>
    </row>
    <row r="1756" spans="1:2" x14ac:dyDescent="0.25">
      <c r="A1756">
        <f ca="1">33666.8005855057*(((RANDBETWEEN(3800,4995))))</f>
        <v>147090251.75807431</v>
      </c>
      <c r="B1756">
        <v>218617357.52037653</v>
      </c>
    </row>
    <row r="1757" spans="1:2" x14ac:dyDescent="0.25">
      <c r="A1757">
        <f ca="1">31569.7273257942*(((RANDBETWEEN(3800,4995))))</f>
        <v>144589351.15213731</v>
      </c>
      <c r="B1757">
        <v>238092153.21179733</v>
      </c>
    </row>
    <row r="1758" spans="1:2" x14ac:dyDescent="0.25">
      <c r="A1758">
        <f ca="1">24905.532795901*(((RANDBETWEEN(3800,4995))))</f>
        <v>108114917.86700644</v>
      </c>
      <c r="B1758">
        <v>238318434.32627794</v>
      </c>
    </row>
    <row r="1759" spans="1:2" x14ac:dyDescent="0.25">
      <c r="A1759">
        <f ca="1">27350.3487678139*(((RANDBETWEEN(3800,4995))))</f>
        <v>104751835.78072724</v>
      </c>
      <c r="B1759">
        <v>257942911.26474136</v>
      </c>
    </row>
    <row r="1760" spans="1:2" x14ac:dyDescent="0.25">
      <c r="A1760">
        <f ca="1">28001.0834022803*(((RANDBETWEEN(3800,4995))))</f>
        <v>138773369.34170106</v>
      </c>
      <c r="B1760">
        <v>260865271.8470327</v>
      </c>
    </row>
    <row r="1761" spans="1:2" x14ac:dyDescent="0.25">
      <c r="A1761">
        <f ca="1">26715.68868446*(((RANDBETWEEN(3800,4995))))</f>
        <v>104805646.70913652</v>
      </c>
      <c r="B1761">
        <v>221135512.05205679</v>
      </c>
    </row>
    <row r="1762" spans="1:2" x14ac:dyDescent="0.25">
      <c r="A1762">
        <f ca="1">29216.8406920981*(((RANDBETWEEN(3800,4995))))</f>
        <v>139656498.50822905</v>
      </c>
      <c r="B1762">
        <v>207508763.54747686</v>
      </c>
    </row>
    <row r="1763" spans="1:2" x14ac:dyDescent="0.25">
      <c r="A1763">
        <f ca="1">28646.8294138046*(((RANDBETWEEN(3800,4995))))</f>
        <v>135184388.00374377</v>
      </c>
      <c r="B1763">
        <v>245888114.0401451</v>
      </c>
    </row>
    <row r="1764" spans="1:2" x14ac:dyDescent="0.25">
      <c r="A1764">
        <f ca="1">30844.7786585424*(((RANDBETWEEN(3800,4995))))</f>
        <v>136148852.99880624</v>
      </c>
      <c r="B1764">
        <v>205838035.37696108</v>
      </c>
    </row>
    <row r="1765" spans="1:2" x14ac:dyDescent="0.25">
      <c r="A1765">
        <f ca="1">32197.0703901764*(((RANDBETWEEN(3800,4995))))</f>
        <v>125729559.87363897</v>
      </c>
      <c r="B1765">
        <v>228600762.03995675</v>
      </c>
    </row>
    <row r="1766" spans="1:2" x14ac:dyDescent="0.25">
      <c r="A1766">
        <f ca="1">31040.0449519841*(((RANDBETWEEN(3800,4995))))</f>
        <v>118914412.21105109</v>
      </c>
      <c r="B1766">
        <v>232131388.06484741</v>
      </c>
    </row>
    <row r="1767" spans="1:2" x14ac:dyDescent="0.25">
      <c r="A1767">
        <f ca="1">33516.8280340008*(((RANDBETWEEN(3800,4995))))</f>
        <v>140770677.74280325</v>
      </c>
      <c r="B1767">
        <v>234922286.23603529</v>
      </c>
    </row>
    <row r="1768" spans="1:2" x14ac:dyDescent="0.25">
      <c r="A1768">
        <f ca="1">27340.4013429524*(((RANDBETWEEN(3800,4995))))</f>
        <v>132054138.4864601</v>
      </c>
      <c r="B1768">
        <v>246796094.2969259</v>
      </c>
    </row>
    <row r="1769" spans="1:2" x14ac:dyDescent="0.25">
      <c r="A1769">
        <f ca="1">28244.6636362663*(((RANDBETWEEN(3800,4995))))</f>
        <v>128936889.49955589</v>
      </c>
      <c r="B1769">
        <v>244397404.20315066</v>
      </c>
    </row>
    <row r="1770" spans="1:2" x14ac:dyDescent="0.25">
      <c r="A1770">
        <f ca="1">32123.6409134843*(((RANDBETWEEN(3800,4995))))</f>
        <v>153358261.72097415</v>
      </c>
      <c r="B1770">
        <v>214853652.63885593</v>
      </c>
    </row>
    <row r="1771" spans="1:2" x14ac:dyDescent="0.25">
      <c r="A1771">
        <f ca="1">28255.8293930507*(((RANDBETWEEN(3800,4995))))</f>
        <v>128846582.03231142</v>
      </c>
      <c r="B1771">
        <v>217672341.74549532</v>
      </c>
    </row>
    <row r="1772" spans="1:2" x14ac:dyDescent="0.25">
      <c r="A1772">
        <f ca="1">32819.8899641182*(((RANDBETWEEN(3800,4995))))</f>
        <v>158027770.17722929</v>
      </c>
      <c r="B1772">
        <v>210918185.09101573</v>
      </c>
    </row>
    <row r="1773" spans="1:2" x14ac:dyDescent="0.25">
      <c r="A1773">
        <f ca="1">28882.2567440123*(((RANDBETWEEN(3800,4995))))</f>
        <v>136699721.1694102</v>
      </c>
      <c r="B1773">
        <v>252127251.4247877</v>
      </c>
    </row>
    <row r="1774" spans="1:2" x14ac:dyDescent="0.25">
      <c r="A1774">
        <f ca="1">27930.3156205267*(((RANDBETWEEN(3800,4995))))</f>
        <v>109430976.60122375</v>
      </c>
      <c r="B1774">
        <v>236676896.13177246</v>
      </c>
    </row>
    <row r="1775" spans="1:2" x14ac:dyDescent="0.25">
      <c r="A1775">
        <f ca="1">26244.9971060057*(((RANDBETWEEN(3800,4995))))</f>
        <v>111200052.73814616</v>
      </c>
      <c r="B1775">
        <v>205482803.20958573</v>
      </c>
    </row>
    <row r="1776" spans="1:2" x14ac:dyDescent="0.25">
      <c r="A1776">
        <f ca="1">28234.0123306957*(((RANDBETWEEN(3800,4995))))</f>
        <v>126318971.16753277</v>
      </c>
      <c r="B1776">
        <v>245380171.62992167</v>
      </c>
    </row>
    <row r="1777" spans="1:2" x14ac:dyDescent="0.25">
      <c r="A1777">
        <f ca="1">26891.7994615697*(((RANDBETWEEN(3800,4995))))</f>
        <v>111923669.35905324</v>
      </c>
      <c r="B1777">
        <v>257278763.29849729</v>
      </c>
    </row>
    <row r="1778" spans="1:2" x14ac:dyDescent="0.25">
      <c r="A1778">
        <f ca="1">28889.5710263107*(((RANDBETWEEN(3800,4995))))</f>
        <v>110704836.17282274</v>
      </c>
      <c r="B1778">
        <v>211704847.41359341</v>
      </c>
    </row>
    <row r="1779" spans="1:2" x14ac:dyDescent="0.25">
      <c r="A1779">
        <f ca="1">30782.8472006923*(((RANDBETWEEN(3800,4995))))</f>
        <v>141601097.12318504</v>
      </c>
      <c r="B1779">
        <v>218200866.36539915</v>
      </c>
    </row>
    <row r="1780" spans="1:2" x14ac:dyDescent="0.25">
      <c r="A1780">
        <f ca="1">28122.4285642524*(((RANDBETWEEN(3800,4995))))</f>
        <v>108215105.11524309</v>
      </c>
      <c r="B1780">
        <v>227384304.44946355</v>
      </c>
    </row>
    <row r="1781" spans="1:2" x14ac:dyDescent="0.25">
      <c r="A1781">
        <f ca="1">27630.568745865*(((RANDBETWEEN(3800,4995))))</f>
        <v>120883738.26315933</v>
      </c>
      <c r="B1781">
        <v>228816387.58811677</v>
      </c>
    </row>
    <row r="1782" spans="1:2" x14ac:dyDescent="0.25">
      <c r="A1782">
        <f ca="1">28241.856258693*(((RANDBETWEEN(3800,4995))))</f>
        <v>140503234.88699758</v>
      </c>
      <c r="B1782">
        <v>219360656.52601525</v>
      </c>
    </row>
    <row r="1783" spans="1:2" x14ac:dyDescent="0.25">
      <c r="A1783">
        <f ca="1">30851.9835121396*(((RANDBETWEEN(3800,4995))))</f>
        <v>147441629.20451516</v>
      </c>
      <c r="B1783">
        <v>260489274.41624391</v>
      </c>
    </row>
    <row r="1784" spans="1:2" x14ac:dyDescent="0.25">
      <c r="A1784">
        <f ca="1">31961.5878323981*(((RANDBETWEEN(3800,4995))))</f>
        <v>139448407.7127527</v>
      </c>
      <c r="B1784">
        <v>265937343.44236743</v>
      </c>
    </row>
    <row r="1785" spans="1:2" x14ac:dyDescent="0.25">
      <c r="A1785">
        <f ca="1">31071.9949048922*(((RANDBETWEEN(3800,4995))))</f>
        <v>144733352.26698807</v>
      </c>
      <c r="B1785">
        <v>204179844.17498267</v>
      </c>
    </row>
    <row r="1786" spans="1:2" x14ac:dyDescent="0.25">
      <c r="A1786">
        <f ca="1">29819.04177421*(((RANDBETWEEN(3800,4995))))</f>
        <v>136929039.82717237</v>
      </c>
      <c r="B1786">
        <v>226302657.64266142</v>
      </c>
    </row>
    <row r="1787" spans="1:2" x14ac:dyDescent="0.25">
      <c r="A1787">
        <f ca="1">31285.0533088798*(((RANDBETWEEN(3800,4995))))</f>
        <v>143285544.15466949</v>
      </c>
      <c r="B1787">
        <v>224778091.35980189</v>
      </c>
    </row>
    <row r="1788" spans="1:2" x14ac:dyDescent="0.25">
      <c r="A1788">
        <f ca="1">30333.7687558064*(((RANDBETWEEN(3800,4995))))</f>
        <v>143114720.98989445</v>
      </c>
      <c r="B1788">
        <v>223252362.47226071</v>
      </c>
    </row>
    <row r="1789" spans="1:2" x14ac:dyDescent="0.25">
      <c r="A1789">
        <f ca="1">31257.7692405353*(((RANDBETWEEN(3800,4995))))</f>
        <v>135783749.5808852</v>
      </c>
      <c r="B1789">
        <v>259956541.47857574</v>
      </c>
    </row>
    <row r="1790" spans="1:2" x14ac:dyDescent="0.25">
      <c r="A1790">
        <f ca="1">30646.1537397157*(((RANDBETWEEN(3800,4995))))</f>
        <v>129510645.7040385</v>
      </c>
      <c r="B1790">
        <v>222343678.26961961</v>
      </c>
    </row>
    <row r="1791" spans="1:2" x14ac:dyDescent="0.25">
      <c r="A1791">
        <f ca="1">32236.5869422285*(((RANDBETWEEN(3800,4995))))</f>
        <v>131847640.59371471</v>
      </c>
      <c r="B1791">
        <v>257335359.88437045</v>
      </c>
    </row>
    <row r="1792" spans="1:2" x14ac:dyDescent="0.25">
      <c r="A1792">
        <f ca="1">31094.3773212468*(((RANDBETWEEN(3800,4995))))</f>
        <v>127797890.79032423</v>
      </c>
      <c r="B1792">
        <v>247611453.48796383</v>
      </c>
    </row>
    <row r="1793" spans="1:2" x14ac:dyDescent="0.25">
      <c r="A1793">
        <f ca="1">31763.2916343405*(((RANDBETWEEN(3800,4995))))</f>
        <v>138646767.9838964</v>
      </c>
      <c r="B1793">
        <v>264634617.01411143</v>
      </c>
    </row>
    <row r="1794" spans="1:2" x14ac:dyDescent="0.25">
      <c r="A1794">
        <f ca="1">29328.5827793532*(((RANDBETWEEN(3800,4995))))</f>
        <v>129251064.30860937</v>
      </c>
      <c r="B1794">
        <v>260588976.3878099</v>
      </c>
    </row>
    <row r="1795" spans="1:2" x14ac:dyDescent="0.25">
      <c r="A1795">
        <f ca="1">30975.1906576419*(((RANDBETWEEN(3800,4995))))</f>
        <v>146419726.23867324</v>
      </c>
      <c r="B1795">
        <v>249179016.24133456</v>
      </c>
    </row>
    <row r="1796" spans="1:2" x14ac:dyDescent="0.25">
      <c r="A1796">
        <f ca="1">27059.5207999156*(((RANDBETWEEN(3800,4995))))</f>
        <v>111025213.84205355</v>
      </c>
      <c r="B1796">
        <v>260393236.7697514</v>
      </c>
    </row>
    <row r="1797" spans="1:2" x14ac:dyDescent="0.25">
      <c r="A1797">
        <f ca="1">31557.0046566053*(((RANDBETWEEN(3800,4995))))</f>
        <v>135884462.05134249</v>
      </c>
      <c r="B1797">
        <v>266578850.13491541</v>
      </c>
    </row>
    <row r="1798" spans="1:2" x14ac:dyDescent="0.25">
      <c r="A1798">
        <f ca="1">30770.0532744265*(((RANDBETWEEN(3800,4995))))</f>
        <v>143296138.09900403</v>
      </c>
      <c r="B1798">
        <v>227652489.5805274</v>
      </c>
    </row>
    <row r="1799" spans="1:2" x14ac:dyDescent="0.25">
      <c r="A1799">
        <f ca="1">33097.0279711496*(((RANDBETWEEN(3800,4995))))</f>
        <v>137518151.22012669</v>
      </c>
      <c r="B1799">
        <v>237989001.32041609</v>
      </c>
    </row>
    <row r="1800" spans="1:2" x14ac:dyDescent="0.25">
      <c r="A1800">
        <f ca="1">33536.0160564266*(((RANDBETWEEN(3800,4995))))</f>
        <v>149067591.3708162</v>
      </c>
      <c r="B1800">
        <v>224619743.31834394</v>
      </c>
    </row>
    <row r="1801" spans="1:2" x14ac:dyDescent="0.25">
      <c r="A1801">
        <f ca="1">35831.5197904995*(((RANDBETWEEN(3800,4995))))</f>
        <v>173102072.10790288</v>
      </c>
      <c r="B1801">
        <v>237718313.53131858</v>
      </c>
    </row>
    <row r="1802" spans="1:2" x14ac:dyDescent="0.25">
      <c r="A1802">
        <f ca="1">30173.8543640603*(((RANDBETWEEN(3800,4995))))</f>
        <v>128088011.77543609</v>
      </c>
      <c r="B1802">
        <v>217227638.02380741</v>
      </c>
    </row>
    <row r="1803" spans="1:2" x14ac:dyDescent="0.25">
      <c r="A1803">
        <f ca="1">28453.7513126777*(((RANDBETWEEN(3800,4995))))</f>
        <v>131342516.05932026</v>
      </c>
      <c r="B1803">
        <v>220055212.22080225</v>
      </c>
    </row>
    <row r="1804" spans="1:2" x14ac:dyDescent="0.25">
      <c r="A1804">
        <f ca="1">27139.9553771399*(((RANDBETWEEN(3800,4995))))</f>
        <v>122048379.33099802</v>
      </c>
      <c r="B1804">
        <v>214596227.83182937</v>
      </c>
    </row>
    <row r="1805" spans="1:2" x14ac:dyDescent="0.25">
      <c r="A1805">
        <f ca="1">28812.5034715991*(((RANDBETWEEN(3800,4995))))</f>
        <v>119456639.39325026</v>
      </c>
      <c r="B1805">
        <v>259763719.14229059</v>
      </c>
    </row>
    <row r="1806" spans="1:2" x14ac:dyDescent="0.25">
      <c r="A1806">
        <f ca="1">29720.9418127666*(((RANDBETWEEN(3800,4995))))</f>
        <v>128453910.51477723</v>
      </c>
      <c r="B1806">
        <v>241188215.38353056</v>
      </c>
    </row>
    <row r="1807" spans="1:2" x14ac:dyDescent="0.25">
      <c r="A1807">
        <f ca="1">27934.8437387245*(((RANDBETWEEN(3800,4995))))</f>
        <v>139422805.09997401</v>
      </c>
      <c r="B1807">
        <v>216595233.67473662</v>
      </c>
    </row>
    <row r="1808" spans="1:2" x14ac:dyDescent="0.25">
      <c r="A1808">
        <f ca="1">28728.5176920262*(((RANDBETWEEN(3800,4995))))</f>
        <v>139218396.73555872</v>
      </c>
      <c r="B1808">
        <v>235196044.54295632</v>
      </c>
    </row>
    <row r="1809" spans="1:2" x14ac:dyDescent="0.25">
      <c r="A1809">
        <f ca="1">31058.7647660664*(((RANDBETWEEN(3800,4995))))</f>
        <v>138739502.21001863</v>
      </c>
      <c r="B1809">
        <v>263227681.79421782</v>
      </c>
    </row>
    <row r="1810" spans="1:2" x14ac:dyDescent="0.25">
      <c r="A1810">
        <f ca="1">27729.5693123396*(((RANDBETWEEN(3800,4995))))</f>
        <v>120540437.80074011</v>
      </c>
      <c r="B1810">
        <v>219178706.47392964</v>
      </c>
    </row>
    <row r="1811" spans="1:2" x14ac:dyDescent="0.25">
      <c r="A1811">
        <f ca="1">28579.9809774502*(((RANDBETWEEN(3800,4995))))</f>
        <v>122350898.56446446</v>
      </c>
      <c r="B1811">
        <v>234482937.19554579</v>
      </c>
    </row>
    <row r="1812" spans="1:2" x14ac:dyDescent="0.25">
      <c r="A1812">
        <f ca="1">27691.5842019169*(((RANDBETWEEN(3800,4995))))</f>
        <v>107997178.38747585</v>
      </c>
      <c r="B1812">
        <v>219073314.08522114</v>
      </c>
    </row>
    <row r="1813" spans="1:2" x14ac:dyDescent="0.25">
      <c r="A1813">
        <f ca="1">31859.7661128975*(((RANDBETWEEN(3800,4995))))</f>
        <v>154488005.8814401</v>
      </c>
      <c r="B1813">
        <v>259729587.36781502</v>
      </c>
    </row>
    <row r="1814" spans="1:2" x14ac:dyDescent="0.25">
      <c r="A1814">
        <f ca="1">30473.7023238875*(((RANDBETWEEN(3800,4995))))</f>
        <v>132926289.53679731</v>
      </c>
      <c r="B1814">
        <v>248980224.19996095</v>
      </c>
    </row>
    <row r="1815" spans="1:2" x14ac:dyDescent="0.25">
      <c r="A1815">
        <f ca="1">29463.6722886119*(((RANDBETWEEN(3800,4995))))</f>
        <v>129080348.29640877</v>
      </c>
      <c r="B1815">
        <v>256801483.75651693</v>
      </c>
    </row>
    <row r="1816" spans="1:2" x14ac:dyDescent="0.25">
      <c r="A1816">
        <f ca="1">30721.7386084573*(((RANDBETWEEN(3800,4995))))</f>
        <v>125467580.47693966</v>
      </c>
      <c r="B1816">
        <v>263691980.52703285</v>
      </c>
    </row>
    <row r="1817" spans="1:2" x14ac:dyDescent="0.25">
      <c r="A1817">
        <f ca="1">31427.7156814373*(((RANDBETWEEN(3800,4995))))</f>
        <v>134384912.25382599</v>
      </c>
      <c r="B1817">
        <v>235324100.78870708</v>
      </c>
    </row>
    <row r="1818" spans="1:2" x14ac:dyDescent="0.25">
      <c r="A1818">
        <f ca="1">25871.4263765243*(((RANDBETWEEN(3800,4995))))</f>
        <v>103433962.65334417</v>
      </c>
      <c r="B1818">
        <v>207668564.2753157</v>
      </c>
    </row>
    <row r="1819" spans="1:2" x14ac:dyDescent="0.25">
      <c r="A1819">
        <f ca="1">30548.1899442641*(((RANDBETWEEN(3800,4995))))</f>
        <v>147517209.24085119</v>
      </c>
      <c r="B1819">
        <v>267347196.5382688</v>
      </c>
    </row>
    <row r="1820" spans="1:2" x14ac:dyDescent="0.25">
      <c r="A1820">
        <f ca="1">34220.4404485089*(((RANDBETWEEN(3800,4995))))</f>
        <v>143691629.44328889</v>
      </c>
      <c r="B1820">
        <v>266804471.43742767</v>
      </c>
    </row>
    <row r="1821" spans="1:2" x14ac:dyDescent="0.25">
      <c r="A1821">
        <f ca="1">29077.1123341869*(((RANDBETWEEN(3800,4995))))</f>
        <v>112877350.08131367</v>
      </c>
      <c r="B1821">
        <v>246233267.580827</v>
      </c>
    </row>
    <row r="1822" spans="1:2" x14ac:dyDescent="0.25">
      <c r="A1822">
        <f ca="1">32047.0111577658*(((RANDBETWEEN(3800,4995))))</f>
        <v>139051981.41354573</v>
      </c>
      <c r="B1822">
        <v>243492842.03323689</v>
      </c>
    </row>
    <row r="1823" spans="1:2" x14ac:dyDescent="0.25">
      <c r="A1823">
        <f ca="1">26411.1099624488*(((RANDBETWEEN(3800,4995))))</f>
        <v>116605050.48421142</v>
      </c>
      <c r="B1823">
        <v>251357068.25202918</v>
      </c>
    </row>
    <row r="1824" spans="1:2" x14ac:dyDescent="0.25">
      <c r="A1824">
        <f ca="1">26525.922311051*(((RANDBETWEEN(3800,4995))))</f>
        <v>111010984.87174852</v>
      </c>
      <c r="B1824">
        <v>251727064.66513661</v>
      </c>
    </row>
    <row r="1825" spans="1:2" x14ac:dyDescent="0.25">
      <c r="A1825">
        <f ca="1">28150.1591705969*(((RANDBETWEEN(3800,4995))))</f>
        <v>123917000.66896771</v>
      </c>
      <c r="B1825">
        <v>231136187.25585935</v>
      </c>
    </row>
    <row r="1826" spans="1:2" x14ac:dyDescent="0.25">
      <c r="A1826">
        <f ca="1">29105.5100211489*(((RANDBETWEEN(3800,4995))))</f>
        <v>121602820.86835994</v>
      </c>
      <c r="B1826">
        <v>249355134.15252158</v>
      </c>
    </row>
    <row r="1827" spans="1:2" x14ac:dyDescent="0.25">
      <c r="A1827">
        <f ca="1">25982.1100276864*(((RANDBETWEEN(3800,4995))))</f>
        <v>116477799.25411808</v>
      </c>
      <c r="B1827">
        <v>233438003.73068237</v>
      </c>
    </row>
    <row r="1828" spans="1:2" x14ac:dyDescent="0.25">
      <c r="A1828">
        <f ca="1">32525.3061456647*(((RANDBETWEEN(3800,4995))))</f>
        <v>162041075.21770167</v>
      </c>
      <c r="B1828">
        <v>223428913.79924431</v>
      </c>
    </row>
    <row r="1829" spans="1:2" x14ac:dyDescent="0.25">
      <c r="A1829">
        <f ca="1">27654.4645093827*(((RANDBETWEEN(3800,4995))))</f>
        <v>115761588.436276</v>
      </c>
      <c r="B1829">
        <v>241064804.13696742</v>
      </c>
    </row>
    <row r="1830" spans="1:2" x14ac:dyDescent="0.25">
      <c r="A1830">
        <f ca="1">27772.6026489344*(((RANDBETWEEN(3800,4995))))</f>
        <v>127337383.14536434</v>
      </c>
      <c r="B1830">
        <v>233207041.72769397</v>
      </c>
    </row>
    <row r="1831" spans="1:2" x14ac:dyDescent="0.25">
      <c r="A1831">
        <f ca="1">27990.2876904109*(((RANDBETWEEN(3800,4995))))</f>
        <v>132534012.2140957</v>
      </c>
      <c r="B1831">
        <v>210111098.95263076</v>
      </c>
    </row>
    <row r="1832" spans="1:2" x14ac:dyDescent="0.25">
      <c r="A1832">
        <f ca="1">27076.6570913605*(((RANDBETWEEN(3800,4995))))</f>
        <v>118297914.83215384</v>
      </c>
      <c r="B1832">
        <v>240267452.11195895</v>
      </c>
    </row>
    <row r="1833" spans="1:2" x14ac:dyDescent="0.25">
      <c r="A1833">
        <f ca="1">29063.2766774174*(((RANDBETWEEN(3800,4995))))</f>
        <v>117967840.03363732</v>
      </c>
      <c r="B1833">
        <v>264566504.342087</v>
      </c>
    </row>
    <row r="1834" spans="1:2" x14ac:dyDescent="0.25">
      <c r="A1834">
        <f ca="1">31748.5219932972*(((RANDBETWEEN(3800,4995))))</f>
        <v>157885399.87266698</v>
      </c>
      <c r="B1834">
        <v>234580593.8031961</v>
      </c>
    </row>
    <row r="1835" spans="1:2" x14ac:dyDescent="0.25">
      <c r="A1835">
        <f ca="1">26511.643048015*(((RANDBETWEEN(3800,4995))))</f>
        <v>101247964.80036941</v>
      </c>
      <c r="B1835">
        <v>242587224.80012777</v>
      </c>
    </row>
    <row r="1836" spans="1:2" x14ac:dyDescent="0.25">
      <c r="A1836">
        <f ca="1">30778.8647291583*(((RANDBETWEEN(3800,4995))))</f>
        <v>143860413.74408573</v>
      </c>
      <c r="B1836">
        <v>222010911.62137985</v>
      </c>
    </row>
    <row r="1837" spans="1:2" x14ac:dyDescent="0.25">
      <c r="A1837">
        <f ca="1">32851.2331399015*(((RANDBETWEEN(3800,4995))))</f>
        <v>139420633.44574195</v>
      </c>
      <c r="B1837">
        <v>241366235.23713541</v>
      </c>
    </row>
    <row r="1838" spans="1:2" x14ac:dyDescent="0.25">
      <c r="A1838">
        <f ca="1">29357.4814926907*(((RANDBETWEEN(3800,4995))))</f>
        <v>134486622.71801627</v>
      </c>
      <c r="B1838">
        <v>224187986.87836722</v>
      </c>
    </row>
    <row r="1839" spans="1:2" x14ac:dyDescent="0.25">
      <c r="A1839">
        <f ca="1">30794.2623552935*(((RANDBETWEEN(3800,4995))))</f>
        <v>120744302.69510566</v>
      </c>
      <c r="B1839">
        <v>258588481.10054922</v>
      </c>
    </row>
    <row r="1840" spans="1:2" x14ac:dyDescent="0.25">
      <c r="A1840">
        <f ca="1">30948.9812499588*(((RANDBETWEEN(3800,4995))))</f>
        <v>150164457.02479988</v>
      </c>
      <c r="B1840">
        <v>256941924.73513222</v>
      </c>
    </row>
    <row r="1841" spans="1:2" x14ac:dyDescent="0.25">
      <c r="A1841">
        <f ca="1">25012.8795983465*(((RANDBETWEEN(3800,4995))))</f>
        <v>109081167.92838901</v>
      </c>
      <c r="B1841">
        <v>256358453.13854128</v>
      </c>
    </row>
    <row r="1842" spans="1:2" x14ac:dyDescent="0.25">
      <c r="A1842">
        <f ca="1">29203.879007421*(((RANDBETWEEN(3800,4995))))</f>
        <v>133578542.57994352</v>
      </c>
      <c r="B1842">
        <v>229201800.66405815</v>
      </c>
    </row>
    <row r="1843" spans="1:2" x14ac:dyDescent="0.25">
      <c r="A1843">
        <f ca="1">31885.0724511031*(((RANDBETWEEN(3800,4995))))</f>
        <v>150561312.11410886</v>
      </c>
      <c r="B1843">
        <v>218452835.63246644</v>
      </c>
    </row>
    <row r="1844" spans="1:2" x14ac:dyDescent="0.25">
      <c r="A1844">
        <f ca="1">27407.8157513513*(((RANDBETWEEN(3800,4995))))</f>
        <v>104999342.14342672</v>
      </c>
      <c r="B1844">
        <v>218224829.93131024</v>
      </c>
    </row>
    <row r="1845" spans="1:2" x14ac:dyDescent="0.25">
      <c r="A1845">
        <f ca="1">31024.3693339243*(((RANDBETWEEN(3800,4995))))</f>
        <v>136196981.3759279</v>
      </c>
      <c r="B1845">
        <v>258099731.99578342</v>
      </c>
    </row>
    <row r="1846" spans="1:2" x14ac:dyDescent="0.25">
      <c r="A1846">
        <f ca="1">32148.5253279772*(((RANDBETWEEN(3800,4995))))</f>
        <v>124382644.49394384</v>
      </c>
      <c r="B1846">
        <v>248601542.70013067</v>
      </c>
    </row>
    <row r="1847" spans="1:2" x14ac:dyDescent="0.25">
      <c r="A1847">
        <f ca="1">29579.5831924838*(((RANDBETWEEN(3800,4995))))</f>
        <v>138757824.75594166</v>
      </c>
      <c r="B1847">
        <v>262275099.65088302</v>
      </c>
    </row>
    <row r="1848" spans="1:2" x14ac:dyDescent="0.25">
      <c r="A1848">
        <f ca="1">27980.2699594307*(((RANDBETWEEN(3800,4995))))</f>
        <v>112284823.34719533</v>
      </c>
      <c r="B1848">
        <v>205144857.19221854</v>
      </c>
    </row>
    <row r="1849" spans="1:2" x14ac:dyDescent="0.25">
      <c r="A1849">
        <f ca="1">27551.889759495*(((RANDBETWEEN(3800,4995))))</f>
        <v>122413046.20143625</v>
      </c>
      <c r="B1849">
        <v>233856157.66353866</v>
      </c>
    </row>
    <row r="1850" spans="1:2" x14ac:dyDescent="0.25">
      <c r="A1850">
        <f ca="1">27921.6130292879*(((RANDBETWEEN(3800,4995))))</f>
        <v>127322555.41355266</v>
      </c>
      <c r="B1850">
        <v>223666054.290061</v>
      </c>
    </row>
    <row r="1851" spans="1:2" x14ac:dyDescent="0.25">
      <c r="A1851">
        <f ca="1">32421.7660704836*(((RANDBETWEEN(3800,4995))))</f>
        <v>125601921.75705343</v>
      </c>
      <c r="B1851">
        <v>257778769.77724868</v>
      </c>
    </row>
    <row r="1852" spans="1:2" x14ac:dyDescent="0.25">
      <c r="A1852">
        <f ca="1">32207.5290914947*(((RANDBETWEEN(3800,4995))))</f>
        <v>133661245.72970304</v>
      </c>
      <c r="B1852">
        <v>265499565.54667905</v>
      </c>
    </row>
    <row r="1853" spans="1:2" x14ac:dyDescent="0.25">
      <c r="A1853">
        <f ca="1">31490.540158624*(((RANDBETWEEN(3800,4995))))</f>
        <v>156570965.66867834</v>
      </c>
      <c r="B1853">
        <v>224025939.58235589</v>
      </c>
    </row>
    <row r="1854" spans="1:2" x14ac:dyDescent="0.25">
      <c r="A1854">
        <f ca="1">28913.4312427921*(((RANDBETWEEN(3800,4995))))</f>
        <v>111779325.18463409</v>
      </c>
      <c r="B1854">
        <v>229805324.50386709</v>
      </c>
    </row>
    <row r="1855" spans="1:2" x14ac:dyDescent="0.25">
      <c r="A1855">
        <f ca="1">29798.4961835453*(((RANDBETWEEN(3800,4995))))</f>
        <v>140857491.45961866</v>
      </c>
      <c r="B1855">
        <v>262860374.38619608</v>
      </c>
    </row>
    <row r="1856" spans="1:2" x14ac:dyDescent="0.25">
      <c r="A1856">
        <f ca="1">28035.1542968713*(((RANDBETWEEN(3800,4995))))</f>
        <v>137960994.29490367</v>
      </c>
      <c r="B1856">
        <v>218098952.768742</v>
      </c>
    </row>
    <row r="1857" spans="1:2" x14ac:dyDescent="0.25">
      <c r="A1857">
        <f ca="1">32408.7265587206*(((RANDBETWEEN(3800,4995))))</f>
        <v>156793419.09109032</v>
      </c>
      <c r="B1857">
        <v>217470575.36261904</v>
      </c>
    </row>
    <row r="1858" spans="1:2" x14ac:dyDescent="0.25">
      <c r="A1858">
        <f ca="1">27548.6855630155*(((RANDBETWEEN(3800,4995))))</f>
        <v>132564274.9292307</v>
      </c>
      <c r="B1858">
        <v>215637845.55540329</v>
      </c>
    </row>
    <row r="1859" spans="1:2" x14ac:dyDescent="0.25">
      <c r="A1859">
        <f ca="1">30535.3759393784*(((RANDBETWEEN(3800,4995))))</f>
        <v>136432059.69714287</v>
      </c>
      <c r="B1859">
        <v>209923103.84167528</v>
      </c>
    </row>
    <row r="1860" spans="1:2" x14ac:dyDescent="0.25">
      <c r="A1860">
        <f ca="1">30775.2233189201*(((RANDBETWEEN(3800,4995))))</f>
        <v>153352937.79817861</v>
      </c>
      <c r="B1860">
        <v>256895864.86916968</v>
      </c>
    </row>
    <row r="1861" spans="1:2" x14ac:dyDescent="0.25">
      <c r="A1861">
        <f ca="1">26874.3961310141*(((RANDBETWEEN(3800,4995))))</f>
        <v>129857082.10506</v>
      </c>
      <c r="B1861">
        <v>260468742.8109585</v>
      </c>
    </row>
    <row r="1862" spans="1:2" x14ac:dyDescent="0.25">
      <c r="A1862">
        <f ca="1">29047.5825482136*(((RANDBETWEEN(3800,4995))))</f>
        <v>136814113.80208617</v>
      </c>
      <c r="B1862">
        <v>203979645.26756915</v>
      </c>
    </row>
    <row r="1863" spans="1:2" x14ac:dyDescent="0.25">
      <c r="A1863">
        <f ca="1">31509.3029352287*(((RANDBETWEEN(3800,4995))))</f>
        <v>124524765.20002367</v>
      </c>
      <c r="B1863">
        <v>265035724.80400127</v>
      </c>
    </row>
    <row r="1864" spans="1:2" x14ac:dyDescent="0.25">
      <c r="A1864">
        <f ca="1">28959.3130474089*(((RANDBETWEEN(3800,4995))))</f>
        <v>132691572.38322763</v>
      </c>
      <c r="B1864">
        <v>220695410.76352292</v>
      </c>
    </row>
    <row r="1865" spans="1:2" x14ac:dyDescent="0.25">
      <c r="A1865">
        <f ca="1">28268.6436108124*(((RANDBETWEEN(3800,4995))))</f>
        <v>118134661.64958492</v>
      </c>
      <c r="B1865">
        <v>234496595.47510961</v>
      </c>
    </row>
    <row r="1866" spans="1:2" x14ac:dyDescent="0.25">
      <c r="A1866">
        <f ca="1">30953.0953423754*(((RANDBETWEEN(3800,4995))))</f>
        <v>121057555.88403012</v>
      </c>
      <c r="B1866">
        <v>237333965.03029877</v>
      </c>
    </row>
    <row r="1867" spans="1:2" x14ac:dyDescent="0.25">
      <c r="A1867">
        <f ca="1">25741.3228384362*(((RANDBETWEEN(3800,4995))))</f>
        <v>115475574.253225</v>
      </c>
      <c r="B1867">
        <v>254783143.03002459</v>
      </c>
    </row>
    <row r="1868" spans="1:2" x14ac:dyDescent="0.25">
      <c r="A1868">
        <f ca="1">31800.6394925466*(((RANDBETWEEN(3800,4995))))</f>
        <v>127806770.12054491</v>
      </c>
      <c r="B1868">
        <v>260472024.47466061</v>
      </c>
    </row>
    <row r="1869" spans="1:2" x14ac:dyDescent="0.25">
      <c r="A1869">
        <f ca="1">29279.8452996617*(((RANDBETWEEN(3800,4995))))</f>
        <v>136414799.25112388</v>
      </c>
      <c r="B1869">
        <v>223051343.35758334</v>
      </c>
    </row>
    <row r="1870" spans="1:2" x14ac:dyDescent="0.25">
      <c r="A1870">
        <f ca="1">27232.6617874235*(((RANDBETWEEN(3800,4995))))</f>
        <v>105308703.13196661</v>
      </c>
      <c r="B1870">
        <v>239150220.85077384</v>
      </c>
    </row>
    <row r="1871" spans="1:2" x14ac:dyDescent="0.25">
      <c r="A1871">
        <f ca="1">27407.1123088636*(((RANDBETWEEN(3800,4995))))</f>
        <v>114589136.56335881</v>
      </c>
      <c r="B1871">
        <v>267356826.01780704</v>
      </c>
    </row>
    <row r="1872" spans="1:2" x14ac:dyDescent="0.25">
      <c r="A1872">
        <f ca="1">27353.5897999737*(((RANDBETWEEN(3800,4995))))</f>
        <v>118441043.83388594</v>
      </c>
      <c r="B1872">
        <v>256891706.18563437</v>
      </c>
    </row>
    <row r="1873" spans="1:2" x14ac:dyDescent="0.25">
      <c r="A1873">
        <f ca="1">33164.9139131064*(((RANDBETWEEN(3800,4995))))</f>
        <v>127850743.13502531</v>
      </c>
      <c r="B1873">
        <v>235338700.58273214</v>
      </c>
    </row>
    <row r="1874" spans="1:2" x14ac:dyDescent="0.25">
      <c r="A1874">
        <f ca="1">33957.9288274191*(((RANDBETWEEN(3800,4995))))</f>
        <v>134948809.16016361</v>
      </c>
      <c r="B1874">
        <v>208316974.1534884</v>
      </c>
    </row>
    <row r="1875" spans="1:2" x14ac:dyDescent="0.25">
      <c r="A1875">
        <f ca="1">31332.8610008991*(((RANDBETWEEN(3800,4995))))</f>
        <v>153625017.48740822</v>
      </c>
      <c r="B1875">
        <v>231208356.80844128</v>
      </c>
    </row>
    <row r="1876" spans="1:2" x14ac:dyDescent="0.25">
      <c r="A1876">
        <f ca="1">30012.3911762167*(((RANDBETWEEN(3800,4995))))</f>
        <v>137576801.15177739</v>
      </c>
      <c r="B1876">
        <v>214186862.25430548</v>
      </c>
    </row>
    <row r="1877" spans="1:2" x14ac:dyDescent="0.25">
      <c r="A1877">
        <f ca="1">30172.2311457273*(((RANDBETWEEN(3800,4995))))</f>
        <v>117973423.77979361</v>
      </c>
      <c r="B1877">
        <v>218940389.06258875</v>
      </c>
    </row>
    <row r="1878" spans="1:2" x14ac:dyDescent="0.25">
      <c r="A1878">
        <f ca="1">29948.790716177*(((RANDBETWEEN(3800,4995))))</f>
        <v>125365637.93791679</v>
      </c>
      <c r="B1878">
        <v>232928135.48653728</v>
      </c>
    </row>
    <row r="1879" spans="1:2" x14ac:dyDescent="0.25">
      <c r="A1879">
        <f ca="1">29043.3026172786*(((RANDBETWEEN(3800,4995))))</f>
        <v>142399312.73251709</v>
      </c>
      <c r="B1879">
        <v>222132193.13147062</v>
      </c>
    </row>
    <row r="1880" spans="1:2" x14ac:dyDescent="0.25">
      <c r="A1880">
        <f ca="1">28266.6307144138*(((RANDBETWEEN(3800,4995))))</f>
        <v>115525719.72980902</v>
      </c>
      <c r="B1880">
        <v>258270357.78630769</v>
      </c>
    </row>
    <row r="1881" spans="1:2" x14ac:dyDescent="0.25">
      <c r="A1881">
        <f ca="1">31161.4300823081*(((RANDBETWEEN(3800,4995))))</f>
        <v>128540899.08952108</v>
      </c>
      <c r="B1881">
        <v>262460762.3498674</v>
      </c>
    </row>
    <row r="1882" spans="1:2" x14ac:dyDescent="0.25">
      <c r="A1882">
        <f ca="1">28207.8473489436*(((RANDBETWEEN(3800,4995))))</f>
        <v>110151643.89762488</v>
      </c>
      <c r="B1882">
        <v>207661630.4056195</v>
      </c>
    </row>
    <row r="1883" spans="1:2" x14ac:dyDescent="0.25">
      <c r="A1883">
        <f ca="1">30072.7060780696*(((RANDBETWEEN(3800,4995))))</f>
        <v>144830152.47198313</v>
      </c>
      <c r="B1883">
        <v>213806315.13273308</v>
      </c>
    </row>
    <row r="1884" spans="1:2" x14ac:dyDescent="0.25">
      <c r="A1884">
        <f ca="1">27992.980915117*(((RANDBETWEEN(3800,4995))))</f>
        <v>113651502.51537508</v>
      </c>
      <c r="B1884">
        <v>241253421.65385589</v>
      </c>
    </row>
    <row r="1885" spans="1:2" x14ac:dyDescent="0.25">
      <c r="A1885">
        <f ca="1">34657.3951250996*(((RANDBETWEEN(3800,4995))))</f>
        <v>135371785.35863906</v>
      </c>
      <c r="B1885">
        <v>262102025.52135828</v>
      </c>
    </row>
    <row r="1886" spans="1:2" x14ac:dyDescent="0.25">
      <c r="A1886">
        <f ca="1">27714.0112947032*(((RANDBETWEEN(3800,4995))))</f>
        <v>118477398.2848563</v>
      </c>
      <c r="B1886">
        <v>243564869.8832528</v>
      </c>
    </row>
    <row r="1887" spans="1:2" x14ac:dyDescent="0.25">
      <c r="A1887">
        <f ca="1">29477.9484990223*(((RANDBETWEEN(3800,4995))))</f>
        <v>133977275.92805643</v>
      </c>
      <c r="B1887">
        <v>210514232.22643137</v>
      </c>
    </row>
    <row r="1888" spans="1:2" x14ac:dyDescent="0.25">
      <c r="A1888">
        <f ca="1">26207.1155508219*(((RANDBETWEEN(3800,4995))))</f>
        <v>121076873.844797</v>
      </c>
      <c r="B1888">
        <v>211543244.6152716</v>
      </c>
    </row>
    <row r="1889" spans="1:2" x14ac:dyDescent="0.25">
      <c r="A1889">
        <f ca="1">31709.6184924886*(((RANDBETWEEN(3800,4995))))</f>
        <v>157818771.23711595</v>
      </c>
      <c r="B1889">
        <v>221134287.72980326</v>
      </c>
    </row>
    <row r="1890" spans="1:2" x14ac:dyDescent="0.25">
      <c r="A1890">
        <f ca="1">34891.110833921*(((RANDBETWEEN(3800,4995))))</f>
        <v>160150198.72769758</v>
      </c>
      <c r="B1890">
        <v>218549654.31837165</v>
      </c>
    </row>
    <row r="1891" spans="1:2" x14ac:dyDescent="0.25">
      <c r="A1891">
        <f ca="1">34056.3782485196*(((RANDBETWEEN(3800,4995))))</f>
        <v>133296664.46470565</v>
      </c>
      <c r="B1891">
        <v>257863221.83310395</v>
      </c>
    </row>
    <row r="1892" spans="1:2" x14ac:dyDescent="0.25">
      <c r="A1892">
        <f ca="1">29255.9049291007*(((RANDBETWEEN(3800,4995))))</f>
        <v>121060934.59661889</v>
      </c>
      <c r="B1892">
        <v>225300795.81387618</v>
      </c>
    </row>
    <row r="1893" spans="1:2" x14ac:dyDescent="0.25">
      <c r="A1893">
        <f ca="1">32560.5246449742*(((RANDBETWEEN(3800,4995))))</f>
        <v>143201187.38859639</v>
      </c>
      <c r="B1893">
        <v>266117239.3906486</v>
      </c>
    </row>
    <row r="1894" spans="1:2" x14ac:dyDescent="0.25">
      <c r="A1894">
        <f ca="1">29767.6121905952*(((RANDBETWEEN(3800,4995))))</f>
        <v>132406339.02376734</v>
      </c>
      <c r="B1894">
        <v>244537776.25573653</v>
      </c>
    </row>
    <row r="1895" spans="1:2" x14ac:dyDescent="0.25">
      <c r="A1895">
        <f ca="1">29770.0018930588*(((RANDBETWEEN(3800,4995))))</f>
        <v>113483247.21634008</v>
      </c>
      <c r="B1895">
        <v>264922405.11276516</v>
      </c>
    </row>
    <row r="1896" spans="1:2" x14ac:dyDescent="0.25">
      <c r="A1896">
        <f ca="1">31055.5242922821*(((RANDBETWEEN(3800,4995))))</f>
        <v>141551079.72422174</v>
      </c>
      <c r="B1896">
        <v>220664110.595844</v>
      </c>
    </row>
    <row r="1897" spans="1:2" x14ac:dyDescent="0.25">
      <c r="A1897">
        <f ca="1">30480.867929409*(((RANDBETWEEN(3800,4995))))</f>
        <v>146704417.3442457</v>
      </c>
      <c r="B1897">
        <v>247908112.12424225</v>
      </c>
    </row>
    <row r="1898" spans="1:2" x14ac:dyDescent="0.25">
      <c r="A1898">
        <f ca="1">31043.6101273102*(((RANDBETWEEN(3800,4995))))</f>
        <v>139447896.6918776</v>
      </c>
      <c r="B1898">
        <v>224304613.73146388</v>
      </c>
    </row>
    <row r="1899" spans="1:2" x14ac:dyDescent="0.25">
      <c r="A1899">
        <f ca="1">30780.1021710513*(((RANDBETWEEN(3800,4995))))</f>
        <v>141095988.35209933</v>
      </c>
      <c r="B1899">
        <v>237671717.22573778</v>
      </c>
    </row>
    <row r="1900" spans="1:2" x14ac:dyDescent="0.25">
      <c r="A1900">
        <f ca="1">29957.2054054391*(((RANDBETWEEN(3800,4995))))</f>
        <v>136005712.54069328</v>
      </c>
      <c r="B1900">
        <v>233732623.15292171</v>
      </c>
    </row>
    <row r="1901" spans="1:2" x14ac:dyDescent="0.25">
      <c r="A1901">
        <f ca="1">30027.7667336122*(((RANDBETWEEN(3800,4995))))</f>
        <v>129239508.02146706</v>
      </c>
      <c r="B1901">
        <v>207545539.53164902</v>
      </c>
    </row>
    <row r="1902" spans="1:2" x14ac:dyDescent="0.25">
      <c r="A1902">
        <f ca="1">26275.7747145981*(((RANDBETWEEN(3800,4995))))</f>
        <v>104157170.96866676</v>
      </c>
      <c r="B1902">
        <v>230906873.119892</v>
      </c>
    </row>
    <row r="1903" spans="1:2" x14ac:dyDescent="0.25">
      <c r="A1903">
        <f ca="1">30075.4271097236*(((RANDBETWEEN(3800,4995))))</f>
        <v>120151331.30334561</v>
      </c>
      <c r="B1903">
        <v>225720965.67350027</v>
      </c>
    </row>
    <row r="1904" spans="1:2" x14ac:dyDescent="0.25">
      <c r="A1904">
        <f ca="1">27890.9155446631*(((RANDBETWEEN(3800,4995))))</f>
        <v>113627589.92895727</v>
      </c>
      <c r="B1904">
        <v>263958655.8957485</v>
      </c>
    </row>
    <row r="1905" spans="1:2" x14ac:dyDescent="0.25">
      <c r="A1905">
        <f ca="1">28744.4555669215*(((RANDBETWEEN(3800,4995))))</f>
        <v>128602694.20640692</v>
      </c>
      <c r="B1905">
        <v>218504992.45283517</v>
      </c>
    </row>
    <row r="1906" spans="1:2" x14ac:dyDescent="0.25">
      <c r="A1906">
        <f ca="1">28085.7423738716*(((RANDBETWEEN(3800,4995))))</f>
        <v>136693308.1336329</v>
      </c>
      <c r="B1906">
        <v>231442284.70073718</v>
      </c>
    </row>
    <row r="1907" spans="1:2" x14ac:dyDescent="0.25">
      <c r="A1907">
        <f ca="1">30813.4793962887*(((RANDBETWEEN(3800,4995))))</f>
        <v>144207083.57463107</v>
      </c>
      <c r="B1907">
        <v>254254852.43943658</v>
      </c>
    </row>
    <row r="1908" spans="1:2" x14ac:dyDescent="0.25">
      <c r="A1908">
        <f ca="1">32696.948657935*(((RANDBETWEEN(3800,4995))))</f>
        <v>124935040.82196963</v>
      </c>
      <c r="B1908">
        <v>215853420.88227972</v>
      </c>
    </row>
    <row r="1909" spans="1:2" x14ac:dyDescent="0.25">
      <c r="A1909">
        <f ca="1">28659.4182559032*(((RANDBETWEEN(3800,4995))))</f>
        <v>139972598.7618311</v>
      </c>
      <c r="B1909">
        <v>226183633.44497064</v>
      </c>
    </row>
    <row r="1910" spans="1:2" x14ac:dyDescent="0.25">
      <c r="A1910">
        <f ca="1">32787.3166641808*(((RANDBETWEEN(3800,4995))))</f>
        <v>140723163.12266383</v>
      </c>
      <c r="B1910">
        <v>239590564.84242836</v>
      </c>
    </row>
    <row r="1911" spans="1:2" x14ac:dyDescent="0.25">
      <c r="A1911">
        <f ca="1">33007.9282170389*(((RANDBETWEEN(3800,4995))))</f>
        <v>162200959.2585291</v>
      </c>
      <c r="B1911">
        <v>266062213.92451</v>
      </c>
    </row>
    <row r="1912" spans="1:2" x14ac:dyDescent="0.25">
      <c r="A1912">
        <f ca="1">29698.8415201917*(((RANDBETWEEN(3800,4995))))</f>
        <v>128388091.89178859</v>
      </c>
      <c r="B1912">
        <v>219776655.70362651</v>
      </c>
    </row>
    <row r="1913" spans="1:2" x14ac:dyDescent="0.25">
      <c r="A1913">
        <f ca="1">31972.9888207879*(((RANDBETWEEN(3800,4995))))</f>
        <v>141288637.59906191</v>
      </c>
      <c r="B1913">
        <v>245736126.80973694</v>
      </c>
    </row>
    <row r="1914" spans="1:2" x14ac:dyDescent="0.25">
      <c r="A1914">
        <f ca="1">27524.550040341*(((RANDBETWEEN(3800,4995))))</f>
        <v>124245818.88209912</v>
      </c>
      <c r="B1914">
        <v>240127507.29613459</v>
      </c>
    </row>
    <row r="1915" spans="1:2" x14ac:dyDescent="0.25">
      <c r="A1915">
        <f ca="1">27746.2232636587*(((RANDBETWEEN(3800,4995))))</f>
        <v>116756107.49347574</v>
      </c>
      <c r="B1915">
        <v>204334755.54497606</v>
      </c>
    </row>
    <row r="1916" spans="1:2" x14ac:dyDescent="0.25">
      <c r="A1916">
        <f ca="1">32119.2483146875*(((RANDBETWEEN(3800,4995))))</f>
        <v>148551523.45542991</v>
      </c>
      <c r="B1916">
        <v>240893874.89814049</v>
      </c>
    </row>
    <row r="1917" spans="1:2" x14ac:dyDescent="0.25">
      <c r="A1917">
        <f ca="1">27057.2554620335*(((RANDBETWEEN(3800,4995))))</f>
        <v>112855812.53214157</v>
      </c>
      <c r="B1917">
        <v>219542551.87999523</v>
      </c>
    </row>
    <row r="1918" spans="1:2" x14ac:dyDescent="0.25">
      <c r="A1918">
        <f ca="1">33951.2675992156*(((RANDBETWEEN(3800,4995))))</f>
        <v>168296433.4893119</v>
      </c>
      <c r="B1918">
        <v>265349276.49383163</v>
      </c>
    </row>
    <row r="1919" spans="1:2" x14ac:dyDescent="0.25">
      <c r="A1919">
        <f ca="1">27939.0310052297*(((RANDBETWEEN(3800,4995))))</f>
        <v>107788781.61817622</v>
      </c>
      <c r="B1919">
        <v>233675681.33779287</v>
      </c>
    </row>
    <row r="1920" spans="1:2" x14ac:dyDescent="0.25">
      <c r="A1920">
        <f ca="1">34253.3651518347*(((RANDBETWEEN(3800,4995))))</f>
        <v>170855785.37735173</v>
      </c>
      <c r="B1920">
        <v>233218191.5495584</v>
      </c>
    </row>
    <row r="1921" spans="1:2" x14ac:dyDescent="0.25">
      <c r="A1921">
        <f ca="1">32609.5936866848*(((RANDBETWEEN(3800,4995))))</f>
        <v>154765131.63700607</v>
      </c>
      <c r="B1921">
        <v>209497568.86868054</v>
      </c>
    </row>
    <row r="1922" spans="1:2" x14ac:dyDescent="0.25">
      <c r="A1922">
        <f ca="1">28168.2902693543*(((RANDBETWEEN(3800,4995))))</f>
        <v>119827906.80583337</v>
      </c>
      <c r="B1922">
        <v>214580640.04270589</v>
      </c>
    </row>
    <row r="1923" spans="1:2" x14ac:dyDescent="0.25">
      <c r="A1923">
        <f ca="1">29622.4824749715*(((RANDBETWEEN(3800,4995))))</f>
        <v>140884526.65096432</v>
      </c>
      <c r="B1923">
        <v>242909846.53799471</v>
      </c>
    </row>
    <row r="1924" spans="1:2" x14ac:dyDescent="0.25">
      <c r="A1924">
        <f ca="1">28468.6554292762*(((RANDBETWEEN(3800,4995))))</f>
        <v>116664549.94917393</v>
      </c>
      <c r="B1924">
        <v>212433027.59727156</v>
      </c>
    </row>
    <row r="1925" spans="1:2" x14ac:dyDescent="0.25">
      <c r="A1925">
        <f ca="1">27460.4740607898*(((RANDBETWEEN(3800,4995))))</f>
        <v>131727894.06960887</v>
      </c>
      <c r="B1925">
        <v>250201621.52275735</v>
      </c>
    </row>
    <row r="1926" spans="1:2" x14ac:dyDescent="0.25">
      <c r="A1926">
        <f ca="1">30689.378141726*(((RANDBETWEEN(3800,4995))))</f>
        <v>146204197.46718252</v>
      </c>
      <c r="B1926">
        <v>252777170.91369712</v>
      </c>
    </row>
    <row r="1927" spans="1:2" x14ac:dyDescent="0.25">
      <c r="A1927">
        <f ca="1">28274.9765069408*(((RANDBETWEEN(3800,4995))))</f>
        <v>129612492.30781682</v>
      </c>
      <c r="B1927">
        <v>223182122.23729286</v>
      </c>
    </row>
    <row r="1928" spans="1:2" x14ac:dyDescent="0.25">
      <c r="A1928">
        <f ca="1">32379.5970807335*(((RANDBETWEEN(3800,4995))))</f>
        <v>133824874.73467171</v>
      </c>
      <c r="B1928">
        <v>223808828.08384329</v>
      </c>
    </row>
    <row r="1929" spans="1:2" x14ac:dyDescent="0.25">
      <c r="A1929">
        <f ca="1">32948.862602116*(((RANDBETWEEN(3800,4995))))</f>
        <v>142569728.47935593</v>
      </c>
      <c r="B1929">
        <v>245161973.72850826</v>
      </c>
    </row>
    <row r="1930" spans="1:2" x14ac:dyDescent="0.25">
      <c r="A1930">
        <f ca="1">25801.4080390187*(((RANDBETWEEN(3800,4995))))</f>
        <v>104108681.43744054</v>
      </c>
      <c r="B1930">
        <v>222367316.84894219</v>
      </c>
    </row>
    <row r="1931" spans="1:2" x14ac:dyDescent="0.25">
      <c r="A1931">
        <f ca="1">26831.2154179809*(((RANDBETWEEN(3800,4995))))</f>
        <v>103756310.021332</v>
      </c>
      <c r="B1931">
        <v>215148567.79980934</v>
      </c>
    </row>
    <row r="1932" spans="1:2" x14ac:dyDescent="0.25">
      <c r="A1932">
        <f ca="1">29474.6169990999*(((RANDBETWEEN(3800,4995))))</f>
        <v>134138981.96290347</v>
      </c>
      <c r="B1932">
        <v>219550521.93176103</v>
      </c>
    </row>
    <row r="1933" spans="1:2" x14ac:dyDescent="0.25">
      <c r="A1933">
        <f ca="1">31337.7713896237*(((RANDBETWEEN(3800,4995))))</f>
        <v>129174293.66802876</v>
      </c>
      <c r="B1933">
        <v>264962698.16968846</v>
      </c>
    </row>
    <row r="1934" spans="1:2" x14ac:dyDescent="0.25">
      <c r="A1934">
        <f ca="1">32906.1802515324*(((RANDBETWEEN(3800,4995))))</f>
        <v>148703028.5566749</v>
      </c>
      <c r="B1934">
        <v>242096063.20272022</v>
      </c>
    </row>
    <row r="1935" spans="1:2" x14ac:dyDescent="0.25">
      <c r="A1935">
        <f ca="1">31467.7998282412*(((RANDBETWEEN(3800,4995))))</f>
        <v>140346387.23395568</v>
      </c>
      <c r="B1935">
        <v>215345233.36501896</v>
      </c>
    </row>
    <row r="1936" spans="1:2" x14ac:dyDescent="0.25">
      <c r="A1936">
        <f ca="1">30434.0843568744*(((RANDBETWEEN(3800,4995))))</f>
        <v>137257720.44950363</v>
      </c>
      <c r="B1936">
        <v>231724925.99989378</v>
      </c>
    </row>
    <row r="1937" spans="1:2" x14ac:dyDescent="0.25">
      <c r="A1937">
        <f ca="1">28372.7566607606*(((RANDBETWEEN(3800,4995))))</f>
        <v>116753893.65902975</v>
      </c>
      <c r="B1937">
        <v>237031495.32798731</v>
      </c>
    </row>
    <row r="1938" spans="1:2" x14ac:dyDescent="0.25">
      <c r="A1938">
        <f ca="1">26496.8560995267*(((RANDBETWEEN(3800,4995))))</f>
        <v>124535223.66777533</v>
      </c>
      <c r="B1938">
        <v>210350962.31081218</v>
      </c>
    </row>
    <row r="1939" spans="1:2" x14ac:dyDescent="0.25">
      <c r="A1939">
        <f ca="1">30727.620122889*(((RANDBETWEEN(3800,4995))))</f>
        <v>149090412.8362577</v>
      </c>
      <c r="B1939">
        <v>265734185.90153337</v>
      </c>
    </row>
    <row r="1940" spans="1:2" x14ac:dyDescent="0.25">
      <c r="A1940">
        <f ca="1">28942.9534375217*(((RANDBETWEEN(3800,4995))))</f>
        <v>112530202.96508425</v>
      </c>
      <c r="B1940">
        <v>207912483.64457971</v>
      </c>
    </row>
    <row r="1941" spans="1:2" x14ac:dyDescent="0.25">
      <c r="A1941">
        <f ca="1">31491.3012073811*(((RANDBETWEEN(3800,4995))))</f>
        <v>125177922.29933986</v>
      </c>
      <c r="B1941">
        <v>255887662.42941284</v>
      </c>
    </row>
    <row r="1942" spans="1:2" x14ac:dyDescent="0.25">
      <c r="A1942">
        <f ca="1">32059.5936898151*(((RANDBETWEEN(3800,4995))))</f>
        <v>143947575.66726977</v>
      </c>
      <c r="B1942">
        <v>232546836.43396404</v>
      </c>
    </row>
    <row r="1943" spans="1:2" x14ac:dyDescent="0.25">
      <c r="A1943">
        <f ca="1">32088.084809352*(((RANDBETWEEN(3800,4995))))</f>
        <v>136085567.67646179</v>
      </c>
      <c r="B1943">
        <v>258499563.50239265</v>
      </c>
    </row>
    <row r="1944" spans="1:2" x14ac:dyDescent="0.25">
      <c r="A1944">
        <f ca="1">31921.3730883365*(((RANDBETWEEN(3800,4995))))</f>
        <v>137421511.1452885</v>
      </c>
      <c r="B1944">
        <v>245024608.74191427</v>
      </c>
    </row>
    <row r="1945" spans="1:2" x14ac:dyDescent="0.25">
      <c r="A1945">
        <f ca="1">31092.5850593339*(((RANDBETWEEN(3800,4995))))</f>
        <v>140662854.80842641</v>
      </c>
      <c r="B1945">
        <v>220031833.37622333</v>
      </c>
    </row>
    <row r="1946" spans="1:2" x14ac:dyDescent="0.25">
      <c r="A1946">
        <f ca="1">28068.3747361708*(((RANDBETWEEN(3800,4995))))</f>
        <v>115108404.79303655</v>
      </c>
      <c r="B1946">
        <v>257460879.87486637</v>
      </c>
    </row>
    <row r="1947" spans="1:2" x14ac:dyDescent="0.25">
      <c r="A1947">
        <f ca="1">28271.7070281029*(((RANDBETWEEN(3800,4995))))</f>
        <v>109524593.02687062</v>
      </c>
      <c r="B1947">
        <v>263092321.20722187</v>
      </c>
    </row>
    <row r="1948" spans="1:2" x14ac:dyDescent="0.25">
      <c r="A1948">
        <f ca="1">29903.0991573534*(((RANDBETWEEN(3800,4995))))</f>
        <v>115695090.63980012</v>
      </c>
      <c r="B1948">
        <v>237741365.02458659</v>
      </c>
    </row>
    <row r="1949" spans="1:2" x14ac:dyDescent="0.25">
      <c r="A1949">
        <f ca="1">31450.429985018*(((RANDBETWEEN(3800,4995))))</f>
        <v>148320227.80934504</v>
      </c>
      <c r="B1949">
        <v>215489455.93500313</v>
      </c>
    </row>
    <row r="1950" spans="1:2" x14ac:dyDescent="0.25">
      <c r="A1950">
        <f ca="1">29855.3285121932*(((RANDBETWEEN(3800,4995))))</f>
        <v>140111056.70772287</v>
      </c>
      <c r="B1950">
        <v>263958212.43674305</v>
      </c>
    </row>
    <row r="1951" spans="1:2" x14ac:dyDescent="0.25">
      <c r="A1951">
        <f ca="1">27559.800229309*(((RANDBETWEEN(3800,4995))))</f>
        <v>136145413.1327863</v>
      </c>
      <c r="B1951">
        <v>254387487.67934334</v>
      </c>
    </row>
    <row r="1952" spans="1:2" x14ac:dyDescent="0.25">
      <c r="A1952">
        <f ca="1">31647.2980702869*(((RANDBETWEEN(3800,4995))))</f>
        <v>143109081.87383756</v>
      </c>
      <c r="B1952">
        <v>231011980.32352373</v>
      </c>
    </row>
    <row r="1953" spans="1:2" x14ac:dyDescent="0.25">
      <c r="A1953">
        <f ca="1">29978.8064607729*(((RANDBETWEEN(3800,4995))))</f>
        <v>141110242.01085818</v>
      </c>
      <c r="B1953">
        <v>239134982.26259902</v>
      </c>
    </row>
    <row r="1954" spans="1:2" x14ac:dyDescent="0.25">
      <c r="A1954">
        <f ca="1">32208.8061838377*(((RANDBETWEEN(3800,4995))))</f>
        <v>131315302.8115063</v>
      </c>
      <c r="B1954">
        <v>241670225.30052495</v>
      </c>
    </row>
    <row r="1955" spans="1:2" x14ac:dyDescent="0.25">
      <c r="A1955">
        <f ca="1">29435.5830840478*(((RANDBETWEEN(3800,4995))))</f>
        <v>146294847.92771736</v>
      </c>
      <c r="B1955">
        <v>263215245.8557443</v>
      </c>
    </row>
    <row r="1956" spans="1:2" x14ac:dyDescent="0.25">
      <c r="A1956">
        <f ca="1">29144.0685299533*(((RANDBETWEEN(3800,4995))))</f>
        <v>133363257.59306639</v>
      </c>
      <c r="B1956">
        <v>249190628.51670778</v>
      </c>
    </row>
    <row r="1957" spans="1:2" x14ac:dyDescent="0.25">
      <c r="A1957">
        <f ca="1">33727.1547876541*(((RANDBETWEEN(3800,4995))))</f>
        <v>150591746.12687564</v>
      </c>
      <c r="B1957">
        <v>210248043.52140892</v>
      </c>
    </row>
    <row r="1958" spans="1:2" x14ac:dyDescent="0.25">
      <c r="A1958">
        <f ca="1">27313.7813215998*(((RANDBETWEEN(3800,4995))))</f>
        <v>117066866.74437681</v>
      </c>
      <c r="B1958">
        <v>248640440.02782172</v>
      </c>
    </row>
    <row r="1959" spans="1:2" x14ac:dyDescent="0.25">
      <c r="A1959">
        <f ca="1">32459.3020760931*(((RANDBETWEEN(3800,4995))))</f>
        <v>146261615.15487552</v>
      </c>
      <c r="B1959">
        <v>252977854.25340897</v>
      </c>
    </row>
    <row r="1960" spans="1:2" x14ac:dyDescent="0.25">
      <c r="A1960">
        <f ca="1">25971.6768876717*(((RANDBETWEEN(3800,4995))))</f>
        <v>121079957.65032552</v>
      </c>
      <c r="B1960">
        <v>218862234.88618851</v>
      </c>
    </row>
    <row r="1961" spans="1:2" x14ac:dyDescent="0.25">
      <c r="A1961">
        <f ca="1">31603.5010298759*(((RANDBETWEEN(3800,4995))))</f>
        <v>157669866.63805071</v>
      </c>
      <c r="B1961">
        <v>220600588.45143315</v>
      </c>
    </row>
    <row r="1962" spans="1:2" x14ac:dyDescent="0.25">
      <c r="A1962">
        <f ca="1">32753.5906739888*(((RANDBETWEEN(3800,4995))))</f>
        <v>147292897.2609275</v>
      </c>
      <c r="B1962">
        <v>251936543.8849487</v>
      </c>
    </row>
    <row r="1963" spans="1:2" x14ac:dyDescent="0.25">
      <c r="A1963">
        <f ca="1">25795.4519633711*(((RANDBETWEEN(3800,4995))))</f>
        <v>116466465.61462033</v>
      </c>
      <c r="B1963">
        <v>235943438.85323054</v>
      </c>
    </row>
    <row r="1964" spans="1:2" x14ac:dyDescent="0.25">
      <c r="A1964">
        <f ca="1">28327.6089197882*(((RANDBETWEEN(3800,4995))))</f>
        <v>134924401.28495115</v>
      </c>
      <c r="B1964">
        <v>204391437.46688139</v>
      </c>
    </row>
    <row r="1965" spans="1:2" x14ac:dyDescent="0.25">
      <c r="A1965">
        <f ca="1">26402.0640396458*(((RANDBETWEEN(3800,4995))))</f>
        <v>115799452.87788664</v>
      </c>
      <c r="B1965">
        <v>243072815.94992766</v>
      </c>
    </row>
    <row r="1966" spans="1:2" x14ac:dyDescent="0.25">
      <c r="A1966">
        <f ca="1">26338.259629706*(((RANDBETWEEN(3800,4995))))</f>
        <v>113965649.41773805</v>
      </c>
      <c r="B1966">
        <v>232483355.40708107</v>
      </c>
    </row>
    <row r="1967" spans="1:2" x14ac:dyDescent="0.25">
      <c r="A1967">
        <f ca="1">26781.4730557369*(((RANDBETWEEN(3800,4995))))</f>
        <v>102465915.91124929</v>
      </c>
      <c r="B1967">
        <v>215010062.58866239</v>
      </c>
    </row>
    <row r="1968" spans="1:2" x14ac:dyDescent="0.25">
      <c r="A1968">
        <f ca="1">26155.985503606*(((RANDBETWEEN(3800,4995))))</f>
        <v>122985443.8379554</v>
      </c>
      <c r="B1968">
        <v>256540311.31100482</v>
      </c>
    </row>
    <row r="1969" spans="1:2" x14ac:dyDescent="0.25">
      <c r="A1969">
        <f ca="1">29247.4167514511*(((RANDBETWEEN(3800,4995))))</f>
        <v>127167768.03530942</v>
      </c>
      <c r="B1969">
        <v>261772623.57021159</v>
      </c>
    </row>
    <row r="1970" spans="1:2" x14ac:dyDescent="0.25">
      <c r="A1970">
        <f ca="1">31338.7337698057*(((RANDBETWEEN(3800,4995))))</f>
        <v>154782006.08907056</v>
      </c>
      <c r="B1970">
        <v>233797328.62912419</v>
      </c>
    </row>
    <row r="1971" spans="1:2" x14ac:dyDescent="0.25">
      <c r="A1971">
        <f ca="1">27418.0195173261*(((RANDBETWEEN(3800,4995))))</f>
        <v>133306410.89323945</v>
      </c>
      <c r="B1971">
        <v>232774611.69009176</v>
      </c>
    </row>
    <row r="1972" spans="1:2" x14ac:dyDescent="0.25">
      <c r="A1972">
        <f ca="1">31592.700926952*(((RANDBETWEEN(3800,4995))))</f>
        <v>129877593.51069956</v>
      </c>
      <c r="B1972">
        <v>206142344.85144585</v>
      </c>
    </row>
    <row r="1973" spans="1:2" x14ac:dyDescent="0.25">
      <c r="A1973">
        <f ca="1">28669.8629114149*(((RANDBETWEEN(3800,4995))))</f>
        <v>136153178.96630922</v>
      </c>
      <c r="B1973">
        <v>207450720.36235613</v>
      </c>
    </row>
    <row r="1974" spans="1:2" x14ac:dyDescent="0.25">
      <c r="A1974">
        <f ca="1">29121.4690954564*(((RANDBETWEEN(3800,4995))))</f>
        <v>138006642.04336777</v>
      </c>
      <c r="B1974">
        <v>245118383.10231781</v>
      </c>
    </row>
    <row r="1975" spans="1:2" x14ac:dyDescent="0.25">
      <c r="A1975">
        <f ca="1">26435.4577181462*(((RANDBETWEEN(3800,4995))))</f>
        <v>107460135.62426448</v>
      </c>
      <c r="B1975">
        <v>221128295.70297658</v>
      </c>
    </row>
    <row r="1976" spans="1:2" x14ac:dyDescent="0.25">
      <c r="A1976">
        <f ca="1">29750.9091077517*(((RANDBETWEEN(3800,4995))))</f>
        <v>114183989.15555108</v>
      </c>
      <c r="B1976">
        <v>263527200.64922634</v>
      </c>
    </row>
    <row r="1977" spans="1:2" x14ac:dyDescent="0.25">
      <c r="A1977">
        <f ca="1">27967.0122382423*(((RANDBETWEEN(3800,4995))))</f>
        <v>128788091.35710584</v>
      </c>
      <c r="B1977">
        <v>225818288.9463037</v>
      </c>
    </row>
    <row r="1978" spans="1:2" x14ac:dyDescent="0.25">
      <c r="A1978">
        <f ca="1">34635.4016406026*(((RANDBETWEEN(3800,4995))))</f>
        <v>148620508.43982583</v>
      </c>
      <c r="B1978">
        <v>258889140.41056663</v>
      </c>
    </row>
    <row r="1979" spans="1:2" x14ac:dyDescent="0.25">
      <c r="A1979">
        <f ca="1">27598.3033129389*(((RANDBETWEEN(3800,4995))))</f>
        <v>131395522.07290228</v>
      </c>
      <c r="B1979">
        <v>251269590.59664679</v>
      </c>
    </row>
    <row r="1980" spans="1:2" x14ac:dyDescent="0.25">
      <c r="A1980">
        <f ca="1">29910.2338473992*(((RANDBETWEEN(3800,4995))))</f>
        <v>117367757.61719453</v>
      </c>
      <c r="B1980">
        <v>218865707.71384341</v>
      </c>
    </row>
    <row r="1981" spans="1:2" x14ac:dyDescent="0.25">
      <c r="A1981">
        <f ca="1">26801.2222685843*(((RANDBETWEEN(3800,4995))))</f>
        <v>109885011.30119568</v>
      </c>
      <c r="B1981">
        <v>226923865.55442271</v>
      </c>
    </row>
    <row r="1982" spans="1:2" x14ac:dyDescent="0.25">
      <c r="A1982">
        <f ca="1">31868.8295724746*(((RANDBETWEEN(3800,4995))))</f>
        <v>129610529.87125401</v>
      </c>
      <c r="B1982">
        <v>246978486.21604198</v>
      </c>
    </row>
    <row r="1983" spans="1:2" x14ac:dyDescent="0.25">
      <c r="A1983">
        <f ca="1">27307.2515789769*(((RANDBETWEEN(3800,4995))))</f>
        <v>105378683.84327185</v>
      </c>
      <c r="B1983">
        <v>215699036.80540177</v>
      </c>
    </row>
    <row r="1984" spans="1:2" x14ac:dyDescent="0.25">
      <c r="A1984">
        <f ca="1">28200.706737759*(((RANDBETWEEN(3800,4995))))</f>
        <v>107162685.60348427</v>
      </c>
      <c r="B1984">
        <v>259844978.17542213</v>
      </c>
    </row>
    <row r="1985" spans="1:2" x14ac:dyDescent="0.25">
      <c r="A1985">
        <f ca="1">32390.3397532926*(((RANDBETWEEN(3800,4995))))</f>
        <v>159911107.36200574</v>
      </c>
      <c r="B1985">
        <v>261740580.0364213</v>
      </c>
    </row>
    <row r="1986" spans="1:2" x14ac:dyDescent="0.25">
      <c r="A1986">
        <f ca="1">30641.1374599455*(((RANDBETWEEN(3800,4995))))</f>
        <v>133319589.08822273</v>
      </c>
      <c r="B1986">
        <v>231662301.60240752</v>
      </c>
    </row>
    <row r="1987" spans="1:2" x14ac:dyDescent="0.25">
      <c r="A1987">
        <f ca="1">30650.545499118*(((RANDBETWEEN(3800,4995))))</f>
        <v>122203724.90498336</v>
      </c>
      <c r="B1987">
        <v>229739031.76616704</v>
      </c>
    </row>
    <row r="1988" spans="1:2" x14ac:dyDescent="0.25">
      <c r="A1988">
        <f ca="1">29027.787608115*(((RANDBETWEEN(3800,4995))))</f>
        <v>122236013.6177721</v>
      </c>
      <c r="B1988">
        <v>247185559.64471948</v>
      </c>
    </row>
    <row r="1989" spans="1:2" x14ac:dyDescent="0.25">
      <c r="A1989">
        <f ca="1">27130.9302359409*(((RANDBETWEEN(3800,4995))))</f>
        <v>118290855.82870238</v>
      </c>
      <c r="B1989">
        <v>227870584.22823468</v>
      </c>
    </row>
    <row r="1990" spans="1:2" x14ac:dyDescent="0.25">
      <c r="A1990">
        <f ca="1">27328.29819336*(((RANDBETWEEN(3800,4995))))</f>
        <v>104148144.41489486</v>
      </c>
      <c r="B1990">
        <v>233782052.556777</v>
      </c>
    </row>
    <row r="1991" spans="1:2" x14ac:dyDescent="0.25">
      <c r="A1991">
        <f ca="1">26715.3581343932*(((RANDBETWEEN(3800,4995))))</f>
        <v>113166257.05728939</v>
      </c>
      <c r="B1991">
        <v>250674880.41976744</v>
      </c>
    </row>
    <row r="1992" spans="1:2" x14ac:dyDescent="0.25">
      <c r="A1992">
        <f ca="1">32657.0108701297*(((RANDBETWEEN(3800,4995))))</f>
        <v>159856068.20928478</v>
      </c>
      <c r="B1992">
        <v>244585713.07921135</v>
      </c>
    </row>
    <row r="1993" spans="1:2" x14ac:dyDescent="0.25">
      <c r="A1993">
        <f ca="1">27612.3445133654*(((RANDBETWEEN(3800,4995))))</f>
        <v>128286952.60909554</v>
      </c>
      <c r="B1993">
        <v>239459450.20695353</v>
      </c>
    </row>
    <row r="1994" spans="1:2" x14ac:dyDescent="0.25">
      <c r="A1994">
        <f ca="1">27473.25404228*(((RANDBETWEEN(3800,4995))))</f>
        <v>132915603.05655052</v>
      </c>
      <c r="B1994">
        <v>224958573.79449433</v>
      </c>
    </row>
    <row r="1995" spans="1:2" x14ac:dyDescent="0.25">
      <c r="A1995">
        <f ca="1">29351.8697004343*(((RANDBETWEEN(3800,4995))))</f>
        <v>126800077.10587636</v>
      </c>
      <c r="B1995">
        <v>240896610.60596919</v>
      </c>
    </row>
    <row r="1996" spans="1:2" x14ac:dyDescent="0.25">
      <c r="A1996">
        <f ca="1">29209.4308819303*(((RANDBETWEEN(3800,4995))))</f>
        <v>134655476.36569849</v>
      </c>
      <c r="B1996">
        <v>243063483.00418419</v>
      </c>
    </row>
    <row r="1997" spans="1:2" x14ac:dyDescent="0.25">
      <c r="A1997">
        <f ca="1">26329.2414649618*(((RANDBETWEEN(3800,4995))))</f>
        <v>106501781.72577067</v>
      </c>
      <c r="B1997">
        <v>210516972.1650649</v>
      </c>
    </row>
    <row r="1998" spans="1:2" x14ac:dyDescent="0.25">
      <c r="A1998">
        <f ca="1">29132.3048028139*(((RANDBETWEEN(3800,4995))))</f>
        <v>120607741.88364935</v>
      </c>
      <c r="B1998">
        <v>213314945.96448037</v>
      </c>
    </row>
    <row r="1999" spans="1:2" x14ac:dyDescent="0.25">
      <c r="A1999">
        <f ca="1">28160.3332654183*(((RANDBETWEEN(3800,4995))))</f>
        <v>128833524.68928878</v>
      </c>
      <c r="B1999">
        <v>240246973.64430985</v>
      </c>
    </row>
    <row r="2000" spans="1:2" x14ac:dyDescent="0.25">
      <c r="A2000">
        <f ca="1">28710.5688668144*(((RANDBETWEEN(3800,4995))))</f>
        <v>139533364.69271806</v>
      </c>
      <c r="B2000">
        <v>234497911.06892985</v>
      </c>
    </row>
    <row r="2001" spans="1:2" x14ac:dyDescent="0.25">
      <c r="A2001">
        <f ca="1">30710.3351074527*(((RANDBETWEEN(3800,4995))))</f>
        <v>122411395.73830661</v>
      </c>
      <c r="B2001">
        <v>245246613.22638214</v>
      </c>
    </row>
    <row r="2002" spans="1:2" x14ac:dyDescent="0.25">
      <c r="A2002">
        <f ca="1">27811.0638115051*(((RANDBETWEEN(3800,4995))))</f>
        <v>138276609.27080351</v>
      </c>
      <c r="B2002">
        <v>221757223.06568301</v>
      </c>
    </row>
    <row r="2003" spans="1:2" x14ac:dyDescent="0.25">
      <c r="A2003">
        <f ca="1">31933.1850531127*(((RANDBETWEEN(3800,4995))))</f>
        <v>138941288.16609329</v>
      </c>
      <c r="B2003">
        <v>247821866.69445595</v>
      </c>
    </row>
    <row r="2004" spans="1:2" x14ac:dyDescent="0.25">
      <c r="A2004">
        <f ca="1">27795.2369530245*(((RANDBETWEEN(3800,4995))))</f>
        <v>137669808.62833041</v>
      </c>
      <c r="B2004">
        <v>232067239.51972508</v>
      </c>
    </row>
    <row r="2005" spans="1:2" x14ac:dyDescent="0.25">
      <c r="A2005">
        <f ca="1">28541.389924203*(((RANDBETWEEN(3800,4995))))</f>
        <v>119588423.78241037</v>
      </c>
      <c r="B2005">
        <v>226146963.82536715</v>
      </c>
    </row>
    <row r="2006" spans="1:2" x14ac:dyDescent="0.25">
      <c r="A2006">
        <f ca="1">30204.8223780051*(((RANDBETWEEN(3800,4995))))</f>
        <v>145164376.34869257</v>
      </c>
      <c r="B2006">
        <v>263048888.19802654</v>
      </c>
    </row>
    <row r="2007" spans="1:2" x14ac:dyDescent="0.25">
      <c r="A2007">
        <f ca="1">30212.4509526646*(((RANDBETWEEN(3800,4995))))</f>
        <v>135895604.38508558</v>
      </c>
      <c r="B2007">
        <v>238804700.7404941</v>
      </c>
    </row>
    <row r="2008" spans="1:2" x14ac:dyDescent="0.25">
      <c r="A2008">
        <f ca="1">31402.030192549*(((RANDBETWEEN(3800,4995))))</f>
        <v>133144608.01640777</v>
      </c>
      <c r="B2008">
        <v>224541532.21926126</v>
      </c>
    </row>
    <row r="2009" spans="1:2" x14ac:dyDescent="0.25">
      <c r="A2009">
        <f ca="1">29969.6103940196*(((RANDBETWEEN(3800,4995))))</f>
        <v>139328718.72179735</v>
      </c>
      <c r="B2009">
        <v>249300332.93608129</v>
      </c>
    </row>
    <row r="2010" spans="1:2" x14ac:dyDescent="0.25">
      <c r="A2010">
        <f ca="1">28199.3655464552*(((RANDBETWEEN(3800,4995))))</f>
        <v>115561000.0093734</v>
      </c>
      <c r="B2010">
        <v>224197600.699527</v>
      </c>
    </row>
    <row r="2011" spans="1:2" x14ac:dyDescent="0.25">
      <c r="A2011">
        <f ca="1">32608.9829207925*(((RANDBETWEEN(3800,4995))))</f>
        <v>133729438.95817003</v>
      </c>
      <c r="B2011">
        <v>263325166.87221658</v>
      </c>
    </row>
    <row r="2012" spans="1:2" x14ac:dyDescent="0.25">
      <c r="A2012">
        <f ca="1">29071.4116476508*(((RANDBETWEEN(3800,4995))))</f>
        <v>137943848.26810312</v>
      </c>
      <c r="B2012">
        <v>207987995.440916</v>
      </c>
    </row>
    <row r="2013" spans="1:2" x14ac:dyDescent="0.25">
      <c r="A2013">
        <f ca="1">28710.2732738033*(((RANDBETWEEN(3800,4995))))</f>
        <v>131521761.86729282</v>
      </c>
      <c r="B2013">
        <v>265593767.79500896</v>
      </c>
    </row>
    <row r="2014" spans="1:2" x14ac:dyDescent="0.25">
      <c r="A2014">
        <f ca="1">31913.1545916634*(((RANDBETWEEN(3800,4995))))</f>
        <v>156438283.8083339</v>
      </c>
      <c r="B2014">
        <v>265672511.55354744</v>
      </c>
    </row>
    <row r="2015" spans="1:2" x14ac:dyDescent="0.25">
      <c r="A2015">
        <f ca="1">27511.7312746829*(((RANDBETWEEN(3800,4995))))</f>
        <v>125453494.61255404</v>
      </c>
      <c r="B2015">
        <v>265272750.46863058</v>
      </c>
    </row>
    <row r="2016" spans="1:2" x14ac:dyDescent="0.25">
      <c r="A2016">
        <f ca="1">28956.3328264898*(((RANDBETWEEN(3800,4995))))</f>
        <v>112611178.3622189</v>
      </c>
      <c r="B2016">
        <v>207120861.68204841</v>
      </c>
    </row>
    <row r="2017" spans="1:2" x14ac:dyDescent="0.25">
      <c r="A2017">
        <f ca="1">26379.548026053*(((RANDBETWEEN(3800,4995))))</f>
        <v>123561802.95403233</v>
      </c>
      <c r="B2017">
        <v>263847973.65056056</v>
      </c>
    </row>
    <row r="2018" spans="1:2" x14ac:dyDescent="0.25">
      <c r="A2018">
        <f ca="1">30252.1832599544*(((RANDBETWEEN(3800,4995))))</f>
        <v>125032273.41339141</v>
      </c>
      <c r="B2018">
        <v>266715847.60601741</v>
      </c>
    </row>
    <row r="2019" spans="1:2" x14ac:dyDescent="0.25">
      <c r="A2019">
        <f ca="1">32522.0263323168*(((RANDBETWEEN(3800,4995))))</f>
        <v>123616222.08913633</v>
      </c>
      <c r="B2019">
        <v>255925888.38995332</v>
      </c>
    </row>
    <row r="2020" spans="1:2" x14ac:dyDescent="0.25">
      <c r="A2020">
        <f ca="1">30151.1413803126*(((RANDBETWEEN(3800,4995))))</f>
        <v>114845697.51761056</v>
      </c>
      <c r="B2020">
        <v>238187380.76461923</v>
      </c>
    </row>
    <row r="2021" spans="1:2" x14ac:dyDescent="0.25">
      <c r="A2021">
        <f ca="1">27638.2028573721*(((RANDBETWEEN(3800,4995))))</f>
        <v>127881964.62106065</v>
      </c>
      <c r="B2021">
        <v>249883409.89375508</v>
      </c>
    </row>
    <row r="2022" spans="1:2" x14ac:dyDescent="0.25">
      <c r="A2022">
        <f ca="1">26536.9202587585*(((RANDBETWEEN(3800,4995))))</f>
        <v>110791642.08031687</v>
      </c>
      <c r="B2022">
        <v>212931017.89272711</v>
      </c>
    </row>
    <row r="2023" spans="1:2" x14ac:dyDescent="0.25">
      <c r="A2023">
        <f ca="1">29243.7253358958*(((RANDBETWEEN(3800,4995))))</f>
        <v>139960469.45759737</v>
      </c>
      <c r="B2023">
        <v>228261921.13395908</v>
      </c>
    </row>
    <row r="2024" spans="1:2" x14ac:dyDescent="0.25">
      <c r="A2024">
        <f ca="1">28661.097579105*(((RANDBETWEEN(3800,4995))))</f>
        <v>125478285.20132171</v>
      </c>
      <c r="B2024">
        <v>210188693.90226775</v>
      </c>
    </row>
    <row r="2025" spans="1:2" x14ac:dyDescent="0.25">
      <c r="A2025">
        <f ca="1">30707.9681772413*(((RANDBETWEEN(3800,4995))))</f>
        <v>151298159.20926806</v>
      </c>
      <c r="B2025">
        <v>250067108.23359853</v>
      </c>
    </row>
    <row r="2026" spans="1:2" x14ac:dyDescent="0.25">
      <c r="A2026">
        <f ca="1">27592.9107541279*(((RANDBETWEEN(3800,4995))))</f>
        <v>133935988.80053662</v>
      </c>
      <c r="B2026">
        <v>230462677.14252019</v>
      </c>
    </row>
    <row r="2027" spans="1:2" x14ac:dyDescent="0.25">
      <c r="A2027">
        <f ca="1">27339.6242876206*(((RANDBETWEEN(3800,4995))))</f>
        <v>114416327.64369231</v>
      </c>
      <c r="B2027">
        <v>221631792.61284417</v>
      </c>
    </row>
    <row r="2028" spans="1:2" x14ac:dyDescent="0.25">
      <c r="A2028">
        <f ca="1">26730.0221513786*(((RANDBETWEEN(3800,4995))))</f>
        <v>112052252.85857897</v>
      </c>
      <c r="B2028">
        <v>244146669.98595241</v>
      </c>
    </row>
    <row r="2029" spans="1:2" x14ac:dyDescent="0.25">
      <c r="A2029">
        <f ca="1">33856.8921381433*(((RANDBETWEEN(3800,4995))))</f>
        <v>164138213.08571848</v>
      </c>
      <c r="B2029">
        <v>257908396.90417916</v>
      </c>
    </row>
    <row r="2030" spans="1:2" x14ac:dyDescent="0.25">
      <c r="A2030">
        <f ca="1">28002.905990433*(((RANDBETWEEN(3800,4995))))</f>
        <v>120916548.0666897</v>
      </c>
      <c r="B2030">
        <v>238239181.65023884</v>
      </c>
    </row>
    <row r="2031" spans="1:2" x14ac:dyDescent="0.25">
      <c r="A2031">
        <f ca="1">27481.6242437971*(((RANDBETWEEN(3800,4995))))</f>
        <v>116934311.15735658</v>
      </c>
      <c r="B2031">
        <v>229161675.12783143</v>
      </c>
    </row>
    <row r="2032" spans="1:2" x14ac:dyDescent="0.25">
      <c r="A2032">
        <f ca="1">32994.5696240173*(((RANDBETWEEN(3800,4995))))</f>
        <v>153655710.73904881</v>
      </c>
      <c r="B2032">
        <v>244594617.14405271</v>
      </c>
    </row>
    <row r="2033" spans="1:2" x14ac:dyDescent="0.25">
      <c r="A2033">
        <f ca="1">28464.2931337017*(((RANDBETWEEN(3800,4995))))</f>
        <v>129170962.24073839</v>
      </c>
      <c r="B2033">
        <v>242487407.25027737</v>
      </c>
    </row>
    <row r="2034" spans="1:2" x14ac:dyDescent="0.25">
      <c r="A2034">
        <f ca="1">27891.9274053359*(((RANDBETWEEN(3800,4995))))</f>
        <v>107802299.42162324</v>
      </c>
      <c r="B2034">
        <v>203978583.6884487</v>
      </c>
    </row>
    <row r="2035" spans="1:2" x14ac:dyDescent="0.25">
      <c r="A2035">
        <f ca="1">30265.9653397876*(((RANDBETWEEN(3800,4995))))</f>
        <v>149241475.09049255</v>
      </c>
      <c r="B2035">
        <v>240689505.17213517</v>
      </c>
    </row>
    <row r="2036" spans="1:2" x14ac:dyDescent="0.25">
      <c r="A2036">
        <f ca="1">33424.2587422684*(((RANDBETWEEN(3800,4995))))</f>
        <v>148637678.62686771</v>
      </c>
      <c r="B2036">
        <v>219255093.90749812</v>
      </c>
    </row>
    <row r="2037" spans="1:2" x14ac:dyDescent="0.25">
      <c r="A2037">
        <f ca="1">30387.3082931717*(((RANDBETWEEN(3800,4995))))</f>
        <v>121184585.47316878</v>
      </c>
      <c r="B2037">
        <v>244789262.46305418</v>
      </c>
    </row>
    <row r="2038" spans="1:2" x14ac:dyDescent="0.25">
      <c r="A2038">
        <f ca="1">28087.0811033861*(((RANDBETWEEN(3800,4995))))</f>
        <v>118134263.12084183</v>
      </c>
      <c r="B2038">
        <v>219661022.62321994</v>
      </c>
    </row>
    <row r="2039" spans="1:2" x14ac:dyDescent="0.25">
      <c r="A2039">
        <f ca="1">26400.9200560165*(((RANDBETWEEN(3800,4995))))</f>
        <v>111411882.63638976</v>
      </c>
      <c r="B2039">
        <v>204680300.94043538</v>
      </c>
    </row>
    <row r="2040" spans="1:2" x14ac:dyDescent="0.25">
      <c r="A2040">
        <f ca="1">28393.6236165766*(((RANDBETWEEN(3800,4995))))</f>
        <v>141343458.36331853</v>
      </c>
      <c r="B2040">
        <v>203928295.54723865</v>
      </c>
    </row>
    <row r="2041" spans="1:2" x14ac:dyDescent="0.25">
      <c r="A2041">
        <f ca="1">26822.7829132935*(((RANDBETWEEN(3800,4995))))</f>
        <v>124940522.81012119</v>
      </c>
      <c r="B2041">
        <v>252812555.95180231</v>
      </c>
    </row>
    <row r="2042" spans="1:2" x14ac:dyDescent="0.25">
      <c r="A2042">
        <f ca="1">26784.4577213079*(((RANDBETWEEN(3800,4995))))</f>
        <v>119565819.26791839</v>
      </c>
      <c r="B2042">
        <v>230187003.445696</v>
      </c>
    </row>
    <row r="2043" spans="1:2" x14ac:dyDescent="0.25">
      <c r="A2043">
        <f ca="1">30624.0652509585*(((RANDBETWEEN(3800,4995))))</f>
        <v>143136880.98297986</v>
      </c>
      <c r="B2043">
        <v>252890606.86818904</v>
      </c>
    </row>
    <row r="2044" spans="1:2" x14ac:dyDescent="0.25">
      <c r="A2044">
        <f ca="1">30350.8793116679*(((RANDBETWEEN(3800,4995))))</f>
        <v>140494220.33371085</v>
      </c>
      <c r="B2044">
        <v>207999765.23686445</v>
      </c>
    </row>
    <row r="2045" spans="1:2" x14ac:dyDescent="0.25">
      <c r="A2045">
        <f ca="1">30365.1017903552*(((RANDBETWEEN(3800,4995))))</f>
        <v>137159164.78703442</v>
      </c>
      <c r="B2045">
        <v>267045887.83258912</v>
      </c>
    </row>
    <row r="2046" spans="1:2" x14ac:dyDescent="0.25">
      <c r="A2046">
        <f ca="1">32205.0324543771*(((RANDBETWEEN(3800,4995))))</f>
        <v>127950593.94124024</v>
      </c>
      <c r="B2046">
        <v>228854671.8542074</v>
      </c>
    </row>
    <row r="2047" spans="1:2" x14ac:dyDescent="0.25">
      <c r="A2047">
        <f ca="1">29843.5532212548*(((RANDBETWEEN(3800,4995))))</f>
        <v>139637985.52225107</v>
      </c>
      <c r="B2047">
        <v>266622208.13852352</v>
      </c>
    </row>
    <row r="2048" spans="1:2" x14ac:dyDescent="0.25">
      <c r="A2048">
        <f ca="1">28822.366151384*(((RANDBETWEEN(3800,4995))))</f>
        <v>131689390.94567348</v>
      </c>
      <c r="B2048">
        <v>241087458.81837356</v>
      </c>
    </row>
    <row r="2049" spans="1:2" x14ac:dyDescent="0.25">
      <c r="A2049">
        <f ca="1">31096.3978630867*(((RANDBETWEEN(3800,4995))))</f>
        <v>154891157.756035</v>
      </c>
      <c r="B2049">
        <v>217379290.44791543</v>
      </c>
    </row>
    <row r="2050" spans="1:2" x14ac:dyDescent="0.25">
      <c r="A2050">
        <f ca="1">26114.8085309805*(((RANDBETWEEN(3800,4995))))</f>
        <v>120676530.22166103</v>
      </c>
      <c r="B2050">
        <v>210652759.08720604</v>
      </c>
    </row>
    <row r="2051" spans="1:2" x14ac:dyDescent="0.25">
      <c r="A2051">
        <f ca="1">28340.5956317489*(((RANDBETWEEN(3800,4995))))</f>
        <v>123763381.12384725</v>
      </c>
      <c r="B2051">
        <v>205992026.19306466</v>
      </c>
    </row>
    <row r="2052" spans="1:2" x14ac:dyDescent="0.25">
      <c r="A2052">
        <f ca="1">30629.2811038625*(((RANDBETWEEN(3800,4995))))</f>
        <v>123160339.31863093</v>
      </c>
      <c r="B2052">
        <v>219666225.53986305</v>
      </c>
    </row>
    <row r="2053" spans="1:2" x14ac:dyDescent="0.25">
      <c r="A2053">
        <f ca="1">33062.8804079115*(((RANDBETWEEN(3800,4995))))</f>
        <v>146931440.53275871</v>
      </c>
      <c r="B2053">
        <v>249352973.67372718</v>
      </c>
    </row>
    <row r="2054" spans="1:2" x14ac:dyDescent="0.25">
      <c r="A2054">
        <f ca="1">28850.9751857652*(((RANDBETWEEN(3800,4995))))</f>
        <v>132599081.953777</v>
      </c>
      <c r="B2054">
        <v>232320394.62717006</v>
      </c>
    </row>
    <row r="2055" spans="1:2" x14ac:dyDescent="0.25">
      <c r="A2055">
        <f ca="1">32621.2231507369*(((RANDBETWEEN(3800,4995))))</f>
        <v>148752777.56736046</v>
      </c>
      <c r="B2055">
        <v>204951727.759698</v>
      </c>
    </row>
    <row r="2056" spans="1:2" x14ac:dyDescent="0.25">
      <c r="A2056">
        <f ca="1">32163.242277795*(((RANDBETWEEN(3800,4995))))</f>
        <v>156249030.9855282</v>
      </c>
      <c r="B2056">
        <v>256514107.95536545</v>
      </c>
    </row>
    <row r="2057" spans="1:2" x14ac:dyDescent="0.25">
      <c r="A2057">
        <f ca="1">30412.5881315636*(((RANDBETWEEN(3800,4995))))</f>
        <v>142178849.51505962</v>
      </c>
      <c r="B2057">
        <v>243297391.79281345</v>
      </c>
    </row>
    <row r="2058" spans="1:2" x14ac:dyDescent="0.25">
      <c r="A2058">
        <f ca="1">30936.9577459396*(((RANDBETWEEN(3800,4995))))</f>
        <v>154251671.32125482</v>
      </c>
      <c r="B2058">
        <v>220184016.14233556</v>
      </c>
    </row>
    <row r="2059" spans="1:2" x14ac:dyDescent="0.25">
      <c r="A2059">
        <f ca="1">26532.5678325827*(((RANDBETWEEN(3800,4995))))</f>
        <v>106767052.95831293</v>
      </c>
      <c r="B2059">
        <v>242131597.62033224</v>
      </c>
    </row>
    <row r="2060" spans="1:2" x14ac:dyDescent="0.25">
      <c r="A2060">
        <f ca="1">26964.6127387473*(((RANDBETWEEN(3800,4995))))</f>
        <v>108235955.53333165</v>
      </c>
      <c r="B2060">
        <v>219797832.53073451</v>
      </c>
    </row>
    <row r="2061" spans="1:2" x14ac:dyDescent="0.25">
      <c r="A2061">
        <f ca="1">28366.9556171364*(((RANDBETWEEN(3800,4995))))</f>
        <v>131679407.97474718</v>
      </c>
      <c r="B2061">
        <v>240730189.00560626</v>
      </c>
    </row>
    <row r="2062" spans="1:2" x14ac:dyDescent="0.25">
      <c r="A2062">
        <f ca="1">28207.043672826*(((RANDBETWEEN(3800,4995))))</f>
        <v>118638825.6879063</v>
      </c>
      <c r="B2062">
        <v>247612209.40205619</v>
      </c>
    </row>
    <row r="2063" spans="1:2" x14ac:dyDescent="0.25">
      <c r="A2063">
        <f ca="1">33748.8948842552*(((RANDBETWEEN(3800,4995))))</f>
        <v>154704934.14942595</v>
      </c>
      <c r="B2063">
        <v>263672498.05973321</v>
      </c>
    </row>
    <row r="2064" spans="1:2" x14ac:dyDescent="0.25">
      <c r="A2064">
        <f ca="1">27183.5638813832*(((RANDBETWEEN(3800,4995))))</f>
        <v>134232438.44627047</v>
      </c>
      <c r="B2064">
        <v>262181267.43888995</v>
      </c>
    </row>
    <row r="2065" spans="1:2" x14ac:dyDescent="0.25">
      <c r="A2065">
        <f ca="1">26201.1957358022*(((RANDBETWEEN(3800,4995))))</f>
        <v>104752380.551737</v>
      </c>
      <c r="B2065">
        <v>264793572.2041246</v>
      </c>
    </row>
    <row r="2066" spans="1:2" x14ac:dyDescent="0.25">
      <c r="A2066">
        <f ca="1">26989.0245167945*(((RANDBETWEEN(3800,4995))))</f>
        <v>119885246.90360132</v>
      </c>
      <c r="B2066">
        <v>242848081.90347776</v>
      </c>
    </row>
    <row r="2067" spans="1:2" x14ac:dyDescent="0.25">
      <c r="A2067">
        <f ca="1">30746.941580311*(((RANDBETWEEN(3800,4995))))</f>
        <v>145217805.08380908</v>
      </c>
      <c r="B2067">
        <v>258218739.66438252</v>
      </c>
    </row>
    <row r="2068" spans="1:2" x14ac:dyDescent="0.25">
      <c r="A2068">
        <f ca="1">31223.5827356429*(((RANDBETWEEN(3800,4995))))</f>
        <v>122521338.65466264</v>
      </c>
      <c r="B2068">
        <v>261425469.18008775</v>
      </c>
    </row>
    <row r="2069" spans="1:2" x14ac:dyDescent="0.25">
      <c r="A2069">
        <f ca="1">27728.0852415056*(((RANDBETWEEN(3800,4995))))</f>
        <v>137475846.62738469</v>
      </c>
      <c r="B2069">
        <v>238419639.43247503</v>
      </c>
    </row>
    <row r="2070" spans="1:2" x14ac:dyDescent="0.25">
      <c r="A2070">
        <f ca="1">31288.3435123756*(((RANDBETWEEN(3800,4995))))</f>
        <v>119458895.53024991</v>
      </c>
      <c r="B2070">
        <v>229557702.14982137</v>
      </c>
    </row>
    <row r="2071" spans="1:2" x14ac:dyDescent="0.25">
      <c r="A2071">
        <f ca="1">34053.9941551782*(((RANDBETWEEN(3800,4995))))</f>
        <v>168941865.00383893</v>
      </c>
      <c r="B2071">
        <v>259163156.46345058</v>
      </c>
    </row>
    <row r="2072" spans="1:2" x14ac:dyDescent="0.25">
      <c r="A2072">
        <f ca="1">27360.7649523706*(((RANDBETWEEN(3800,4995))))</f>
        <v>132125133.95499784</v>
      </c>
      <c r="B2072">
        <v>216144990.84922245</v>
      </c>
    </row>
    <row r="2073" spans="1:2" x14ac:dyDescent="0.25">
      <c r="A2073">
        <f ca="1">29639.3901430256*(((RANDBETWEEN(3800,4995))))</f>
        <v>132606631.49989663</v>
      </c>
      <c r="B2073">
        <v>259023578.91313726</v>
      </c>
    </row>
    <row r="2074" spans="1:2" x14ac:dyDescent="0.25">
      <c r="A2074">
        <f ca="1">33064.4638910228*(((RANDBETWEEN(3800,4995))))</f>
        <v>143764288.99816695</v>
      </c>
      <c r="B2074">
        <v>259532386.38070002</v>
      </c>
    </row>
    <row r="2075" spans="1:2" x14ac:dyDescent="0.25">
      <c r="A2075">
        <f ca="1">31423.8352231237*(((RANDBETWEEN(3800,4995))))</f>
        <v>144989575.71949288</v>
      </c>
      <c r="B2075">
        <v>246485900.90828037</v>
      </c>
    </row>
    <row r="2076" spans="1:2" x14ac:dyDescent="0.25">
      <c r="A2076">
        <f ca="1">24764.459880868*(((RANDBETWEEN(3800,4995))))</f>
        <v>104852723.13559496</v>
      </c>
      <c r="B2076">
        <v>245203753.08609658</v>
      </c>
    </row>
    <row r="2077" spans="1:2" x14ac:dyDescent="0.25">
      <c r="A2077">
        <f ca="1">33617.8706065158*(((RANDBETWEEN(3800,4995))))</f>
        <v>152188100.23569694</v>
      </c>
      <c r="B2077">
        <v>250446489.6097036</v>
      </c>
    </row>
    <row r="2078" spans="1:2" x14ac:dyDescent="0.25">
      <c r="A2078">
        <f ca="1">31628.2077917022*(((RANDBETWEEN(3800,4995))))</f>
        <v>124710023.32268165</v>
      </c>
      <c r="B2078">
        <v>250139833.02284476</v>
      </c>
    </row>
    <row r="2079" spans="1:2" x14ac:dyDescent="0.25">
      <c r="A2079">
        <f ca="1">26164.0898026442*(((RANDBETWEEN(3800,4995))))</f>
        <v>122604924.81519067</v>
      </c>
      <c r="B2079">
        <v>212246683.06896898</v>
      </c>
    </row>
    <row r="2080" spans="1:2" x14ac:dyDescent="0.25">
      <c r="A2080">
        <f ca="1">30519.7423308443*(((RANDBETWEEN(3800,4995))))</f>
        <v>148203868.75857979</v>
      </c>
      <c r="B2080">
        <v>221767656.65239236</v>
      </c>
    </row>
    <row r="2081" spans="1:2" x14ac:dyDescent="0.25">
      <c r="A2081">
        <f ca="1">32800.8439535083*(((RANDBETWEEN(3800,4995))))</f>
        <v>132121799.44473141</v>
      </c>
      <c r="B2081">
        <v>251176512.7631588</v>
      </c>
    </row>
    <row r="2082" spans="1:2" x14ac:dyDescent="0.25">
      <c r="A2082">
        <f ca="1">31376.1449608706*(((RANDBETWEEN(3800,4995))))</f>
        <v>133756505.96819142</v>
      </c>
      <c r="B2082">
        <v>218175591.79344389</v>
      </c>
    </row>
    <row r="2083" spans="1:2" x14ac:dyDescent="0.25">
      <c r="A2083">
        <f ca="1">32271.0142501755*(((RANDBETWEEN(3800,4995))))</f>
        <v>137797230.84824932</v>
      </c>
      <c r="B2083">
        <v>266277658.80459911</v>
      </c>
    </row>
    <row r="2084" spans="1:2" x14ac:dyDescent="0.25">
      <c r="A2084">
        <f ca="1">32374.3735015633*(((RANDBETWEEN(3800,4995))))</f>
        <v>126907544.12612829</v>
      </c>
      <c r="B2084">
        <v>228166024.08488083</v>
      </c>
    </row>
    <row r="2085" spans="1:2" x14ac:dyDescent="0.25">
      <c r="A2085">
        <f ca="1">30396.8534660077*(((RANDBETWEEN(3800,4995))))</f>
        <v>144992991.03285667</v>
      </c>
      <c r="B2085">
        <v>229638973.18744335</v>
      </c>
    </row>
    <row r="2086" spans="1:2" x14ac:dyDescent="0.25">
      <c r="A2086">
        <f ca="1">30182.0114843985*(((RANDBETWEEN(3800,4995))))</f>
        <v>149099136.73292866</v>
      </c>
      <c r="B2086">
        <v>250402748.21305692</v>
      </c>
    </row>
    <row r="2087" spans="1:2" x14ac:dyDescent="0.25">
      <c r="A2087">
        <f ca="1">25598.9284796515*(((RANDBETWEEN(3800,4995))))</f>
        <v>116756712.79569064</v>
      </c>
      <c r="B2087">
        <v>208988459.85453254</v>
      </c>
    </row>
    <row r="2088" spans="1:2" x14ac:dyDescent="0.25">
      <c r="A2088">
        <f ca="1">30706.5244882804*(((RANDBETWEEN(3800,4995))))</f>
        <v>123194576.24698107</v>
      </c>
      <c r="B2088">
        <v>254441173.76372924</v>
      </c>
    </row>
    <row r="2089" spans="1:2" x14ac:dyDescent="0.25">
      <c r="A2089">
        <f ca="1">29824.84202429*(((RANDBETWEEN(3800,4995))))</f>
        <v>135941629.94671378</v>
      </c>
      <c r="B2089">
        <v>217207385.78994235</v>
      </c>
    </row>
    <row r="2090" spans="1:2" x14ac:dyDescent="0.25">
      <c r="A2090">
        <f ca="1">30182.0180849115*(((RANDBETWEEN(3800,4995))))</f>
        <v>132227421.2299971</v>
      </c>
      <c r="B2090">
        <v>243572791.57476169</v>
      </c>
    </row>
    <row r="2091" spans="1:2" x14ac:dyDescent="0.25">
      <c r="A2091">
        <f ca="1">27740.5419413971*(((RANDBETWEEN(3800,4995))))</f>
        <v>107411378.39708945</v>
      </c>
      <c r="B2091">
        <v>247577759.0373601</v>
      </c>
    </row>
    <row r="2092" spans="1:2" x14ac:dyDescent="0.25">
      <c r="A2092">
        <f ca="1">28083.6765635394*(((RANDBETWEEN(3800,4995))))</f>
        <v>129774669.40011562</v>
      </c>
      <c r="B2092">
        <v>253313648.15052095</v>
      </c>
    </row>
    <row r="2093" spans="1:2" x14ac:dyDescent="0.25">
      <c r="A2093">
        <f ca="1">30244.71840125*(((RANDBETWEEN(3800,4995))))</f>
        <v>136524658.86324254</v>
      </c>
      <c r="B2093">
        <v>235926115.69121087</v>
      </c>
    </row>
    <row r="2094" spans="1:2" x14ac:dyDescent="0.25">
      <c r="A2094">
        <f ca="1">32469.4073284083*(((RANDBETWEEN(3800,4995))))</f>
        <v>148547538.52746809</v>
      </c>
      <c r="B2094">
        <v>259792149.08919623</v>
      </c>
    </row>
    <row r="2095" spans="1:2" x14ac:dyDescent="0.25">
      <c r="A2095">
        <f ca="1">34632.9536503099*(((RANDBETWEEN(3800,4995))))</f>
        <v>133890998.81209794</v>
      </c>
      <c r="B2095">
        <v>247371116.01839745</v>
      </c>
    </row>
    <row r="2096" spans="1:2" x14ac:dyDescent="0.25">
      <c r="A2096">
        <f ca="1">27874.8970336636*(((RANDBETWEEN(3800,4995))))</f>
        <v>137423242.37596163</v>
      </c>
      <c r="B2096">
        <v>214217276.60766089</v>
      </c>
    </row>
    <row r="2097" spans="1:2" x14ac:dyDescent="0.25">
      <c r="A2097">
        <f ca="1">27864.4227440167*(((RANDBETWEEN(3800,4995))))</f>
        <v>131965906.11566317</v>
      </c>
      <c r="B2097">
        <v>217962520.66017032</v>
      </c>
    </row>
    <row r="2098" spans="1:2" x14ac:dyDescent="0.25">
      <c r="A2098">
        <f ca="1">26768.8199379401*(((RANDBETWEEN(3800,4995))))</f>
        <v>118692947.60482632</v>
      </c>
      <c r="B2098">
        <v>266543914.97539058</v>
      </c>
    </row>
    <row r="2099" spans="1:2" x14ac:dyDescent="0.25">
      <c r="A2099">
        <f ca="1">28386.1401528833*(((RANDBETWEEN(3800,4995))))</f>
        <v>113118768.50924006</v>
      </c>
      <c r="B2099">
        <v>236786618.87812397</v>
      </c>
    </row>
    <row r="2100" spans="1:2" x14ac:dyDescent="0.25">
      <c r="A2100">
        <f ca="1">27290.6035697941*(((RANDBETWEEN(3800,4995))))</f>
        <v>128211255.5708925</v>
      </c>
      <c r="B2100">
        <v>204133144.81133872</v>
      </c>
    </row>
    <row r="2101" spans="1:2" x14ac:dyDescent="0.25">
      <c r="A2101">
        <f ca="1">27769.7341470737*(((RANDBETWEEN(3800,4995))))</f>
        <v>116410725.54453287</v>
      </c>
      <c r="B2101">
        <v>241326520.8045544</v>
      </c>
    </row>
    <row r="2102" spans="1:2" x14ac:dyDescent="0.25">
      <c r="A2102">
        <f ca="1">28299.9949238053*(((RANDBETWEEN(3800,4995))))</f>
        <v>109605880.33989795</v>
      </c>
      <c r="B2102">
        <v>240722481.51858819</v>
      </c>
    </row>
    <row r="2103" spans="1:2" x14ac:dyDescent="0.25">
      <c r="A2103">
        <f ca="1">29333.75503866*(((RANDBETWEEN(3800,4995))))</f>
        <v>131679226.3685447</v>
      </c>
      <c r="B2103">
        <v>216101140.29075372</v>
      </c>
    </row>
    <row r="2104" spans="1:2" x14ac:dyDescent="0.25">
      <c r="A2104">
        <f ca="1">34295.2155368504*(((RANDBETWEEN(3800,4995))))</f>
        <v>161942007.76500779</v>
      </c>
      <c r="B2104">
        <v>218744214.85847163</v>
      </c>
    </row>
    <row r="2105" spans="1:2" x14ac:dyDescent="0.25">
      <c r="A2105">
        <f ca="1">25429.7796861085*(((RANDBETWEEN(3800,4995))))</f>
        <v>126843741.07430933</v>
      </c>
      <c r="B2105">
        <v>253402762.3413586</v>
      </c>
    </row>
    <row r="2106" spans="1:2" x14ac:dyDescent="0.25">
      <c r="A2106">
        <f ca="1">31360.6326314214*(((RANDBETWEEN(3800,4995))))</f>
        <v>155329213.42343032</v>
      </c>
      <c r="B2106">
        <v>243363253.84311503</v>
      </c>
    </row>
    <row r="2107" spans="1:2" x14ac:dyDescent="0.25">
      <c r="A2107">
        <f ca="1">28718.7399262322*(((RANDBETWEEN(3800,4995))))</f>
        <v>127827111.41165972</v>
      </c>
      <c r="B2107">
        <v>209413672.12021193</v>
      </c>
    </row>
    <row r="2108" spans="1:2" x14ac:dyDescent="0.25">
      <c r="A2108">
        <f ca="1">29715.2999671067*(((RANDBETWEEN(3800,4995))))</f>
        <v>143168315.24152029</v>
      </c>
      <c r="B2108">
        <v>218773582.57788056</v>
      </c>
    </row>
    <row r="2109" spans="1:2" x14ac:dyDescent="0.25">
      <c r="A2109">
        <f ca="1">34784.0759712322*(((RANDBETWEEN(3800,4995))))</f>
        <v>152354252.75399697</v>
      </c>
      <c r="B2109">
        <v>229585251.55595389</v>
      </c>
    </row>
    <row r="2110" spans="1:2" x14ac:dyDescent="0.25">
      <c r="A2110">
        <f ca="1">32017.1432238226*(((RANDBETWEEN(3800,4995))))</f>
        <v>128036555.75206666</v>
      </c>
      <c r="B2110">
        <v>259242127.2605131</v>
      </c>
    </row>
    <row r="2111" spans="1:2" x14ac:dyDescent="0.25">
      <c r="A2111">
        <f ca="1">30999.744926295*(((RANDBETWEEN(3800,4995))))</f>
        <v>135747883.03224587</v>
      </c>
      <c r="B2111">
        <v>221518648.21341354</v>
      </c>
    </row>
    <row r="2112" spans="1:2" x14ac:dyDescent="0.25">
      <c r="A2112">
        <f ca="1">32501.5276678487*(((RANDBETWEEN(3800,4995))))</f>
        <v>140504104.10810995</v>
      </c>
      <c r="B2112">
        <v>213117468.9909794</v>
      </c>
    </row>
    <row r="2113" spans="1:2" x14ac:dyDescent="0.25">
      <c r="A2113">
        <f ca="1">31941.2822767897*(((RANDBETWEEN(3800,4995))))</f>
        <v>145652247.18216082</v>
      </c>
      <c r="B2113">
        <v>256112916.82140902</v>
      </c>
    </row>
    <row r="2114" spans="1:2" x14ac:dyDescent="0.25">
      <c r="A2114">
        <f ca="1">29611.0300332165*(((RANDBETWEEN(3800,4995))))</f>
        <v>116726680.39093958</v>
      </c>
      <c r="B2114">
        <v>254001828.63205385</v>
      </c>
    </row>
    <row r="2115" spans="1:2" x14ac:dyDescent="0.25">
      <c r="A2115">
        <f ca="1">31405.6938949213*(((RANDBETWEEN(3800,4995))))</f>
        <v>144560408.9983227</v>
      </c>
      <c r="B2115">
        <v>233623645.77733111</v>
      </c>
    </row>
    <row r="2116" spans="1:2" x14ac:dyDescent="0.25">
      <c r="A2116">
        <f ca="1">32542.7384503085*(((RANDBETWEEN(3800,4995))))</f>
        <v>144815186.10387269</v>
      </c>
      <c r="B2116">
        <v>215683972.67193487</v>
      </c>
    </row>
    <row r="2117" spans="1:2" x14ac:dyDescent="0.25">
      <c r="A2117">
        <f ca="1">29380.1728640746*(((RANDBETWEEN(3800,4995))))</f>
        <v>113936310.36688112</v>
      </c>
      <c r="B2117">
        <v>266791648.68393171</v>
      </c>
    </row>
    <row r="2118" spans="1:2" x14ac:dyDescent="0.25">
      <c r="A2118">
        <f ca="1">30272.4292192159*(((RANDBETWEEN(3800,4995))))</f>
        <v>118728467.39776456</v>
      </c>
      <c r="B2118">
        <v>251473292.02164036</v>
      </c>
    </row>
    <row r="2119" spans="1:2" x14ac:dyDescent="0.25">
      <c r="A2119">
        <f ca="1">30195.8679439019*(((RANDBETWEEN(3800,4995))))</f>
        <v>125463831.30691239</v>
      </c>
      <c r="B2119">
        <v>264143159.00571436</v>
      </c>
    </row>
    <row r="2120" spans="1:2" x14ac:dyDescent="0.25">
      <c r="A2120">
        <f ca="1">29865.5897270274*(((RANDBETWEEN(3800,4995))))</f>
        <v>136903863.30869368</v>
      </c>
      <c r="B2120">
        <v>215998945.29030058</v>
      </c>
    </row>
    <row r="2121" spans="1:2" x14ac:dyDescent="0.25">
      <c r="A2121">
        <f ca="1">28469.204069707*(((RANDBETWEEN(3800,4995))))</f>
        <v>124182668.15206203</v>
      </c>
      <c r="B2121">
        <v>223822158.29309285</v>
      </c>
    </row>
    <row r="2122" spans="1:2" x14ac:dyDescent="0.25">
      <c r="A2122">
        <f ca="1">26240.7891641363*(((RANDBETWEEN(3800,4995))))</f>
        <v>128028810.33182096</v>
      </c>
      <c r="B2122">
        <v>229894958.96322528</v>
      </c>
    </row>
    <row r="2123" spans="1:2" x14ac:dyDescent="0.25">
      <c r="A2123">
        <f ca="1">27982.195588435*(((RANDBETWEEN(3800,4995))))</f>
        <v>110473708.18314123</v>
      </c>
      <c r="B2123">
        <v>242272271.50912803</v>
      </c>
    </row>
    <row r="2124" spans="1:2" x14ac:dyDescent="0.25">
      <c r="A2124">
        <f ca="1">32450.4765883247*(((RANDBETWEEN(3800,4995))))</f>
        <v>157514613.35972822</v>
      </c>
      <c r="B2124">
        <v>238229039.70179614</v>
      </c>
    </row>
    <row r="2125" spans="1:2" x14ac:dyDescent="0.25">
      <c r="A2125">
        <f ca="1">26968.8799147201*(((RANDBETWEEN(3800,4995))))</f>
        <v>127535833.11671127</v>
      </c>
      <c r="B2125">
        <v>216831576.53962463</v>
      </c>
    </row>
    <row r="2126" spans="1:2" x14ac:dyDescent="0.25">
      <c r="A2126">
        <f ca="1">32048.0940173403*(((RANDBETWEEN(3800,4995))))</f>
        <v>155208919.32597929</v>
      </c>
      <c r="B2126">
        <v>238697985.59577048</v>
      </c>
    </row>
    <row r="2127" spans="1:2" x14ac:dyDescent="0.25">
      <c r="A2127">
        <f ca="1">31837.9689994315*(((RANDBETWEEN(3800,4995))))</f>
        <v>142697777.05545175</v>
      </c>
      <c r="B2127">
        <v>218136199.31039521</v>
      </c>
    </row>
    <row r="2128" spans="1:2" x14ac:dyDescent="0.25">
      <c r="A2128">
        <f ca="1">30324.5121153994*(((RANDBETWEEN(3800,4995))))</f>
        <v>145587982.66603267</v>
      </c>
      <c r="B2128">
        <v>250523120.24916127</v>
      </c>
    </row>
    <row r="2129" spans="1:2" x14ac:dyDescent="0.25">
      <c r="A2129">
        <f ca="1">26710.1523613659*(((RANDBETWEEN(3800,4995))))</f>
        <v>109351363.76743218</v>
      </c>
      <c r="B2129">
        <v>211487312.94772345</v>
      </c>
    </row>
    <row r="2130" spans="1:2" x14ac:dyDescent="0.25">
      <c r="A2130">
        <f ca="1">28269.0861560507*(((RANDBETWEEN(3800,4995))))</f>
        <v>121161303.26483351</v>
      </c>
      <c r="B2130">
        <v>245005396.21590731</v>
      </c>
    </row>
    <row r="2131" spans="1:2" x14ac:dyDescent="0.25">
      <c r="A2131">
        <f ca="1">26425.0027364533*(((RANDBETWEEN(3800,4995))))</f>
        <v>125175237.96257909</v>
      </c>
      <c r="B2131">
        <v>204478549.34231305</v>
      </c>
    </row>
    <row r="2132" spans="1:2" x14ac:dyDescent="0.25">
      <c r="A2132">
        <f ca="1">31177.9461134801*(((RANDBETWEEN(3800,4995))))</f>
        <v>128920807.17924006</v>
      </c>
      <c r="B2132">
        <v>266516993.78264207</v>
      </c>
    </row>
    <row r="2133" spans="1:2" x14ac:dyDescent="0.25">
      <c r="A2133">
        <f ca="1">34547.0670569441*(((RANDBETWEEN(3800,4995))))</f>
        <v>154390842.67748335</v>
      </c>
      <c r="B2133">
        <v>211239740.37480348</v>
      </c>
    </row>
    <row r="2134" spans="1:2" x14ac:dyDescent="0.25">
      <c r="A2134">
        <f ca="1">32478.9592065482*(((RANDBETWEEN(3800,4995))))</f>
        <v>127252562.17125568</v>
      </c>
      <c r="B2134">
        <v>265482745.786318</v>
      </c>
    </row>
    <row r="2135" spans="1:2" x14ac:dyDescent="0.25">
      <c r="A2135">
        <f ca="1">29252.3573880274*(((RANDBETWEEN(3800,4995))))</f>
        <v>129968223.87500608</v>
      </c>
      <c r="B2135">
        <v>224551102.87813267</v>
      </c>
    </row>
    <row r="2136" spans="1:2" x14ac:dyDescent="0.25">
      <c r="A2136">
        <f ca="1">30794.9921383544*(((RANDBETWEEN(3800,4995))))</f>
        <v>119238209.55970824</v>
      </c>
      <c r="B2136">
        <v>232145987.08309671</v>
      </c>
    </row>
    <row r="2137" spans="1:2" x14ac:dyDescent="0.25">
      <c r="A2137">
        <f ca="1">33680.6355225053*(((RANDBETWEEN(3800,4995))))</f>
        <v>167594842.35998651</v>
      </c>
      <c r="B2137">
        <v>256962498.709158</v>
      </c>
    </row>
    <row r="2138" spans="1:2" x14ac:dyDescent="0.25">
      <c r="A2138">
        <f ca="1">28586.6057860356*(((RANDBETWEEN(3800,4995))))</f>
        <v>108800621.62165156</v>
      </c>
      <c r="B2138">
        <v>210806749.51168555</v>
      </c>
    </row>
    <row r="2139" spans="1:2" x14ac:dyDescent="0.25">
      <c r="A2139">
        <f ca="1">31014.8838427025*(((RANDBETWEEN(3800,4995))))</f>
        <v>150887409.89474782</v>
      </c>
      <c r="B2139">
        <v>210137445.73093486</v>
      </c>
    </row>
    <row r="2140" spans="1:2" x14ac:dyDescent="0.25">
      <c r="A2140">
        <f ca="1">33339.371105267*(((RANDBETWEEN(3800,4995))))</f>
        <v>130423619.76380435</v>
      </c>
      <c r="B2140">
        <v>228823937.75098172</v>
      </c>
    </row>
    <row r="2141" spans="1:2" x14ac:dyDescent="0.25">
      <c r="A2141">
        <f ca="1">28056.4564542696*(((RANDBETWEEN(3800,4995))))</f>
        <v>127264086.4765669</v>
      </c>
      <c r="B2141">
        <v>224735974.36648941</v>
      </c>
    </row>
    <row r="2142" spans="1:2" x14ac:dyDescent="0.25">
      <c r="A2142">
        <f ca="1">30255.0891204066*(((RANDBETWEEN(3800,4995))))</f>
        <v>138447287.81498078</v>
      </c>
      <c r="B2142">
        <v>253070236.50783253</v>
      </c>
    </row>
    <row r="2143" spans="1:2" x14ac:dyDescent="0.25">
      <c r="A2143">
        <f ca="1">26938.4105460951*(((RANDBETWEEN(3800,4995))))</f>
        <v>108238533.57421024</v>
      </c>
      <c r="B2143">
        <v>232899220.55393115</v>
      </c>
    </row>
    <row r="2144" spans="1:2" x14ac:dyDescent="0.25">
      <c r="A2144">
        <f ca="1">30699.3867382877*(((RANDBETWEEN(3800,4995))))</f>
        <v>132498553.16244993</v>
      </c>
      <c r="B2144">
        <v>255940328.78459185</v>
      </c>
    </row>
    <row r="2145" spans="1:2" x14ac:dyDescent="0.25">
      <c r="A2145">
        <f ca="1">28440.9899800406*(((RANDBETWEEN(3800,4995))))</f>
        <v>126647728.38112094</v>
      </c>
      <c r="B2145">
        <v>264105571.06279802</v>
      </c>
    </row>
    <row r="2146" spans="1:2" x14ac:dyDescent="0.25">
      <c r="A2146">
        <f ca="1">26353.8077809177*(((RANDBETWEEN(3800,4995))))</f>
        <v>104835447.3524905</v>
      </c>
      <c r="B2146">
        <v>235623748.34968132</v>
      </c>
    </row>
    <row r="2147" spans="1:2" x14ac:dyDescent="0.25">
      <c r="A2147">
        <f ca="1">27102.6950055661*(((RANDBETWEEN(3800,4995))))</f>
        <v>131529378.86201231</v>
      </c>
      <c r="B2147">
        <v>259088363.46352601</v>
      </c>
    </row>
    <row r="2148" spans="1:2" x14ac:dyDescent="0.25">
      <c r="A2148">
        <f ca="1">29691.926119641*(((RANDBETWEEN(3800,4995))))</f>
        <v>124290402.73681714</v>
      </c>
      <c r="B2148">
        <v>211175163.3604323</v>
      </c>
    </row>
    <row r="2149" spans="1:2" x14ac:dyDescent="0.25">
      <c r="A2149">
        <f ca="1">30669.5334452029*(((RANDBETWEEN(3800,4995))))</f>
        <v>120500596.90620218</v>
      </c>
      <c r="B2149">
        <v>220718033.37651533</v>
      </c>
    </row>
    <row r="2150" spans="1:2" x14ac:dyDescent="0.25">
      <c r="A2150">
        <f ca="1">28088.8243197998*(((RANDBETWEEN(3800,4995))))</f>
        <v>140247499.82876039</v>
      </c>
      <c r="B2150">
        <v>261136968.40032646</v>
      </c>
    </row>
    <row r="2151" spans="1:2" x14ac:dyDescent="0.25">
      <c r="A2151">
        <f ca="1">29557.1577508379*(((RANDBETWEEN(3800,4995))))</f>
        <v>142731514.77879632</v>
      </c>
      <c r="B2151">
        <v>215121735.78010041</v>
      </c>
    </row>
    <row r="2152" spans="1:2" x14ac:dyDescent="0.25">
      <c r="A2152">
        <f ca="1">27604.0601190212*(((RANDBETWEEN(3800,4995))))</f>
        <v>123666189.33321512</v>
      </c>
      <c r="B2152">
        <v>216677174.03816518</v>
      </c>
    </row>
    <row r="2153" spans="1:2" x14ac:dyDescent="0.25">
      <c r="A2153">
        <f ca="1">30668.6508230759*(((RANDBETWEEN(3800,4995))))</f>
        <v>147301529.90323359</v>
      </c>
      <c r="B2153">
        <v>250091813.94464254</v>
      </c>
    </row>
    <row r="2154" spans="1:2" x14ac:dyDescent="0.25">
      <c r="A2154">
        <f ca="1">27203.4406657826*(((RANDBETWEEN(3800,4995))))</f>
        <v>111126055.11972195</v>
      </c>
      <c r="B2154">
        <v>207008252.56054538</v>
      </c>
    </row>
    <row r="2155" spans="1:2" x14ac:dyDescent="0.25">
      <c r="A2155">
        <f ca="1">32867.5707161426*(((RANDBETWEEN(3800,4995))))</f>
        <v>141856435.21087164</v>
      </c>
      <c r="B2155">
        <v>261924541.44022498</v>
      </c>
    </row>
    <row r="2156" spans="1:2" x14ac:dyDescent="0.25">
      <c r="A2156">
        <f ca="1">26497.3546267824*(((RANDBETWEEN(3800,4995))))</f>
        <v>104108106.32862803</v>
      </c>
      <c r="B2156">
        <v>204053435.20495754</v>
      </c>
    </row>
    <row r="2157" spans="1:2" x14ac:dyDescent="0.25">
      <c r="A2157">
        <f ca="1">30778.8441951679*(((RANDBETWEEN(3800,4995))))</f>
        <v>133887972.24898021</v>
      </c>
      <c r="B2157">
        <v>212100722.51635081</v>
      </c>
    </row>
    <row r="2158" spans="1:2" x14ac:dyDescent="0.25">
      <c r="A2158">
        <f ca="1">29323.7115957969*(((RANDBETWEEN(3800,4995))))</f>
        <v>145298990.95717359</v>
      </c>
      <c r="B2158">
        <v>221361775.47745928</v>
      </c>
    </row>
    <row r="2159" spans="1:2" x14ac:dyDescent="0.25">
      <c r="A2159">
        <f ca="1">28189.8613439007*(((RANDBETWEEN(3800,4995))))</f>
        <v>137566523.35823548</v>
      </c>
      <c r="B2159">
        <v>243907201.32540962</v>
      </c>
    </row>
    <row r="2160" spans="1:2" x14ac:dyDescent="0.25">
      <c r="A2160">
        <f ca="1">32998.5064404336*(((RANDBETWEEN(3800,4995))))</f>
        <v>143312513.47080308</v>
      </c>
      <c r="B2160">
        <v>230326280.60628986</v>
      </c>
    </row>
    <row r="2161" spans="1:2" x14ac:dyDescent="0.25">
      <c r="A2161">
        <f ca="1">28890.3773979508*(((RANDBETWEEN(3800,4995))))</f>
        <v>116514892.04593542</v>
      </c>
      <c r="B2161">
        <v>217582260.92562342</v>
      </c>
    </row>
    <row r="2162" spans="1:2" x14ac:dyDescent="0.25">
      <c r="A2162">
        <f ca="1">32522.072361246*(((RANDBETWEEN(3800,4995))))</f>
        <v>138446462.04182422</v>
      </c>
      <c r="B2162">
        <v>264733854.60142815</v>
      </c>
    </row>
    <row r="2163" spans="1:2" x14ac:dyDescent="0.25">
      <c r="A2163">
        <f ca="1">32400.2117760931*(((RANDBETWEEN(3800,4995))))</f>
        <v>135627286.49472561</v>
      </c>
      <c r="B2163">
        <v>253306791.5142096</v>
      </c>
    </row>
    <row r="2164" spans="1:2" x14ac:dyDescent="0.25">
      <c r="A2164">
        <f ca="1">33464.9088020995*(((RANDBETWEEN(3800,4995))))</f>
        <v>149889326.52460387</v>
      </c>
      <c r="B2164">
        <v>243594451.82814944</v>
      </c>
    </row>
    <row r="2165" spans="1:2" x14ac:dyDescent="0.25">
      <c r="A2165">
        <f ca="1">29342.1225994721*(((RANDBETWEEN(3800,4995))))</f>
        <v>117485858.8882862</v>
      </c>
      <c r="B2165">
        <v>234940081.94871396</v>
      </c>
    </row>
    <row r="2166" spans="1:2" x14ac:dyDescent="0.25">
      <c r="A2166">
        <f ca="1">27570.4288989762*(((RANDBETWEEN(3800,4995))))</f>
        <v>137438588.06139645</v>
      </c>
      <c r="B2166">
        <v>237025459.15825325</v>
      </c>
    </row>
    <row r="2167" spans="1:2" x14ac:dyDescent="0.25">
      <c r="A2167">
        <f ca="1">26567.6827782701*(((RANDBETWEEN(3800,4995))))</f>
        <v>104437561.0013798</v>
      </c>
      <c r="B2167">
        <v>240728186.71559852</v>
      </c>
    </row>
    <row r="2168" spans="1:2" x14ac:dyDescent="0.25">
      <c r="A2168">
        <f ca="1">28690.5763460267*(((RANDBETWEEN(3800,4995))))</f>
        <v>117172313.79717292</v>
      </c>
      <c r="B2168">
        <v>262281640.52258</v>
      </c>
    </row>
    <row r="2169" spans="1:2" x14ac:dyDescent="0.25">
      <c r="A2169">
        <f ca="1">28505.2744987718*(((RANDBETWEEN(3800,4995))))</f>
        <v>113593518.87760545</v>
      </c>
      <c r="B2169">
        <v>236200917.96853113</v>
      </c>
    </row>
    <row r="2170" spans="1:2" x14ac:dyDescent="0.25">
      <c r="A2170">
        <f ca="1">32365.7498512044*(((RANDBETWEEN(3800,4995))))</f>
        <v>143477369.0903891</v>
      </c>
      <c r="B2170">
        <v>206773471.96267354</v>
      </c>
    </row>
    <row r="2171" spans="1:2" x14ac:dyDescent="0.25">
      <c r="A2171">
        <f ca="1">32511.4567676264*(((RANDBETWEEN(3800,4995))))</f>
        <v>140124378.66846985</v>
      </c>
      <c r="B2171">
        <v>241863290.1578165</v>
      </c>
    </row>
    <row r="2172" spans="1:2" x14ac:dyDescent="0.25">
      <c r="A2172">
        <f ca="1">28693.5336372467*(((RANDBETWEEN(3800,4995))))</f>
        <v>141143491.96161649</v>
      </c>
      <c r="B2172">
        <v>206584012.7042129</v>
      </c>
    </row>
    <row r="2173" spans="1:2" x14ac:dyDescent="0.25">
      <c r="A2173">
        <f ca="1">28798.4492906215*(((RANDBETWEEN(3800,4995))))</f>
        <v>128066703.99539399</v>
      </c>
      <c r="B2173">
        <v>245660468.37085137</v>
      </c>
    </row>
    <row r="2174" spans="1:2" x14ac:dyDescent="0.25">
      <c r="A2174">
        <f ca="1">29879.7088617695*(((RANDBETWEEN(3800,4995))))</f>
        <v>128183951.01699099</v>
      </c>
      <c r="B2174">
        <v>264297866.58970618</v>
      </c>
    </row>
    <row r="2175" spans="1:2" x14ac:dyDescent="0.25">
      <c r="A2175">
        <f ca="1">28377.9984704977*(((RANDBETWEEN(3800,4995))))</f>
        <v>108744490.13894717</v>
      </c>
      <c r="B2175">
        <v>253665440.625963</v>
      </c>
    </row>
    <row r="2176" spans="1:2" x14ac:dyDescent="0.25">
      <c r="A2176">
        <f ca="1">31397.8207656758*(((RANDBETWEEN(3800,4995))))</f>
        <v>144586964.6259371</v>
      </c>
      <c r="B2176">
        <v>259414203.58471447</v>
      </c>
    </row>
    <row r="2177" spans="1:2" x14ac:dyDescent="0.25">
      <c r="A2177">
        <f ca="1">31028.8191771379*(((RANDBETWEEN(3800,4995))))</f>
        <v>143291086.96002269</v>
      </c>
      <c r="B2177">
        <v>246883701.7845459</v>
      </c>
    </row>
    <row r="2178" spans="1:2" x14ac:dyDescent="0.25">
      <c r="A2178">
        <f ca="1">31719.7494008189*(((RANDBETWEEN(3800,4995))))</f>
        <v>134364858.461869</v>
      </c>
      <c r="B2178">
        <v>238716103.61275271</v>
      </c>
    </row>
    <row r="2179" spans="1:2" x14ac:dyDescent="0.25">
      <c r="A2179">
        <f ca="1">31831.4681117637*(((RANDBETWEEN(3800,4995))))</f>
        <v>133119199.64339577</v>
      </c>
      <c r="B2179">
        <v>215897826.13638818</v>
      </c>
    </row>
    <row r="2180" spans="1:2" x14ac:dyDescent="0.25">
      <c r="A2180">
        <f ca="1">27565.4130492606*(((RANDBETWEEN(3800,4995))))</f>
        <v>116904916.74191415</v>
      </c>
      <c r="B2180">
        <v>250499441.38136846</v>
      </c>
    </row>
    <row r="2181" spans="1:2" x14ac:dyDescent="0.25">
      <c r="A2181">
        <f ca="1">32084.1762429231*(((RANDBETWEEN(3800,4995))))</f>
        <v>123941172.82641211</v>
      </c>
      <c r="B2181">
        <v>255386681.23759979</v>
      </c>
    </row>
    <row r="2182" spans="1:2" x14ac:dyDescent="0.25">
      <c r="A2182">
        <f ca="1">28988.55466189*(((RANDBETWEEN(3800,4995))))</f>
        <v>128477274.26149628</v>
      </c>
      <c r="B2182">
        <v>220669966.31267694</v>
      </c>
    </row>
    <row r="2183" spans="1:2" x14ac:dyDescent="0.25">
      <c r="A2183">
        <f ca="1">25083.1030979162*(((RANDBETWEEN(3800,4995))))</f>
        <v>98476262.762418956</v>
      </c>
      <c r="B2183">
        <v>218578981.6009627</v>
      </c>
    </row>
    <row r="2184" spans="1:2" x14ac:dyDescent="0.25">
      <c r="A2184">
        <f ca="1">31755.4987038549*(((RANDBETWEEN(3800,4995))))</f>
        <v>139914727.28918481</v>
      </c>
      <c r="B2184">
        <v>246898212.00300163</v>
      </c>
    </row>
    <row r="2185" spans="1:2" x14ac:dyDescent="0.25">
      <c r="A2185">
        <f ca="1">33633.5415776593*(((RANDBETWEEN(3800,4995))))</f>
        <v>129186433.1997894</v>
      </c>
      <c r="B2185">
        <v>233255612.91834152</v>
      </c>
    </row>
    <row r="2186" spans="1:2" x14ac:dyDescent="0.25">
      <c r="A2186">
        <f ca="1">29041.1782005011*(((RANDBETWEEN(3800,4995))))</f>
        <v>129436531.23963325</v>
      </c>
      <c r="B2186">
        <v>221605927.970801</v>
      </c>
    </row>
    <row r="2187" spans="1:2" x14ac:dyDescent="0.25">
      <c r="A2187">
        <f ca="1">30858.1389856634*(((RANDBETWEEN(3800,4995))))</f>
        <v>132319699.97052483</v>
      </c>
      <c r="B2187">
        <v>207993261.74513328</v>
      </c>
    </row>
    <row r="2188" spans="1:2" x14ac:dyDescent="0.25">
      <c r="A2188">
        <f ca="1">27962.0872536962*(((RANDBETWEEN(3800,4995))))</f>
        <v>113106642.94120105</v>
      </c>
      <c r="B2188">
        <v>205993423.34464598</v>
      </c>
    </row>
    <row r="2189" spans="1:2" x14ac:dyDescent="0.25">
      <c r="A2189">
        <f ca="1">27141.85002975*(((RANDBETWEEN(3800,4995))))</f>
        <v>132153667.79485281</v>
      </c>
      <c r="B2189">
        <v>227866641.80006182</v>
      </c>
    </row>
    <row r="2190" spans="1:2" x14ac:dyDescent="0.25">
      <c r="A2190">
        <f ca="1">31156.2686643779*(((RANDBETWEEN(3800,4995))))</f>
        <v>144689711.677371</v>
      </c>
      <c r="B2190">
        <v>245347001.98442501</v>
      </c>
    </row>
    <row r="2191" spans="1:2" x14ac:dyDescent="0.25">
      <c r="A2191">
        <f ca="1">29771.8785435708*(((RANDBETWEEN(3800,4995))))</f>
        <v>122511280.20679368</v>
      </c>
      <c r="B2191">
        <v>264864480.16377792</v>
      </c>
    </row>
    <row r="2192" spans="1:2" x14ac:dyDescent="0.25">
      <c r="A2192">
        <f ca="1">27813.8900801301*(((RANDBETWEEN(3800,4995))))</f>
        <v>135258947.45967257</v>
      </c>
      <c r="B2192">
        <v>218496652.02675781</v>
      </c>
    </row>
    <row r="2193" spans="1:2" x14ac:dyDescent="0.25">
      <c r="A2193">
        <f ca="1">28413.4649119615*(((RANDBETWEEN(3800,4995))))</f>
        <v>119024004.51620668</v>
      </c>
      <c r="B2193">
        <v>232791341.72588313</v>
      </c>
    </row>
    <row r="2194" spans="1:2" x14ac:dyDescent="0.25">
      <c r="A2194">
        <f ca="1">30256.586127591*(((RANDBETWEEN(3800,4995))))</f>
        <v>138030545.91406998</v>
      </c>
      <c r="B2194">
        <v>209497581.6229423</v>
      </c>
    </row>
    <row r="2195" spans="1:2" x14ac:dyDescent="0.25">
      <c r="A2195">
        <f ca="1">29674.5097784772*(((RANDBETWEEN(3800,4995))))</f>
        <v>126324388.1269774</v>
      </c>
      <c r="B2195">
        <v>209115197.97803035</v>
      </c>
    </row>
    <row r="2196" spans="1:2" x14ac:dyDescent="0.25">
      <c r="A2196">
        <f ca="1">27837.620885909*(((RANDBETWEEN(3800,4995))))</f>
        <v>134400033.63716868</v>
      </c>
      <c r="B2196">
        <v>215030301.1824536</v>
      </c>
    </row>
    <row r="2197" spans="1:2" x14ac:dyDescent="0.25">
      <c r="A2197">
        <f ca="1">29462.8389786729*(((RANDBETWEEN(3800,4995))))</f>
        <v>133437197.73440965</v>
      </c>
      <c r="B2197">
        <v>207645417.32848057</v>
      </c>
    </row>
    <row r="2198" spans="1:2" x14ac:dyDescent="0.25">
      <c r="A2198">
        <f ca="1">26413.4732458357*(((RANDBETWEEN(3800,4995))))</f>
        <v>107714143.89651793</v>
      </c>
      <c r="B2198">
        <v>224556486.09483767</v>
      </c>
    </row>
    <row r="2199" spans="1:2" x14ac:dyDescent="0.25">
      <c r="A2199">
        <f ca="1">29745.4809382914*(((RANDBETWEEN(3800,4995))))</f>
        <v>141142307.0521926</v>
      </c>
      <c r="B2199">
        <v>224842168.24401039</v>
      </c>
    </row>
    <row r="2200" spans="1:2" x14ac:dyDescent="0.25">
      <c r="A2200">
        <f ca="1">29300.0931543847*(((RANDBETWEEN(3800,4995))))</f>
        <v>143834157.29487446</v>
      </c>
      <c r="B2200">
        <v>235973241.82312286</v>
      </c>
    </row>
    <row r="2201" spans="1:2" x14ac:dyDescent="0.25">
      <c r="A2201">
        <f ca="1">30039.1629438079*(((RANDBETWEEN(3800,4995))))</f>
        <v>127155776.74113865</v>
      </c>
      <c r="B2201">
        <v>224106241.30751783</v>
      </c>
    </row>
    <row r="2202" spans="1:2" x14ac:dyDescent="0.25">
      <c r="A2202">
        <f ca="1">29534.7914364732*(((RANDBETWEEN(3800,4995))))</f>
        <v>124843563.40197217</v>
      </c>
      <c r="B2202">
        <v>209243914.18241006</v>
      </c>
    </row>
    <row r="2203" spans="1:2" x14ac:dyDescent="0.25">
      <c r="A2203">
        <f ca="1">31876.3266709487*(((RANDBETWEEN(3800,4995))))</f>
        <v>126931532.80371785</v>
      </c>
      <c r="B2203">
        <v>247729423.72484684</v>
      </c>
    </row>
    <row r="2204" spans="1:2" x14ac:dyDescent="0.25">
      <c r="A2204">
        <f ca="1">28228.5991332023*(((RANDBETWEEN(3800,4995))))</f>
        <v>139618651.31281838</v>
      </c>
      <c r="B2204">
        <v>260101943.76091436</v>
      </c>
    </row>
    <row r="2205" spans="1:2" x14ac:dyDescent="0.25">
      <c r="A2205">
        <f ca="1">30797.8729650988*(((RANDBETWEEN(3800,4995))))</f>
        <v>148599737.05660155</v>
      </c>
      <c r="B2205">
        <v>217175165.84616625</v>
      </c>
    </row>
    <row r="2206" spans="1:2" x14ac:dyDescent="0.25">
      <c r="A2206">
        <f ca="1">31922.8206011852*(((RANDBETWEEN(3800,4995))))</f>
        <v>122424017.00554511</v>
      </c>
      <c r="B2206">
        <v>243543728.72285527</v>
      </c>
    </row>
    <row r="2207" spans="1:2" x14ac:dyDescent="0.25">
      <c r="A2207">
        <f ca="1">26435.6535266538*(((RANDBETWEEN(3800,4995))))</f>
        <v>130565692.768143</v>
      </c>
      <c r="B2207">
        <v>231744194.00629073</v>
      </c>
    </row>
    <row r="2208" spans="1:2" x14ac:dyDescent="0.25">
      <c r="A2208">
        <f ca="1">34101.5636185702*(((RANDBETWEEN(3800,4995))))</f>
        <v>132314066.8400525</v>
      </c>
      <c r="B2208">
        <v>242433135.11534965</v>
      </c>
    </row>
    <row r="2209" spans="1:2" x14ac:dyDescent="0.25">
      <c r="A2209">
        <f ca="1">26563.3028335424*(((RANDBETWEEN(3800,4995))))</f>
        <v>120969281.10395205</v>
      </c>
      <c r="B2209">
        <v>222072582.28516778</v>
      </c>
    </row>
    <row r="2210" spans="1:2" x14ac:dyDescent="0.25">
      <c r="A2210">
        <f ca="1">30063.103057145*(((RANDBETWEEN(3800,4995))))</f>
        <v>114841053.67829381</v>
      </c>
      <c r="B2210">
        <v>207738898.67565438</v>
      </c>
    </row>
    <row r="2211" spans="1:2" x14ac:dyDescent="0.25">
      <c r="A2211">
        <f ca="1">32991.8134426903*(((RANDBETWEEN(3800,4995))))</f>
        <v>132891024.54715647</v>
      </c>
      <c r="B2211">
        <v>229015435.46060699</v>
      </c>
    </row>
    <row r="2212" spans="1:2" x14ac:dyDescent="0.25">
      <c r="A2212">
        <f ca="1">28603.8315932762*(((RANDBETWEEN(3800,4995))))</f>
        <v>132206909.62412263</v>
      </c>
      <c r="B2212">
        <v>224793469.43766251</v>
      </c>
    </row>
    <row r="2213" spans="1:2" x14ac:dyDescent="0.25">
      <c r="A2213">
        <f ca="1">28287.851661264*(((RANDBETWEEN(3800,4995))))</f>
        <v>141212955.49302974</v>
      </c>
      <c r="B2213">
        <v>253473277.06417769</v>
      </c>
    </row>
    <row r="2214" spans="1:2" x14ac:dyDescent="0.25">
      <c r="A2214">
        <f ca="1">28395.0363643486*(((RANDBETWEEN(3800,4995))))</f>
        <v>140214689.56715333</v>
      </c>
      <c r="B2214">
        <v>254494835.34877929</v>
      </c>
    </row>
    <row r="2215" spans="1:2" x14ac:dyDescent="0.25">
      <c r="A2215">
        <f ca="1">28757.4087938566*(((RANDBETWEEN(3800,4995))))</f>
        <v>141141362.36024803</v>
      </c>
      <c r="B2215">
        <v>238305657.60240534</v>
      </c>
    </row>
    <row r="2216" spans="1:2" x14ac:dyDescent="0.25">
      <c r="A2216">
        <f ca="1">31431.6725669524*(((RANDBETWEEN(3800,4995))))</f>
        <v>153826605.54266512</v>
      </c>
      <c r="B2216">
        <v>218643834.64593822</v>
      </c>
    </row>
    <row r="2217" spans="1:2" x14ac:dyDescent="0.25">
      <c r="A2217">
        <f ca="1">27520.9436548466*(((RANDBETWEEN(3800,4995))))</f>
        <v>130641919.52955672</v>
      </c>
      <c r="B2217">
        <v>226938603.83465728</v>
      </c>
    </row>
    <row r="2218" spans="1:2" x14ac:dyDescent="0.25">
      <c r="A2218">
        <f ca="1">30736.3106695839*(((RANDBETWEEN(3800,4995))))</f>
        <v>148794479.95145583</v>
      </c>
      <c r="B2218">
        <v>244013496.99656561</v>
      </c>
    </row>
    <row r="2219" spans="1:2" x14ac:dyDescent="0.25">
      <c r="A2219">
        <f ca="1">31995.5068508516*(((RANDBETWEEN(3800,4995))))</f>
        <v>131725501.70495592</v>
      </c>
      <c r="B2219">
        <v>220786593.65826225</v>
      </c>
    </row>
    <row r="2220" spans="1:2" x14ac:dyDescent="0.25">
      <c r="A2220">
        <f ca="1">26253.5760681987*(((RANDBETWEEN(3800,4995))))</f>
        <v>119453771.11030392</v>
      </c>
      <c r="B2220">
        <v>242833257.76987752</v>
      </c>
    </row>
    <row r="2221" spans="1:2" x14ac:dyDescent="0.25">
      <c r="A2221">
        <f ca="1">29464.7615652576*(((RANDBETWEEN(3800,4995))))</f>
        <v>122485013.82677576</v>
      </c>
      <c r="B2221">
        <v>226164472.58156809</v>
      </c>
    </row>
    <row r="2222" spans="1:2" x14ac:dyDescent="0.25">
      <c r="A2222">
        <f ca="1">32519.6186986934*(((RANDBETWEEN(3800,4995))))</f>
        <v>132810122.7654639</v>
      </c>
      <c r="B2222">
        <v>248234228.91025472</v>
      </c>
    </row>
    <row r="2223" spans="1:2" x14ac:dyDescent="0.25">
      <c r="A2223">
        <f ca="1">31847.6815710712*(((RANDBETWEEN(3800,4995))))</f>
        <v>135097865.22448394</v>
      </c>
      <c r="B2223">
        <v>239159856.20788708</v>
      </c>
    </row>
    <row r="2224" spans="1:2" x14ac:dyDescent="0.25">
      <c r="A2224">
        <f ca="1">28496.1683211811*(((RANDBETWEEN(3800,4995))))</f>
        <v>111391521.96749678</v>
      </c>
      <c r="B2224">
        <v>230719435.47671372</v>
      </c>
    </row>
    <row r="2225" spans="1:2" x14ac:dyDescent="0.25">
      <c r="A2225">
        <f ca="1">26426.466877245*(((RANDBETWEEN(3800,4995))))</f>
        <v>109934102.20933913</v>
      </c>
      <c r="B2225">
        <v>236941548.46988636</v>
      </c>
    </row>
    <row r="2226" spans="1:2" x14ac:dyDescent="0.25">
      <c r="A2226">
        <f ca="1">27357.6108534506*(((RANDBETWEEN(3800,4995))))</f>
        <v>123054533.61882064</v>
      </c>
      <c r="B2226">
        <v>259029090.53136358</v>
      </c>
    </row>
    <row r="2227" spans="1:2" x14ac:dyDescent="0.25">
      <c r="A2227">
        <f ca="1">29691.9903950692*(((RANDBETWEEN(3800,4995))))</f>
        <v>138780363.10655349</v>
      </c>
      <c r="B2227">
        <v>252612253.27289188</v>
      </c>
    </row>
    <row r="2228" spans="1:2" x14ac:dyDescent="0.25">
      <c r="A2228">
        <f ca="1">32925.3253528977*(((RANDBETWEEN(3800,4995))))</f>
        <v>161762123.45878652</v>
      </c>
      <c r="B2228">
        <v>251167554.21674284</v>
      </c>
    </row>
    <row r="2229" spans="1:2" x14ac:dyDescent="0.25">
      <c r="A2229">
        <f ca="1">29665.0539258028*(((RANDBETWEEN(3800,4995))))</f>
        <v>142718574.43703729</v>
      </c>
      <c r="B2229">
        <v>234619425.72793081</v>
      </c>
    </row>
    <row r="2230" spans="1:2" x14ac:dyDescent="0.25">
      <c r="A2230">
        <f ca="1">27921.9275262833*(((RANDBETWEEN(3800,4995))))</f>
        <v>107108513.99082257</v>
      </c>
      <c r="B2230">
        <v>239676938.86778378</v>
      </c>
    </row>
    <row r="2231" spans="1:2" x14ac:dyDescent="0.25">
      <c r="A2231">
        <f ca="1">26968.2504301875*(((RANDBETWEEN(3800,4995))))</f>
        <v>125456301.00123204</v>
      </c>
      <c r="B2231">
        <v>260021417.86734319</v>
      </c>
    </row>
    <row r="2232" spans="1:2" x14ac:dyDescent="0.25">
      <c r="A2232">
        <f ca="1">32352.4166449*(((RANDBETWEEN(3800,4995))))</f>
        <v>137918352.15720859</v>
      </c>
      <c r="B2232">
        <v>262744074.17028347</v>
      </c>
    </row>
    <row r="2233" spans="1:2" x14ac:dyDescent="0.25">
      <c r="A2233">
        <f ca="1">27661.2123564723*(((RANDBETWEEN(3800,4995))))</f>
        <v>109704368.20576917</v>
      </c>
      <c r="B2233">
        <v>250740661.75239259</v>
      </c>
    </row>
    <row r="2234" spans="1:2" x14ac:dyDescent="0.25">
      <c r="A2234">
        <f ca="1">29963.7911220185*(((RANDBETWEEN(3800,4995))))</f>
        <v>116349400.92679803</v>
      </c>
      <c r="B2234">
        <v>213605905.05907339</v>
      </c>
    </row>
    <row r="2235" spans="1:2" x14ac:dyDescent="0.25">
      <c r="A2235">
        <f ca="1">28142.3657107928*(((RANDBETWEEN(3800,4995))))</f>
        <v>118282363.08246209</v>
      </c>
      <c r="B2235">
        <v>212340443.93505001</v>
      </c>
    </row>
    <row r="2236" spans="1:2" x14ac:dyDescent="0.25">
      <c r="A2236">
        <f ca="1">31212.4442728105*(((RANDBETWEEN(3800,4995))))</f>
        <v>130561654.39316617</v>
      </c>
      <c r="B2236">
        <v>259355699.82078871</v>
      </c>
    </row>
    <row r="2237" spans="1:2" x14ac:dyDescent="0.25">
      <c r="A2237">
        <f ca="1">30702.3003184613*(((RANDBETWEEN(3800,4995))))</f>
        <v>134261159.29263142</v>
      </c>
      <c r="B2237">
        <v>241296559.5740577</v>
      </c>
    </row>
    <row r="2238" spans="1:2" x14ac:dyDescent="0.25">
      <c r="A2238">
        <f ca="1">29959.484310726*(((RANDBETWEEN(3800,4995))))</f>
        <v>149078393.93017256</v>
      </c>
      <c r="B2238">
        <v>260626651.30652618</v>
      </c>
    </row>
    <row r="2239" spans="1:2" x14ac:dyDescent="0.25">
      <c r="A2239">
        <f ca="1">30232.2849381886*(((RANDBETWEEN(3800,4995))))</f>
        <v>144207999.1551598</v>
      </c>
      <c r="B2239">
        <v>258454040.71436098</v>
      </c>
    </row>
    <row r="2240" spans="1:2" x14ac:dyDescent="0.25">
      <c r="A2240">
        <f ca="1">30727.9122980474*(((RANDBETWEEN(3800,4995))))</f>
        <v>134956990.81302416</v>
      </c>
      <c r="B2240">
        <v>229366305.61816099</v>
      </c>
    </row>
    <row r="2241" spans="1:2" x14ac:dyDescent="0.25">
      <c r="A2241">
        <f ca="1">31693.7336537696*(((RANDBETWEEN(3800,4995))))</f>
        <v>137994516.32851291</v>
      </c>
      <c r="B2241">
        <v>247548699.60860273</v>
      </c>
    </row>
    <row r="2242" spans="1:2" x14ac:dyDescent="0.25">
      <c r="A2242">
        <f ca="1">28401.0965077564*(((RANDBETWEEN(3800,4995))))</f>
        <v>114683627.69832039</v>
      </c>
      <c r="B2242">
        <v>207288833.26660317</v>
      </c>
    </row>
    <row r="2243" spans="1:2" x14ac:dyDescent="0.25">
      <c r="A2243">
        <f ca="1">26927.594772385*(((RANDBETWEEN(3800,4995))))</f>
        <v>104479067.71685386</v>
      </c>
      <c r="B2243">
        <v>255644452.84265947</v>
      </c>
    </row>
    <row r="2244" spans="1:2" x14ac:dyDescent="0.25">
      <c r="A2244">
        <f ca="1">32580.1669055438*(((RANDBETWEEN(3800,4995))))</f>
        <v>135631234.82777867</v>
      </c>
      <c r="B2244">
        <v>205166801.05617484</v>
      </c>
    </row>
    <row r="2245" spans="1:2" x14ac:dyDescent="0.25">
      <c r="A2245">
        <f ca="1">27283.8892407195*(((RANDBETWEEN(3800,4995))))</f>
        <v>104470011.90271488</v>
      </c>
      <c r="B2245">
        <v>222780332.99066865</v>
      </c>
    </row>
    <row r="2246" spans="1:2" x14ac:dyDescent="0.25">
      <c r="A2246">
        <f ca="1">29440.4723195826*(((RANDBETWEEN(3800,4995))))</f>
        <v>134513518.02817291</v>
      </c>
      <c r="B2246">
        <v>206345126.36742577</v>
      </c>
    </row>
    <row r="2247" spans="1:2" x14ac:dyDescent="0.25">
      <c r="A2247">
        <f ca="1">32836.6506912719*(((RANDBETWEEN(3800,4995))))</f>
        <v>132233192.33375175</v>
      </c>
      <c r="B2247">
        <v>223062874.47010022</v>
      </c>
    </row>
    <row r="2248" spans="1:2" x14ac:dyDescent="0.25">
      <c r="A2248">
        <f ca="1">32211.2545810943*(((RANDBETWEEN(3800,4995))))</f>
        <v>129618088.43432342</v>
      </c>
      <c r="B2248">
        <v>212636040.4199338</v>
      </c>
    </row>
    <row r="2249" spans="1:2" x14ac:dyDescent="0.25">
      <c r="A2249">
        <f ca="1">26700.6746153219*(((RANDBETWEEN(3800,4995))))</f>
        <v>106375487.66744258</v>
      </c>
      <c r="B2249">
        <v>262856617.80473948</v>
      </c>
    </row>
    <row r="2250" spans="1:2" x14ac:dyDescent="0.25">
      <c r="A2250">
        <f ca="1">27834.091490134*(((RANDBETWEEN(3800,4995))))</f>
        <v>124418388.96089891</v>
      </c>
      <c r="B2250">
        <v>251507100.68323559</v>
      </c>
    </row>
    <row r="2251" spans="1:2" x14ac:dyDescent="0.25">
      <c r="A2251">
        <f ca="1">28602.4679190123*(((RANDBETWEEN(3800,4995))))</f>
        <v>128796913.03931244</v>
      </c>
      <c r="B2251">
        <v>236067127.20233774</v>
      </c>
    </row>
    <row r="2252" spans="1:2" x14ac:dyDescent="0.25">
      <c r="A2252">
        <f ca="1">28222.8870101774*(((RANDBETWEEN(3800,4995))))</f>
        <v>115318716.32358481</v>
      </c>
      <c r="B2252">
        <v>203857263.40657741</v>
      </c>
    </row>
    <row r="2253" spans="1:2" x14ac:dyDescent="0.25">
      <c r="A2253">
        <f ca="1">27642.9421022879*(((RANDBETWEEN(3800,4995))))</f>
        <v>113723063.80881236</v>
      </c>
      <c r="B2253">
        <v>258309068.37551659</v>
      </c>
    </row>
    <row r="2254" spans="1:2" x14ac:dyDescent="0.25">
      <c r="A2254">
        <f ca="1">28298.808366938*(((RANDBETWEEN(3800,4995))))</f>
        <v>115940217.87934491</v>
      </c>
      <c r="B2254">
        <v>258501439.78047326</v>
      </c>
    </row>
    <row r="2255" spans="1:2" x14ac:dyDescent="0.25">
      <c r="A2255">
        <f ca="1">31674.7048052757*(((RANDBETWEEN(3800,4995))))</f>
        <v>154572559.4497456</v>
      </c>
      <c r="B2255">
        <v>221181510.75869301</v>
      </c>
    </row>
    <row r="2256" spans="1:2" x14ac:dyDescent="0.25">
      <c r="A2256">
        <f ca="1">29068.296732753*(((RANDBETWEEN(3800,4995))))</f>
        <v>118685855.55983067</v>
      </c>
      <c r="B2256">
        <v>204824161.77467567</v>
      </c>
    </row>
    <row r="2257" spans="1:2" x14ac:dyDescent="0.25">
      <c r="A2257">
        <f ca="1">29940.7760148883*(((RANDBETWEEN(3800,4995))))</f>
        <v>122218247.69277395</v>
      </c>
      <c r="B2257">
        <v>259159036.0263083</v>
      </c>
    </row>
    <row r="2258" spans="1:2" x14ac:dyDescent="0.25">
      <c r="A2258">
        <f ca="1">29447.3665321377*(((RANDBETWEEN(3800,4995))))</f>
        <v>114962518.9414655</v>
      </c>
      <c r="B2258">
        <v>223713656.3685289</v>
      </c>
    </row>
    <row r="2259" spans="1:2" x14ac:dyDescent="0.25">
      <c r="A2259">
        <f ca="1">31576.012622928*(((RANDBETWEEN(3800,4995))))</f>
        <v>154722461.85234737</v>
      </c>
      <c r="B2259">
        <v>232782711.94363749</v>
      </c>
    </row>
    <row r="2260" spans="1:2" x14ac:dyDescent="0.25">
      <c r="A2260">
        <f ca="1">27897.993996202*(((RANDBETWEEN(3800,4995))))</f>
        <v>128051792.44256738</v>
      </c>
      <c r="B2260">
        <v>255597937.27449819</v>
      </c>
    </row>
    <row r="2261" spans="1:2" x14ac:dyDescent="0.25">
      <c r="A2261">
        <f ca="1">29116.8912578418*(((RANDBETWEEN(3800,4995))))</f>
        <v>122494761.52174044</v>
      </c>
      <c r="B2261">
        <v>217891903.13478696</v>
      </c>
    </row>
    <row r="2262" spans="1:2" x14ac:dyDescent="0.25">
      <c r="A2262">
        <f ca="1">33257.4339047394*(((RANDBETWEEN(3800,4995))))</f>
        <v>163826119.41474605</v>
      </c>
      <c r="B2262">
        <v>252584550.55763927</v>
      </c>
    </row>
    <row r="2263" spans="1:2" x14ac:dyDescent="0.25">
      <c r="A2263">
        <f ca="1">29467.2631476928*(((RANDBETWEEN(3800,4995))))</f>
        <v>141855404.7929931</v>
      </c>
      <c r="B2263">
        <v>258439352.93401837</v>
      </c>
    </row>
    <row r="2264" spans="1:2" x14ac:dyDescent="0.25">
      <c r="A2264">
        <f ca="1">31428.2657389649*(((RANDBETWEEN(3800,4995))))</f>
        <v>130175876.69079268</v>
      </c>
      <c r="B2264">
        <v>235884439.78160059</v>
      </c>
    </row>
    <row r="2265" spans="1:2" x14ac:dyDescent="0.25">
      <c r="A2265">
        <f ca="1">28268.4023305239*(((RANDBETWEEN(3800,4995))))</f>
        <v>137101751.30304068</v>
      </c>
      <c r="B2265">
        <v>224509380.53634226</v>
      </c>
    </row>
    <row r="2266" spans="1:2" x14ac:dyDescent="0.25">
      <c r="A2266">
        <f ca="1">29145.0002728265*(((RANDBETWEEN(3800,4995))))</f>
        <v>113811226.06538731</v>
      </c>
      <c r="B2266">
        <v>264936661.01067713</v>
      </c>
    </row>
    <row r="2267" spans="1:2" x14ac:dyDescent="0.25">
      <c r="A2267">
        <f ca="1">26840.8978363999*(((RANDBETWEEN(3800,4995))))</f>
        <v>123494970.94527601</v>
      </c>
      <c r="B2267">
        <v>247026061.8369984</v>
      </c>
    </row>
    <row r="2268" spans="1:2" x14ac:dyDescent="0.25">
      <c r="A2268">
        <f ca="1">34110.0231001526*(((RANDBETWEEN(3800,4995))))</f>
        <v>158713937.48501024</v>
      </c>
      <c r="B2268">
        <v>243833441.5981667</v>
      </c>
    </row>
    <row r="2269" spans="1:2" x14ac:dyDescent="0.25">
      <c r="A2269">
        <f ca="1">29486.024551702*(((RANDBETWEEN(3800,4995))))</f>
        <v>121924711.52128796</v>
      </c>
      <c r="B2269">
        <v>212560149.62171304</v>
      </c>
    </row>
    <row r="2270" spans="1:2" x14ac:dyDescent="0.25">
      <c r="A2270">
        <f ca="1">30106.8499491072*(((RANDBETWEEN(3800,4995))))</f>
        <v>147643992.15042165</v>
      </c>
      <c r="B2270">
        <v>226900359.15456617</v>
      </c>
    </row>
    <row r="2271" spans="1:2" x14ac:dyDescent="0.25">
      <c r="A2271">
        <f ca="1">26983.0708204995*(((RANDBETWEEN(3800,4995))))</f>
        <v>115325644.68681486</v>
      </c>
      <c r="B2271">
        <v>246887988.76559964</v>
      </c>
    </row>
    <row r="2272" spans="1:2" x14ac:dyDescent="0.25">
      <c r="A2272">
        <f ca="1">31454.9218642437*(((RANDBETWEEN(3800,4995))))</f>
        <v>140729320.42062631</v>
      </c>
      <c r="B2272">
        <v>259514271.7188679</v>
      </c>
    </row>
    <row r="2273" spans="1:2" x14ac:dyDescent="0.25">
      <c r="A2273">
        <f ca="1">29502.7924677349*(((RANDBETWEEN(3800,4995))))</f>
        <v>119604320.66419721</v>
      </c>
      <c r="B2273">
        <v>218923140.49542338</v>
      </c>
    </row>
    <row r="2274" spans="1:2" x14ac:dyDescent="0.25">
      <c r="A2274">
        <f ca="1">28014.4880522295*(((RANDBETWEEN(3800,4995))))</f>
        <v>115951966.04817772</v>
      </c>
      <c r="B2274">
        <v>262911735.19555905</v>
      </c>
    </row>
    <row r="2275" spans="1:2" x14ac:dyDescent="0.25">
      <c r="A2275">
        <f ca="1">31860.391501961*(((RANDBETWEEN(3800,4995))))</f>
        <v>151942207.0728521</v>
      </c>
      <c r="B2275">
        <v>215603770.40529901</v>
      </c>
    </row>
    <row r="2276" spans="1:2" x14ac:dyDescent="0.25">
      <c r="A2276">
        <f ca="1">30599.2199573261*(((RANDBETWEEN(3800,4995))))</f>
        <v>147916629.27371433</v>
      </c>
      <c r="B2276">
        <v>204100326.07322934</v>
      </c>
    </row>
    <row r="2277" spans="1:2" x14ac:dyDescent="0.25">
      <c r="A2277">
        <f ca="1">29905.6516551916*(((RANDBETWEEN(3800,4995))))</f>
        <v>114179778.01952168</v>
      </c>
      <c r="B2277">
        <v>266665066.4296388</v>
      </c>
    </row>
    <row r="2278" spans="1:2" x14ac:dyDescent="0.25">
      <c r="A2278">
        <f ca="1">28339.4863790072*(((RANDBETWEEN(3800,4995))))</f>
        <v>111374181.46949822</v>
      </c>
      <c r="B2278">
        <v>255953316.37889591</v>
      </c>
    </row>
    <row r="2279" spans="1:2" x14ac:dyDescent="0.25">
      <c r="A2279">
        <f ca="1">33799.3498812977*(((RANDBETWEEN(3800,4995))))</f>
        <v>139320920.21070892</v>
      </c>
      <c r="B2279">
        <v>250466569.47939259</v>
      </c>
    </row>
    <row r="2280" spans="1:2" x14ac:dyDescent="0.25">
      <c r="A2280">
        <f ca="1">32000.7511696935*(((RANDBETWEEN(3800,4995))))</f>
        <v>130147055.00714332</v>
      </c>
      <c r="B2280">
        <v>255639473.6844748</v>
      </c>
    </row>
    <row r="2281" spans="1:2" x14ac:dyDescent="0.25">
      <c r="A2281">
        <f ca="1">33107.7112762298*(((RANDBETWEEN(3800,4995))))</f>
        <v>163783847.68350893</v>
      </c>
      <c r="B2281">
        <v>238832730.7456727</v>
      </c>
    </row>
    <row r="2282" spans="1:2" x14ac:dyDescent="0.25">
      <c r="A2282">
        <f ca="1">28032.8587038651*(((RANDBETWEEN(3800,4995))))</f>
        <v>114794556.39232777</v>
      </c>
      <c r="B2282">
        <v>206911444.97638768</v>
      </c>
    </row>
    <row r="2283" spans="1:2" x14ac:dyDescent="0.25">
      <c r="A2283">
        <f ca="1">29243.7387225276*(((RANDBETWEEN(3800,4995))))</f>
        <v>120805884.66276133</v>
      </c>
      <c r="B2283">
        <v>255279058.5623686</v>
      </c>
    </row>
    <row r="2284" spans="1:2" x14ac:dyDescent="0.25">
      <c r="A2284">
        <f ca="1">27819.8603964129*(((RANDBETWEEN(3800,4995))))</f>
        <v>117789288.91841201</v>
      </c>
      <c r="B2284">
        <v>251720181.12215361</v>
      </c>
    </row>
    <row r="2285" spans="1:2" x14ac:dyDescent="0.25">
      <c r="A2285">
        <f ca="1">26449.3531757308*(((RANDBETWEEN(3800,4995))))</f>
        <v>127459432.95384681</v>
      </c>
      <c r="B2285">
        <v>211171093.87919992</v>
      </c>
    </row>
    <row r="2286" spans="1:2" x14ac:dyDescent="0.25">
      <c r="A2286">
        <f ca="1">28410.8935790344*(((RANDBETWEEN(3800,4995))))</f>
        <v>139327022.11158463</v>
      </c>
      <c r="B2286">
        <v>257725647.13544127</v>
      </c>
    </row>
    <row r="2287" spans="1:2" x14ac:dyDescent="0.25">
      <c r="A2287">
        <f ca="1">27872.0445335869*(((RANDBETWEEN(3800,4995))))</f>
        <v>109369902.74979496</v>
      </c>
      <c r="B2287">
        <v>214445769.55404839</v>
      </c>
    </row>
    <row r="2288" spans="1:2" x14ac:dyDescent="0.25">
      <c r="A2288">
        <f ca="1">27393.9149070994*(((RANDBETWEEN(3800,4995))))</f>
        <v>136723029.30133334</v>
      </c>
      <c r="B2288">
        <v>208238626.84895816</v>
      </c>
    </row>
    <row r="2289" spans="1:2" x14ac:dyDescent="0.25">
      <c r="A2289">
        <f ca="1">28753.5889810992*(((RANDBETWEEN(3800,4995))))</f>
        <v>111937721.90341909</v>
      </c>
      <c r="B2289">
        <v>249510494.73767245</v>
      </c>
    </row>
    <row r="2290" spans="1:2" x14ac:dyDescent="0.25">
      <c r="A2290">
        <f ca="1">34153.41114278*(((RANDBETWEEN(3800,4995))))</f>
        <v>155056486.58822122</v>
      </c>
      <c r="B2290">
        <v>261551082.10336259</v>
      </c>
    </row>
    <row r="2291" spans="1:2" x14ac:dyDescent="0.25">
      <c r="A2291">
        <f ca="1">26918.7491214659*(((RANDBETWEEN(3800,4995))))</f>
        <v>109128608.93842266</v>
      </c>
      <c r="B2291">
        <v>234602078.703637</v>
      </c>
    </row>
    <row r="2292" spans="1:2" x14ac:dyDescent="0.25">
      <c r="A2292">
        <f ca="1">26536.4475403133*(((RANDBETWEEN(3800,4995))))</f>
        <v>118724066.29536152</v>
      </c>
      <c r="B2292">
        <v>207561933.2447471</v>
      </c>
    </row>
    <row r="2293" spans="1:2" x14ac:dyDescent="0.25">
      <c r="A2293">
        <f ca="1">26691.873269183*(((RANDBETWEEN(3800,4995))))</f>
        <v>105299440.04692684</v>
      </c>
      <c r="B2293">
        <v>219020063.81100878</v>
      </c>
    </row>
    <row r="2294" spans="1:2" x14ac:dyDescent="0.25">
      <c r="A2294">
        <f ca="1">31854.2785374382*(((RANDBETWEEN(3800,4995))))</f>
        <v>156436361.89735895</v>
      </c>
      <c r="B2294">
        <v>222600200.54311675</v>
      </c>
    </row>
    <row r="2295" spans="1:2" x14ac:dyDescent="0.25">
      <c r="A2295">
        <f ca="1">27812.634573572*(((RANDBETWEEN(3800,4995))))</f>
        <v>115672747.19148614</v>
      </c>
      <c r="B2295">
        <v>243307398.48203173</v>
      </c>
    </row>
    <row r="2296" spans="1:2" x14ac:dyDescent="0.25">
      <c r="A2296">
        <f ca="1">29193.5478853686*(((RANDBETWEEN(3800,4995))))</f>
        <v>143632255.59601343</v>
      </c>
      <c r="B2296">
        <v>247803123.53145847</v>
      </c>
    </row>
    <row r="2297" spans="1:2" x14ac:dyDescent="0.25">
      <c r="A2297">
        <f ca="1">26562.2784589712*(((RANDBETWEEN(3800,4995))))</f>
        <v>126967691.03388247</v>
      </c>
      <c r="B2297">
        <v>265847636.67229185</v>
      </c>
    </row>
    <row r="2298" spans="1:2" x14ac:dyDescent="0.25">
      <c r="A2298">
        <f ca="1">34033.554819776*(((RANDBETWEEN(3800,4995))))</f>
        <v>138924970.77432558</v>
      </c>
      <c r="B2298">
        <v>258915241.495372</v>
      </c>
    </row>
    <row r="2299" spans="1:2" x14ac:dyDescent="0.25">
      <c r="A2299">
        <f ca="1">31323.6718769112*(((RANDBETWEEN(3800,4995))))</f>
        <v>146688755.39957497</v>
      </c>
      <c r="B2299">
        <v>207629309.52522659</v>
      </c>
    </row>
    <row r="2300" spans="1:2" x14ac:dyDescent="0.25">
      <c r="A2300">
        <f ca="1">29560.1767555895*(((RANDBETWEEN(3800,4995))))</f>
        <v>138518988.27669227</v>
      </c>
      <c r="B2300">
        <v>230922337.90540701</v>
      </c>
    </row>
    <row r="2301" spans="1:2" x14ac:dyDescent="0.25">
      <c r="A2301">
        <f ca="1">33555.4650611095*(((RANDBETWEEN(3800,4995))))</f>
        <v>139792067.44458222</v>
      </c>
      <c r="B2301">
        <v>258167137.02787492</v>
      </c>
    </row>
    <row r="2302" spans="1:2" x14ac:dyDescent="0.25">
      <c r="A2302">
        <f ca="1">27725.4479225925*(((RANDBETWEEN(3800,4995))))</f>
        <v>114506099.92030685</v>
      </c>
      <c r="B2302">
        <v>215030258.09657258</v>
      </c>
    </row>
    <row r="2303" spans="1:2" x14ac:dyDescent="0.25">
      <c r="A2303">
        <f ca="1">32661.4617319724*(((RANDBETWEEN(3800,4995))))</f>
        <v>142403973.15139973</v>
      </c>
      <c r="B2303">
        <v>248869084.99687713</v>
      </c>
    </row>
    <row r="2304" spans="1:2" x14ac:dyDescent="0.25">
      <c r="A2304">
        <f ca="1">28037.0181587589*(((RANDBETWEEN(3800,4995))))</f>
        <v>124400249.57041322</v>
      </c>
      <c r="B2304">
        <v>258601056.03067353</v>
      </c>
    </row>
    <row r="2305" spans="1:2" x14ac:dyDescent="0.25">
      <c r="A2305">
        <f ca="1">30967.2233782418*(((RANDBETWEEN(3800,4995))))</f>
        <v>139166701.86181861</v>
      </c>
      <c r="B2305">
        <v>235506279.3175405</v>
      </c>
    </row>
    <row r="2306" spans="1:2" x14ac:dyDescent="0.25">
      <c r="A2306">
        <f ca="1">27631.8178993789*(((RANDBETWEEN(3800,4995))))</f>
        <v>129537962.31228822</v>
      </c>
      <c r="B2306">
        <v>221020291.67726701</v>
      </c>
    </row>
    <row r="2307" spans="1:2" x14ac:dyDescent="0.25">
      <c r="A2307">
        <f ca="1">28618.8966846511*(((RANDBETWEEN(3800,4995))))</f>
        <v>128699178.39087604</v>
      </c>
      <c r="B2307">
        <v>226972752.06842795</v>
      </c>
    </row>
    <row r="2308" spans="1:2" x14ac:dyDescent="0.25">
      <c r="A2308">
        <f ca="1">31171.7836456258*(((RANDBETWEEN(3800,4995))))</f>
        <v>124375416.74604711</v>
      </c>
      <c r="B2308">
        <v>243986195.99889481</v>
      </c>
    </row>
    <row r="2309" spans="1:2" x14ac:dyDescent="0.25">
      <c r="A2309">
        <f ca="1">28241.1947523739*(((RANDBETWEEN(3800,4995))))</f>
        <v>129203465.99211058</v>
      </c>
      <c r="B2309">
        <v>245719771.43340224</v>
      </c>
    </row>
    <row r="2310" spans="1:2" x14ac:dyDescent="0.25">
      <c r="A2310">
        <f ca="1">27198.3819933657*(((RANDBETWEEN(3800,4995))))</f>
        <v>116980240.9534658</v>
      </c>
      <c r="B2310">
        <v>212515694.34478796</v>
      </c>
    </row>
    <row r="2311" spans="1:2" x14ac:dyDescent="0.25">
      <c r="A2311">
        <f ca="1">30970.3786978351*(((RANDBETWEEN(3800,4995))))</f>
        <v>125863619.02800187</v>
      </c>
      <c r="B2311">
        <v>254173204.7177341</v>
      </c>
    </row>
    <row r="2312" spans="1:2" x14ac:dyDescent="0.25">
      <c r="A2312">
        <f ca="1">26929.3579006103*(((RANDBETWEEN(3800,4995))))</f>
        <v>124682927.07982555</v>
      </c>
      <c r="B2312">
        <v>267177550.45840177</v>
      </c>
    </row>
    <row r="2313" spans="1:2" x14ac:dyDescent="0.25">
      <c r="A2313">
        <f ca="1">30530.9930566832*(((RANDBETWEEN(3800,4995))))</f>
        <v>137023096.83839434</v>
      </c>
      <c r="B2313">
        <v>248700744.08992013</v>
      </c>
    </row>
    <row r="2314" spans="1:2" x14ac:dyDescent="0.25">
      <c r="A2314">
        <f ca="1">28197.6604806758*(((RANDBETWEEN(3800,4995))))</f>
        <v>125592379.78093006</v>
      </c>
      <c r="B2314">
        <v>239455553.87148511</v>
      </c>
    </row>
    <row r="2315" spans="1:2" x14ac:dyDescent="0.25">
      <c r="A2315">
        <f ca="1">30026.4445430355*(((RANDBETWEEN(3800,4995))))</f>
        <v>124519665.51996826</v>
      </c>
      <c r="B2315">
        <v>263730849.62637505</v>
      </c>
    </row>
    <row r="2316" spans="1:2" x14ac:dyDescent="0.25">
      <c r="A2316">
        <f ca="1">31279.7765857508*(((RANDBETWEEN(3800,4995))))</f>
        <v>132282175.18113993</v>
      </c>
      <c r="B2316">
        <v>266893536.2491219</v>
      </c>
    </row>
    <row r="2317" spans="1:2" x14ac:dyDescent="0.25">
      <c r="A2317">
        <f ca="1">30709.1904955638*(((RANDBETWEEN(3800,4995))))</f>
        <v>117954000.69346066</v>
      </c>
      <c r="B2317">
        <v>250627028.26106504</v>
      </c>
    </row>
    <row r="2318" spans="1:2" x14ac:dyDescent="0.25">
      <c r="A2318">
        <f ca="1">27825.6738291414*(((RANDBETWEEN(3800,4995))))</f>
        <v>131225877.77823085</v>
      </c>
      <c r="B2318">
        <v>239919132.72987527</v>
      </c>
    </row>
    <row r="2319" spans="1:2" x14ac:dyDescent="0.25">
      <c r="A2319">
        <f ca="1">26463.6994788723*(((RANDBETWEEN(3800,4995))))</f>
        <v>102679153.9780245</v>
      </c>
      <c r="B2319">
        <v>205196490.91344497</v>
      </c>
    </row>
    <row r="2320" spans="1:2" x14ac:dyDescent="0.25">
      <c r="A2320">
        <f ca="1">27048.9475600001*(((RANDBETWEEN(3800,4995))))</f>
        <v>112009691.84596026</v>
      </c>
      <c r="B2320">
        <v>262574123.90352386</v>
      </c>
    </row>
    <row r="2321" spans="1:2" x14ac:dyDescent="0.25">
      <c r="A2321">
        <f ca="1">29767.6783197778*(((RANDBETWEEN(3800,4995))))</f>
        <v>113772066.53819063</v>
      </c>
      <c r="B2321">
        <v>214753497.95072609</v>
      </c>
    </row>
    <row r="2322" spans="1:2" x14ac:dyDescent="0.25">
      <c r="A2322">
        <f ca="1">27458.9596299607*(((RANDBETWEEN(3800,4995))))</f>
        <v>119062048.95550939</v>
      </c>
      <c r="B2322">
        <v>215501242.37382185</v>
      </c>
    </row>
    <row r="2323" spans="1:2" x14ac:dyDescent="0.25">
      <c r="A2323">
        <f ca="1">28475.5339999196*(((RANDBETWEEN(3800,4995))))</f>
        <v>135828297.17961642</v>
      </c>
      <c r="B2323">
        <v>259763297.82526112</v>
      </c>
    </row>
    <row r="2324" spans="1:2" x14ac:dyDescent="0.25">
      <c r="A2324">
        <f ca="1">28503.7711835297*(((RANDBETWEEN(3800,4995))))</f>
        <v>128780038.20718715</v>
      </c>
      <c r="B2324">
        <v>260103218.1024819</v>
      </c>
    </row>
    <row r="2325" spans="1:2" x14ac:dyDescent="0.25">
      <c r="A2325">
        <f ca="1">29430.8697769486*(((RANDBETWEEN(3800,4995))))</f>
        <v>146948332.79630446</v>
      </c>
      <c r="B2325">
        <v>212325705.75792179</v>
      </c>
    </row>
    <row r="2326" spans="1:2" x14ac:dyDescent="0.25">
      <c r="A2326">
        <f ca="1">28480.3777033765*(((RANDBETWEEN(3800,4995))))</f>
        <v>119788468.62040141</v>
      </c>
      <c r="B2326">
        <v>252432641.07900059</v>
      </c>
    </row>
    <row r="2327" spans="1:2" x14ac:dyDescent="0.25">
      <c r="A2327">
        <f ca="1">32112.8425247509*(((RANDBETWEEN(3800,4995))))</f>
        <v>152311212.09489334</v>
      </c>
      <c r="B2327">
        <v>226437998.22365844</v>
      </c>
    </row>
    <row r="2328" spans="1:2" x14ac:dyDescent="0.25">
      <c r="A2328">
        <f ca="1">29777.8313527784*(((RANDBETWEEN(3800,4995))))</f>
        <v>121255329.26851363</v>
      </c>
      <c r="B2328">
        <v>224255846.97996491</v>
      </c>
    </row>
    <row r="2329" spans="1:2" x14ac:dyDescent="0.25">
      <c r="A2329">
        <f ca="1">32412.7844408399*(((RANDBETWEEN(3800,4995))))</f>
        <v>159535725.01781383</v>
      </c>
      <c r="B2329">
        <v>257007241.84250411</v>
      </c>
    </row>
    <row r="2330" spans="1:2" x14ac:dyDescent="0.25">
      <c r="A2330">
        <f ca="1">27124.1971404781*(((RANDBETWEEN(3800,4995))))</f>
        <v>121570651.58362295</v>
      </c>
      <c r="B2330">
        <v>246903186.37692884</v>
      </c>
    </row>
    <row r="2331" spans="1:2" x14ac:dyDescent="0.25">
      <c r="A2331">
        <f ca="1">28035.0718070567*(((RANDBETWEEN(3800,4995))))</f>
        <v>109392850.19113524</v>
      </c>
      <c r="B2331">
        <v>226139802.37049747</v>
      </c>
    </row>
    <row r="2332" spans="1:2" x14ac:dyDescent="0.25">
      <c r="A2332">
        <f ca="1">30463.6659934078*(((RANDBETWEEN(3800,4995))))</f>
        <v>120301017.00796728</v>
      </c>
      <c r="B2332">
        <v>222568384.6429981</v>
      </c>
    </row>
    <row r="2333" spans="1:2" x14ac:dyDescent="0.25">
      <c r="A2333">
        <f ca="1">25811.5817343671*(((RANDBETWEEN(3800,4995))))</f>
        <v>123043810.12772807</v>
      </c>
      <c r="B2333">
        <v>254318482.44448814</v>
      </c>
    </row>
    <row r="2334" spans="1:2" x14ac:dyDescent="0.25">
      <c r="A2334">
        <f ca="1">33248.2185625392*(((RANDBETWEEN(3800,4995))))</f>
        <v>130266520.32802859</v>
      </c>
      <c r="B2334">
        <v>220490338.54483801</v>
      </c>
    </row>
    <row r="2335" spans="1:2" x14ac:dyDescent="0.25">
      <c r="A2335">
        <f ca="1">30130.7082068047*(((RANDBETWEEN(3800,4995))))</f>
        <v>146826941.09175947</v>
      </c>
      <c r="B2335">
        <v>206184417.73762199</v>
      </c>
    </row>
    <row r="2336" spans="1:2" x14ac:dyDescent="0.25">
      <c r="A2336">
        <f ca="1">32086.1929858321*(((RANDBETWEEN(3800,4995))))</f>
        <v>130237857.32949258</v>
      </c>
      <c r="B2336">
        <v>218196652.18393368</v>
      </c>
    </row>
    <row r="2337" spans="1:2" x14ac:dyDescent="0.25">
      <c r="A2337">
        <f ca="1">31018.3075655058*(((RANDBETWEEN(3800,4995))))</f>
        <v>138682853.12537625</v>
      </c>
      <c r="B2337">
        <v>246544693.98327714</v>
      </c>
    </row>
    <row r="2338" spans="1:2" x14ac:dyDescent="0.25">
      <c r="A2338">
        <f ca="1">30589.4996587338*(((RANDBETWEEN(3800,4995))))</f>
        <v>118320184.67998235</v>
      </c>
      <c r="B2338">
        <v>233482868.81908447</v>
      </c>
    </row>
    <row r="2339" spans="1:2" x14ac:dyDescent="0.25">
      <c r="A2339">
        <f ca="1">27648.6034432175*(((RANDBETWEEN(3800,4995))))</f>
        <v>113691057.3585102</v>
      </c>
      <c r="B2339">
        <v>238414619.85712412</v>
      </c>
    </row>
    <row r="2340" spans="1:2" x14ac:dyDescent="0.25">
      <c r="A2340">
        <f ca="1">31723.2702635214*(((RANDBETWEEN(3800,4995))))</f>
        <v>153128225.56201783</v>
      </c>
      <c r="B2340">
        <v>239073502.39371592</v>
      </c>
    </row>
    <row r="2341" spans="1:2" x14ac:dyDescent="0.25">
      <c r="A2341">
        <f ca="1">28533.2242883746*(((RANDBETWEEN(3800,4995))))</f>
        <v>129312572.47491376</v>
      </c>
      <c r="B2341">
        <v>257287665.42187274</v>
      </c>
    </row>
    <row r="2342" spans="1:2" x14ac:dyDescent="0.25">
      <c r="A2342">
        <f ca="1">25930.8935805814*(((RANDBETWEEN(3800,4995))))</f>
        <v>114277448.00962217</v>
      </c>
      <c r="B2342">
        <v>225704275.08294371</v>
      </c>
    </row>
    <row r="2343" spans="1:2" x14ac:dyDescent="0.25">
      <c r="A2343">
        <f ca="1">26293.3277543233*(((RANDBETWEEN(3800,4995))))</f>
        <v>117741521.68386005</v>
      </c>
      <c r="B2343">
        <v>212495813.74195465</v>
      </c>
    </row>
    <row r="2344" spans="1:2" x14ac:dyDescent="0.25">
      <c r="A2344">
        <f ca="1">29762.1185558379*(((RANDBETWEEN(3800,4995))))</f>
        <v>134167630.44971739</v>
      </c>
      <c r="B2344">
        <v>231698526.21050268</v>
      </c>
    </row>
    <row r="2345" spans="1:2" x14ac:dyDescent="0.25">
      <c r="A2345">
        <f ca="1">25595.6364692097*(((RANDBETWEEN(3800,4995))))</f>
        <v>127415078.34372638</v>
      </c>
      <c r="B2345">
        <v>263209146.33928967</v>
      </c>
    </row>
    <row r="2346" spans="1:2" x14ac:dyDescent="0.25">
      <c r="A2346">
        <f ca="1">31720.7471716939*(((RANDBETWEEN(3800,4995))))</f>
        <v>127549124.37738103</v>
      </c>
      <c r="B2346">
        <v>245600087.44756359</v>
      </c>
    </row>
    <row r="2347" spans="1:2" x14ac:dyDescent="0.25">
      <c r="A2347">
        <f ca="1">27191.8595027689*(((RANDBETWEEN(3800,4995))))</f>
        <v>117985478.38251446</v>
      </c>
      <c r="B2347">
        <v>224024586.10004985</v>
      </c>
    </row>
    <row r="2348" spans="1:2" x14ac:dyDescent="0.25">
      <c r="A2348">
        <f ca="1">32175.8690685689*(((RANDBETWEEN(3800,4995))))</f>
        <v>152803202.20663384</v>
      </c>
      <c r="B2348">
        <v>207419250.93251333</v>
      </c>
    </row>
    <row r="2349" spans="1:2" x14ac:dyDescent="0.25">
      <c r="A2349">
        <f ca="1">28959.2264384688*(((RANDBETWEEN(3800,4995))))</f>
        <v>129824212.12365556</v>
      </c>
      <c r="B2349">
        <v>250672290.91455549</v>
      </c>
    </row>
    <row r="2350" spans="1:2" x14ac:dyDescent="0.25">
      <c r="A2350">
        <f ca="1">31510.5587975715*(((RANDBETWEEN(3800,4995))))</f>
        <v>132186794.15581238</v>
      </c>
      <c r="B2350">
        <v>257593216.52803582</v>
      </c>
    </row>
    <row r="2351" spans="1:2" x14ac:dyDescent="0.25">
      <c r="A2351">
        <f ca="1">31893.6470136828*(((RANDBETWEEN(3800,4995))))</f>
        <v>130285548.0508942</v>
      </c>
      <c r="B2351">
        <v>231180826.33709118</v>
      </c>
    </row>
    <row r="2352" spans="1:2" x14ac:dyDescent="0.25">
      <c r="A2352">
        <f ca="1">31005.5378882994*(((RANDBETWEEN(3800,4995))))</f>
        <v>135339172.88242683</v>
      </c>
      <c r="B2352">
        <v>227808082.735901</v>
      </c>
    </row>
    <row r="2353" spans="1:2" x14ac:dyDescent="0.25">
      <c r="A2353">
        <f ca="1">27713.1774070252*(((RANDBETWEEN(3800,4995))))</f>
        <v>132136429.87669617</v>
      </c>
      <c r="B2353">
        <v>234662301.97066963</v>
      </c>
    </row>
    <row r="2354" spans="1:2" x14ac:dyDescent="0.25">
      <c r="A2354">
        <f ca="1">29007.7889775363*(((RANDBETWEEN(3800,4995))))</f>
        <v>122412869.48520319</v>
      </c>
      <c r="B2354">
        <v>220542428.04324147</v>
      </c>
    </row>
    <row r="2355" spans="1:2" x14ac:dyDescent="0.25">
      <c r="A2355">
        <f ca="1">27419.1292044023*(((RANDBETWEEN(3800,4995))))</f>
        <v>104494301.39797704</v>
      </c>
      <c r="B2355">
        <v>213214342.32915062</v>
      </c>
    </row>
    <row r="2356" spans="1:2" x14ac:dyDescent="0.25">
      <c r="A2356">
        <f ca="1">29899.1716620682*(((RANDBETWEEN(3800,4995))))</f>
        <v>132931717.20955513</v>
      </c>
      <c r="B2356">
        <v>259401618.4080849</v>
      </c>
    </row>
    <row r="2357" spans="1:2" x14ac:dyDescent="0.25">
      <c r="A2357">
        <f ca="1">30347.5345433536*(((RANDBETWEEN(3800,4995))))</f>
        <v>129098411.94742614</v>
      </c>
      <c r="B2357">
        <v>217676719.7340301</v>
      </c>
    </row>
    <row r="2358" spans="1:2" x14ac:dyDescent="0.25">
      <c r="A2358">
        <f ca="1">32098.6819668074*(((RANDBETWEEN(3800,4995))))</f>
        <v>142518147.93262497</v>
      </c>
      <c r="B2358">
        <v>264449270.65900639</v>
      </c>
    </row>
    <row r="2359" spans="1:2" x14ac:dyDescent="0.25">
      <c r="A2359">
        <f ca="1">32347.4384046282*(((RANDBETWEEN(3800,4995))))</f>
        <v>151127232.22642273</v>
      </c>
      <c r="B2359">
        <v>259465525.37484744</v>
      </c>
    </row>
    <row r="2360" spans="1:2" x14ac:dyDescent="0.25">
      <c r="A2360">
        <f ca="1">30541.6951492195*(((RANDBETWEEN(3800,4995))))</f>
        <v>129680037.60358591</v>
      </c>
      <c r="B2360">
        <v>212145095.96583781</v>
      </c>
    </row>
    <row r="2361" spans="1:2" x14ac:dyDescent="0.25">
      <c r="A2361">
        <f ca="1">32941.2920084779*(((RANDBETWEEN(3800,4995))))</f>
        <v>149981702.51459974</v>
      </c>
      <c r="B2361">
        <v>212272651.81134355</v>
      </c>
    </row>
    <row r="2362" spans="1:2" x14ac:dyDescent="0.25">
      <c r="A2362">
        <f ca="1">29732.1469048729*(((RANDBETWEEN(3800,4995))))</f>
        <v>119255641.23544531</v>
      </c>
      <c r="B2362">
        <v>213256231.12923172</v>
      </c>
    </row>
    <row r="2363" spans="1:2" x14ac:dyDescent="0.25">
      <c r="A2363">
        <f ca="1">28397.0918142721*(((RANDBETWEEN(3800,4995))))</f>
        <v>113957529.45067397</v>
      </c>
      <c r="B2363">
        <v>226430428.68690464</v>
      </c>
    </row>
    <row r="2364" spans="1:2" x14ac:dyDescent="0.25">
      <c r="A2364">
        <f ca="1">32201.4426592711*(((RANDBETWEEN(3800,4995))))</f>
        <v>125263611.9445646</v>
      </c>
      <c r="B2364">
        <v>249248780.62800774</v>
      </c>
    </row>
    <row r="2365" spans="1:2" x14ac:dyDescent="0.25">
      <c r="A2365">
        <f ca="1">32191.7130696883*(((RANDBETWEEN(3800,4995))))</f>
        <v>148307222.11205405</v>
      </c>
      <c r="B2365">
        <v>247753742.52827197</v>
      </c>
    </row>
    <row r="2366" spans="1:2" x14ac:dyDescent="0.25">
      <c r="A2366">
        <f ca="1">26779.5818557283*(((RANDBETWEEN(3800,4995))))</f>
        <v>130604020.71038713</v>
      </c>
      <c r="B2366">
        <v>259658919.07912651</v>
      </c>
    </row>
    <row r="2367" spans="1:2" x14ac:dyDescent="0.25">
      <c r="A2367">
        <f ca="1">31598.2806957241*(((RANDBETWEEN(3800,4995))))</f>
        <v>135525025.90396085</v>
      </c>
      <c r="B2367">
        <v>248461501.0223386</v>
      </c>
    </row>
    <row r="2368" spans="1:2" x14ac:dyDescent="0.25">
      <c r="A2368">
        <f ca="1">30134.69356998*(((RANDBETWEEN(3800,4995))))</f>
        <v>148955790.3164112</v>
      </c>
      <c r="B2368">
        <v>264468127.36150485</v>
      </c>
    </row>
    <row r="2369" spans="1:2" x14ac:dyDescent="0.25">
      <c r="A2369">
        <f ca="1">28808.1161769926*(((RANDBETWEEN(3800,4995))))</f>
        <v>135138872.98627225</v>
      </c>
      <c r="B2369">
        <v>237944642.80498579</v>
      </c>
    </row>
    <row r="2370" spans="1:2" x14ac:dyDescent="0.25">
      <c r="A2370">
        <f ca="1">30156.6303942872*(((RANDBETWEEN(3800,4995))))</f>
        <v>118636183.97112595</v>
      </c>
      <c r="B2370">
        <v>236722654.51042938</v>
      </c>
    </row>
    <row r="2371" spans="1:2" x14ac:dyDescent="0.25">
      <c r="A2371">
        <f ca="1">32224.57947007*(((RANDBETWEEN(3800,4995))))</f>
        <v>139467979.94646317</v>
      </c>
      <c r="B2371">
        <v>237734155.32684886</v>
      </c>
    </row>
    <row r="2372" spans="1:2" x14ac:dyDescent="0.25">
      <c r="A2372">
        <f ca="1">26916.8180989503*(((RANDBETWEEN(3800,4995))))</f>
        <v>112377715.56311761</v>
      </c>
      <c r="B2372">
        <v>222032458.05831686</v>
      </c>
    </row>
    <row r="2373" spans="1:2" x14ac:dyDescent="0.25">
      <c r="A2373">
        <f ca="1">31016.7545798151*(((RANDBETWEEN(3800,4995))))</f>
        <v>127323777.55014089</v>
      </c>
      <c r="B2373">
        <v>251742523.85714257</v>
      </c>
    </row>
    <row r="2374" spans="1:2" x14ac:dyDescent="0.25">
      <c r="A2374">
        <f ca="1">29633.7167448556*(((RANDBETWEEN(3800,4995))))</f>
        <v>116964279.99194522</v>
      </c>
      <c r="B2374">
        <v>257441549.24688447</v>
      </c>
    </row>
    <row r="2375" spans="1:2" x14ac:dyDescent="0.25">
      <c r="A2375">
        <f ca="1">28432.6544833465*(((RANDBETWEEN(3800,4995))))</f>
        <v>132695198.47377802</v>
      </c>
      <c r="B2375">
        <v>222769636.61826491</v>
      </c>
    </row>
    <row r="2376" spans="1:2" x14ac:dyDescent="0.25">
      <c r="A2376">
        <f ca="1">33043.5806728802*(((RANDBETWEEN(3800,4995))))</f>
        <v>160955281.45759958</v>
      </c>
      <c r="B2376">
        <v>222731668.64314795</v>
      </c>
    </row>
    <row r="2377" spans="1:2" x14ac:dyDescent="0.25">
      <c r="A2377">
        <f ca="1">32124.0153184207*(((RANDBETWEEN(3800,4995))))</f>
        <v>160106092.34700862</v>
      </c>
      <c r="B2377">
        <v>240099297.94803736</v>
      </c>
    </row>
    <row r="2378" spans="1:2" x14ac:dyDescent="0.25">
      <c r="A2378">
        <f ca="1">27981.7090209783*(((RANDBETWEEN(3800,4995))))</f>
        <v>128492007.82433242</v>
      </c>
      <c r="B2378">
        <v>237512904.25684911</v>
      </c>
    </row>
    <row r="2379" spans="1:2" x14ac:dyDescent="0.25">
      <c r="A2379">
        <f ca="1">29220.4134943169*(((RANDBETWEEN(3800,4995))))</f>
        <v>129563313.43380103</v>
      </c>
      <c r="B2379">
        <v>227612971.91896439</v>
      </c>
    </row>
    <row r="2380" spans="1:2" x14ac:dyDescent="0.25">
      <c r="A2380">
        <f ca="1">31971.3487082676*(((RANDBETWEEN(3800,4995))))</f>
        <v>136261888.19463637</v>
      </c>
      <c r="B2380">
        <v>258566667.00011826</v>
      </c>
    </row>
    <row r="2381" spans="1:2" x14ac:dyDescent="0.25">
      <c r="A2381">
        <f ca="1">31764.3843576897*(((RANDBETWEEN(3800,4995))))</f>
        <v>149578485.94036084</v>
      </c>
      <c r="B2381">
        <v>247970797.79173568</v>
      </c>
    </row>
    <row r="2382" spans="1:2" x14ac:dyDescent="0.25">
      <c r="A2382">
        <f ca="1">30459.4576318491*(((RANDBETWEEN(3800,4995))))</f>
        <v>144834721.03944266</v>
      </c>
      <c r="B2382">
        <v>262354811.35737395</v>
      </c>
    </row>
    <row r="2383" spans="1:2" x14ac:dyDescent="0.25">
      <c r="A2383">
        <f ca="1">33011.8284644664*(((RANDBETWEEN(3800,4995))))</f>
        <v>153174884.07512391</v>
      </c>
      <c r="B2383">
        <v>258817486.49327582</v>
      </c>
    </row>
    <row r="2384" spans="1:2" x14ac:dyDescent="0.25">
      <c r="A2384">
        <f ca="1">27866.0959558162*(((RANDBETWEEN(3800,4995))))</f>
        <v>114223127.32289067</v>
      </c>
      <c r="B2384">
        <v>209678106.65513581</v>
      </c>
    </row>
    <row r="2385" spans="1:2" x14ac:dyDescent="0.25">
      <c r="A2385">
        <f ca="1">33984.4748764075*(((RANDBETWEEN(3800,4995))))</f>
        <v>130262492.20127</v>
      </c>
      <c r="B2385">
        <v>204776465.91400954</v>
      </c>
    </row>
    <row r="2386" spans="1:2" x14ac:dyDescent="0.25">
      <c r="A2386">
        <f ca="1">27483.8111959323*(((RANDBETWEEN(3800,4995))))</f>
        <v>128596752.58576715</v>
      </c>
      <c r="B2386">
        <v>207408205.11550868</v>
      </c>
    </row>
    <row r="2387" spans="1:2" x14ac:dyDescent="0.25">
      <c r="A2387">
        <f ca="1">32170.323446485*(((RANDBETWEEN(3800,4995))))</f>
        <v>150910987.28746107</v>
      </c>
      <c r="B2387">
        <v>214605832.69842324</v>
      </c>
    </row>
    <row r="2388" spans="1:2" x14ac:dyDescent="0.25">
      <c r="A2388">
        <f ca="1">29454.8238830945*(((RANDBETWEEN(3800,4995))))</f>
        <v>120499684.50573951</v>
      </c>
      <c r="B2388">
        <v>262197667.88881645</v>
      </c>
    </row>
    <row r="2389" spans="1:2" x14ac:dyDescent="0.25">
      <c r="A2389">
        <f ca="1">31023.7645864336*(((RANDBETWEEN(3800,4995))))</f>
        <v>130920286.55474973</v>
      </c>
      <c r="B2389">
        <v>254223762.28538567</v>
      </c>
    </row>
    <row r="2390" spans="1:2" x14ac:dyDescent="0.25">
      <c r="A2390">
        <f ca="1">29482.1398283451*(((RANDBETWEEN(3800,4995))))</f>
        <v>138389164.35425186</v>
      </c>
      <c r="B2390">
        <v>232076984.9506641</v>
      </c>
    </row>
    <row r="2391" spans="1:2" x14ac:dyDescent="0.25">
      <c r="A2391">
        <f ca="1">32880.5586491745*(((RANDBETWEEN(3800,4995))))</f>
        <v>133330665.32240251</v>
      </c>
      <c r="B2391">
        <v>234473587.11975521</v>
      </c>
    </row>
    <row r="2392" spans="1:2" x14ac:dyDescent="0.25">
      <c r="A2392">
        <f ca="1">31031.7583760434*(((RANDBETWEEN(3800,4995))))</f>
        <v>146749185.36030942</v>
      </c>
      <c r="B2392">
        <v>224060031.63852113</v>
      </c>
    </row>
    <row r="2393" spans="1:2" x14ac:dyDescent="0.25">
      <c r="A2393">
        <f ca="1">28746.5070136402*(((RANDBETWEEN(3800,4995))))</f>
        <v>139075600.93199119</v>
      </c>
      <c r="B2393">
        <v>207035530.81890398</v>
      </c>
    </row>
    <row r="2394" spans="1:2" x14ac:dyDescent="0.25">
      <c r="A2394">
        <f ca="1">26318.3605614308*(((RANDBETWEEN(3800,4995))))</f>
        <v>122880425.46132024</v>
      </c>
      <c r="B2394">
        <v>210213334.42027751</v>
      </c>
    </row>
    <row r="2395" spans="1:2" x14ac:dyDescent="0.25">
      <c r="A2395">
        <f ca="1">28769.8628904944*(((RANDBETWEEN(3800,4995))))</f>
        <v>123624100.84045462</v>
      </c>
      <c r="B2395">
        <v>259743335.91019279</v>
      </c>
    </row>
    <row r="2396" spans="1:2" x14ac:dyDescent="0.25">
      <c r="A2396">
        <f ca="1">28337.6441245774*(((RANDBETWEEN(3800,4995))))</f>
        <v>133810355.55625468</v>
      </c>
      <c r="B2396">
        <v>218827923.37469205</v>
      </c>
    </row>
    <row r="2397" spans="1:2" x14ac:dyDescent="0.25">
      <c r="A2397">
        <f ca="1">26954.3338282381*(((RANDBETWEEN(3800,4995))))</f>
        <v>114286375.43172939</v>
      </c>
      <c r="B2397">
        <v>235612383.45736706</v>
      </c>
    </row>
    <row r="2398" spans="1:2" x14ac:dyDescent="0.25">
      <c r="A2398">
        <f ca="1">29336.9277111487*(((RANDBETWEEN(3800,4995))))</f>
        <v>124564595.06153722</v>
      </c>
      <c r="B2398">
        <v>239153355.79300496</v>
      </c>
    </row>
    <row r="2399" spans="1:2" x14ac:dyDescent="0.25">
      <c r="A2399">
        <f ca="1">32687.4187545927*(((RANDBETWEEN(3800,4995))))</f>
        <v>143497768.33266193</v>
      </c>
      <c r="B2399">
        <v>231221094.49404353</v>
      </c>
    </row>
    <row r="2400" spans="1:2" x14ac:dyDescent="0.25">
      <c r="A2400">
        <f ca="1">28386.0309635837*(((RANDBETWEEN(3800,4995))))</f>
        <v>132023430.0116276</v>
      </c>
      <c r="B2400">
        <v>262036599.55835974</v>
      </c>
    </row>
    <row r="2401" spans="1:2" x14ac:dyDescent="0.25">
      <c r="A2401">
        <f ca="1">32919.9000910652*(((RANDBETWEEN(3800,4995))))</f>
        <v>159068957.24002716</v>
      </c>
      <c r="B2401">
        <v>210249660.60559788</v>
      </c>
    </row>
    <row r="2402" spans="1:2" x14ac:dyDescent="0.25">
      <c r="A2402">
        <f ca="1">27795.4946108803*(((RANDBETWEEN(3800,4995))))</f>
        <v>110987409.98124501</v>
      </c>
      <c r="B2402">
        <v>211741654.67155305</v>
      </c>
    </row>
    <row r="2403" spans="1:2" x14ac:dyDescent="0.25">
      <c r="A2403">
        <f ca="1">27935.2590813889*(((RANDBETWEEN(3800,4995))))</f>
        <v>118808656.8731471</v>
      </c>
      <c r="B2403">
        <v>247169431.94984087</v>
      </c>
    </row>
    <row r="2404" spans="1:2" x14ac:dyDescent="0.25">
      <c r="A2404">
        <f ca="1">29199.0061279893*(((RANDBETWEEN(3800,4995))))</f>
        <v>121292671.45566791</v>
      </c>
      <c r="B2404">
        <v>211265190.12220016</v>
      </c>
    </row>
    <row r="2405" spans="1:2" x14ac:dyDescent="0.25">
      <c r="A2405">
        <f ca="1">29916.0922004857*(((RANDBETWEEN(3800,4995))))</f>
        <v>128639196.46208845</v>
      </c>
      <c r="B2405">
        <v>228024509.75932473</v>
      </c>
    </row>
    <row r="2406" spans="1:2" x14ac:dyDescent="0.25">
      <c r="A2406">
        <f ca="1">31057.2010867156*(((RANDBETWEEN(3800,4995))))</f>
        <v>123266031.11317432</v>
      </c>
      <c r="B2406">
        <v>250600709.08701599</v>
      </c>
    </row>
    <row r="2407" spans="1:2" x14ac:dyDescent="0.25">
      <c r="A2407">
        <f ca="1">30324.1485443729*(((RANDBETWEEN(3800,4995))))</f>
        <v>127694989.52035429</v>
      </c>
      <c r="B2407">
        <v>263131845.87604076</v>
      </c>
    </row>
    <row r="2408" spans="1:2" x14ac:dyDescent="0.25">
      <c r="A2408">
        <f ca="1">28176.8170041206*(((RANDBETWEEN(3800,4995))))</f>
        <v>114595114.75575835</v>
      </c>
      <c r="B2408">
        <v>204612199.60654029</v>
      </c>
    </row>
    <row r="2409" spans="1:2" x14ac:dyDescent="0.25">
      <c r="A2409">
        <f ca="1">30015.2831028405*(((RANDBETWEEN(3800,4995))))</f>
        <v>126004158.46572444</v>
      </c>
      <c r="B2409">
        <v>204446120.57295722</v>
      </c>
    </row>
    <row r="2410" spans="1:2" x14ac:dyDescent="0.25">
      <c r="A2410">
        <f ca="1">27580.9451367384*(((RANDBETWEEN(3800,4995))))</f>
        <v>125162329.03051879</v>
      </c>
      <c r="B2410">
        <v>230155889.46426329</v>
      </c>
    </row>
    <row r="2411" spans="1:2" x14ac:dyDescent="0.25">
      <c r="A2411">
        <f ca="1">27015.6480702028*(((RANDBETWEEN(3800,4995))))</f>
        <v>114951582.53871274</v>
      </c>
      <c r="B2411">
        <v>237477350.76226828</v>
      </c>
    </row>
    <row r="2412" spans="1:2" x14ac:dyDescent="0.25">
      <c r="A2412">
        <f ca="1">33145.5031744203*(((RANDBETWEEN(3800,4995))))</f>
        <v>155783864.91977543</v>
      </c>
      <c r="B2412">
        <v>210713677.39220881</v>
      </c>
    </row>
    <row r="2413" spans="1:2" x14ac:dyDescent="0.25">
      <c r="A2413">
        <f ca="1">27723.429200934*(((RANDBETWEEN(3800,4995))))</f>
        <v>108620395.60925958</v>
      </c>
      <c r="B2413">
        <v>228376049.05413345</v>
      </c>
    </row>
    <row r="2414" spans="1:2" x14ac:dyDescent="0.25">
      <c r="A2414">
        <f ca="1">29575.3404265217*(((RANDBETWEEN(3800,4995))))</f>
        <v>136726798.79180995</v>
      </c>
      <c r="B2414">
        <v>218919612.30810899</v>
      </c>
    </row>
    <row r="2415" spans="1:2" x14ac:dyDescent="0.25">
      <c r="A2415">
        <f ca="1">29488.1993346889*(((RANDBETWEEN(3800,4995))))</f>
        <v>145494775.51735517</v>
      </c>
      <c r="B2415">
        <v>226361684.16773692</v>
      </c>
    </row>
    <row r="2416" spans="1:2" x14ac:dyDescent="0.25">
      <c r="A2416">
        <f ca="1">27041.2255998781*(((RANDBETWEEN(3800,4995))))</f>
        <v>134286726.32899478</v>
      </c>
      <c r="B2416">
        <v>229329264.82117486</v>
      </c>
    </row>
    <row r="2417" spans="1:2" x14ac:dyDescent="0.25">
      <c r="A2417">
        <f ca="1">27074.4566894751*(((RANDBETWEEN(3800,4995))))</f>
        <v>104778147.3882685</v>
      </c>
      <c r="B2417">
        <v>244964028.77193606</v>
      </c>
    </row>
    <row r="2418" spans="1:2" x14ac:dyDescent="0.25">
      <c r="A2418">
        <f ca="1">30160.8960404648*(((RANDBETWEEN(3800,4995))))</f>
        <v>141937176.76642743</v>
      </c>
      <c r="B2418">
        <v>235316681.02775857</v>
      </c>
    </row>
    <row r="2419" spans="1:2" x14ac:dyDescent="0.25">
      <c r="A2419">
        <f ca="1">33684.7916850838*(((RANDBETWEEN(3800,4995))))</f>
        <v>160036445.29583329</v>
      </c>
      <c r="B2419">
        <v>267657967.23554122</v>
      </c>
    </row>
    <row r="2420" spans="1:2" x14ac:dyDescent="0.25">
      <c r="A2420">
        <f ca="1">30898.145032231*(((RANDBETWEEN(3800,4995))))</f>
        <v>150906540.33741632</v>
      </c>
      <c r="B2420">
        <v>257444184.40415606</v>
      </c>
    </row>
    <row r="2421" spans="1:2" x14ac:dyDescent="0.25">
      <c r="A2421">
        <f ca="1">29047.1663487092*(((RANDBETWEEN(3800,4995))))</f>
        <v>119209570.69510239</v>
      </c>
      <c r="B2421">
        <v>233246994.67887911</v>
      </c>
    </row>
    <row r="2422" spans="1:2" x14ac:dyDescent="0.25">
      <c r="A2422">
        <f ca="1">33321.6827516585*(((RANDBETWEEN(3800,4995))))</f>
        <v>134452989.90294224</v>
      </c>
      <c r="B2422">
        <v>264423928.46606982</v>
      </c>
    </row>
    <row r="2423" spans="1:2" x14ac:dyDescent="0.25">
      <c r="A2423">
        <f ca="1">30176.8862964901*(((RANDBETWEEN(3800,4995))))</f>
        <v>115517120.74296397</v>
      </c>
      <c r="B2423">
        <v>265929482.08636665</v>
      </c>
    </row>
    <row r="2424" spans="1:2" x14ac:dyDescent="0.25">
      <c r="A2424">
        <f ca="1">28275.0998372284*(((RANDBETWEEN(3800,4995))))</f>
        <v>133486746.3315554</v>
      </c>
      <c r="B2424">
        <v>232885841.85393441</v>
      </c>
    </row>
    <row r="2425" spans="1:2" x14ac:dyDescent="0.25">
      <c r="A2425">
        <f ca="1">31856.4052458994*(((RANDBETWEEN(3800,4995))))</f>
        <v>132968635.49638402</v>
      </c>
      <c r="B2425">
        <v>260210884.89117569</v>
      </c>
    </row>
    <row r="2426" spans="1:2" x14ac:dyDescent="0.25">
      <c r="A2426">
        <f ca="1">32139.8289766144*(((RANDBETWEEN(3800,4995))))</f>
        <v>136883531.61140066</v>
      </c>
      <c r="B2426">
        <v>240975991.22654715</v>
      </c>
    </row>
    <row r="2427" spans="1:2" x14ac:dyDescent="0.25">
      <c r="A2427">
        <f ca="1">27729.6092274892*(((RANDBETWEEN(3800,4995))))</f>
        <v>105511163.11059649</v>
      </c>
      <c r="B2427">
        <v>254541377.08513159</v>
      </c>
    </row>
    <row r="2428" spans="1:2" x14ac:dyDescent="0.25">
      <c r="A2428">
        <f ca="1">27674.6118196748*(((RANDBETWEEN(3800,4995))))</f>
        <v>110311002.71322383</v>
      </c>
      <c r="B2428">
        <v>204247584.59934056</v>
      </c>
    </row>
    <row r="2429" spans="1:2" x14ac:dyDescent="0.25">
      <c r="A2429">
        <f ca="1">27836.8364326562*(((RANDBETWEEN(3800,4995))))</f>
        <v>138154219.21527267</v>
      </c>
      <c r="B2429">
        <v>235405862.20175332</v>
      </c>
    </row>
    <row r="2430" spans="1:2" x14ac:dyDescent="0.25">
      <c r="A2430">
        <f ca="1">29039.0259878202*(((RANDBETWEEN(3800,4995))))</f>
        <v>130181953.50339811</v>
      </c>
      <c r="B2430">
        <v>205463197.71177366</v>
      </c>
    </row>
    <row r="2431" spans="1:2" x14ac:dyDescent="0.25">
      <c r="A2431">
        <f ca="1">29842.3366258399*(((RANDBETWEEN(3800,4995))))</f>
        <v>118742657.43421715</v>
      </c>
      <c r="B2431">
        <v>226976756.60381234</v>
      </c>
    </row>
    <row r="2432" spans="1:2" x14ac:dyDescent="0.25">
      <c r="A2432">
        <f ca="1">28291.9301047388*(((RANDBETWEEN(3800,4995))))</f>
        <v>121740175.24069124</v>
      </c>
      <c r="B2432">
        <v>205642016.60434046</v>
      </c>
    </row>
    <row r="2433" spans="1:2" x14ac:dyDescent="0.25">
      <c r="A2433">
        <f ca="1">30531.7065295556*(((RANDBETWEEN(3800,4995))))</f>
        <v>151406732.68006614</v>
      </c>
      <c r="B2433">
        <v>231587618.65048373</v>
      </c>
    </row>
    <row r="2434" spans="1:2" x14ac:dyDescent="0.25">
      <c r="A2434">
        <f ca="1">30524.8860350451*(((RANDBETWEEN(3800,4995))))</f>
        <v>134492647.87040874</v>
      </c>
      <c r="B2434">
        <v>222361142.87233502</v>
      </c>
    </row>
    <row r="2435" spans="1:2" x14ac:dyDescent="0.25">
      <c r="A2435">
        <f ca="1">32067.8298685289*(((RANDBETWEEN(3800,4995))))</f>
        <v>137731329.28533173</v>
      </c>
      <c r="B2435">
        <v>250492156.2702682</v>
      </c>
    </row>
    <row r="2436" spans="1:2" x14ac:dyDescent="0.25">
      <c r="A2436">
        <f ca="1">32443.5649648026*(((RANDBETWEEN(3800,4995))))</f>
        <v>124064192.42540504</v>
      </c>
      <c r="B2436">
        <v>258364138.75257272</v>
      </c>
    </row>
    <row r="2437" spans="1:2" x14ac:dyDescent="0.25">
      <c r="A2437">
        <f ca="1">32720.4538510549*(((RANDBETWEEN(3800,4995))))</f>
        <v>137753110.71294099</v>
      </c>
      <c r="B2437">
        <v>243439478.39523351</v>
      </c>
    </row>
    <row r="2438" spans="1:2" x14ac:dyDescent="0.25">
      <c r="A2438">
        <f ca="1">31643.0883695505*(((RANDBETWEEN(3800,4995))))</f>
        <v>125464845.38526756</v>
      </c>
      <c r="B2438">
        <v>211454351.42529273</v>
      </c>
    </row>
    <row r="2439" spans="1:2" x14ac:dyDescent="0.25">
      <c r="A2439">
        <f ca="1">31258.767232289*(((RANDBETWEEN(3800,4995))))</f>
        <v>132318361.69427919</v>
      </c>
      <c r="B2439">
        <v>223236722.82879156</v>
      </c>
    </row>
    <row r="2440" spans="1:2" x14ac:dyDescent="0.25">
      <c r="A2440">
        <f ca="1">29780.9608346583*(((RANDBETWEEN(3800,4995))))</f>
        <v>113971737.11423731</v>
      </c>
      <c r="B2440">
        <v>264114578.12408856</v>
      </c>
    </row>
    <row r="2441" spans="1:2" x14ac:dyDescent="0.25">
      <c r="A2441">
        <f ca="1">32431.5859310763*(((RANDBETWEEN(3800,4995))))</f>
        <v>143542199.33094355</v>
      </c>
      <c r="B2441">
        <v>242970627.73043826</v>
      </c>
    </row>
    <row r="2442" spans="1:2" x14ac:dyDescent="0.25">
      <c r="A2442">
        <f ca="1">28381.4255636498*(((RANDBETWEEN(3800,4995))))</f>
        <v>120223718.68762076</v>
      </c>
      <c r="B2442">
        <v>231617048.8591193</v>
      </c>
    </row>
    <row r="2443" spans="1:2" x14ac:dyDescent="0.25">
      <c r="A2443">
        <f ca="1">26404.1669612843*(((RANDBETWEEN(3800,4995))))</f>
        <v>106144751.18436308</v>
      </c>
      <c r="B2443">
        <v>212430299.7002745</v>
      </c>
    </row>
    <row r="2444" spans="1:2" x14ac:dyDescent="0.25">
      <c r="A2444">
        <f ca="1">33147.8015330758*(((RANDBETWEEN(3800,4995))))</f>
        <v>162556818.71820381</v>
      </c>
      <c r="B2444">
        <v>266947810.11399162</v>
      </c>
    </row>
    <row r="2445" spans="1:2" x14ac:dyDescent="0.25">
      <c r="A2445">
        <f ca="1">29056.5257097874*(((RANDBETWEEN(3800,4995))))</f>
        <v>137321140.5044553</v>
      </c>
      <c r="B2445">
        <v>241268748.03271973</v>
      </c>
    </row>
    <row r="2446" spans="1:2" x14ac:dyDescent="0.25">
      <c r="A2446">
        <f ca="1">33929.7798253327*(((RANDBETWEEN(3800,4995))))</f>
        <v>144269423.81731474</v>
      </c>
      <c r="B2446">
        <v>229071360.37914833</v>
      </c>
    </row>
    <row r="2447" spans="1:2" x14ac:dyDescent="0.25">
      <c r="A2447">
        <f ca="1">27728.5318928715*(((RANDBETWEEN(3800,4995))))</f>
        <v>119953628.96856219</v>
      </c>
      <c r="B2447">
        <v>241563625.96834242</v>
      </c>
    </row>
    <row r="2448" spans="1:2" x14ac:dyDescent="0.25">
      <c r="A2448">
        <f ca="1">28561.2966872034*(((RANDBETWEEN(3800,4995))))</f>
        <v>111760353.93702674</v>
      </c>
      <c r="B2448">
        <v>223497555.71266782</v>
      </c>
    </row>
    <row r="2449" spans="1:2" x14ac:dyDescent="0.25">
      <c r="A2449">
        <f ca="1">33628.7741479461*(((RANDBETWEEN(3800,4995))))</f>
        <v>143729380.70832187</v>
      </c>
      <c r="B2449">
        <v>249633845.90255496</v>
      </c>
    </row>
    <row r="2450" spans="1:2" x14ac:dyDescent="0.25">
      <c r="A2450">
        <f ca="1">31562.0175165786*(((RANDBETWEEN(3800,4995))))</f>
        <v>141176904.35165614</v>
      </c>
      <c r="B2450">
        <v>227536311.18455848</v>
      </c>
    </row>
    <row r="2451" spans="1:2" x14ac:dyDescent="0.25">
      <c r="A2451">
        <f ca="1">29532.0578035222*(((RANDBETWEEN(3800,4995))))</f>
        <v>128257727.04069693</v>
      </c>
      <c r="B2451">
        <v>207435892.507305</v>
      </c>
    </row>
    <row r="2452" spans="1:2" x14ac:dyDescent="0.25">
      <c r="A2452">
        <f ca="1">27675.9159544513*(((RANDBETWEEN(3800,4995))))</f>
        <v>119615308.75513849</v>
      </c>
      <c r="B2452">
        <v>204288714.98959762</v>
      </c>
    </row>
    <row r="2453" spans="1:2" x14ac:dyDescent="0.25">
      <c r="A2453">
        <f ca="1">28741.5551961851*(((RANDBETWEEN(3800,4995))))</f>
        <v>130227986.59391478</v>
      </c>
      <c r="B2453">
        <v>249444107.67394769</v>
      </c>
    </row>
    <row r="2454" spans="1:2" x14ac:dyDescent="0.25">
      <c r="A2454">
        <f ca="1">26404.670742673*(((RANDBETWEEN(3800,4995))))</f>
        <v>121936769.48966379</v>
      </c>
      <c r="B2454">
        <v>233970363.69053331</v>
      </c>
    </row>
    <row r="2455" spans="1:2" x14ac:dyDescent="0.25">
      <c r="A2455">
        <f ca="1">29195.9867820153*(((RANDBETWEEN(3800,4995))))</f>
        <v>144520134.57097584</v>
      </c>
      <c r="B2455">
        <v>234631108.17475438</v>
      </c>
    </row>
    <row r="2456" spans="1:2" x14ac:dyDescent="0.25">
      <c r="A2456">
        <f ca="1">29954.9296757564*(((RANDBETWEEN(3800,4995))))</f>
        <v>148306856.82467008</v>
      </c>
      <c r="B2456">
        <v>239216266.94551504</v>
      </c>
    </row>
    <row r="2457" spans="1:2" x14ac:dyDescent="0.25">
      <c r="A2457">
        <f ca="1">28015.3685349464*(((RANDBETWEEN(3800,4995))))</f>
        <v>137975690.03461087</v>
      </c>
      <c r="B2457">
        <v>245001345.2049253</v>
      </c>
    </row>
    <row r="2458" spans="1:2" x14ac:dyDescent="0.25">
      <c r="A2458">
        <f ca="1">29576.3262985435*(((RANDBETWEEN(3800,4995))))</f>
        <v>117418015.40521765</v>
      </c>
      <c r="B2458">
        <v>223225170.55989832</v>
      </c>
    </row>
    <row r="2459" spans="1:2" x14ac:dyDescent="0.25">
      <c r="A2459">
        <f ca="1">29584.9822763648*(((RANDBETWEEN(3800,4995))))</f>
        <v>143842183.82768548</v>
      </c>
      <c r="B2459">
        <v>207626525.12758499</v>
      </c>
    </row>
    <row r="2460" spans="1:2" x14ac:dyDescent="0.25">
      <c r="A2460">
        <f ca="1">29607.4991883929*(((RANDBETWEEN(3800,4995))))</f>
        <v>135691168.78040469</v>
      </c>
      <c r="B2460">
        <v>215548045.82906014</v>
      </c>
    </row>
    <row r="2461" spans="1:2" x14ac:dyDescent="0.25">
      <c r="A2461">
        <f ca="1">30829.1636983332*(((RANDBETWEEN(3800,4995))))</f>
        <v>138114653.36853272</v>
      </c>
      <c r="B2461">
        <v>208291728.30845904</v>
      </c>
    </row>
    <row r="2462" spans="1:2" x14ac:dyDescent="0.25">
      <c r="A2462">
        <f ca="1">28435.76289044*(((RANDBETWEEN(3800,4995))))</f>
        <v>111269140.19029187</v>
      </c>
      <c r="B2462">
        <v>206911187.9009338</v>
      </c>
    </row>
    <row r="2463" spans="1:2" x14ac:dyDescent="0.25">
      <c r="A2463">
        <f ca="1">30884.0190814824*(((RANDBETWEEN(3800,4995))))</f>
        <v>120231486.28421111</v>
      </c>
      <c r="B2463">
        <v>210636416.0836527</v>
      </c>
    </row>
    <row r="2464" spans="1:2" x14ac:dyDescent="0.25">
      <c r="A2464">
        <f ca="1">25597.6516951543*(((RANDBETWEEN(3800,4995))))</f>
        <v>115189432.62819447</v>
      </c>
      <c r="B2464">
        <v>244126500.82434905</v>
      </c>
    </row>
    <row r="2465" spans="1:2" x14ac:dyDescent="0.25">
      <c r="A2465">
        <f ca="1">26637.6743604088*(((RANDBETWEEN(3800,4995))))</f>
        <v>128952981.57873908</v>
      </c>
      <c r="B2465">
        <v>205397954.19060019</v>
      </c>
    </row>
    <row r="2466" spans="1:2" x14ac:dyDescent="0.25">
      <c r="A2466">
        <f ca="1">30796.3293190852*(((RANDBETWEEN(3800,4995))))</f>
        <v>129344583.14015803</v>
      </c>
      <c r="B2466">
        <v>234491581.02332228</v>
      </c>
    </row>
    <row r="2467" spans="1:2" x14ac:dyDescent="0.25">
      <c r="A2467">
        <f ca="1">29316.633930426*(((RANDBETWEEN(3800,4995))))</f>
        <v>130634920.79397815</v>
      </c>
      <c r="B2467">
        <v>207103088.34268409</v>
      </c>
    </row>
    <row r="2468" spans="1:2" x14ac:dyDescent="0.25">
      <c r="A2468">
        <f ca="1">35379.3172036876*(((RANDBETWEEN(3800,4995))))</f>
        <v>138969957.9760851</v>
      </c>
      <c r="B2468">
        <v>204987220.2112211</v>
      </c>
    </row>
    <row r="2469" spans="1:2" x14ac:dyDescent="0.25">
      <c r="A2469">
        <f ca="1">25284.1679416127*(((RANDBETWEEN(3800,4995))))</f>
        <v>108266807.12598558</v>
      </c>
      <c r="B2469">
        <v>209619809.69104427</v>
      </c>
    </row>
    <row r="2470" spans="1:2" x14ac:dyDescent="0.25">
      <c r="A2470">
        <f ca="1">28654.442358995*(((RANDBETWEEN(3800,4995))))</f>
        <v>130377712.73342709</v>
      </c>
      <c r="B2470">
        <v>260145121.30464894</v>
      </c>
    </row>
    <row r="2471" spans="1:2" x14ac:dyDescent="0.25">
      <c r="A2471">
        <f ca="1">31731.0870181001*(((RANDBETWEEN(3800,4995))))</f>
        <v>129970532.42613782</v>
      </c>
      <c r="B2471">
        <v>233531374.52978566</v>
      </c>
    </row>
    <row r="2472" spans="1:2" x14ac:dyDescent="0.25">
      <c r="A2472">
        <f ca="1">27633.1934052153*(((RANDBETWEEN(3800,4995))))</f>
        <v>120922854.34122232</v>
      </c>
      <c r="B2472">
        <v>260281623.00446135</v>
      </c>
    </row>
    <row r="2473" spans="1:2" x14ac:dyDescent="0.25">
      <c r="A2473">
        <f ca="1">29280.7269303154*(((RANDBETWEEN(3800,4995))))</f>
        <v>126346336.70431086</v>
      </c>
      <c r="B2473">
        <v>254386888.48062381</v>
      </c>
    </row>
    <row r="2474" spans="1:2" x14ac:dyDescent="0.25">
      <c r="A2474">
        <f ca="1">30265.0580735912*(((RANDBETWEEN(3800,4995))))</f>
        <v>133620231.39490505</v>
      </c>
      <c r="B2474">
        <v>212897056.2234377</v>
      </c>
    </row>
    <row r="2475" spans="1:2" x14ac:dyDescent="0.25">
      <c r="A2475">
        <f ca="1">30665.7947198358*(((RANDBETWEEN(3800,4995))))</f>
        <v>145478530.1509012</v>
      </c>
      <c r="B2475">
        <v>216947769.77423725</v>
      </c>
    </row>
    <row r="2476" spans="1:2" x14ac:dyDescent="0.25">
      <c r="A2476">
        <f ca="1">30959.8522995542*(((RANDBETWEEN(3800,4995))))</f>
        <v>145511305.80790466</v>
      </c>
      <c r="B2476">
        <v>259998187.81035706</v>
      </c>
    </row>
    <row r="2477" spans="1:2" x14ac:dyDescent="0.25">
      <c r="A2477">
        <f ca="1">28947.0222982171*(((RANDBETWEEN(3800,4995))))</f>
        <v>120303824.67139024</v>
      </c>
      <c r="B2477">
        <v>258153872.71448249</v>
      </c>
    </row>
    <row r="2478" spans="1:2" x14ac:dyDescent="0.25">
      <c r="A2478">
        <f ca="1">31920.7179862144*(((RANDBETWEEN(3800,4995))))</f>
        <v>136524910.827039</v>
      </c>
      <c r="B2478">
        <v>249208182.75301039</v>
      </c>
    </row>
    <row r="2479" spans="1:2" x14ac:dyDescent="0.25">
      <c r="A2479">
        <f ca="1">29444.1320727973*(((RANDBETWEEN(3800,4995))))</f>
        <v>130084175.49761845</v>
      </c>
      <c r="B2479">
        <v>224548633.69159883</v>
      </c>
    </row>
    <row r="2480" spans="1:2" x14ac:dyDescent="0.25">
      <c r="A2480">
        <f ca="1">28636.4998092976*(((RANDBETWEEN(3800,4995))))</f>
        <v>116235552.72593904</v>
      </c>
      <c r="B2480">
        <v>215071483.87111753</v>
      </c>
    </row>
    <row r="2481" spans="1:2" x14ac:dyDescent="0.25">
      <c r="A2481">
        <f ca="1">27153.0539797661*(((RANDBETWEEN(3800,4995))))</f>
        <v>111246062.15510157</v>
      </c>
      <c r="B2481">
        <v>217804503.62716913</v>
      </c>
    </row>
    <row r="2482" spans="1:2" x14ac:dyDescent="0.25">
      <c r="A2482">
        <f ca="1">25571.4955193149*(((RANDBETWEEN(3800,4995))))</f>
        <v>123740466.81796497</v>
      </c>
      <c r="B2482">
        <v>235340957.54101485</v>
      </c>
    </row>
    <row r="2483" spans="1:2" x14ac:dyDescent="0.25">
      <c r="A2483">
        <f ca="1">27403.316204201*(((RANDBETWEEN(3800,4995))))</f>
        <v>126411497.64997919</v>
      </c>
      <c r="B2483">
        <v>233322386.99629498</v>
      </c>
    </row>
    <row r="2484" spans="1:2" x14ac:dyDescent="0.25">
      <c r="A2484">
        <f ca="1">33842.3855175957*(((RANDBETWEEN(3800,4995))))</f>
        <v>162511135.25549453</v>
      </c>
      <c r="B2484">
        <v>229938134.24989447</v>
      </c>
    </row>
    <row r="2485" spans="1:2" x14ac:dyDescent="0.25">
      <c r="A2485">
        <f ca="1">29443.6010497813*(((RANDBETWEEN(3800,4995))))</f>
        <v>123368688.39858355</v>
      </c>
      <c r="B2485">
        <v>249492459.69480139</v>
      </c>
    </row>
    <row r="2486" spans="1:2" x14ac:dyDescent="0.25">
      <c r="A2486">
        <f ca="1">30463.2619577751*(((RANDBETWEEN(3800,4995))))</f>
        <v>141623704.84169647</v>
      </c>
      <c r="B2486">
        <v>221506538.94944394</v>
      </c>
    </row>
    <row r="2487" spans="1:2" x14ac:dyDescent="0.25">
      <c r="A2487">
        <f ca="1">27492.7754883884*(((RANDBETWEEN(3800,4995))))</f>
        <v>130508205.24337953</v>
      </c>
      <c r="B2487">
        <v>249257546.02592486</v>
      </c>
    </row>
    <row r="2488" spans="1:2" x14ac:dyDescent="0.25">
      <c r="A2488">
        <f ca="1">26496.3254286548*(((RANDBETWEEN(3800,4995))))</f>
        <v>130918343.9429834</v>
      </c>
      <c r="B2488">
        <v>211094896.90395492</v>
      </c>
    </row>
    <row r="2489" spans="1:2" x14ac:dyDescent="0.25">
      <c r="A2489">
        <f ca="1">31384.0696591288*(((RANDBETWEEN(3800,4995))))</f>
        <v>138497899.40573543</v>
      </c>
      <c r="B2489">
        <v>227502807.28758869</v>
      </c>
    </row>
    <row r="2490" spans="1:2" x14ac:dyDescent="0.25">
      <c r="A2490">
        <f ca="1">28773.6412901386*(((RANDBETWEEN(3800,4995))))</f>
        <v>137480458.08428243</v>
      </c>
      <c r="B2490">
        <v>260574027.83541006</v>
      </c>
    </row>
    <row r="2491" spans="1:2" x14ac:dyDescent="0.25">
      <c r="A2491">
        <f ca="1">32938.9453557428*(((RANDBETWEEN(3800,4995))))</f>
        <v>125167992.35182247</v>
      </c>
      <c r="B2491">
        <v>226269710.75221723</v>
      </c>
    </row>
    <row r="2492" spans="1:2" x14ac:dyDescent="0.25">
      <c r="A2492">
        <f ca="1">29793.6295374671*(((RANDBETWEEN(3800,4995))))</f>
        <v>119025550.00218099</v>
      </c>
      <c r="B2492">
        <v>225679944.73818788</v>
      </c>
    </row>
    <row r="2493" spans="1:2" x14ac:dyDescent="0.25">
      <c r="A2493">
        <f ca="1">31283.6000488293*(((RANDBETWEEN(3800,4995))))</f>
        <v>127386819.39883307</v>
      </c>
      <c r="B2493">
        <v>207848182.25614062</v>
      </c>
    </row>
    <row r="2494" spans="1:2" x14ac:dyDescent="0.25">
      <c r="A2494">
        <f ca="1">31149.5924948426*(((RANDBETWEEN(3800,4995))))</f>
        <v>145001353.06349242</v>
      </c>
      <c r="B2494">
        <v>217281384.85544509</v>
      </c>
    </row>
    <row r="2495" spans="1:2" x14ac:dyDescent="0.25">
      <c r="A2495">
        <f ca="1">27167.0818118114*(((RANDBETWEEN(3800,4995))))</f>
        <v>105299609.10258098</v>
      </c>
      <c r="B2495">
        <v>231887647.89732185</v>
      </c>
    </row>
    <row r="2496" spans="1:2" x14ac:dyDescent="0.25">
      <c r="A2496">
        <f ca="1">29744.161916179*(((RANDBETWEEN(3800,4995))))</f>
        <v>117013532.97824833</v>
      </c>
      <c r="B2496">
        <v>250550230.95939592</v>
      </c>
    </row>
    <row r="2497" spans="1:2" x14ac:dyDescent="0.25">
      <c r="A2497">
        <f ca="1">28332.8705790829*(((RANDBETWEEN(3800,4995))))</f>
        <v>139964380.66066974</v>
      </c>
      <c r="B2497">
        <v>214726040.97416699</v>
      </c>
    </row>
    <row r="2498" spans="1:2" x14ac:dyDescent="0.25">
      <c r="A2498">
        <f ca="1">31699.1855867648*(((RANDBETWEEN(3800,4995))))</f>
        <v>127430726.05879429</v>
      </c>
      <c r="B2498">
        <v>230347367.8833057</v>
      </c>
    </row>
    <row r="2499" spans="1:2" x14ac:dyDescent="0.25">
      <c r="A2499">
        <f ca="1">29968.7060160286*(((RANDBETWEEN(3800,4995))))</f>
        <v>126497908.09365657</v>
      </c>
      <c r="B2499">
        <v>217286797.04587123</v>
      </c>
    </row>
    <row r="2500" spans="1:2" x14ac:dyDescent="0.25">
      <c r="A2500">
        <f ca="1">28298.5430137786*(((RANDBETWEEN(3800,4995))))</f>
        <v>125504038.26610819</v>
      </c>
      <c r="B2500">
        <v>213378109.59485704</v>
      </c>
    </row>
    <row r="2501" spans="1:2" x14ac:dyDescent="0.25">
      <c r="A2501">
        <f ca="1">28869.1810750869*(((RANDBETWEEN(3800,4995))))</f>
        <v>129016370.22456332</v>
      </c>
      <c r="B2501">
        <v>235372367.98173106</v>
      </c>
    </row>
    <row r="2502" spans="1:2" x14ac:dyDescent="0.25">
      <c r="A2502">
        <f ca="1">29888.515086187*(((RANDBETWEEN(3800,4995))))</f>
        <v>139489699.90723473</v>
      </c>
      <c r="B2502">
        <v>224227287.66047096</v>
      </c>
    </row>
    <row r="2503" spans="1:2" x14ac:dyDescent="0.25">
      <c r="A2503">
        <f ca="1">27038.9974913023*(((RANDBETWEEN(3800,4995))))</f>
        <v>103829750.3666008</v>
      </c>
      <c r="B2503">
        <v>230954295.70742998</v>
      </c>
    </row>
    <row r="2504" spans="1:2" x14ac:dyDescent="0.25">
      <c r="A2504">
        <f ca="1">27053.4662066579*(((RANDBETWEEN(3800,4995))))</f>
        <v>124364784.1520063</v>
      </c>
      <c r="B2504">
        <v>214784329.64275408</v>
      </c>
    </row>
    <row r="2505" spans="1:2" x14ac:dyDescent="0.25">
      <c r="A2505">
        <f ca="1">28523.5179366409*(((RANDBETWEEN(3800,4995))))</f>
        <v>126501802.04900247</v>
      </c>
      <c r="B2505">
        <v>252455932.1112504</v>
      </c>
    </row>
    <row r="2506" spans="1:2" x14ac:dyDescent="0.25">
      <c r="A2506">
        <f ca="1">26992.7360468767*(((RANDBETWEEN(3800,4995))))</f>
        <v>117931263.78880446</v>
      </c>
      <c r="B2506">
        <v>242787974.33202139</v>
      </c>
    </row>
    <row r="2507" spans="1:2" x14ac:dyDescent="0.25">
      <c r="A2507">
        <f ca="1">31969.9301509735*(((RANDBETWEEN(3800,4995))))</f>
        <v>144983633.23466483</v>
      </c>
      <c r="B2507">
        <v>238385541.84292471</v>
      </c>
    </row>
    <row r="2508" spans="1:2" x14ac:dyDescent="0.25">
      <c r="A2508">
        <f ca="1">29529.1038794173*(((RANDBETWEEN(3800,4995))))</f>
        <v>146936820.90398046</v>
      </c>
      <c r="B2508">
        <v>208296371.56744808</v>
      </c>
    </row>
    <row r="2509" spans="1:2" x14ac:dyDescent="0.25">
      <c r="A2509">
        <f ca="1">29077.3551709125*(((RANDBETWEEN(3800,4995))))</f>
        <v>131720418.92423384</v>
      </c>
      <c r="B2509">
        <v>246373042.60477093</v>
      </c>
    </row>
    <row r="2510" spans="1:2" x14ac:dyDescent="0.25">
      <c r="A2510">
        <f ca="1">33173.1173989056*(((RANDBETWEEN(3800,4995))))</f>
        <v>143440559.63286802</v>
      </c>
      <c r="B2510">
        <v>221215269.50451273</v>
      </c>
    </row>
    <row r="2511" spans="1:2" x14ac:dyDescent="0.25">
      <c r="A2511">
        <f ca="1">31655.7732650921*(((RANDBETWEEN(3800,4995))))</f>
        <v>149225315.17164415</v>
      </c>
      <c r="B2511">
        <v>263776427.46765047</v>
      </c>
    </row>
    <row r="2512" spans="1:2" x14ac:dyDescent="0.25">
      <c r="A2512">
        <f ca="1">29770.9070224986*(((RANDBETWEEN(3800,4995))))</f>
        <v>131587409.03944397</v>
      </c>
      <c r="B2512">
        <v>260647648.86768743</v>
      </c>
    </row>
    <row r="2513" spans="1:2" x14ac:dyDescent="0.25">
      <c r="A2513">
        <f ca="1">32765.1458998146*(((RANDBETWEEN(3800,4995))))</f>
        <v>153537473.6865311</v>
      </c>
      <c r="B2513">
        <v>235863822.6123549</v>
      </c>
    </row>
    <row r="2514" spans="1:2" x14ac:dyDescent="0.25">
      <c r="A2514">
        <f ca="1">32399.3886038141*(((RANDBETWEEN(3800,4995))))</f>
        <v>134651859.03745142</v>
      </c>
      <c r="B2514">
        <v>230760643.46130651</v>
      </c>
    </row>
    <row r="2515" spans="1:2" x14ac:dyDescent="0.25">
      <c r="A2515">
        <f ca="1">30707.3329135212*(((RANDBETWEEN(3800,4995))))</f>
        <v>119666476.36399211</v>
      </c>
      <c r="B2515">
        <v>214295446.12908006</v>
      </c>
    </row>
    <row r="2516" spans="1:2" x14ac:dyDescent="0.25">
      <c r="A2516">
        <f ca="1">28430.4613619062*(((RANDBETWEEN(3800,4995))))</f>
        <v>114745342.05665347</v>
      </c>
      <c r="B2516">
        <v>240954508.62516773</v>
      </c>
    </row>
    <row r="2517" spans="1:2" x14ac:dyDescent="0.25">
      <c r="A2517">
        <f ca="1">31739.0512169134*(((RANDBETWEEN(3800,4995))))</f>
        <v>120957524.18765695</v>
      </c>
      <c r="B2517">
        <v>219758020.06313127</v>
      </c>
    </row>
    <row r="2518" spans="1:2" x14ac:dyDescent="0.25">
      <c r="A2518">
        <f ca="1">28773.531006174*(((RANDBETWEEN(3800,4995))))</f>
        <v>128329948.28753601</v>
      </c>
      <c r="B2518">
        <v>245593459.83049148</v>
      </c>
    </row>
    <row r="2519" spans="1:2" x14ac:dyDescent="0.25">
      <c r="A2519">
        <f ca="1">28304.2614914999*(((RANDBETWEEN(3800,4995))))</f>
        <v>130935513.65967844</v>
      </c>
      <c r="B2519">
        <v>203949270.01455182</v>
      </c>
    </row>
    <row r="2520" spans="1:2" x14ac:dyDescent="0.25">
      <c r="A2520">
        <f ca="1">29268.7959600198*(((RANDBETWEEN(3800,4995))))</f>
        <v>117426409.39159933</v>
      </c>
      <c r="B2520">
        <v>204153374.76131564</v>
      </c>
    </row>
    <row r="2521" spans="1:2" x14ac:dyDescent="0.25">
      <c r="A2521">
        <f ca="1">31983.915985067*(((RANDBETWEEN(3800,4995))))</f>
        <v>143511831.02499583</v>
      </c>
      <c r="B2521">
        <v>209255108.21959972</v>
      </c>
    </row>
    <row r="2522" spans="1:2" x14ac:dyDescent="0.25">
      <c r="A2522">
        <f ca="1">31297.0151585238*(((RANDBETWEEN(3800,4995))))</f>
        <v>124937684.51282702</v>
      </c>
      <c r="B2522">
        <v>251679470.71331111</v>
      </c>
    </row>
    <row r="2523" spans="1:2" x14ac:dyDescent="0.25">
      <c r="A2523">
        <f ca="1">28439.8380757839*(((RANDBETWEEN(3800,4995))))</f>
        <v>117115253.19607829</v>
      </c>
      <c r="B2523">
        <v>252863871.52978507</v>
      </c>
    </row>
    <row r="2524" spans="1:2" x14ac:dyDescent="0.25">
      <c r="A2524">
        <f ca="1">28207.6185622729*(((RANDBETWEEN(3800,4995))))</f>
        <v>133422035.79955098</v>
      </c>
      <c r="B2524">
        <v>247646092.44284225</v>
      </c>
    </row>
    <row r="2525" spans="1:2" x14ac:dyDescent="0.25">
      <c r="A2525">
        <f ca="1">32296.7535351412*(((RANDBETWEEN(3800,4995))))</f>
        <v>135614068.09405798</v>
      </c>
      <c r="B2525">
        <v>221571162.36351877</v>
      </c>
    </row>
    <row r="2526" spans="1:2" x14ac:dyDescent="0.25">
      <c r="A2526">
        <f ca="1">31910.5142353887*(((RANDBETWEEN(3800,4995))))</f>
        <v>121547148.72259539</v>
      </c>
      <c r="B2526">
        <v>251841659.81713596</v>
      </c>
    </row>
    <row r="2527" spans="1:2" x14ac:dyDescent="0.25">
      <c r="A2527">
        <f ca="1">30285.6514947225*(((RANDBETWEEN(3800,4995))))</f>
        <v>144765414.14477357</v>
      </c>
      <c r="B2527">
        <v>267552750.5331237</v>
      </c>
    </row>
    <row r="2528" spans="1:2" x14ac:dyDescent="0.25">
      <c r="A2528">
        <f ca="1">29493.6726205897*(((RANDBETWEEN(3800,4995))))</f>
        <v>117650260.08353235</v>
      </c>
      <c r="B2528">
        <v>256337868.93251649</v>
      </c>
    </row>
    <row r="2529" spans="1:2" x14ac:dyDescent="0.25">
      <c r="A2529">
        <f ca="1">31446.0651274874*(((RANDBETWEEN(3800,4995))))</f>
        <v>127513794.09196138</v>
      </c>
      <c r="B2529">
        <v>235546671.22390187</v>
      </c>
    </row>
    <row r="2530" spans="1:2" x14ac:dyDescent="0.25">
      <c r="A2530">
        <f ca="1">27369.0513242008*(((RANDBETWEEN(3800,4995))))</f>
        <v>105316109.4955247</v>
      </c>
      <c r="B2530">
        <v>206082115.88830024</v>
      </c>
    </row>
    <row r="2531" spans="1:2" x14ac:dyDescent="0.25">
      <c r="A2531">
        <f ca="1">28628.5220929642*(((RANDBETWEEN(3800,4995))))</f>
        <v>141310385.05087149</v>
      </c>
      <c r="B2531">
        <v>221713004.8980782</v>
      </c>
    </row>
    <row r="2532" spans="1:2" x14ac:dyDescent="0.25">
      <c r="A2532">
        <f ca="1">34199.8124244142*(((RANDBETWEEN(3800,4995))))</f>
        <v>154275353.84653264</v>
      </c>
      <c r="B2532">
        <v>238207130.13792187</v>
      </c>
    </row>
    <row r="2533" spans="1:2" x14ac:dyDescent="0.25">
      <c r="A2533">
        <f ca="1">29329.3793671936*(((RANDBETWEEN(3800,4995))))</f>
        <v>144417864.0040611</v>
      </c>
      <c r="B2533">
        <v>204797035.70775643</v>
      </c>
    </row>
    <row r="2534" spans="1:2" x14ac:dyDescent="0.25">
      <c r="A2534">
        <f ca="1">27784.5642461276*(((RANDBETWEEN(3800,4995))))</f>
        <v>115000311.41472232</v>
      </c>
      <c r="B2534">
        <v>213265948.67885372</v>
      </c>
    </row>
    <row r="2535" spans="1:2" x14ac:dyDescent="0.25">
      <c r="A2535">
        <f ca="1">27938.7832460675*(((RANDBETWEEN(3800,4995))))</f>
        <v>118907461.49526337</v>
      </c>
      <c r="B2535">
        <v>241508382.94242021</v>
      </c>
    </row>
    <row r="2536" spans="1:2" x14ac:dyDescent="0.25">
      <c r="A2536">
        <f ca="1">26014.2505545854*(((RANDBETWEEN(3800,4995))))</f>
        <v>111288963.87251624</v>
      </c>
      <c r="B2536">
        <v>244046202.91779989</v>
      </c>
    </row>
    <row r="2537" spans="1:2" x14ac:dyDescent="0.25">
      <c r="A2537">
        <f ca="1">27571.9069976767*(((RANDBETWEEN(3800,4995))))</f>
        <v>108798745.01283234</v>
      </c>
      <c r="B2537">
        <v>232463839.60618368</v>
      </c>
    </row>
    <row r="2538" spans="1:2" x14ac:dyDescent="0.25">
      <c r="A2538">
        <f ca="1">27103.6648959229*(((RANDBETWEEN(3800,4995))))</f>
        <v>104105176.86523975</v>
      </c>
      <c r="B2538">
        <v>264107434.22660118</v>
      </c>
    </row>
    <row r="2539" spans="1:2" x14ac:dyDescent="0.25">
      <c r="A2539">
        <f ca="1">27230.9019041766*(((RANDBETWEEN(3800,4995))))</f>
        <v>135473736.97327852</v>
      </c>
      <c r="B2539">
        <v>226271822.13867611</v>
      </c>
    </row>
    <row r="2540" spans="1:2" x14ac:dyDescent="0.25">
      <c r="A2540">
        <f ca="1">32996.4001286992*(((RANDBETWEEN(3800,4995))))</f>
        <v>127036140.49549203</v>
      </c>
      <c r="B2540">
        <v>212387756.49476692</v>
      </c>
    </row>
    <row r="2541" spans="1:2" x14ac:dyDescent="0.25">
      <c r="A2541">
        <f ca="1">31490.4479213311*(((RANDBETWEEN(3800,4995))))</f>
        <v>133676951.42605066</v>
      </c>
      <c r="B2541">
        <v>267511746.33206931</v>
      </c>
    </row>
    <row r="2542" spans="1:2" x14ac:dyDescent="0.25">
      <c r="A2542">
        <f ca="1">31833.8123361875*(((RANDBETWEEN(3800,4995))))</f>
        <v>158405050.18486908</v>
      </c>
      <c r="B2542">
        <v>223808789.0092423</v>
      </c>
    </row>
    <row r="2543" spans="1:2" x14ac:dyDescent="0.25">
      <c r="A2543">
        <f ca="1">30702.6565845731*(((RANDBETWEEN(3800,4995))))</f>
        <v>129227481.56446797</v>
      </c>
      <c r="B2543">
        <v>266793767.60710248</v>
      </c>
    </row>
    <row r="2544" spans="1:2" x14ac:dyDescent="0.25">
      <c r="A2544">
        <f ca="1">27992.8623975831*(((RANDBETWEEN(3800,4995))))</f>
        <v>123616480.34772705</v>
      </c>
      <c r="B2544">
        <v>259745108.95193481</v>
      </c>
    </row>
    <row r="2545" spans="1:2" x14ac:dyDescent="0.25">
      <c r="A2545">
        <f ca="1">26038.1218045742*(((RANDBETWEEN(3800,4995))))</f>
        <v>99022977.222795755</v>
      </c>
      <c r="B2545">
        <v>238410271.71692556</v>
      </c>
    </row>
    <row r="2546" spans="1:2" x14ac:dyDescent="0.25">
      <c r="A2546">
        <f ca="1">34079.6845799065*(((RANDBETWEEN(3800,4995))))</f>
        <v>144259304.82674441</v>
      </c>
      <c r="B2546">
        <v>240652627.86268711</v>
      </c>
    </row>
    <row r="2547" spans="1:2" x14ac:dyDescent="0.25">
      <c r="A2547">
        <f ca="1">27680.6603424866*(((RANDBETWEEN(3800,4995))))</f>
        <v>130043742.28900215</v>
      </c>
      <c r="B2547">
        <v>244341444.32130951</v>
      </c>
    </row>
    <row r="2548" spans="1:2" x14ac:dyDescent="0.25">
      <c r="A2548">
        <f ca="1">33334.0185597019*(((RANDBETWEEN(3800,4995))))</f>
        <v>166003412.4273155</v>
      </c>
      <c r="B2548">
        <v>209392968.20172107</v>
      </c>
    </row>
    <row r="2549" spans="1:2" x14ac:dyDescent="0.25">
      <c r="A2549">
        <f ca="1">31095.2192814925*(((RANDBETWEEN(3800,4995))))</f>
        <v>147733386.80637071</v>
      </c>
      <c r="B2549">
        <v>251455772.40574387</v>
      </c>
    </row>
    <row r="2550" spans="1:2" x14ac:dyDescent="0.25">
      <c r="A2550">
        <f ca="1">26430.4492349556*(((RANDBETWEEN(3800,4995))))</f>
        <v>121765079.62544024</v>
      </c>
      <c r="B2550">
        <v>221486195.80496794</v>
      </c>
    </row>
    <row r="2551" spans="1:2" x14ac:dyDescent="0.25">
      <c r="A2551">
        <f ca="1">28693.1866120451*(((RANDBETWEEN(3800,4995))))</f>
        <v>135087522.56950843</v>
      </c>
      <c r="B2551">
        <v>248012529.02464014</v>
      </c>
    </row>
    <row r="2552" spans="1:2" x14ac:dyDescent="0.25">
      <c r="A2552">
        <f ca="1">29753.5513135331*(((RANDBETWEEN(3800,4995))))</f>
        <v>140436762.1998761</v>
      </c>
      <c r="B2552">
        <v>263902331.23976746</v>
      </c>
    </row>
    <row r="2553" spans="1:2" x14ac:dyDescent="0.25">
      <c r="A2553">
        <f ca="1">28826.2933835968*(((RANDBETWEEN(3800,4995))))</f>
        <v>120926300.74418844</v>
      </c>
      <c r="B2553">
        <v>263373904.30371597</v>
      </c>
    </row>
    <row r="2554" spans="1:2" x14ac:dyDescent="0.25">
      <c r="A2554">
        <f ca="1">27660.8512271356*(((RANDBETWEEN(3800,4995))))</f>
        <v>113354168.32880171</v>
      </c>
      <c r="B2554">
        <v>264270144.87268329</v>
      </c>
    </row>
    <row r="2555" spans="1:2" x14ac:dyDescent="0.25">
      <c r="A2555">
        <f ca="1">30719.2959236881*(((RANDBETWEEN(3800,4995))))</f>
        <v>146070252.11713707</v>
      </c>
      <c r="B2555">
        <v>220373223.94433656</v>
      </c>
    </row>
    <row r="2556" spans="1:2" x14ac:dyDescent="0.25">
      <c r="A2556">
        <f ca="1">28151.8934355705*(((RANDBETWEEN(3800,4995))))</f>
        <v>134340835.47454253</v>
      </c>
      <c r="B2556">
        <v>221949516.86750701</v>
      </c>
    </row>
    <row r="2557" spans="1:2" x14ac:dyDescent="0.25">
      <c r="A2557">
        <f ca="1">27005.9037193023*(((RANDBETWEEN(3800,4995))))</f>
        <v>123579015.4195274</v>
      </c>
      <c r="B2557">
        <v>237973547.01952597</v>
      </c>
    </row>
    <row r="2558" spans="1:2" x14ac:dyDescent="0.25">
      <c r="A2558">
        <f ca="1">28658.6853592857*(((RANDBETWEEN(3800,4995))))</f>
        <v>128648838.57783365</v>
      </c>
      <c r="B2558">
        <v>235335494.80799088</v>
      </c>
    </row>
    <row r="2559" spans="1:2" x14ac:dyDescent="0.25">
      <c r="A2559">
        <f ca="1">29630.633098309*(((RANDBETWEEN(3800,4995))))</f>
        <v>114937225.78834078</v>
      </c>
      <c r="B2559">
        <v>216850284.86024672</v>
      </c>
    </row>
    <row r="2560" spans="1:2" x14ac:dyDescent="0.25">
      <c r="A2560">
        <f ca="1">33717.6749577002*(((RANDBETWEEN(3800,4995))))</f>
        <v>158203330.90152922</v>
      </c>
      <c r="B2560">
        <v>266773289.08011803</v>
      </c>
    </row>
    <row r="2561" spans="1:2" x14ac:dyDescent="0.25">
      <c r="A2561">
        <f ca="1">29411.676951416*(((RANDBETWEEN(3800,4995))))</f>
        <v>135029008.88395065</v>
      </c>
      <c r="B2561">
        <v>238713060.50564864</v>
      </c>
    </row>
    <row r="2562" spans="1:2" x14ac:dyDescent="0.25">
      <c r="A2562">
        <f ca="1">26572.444916317*(((RANDBETWEEN(3800,4995))))</f>
        <v>101134725.35150237</v>
      </c>
      <c r="B2562">
        <v>218005518.10226816</v>
      </c>
    </row>
    <row r="2563" spans="1:2" x14ac:dyDescent="0.25">
      <c r="A2563">
        <f ca="1">26977.4472103617*(((RANDBETWEEN(3800,4995))))</f>
        <v>119591023.48353337</v>
      </c>
      <c r="B2563">
        <v>229613311.39882389</v>
      </c>
    </row>
    <row r="2564" spans="1:2" x14ac:dyDescent="0.25">
      <c r="A2564">
        <f ca="1">27841.5567317613*(((RANDBETWEEN(3800,4995))))</f>
        <v>132887750.28069663</v>
      </c>
      <c r="B2564">
        <v>218012044.671803</v>
      </c>
    </row>
    <row r="2565" spans="1:2" x14ac:dyDescent="0.25">
      <c r="A2565">
        <f ca="1">27067.0441915346*(((RANDBETWEEN(3800,4995))))</f>
        <v>116523625.2445564</v>
      </c>
      <c r="B2565">
        <v>206876302.07720295</v>
      </c>
    </row>
    <row r="2566" spans="1:2" x14ac:dyDescent="0.25">
      <c r="A2566">
        <f ca="1">29678.0085359392*(((RANDBETWEEN(3800,4995))))</f>
        <v>116871997.61452855</v>
      </c>
      <c r="B2566">
        <v>227969153.43344378</v>
      </c>
    </row>
    <row r="2567" spans="1:2" x14ac:dyDescent="0.25">
      <c r="A2567">
        <f ca="1">26609.5377397428*(((RANDBETWEEN(3800,4995))))</f>
        <v>127433076.2356281</v>
      </c>
      <c r="B2567">
        <v>264564315.98789591</v>
      </c>
    </row>
    <row r="2568" spans="1:2" x14ac:dyDescent="0.25">
      <c r="A2568">
        <f ca="1">29883.2513421623*(((RANDBETWEEN(3800,4995))))</f>
        <v>122939696.02165563</v>
      </c>
      <c r="B2568">
        <v>228741721.734698</v>
      </c>
    </row>
    <row r="2569" spans="1:2" x14ac:dyDescent="0.25">
      <c r="A2569">
        <f ca="1">31863.2571095818*(((RANDBETWEEN(3800,4995))))</f>
        <v>150649479.61410272</v>
      </c>
      <c r="B2569">
        <v>230880178.62480584</v>
      </c>
    </row>
    <row r="2570" spans="1:2" x14ac:dyDescent="0.25">
      <c r="A2570">
        <f ca="1">28284.5975533081*(((RANDBETWEEN(3800,4995))))</f>
        <v>140829011.21792111</v>
      </c>
      <c r="B2570">
        <v>212121083.34136957</v>
      </c>
    </row>
    <row r="2571" spans="1:2" x14ac:dyDescent="0.25">
      <c r="A2571">
        <f ca="1">31336.5733815355*(((RANDBETWEEN(3800,4995))))</f>
        <v>134747265.54060283</v>
      </c>
      <c r="B2571">
        <v>245239495.83458412</v>
      </c>
    </row>
    <row r="2572" spans="1:2" x14ac:dyDescent="0.25">
      <c r="A2572">
        <f ca="1">28507.7436339104*(((RANDBETWEEN(3800,4995))))</f>
        <v>116482640.48815794</v>
      </c>
      <c r="B2572">
        <v>240495670.17712775</v>
      </c>
    </row>
    <row r="2573" spans="1:2" x14ac:dyDescent="0.25">
      <c r="A2573">
        <f ca="1">31347.7225463995*(((RANDBETWEEN(3800,4995))))</f>
        <v>126080540.08161888</v>
      </c>
      <c r="B2573">
        <v>237057967.17973635</v>
      </c>
    </row>
    <row r="2574" spans="1:2" x14ac:dyDescent="0.25">
      <c r="A2574">
        <f ca="1">26425.0211540781*(((RANDBETWEEN(3800,4995))))</f>
        <v>114763866.87216139</v>
      </c>
      <c r="B2574">
        <v>227557357.96894175</v>
      </c>
    </row>
    <row r="2575" spans="1:2" x14ac:dyDescent="0.25">
      <c r="A2575">
        <f ca="1">32598.8254297952*(((RANDBETWEEN(3800,4995))))</f>
        <v>148324655.70556799</v>
      </c>
      <c r="B2575">
        <v>237094863.14366311</v>
      </c>
    </row>
    <row r="2576" spans="1:2" x14ac:dyDescent="0.25">
      <c r="A2576">
        <f ca="1">29326.8219797561*(((RANDBETWEEN(3800,4995))))</f>
        <v>115225083.55846187</v>
      </c>
      <c r="B2576">
        <v>253100658.84687668</v>
      </c>
    </row>
    <row r="2577" spans="1:2" x14ac:dyDescent="0.25">
      <c r="A2577">
        <f ca="1">29383.6265806552*(((RANDBETWEEN(3800,4995))))</f>
        <v>117534506.32262081</v>
      </c>
      <c r="B2577">
        <v>250999416.41613978</v>
      </c>
    </row>
    <row r="2578" spans="1:2" x14ac:dyDescent="0.25">
      <c r="A2578">
        <f ca="1">31951.9733676461*(((RANDBETWEEN(3800,4995))))</f>
        <v>146276134.07708398</v>
      </c>
      <c r="B2578">
        <v>257163873.51883647</v>
      </c>
    </row>
    <row r="2579" spans="1:2" x14ac:dyDescent="0.25">
      <c r="A2579">
        <f ca="1">34299.2301436318*(((RANDBETWEEN(3800,4995))))</f>
        <v>143919569.68267918</v>
      </c>
      <c r="B2579">
        <v>251730910.66307163</v>
      </c>
    </row>
    <row r="2580" spans="1:2" x14ac:dyDescent="0.25">
      <c r="A2580">
        <f ca="1">30421.7235658025*(((RANDBETWEEN(3800,4995))))</f>
        <v>144077282.80764061</v>
      </c>
      <c r="B2580">
        <v>226348748.80836165</v>
      </c>
    </row>
    <row r="2581" spans="1:2" x14ac:dyDescent="0.25">
      <c r="A2581">
        <f ca="1">30503.7001713321*(((RANDBETWEEN(3800,4995))))</f>
        <v>126712370.5117135</v>
      </c>
      <c r="B2581">
        <v>247399164.236296</v>
      </c>
    </row>
    <row r="2582" spans="1:2" x14ac:dyDescent="0.25">
      <c r="A2582">
        <f ca="1">30044.9109188696*(((RANDBETWEEN(3800,4995))))</f>
        <v>137545602.1865851</v>
      </c>
      <c r="B2582">
        <v>239012359.36148965</v>
      </c>
    </row>
    <row r="2583" spans="1:2" x14ac:dyDescent="0.25">
      <c r="A2583">
        <f ca="1">32268.5796261618*(((RANDBETWEEN(3800,4995))))</f>
        <v>143240224.96053225</v>
      </c>
      <c r="B2583">
        <v>236112852.09908354</v>
      </c>
    </row>
    <row r="2584" spans="1:2" x14ac:dyDescent="0.25">
      <c r="A2584">
        <f ca="1">26685.2352846682*(((RANDBETWEEN(3800,4995))))</f>
        <v>129103168.30722474</v>
      </c>
      <c r="B2584">
        <v>220871705.40033662</v>
      </c>
    </row>
    <row r="2585" spans="1:2" x14ac:dyDescent="0.25">
      <c r="A2585">
        <f ca="1">28309.8693935664*(((RANDBETWEEN(3800,4995))))</f>
        <v>126913144.49135803</v>
      </c>
      <c r="B2585">
        <v>248908812.88805002</v>
      </c>
    </row>
    <row r="2586" spans="1:2" x14ac:dyDescent="0.25">
      <c r="A2586">
        <f ca="1">32994.7023082965*(((RANDBETWEEN(3800,4995))))</f>
        <v>151643651.80893064</v>
      </c>
      <c r="B2586">
        <v>231620850.75094873</v>
      </c>
    </row>
    <row r="2587" spans="1:2" x14ac:dyDescent="0.25">
      <c r="A2587">
        <f ca="1">29335.2816346455*(((RANDBETWEEN(3800,4995))))</f>
        <v>131363391.15994242</v>
      </c>
      <c r="B2587">
        <v>256339877.34314767</v>
      </c>
    </row>
    <row r="2588" spans="1:2" x14ac:dyDescent="0.25">
      <c r="A2588">
        <f ca="1">30463.4892793892*(((RANDBETWEEN(3800,4995))))</f>
        <v>124291036.25990793</v>
      </c>
      <c r="B2588">
        <v>214612146.41643962</v>
      </c>
    </row>
    <row r="2589" spans="1:2" x14ac:dyDescent="0.25">
      <c r="A2589">
        <f ca="1">29800.8714371872*(((RANDBETWEEN(3800,4995))))</f>
        <v>125521270.49343233</v>
      </c>
      <c r="B2589">
        <v>250383347.67616183</v>
      </c>
    </row>
    <row r="2590" spans="1:2" x14ac:dyDescent="0.25">
      <c r="A2590">
        <f ca="1">28088.2770986862*(((RANDBETWEEN(3800,4995))))</f>
        <v>109740898.62456684</v>
      </c>
      <c r="B2590">
        <v>265696865.33731374</v>
      </c>
    </row>
    <row r="2591" spans="1:2" x14ac:dyDescent="0.25">
      <c r="A2591">
        <f ca="1">33750.8704605395*(((RANDBETWEEN(3800,4995))))</f>
        <v>130582117.81182736</v>
      </c>
      <c r="B2591">
        <v>205316422.87805361</v>
      </c>
    </row>
    <row r="2592" spans="1:2" x14ac:dyDescent="0.25">
      <c r="A2592">
        <f ca="1">30378.2927249676*(((RANDBETWEEN(3800,4995))))</f>
        <v>147030936.78884318</v>
      </c>
      <c r="B2592">
        <v>216138064.00257677</v>
      </c>
    </row>
    <row r="2593" spans="1:2" x14ac:dyDescent="0.25">
      <c r="A2593">
        <f ca="1">30283.3173523176*(((RANDBETWEEN(3800,4995))))</f>
        <v>120830436.23574719</v>
      </c>
      <c r="B2593">
        <v>266971804.58338133</v>
      </c>
    </row>
    <row r="2594" spans="1:2" x14ac:dyDescent="0.25">
      <c r="A2594">
        <f ca="1">31124.722290318*(((RANDBETWEEN(3800,4995))))</f>
        <v>134240927.23814163</v>
      </c>
      <c r="B2594">
        <v>267795450.02333874</v>
      </c>
    </row>
    <row r="2595" spans="1:2" x14ac:dyDescent="0.25">
      <c r="A2595">
        <f ca="1">28444.7883149324*(((RANDBETWEEN(3800,4995))))</f>
        <v>127688654.74573171</v>
      </c>
      <c r="B2595">
        <v>215733913.40686959</v>
      </c>
    </row>
    <row r="2596" spans="1:2" x14ac:dyDescent="0.25">
      <c r="A2596">
        <f ca="1">29916.2710997746*(((RANDBETWEEN(3800,4995))))</f>
        <v>139768818.57814679</v>
      </c>
      <c r="B2596">
        <v>263230977.7383872</v>
      </c>
    </row>
    <row r="2597" spans="1:2" x14ac:dyDescent="0.25">
      <c r="A2597">
        <f ca="1">29768.0882146051*(((RANDBETWEEN(3800,4995))))</f>
        <v>113565256.53871839</v>
      </c>
      <c r="B2597">
        <v>251424488.41743332</v>
      </c>
    </row>
    <row r="2598" spans="1:2" x14ac:dyDescent="0.25">
      <c r="A2598">
        <f ca="1">32638.8181824132*(((RANDBETWEEN(3800,4995))))</f>
        <v>153728833.63916636</v>
      </c>
      <c r="B2598">
        <v>249970700.36950877</v>
      </c>
    </row>
    <row r="2599" spans="1:2" x14ac:dyDescent="0.25">
      <c r="A2599">
        <f ca="1">33465.8487278244*(((RANDBETWEEN(3800,4995))))</f>
        <v>132190102.47490621</v>
      </c>
      <c r="B2599">
        <v>241896304.6745618</v>
      </c>
    </row>
    <row r="2600" spans="1:2" x14ac:dyDescent="0.25">
      <c r="A2600">
        <f ca="1">28778.9673567929*(((RANDBETWEEN(3800,4995))))</f>
        <v>141592519.39542091</v>
      </c>
      <c r="B2600">
        <v>212823528.53197092</v>
      </c>
    </row>
    <row r="2601" spans="1:2" x14ac:dyDescent="0.25">
      <c r="A2601">
        <f ca="1">28791.1766717369*(((RANDBETWEEN(3800,4995))))</f>
        <v>138082483.31765029</v>
      </c>
      <c r="B2601">
        <v>249381789.80735478</v>
      </c>
    </row>
    <row r="2602" spans="1:2" x14ac:dyDescent="0.25">
      <c r="A2602">
        <f ca="1">32017.4946376774*(((RANDBETWEEN(3800,4995))))</f>
        <v>149137490.02230155</v>
      </c>
      <c r="B2602">
        <v>224164529.92627406</v>
      </c>
    </row>
    <row r="2603" spans="1:2" x14ac:dyDescent="0.25">
      <c r="A2603">
        <f ca="1">31510.2764273979*(((RANDBETWEEN(3800,4995))))</f>
        <v>142741552.21611261</v>
      </c>
      <c r="B2603">
        <v>264944087.73115367</v>
      </c>
    </row>
    <row r="2604" spans="1:2" x14ac:dyDescent="0.25">
      <c r="A2604">
        <f ca="1">30566.3823899072*(((RANDBETWEEN(3800,4995))))</f>
        <v>143386899.79105484</v>
      </c>
      <c r="B2604">
        <v>211399976.6517432</v>
      </c>
    </row>
    <row r="2605" spans="1:2" x14ac:dyDescent="0.25">
      <c r="A2605">
        <f ca="1">26453.0356588205*(((RANDBETWEEN(3800,4995))))</f>
        <v>113536429.04765745</v>
      </c>
      <c r="B2605">
        <v>237393194.5289655</v>
      </c>
    </row>
    <row r="2606" spans="1:2" x14ac:dyDescent="0.25">
      <c r="A2606">
        <f ca="1">30565.4591992465*(((RANDBETWEEN(3800,4995))))</f>
        <v>120916956.59221923</v>
      </c>
      <c r="B2606">
        <v>234895248.23691845</v>
      </c>
    </row>
    <row r="2607" spans="1:2" x14ac:dyDescent="0.25">
      <c r="A2607">
        <f ca="1">31941.2367123632*(((RANDBETWEEN(3800,4995))))</f>
        <v>127733005.61274059</v>
      </c>
      <c r="B2607">
        <v>253962886.20008594</v>
      </c>
    </row>
    <row r="2608" spans="1:2" x14ac:dyDescent="0.25">
      <c r="A2608">
        <f ca="1">29621.1899248088*(((RANDBETWEEN(3800,4995))))</f>
        <v>127726570.95577542</v>
      </c>
      <c r="B2608">
        <v>206065614.52558464</v>
      </c>
    </row>
    <row r="2609" spans="1:2" x14ac:dyDescent="0.25">
      <c r="A2609">
        <f ca="1">27230.2464119784*(((RANDBETWEEN(3800,4995))))</f>
        <v>115401784.29396433</v>
      </c>
      <c r="B2609">
        <v>264743661.56096128</v>
      </c>
    </row>
    <row r="2610" spans="1:2" x14ac:dyDescent="0.25">
      <c r="A2610">
        <f ca="1">31539.3332216933*(((RANDBETWEEN(3800,4995))))</f>
        <v>130099749.53948499</v>
      </c>
      <c r="B2610">
        <v>266327439.97523052</v>
      </c>
    </row>
    <row r="2611" spans="1:2" x14ac:dyDescent="0.25">
      <c r="A2611">
        <f ca="1">30493.6098094914*(((RANDBETWEEN(3800,4995))))</f>
        <v>127249833.73500767</v>
      </c>
      <c r="B2611">
        <v>254426719.95653301</v>
      </c>
    </row>
    <row r="2612" spans="1:2" x14ac:dyDescent="0.25">
      <c r="A2612">
        <f ca="1">32061.1796242616*(((RANDBETWEEN(3800,4995))))</f>
        <v>145718061.39226896</v>
      </c>
      <c r="B2612">
        <v>256723917.17858088</v>
      </c>
    </row>
    <row r="2613" spans="1:2" x14ac:dyDescent="0.25">
      <c r="A2613">
        <f ca="1">30943.8003491561*(((RANDBETWEEN(3800,4995))))</f>
        <v>145683412.04382703</v>
      </c>
      <c r="B2613">
        <v>207185999.25459972</v>
      </c>
    </row>
    <row r="2614" spans="1:2" x14ac:dyDescent="0.25">
      <c r="A2614">
        <f ca="1">31458.5731649193*(((RANDBETWEEN(3800,4995))))</f>
        <v>156191815.76382425</v>
      </c>
      <c r="B2614">
        <v>220411821.19017017</v>
      </c>
    </row>
    <row r="2615" spans="1:2" x14ac:dyDescent="0.25">
      <c r="A2615">
        <f ca="1">27442.4638729474*(((RANDBETWEEN(3800,4995))))</f>
        <v>111169421.14930999</v>
      </c>
      <c r="B2615">
        <v>249450286.51150376</v>
      </c>
    </row>
    <row r="2616" spans="1:2" x14ac:dyDescent="0.25">
      <c r="A2616">
        <f ca="1">31203.3094895798*(((RANDBETWEEN(3800,4995))))</f>
        <v>130617053.52338114</v>
      </c>
      <c r="B2616">
        <v>233618188.10749745</v>
      </c>
    </row>
    <row r="2617" spans="1:2" x14ac:dyDescent="0.25">
      <c r="A2617">
        <f ca="1">28160.6829662858*(((RANDBETWEEN(3800,4995))))</f>
        <v>116359942.016693</v>
      </c>
      <c r="B2617">
        <v>263210270.70124358</v>
      </c>
    </row>
    <row r="2618" spans="1:2" x14ac:dyDescent="0.25">
      <c r="A2618">
        <f ca="1">27144.2878242522*(((RANDBETWEEN(3800,4995))))</f>
        <v>116258984.75127216</v>
      </c>
      <c r="B2618">
        <v>263652536.59199119</v>
      </c>
    </row>
    <row r="2619" spans="1:2" x14ac:dyDescent="0.25">
      <c r="A2619">
        <f ca="1">29470.7146620463*(((RANDBETWEEN(3800,4995))))</f>
        <v>124307474.44451126</v>
      </c>
      <c r="B2619">
        <v>235165650.6498695</v>
      </c>
    </row>
    <row r="2620" spans="1:2" x14ac:dyDescent="0.25">
      <c r="A2620">
        <f ca="1">32250.4328198265*(((RANDBETWEEN(3800,4995))))</f>
        <v>152125291.61112154</v>
      </c>
      <c r="B2620">
        <v>250911892.20013937</v>
      </c>
    </row>
    <row r="2621" spans="1:2" x14ac:dyDescent="0.25">
      <c r="A2621">
        <f ca="1">30609.2860231071*(((RANDBETWEEN(3800,4995))))</f>
        <v>120998507.64934242</v>
      </c>
      <c r="B2621">
        <v>250536675.74672183</v>
      </c>
    </row>
    <row r="2622" spans="1:2" x14ac:dyDescent="0.25">
      <c r="A2622">
        <f ca="1">27146.9839445791*(((RANDBETWEEN(3800,4995))))</f>
        <v>108262171.97098139</v>
      </c>
      <c r="B2622">
        <v>251404385.72795129</v>
      </c>
    </row>
    <row r="2623" spans="1:2" x14ac:dyDescent="0.25">
      <c r="A2623">
        <f ca="1">31497.8334534424*(((RANDBETWEEN(3800,4995))))</f>
        <v>122432078.63353054</v>
      </c>
      <c r="B2623">
        <v>255996160.53708234</v>
      </c>
    </row>
    <row r="2624" spans="1:2" x14ac:dyDescent="0.25">
      <c r="A2624">
        <f ca="1">30609.6034835022*(((RANDBETWEEN(3800,4995))))</f>
        <v>146620000.6859754</v>
      </c>
      <c r="B2624">
        <v>234311904.68067318</v>
      </c>
    </row>
    <row r="2625" spans="1:2" x14ac:dyDescent="0.25">
      <c r="A2625">
        <f ca="1">32013.7922920281*(((RANDBETWEEN(3800,4995))))</f>
        <v>125366010.61558209</v>
      </c>
      <c r="B2625">
        <v>224671890.25343373</v>
      </c>
    </row>
    <row r="2626" spans="1:2" x14ac:dyDescent="0.25">
      <c r="A2626">
        <f ca="1">26823.9886393157*(((RANDBETWEEN(3800,4995))))</f>
        <v>121163956.68378887</v>
      </c>
      <c r="B2626">
        <v>255813983.61813354</v>
      </c>
    </row>
    <row r="2627" spans="1:2" x14ac:dyDescent="0.25">
      <c r="A2627">
        <f ca="1">30522.9160103352*(((RANDBETWEEN(3800,4995))))</f>
        <v>122763168.19356814</v>
      </c>
      <c r="B2627">
        <v>208709183.0284881</v>
      </c>
    </row>
    <row r="2628" spans="1:2" x14ac:dyDescent="0.25">
      <c r="A2628">
        <f ca="1">25980.6927355022*(((RANDBETWEEN(3800,4995))))</f>
        <v>119952858.35981345</v>
      </c>
      <c r="B2628">
        <v>210615945.5361855</v>
      </c>
    </row>
    <row r="2629" spans="1:2" x14ac:dyDescent="0.25">
      <c r="A2629">
        <f ca="1">32716.8468750192*(((RANDBETWEEN(3800,4995))))</f>
        <v>147585696.25321177</v>
      </c>
      <c r="B2629">
        <v>212511280.21839592</v>
      </c>
    </row>
    <row r="2630" spans="1:2" x14ac:dyDescent="0.25">
      <c r="A2630">
        <f ca="1">29513.7902711405*(((RANDBETWEEN(3800,4995))))</f>
        <v>144942224.02157095</v>
      </c>
      <c r="B2630">
        <v>239124658.47207156</v>
      </c>
    </row>
    <row r="2631" spans="1:2" x14ac:dyDescent="0.25">
      <c r="A2631">
        <f ca="1">27151.7757727353*(((RANDBETWEEN(3800,4995))))</f>
        <v>130247068.38181117</v>
      </c>
      <c r="B2631">
        <v>224167915.64141175</v>
      </c>
    </row>
    <row r="2632" spans="1:2" x14ac:dyDescent="0.25">
      <c r="A2632">
        <f ca="1">29520.7117111693*(((RANDBETWEEN(3800,4995))))</f>
        <v>118909426.77258989</v>
      </c>
      <c r="B2632">
        <v>230489801.73118019</v>
      </c>
    </row>
    <row r="2633" spans="1:2" x14ac:dyDescent="0.25">
      <c r="A2633">
        <f ca="1">28809.6507227295*(((RANDBETWEEN(3800,4995))))</f>
        <v>140648714.82836565</v>
      </c>
      <c r="B2633">
        <v>262355741.62074512</v>
      </c>
    </row>
    <row r="2634" spans="1:2" x14ac:dyDescent="0.25">
      <c r="A2634">
        <f ca="1">33025.7642521199*(((RANDBETWEEN(3800,4995))))</f>
        <v>142638275.80490568</v>
      </c>
      <c r="B2634">
        <v>211666925.98256317</v>
      </c>
    </row>
    <row r="2635" spans="1:2" x14ac:dyDescent="0.25">
      <c r="A2635">
        <f ca="1">26986.8528995607*(((RANDBETWEEN(3800,4995))))</f>
        <v>104843923.51479338</v>
      </c>
      <c r="B2635">
        <v>229421478.14659303</v>
      </c>
    </row>
    <row r="2636" spans="1:2" x14ac:dyDescent="0.25">
      <c r="A2636">
        <f ca="1">32207.1169908652*(((RANDBETWEEN(3800,4995))))</f>
        <v>126735005.35905465</v>
      </c>
      <c r="B2636">
        <v>266640792.05530763</v>
      </c>
    </row>
    <row r="2637" spans="1:2" x14ac:dyDescent="0.25">
      <c r="A2637">
        <f ca="1">26509.4336081155*(((RANDBETWEEN(3800,4995))))</f>
        <v>130399903.91832004</v>
      </c>
      <c r="B2637">
        <v>224677198.07963702</v>
      </c>
    </row>
    <row r="2638" spans="1:2" x14ac:dyDescent="0.25">
      <c r="A2638">
        <f ca="1">30769.7189920907*(((RANDBETWEEN(3800,4995))))</f>
        <v>148433124.41784564</v>
      </c>
      <c r="B2638">
        <v>205123692.33155286</v>
      </c>
    </row>
    <row r="2639" spans="1:2" x14ac:dyDescent="0.25">
      <c r="A2639">
        <f ca="1">31292.6454745601*(((RANDBETWEEN(3800,4995))))</f>
        <v>149109455.68627879</v>
      </c>
      <c r="B2639">
        <v>263908855.72083101</v>
      </c>
    </row>
    <row r="2640" spans="1:2" x14ac:dyDescent="0.25">
      <c r="A2640">
        <f ca="1">26724.6518164188*(((RANDBETWEEN(3800,4995))))</f>
        <v>109918492.92093052</v>
      </c>
      <c r="B2640">
        <v>240091877.26835269</v>
      </c>
    </row>
    <row r="2641" spans="1:2" x14ac:dyDescent="0.25">
      <c r="A2641">
        <f ca="1">27292.2916212579*(((RANDBETWEEN(3800,4995))))</f>
        <v>118448545.63625941</v>
      </c>
      <c r="B2641">
        <v>222947304.94534647</v>
      </c>
    </row>
    <row r="2642" spans="1:2" x14ac:dyDescent="0.25">
      <c r="A2642">
        <f ca="1">28009.7422406874*(((RANDBETWEEN(3800,4995))))</f>
        <v>123943109.41504179</v>
      </c>
      <c r="B2642">
        <v>207251313.04270214</v>
      </c>
    </row>
    <row r="2643" spans="1:2" x14ac:dyDescent="0.25">
      <c r="A2643">
        <f ca="1">28830.316252622*(((RANDBETWEEN(3800,4995))))</f>
        <v>121894577.11608562</v>
      </c>
      <c r="B2643">
        <v>256080422.45482314</v>
      </c>
    </row>
    <row r="2644" spans="1:2" x14ac:dyDescent="0.25">
      <c r="A2644">
        <f ca="1">30892.004880107*(((RANDBETWEEN(3800,4995))))</f>
        <v>134750925.28702658</v>
      </c>
      <c r="B2644">
        <v>262192434.83214808</v>
      </c>
    </row>
    <row r="2645" spans="1:2" x14ac:dyDescent="0.25">
      <c r="A2645">
        <f ca="1">30223.1616281906*(((RANDBETWEEN(3800,4995))))</f>
        <v>124277640.61511981</v>
      </c>
      <c r="B2645">
        <v>267681562.01697019</v>
      </c>
    </row>
    <row r="2646" spans="1:2" x14ac:dyDescent="0.25">
      <c r="A2646">
        <f ca="1">26373.3345930586*(((RANDBETWEEN(3800,4995))))</f>
        <v>117018485.58940102</v>
      </c>
      <c r="B2646">
        <v>215450570.68162322</v>
      </c>
    </row>
    <row r="2647" spans="1:2" x14ac:dyDescent="0.25">
      <c r="A2647">
        <f ca="1">28279.8047678683*(((RANDBETWEEN(3800,4995))))</f>
        <v>120047771.23960085</v>
      </c>
      <c r="B2647">
        <v>243397050.36976659</v>
      </c>
    </row>
    <row r="2648" spans="1:2" x14ac:dyDescent="0.25">
      <c r="A2648">
        <f ca="1">28977.8044621585*(((RANDBETWEEN(3800,4995))))</f>
        <v>128980207.66106731</v>
      </c>
      <c r="B2648">
        <v>248238214.63400206</v>
      </c>
    </row>
    <row r="2649" spans="1:2" x14ac:dyDescent="0.25">
      <c r="A2649">
        <f ca="1">31199.3970133907*(((RANDBETWEEN(3800,4995))))</f>
        <v>130538277.10402685</v>
      </c>
      <c r="B2649">
        <v>266434481.56838214</v>
      </c>
    </row>
    <row r="2650" spans="1:2" x14ac:dyDescent="0.25">
      <c r="A2650">
        <f ca="1">27102.9941737561*(((RANDBETWEEN(3800,4995))))</f>
        <v>135352352.90373772</v>
      </c>
      <c r="B2650">
        <v>226635039.3453005</v>
      </c>
    </row>
    <row r="2651" spans="1:2" x14ac:dyDescent="0.25">
      <c r="A2651">
        <f ca="1">27239.2809210736*(((RANDBETWEEN(3800,4995))))</f>
        <v>108957123.68429449</v>
      </c>
      <c r="B2651">
        <v>235706811.60423887</v>
      </c>
    </row>
    <row r="2652" spans="1:2" x14ac:dyDescent="0.25">
      <c r="A2652">
        <f ca="1">34211.5027242568*(((RANDBETWEEN(3800,4995))))</f>
        <v>148956882.86141396</v>
      </c>
      <c r="B2652">
        <v>217775235.1072877</v>
      </c>
    </row>
    <row r="2653" spans="1:2" x14ac:dyDescent="0.25">
      <c r="A2653">
        <f ca="1">31502.8344307265*(((RANDBETWEEN(3800,4995))))</f>
        <v>123144579.78970984</v>
      </c>
      <c r="B2653">
        <v>238570025.35636181</v>
      </c>
    </row>
    <row r="2654" spans="1:2" x14ac:dyDescent="0.25">
      <c r="A2654">
        <f ca="1">27064.2671208514*(((RANDBETWEEN(3800,4995))))</f>
        <v>121031402.56444745</v>
      </c>
      <c r="B2654">
        <v>234275862.99032322</v>
      </c>
    </row>
    <row r="2655" spans="1:2" x14ac:dyDescent="0.25">
      <c r="A2655">
        <f ca="1">26030.5463229135*(((RANDBETWEEN(3800,4995))))</f>
        <v>100738214.26967539</v>
      </c>
      <c r="B2655">
        <v>220619304.7774502</v>
      </c>
    </row>
    <row r="2656" spans="1:2" x14ac:dyDescent="0.25">
      <c r="A2656">
        <f ca="1">32392.5120964811*(((RANDBETWEEN(3800,4995))))</f>
        <v>160310542.36548519</v>
      </c>
      <c r="B2656">
        <v>266872725.26104918</v>
      </c>
    </row>
    <row r="2657" spans="1:2" x14ac:dyDescent="0.25">
      <c r="A2657">
        <f ca="1">31532.497651748*(((RANDBETWEEN(3800,4995))))</f>
        <v>131522047.70544082</v>
      </c>
      <c r="B2657">
        <v>219074566.21689901</v>
      </c>
    </row>
    <row r="2658" spans="1:2" x14ac:dyDescent="0.25">
      <c r="A2658">
        <f ca="1">30917.6959415009*(((RANDBETWEEN(3800,4995))))</f>
        <v>124505561.55642413</v>
      </c>
      <c r="B2658">
        <v>257815706.50952137</v>
      </c>
    </row>
    <row r="2659" spans="1:2" x14ac:dyDescent="0.25">
      <c r="A2659">
        <f ca="1">32924.1792187272*(((RANDBETWEEN(3800,4995))))</f>
        <v>160538297.87051398</v>
      </c>
      <c r="B2659">
        <v>218495701.26698095</v>
      </c>
    </row>
    <row r="2660" spans="1:2" x14ac:dyDescent="0.25">
      <c r="A2660">
        <f ca="1">31059.8356428053*(((RANDBETWEEN(3800,4995))))</f>
        <v>129519514.6304981</v>
      </c>
      <c r="B2660">
        <v>218756972.35098323</v>
      </c>
    </row>
    <row r="2661" spans="1:2" x14ac:dyDescent="0.25">
      <c r="A2661">
        <f ca="1">30660.60238285*(((RANDBETWEEN(3800,4995))))</f>
        <v>125064597.1196453</v>
      </c>
      <c r="B2661">
        <v>210823158.82242262</v>
      </c>
    </row>
    <row r="2662" spans="1:2" x14ac:dyDescent="0.25">
      <c r="A2662">
        <f ca="1">27883.6043376905*(((RANDBETWEEN(3800,4995))))</f>
        <v>108299919.24758996</v>
      </c>
      <c r="B2662">
        <v>230646144.62330455</v>
      </c>
    </row>
    <row r="2663" spans="1:2" x14ac:dyDescent="0.25">
      <c r="A2663">
        <f ca="1">32050.2899073071*(((RANDBETWEEN(3800,4995))))</f>
        <v>123553867.59266873</v>
      </c>
      <c r="B2663">
        <v>245311893.12987679</v>
      </c>
    </row>
    <row r="2664" spans="1:2" x14ac:dyDescent="0.25">
      <c r="A2664">
        <f ca="1">29041.3083809818*(((RANDBETWEEN(3800,4995))))</f>
        <v>112738359.13497132</v>
      </c>
      <c r="B2664">
        <v>217384962.51826516</v>
      </c>
    </row>
    <row r="2665" spans="1:2" x14ac:dyDescent="0.25">
      <c r="A2665">
        <f ca="1">33599.7853030644*(((RANDBETWEEN(3800,4995))))</f>
        <v>142295090.75847757</v>
      </c>
      <c r="B2665">
        <v>240056642.05566496</v>
      </c>
    </row>
    <row r="2666" spans="1:2" x14ac:dyDescent="0.25">
      <c r="A2666">
        <f ca="1">31602.0715115044*(((RANDBETWEEN(3800,4995))))</f>
        <v>146823224.24244964</v>
      </c>
      <c r="B2666">
        <v>214666296.01732099</v>
      </c>
    </row>
    <row r="2667" spans="1:2" x14ac:dyDescent="0.25">
      <c r="A2667">
        <f ca="1">30815.8291273594*(((RANDBETWEEN(3800,4995))))</f>
        <v>145728055.94328246</v>
      </c>
      <c r="B2667">
        <v>243678805.44754511</v>
      </c>
    </row>
    <row r="2668" spans="1:2" x14ac:dyDescent="0.25">
      <c r="A2668">
        <f ca="1">29595.9303178514*(((RANDBETWEEN(3800,4995))))</f>
        <v>122586343.37654051</v>
      </c>
      <c r="B2668">
        <v>204145152.32667643</v>
      </c>
    </row>
    <row r="2669" spans="1:2" x14ac:dyDescent="0.25">
      <c r="A2669">
        <f ca="1">28440.7137866852*(((RANDBETWEEN(3800,4995))))</f>
        <v>139985193.2580646</v>
      </c>
      <c r="B2669">
        <v>234266683.1194447</v>
      </c>
    </row>
    <row r="2670" spans="1:2" x14ac:dyDescent="0.25">
      <c r="A2670">
        <f ca="1">26910.5066949926*(((RANDBETWEEN(3800,4995))))</f>
        <v>108530073.50090505</v>
      </c>
      <c r="B2670">
        <v>230542923.02666596</v>
      </c>
    </row>
    <row r="2671" spans="1:2" x14ac:dyDescent="0.25">
      <c r="A2671">
        <f ca="1">30895.2425198516*(((RANDBETWEEN(3800,4995))))</f>
        <v>130007180.52353562</v>
      </c>
      <c r="B2671">
        <v>248792320.91490746</v>
      </c>
    </row>
    <row r="2672" spans="1:2" x14ac:dyDescent="0.25">
      <c r="A2672">
        <f ca="1">33698.787586101*(((RANDBETWEEN(3800,4995))))</f>
        <v>151779339.28779936</v>
      </c>
      <c r="B2672">
        <v>249390555.39195102</v>
      </c>
    </row>
    <row r="2673" spans="1:2" x14ac:dyDescent="0.25">
      <c r="A2673">
        <f ca="1">26559.6090949251*(((RANDBETWEEN(3800,4995))))</f>
        <v>129371855.90137997</v>
      </c>
      <c r="B2673">
        <v>258836769.19165158</v>
      </c>
    </row>
    <row r="2674" spans="1:2" x14ac:dyDescent="0.25">
      <c r="A2674">
        <f ca="1">29954.1843648071*(((RANDBETWEEN(3800,4995))))</f>
        <v>141593429.49244305</v>
      </c>
      <c r="B2674">
        <v>224267157.86297181</v>
      </c>
    </row>
    <row r="2675" spans="1:2" x14ac:dyDescent="0.25">
      <c r="A2675">
        <f ca="1">26076.993563507*(((RANDBETWEEN(3800,4995))))</f>
        <v>102300045.74963799</v>
      </c>
      <c r="B2675">
        <v>259390686.37581849</v>
      </c>
    </row>
    <row r="2676" spans="1:2" x14ac:dyDescent="0.25">
      <c r="A2676">
        <f ca="1">30488.6291488551*(((RANDBETWEEN(3800,4995))))</f>
        <v>128692503.63731745</v>
      </c>
      <c r="B2676">
        <v>263642770.38422194</v>
      </c>
    </row>
    <row r="2677" spans="1:2" x14ac:dyDescent="0.25">
      <c r="A2677">
        <f ca="1">30751.5401444421*(((RANDBETWEEN(3800,4995))))</f>
        <v>146531088.7882666</v>
      </c>
      <c r="B2677">
        <v>261869396.96431157</v>
      </c>
    </row>
    <row r="2678" spans="1:2" x14ac:dyDescent="0.25">
      <c r="A2678">
        <f ca="1">26339.422051396*(((RANDBETWEEN(3800,4995))))</f>
        <v>117974271.36820288</v>
      </c>
      <c r="B2678">
        <v>247862571.82491767</v>
      </c>
    </row>
    <row r="2679" spans="1:2" x14ac:dyDescent="0.25">
      <c r="A2679">
        <f ca="1">26836.7117171961*(((RANDBETWEEN(3800,4995))))</f>
        <v>113465617.14030504</v>
      </c>
      <c r="B2679">
        <v>231387885.18801355</v>
      </c>
    </row>
    <row r="2680" spans="1:2" x14ac:dyDescent="0.25">
      <c r="A2680">
        <f ca="1">31640.5010578011*(((RANDBETWEEN(3800,4995))))</f>
        <v>133143228.45122714</v>
      </c>
      <c r="B2680">
        <v>241766938.5754624</v>
      </c>
    </row>
    <row r="2681" spans="1:2" x14ac:dyDescent="0.25">
      <c r="A2681">
        <f ca="1">26797.9557572693*(((RANDBETWEEN(3800,4995))))</f>
        <v>117294652.3495677</v>
      </c>
      <c r="B2681">
        <v>243830421.48055884</v>
      </c>
    </row>
    <row r="2682" spans="1:2" x14ac:dyDescent="0.25">
      <c r="A2682">
        <f ca="1">28396.3690047049*(((RANDBETWEEN(3800,4995))))</f>
        <v>140590422.94229391</v>
      </c>
      <c r="B2682">
        <v>214674801.69300017</v>
      </c>
    </row>
    <row r="2683" spans="1:2" x14ac:dyDescent="0.25">
      <c r="A2683">
        <f ca="1">27721.7244199797*(((RANDBETWEEN(3800,4995))))</f>
        <v>113853122.19285643</v>
      </c>
      <c r="B2683">
        <v>205966225.49592933</v>
      </c>
    </row>
    <row r="2684" spans="1:2" x14ac:dyDescent="0.25">
      <c r="A2684">
        <f ca="1">32734.9812330732*(((RANDBETWEEN(3800,4995))))</f>
        <v>132576673.99394651</v>
      </c>
      <c r="B2684">
        <v>210752686.82824558</v>
      </c>
    </row>
    <row r="2685" spans="1:2" x14ac:dyDescent="0.25">
      <c r="A2685">
        <f ca="1">28437.675039996*(((RANDBETWEEN(3800,4995))))</f>
        <v>126746717.65326217</v>
      </c>
      <c r="B2685">
        <v>254744861.9700686</v>
      </c>
    </row>
    <row r="2686" spans="1:2" x14ac:dyDescent="0.25">
      <c r="A2686">
        <f ca="1">26302.7182186928*(((RANDBETWEEN(3800,4995))))</f>
        <v>120992503.80598705</v>
      </c>
      <c r="B2686">
        <v>219521165.96940377</v>
      </c>
    </row>
    <row r="2687" spans="1:2" x14ac:dyDescent="0.25">
      <c r="A2687">
        <f ca="1">30815.1785644484*(((RANDBETWEEN(3800,4995))))</f>
        <v>120733869.61550897</v>
      </c>
      <c r="B2687">
        <v>261371098.24126109</v>
      </c>
    </row>
    <row r="2688" spans="1:2" x14ac:dyDescent="0.25">
      <c r="A2688">
        <f ca="1">28734.0777236686*(((RANDBETWEEN(3800,4995))))</f>
        <v>126315005.67324714</v>
      </c>
      <c r="B2688">
        <v>257496514.87268138</v>
      </c>
    </row>
    <row r="2689" spans="1:2" x14ac:dyDescent="0.25">
      <c r="A2689">
        <f ca="1">31590.1690438467*(((RANDBETWEEN(3800,4995))))</f>
        <v>155360451.35763785</v>
      </c>
      <c r="B2689">
        <v>232411134.56803665</v>
      </c>
    </row>
    <row r="2690" spans="1:2" x14ac:dyDescent="0.25">
      <c r="A2690">
        <f ca="1">30712.0144381326*(((RANDBETWEEN(3800,4995))))</f>
        <v>143363683.39720279</v>
      </c>
      <c r="B2690">
        <v>244848270.51117614</v>
      </c>
    </row>
    <row r="2691" spans="1:2" x14ac:dyDescent="0.25">
      <c r="A2691">
        <f ca="1">29833.6788553881*(((RANDBETWEEN(3800,4995))))</f>
        <v>116918187.43426603</v>
      </c>
      <c r="B2691">
        <v>227951307.21967191</v>
      </c>
    </row>
    <row r="2692" spans="1:2" x14ac:dyDescent="0.25">
      <c r="A2692">
        <f ca="1">26540.7447692384*(((RANDBETWEEN(3800,4995))))</f>
        <v>109082461.00156976</v>
      </c>
      <c r="B2692">
        <v>232715866.07762471</v>
      </c>
    </row>
    <row r="2693" spans="1:2" x14ac:dyDescent="0.25">
      <c r="A2693">
        <f ca="1">32466.2347143972*(((RANDBETWEEN(3800,4995))))</f>
        <v>140481397.60919675</v>
      </c>
      <c r="B2693">
        <v>232239598.56979668</v>
      </c>
    </row>
    <row r="2694" spans="1:2" x14ac:dyDescent="0.25">
      <c r="A2694">
        <f ca="1">29985.8161219415*(((RANDBETWEEN(3800,4995))))</f>
        <v>127559661.78273897</v>
      </c>
      <c r="B2694">
        <v>206840934.23139656</v>
      </c>
    </row>
    <row r="2695" spans="1:2" x14ac:dyDescent="0.25">
      <c r="A2695">
        <f ca="1">29479.0298447374*(((RANDBETWEEN(3800,4995))))</f>
        <v>138256649.97181854</v>
      </c>
      <c r="B2695">
        <v>204133961.1744588</v>
      </c>
    </row>
    <row r="2696" spans="1:2" x14ac:dyDescent="0.25">
      <c r="A2696">
        <f ca="1">27541.2811551432*(((RANDBETWEEN(3800,4995))))</f>
        <v>116554701.84856603</v>
      </c>
      <c r="B2696">
        <v>222667485.29632047</v>
      </c>
    </row>
    <row r="2697" spans="1:2" x14ac:dyDescent="0.25">
      <c r="A2697">
        <f ca="1">31595.9736194696*(((RANDBETWEEN(3800,4995))))</f>
        <v>150586410.27039188</v>
      </c>
      <c r="B2697">
        <v>227991872.66471565</v>
      </c>
    </row>
    <row r="2698" spans="1:2" x14ac:dyDescent="0.25">
      <c r="A2698">
        <f ca="1">30110.3998435181*(((RANDBETWEEN(3800,4995))))</f>
        <v>127487432.93745564</v>
      </c>
      <c r="B2698">
        <v>208621503.03251263</v>
      </c>
    </row>
    <row r="2699" spans="1:2" x14ac:dyDescent="0.25">
      <c r="A2699">
        <f ca="1">31695.2072065825*(((RANDBETWEEN(3800,4995))))</f>
        <v>148301874.51959974</v>
      </c>
      <c r="B2699">
        <v>262905910.27647358</v>
      </c>
    </row>
    <row r="2700" spans="1:2" x14ac:dyDescent="0.25">
      <c r="A2700">
        <f ca="1">28340.6567436924*(((RANDBETWEEN(3800,4995))))</f>
        <v>108629737.29857278</v>
      </c>
      <c r="B2700">
        <v>232440837.96737069</v>
      </c>
    </row>
    <row r="2701" spans="1:2" x14ac:dyDescent="0.25">
      <c r="A2701">
        <f ca="1">30057.4045244733*(((RANDBETWEEN(3800,4995))))</f>
        <v>136430559.13658425</v>
      </c>
      <c r="B2701">
        <v>262508975.66391355</v>
      </c>
    </row>
    <row r="2702" spans="1:2" x14ac:dyDescent="0.25">
      <c r="A2702">
        <f ca="1">31398.7759398918*(((RANDBETWEEN(3800,4995))))</f>
        <v>130116527.49491176</v>
      </c>
      <c r="B2702">
        <v>217457284.1417585</v>
      </c>
    </row>
    <row r="2703" spans="1:2" x14ac:dyDescent="0.25">
      <c r="A2703">
        <f ca="1">31155.2655077112*(((RANDBETWEEN(3800,4995))))</f>
        <v>127954675.44016971</v>
      </c>
      <c r="B2703">
        <v>255732314.99653906</v>
      </c>
    </row>
    <row r="2704" spans="1:2" x14ac:dyDescent="0.25">
      <c r="A2704">
        <f ca="1">29289.6228852234*(((RANDBETWEEN(3800,4995))))</f>
        <v>125681771.80049343</v>
      </c>
      <c r="B2704">
        <v>232566852.35192817</v>
      </c>
    </row>
    <row r="2705" spans="1:2" x14ac:dyDescent="0.25">
      <c r="A2705">
        <f ca="1">32139.784244938*(((RANDBETWEEN(3800,4995))))</f>
        <v>153338910.63259897</v>
      </c>
      <c r="B2705">
        <v>266804025.010254</v>
      </c>
    </row>
    <row r="2706" spans="1:2" x14ac:dyDescent="0.25">
      <c r="A2706">
        <f ca="1">30355.2137756115*(((RANDBETWEEN(3800,4995))))</f>
        <v>128766816.83614409</v>
      </c>
      <c r="B2706">
        <v>214930670.03708923</v>
      </c>
    </row>
    <row r="2707" spans="1:2" x14ac:dyDescent="0.25">
      <c r="A2707">
        <f ca="1">31936.8765606337*(((RANDBETWEEN(3800,4995))))</f>
        <v>159333077.16100165</v>
      </c>
      <c r="B2707">
        <v>260233730.54434139</v>
      </c>
    </row>
    <row r="2708" spans="1:2" x14ac:dyDescent="0.25">
      <c r="A2708">
        <f ca="1">30723.3204524366*(((RANDBETWEEN(3800,4995))))</f>
        <v>148854487.59205514</v>
      </c>
      <c r="B2708">
        <v>253097913.85748467</v>
      </c>
    </row>
    <row r="2709" spans="1:2" x14ac:dyDescent="0.25">
      <c r="A2709">
        <f ca="1">27784.1085126193*(((RANDBETWEEN(3800,4995))))</f>
        <v>112692344.12718397</v>
      </c>
      <c r="B2709">
        <v>210717904.03355452</v>
      </c>
    </row>
    <row r="2710" spans="1:2" x14ac:dyDescent="0.25">
      <c r="A2710">
        <f ca="1">26758.0248811876*(((RANDBETWEEN(3800,4995))))</f>
        <v>124799428.0458589</v>
      </c>
      <c r="B2710">
        <v>212042419.71891415</v>
      </c>
    </row>
    <row r="2711" spans="1:2" x14ac:dyDescent="0.25">
      <c r="A2711">
        <f ca="1">27387.5108901515*(((RANDBETWEEN(3800,4995))))</f>
        <v>133787990.69839005</v>
      </c>
      <c r="B2711">
        <v>234554210.05128467</v>
      </c>
    </row>
    <row r="2712" spans="1:2" x14ac:dyDescent="0.25">
      <c r="A2712">
        <f ca="1">30661.7725215028*(((RANDBETWEEN(3800,4995))))</f>
        <v>122187163.49818848</v>
      </c>
      <c r="B2712">
        <v>249759890.69383478</v>
      </c>
    </row>
    <row r="2713" spans="1:2" x14ac:dyDescent="0.25">
      <c r="A2713">
        <f ca="1">27636.3385643064*(((RANDBETWEEN(3800,4995))))</f>
        <v>134367878.09965765</v>
      </c>
      <c r="B2713">
        <v>215431221.9594661</v>
      </c>
    </row>
    <row r="2714" spans="1:2" x14ac:dyDescent="0.25">
      <c r="A2714">
        <f ca="1">26965.0425152999*(((RANDBETWEEN(3800,4995))))</f>
        <v>113388003.77683614</v>
      </c>
      <c r="B2714">
        <v>242461379.41370332</v>
      </c>
    </row>
    <row r="2715" spans="1:2" x14ac:dyDescent="0.25">
      <c r="A2715">
        <f ca="1">30260.4024912735*(((RANDBETWEEN(3800,4995))))</f>
        <v>127335773.68327908</v>
      </c>
      <c r="B2715">
        <v>260723441.05817685</v>
      </c>
    </row>
    <row r="2716" spans="1:2" x14ac:dyDescent="0.25">
      <c r="A2716">
        <f ca="1">27771.2669676513*(((RANDBETWEEN(3800,4995))))</f>
        <v>113417854.29588795</v>
      </c>
      <c r="B2716">
        <v>260039796.14864391</v>
      </c>
    </row>
    <row r="2717" spans="1:2" x14ac:dyDescent="0.25">
      <c r="A2717">
        <f ca="1">29216.2508776076*(((RANDBETWEEN(3800,4995))))</f>
        <v>118267383.5525557</v>
      </c>
      <c r="B2717">
        <v>241163250.24441352</v>
      </c>
    </row>
    <row r="2718" spans="1:2" x14ac:dyDescent="0.25">
      <c r="A2718">
        <f ca="1">32304.7254248811*(((RANDBETWEEN(3800,4995))))</f>
        <v>134710705.021754</v>
      </c>
      <c r="B2718">
        <v>240831367.05820355</v>
      </c>
    </row>
    <row r="2719" spans="1:2" x14ac:dyDescent="0.25">
      <c r="A2719">
        <f ca="1">27024.9040785803*(((RANDBETWEEN(3800,4995))))</f>
        <v>115720639.26448075</v>
      </c>
      <c r="B2719">
        <v>232245214.26573148</v>
      </c>
    </row>
    <row r="2720" spans="1:2" x14ac:dyDescent="0.25">
      <c r="A2720">
        <f ca="1">27942.3036528431*(((RANDBETWEEN(3800,4995))))</f>
        <v>110651522.46525873</v>
      </c>
      <c r="B2720">
        <v>214672655.20810062</v>
      </c>
    </row>
    <row r="2721" spans="1:2" x14ac:dyDescent="0.25">
      <c r="A2721">
        <f ca="1">30966.8272896972*(((RANDBETWEEN(3800,4995))))</f>
        <v>131547082.32663359</v>
      </c>
      <c r="B2721">
        <v>248498757.18410212</v>
      </c>
    </row>
    <row r="2722" spans="1:2" x14ac:dyDescent="0.25">
      <c r="A2722">
        <f ca="1">31259.2176569574*(((RANDBETWEEN(3800,4995))))</f>
        <v>154076683.8311432</v>
      </c>
      <c r="B2722">
        <v>219460763.45533115</v>
      </c>
    </row>
    <row r="2723" spans="1:2" x14ac:dyDescent="0.25">
      <c r="A2723">
        <f ca="1">27107.6104374012*(((RANDBETWEEN(3800,4995))))</f>
        <v>109975575.54453656</v>
      </c>
      <c r="B2723">
        <v>254533660.83299503</v>
      </c>
    </row>
    <row r="2724" spans="1:2" x14ac:dyDescent="0.25">
      <c r="A2724">
        <f ca="1">26931.6191846337*(((RANDBETWEEN(3800,4995))))</f>
        <v>131183917.04835066</v>
      </c>
      <c r="B2724">
        <v>245328281.6980181</v>
      </c>
    </row>
    <row r="2725" spans="1:2" x14ac:dyDescent="0.25">
      <c r="A2725">
        <f ca="1">31170.9665092935*(((RANDBETWEEN(3800,4995))))</f>
        <v>141453846.01917392</v>
      </c>
      <c r="B2725">
        <v>207972503.88205227</v>
      </c>
    </row>
    <row r="2726" spans="1:2" x14ac:dyDescent="0.25">
      <c r="A2726">
        <f ca="1">27981.8462299995*(((RANDBETWEEN(3800,4995))))</f>
        <v>125386652.95662791</v>
      </c>
      <c r="B2726">
        <v>235117928.03654027</v>
      </c>
    </row>
    <row r="2727" spans="1:2" x14ac:dyDescent="0.25">
      <c r="A2727">
        <f ca="1">30667.9979764313*(((RANDBETWEEN(3800,4995))))</f>
        <v>145028962.43054372</v>
      </c>
      <c r="B2727">
        <v>266556755.53577727</v>
      </c>
    </row>
    <row r="2728" spans="1:2" x14ac:dyDescent="0.25">
      <c r="A2728">
        <f ca="1">29860.5582413242*(((RANDBETWEEN(3800,4995))))</f>
        <v>127235838.66628252</v>
      </c>
      <c r="B2728">
        <v>258720695.45252526</v>
      </c>
    </row>
    <row r="2729" spans="1:2" x14ac:dyDescent="0.25">
      <c r="A2729">
        <f ca="1">27307.1898699273*(((RANDBETWEEN(3800,4995))))</f>
        <v>107781478.41660294</v>
      </c>
      <c r="B2729">
        <v>210986289.0120616</v>
      </c>
    </row>
    <row r="2730" spans="1:2" x14ac:dyDescent="0.25">
      <c r="A2730">
        <f ca="1">30280.6425759606*(((RANDBETWEEN(3800,4995))))</f>
        <v>140744426.69306493</v>
      </c>
      <c r="B2730">
        <v>267767601.02188921</v>
      </c>
    </row>
    <row r="2731" spans="1:2" x14ac:dyDescent="0.25">
      <c r="A2731">
        <f ca="1">30933.3096627231*(((RANDBETWEEN(3800,4995))))</f>
        <v>134900163.43913561</v>
      </c>
      <c r="B2731">
        <v>257404472.0706667</v>
      </c>
    </row>
    <row r="2732" spans="1:2" x14ac:dyDescent="0.25">
      <c r="A2732">
        <f ca="1">28099.2125330708*(((RANDBETWEEN(3800,4995))))</f>
        <v>127851417.02547218</v>
      </c>
      <c r="B2732">
        <v>231132304.30785263</v>
      </c>
    </row>
    <row r="2733" spans="1:2" x14ac:dyDescent="0.25">
      <c r="A2733">
        <f ca="1">33531.5507318121*(((RANDBETWEEN(3800,4995))))</f>
        <v>167355969.70247397</v>
      </c>
      <c r="B2733">
        <v>242105300.46209586</v>
      </c>
    </row>
    <row r="2734" spans="1:2" x14ac:dyDescent="0.25">
      <c r="A2734">
        <f ca="1">28849.0454640552*(((RANDBETWEEN(3800,4995))))</f>
        <v>137696493.99993542</v>
      </c>
      <c r="B2734">
        <v>241232783.47014666</v>
      </c>
    </row>
    <row r="2735" spans="1:2" x14ac:dyDescent="0.25">
      <c r="A2735">
        <f ca="1">27135.6095119671*(((RANDBETWEEN(3800,4995))))</f>
        <v>123059989.13677064</v>
      </c>
      <c r="B2735">
        <v>203812610.61597055</v>
      </c>
    </row>
    <row r="2736" spans="1:2" x14ac:dyDescent="0.25">
      <c r="A2736">
        <f ca="1">30816.2397337029*(((RANDBETWEEN(3800,4995))))</f>
        <v>124620873.48309459</v>
      </c>
      <c r="B2736">
        <v>220191572.8073194</v>
      </c>
    </row>
    <row r="2737" spans="1:2" x14ac:dyDescent="0.25">
      <c r="A2737">
        <f ca="1">30388.1624783814*(((RANDBETWEEN(3800,4995))))</f>
        <v>147382588.02014989</v>
      </c>
      <c r="B2737">
        <v>239743067.44250348</v>
      </c>
    </row>
    <row r="2738" spans="1:2" x14ac:dyDescent="0.25">
      <c r="A2738">
        <f ca="1">30897.8511318753*(((RANDBETWEEN(3800,4995))))</f>
        <v>135579770.7666688</v>
      </c>
      <c r="B2738">
        <v>233497738.07851842</v>
      </c>
    </row>
    <row r="2739" spans="1:2" x14ac:dyDescent="0.25">
      <c r="A2739">
        <f ca="1">30857.4119823411*(((RANDBETWEEN(3800,4995))))</f>
        <v>153114478.25637633</v>
      </c>
      <c r="B2739">
        <v>256504848.95379174</v>
      </c>
    </row>
    <row r="2740" spans="1:2" x14ac:dyDescent="0.25">
      <c r="A2740">
        <f ca="1">27358.6687214759*(((RANDBETWEEN(3800,4995))))</f>
        <v>105248798.57151796</v>
      </c>
      <c r="B2740">
        <v>212045909.10094893</v>
      </c>
    </row>
    <row r="2741" spans="1:2" x14ac:dyDescent="0.25">
      <c r="A2741">
        <f ca="1">30650.7255068217*(((RANDBETWEEN(3800,4995))))</f>
        <v>138909087.99691588</v>
      </c>
      <c r="B2741">
        <v>261323431.39476204</v>
      </c>
    </row>
    <row r="2742" spans="1:2" x14ac:dyDescent="0.25">
      <c r="A2742">
        <f ca="1">29873.2583841745*(((RANDBETWEEN(3800,4995))))</f>
        <v>114085973.76916258</v>
      </c>
      <c r="B2742">
        <v>225214513.28364334</v>
      </c>
    </row>
    <row r="2743" spans="1:2" x14ac:dyDescent="0.25">
      <c r="A2743">
        <f ca="1">31031.405606857*(((RANDBETWEEN(3800,4995))))</f>
        <v>133683295.35433978</v>
      </c>
      <c r="B2743">
        <v>228975844.92715698</v>
      </c>
    </row>
    <row r="2744" spans="1:2" x14ac:dyDescent="0.25">
      <c r="A2744">
        <f ca="1">32100.9598296751*(((RANDBETWEEN(3800,4995))))</f>
        <v>134310415.92736056</v>
      </c>
      <c r="B2744">
        <v>207416404.63831958</v>
      </c>
    </row>
    <row r="2745" spans="1:2" x14ac:dyDescent="0.25">
      <c r="A2745">
        <f ca="1">27275.7915736767*(((RANDBETWEEN(3800,4995))))</f>
        <v>124077575.8686554</v>
      </c>
      <c r="B2745">
        <v>205519866.22059122</v>
      </c>
    </row>
    <row r="2746" spans="1:2" x14ac:dyDescent="0.25">
      <c r="A2746">
        <f ca="1">31108.4357993507*(((RANDBETWEEN(3800,4995))))</f>
        <v>120482971.85088509</v>
      </c>
      <c r="B2746">
        <v>243688654.78224304</v>
      </c>
    </row>
    <row r="2747" spans="1:2" x14ac:dyDescent="0.25">
      <c r="A2747">
        <f ca="1">28425.7829765182*(((RANDBETWEEN(3800,4995))))</f>
        <v>129479441.45804051</v>
      </c>
      <c r="B2747">
        <v>210115446.68557331</v>
      </c>
    </row>
    <row r="2748" spans="1:2" x14ac:dyDescent="0.25">
      <c r="A2748">
        <f ca="1">31008.1057009642*(((RANDBETWEEN(3800,4995))))</f>
        <v>129303800.77302074</v>
      </c>
      <c r="B2748">
        <v>243489518.62993786</v>
      </c>
    </row>
    <row r="2749" spans="1:2" x14ac:dyDescent="0.25">
      <c r="A2749">
        <f ca="1">28820.0947243292*(((RANDBETWEEN(3800,4995))))</f>
        <v>140123300.54968834</v>
      </c>
      <c r="B2749">
        <v>205733545.81273243</v>
      </c>
    </row>
    <row r="2750" spans="1:2" x14ac:dyDescent="0.25">
      <c r="A2750">
        <f ca="1">29191.6180058354*(((RANDBETWEEN(3800,4995))))</f>
        <v>118342819.39565659</v>
      </c>
      <c r="B2750">
        <v>224485179.09877995</v>
      </c>
    </row>
    <row r="2751" spans="1:2" x14ac:dyDescent="0.25">
      <c r="A2751">
        <f ca="1">26184.4045588227*(((RANDBETWEEN(3800,4995))))</f>
        <v>111414641.39779057</v>
      </c>
      <c r="B2751">
        <v>222417157.4123491</v>
      </c>
    </row>
    <row r="2752" spans="1:2" x14ac:dyDescent="0.25">
      <c r="A2752">
        <f ca="1">29917.8256010133*(((RANDBETWEEN(3800,4995))))</f>
        <v>119940562.83446231</v>
      </c>
      <c r="B2752">
        <v>242527560.39622223</v>
      </c>
    </row>
    <row r="2753" spans="1:2" x14ac:dyDescent="0.25">
      <c r="A2753">
        <f ca="1">29743.4996374288*(((RANDBETWEEN(3800,4995))))</f>
        <v>123108344.99931777</v>
      </c>
      <c r="B2753">
        <v>225856878.35633007</v>
      </c>
    </row>
    <row r="2754" spans="1:2" x14ac:dyDescent="0.25">
      <c r="A2754">
        <f ca="1">33895.0890951262*(((RANDBETWEEN(3800,4995))))</f>
        <v>142257688.93224454</v>
      </c>
      <c r="B2754">
        <v>244384025.98318249</v>
      </c>
    </row>
    <row r="2755" spans="1:2" x14ac:dyDescent="0.25">
      <c r="A2755">
        <f ca="1">32116.0352563021*(((RANDBETWEEN(3800,4995))))</f>
        <v>138644924.20145631</v>
      </c>
      <c r="B2755">
        <v>235943103.0226711</v>
      </c>
    </row>
    <row r="2756" spans="1:2" x14ac:dyDescent="0.25">
      <c r="A2756">
        <f ca="1">30980.2780459817*(((RANDBETWEEN(3800,4995))))</f>
        <v>122774841.89622565</v>
      </c>
      <c r="B2756">
        <v>256277790.40627223</v>
      </c>
    </row>
    <row r="2757" spans="1:2" x14ac:dyDescent="0.25">
      <c r="A2757">
        <f ca="1">29961.7086295276*(((RANDBETWEEN(3800,4995))))</f>
        <v>118318787.37800449</v>
      </c>
      <c r="B2757">
        <v>209742052.44781187</v>
      </c>
    </row>
    <row r="2758" spans="1:2" x14ac:dyDescent="0.25">
      <c r="A2758">
        <f ca="1">27134.5556957034*(((RANDBETWEEN(3800,4995))))</f>
        <v>104847923.208198</v>
      </c>
      <c r="B2758">
        <v>225226202.67266166</v>
      </c>
    </row>
    <row r="2759" spans="1:2" x14ac:dyDescent="0.25">
      <c r="A2759">
        <f ca="1">25734.2898662119*(((RANDBETWEEN(3800,4995))))</f>
        <v>123576059.93754961</v>
      </c>
      <c r="B2759">
        <v>222120536.63439739</v>
      </c>
    </row>
    <row r="2760" spans="1:2" x14ac:dyDescent="0.25">
      <c r="A2760">
        <f ca="1">28451.4486774782*(((RANDBETWEEN(3800,4995))))</f>
        <v>110704586.80406749</v>
      </c>
      <c r="B2760">
        <v>233038254.97774568</v>
      </c>
    </row>
    <row r="2761" spans="1:2" x14ac:dyDescent="0.25">
      <c r="A2761">
        <f ca="1">28255.9566895242*(((RANDBETWEEN(3800,4995))))</f>
        <v>132379157.09042071</v>
      </c>
      <c r="B2761">
        <v>217800883.10895774</v>
      </c>
    </row>
    <row r="2762" spans="1:2" x14ac:dyDescent="0.25">
      <c r="A2762">
        <f ca="1">26689.6914094124*(((RANDBETWEEN(3800,4995))))</f>
        <v>104623590.32489648</v>
      </c>
      <c r="B2762">
        <v>221795115.32585675</v>
      </c>
    </row>
    <row r="2763" spans="1:2" x14ac:dyDescent="0.25">
      <c r="A2763">
        <f ca="1">29328.2377755606*(((RANDBETWEEN(3800,4995))))</f>
        <v>124263743.45505029</v>
      </c>
      <c r="B2763">
        <v>238411050.07375315</v>
      </c>
    </row>
    <row r="2764" spans="1:2" x14ac:dyDescent="0.25">
      <c r="A2764">
        <f ca="1">31755.4844439269*(((RANDBETWEEN(3800,4995))))</f>
        <v>128069868.76235728</v>
      </c>
      <c r="B2764">
        <v>226619784.05919325</v>
      </c>
    </row>
    <row r="2765" spans="1:2" x14ac:dyDescent="0.25">
      <c r="A2765">
        <f ca="1">33583.5405914228*(((RANDBETWEEN(3800,4995))))</f>
        <v>158581478.67269868</v>
      </c>
      <c r="B2765">
        <v>261263628.53019395</v>
      </c>
    </row>
    <row r="2766" spans="1:2" x14ac:dyDescent="0.25">
      <c r="A2766">
        <f ca="1">31856.3933979291*(((RANDBETWEEN(3800,4995))))</f>
        <v>131025346.04568228</v>
      </c>
      <c r="B2766">
        <v>247520867.66149837</v>
      </c>
    </row>
    <row r="2767" spans="1:2" x14ac:dyDescent="0.25">
      <c r="A2767">
        <f ca="1">29978.5522920194*(((RANDBETWEEN(3800,4995))))</f>
        <v>124680798.98250876</v>
      </c>
      <c r="B2767">
        <v>211304628.06605214</v>
      </c>
    </row>
    <row r="2768" spans="1:2" x14ac:dyDescent="0.25">
      <c r="A2768">
        <f ca="1">27824.9782321368*(((RANDBETWEEN(3800,4995))))</f>
        <v>120259555.9192954</v>
      </c>
      <c r="B2768">
        <v>253630486.75275004</v>
      </c>
    </row>
    <row r="2769" spans="1:2" x14ac:dyDescent="0.25">
      <c r="A2769">
        <f ca="1">31609.0745755354*(((RANDBETWEEN(3800,4995))))</f>
        <v>127669052.21058755</v>
      </c>
      <c r="B2769">
        <v>248905195.52004755</v>
      </c>
    </row>
    <row r="2770" spans="1:2" x14ac:dyDescent="0.25">
      <c r="A2770">
        <f ca="1">26743.8320800482*(((RANDBETWEEN(3800,4995))))</f>
        <v>132809870.1095192</v>
      </c>
      <c r="B2770">
        <v>247194176.6231426</v>
      </c>
    </row>
    <row r="2771" spans="1:2" x14ac:dyDescent="0.25">
      <c r="A2771">
        <f ca="1">29803.7638235012*(((RANDBETWEEN(3800,4995))))</f>
        <v>132298907.61252162</v>
      </c>
      <c r="B2771">
        <v>244825832.23236892</v>
      </c>
    </row>
    <row r="2772" spans="1:2" x14ac:dyDescent="0.25">
      <c r="A2772">
        <f ca="1">30494.8065349293*(((RANDBETWEEN(3800,4995))))</f>
        <v>139818687.96265095</v>
      </c>
      <c r="B2772">
        <v>219345677.39774287</v>
      </c>
    </row>
    <row r="2773" spans="1:2" x14ac:dyDescent="0.25">
      <c r="A2773">
        <f ca="1">29827.7561606041*(((RANDBETWEEN(3800,4995))))</f>
        <v>130914021.7888912</v>
      </c>
      <c r="B2773">
        <v>211453205.81876528</v>
      </c>
    </row>
    <row r="2774" spans="1:2" x14ac:dyDescent="0.25">
      <c r="A2774">
        <f ca="1">30034.7152492427*(((RANDBETWEEN(3800,4995))))</f>
        <v>139120801.03449225</v>
      </c>
      <c r="B2774">
        <v>253842950.21867317</v>
      </c>
    </row>
    <row r="2775" spans="1:2" x14ac:dyDescent="0.25">
      <c r="A2775">
        <f ca="1">26420.4931549482*(((RANDBETWEEN(3800,4995))))</f>
        <v>102194467.52333984</v>
      </c>
      <c r="B2775">
        <v>230829787.57558835</v>
      </c>
    </row>
    <row r="2776" spans="1:2" x14ac:dyDescent="0.25">
      <c r="A2776">
        <f ca="1">26659.993863851*(((RANDBETWEEN(3800,4995))))</f>
        <v>113278313.92750317</v>
      </c>
      <c r="B2776">
        <v>245091587.77924213</v>
      </c>
    </row>
    <row r="2777" spans="1:2" x14ac:dyDescent="0.25">
      <c r="A2777">
        <f ca="1">30090.4286677954*(((RANDBETWEEN(3800,4995))))</f>
        <v>135798104.57776046</v>
      </c>
      <c r="B2777">
        <v>242591824.38607436</v>
      </c>
    </row>
    <row r="2778" spans="1:2" x14ac:dyDescent="0.25">
      <c r="A2778">
        <f ca="1">32959.4557563506*(((RANDBETWEEN(3800,4995))))</f>
        <v>149998483.14715168</v>
      </c>
      <c r="B2778">
        <v>253875184.02679574</v>
      </c>
    </row>
    <row r="2779" spans="1:2" x14ac:dyDescent="0.25">
      <c r="A2779">
        <f ca="1">30644.5274200116*(((RANDBETWEEN(3800,4995))))</f>
        <v>148963047.78867656</v>
      </c>
      <c r="B2779">
        <v>223828591.67261103</v>
      </c>
    </row>
    <row r="2780" spans="1:2" x14ac:dyDescent="0.25">
      <c r="A2780">
        <f ca="1">29780.197605885*(((RANDBETWEEN(3800,4995))))</f>
        <v>127399685.35797606</v>
      </c>
      <c r="B2780">
        <v>216088492.22696215</v>
      </c>
    </row>
    <row r="2781" spans="1:2" x14ac:dyDescent="0.25">
      <c r="A2781">
        <f ca="1">33053.9694997653*(((RANDBETWEEN(3800,4995))))</f>
        <v>159617618.71436661</v>
      </c>
      <c r="B2781">
        <v>217686127.17911065</v>
      </c>
    </row>
    <row r="2782" spans="1:2" x14ac:dyDescent="0.25">
      <c r="A2782">
        <f ca="1">34647.1249281424*(((RANDBETWEEN(3800,4995))))</f>
        <v>131970898.85129452</v>
      </c>
      <c r="B2782">
        <v>211541273.4347752</v>
      </c>
    </row>
    <row r="2783" spans="1:2" x14ac:dyDescent="0.25">
      <c r="A2783">
        <f ca="1">32266.5050757739*(((RANDBETWEEN(3800,4995))))</f>
        <v>149619784.03636357</v>
      </c>
      <c r="B2783">
        <v>203923811.00773969</v>
      </c>
    </row>
    <row r="2784" spans="1:2" x14ac:dyDescent="0.25">
      <c r="A2784">
        <f ca="1">32481.8476799787*(((RANDBETWEEN(3800,4995))))</f>
        <v>135092004.50103131</v>
      </c>
      <c r="B2784">
        <v>211383010.26738614</v>
      </c>
    </row>
    <row r="2785" spans="1:2" x14ac:dyDescent="0.25">
      <c r="A2785">
        <f ca="1">31815.0792342964*(((RANDBETWEEN(3800,4995))))</f>
        <v>153921353.33552611</v>
      </c>
      <c r="B2785">
        <v>205192327.81552735</v>
      </c>
    </row>
    <row r="2786" spans="1:2" x14ac:dyDescent="0.25">
      <c r="A2786">
        <f ca="1">30688.7112244843*(((RANDBETWEEN(3800,4995))))</f>
        <v>119870106.04283556</v>
      </c>
      <c r="B2786">
        <v>236922020.50920451</v>
      </c>
    </row>
    <row r="2787" spans="1:2" x14ac:dyDescent="0.25">
      <c r="A2787">
        <f ca="1">33783.0350193342*(((RANDBETWEEN(3800,4995))))</f>
        <v>140030680.15514004</v>
      </c>
      <c r="B2787">
        <v>244515900.87183964</v>
      </c>
    </row>
    <row r="2788" spans="1:2" x14ac:dyDescent="0.25">
      <c r="A2788">
        <f ca="1">27685.8825597978*(((RANDBETWEEN(3800,4995))))</f>
        <v>132864550.40446946</v>
      </c>
      <c r="B2788">
        <v>240232524.35516587</v>
      </c>
    </row>
    <row r="2789" spans="1:2" x14ac:dyDescent="0.25">
      <c r="A2789">
        <f ca="1">28043.77667102*(((RANDBETWEEN(3800,4995))))</f>
        <v>116409716.96140416</v>
      </c>
      <c r="B2789">
        <v>206665868.44912079</v>
      </c>
    </row>
    <row r="2790" spans="1:2" x14ac:dyDescent="0.25">
      <c r="A2790">
        <f ca="1">26358.5851757942*(((RANDBETWEEN(3800,4995))))</f>
        <v>129209784.53174327</v>
      </c>
      <c r="B2790">
        <v>245152500.09637716</v>
      </c>
    </row>
    <row r="2791" spans="1:2" x14ac:dyDescent="0.25">
      <c r="A2791">
        <f ca="1">29814.8970690037*(((RANDBETWEEN(3800,4995))))</f>
        <v>143350025.10776997</v>
      </c>
      <c r="B2791">
        <v>213090115.30204493</v>
      </c>
    </row>
    <row r="2792" spans="1:2" x14ac:dyDescent="0.25">
      <c r="A2792">
        <f ca="1">27307.4080364041*(((RANDBETWEEN(3800,4995))))</f>
        <v>120835280.56108814</v>
      </c>
      <c r="B2792">
        <v>209137462.15278327</v>
      </c>
    </row>
    <row r="2793" spans="1:2" x14ac:dyDescent="0.25">
      <c r="A2793">
        <f ca="1">29710.4973686339*(((RANDBETWEEN(3800,4995))))</f>
        <v>130221109.96672273</v>
      </c>
      <c r="B2793">
        <v>235479804.93754241</v>
      </c>
    </row>
    <row r="2794" spans="1:2" x14ac:dyDescent="0.25">
      <c r="A2794">
        <f ca="1">27025.3884237555*(((RANDBETWEEN(3800,4995))))</f>
        <v>105155786.35683259</v>
      </c>
      <c r="B2794">
        <v>250625845.7294212</v>
      </c>
    </row>
    <row r="2795" spans="1:2" x14ac:dyDescent="0.25">
      <c r="A2795">
        <f ca="1">30753.1880594221*(((RANDBETWEEN(3800,4995))))</f>
        <v>136820933.67636907</v>
      </c>
      <c r="B2795">
        <v>259437938.15133223</v>
      </c>
    </row>
    <row r="2796" spans="1:2" x14ac:dyDescent="0.25">
      <c r="A2796">
        <f ca="1">28459.1238613007*(((RANDBETWEEN(3800,4995))))</f>
        <v>123882566.16824208</v>
      </c>
      <c r="B2796">
        <v>235862114.30605191</v>
      </c>
    </row>
    <row r="2797" spans="1:2" x14ac:dyDescent="0.25">
      <c r="A2797">
        <f ca="1">30671.0605400569*(((RANDBETWEEN(3800,4995))))</f>
        <v>142927142.11666524</v>
      </c>
      <c r="B2797">
        <v>252835679.88447714</v>
      </c>
    </row>
    <row r="2798" spans="1:2" x14ac:dyDescent="0.25">
      <c r="A2798">
        <f ca="1">29410.0181584564*(((RANDBETWEEN(3800,4995))))</f>
        <v>146167790.2475284</v>
      </c>
      <c r="B2798">
        <v>230428611.95929366</v>
      </c>
    </row>
    <row r="2799" spans="1:2" x14ac:dyDescent="0.25">
      <c r="A2799">
        <f ca="1">33175.0067697364*(((RANDBETWEEN(3800,4995))))</f>
        <v>126264075.76561673</v>
      </c>
      <c r="B2799">
        <v>234659728.98497662</v>
      </c>
    </row>
    <row r="2800" spans="1:2" x14ac:dyDescent="0.25">
      <c r="A2800">
        <f ca="1">29744.5897106852*(((RANDBETWEEN(3800,4995))))</f>
        <v>141227311.9463332</v>
      </c>
      <c r="B2800">
        <v>254016532.52737939</v>
      </c>
    </row>
    <row r="2801" spans="1:2" x14ac:dyDescent="0.25">
      <c r="A2801">
        <f ca="1">28145.2696128768*(((RANDBETWEEN(3800,4995))))</f>
        <v>130565905.73413566</v>
      </c>
      <c r="B2801">
        <v>215887545.37253168</v>
      </c>
    </row>
    <row r="2802" spans="1:2" x14ac:dyDescent="0.25">
      <c r="A2802">
        <f ca="1">30194.3216997473*(((RANDBETWEEN(3800,4995))))</f>
        <v>147529455.82496515</v>
      </c>
      <c r="B2802">
        <v>217471727.39741433</v>
      </c>
    </row>
    <row r="2803" spans="1:2" x14ac:dyDescent="0.25">
      <c r="A2803">
        <f ca="1">28506.5411018533*(((RANDBETWEEN(3800,4995))))</f>
        <v>113113955.09215409</v>
      </c>
      <c r="B2803">
        <v>233005314.01753569</v>
      </c>
    </row>
    <row r="2804" spans="1:2" x14ac:dyDescent="0.25">
      <c r="A2804">
        <f ca="1">31018.4063339129*(((RANDBETWEEN(3800,4995))))</f>
        <v>154812866.01255932</v>
      </c>
      <c r="B2804">
        <v>256700626.69719693</v>
      </c>
    </row>
    <row r="2805" spans="1:2" x14ac:dyDescent="0.25">
      <c r="A2805">
        <f ca="1">27696.9244076278*(((RANDBETWEEN(3800,4995))))</f>
        <v>135050203.41159335</v>
      </c>
      <c r="B2805">
        <v>225530929.0154866</v>
      </c>
    </row>
    <row r="2806" spans="1:2" x14ac:dyDescent="0.25">
      <c r="A2806">
        <f ca="1">31303.7995788264*(((RANDBETWEEN(3800,4995))))</f>
        <v>129441211.25844727</v>
      </c>
      <c r="B2806">
        <v>266201224.72250205</v>
      </c>
    </row>
    <row r="2807" spans="1:2" x14ac:dyDescent="0.25">
      <c r="A2807">
        <f ca="1">30071.6626185388*(((RANDBETWEEN(3800,4995))))</f>
        <v>146058065.33824316</v>
      </c>
      <c r="B2807">
        <v>241756546.09423453</v>
      </c>
    </row>
    <row r="2808" spans="1:2" x14ac:dyDescent="0.25">
      <c r="A2808">
        <f ca="1">33514.0932859659*(((RANDBETWEEN(3800,4995))))</f>
        <v>127521124.95310022</v>
      </c>
      <c r="B2808">
        <v>206008877.37561506</v>
      </c>
    </row>
    <row r="2809" spans="1:2" x14ac:dyDescent="0.25">
      <c r="A2809">
        <f ca="1">30713.5167615265*(((RANDBETWEEN(3800,4995))))</f>
        <v>126293980.92339693</v>
      </c>
      <c r="B2809">
        <v>239592005.96447721</v>
      </c>
    </row>
    <row r="2810" spans="1:2" x14ac:dyDescent="0.25">
      <c r="A2810">
        <f ca="1">32081.3350860144*(((RANDBETWEEN(3800,4995))))</f>
        <v>154279140.42864338</v>
      </c>
      <c r="B2810">
        <v>206268669.37175563</v>
      </c>
    </row>
    <row r="2811" spans="1:2" x14ac:dyDescent="0.25">
      <c r="A2811">
        <f ca="1">30454.7852715442*(((RANDBETWEEN(3800,4995))))</f>
        <v>142193392.43283987</v>
      </c>
      <c r="B2811">
        <v>246800046.53671134</v>
      </c>
    </row>
    <row r="2812" spans="1:2" x14ac:dyDescent="0.25">
      <c r="A2812">
        <f ca="1">29853.7390813467*(((RANDBETWEEN(3800,4995))))</f>
        <v>132938700.12923691</v>
      </c>
      <c r="B2812">
        <v>267819499.1523549</v>
      </c>
    </row>
    <row r="2813" spans="1:2" x14ac:dyDescent="0.25">
      <c r="A2813">
        <f ca="1">28506.0037956181*(((RANDBETWEEN(3800,4995))))</f>
        <v>134035229.8469965</v>
      </c>
      <c r="B2813">
        <v>266731628.12454653</v>
      </c>
    </row>
    <row r="2814" spans="1:2" x14ac:dyDescent="0.25">
      <c r="A2814">
        <f ca="1">27387.4572293433*(((RANDBETWEEN(3800,4995))))</f>
        <v>115766781.70843422</v>
      </c>
      <c r="B2814">
        <v>212199644.7229614</v>
      </c>
    </row>
    <row r="2815" spans="1:2" x14ac:dyDescent="0.25">
      <c r="A2815">
        <f ca="1">31043.5113860919*(((RANDBETWEEN(3800,4995))))</f>
        <v>135504927.20029125</v>
      </c>
      <c r="B2815">
        <v>245154961.69790217</v>
      </c>
    </row>
    <row r="2816" spans="1:2" x14ac:dyDescent="0.25">
      <c r="A2816">
        <f ca="1">33093.1487906957*(((RANDBETWEEN(3800,4995))))</f>
        <v>148389679.17747945</v>
      </c>
      <c r="B2816">
        <v>265453543.79236051</v>
      </c>
    </row>
    <row r="2817" spans="1:2" x14ac:dyDescent="0.25">
      <c r="A2817">
        <f ca="1">30794.0644843205*(((RANDBETWEEN(3800,4995))))</f>
        <v>130751597.80042501</v>
      </c>
      <c r="B2817">
        <v>241513206.71380764</v>
      </c>
    </row>
    <row r="2818" spans="1:2" x14ac:dyDescent="0.25">
      <c r="A2818">
        <f ca="1">26902.5710480707*(((RANDBETWEEN(3800,4995))))</f>
        <v>125177663.08667295</v>
      </c>
      <c r="B2818">
        <v>210486834.09786209</v>
      </c>
    </row>
    <row r="2819" spans="1:2" x14ac:dyDescent="0.25">
      <c r="A2819">
        <f ca="1">29345.8649090799*(((RANDBETWEEN(3800,4995))))</f>
        <v>137162572.58503956</v>
      </c>
      <c r="B2819">
        <v>234623983.87145701</v>
      </c>
    </row>
    <row r="2820" spans="1:2" x14ac:dyDescent="0.25">
      <c r="A2820">
        <f ca="1">32591.8642813614*(((RANDBETWEEN(3800,4995))))</f>
        <v>161134177.00705063</v>
      </c>
      <c r="B2820">
        <v>228702175.04972351</v>
      </c>
    </row>
    <row r="2821" spans="1:2" x14ac:dyDescent="0.25">
      <c r="A2821">
        <f ca="1">26634.9252489387*(((RANDBETWEEN(3800,4995))))</f>
        <v>108244336.21168707</v>
      </c>
      <c r="B2821">
        <v>232743803.38895151</v>
      </c>
    </row>
    <row r="2822" spans="1:2" x14ac:dyDescent="0.25">
      <c r="A2822">
        <f ca="1">28118.6866247425*(((RANDBETWEEN(3800,4995))))</f>
        <v>134997814.48538873</v>
      </c>
      <c r="B2822">
        <v>207651573.4478893</v>
      </c>
    </row>
    <row r="2823" spans="1:2" x14ac:dyDescent="0.25">
      <c r="A2823">
        <f ca="1">29272.7978310593*(((RANDBETWEEN(3800,4995))))</f>
        <v>135855054.73394626</v>
      </c>
      <c r="B2823">
        <v>256078860.79922855</v>
      </c>
    </row>
    <row r="2824" spans="1:2" x14ac:dyDescent="0.25">
      <c r="A2824">
        <f ca="1">30434.879705241*(((RANDBETWEEN(3800,4995))))</f>
        <v>131235201.28899938</v>
      </c>
      <c r="B2824">
        <v>262372167.35692763</v>
      </c>
    </row>
    <row r="2825" spans="1:2" x14ac:dyDescent="0.25">
      <c r="A2825">
        <f ca="1">29302.1541767205*(((RANDBETWEEN(3800,4995))))</f>
        <v>145221476.09982669</v>
      </c>
      <c r="B2825">
        <v>241766675.07410032</v>
      </c>
    </row>
    <row r="2826" spans="1:2" x14ac:dyDescent="0.25">
      <c r="A2826">
        <f ca="1">32462.5216399207*(((RANDBETWEEN(3800,4995))))</f>
        <v>150074237.54135373</v>
      </c>
      <c r="B2826">
        <v>231964596.97718492</v>
      </c>
    </row>
    <row r="2827" spans="1:2" x14ac:dyDescent="0.25">
      <c r="A2827">
        <f ca="1">28927.6884842545*(((RANDBETWEEN(3800,4995))))</f>
        <v>130811007.32579891</v>
      </c>
      <c r="B2827">
        <v>265728265.99273077</v>
      </c>
    </row>
    <row r="2828" spans="1:2" x14ac:dyDescent="0.25">
      <c r="A2828">
        <f ca="1">26863.9100124153*(((RANDBETWEEN(3800,4995))))</f>
        <v>128624401.13944454</v>
      </c>
      <c r="B2828">
        <v>246071324.56323951</v>
      </c>
    </row>
    <row r="2829" spans="1:2" x14ac:dyDescent="0.25">
      <c r="A2829">
        <f ca="1">31227.709518142*(((RANDBETWEEN(3800,4995))))</f>
        <v>142210989.14561853</v>
      </c>
      <c r="B2829">
        <v>265739387.80104446</v>
      </c>
    </row>
    <row r="2830" spans="1:2" x14ac:dyDescent="0.25">
      <c r="A2830">
        <f ca="1">27431.9049524169*(((RANDBETWEEN(3800,4995))))</f>
        <v>114857386.03576951</v>
      </c>
      <c r="B2830">
        <v>236169278.88655266</v>
      </c>
    </row>
    <row r="2831" spans="1:2" x14ac:dyDescent="0.25">
      <c r="A2831">
        <f ca="1">33996.4185329699*(((RANDBETWEEN(3800,4995))))</f>
        <v>148496356.15201259</v>
      </c>
      <c r="B2831">
        <v>230120495.33655807</v>
      </c>
    </row>
    <row r="2832" spans="1:2" x14ac:dyDescent="0.25">
      <c r="A2832">
        <f ca="1">28119.5242287519*(((RANDBETWEEN(3800,4995))))</f>
        <v>114868256.47445157</v>
      </c>
      <c r="B2832">
        <v>256829274.94561815</v>
      </c>
    </row>
    <row r="2833" spans="1:2" x14ac:dyDescent="0.25">
      <c r="A2833">
        <f ca="1">26636.6609247257*(((RANDBETWEEN(3800,4995))))</f>
        <v>112566529.06789094</v>
      </c>
      <c r="B2833">
        <v>210163949.33851531</v>
      </c>
    </row>
    <row r="2834" spans="1:2" x14ac:dyDescent="0.25">
      <c r="A2834">
        <f ca="1">28682.5446759892*(((RANDBETWEEN(3800,4995))))</f>
        <v>109968876.28774266</v>
      </c>
      <c r="B2834">
        <v>231208982.99870422</v>
      </c>
    </row>
    <row r="2835" spans="1:2" x14ac:dyDescent="0.25">
      <c r="A2835">
        <f ca="1">27966.5225806307*(((RANDBETWEEN(3800,4995))))</f>
        <v>129540932.59348136</v>
      </c>
      <c r="B2835">
        <v>209209833.33877411</v>
      </c>
    </row>
    <row r="2836" spans="1:2" x14ac:dyDescent="0.25">
      <c r="A2836">
        <f ca="1">28572.3386873803*(((RANDBETWEEN(3800,4995))))</f>
        <v>110832101.76834832</v>
      </c>
      <c r="B2836">
        <v>241983004.08332539</v>
      </c>
    </row>
    <row r="2837" spans="1:2" x14ac:dyDescent="0.25">
      <c r="A2837">
        <f ca="1">32060.4335724076*(((RANDBETWEEN(3800,4995))))</f>
        <v>155941948.8961907</v>
      </c>
      <c r="B2837">
        <v>216782914.89782366</v>
      </c>
    </row>
    <row r="2838" spans="1:2" x14ac:dyDescent="0.25">
      <c r="A2838">
        <f ca="1">27755.9566641063*(((RANDBETWEEN(3800,4995))))</f>
        <v>136947890.18070069</v>
      </c>
      <c r="B2838">
        <v>226397823.34833804</v>
      </c>
    </row>
    <row r="2839" spans="1:2" x14ac:dyDescent="0.25">
      <c r="A2839">
        <f ca="1">30885.5463384895*(((RANDBETWEEN(3800,4995))))</f>
        <v>142660338.53748307</v>
      </c>
      <c r="B2839">
        <v>259888810.5443297</v>
      </c>
    </row>
    <row r="2840" spans="1:2" x14ac:dyDescent="0.25">
      <c r="A2840">
        <f ca="1">28704.5050380873*(((RANDBETWEEN(3800,4995))))</f>
        <v>119152400.41310018</v>
      </c>
      <c r="B2840">
        <v>227714991.09939593</v>
      </c>
    </row>
    <row r="2841" spans="1:2" x14ac:dyDescent="0.25">
      <c r="A2841">
        <f ca="1">31810.1952192487*(((RANDBETWEEN(3800,4995))))</f>
        <v>143368549.85315368</v>
      </c>
      <c r="B2841">
        <v>227553146.96823695</v>
      </c>
    </row>
    <row r="2842" spans="1:2" x14ac:dyDescent="0.25">
      <c r="A2842">
        <f ca="1">27788.5641457057*(((RANDBETWEEN(3800,4995))))</f>
        <v>135969444.36493778</v>
      </c>
      <c r="B2842">
        <v>227041498.76405379</v>
      </c>
    </row>
    <row r="2843" spans="1:2" x14ac:dyDescent="0.25">
      <c r="A2843">
        <f ca="1">30309.2874348678*(((RANDBETWEEN(3800,4995))))</f>
        <v>142423341.65644386</v>
      </c>
      <c r="B2843">
        <v>216441109.18444127</v>
      </c>
    </row>
    <row r="2844" spans="1:2" x14ac:dyDescent="0.25">
      <c r="A2844">
        <f ca="1">27596.3775483167*(((RANDBETWEEN(3800,4995))))</f>
        <v>137540345.70081046</v>
      </c>
      <c r="B2844">
        <v>240811571.14036077</v>
      </c>
    </row>
    <row r="2845" spans="1:2" x14ac:dyDescent="0.25">
      <c r="A2845">
        <f ca="1">29034.441683741*(((RANDBETWEEN(3800,4995))))</f>
        <v>121393000.67972106</v>
      </c>
      <c r="B2845">
        <v>211094331.54269716</v>
      </c>
    </row>
    <row r="2846" spans="1:2" x14ac:dyDescent="0.25">
      <c r="A2846">
        <f ca="1">25630.2927378672*(((RANDBETWEEN(3800,4995))))</f>
        <v>127818269.88374355</v>
      </c>
      <c r="B2846">
        <v>213359287.75870332</v>
      </c>
    </row>
    <row r="2847" spans="1:2" x14ac:dyDescent="0.25">
      <c r="A2847">
        <f ca="1">31046.4657577024*(((RANDBETWEEN(3800,4995))))</f>
        <v>137877354.42995638</v>
      </c>
      <c r="B2847">
        <v>267325425.40153784</v>
      </c>
    </row>
    <row r="2848" spans="1:2" x14ac:dyDescent="0.25">
      <c r="A2848">
        <f ca="1">31625.400679034*(((RANDBETWEEN(3800,4995))))</f>
        <v>151390793.05053571</v>
      </c>
      <c r="B2848">
        <v>259303983.84698436</v>
      </c>
    </row>
    <row r="2849" spans="1:2" x14ac:dyDescent="0.25">
      <c r="A2849">
        <f ca="1">28843.5133039682*(((RANDBETWEEN(3800,4995))))</f>
        <v>119354458.05182044</v>
      </c>
      <c r="B2849">
        <v>224080916.57746756</v>
      </c>
    </row>
    <row r="2850" spans="1:2" x14ac:dyDescent="0.25">
      <c r="A2850">
        <f ca="1">32330.3957145795*(((RANDBETWEEN(3800,4995))))</f>
        <v>128642644.54831186</v>
      </c>
      <c r="B2850">
        <v>236886220.267129</v>
      </c>
    </row>
    <row r="2851" spans="1:2" x14ac:dyDescent="0.25">
      <c r="A2851">
        <f ca="1">30496.9668990424*(((RANDBETWEEN(3800,4995))))</f>
        <v>151234458.85235113</v>
      </c>
      <c r="B2851">
        <v>234252520.50717327</v>
      </c>
    </row>
    <row r="2852" spans="1:2" x14ac:dyDescent="0.25">
      <c r="A2852">
        <f ca="1">31773.8608516333*(((RANDBETWEEN(3800,4995))))</f>
        <v>152323888.92273</v>
      </c>
      <c r="B2852">
        <v>230355656.44664991</v>
      </c>
    </row>
    <row r="2853" spans="1:2" x14ac:dyDescent="0.25">
      <c r="A2853">
        <f ca="1">28018.2051366048*(((RANDBETWEEN(3800,4995))))</f>
        <v>114370313.36762092</v>
      </c>
      <c r="B2853">
        <v>207160944.49692172</v>
      </c>
    </row>
    <row r="2854" spans="1:2" x14ac:dyDescent="0.25">
      <c r="A2854">
        <f ca="1">30198.6278082677*(((RANDBETWEEN(3800,4995))))</f>
        <v>143352886.20584679</v>
      </c>
      <c r="B2854">
        <v>221937861.78622752</v>
      </c>
    </row>
    <row r="2855" spans="1:2" x14ac:dyDescent="0.25">
      <c r="A2855">
        <f ca="1">30986.2698923528*(((RANDBETWEEN(3800,4995))))</f>
        <v>135564930.77904353</v>
      </c>
      <c r="B2855">
        <v>256312908.24516681</v>
      </c>
    </row>
    <row r="2856" spans="1:2" x14ac:dyDescent="0.25">
      <c r="A2856">
        <f ca="1">32844.504437003*(((RANDBETWEEN(3800,4995))))</f>
        <v>125170406.4094186</v>
      </c>
      <c r="B2856">
        <v>206691186.48881125</v>
      </c>
    </row>
    <row r="2857" spans="1:2" x14ac:dyDescent="0.25">
      <c r="A2857">
        <f ca="1">28699.4988019745*(((RANDBETWEEN(3800,4995))))</f>
        <v>120595293.96589674</v>
      </c>
      <c r="B2857">
        <v>254526143.57089096</v>
      </c>
    </row>
    <row r="2858" spans="1:2" x14ac:dyDescent="0.25">
      <c r="A2858">
        <f ca="1">28460.9439652819*(((RANDBETWEEN(3800,4995))))</f>
        <v>136014851.21008205</v>
      </c>
      <c r="B2858">
        <v>209856207.1463089</v>
      </c>
    </row>
    <row r="2859" spans="1:2" x14ac:dyDescent="0.25">
      <c r="A2859">
        <f ca="1">27810.0785079262*(((RANDBETWEEN(3800,4995))))</f>
        <v>120195159.31125712</v>
      </c>
      <c r="B2859">
        <v>239771869.04103464</v>
      </c>
    </row>
    <row r="2860" spans="1:2" x14ac:dyDescent="0.25">
      <c r="A2860">
        <f ca="1">28938.6766928717*(((RANDBETWEEN(3800,4995))))</f>
        <v>112542513.65857822</v>
      </c>
      <c r="B2860">
        <v>243373524.49254221</v>
      </c>
    </row>
    <row r="2861" spans="1:2" x14ac:dyDescent="0.25">
      <c r="A2861">
        <f ca="1">31243.3178963835*(((RANDBETWEEN(3800,4995))))</f>
        <v>142719476.15068001</v>
      </c>
      <c r="B2861">
        <v>253776570.72056559</v>
      </c>
    </row>
    <row r="2862" spans="1:2" x14ac:dyDescent="0.25">
      <c r="A2862">
        <f ca="1">28995.9007362806*(((RANDBETWEEN(3800,4995))))</f>
        <v>137295589.98628864</v>
      </c>
      <c r="B2862">
        <v>250868624.03346539</v>
      </c>
    </row>
    <row r="2863" spans="1:2" x14ac:dyDescent="0.25">
      <c r="A2863">
        <f ca="1">25836.969980362*(((RANDBETWEEN(3800,4995))))</f>
        <v>105285652.66997521</v>
      </c>
      <c r="B2863">
        <v>235620970.69535956</v>
      </c>
    </row>
    <row r="2864" spans="1:2" x14ac:dyDescent="0.25">
      <c r="A2864">
        <f ca="1">27695.8003005663*(((RANDBETWEEN(3800,4995))))</f>
        <v>111614075.21128201</v>
      </c>
      <c r="B2864">
        <v>217687721.68253025</v>
      </c>
    </row>
    <row r="2865" spans="1:2" x14ac:dyDescent="0.25">
      <c r="A2865">
        <f ca="1">29241.685071921*(((RANDBETWEEN(3800,4995))))</f>
        <v>115592381.08930387</v>
      </c>
      <c r="B2865">
        <v>264105644.66649216</v>
      </c>
    </row>
    <row r="2866" spans="1:2" x14ac:dyDescent="0.25">
      <c r="A2866">
        <f ca="1">30361.2868368743*(((RANDBETWEEN(3800,4995))))</f>
        <v>121505869.92117091</v>
      </c>
      <c r="B2866">
        <v>247711766.77689433</v>
      </c>
    </row>
    <row r="2867" spans="1:2" x14ac:dyDescent="0.25">
      <c r="A2867">
        <f ca="1">33289.6464004813*(((RANDBETWEEN(3800,4995))))</f>
        <v>129796331.31547654</v>
      </c>
      <c r="B2867">
        <v>218681202.12870383</v>
      </c>
    </row>
    <row r="2868" spans="1:2" x14ac:dyDescent="0.25">
      <c r="A2868">
        <f ca="1">26645.7740047275*(((RANDBETWEEN(3800,4995))))</f>
        <v>113404414.16412017</v>
      </c>
      <c r="B2868">
        <v>207035186.33280924</v>
      </c>
    </row>
    <row r="2869" spans="1:2" x14ac:dyDescent="0.25">
      <c r="A2869">
        <f ca="1">28211.6386143623*(((RANDBETWEEN(3800,4995))))</f>
        <v>109686850.9326407</v>
      </c>
      <c r="B2869">
        <v>248613800.9845764</v>
      </c>
    </row>
    <row r="2870" spans="1:2" x14ac:dyDescent="0.25">
      <c r="A2870">
        <f ca="1">30202.2088866474*(((RANDBETWEEN(3800,4995))))</f>
        <v>146057882.17582673</v>
      </c>
      <c r="B2870">
        <v>216256137.36446685</v>
      </c>
    </row>
    <row r="2871" spans="1:2" x14ac:dyDescent="0.25">
      <c r="A2871">
        <f ca="1">31566.1987931581*(((RANDBETWEEN(3800,4995))))</f>
        <v>156094853.03216699</v>
      </c>
      <c r="B2871">
        <v>208673009.05497795</v>
      </c>
    </row>
    <row r="2872" spans="1:2" x14ac:dyDescent="0.25">
      <c r="A2872">
        <f ca="1">26114.8229440068*(((RANDBETWEEN(3800,4995))))</f>
        <v>113756168.74409352</v>
      </c>
      <c r="B2872">
        <v>204022407.41622043</v>
      </c>
    </row>
    <row r="2873" spans="1:2" x14ac:dyDescent="0.25">
      <c r="A2873">
        <f ca="1">26567.1439457892*(((RANDBETWEEN(3800,4995))))</f>
        <v>122049459.28695545</v>
      </c>
      <c r="B2873">
        <v>219551749.29333979</v>
      </c>
    </row>
    <row r="2874" spans="1:2" x14ac:dyDescent="0.25">
      <c r="A2874">
        <f ca="1">32100.2519914137*(((RANDBETWEEN(3800,4995))))</f>
        <v>156135625.68623629</v>
      </c>
      <c r="B2874">
        <v>267458652.55465353</v>
      </c>
    </row>
    <row r="2875" spans="1:2" x14ac:dyDescent="0.25">
      <c r="A2875">
        <f ca="1">32958.9128632636*(((RANDBETWEEN(3800,4995))))</f>
        <v>150292642.65648186</v>
      </c>
      <c r="B2875">
        <v>207399187.3166756</v>
      </c>
    </row>
    <row r="2876" spans="1:2" x14ac:dyDescent="0.25">
      <c r="A2876">
        <f ca="1">30985.0580103258*(((RANDBETWEEN(3800,4995))))</f>
        <v>124064172.27334449</v>
      </c>
      <c r="B2876">
        <v>252539073.10962462</v>
      </c>
    </row>
    <row r="2877" spans="1:2" x14ac:dyDescent="0.25">
      <c r="A2877">
        <f ca="1">32699.8508595578*(((RANDBETWEEN(3800,4995))))</f>
        <v>157678680.84478748</v>
      </c>
      <c r="B2877">
        <v>219940419.40175021</v>
      </c>
    </row>
    <row r="2878" spans="1:2" x14ac:dyDescent="0.25">
      <c r="A2878">
        <f ca="1">30007.9780384226*(((RANDBETWEEN(3800,4995))))</f>
        <v>142147791.96800777</v>
      </c>
      <c r="B2878">
        <v>230818549.43932721</v>
      </c>
    </row>
    <row r="2879" spans="1:2" x14ac:dyDescent="0.25">
      <c r="A2879">
        <f ca="1">28301.0179377655*(((RANDBETWEEN(3800,4995))))</f>
        <v>109581541.45502816</v>
      </c>
      <c r="B2879">
        <v>266804271.86046296</v>
      </c>
    </row>
    <row r="2880" spans="1:2" x14ac:dyDescent="0.25">
      <c r="A2880">
        <f ca="1">32245.3032045255*(((RANDBETWEEN(3800,4995))))</f>
        <v>152617020.06701922</v>
      </c>
      <c r="B2880">
        <v>217575720.352999</v>
      </c>
    </row>
    <row r="2881" spans="1:2" x14ac:dyDescent="0.25">
      <c r="A2881">
        <f ca="1">31683.0476143057*(((RANDBETWEEN(3800,4995))))</f>
        <v>122898541.69589166</v>
      </c>
      <c r="B2881">
        <v>227731345.84447718</v>
      </c>
    </row>
    <row r="2882" spans="1:2" x14ac:dyDescent="0.25">
      <c r="A2882">
        <f ca="1">27686.7307861107*(((RANDBETWEEN(3800,4995))))</f>
        <v>112989548.33811778</v>
      </c>
      <c r="B2882">
        <v>226484680.13266322</v>
      </c>
    </row>
    <row r="2883" spans="1:2" x14ac:dyDescent="0.25">
      <c r="A2883">
        <f ca="1">27774.7395079824*(((RANDBETWEEN(3800,4995))))</f>
        <v>111098958.03192963</v>
      </c>
      <c r="B2883">
        <v>236930058.41869339</v>
      </c>
    </row>
    <row r="2884" spans="1:2" x14ac:dyDescent="0.25">
      <c r="A2884">
        <f ca="1">30573.7093147755*(((RANDBETWEEN(3800,4995))))</f>
        <v>143971597.16327763</v>
      </c>
      <c r="B2884">
        <v>231182971.67315397</v>
      </c>
    </row>
    <row r="2885" spans="1:2" x14ac:dyDescent="0.25">
      <c r="A2885">
        <f ca="1">28318.2224919028*(((RANDBETWEEN(3800,4995))))</f>
        <v>128479775.44576293</v>
      </c>
      <c r="B2885">
        <v>207835681.20573461</v>
      </c>
    </row>
    <row r="2886" spans="1:2" x14ac:dyDescent="0.25">
      <c r="A2886">
        <f ca="1">29598.9978118886*(((RANDBETWEEN(3800,4995))))</f>
        <v>127926868.54298247</v>
      </c>
      <c r="B2886">
        <v>211382091.45515642</v>
      </c>
    </row>
    <row r="2887" spans="1:2" x14ac:dyDescent="0.25">
      <c r="A2887">
        <f ca="1">29463.2117229395*(((RANDBETWEEN(3800,4995))))</f>
        <v>121241116.23989622</v>
      </c>
      <c r="B2887">
        <v>207924040.39313906</v>
      </c>
    </row>
    <row r="2888" spans="1:2" x14ac:dyDescent="0.25">
      <c r="A2888">
        <f ca="1">31021.5845816038*(((RANDBETWEEN(3800,4995))))</f>
        <v>120580899.26869416</v>
      </c>
      <c r="B2888">
        <v>227957437.15892032</v>
      </c>
    </row>
    <row r="2889" spans="1:2" x14ac:dyDescent="0.25">
      <c r="A2889">
        <f ca="1">28797.7524937198*(((RANDBETWEEN(3800,4995))))</f>
        <v>143038436.63630614</v>
      </c>
      <c r="B2889">
        <v>221228573.11673698</v>
      </c>
    </row>
    <row r="2890" spans="1:2" x14ac:dyDescent="0.25">
      <c r="A2890">
        <f ca="1">29152.4453542294*(((RANDBETWEEN(3800,4995))))</f>
        <v>143809012.93241361</v>
      </c>
      <c r="B2890">
        <v>208001771.8150135</v>
      </c>
    </row>
    <row r="2891" spans="1:2" x14ac:dyDescent="0.25">
      <c r="A2891">
        <f ca="1">28522.9843383263*(((RANDBETWEEN(3800,4995))))</f>
        <v>113492954.68220045</v>
      </c>
      <c r="B2891">
        <v>261901865.71669823</v>
      </c>
    </row>
    <row r="2892" spans="1:2" x14ac:dyDescent="0.25">
      <c r="A2892">
        <f ca="1">34820.8499531182*(((RANDBETWEEN(3800,4995))))</f>
        <v>170169493.72088876</v>
      </c>
      <c r="B2892">
        <v>256743019.61356023</v>
      </c>
    </row>
    <row r="2893" spans="1:2" x14ac:dyDescent="0.25">
      <c r="A2893">
        <f ca="1">30213.3627822331*(((RANDBETWEEN(3800,4995))))</f>
        <v>137803147.64976507</v>
      </c>
      <c r="B2893">
        <v>249172049.75471187</v>
      </c>
    </row>
    <row r="2894" spans="1:2" x14ac:dyDescent="0.25">
      <c r="A2894">
        <f ca="1">32322.3384484539*(((RANDBETWEEN(3800,4995))))</f>
        <v>128804518.71708894</v>
      </c>
      <c r="B2894">
        <v>251174606.5259766</v>
      </c>
    </row>
    <row r="2895" spans="1:2" x14ac:dyDescent="0.25">
      <c r="A2895">
        <f ca="1">30034.2821727439*(((RANDBETWEEN(3800,4995))))</f>
        <v>130498956.04057235</v>
      </c>
      <c r="B2895">
        <v>211683477.00390542</v>
      </c>
    </row>
    <row r="2896" spans="1:2" x14ac:dyDescent="0.25">
      <c r="A2896">
        <f ca="1">30455.178831316*(((RANDBETWEEN(3800,4995))))</f>
        <v>133058676.31401959</v>
      </c>
      <c r="B2896">
        <v>257775570.90983471</v>
      </c>
    </row>
    <row r="2897" spans="1:2" x14ac:dyDescent="0.25">
      <c r="A2897">
        <f ca="1">27253.8763339968*(((RANDBETWEEN(3800,4995))))</f>
        <v>134552387.46094221</v>
      </c>
      <c r="B2897">
        <v>224466376.99822119</v>
      </c>
    </row>
    <row r="2898" spans="1:2" x14ac:dyDescent="0.25">
      <c r="A2898">
        <f ca="1">26082.379030761*(((RANDBETWEEN(3800,4995))))</f>
        <v>114762467.73534825</v>
      </c>
      <c r="B2898">
        <v>217220499.34538725</v>
      </c>
    </row>
    <row r="2899" spans="1:2" x14ac:dyDescent="0.25">
      <c r="A2899">
        <f ca="1">26811.6207658831*(((RANDBETWEEN(3800,4995))))</f>
        <v>127596503.22483756</v>
      </c>
      <c r="B2899">
        <v>219222689.33168501</v>
      </c>
    </row>
    <row r="2900" spans="1:2" x14ac:dyDescent="0.25">
      <c r="A2900">
        <f ca="1">31972.927876341*(((RANDBETWEEN(3800,4995))))</f>
        <v>126612794.39031017</v>
      </c>
      <c r="B2900">
        <v>265328946.40499794</v>
      </c>
    </row>
    <row r="2901" spans="1:2" x14ac:dyDescent="0.25">
      <c r="A2901">
        <f ca="1">34299.3183317641*(((RANDBETWEEN(3800,4995))))</f>
        <v>155684605.90787739</v>
      </c>
      <c r="B2901">
        <v>227102113.47552291</v>
      </c>
    </row>
    <row r="2902" spans="1:2" x14ac:dyDescent="0.25">
      <c r="A2902">
        <f ca="1">31632.4258011758*(((RANDBETWEEN(3800,4995))))</f>
        <v>127795000.23675042</v>
      </c>
      <c r="B2902">
        <v>240118640.96656173</v>
      </c>
    </row>
    <row r="2903" spans="1:2" x14ac:dyDescent="0.25">
      <c r="A2903">
        <f ca="1">27755.3633190847*(((RANDBETWEEN(3800,4995))))</f>
        <v>109356131.47719385</v>
      </c>
      <c r="B2903">
        <v>229702213.31078583</v>
      </c>
    </row>
    <row r="2904" spans="1:2" x14ac:dyDescent="0.25">
      <c r="A2904">
        <f ca="1">26940.0792499934*(((RANDBETWEEN(3800,4995))))</f>
        <v>132114148.64196767</v>
      </c>
      <c r="B2904">
        <v>259689491.28195423</v>
      </c>
    </row>
    <row r="2905" spans="1:2" x14ac:dyDescent="0.25">
      <c r="A2905">
        <f ca="1">27010.8191997952*(((RANDBETWEEN(3800,4995))))</f>
        <v>121953848.68707524</v>
      </c>
      <c r="B2905">
        <v>217040605.57121801</v>
      </c>
    </row>
    <row r="2906" spans="1:2" x14ac:dyDescent="0.25">
      <c r="A2906">
        <f ca="1">33940.296122966*(((RANDBETWEEN(3800,4995))))</f>
        <v>145841452.44038484</v>
      </c>
      <c r="B2906">
        <v>254646238.64462918</v>
      </c>
    </row>
    <row r="2907" spans="1:2" x14ac:dyDescent="0.25">
      <c r="A2907">
        <f ca="1">28060.1320647768*(((RANDBETWEEN(3800,4995))))</f>
        <v>129244968.29036207</v>
      </c>
      <c r="B2907">
        <v>206852472.13382727</v>
      </c>
    </row>
    <row r="2908" spans="1:2" x14ac:dyDescent="0.25">
      <c r="A2908">
        <f ca="1">27534.861671644*(((RANDBETWEEN(3800,4995))))</f>
        <v>110524934.74997914</v>
      </c>
      <c r="B2908">
        <v>246745158.16867003</v>
      </c>
    </row>
    <row r="2909" spans="1:2" x14ac:dyDescent="0.25">
      <c r="A2909">
        <f ca="1">28066.0704836686*(((RANDBETWEEN(3800,4995))))</f>
        <v>126297317.17650877</v>
      </c>
      <c r="B2909">
        <v>235784472.41729438</v>
      </c>
    </row>
    <row r="2910" spans="1:2" x14ac:dyDescent="0.25">
      <c r="A2910">
        <f ca="1">29865.7642601536*(((RANDBETWEEN(3800,4995))))</f>
        <v>116566077.90737931</v>
      </c>
      <c r="B2910">
        <v>215744192.13776428</v>
      </c>
    </row>
    <row r="2911" spans="1:2" x14ac:dyDescent="0.25">
      <c r="A2911">
        <f ca="1">29614.2074530337*(((RANDBETWEEN(3800,4995))))</f>
        <v>133915446.10261859</v>
      </c>
      <c r="B2911">
        <v>260641129.61946851</v>
      </c>
    </row>
    <row r="2912" spans="1:2" x14ac:dyDescent="0.25">
      <c r="A2912">
        <f ca="1">29731.0363514666*(((RANDBETWEEN(3800,4995))))</f>
        <v>122075635.25912187</v>
      </c>
      <c r="B2912">
        <v>221407864.98196474</v>
      </c>
    </row>
    <row r="2913" spans="1:2" x14ac:dyDescent="0.25">
      <c r="A2913">
        <f ca="1">32847.73266536*(((RANDBETWEEN(3800,4995))))</f>
        <v>155041298.18049914</v>
      </c>
      <c r="B2913">
        <v>220519230.78871346</v>
      </c>
    </row>
    <row r="2914" spans="1:2" x14ac:dyDescent="0.25">
      <c r="A2914">
        <f ca="1">32539.6688253203*(((RANDBETWEEN(3800,4995))))</f>
        <v>156483267.3809652</v>
      </c>
      <c r="B2914">
        <v>244867855.24404731</v>
      </c>
    </row>
    <row r="2915" spans="1:2" x14ac:dyDescent="0.25">
      <c r="A2915">
        <f ca="1">32522.7473442895*(((RANDBETWEEN(3800,4995))))</f>
        <v>137245993.79290164</v>
      </c>
      <c r="B2915">
        <v>233859222.66392782</v>
      </c>
    </row>
    <row r="2916" spans="1:2" x14ac:dyDescent="0.25">
      <c r="A2916">
        <f ca="1">33082.62076444*(((RANDBETWEEN(3800,4995))))</f>
        <v>142685343.35702974</v>
      </c>
      <c r="B2916">
        <v>225860106.94786066</v>
      </c>
    </row>
    <row r="2917" spans="1:2" x14ac:dyDescent="0.25">
      <c r="A2917">
        <f ca="1">31356.2395625439*(((RANDBETWEEN(3800,4995))))</f>
        <v>134675048.92112601</v>
      </c>
      <c r="B2917">
        <v>248493936.72940382</v>
      </c>
    </row>
    <row r="2918" spans="1:2" x14ac:dyDescent="0.25">
      <c r="A2918">
        <f ca="1">30096.2915381443*(((RANDBETWEEN(3800,4995))))</f>
        <v>126705387.37558742</v>
      </c>
      <c r="B2918">
        <v>213736121.26269409</v>
      </c>
    </row>
    <row r="2919" spans="1:2" x14ac:dyDescent="0.25">
      <c r="A2919">
        <f ca="1">29236.5096378053*(((RANDBETWEEN(3800,4995))))</f>
        <v>128055912.21358719</v>
      </c>
      <c r="B2919">
        <v>247988126.70125026</v>
      </c>
    </row>
    <row r="2920" spans="1:2" x14ac:dyDescent="0.25">
      <c r="A2920">
        <f ca="1">33203.5162899964*(((RANDBETWEEN(3800,4995))))</f>
        <v>129958562.75904611</v>
      </c>
      <c r="B2920">
        <v>216506155.33010036</v>
      </c>
    </row>
    <row r="2921" spans="1:2" x14ac:dyDescent="0.25">
      <c r="A2921">
        <f ca="1">28652.5459474845*(((RANDBETWEEN(3800,4995))))</f>
        <v>138535059.6560874</v>
      </c>
      <c r="B2921">
        <v>250036398.11120087</v>
      </c>
    </row>
    <row r="2922" spans="1:2" x14ac:dyDescent="0.25">
      <c r="A2922">
        <f ca="1">32736.0098387468*(((RANDBETWEEN(3800,4995))))</f>
        <v>131664231.57143959</v>
      </c>
      <c r="B2922">
        <v>267353396.13944608</v>
      </c>
    </row>
    <row r="2923" spans="1:2" x14ac:dyDescent="0.25">
      <c r="A2923">
        <f ca="1">29723.9446907177*(((RANDBETWEEN(3800,4995))))</f>
        <v>115953108.23848982</v>
      </c>
      <c r="B2923">
        <v>214525665.54126841</v>
      </c>
    </row>
    <row r="2924" spans="1:2" x14ac:dyDescent="0.25">
      <c r="A2924">
        <f ca="1">29100.6600785951*(((RANDBETWEEN(3800,4995))))</f>
        <v>119894719.52381195</v>
      </c>
      <c r="B2924">
        <v>244131650.11602354</v>
      </c>
    </row>
    <row r="2925" spans="1:2" x14ac:dyDescent="0.25">
      <c r="A2925">
        <f ca="1">27282.7884550488*(((RANDBETWEEN(3800,4995))))</f>
        <v>118871109.29864743</v>
      </c>
      <c r="B2925">
        <v>220385536.75583419</v>
      </c>
    </row>
    <row r="2926" spans="1:2" x14ac:dyDescent="0.25">
      <c r="A2926">
        <f ca="1">30121.7852033934*(((RANDBETWEEN(3800,4995))))</f>
        <v>138379481.22438911</v>
      </c>
      <c r="B2926">
        <v>242929625.24448377</v>
      </c>
    </row>
    <row r="2927" spans="1:2" x14ac:dyDescent="0.25">
      <c r="A2927">
        <f ca="1">29766.1413273437*(((RANDBETWEEN(3800,4995))))</f>
        <v>119362226.72264817</v>
      </c>
      <c r="B2927">
        <v>247626723.76938707</v>
      </c>
    </row>
    <row r="2928" spans="1:2" x14ac:dyDescent="0.25">
      <c r="A2928">
        <f ca="1">29042.3616552252*(((RANDBETWEEN(3800,4995))))</f>
        <v>111028948.6079258</v>
      </c>
      <c r="B2928">
        <v>250678971.75291681</v>
      </c>
    </row>
    <row r="2929" spans="1:2" x14ac:dyDescent="0.25">
      <c r="A2929">
        <f ca="1">31896.9889315161*(((RANDBETWEEN(3800,4995))))</f>
        <v>145896827.37275469</v>
      </c>
      <c r="B2929">
        <v>238302605.19391611</v>
      </c>
    </row>
    <row r="2930" spans="1:2" x14ac:dyDescent="0.25">
      <c r="A2930">
        <f ca="1">27615.5146375043*(((RANDBETWEEN(3800,4995))))</f>
        <v>117421168.23866831</v>
      </c>
      <c r="B2930">
        <v>220975864.31543207</v>
      </c>
    </row>
    <row r="2931" spans="1:2" x14ac:dyDescent="0.25">
      <c r="A2931">
        <f ca="1">29069.2360556536*(((RANDBETWEEN(3800,4995))))</f>
        <v>128049984.82515427</v>
      </c>
      <c r="B2931">
        <v>234877102.50169069</v>
      </c>
    </row>
    <row r="2932" spans="1:2" x14ac:dyDescent="0.25">
      <c r="A2932">
        <f ca="1">32375.6930156796*(((RANDBETWEEN(3800,4995))))</f>
        <v>147697911.53753024</v>
      </c>
      <c r="B2932">
        <v>257023924.07364666</v>
      </c>
    </row>
    <row r="2933" spans="1:2" x14ac:dyDescent="0.25">
      <c r="A2933">
        <f ca="1">31053.5605343906*(((RANDBETWEEN(3800,4995))))</f>
        <v>133530310.29787977</v>
      </c>
      <c r="B2933">
        <v>207726631.64693093</v>
      </c>
    </row>
    <row r="2934" spans="1:2" x14ac:dyDescent="0.25">
      <c r="A2934">
        <f ca="1">31513.7098218086*(((RANDBETWEEN(3800,4995))))</f>
        <v>153156629.73398963</v>
      </c>
      <c r="B2934">
        <v>225825655.12768364</v>
      </c>
    </row>
    <row r="2935" spans="1:2" x14ac:dyDescent="0.25">
      <c r="A2935">
        <f ca="1">28783.6842462439*(((RANDBETWEEN(3800,4995))))</f>
        <v>113206230.14047724</v>
      </c>
      <c r="B2935">
        <v>214562473.19990382</v>
      </c>
    </row>
    <row r="2936" spans="1:2" x14ac:dyDescent="0.25">
      <c r="A2936">
        <f ca="1">26623.098633511*(((RANDBETWEEN(3800,4995))))</f>
        <v>113015053.69925426</v>
      </c>
      <c r="B2936">
        <v>237800761.68359348</v>
      </c>
    </row>
    <row r="2937" spans="1:2" x14ac:dyDescent="0.25">
      <c r="A2937">
        <f ca="1">32137.7113011866*(((RANDBETWEEN(3800,4995))))</f>
        <v>157217683.68540484</v>
      </c>
      <c r="B2937">
        <v>249397518.13724801</v>
      </c>
    </row>
    <row r="2938" spans="1:2" x14ac:dyDescent="0.25">
      <c r="A2938">
        <f ca="1">28996.1054341744*(((RANDBETWEEN(3800,4995))))</f>
        <v>135585789.01019952</v>
      </c>
      <c r="B2938">
        <v>213211180.32473212</v>
      </c>
    </row>
    <row r="2939" spans="1:2" x14ac:dyDescent="0.25">
      <c r="A2939">
        <f ca="1">33657.2088728331*(((RANDBETWEEN(3800,4995))))</f>
        <v>137153126.15679473</v>
      </c>
      <c r="B2939">
        <v>254400141.99263838</v>
      </c>
    </row>
    <row r="2940" spans="1:2" x14ac:dyDescent="0.25">
      <c r="A2940">
        <f ca="1">28267.9437029249*(((RANDBETWEEN(3800,4995))))</f>
        <v>121297746.42925082</v>
      </c>
      <c r="B2940">
        <v>210733485.69801515</v>
      </c>
    </row>
    <row r="2941" spans="1:2" x14ac:dyDescent="0.25">
      <c r="A2941">
        <f ca="1">25715.9054201771*(((RANDBETWEEN(3800,4995))))</f>
        <v>107878223.23764281</v>
      </c>
      <c r="B2941">
        <v>261588831.439421</v>
      </c>
    </row>
    <row r="2942" spans="1:2" x14ac:dyDescent="0.25">
      <c r="A2942">
        <f ca="1">27620.3457754371*(((RANDBETWEEN(3800,4995))))</f>
        <v>126501183.65150173</v>
      </c>
      <c r="B2942">
        <v>255721483.11581019</v>
      </c>
    </row>
    <row r="2943" spans="1:2" x14ac:dyDescent="0.25">
      <c r="A2943">
        <f ca="1">31726.2991235541*(((RANDBETWEEN(3800,4995))))</f>
        <v>127349364.68194631</v>
      </c>
      <c r="B2943">
        <v>210779695.7806142</v>
      </c>
    </row>
    <row r="2944" spans="1:2" x14ac:dyDescent="0.25">
      <c r="A2944">
        <f ca="1">28126.9790442718*(((RANDBETWEEN(3800,4995))))</f>
        <v>110876551.39251943</v>
      </c>
      <c r="B2944">
        <v>226053723.83319438</v>
      </c>
    </row>
    <row r="2945" spans="1:2" x14ac:dyDescent="0.25">
      <c r="A2945">
        <f ca="1">29819.4348957638*(((RANDBETWEEN(3800,4995))))</f>
        <v>116653629.31222795</v>
      </c>
      <c r="B2945">
        <v>239247505.13769221</v>
      </c>
    </row>
    <row r="2946" spans="1:2" x14ac:dyDescent="0.25">
      <c r="A2946">
        <f ca="1">32259.1318952482*(((RANDBETWEEN(3800,4995))))</f>
        <v>131262407.68176498</v>
      </c>
      <c r="B2946">
        <v>226464421.9159871</v>
      </c>
    </row>
    <row r="2947" spans="1:2" x14ac:dyDescent="0.25">
      <c r="A2947">
        <f ca="1">31945.3174379024*(((RANDBETWEEN(3800,4995))))</f>
        <v>132157778.24060205</v>
      </c>
      <c r="B2947">
        <v>258637266.4155595</v>
      </c>
    </row>
    <row r="2948" spans="1:2" x14ac:dyDescent="0.25">
      <c r="A2948">
        <f ca="1">28852.2187501543*(((RANDBETWEEN(3800,4995))))</f>
        <v>117313121.43812753</v>
      </c>
      <c r="B2948">
        <v>204521015.75278956</v>
      </c>
    </row>
    <row r="2949" spans="1:2" x14ac:dyDescent="0.25">
      <c r="A2949">
        <f ca="1">31949.893810068*(((RANDBETWEEN(3800,4995))))</f>
        <v>135499499.64849827</v>
      </c>
      <c r="B2949">
        <v>240797371.82537636</v>
      </c>
    </row>
    <row r="2950" spans="1:2" x14ac:dyDescent="0.25">
      <c r="A2950">
        <f ca="1">31663.9869266325*(((RANDBETWEEN(3800,4995))))</f>
        <v>120354814.30813007</v>
      </c>
      <c r="B2950">
        <v>234453574.10648286</v>
      </c>
    </row>
    <row r="2951" spans="1:2" x14ac:dyDescent="0.25">
      <c r="A2951">
        <f ca="1">26749.8047215044*(((RANDBETWEEN(3800,4995))))</f>
        <v>122621104.84337609</v>
      </c>
      <c r="B2951">
        <v>226925798.63968155</v>
      </c>
    </row>
    <row r="2952" spans="1:2" x14ac:dyDescent="0.25">
      <c r="A2952">
        <f ca="1">32786.3773915869*(((RANDBETWEEN(3800,4995))))</f>
        <v>128129162.84632164</v>
      </c>
      <c r="B2952">
        <v>208373404.41818005</v>
      </c>
    </row>
    <row r="2953" spans="1:2" x14ac:dyDescent="0.25">
      <c r="A2953">
        <f ca="1">28400.122864472*(((RANDBETWEEN(3800,4995))))</f>
        <v>133508977.58588293</v>
      </c>
      <c r="B2953">
        <v>221760899.99544549</v>
      </c>
    </row>
    <row r="2954" spans="1:2" x14ac:dyDescent="0.25">
      <c r="A2954">
        <f ca="1">30471.454454027*(((RANDBETWEEN(3800,4995))))</f>
        <v>127858222.88909744</v>
      </c>
      <c r="B2954">
        <v>230098075.52013195</v>
      </c>
    </row>
    <row r="2955" spans="1:2" x14ac:dyDescent="0.25">
      <c r="A2955">
        <f ca="1">28060.1117860387*(((RANDBETWEEN(3800,4995))))</f>
        <v>106937086.01659349</v>
      </c>
      <c r="B2955">
        <v>226646965.32205194</v>
      </c>
    </row>
    <row r="2956" spans="1:2" x14ac:dyDescent="0.25">
      <c r="A2956">
        <f ca="1">26835.5727273132*(((RANDBETWEEN(3800,4995))))</f>
        <v>107530139.91834381</v>
      </c>
      <c r="B2956">
        <v>231139461.0840162</v>
      </c>
    </row>
    <row r="2957" spans="1:2" x14ac:dyDescent="0.25">
      <c r="A2957">
        <f ca="1">27984.0911869078*(((RANDBETWEEN(3800,4995))))</f>
        <v>106339546.51024951</v>
      </c>
      <c r="B2957">
        <v>221410514.6139859</v>
      </c>
    </row>
    <row r="2958" spans="1:2" x14ac:dyDescent="0.25">
      <c r="A2958">
        <f ca="1">28339.9505594446*(((RANDBETWEEN(3800,4995))))</f>
        <v>130788871.83183695</v>
      </c>
      <c r="B2958">
        <v>249083659.16326103</v>
      </c>
    </row>
    <row r="2959" spans="1:2" x14ac:dyDescent="0.25">
      <c r="A2959">
        <f ca="1">28614.7951066737*(((RANDBETWEEN(3800,4995))))</f>
        <v>140784791.92483467</v>
      </c>
      <c r="B2959">
        <v>242590846.61747786</v>
      </c>
    </row>
    <row r="2960" spans="1:2" x14ac:dyDescent="0.25">
      <c r="A2960">
        <f ca="1">27393.1499678242*(((RANDBETWEEN(3800,4995))))</f>
        <v>114174649.06589146</v>
      </c>
      <c r="B2960">
        <v>214791220.52769935</v>
      </c>
    </row>
    <row r="2961" spans="1:2" x14ac:dyDescent="0.25">
      <c r="A2961">
        <f ca="1">27811.535946732*(((RANDBETWEEN(3800,4995))))</f>
        <v>108159063.29684055</v>
      </c>
      <c r="B2961">
        <v>256749834.87839603</v>
      </c>
    </row>
    <row r="2962" spans="1:2" x14ac:dyDescent="0.25">
      <c r="A2962">
        <f ca="1">29504.0607017293*(((RANDBETWEEN(3800,4995))))</f>
        <v>134656533.04269236</v>
      </c>
      <c r="B2962">
        <v>208799741.33497906</v>
      </c>
    </row>
    <row r="2963" spans="1:2" x14ac:dyDescent="0.25">
      <c r="A2963">
        <f ca="1">27865.1847737171*(((RANDBETWEEN(3800,4995))))</f>
        <v>125894904.80765383</v>
      </c>
      <c r="B2963">
        <v>236260811.10705367</v>
      </c>
    </row>
    <row r="2964" spans="1:2" x14ac:dyDescent="0.25">
      <c r="A2964">
        <f ca="1">26286.8594857499*(((RANDBETWEEN(3800,4995))))</f>
        <v>100941540.42527974</v>
      </c>
      <c r="B2964">
        <v>225495233.56177765</v>
      </c>
    </row>
    <row r="2965" spans="1:2" x14ac:dyDescent="0.25">
      <c r="A2965">
        <f ca="1">28394.5416404052*(((RANDBETWEEN(3800,4995))))</f>
        <v>125049561.38434461</v>
      </c>
      <c r="B2965">
        <v>218512087.05313611</v>
      </c>
    </row>
    <row r="2966" spans="1:2" x14ac:dyDescent="0.25">
      <c r="A2966">
        <f ca="1">28500.5774687416*(((RANDBETWEEN(3800,4995))))</f>
        <v>119787927.10112077</v>
      </c>
      <c r="B2966">
        <v>211458165.16527709</v>
      </c>
    </row>
    <row r="2967" spans="1:2" x14ac:dyDescent="0.25">
      <c r="A2967">
        <f ca="1">28181.865573456*(((RANDBETWEEN(3800,4995))))</f>
        <v>127917487.83791655</v>
      </c>
      <c r="B2967">
        <v>232699998.35065579</v>
      </c>
    </row>
    <row r="2968" spans="1:2" x14ac:dyDescent="0.25">
      <c r="A2968">
        <f ca="1">25679.0215574998*(((RANDBETWEEN(3800,4995))))</f>
        <v>114425720.06021909</v>
      </c>
      <c r="B2968">
        <v>220486878.87844622</v>
      </c>
    </row>
    <row r="2969" spans="1:2" x14ac:dyDescent="0.25">
      <c r="A2969">
        <f ca="1">30064.4818285897*(((RANDBETWEEN(3800,4995))))</f>
        <v>139679582.57562757</v>
      </c>
      <c r="B2969">
        <v>228358064.50666189</v>
      </c>
    </row>
    <row r="2970" spans="1:2" x14ac:dyDescent="0.25">
      <c r="A2970">
        <f ca="1">26889.8809392861*(((RANDBETWEEN(3800,4995))))</f>
        <v>116002946.37208042</v>
      </c>
      <c r="B2970">
        <v>218266389.41254148</v>
      </c>
    </row>
    <row r="2971" spans="1:2" x14ac:dyDescent="0.25">
      <c r="A2971">
        <f ca="1">29020.3525426792*(((RANDBETWEEN(3800,4995))))</f>
        <v>137672552.46247032</v>
      </c>
      <c r="B2971">
        <v>214230854.13164961</v>
      </c>
    </row>
    <row r="2972" spans="1:2" x14ac:dyDescent="0.25">
      <c r="A2972">
        <f ca="1">29228.5162365765*(((RANDBETWEEN(3800,4995))))</f>
        <v>128313186.27857086</v>
      </c>
      <c r="B2972">
        <v>249881346.44752601</v>
      </c>
    </row>
    <row r="2973" spans="1:2" x14ac:dyDescent="0.25">
      <c r="A2973">
        <f ca="1">28872.9717471144*(((RANDBETWEEN(3800,4995))))</f>
        <v>138734629.24488488</v>
      </c>
      <c r="B2973">
        <v>212912084.00982603</v>
      </c>
    </row>
    <row r="2974" spans="1:2" x14ac:dyDescent="0.25">
      <c r="A2974">
        <f ca="1">29559.639159235*(((RANDBETWEEN(3800,4995))))</f>
        <v>123795768.79887615</v>
      </c>
      <c r="B2974">
        <v>260000305.33588621</v>
      </c>
    </row>
    <row r="2975" spans="1:2" x14ac:dyDescent="0.25">
      <c r="A2975">
        <f ca="1">29530.3739741939*(((RANDBETWEEN(3800,4995))))</f>
        <v>113042271.57321411</v>
      </c>
      <c r="B2975">
        <v>219607922.38830176</v>
      </c>
    </row>
    <row r="2976" spans="1:2" x14ac:dyDescent="0.25">
      <c r="A2976">
        <f ca="1">31466.4767883792*(((RANDBETWEEN(3800,4995))))</f>
        <v>134361855.88637927</v>
      </c>
      <c r="B2976">
        <v>256813712.18834299</v>
      </c>
    </row>
    <row r="2977" spans="1:2" x14ac:dyDescent="0.25">
      <c r="A2977">
        <f ca="1">33614.1796998818*(((RANDBETWEEN(3800,4995))))</f>
        <v>161986731.97373053</v>
      </c>
      <c r="B2977">
        <v>225753528.11996081</v>
      </c>
    </row>
    <row r="2978" spans="1:2" x14ac:dyDescent="0.25">
      <c r="A2978">
        <f ca="1">29969.6853196804*(((RANDBETWEEN(3800,4995))))</f>
        <v>130038464.60209328</v>
      </c>
      <c r="B2978">
        <v>260110138.68432379</v>
      </c>
    </row>
    <row r="2979" spans="1:2" x14ac:dyDescent="0.25">
      <c r="A2979">
        <f ca="1">27352.8556825254*(((RANDBETWEEN(3800,4995))))</f>
        <v>127272837.49079061</v>
      </c>
      <c r="B2979">
        <v>216132724.02830207</v>
      </c>
    </row>
    <row r="2980" spans="1:2" x14ac:dyDescent="0.25">
      <c r="A2980">
        <f ca="1">30549.509388431*(((RANDBETWEEN(3800,4995))))</f>
        <v>146759843.10202238</v>
      </c>
      <c r="B2980">
        <v>227057777.01102045</v>
      </c>
    </row>
    <row r="2981" spans="1:2" x14ac:dyDescent="0.25">
      <c r="A2981">
        <f ca="1">33596.5275566025*(((RANDBETWEEN(3800,4995))))</f>
        <v>129984965.11649513</v>
      </c>
      <c r="B2981">
        <v>228639652.96771353</v>
      </c>
    </row>
    <row r="2982" spans="1:2" x14ac:dyDescent="0.25">
      <c r="A2982">
        <f ca="1">27103.2334407119*(((RANDBETWEEN(3800,4995))))</f>
        <v>122127169.88384779</v>
      </c>
      <c r="B2982">
        <v>226750723.23710868</v>
      </c>
    </row>
    <row r="2983" spans="1:2" x14ac:dyDescent="0.25">
      <c r="A2983">
        <f ca="1">27296.8535113075*(((RANDBETWEEN(3800,4995))))</f>
        <v>111726021.4217817</v>
      </c>
      <c r="B2983">
        <v>243647883.24243271</v>
      </c>
    </row>
    <row r="2984" spans="1:2" x14ac:dyDescent="0.25">
      <c r="A2984">
        <f ca="1">27633.2472538558*(((RANDBETWEEN(3800,4995))))</f>
        <v>105282672.03719042</v>
      </c>
      <c r="B2984">
        <v>208307634.59461802</v>
      </c>
    </row>
    <row r="2985" spans="1:2" x14ac:dyDescent="0.25">
      <c r="A2985">
        <f ca="1">29714.2369065736*(((RANDBETWEEN(3800,4995))))</f>
        <v>147768900.13639054</v>
      </c>
      <c r="B2985">
        <v>266013847.50535244</v>
      </c>
    </row>
    <row r="2986" spans="1:2" x14ac:dyDescent="0.25">
      <c r="A2986">
        <f ca="1">29550.4013218749*(((RANDBETWEEN(3800,4995))))</f>
        <v>115955774.78703728</v>
      </c>
      <c r="B2986">
        <v>257113675.07841265</v>
      </c>
    </row>
    <row r="2987" spans="1:2" x14ac:dyDescent="0.25">
      <c r="A2987">
        <f ca="1">30310.4268159324*(((RANDBETWEEN(3800,4995))))</f>
        <v>149430404.20254648</v>
      </c>
      <c r="B2987">
        <v>225827464.66340232</v>
      </c>
    </row>
    <row r="2988" spans="1:2" x14ac:dyDescent="0.25">
      <c r="A2988">
        <f ca="1">27790.4202511253*(((RANDBETWEEN(3800,4995))))</f>
        <v>127502448.11216269</v>
      </c>
      <c r="B2988">
        <v>204255323.08023328</v>
      </c>
    </row>
    <row r="2989" spans="1:2" x14ac:dyDescent="0.25">
      <c r="A2989">
        <f ca="1">26510.1873720552*(((RANDBETWEEN(3800,4995))))</f>
        <v>132206304.42443947</v>
      </c>
      <c r="B2989">
        <v>223631824.34670314</v>
      </c>
    </row>
    <row r="2990" spans="1:2" x14ac:dyDescent="0.25">
      <c r="A2990">
        <f ca="1">26301.5671215461*(((RANDBETWEEN(3800,4995))))</f>
        <v>130429471.35574695</v>
      </c>
      <c r="B2990">
        <v>212902290.99888942</v>
      </c>
    </row>
    <row r="2991" spans="1:2" x14ac:dyDescent="0.25">
      <c r="A2991">
        <f ca="1">32665.124246869*(((RANDBETWEEN(3800,4995))))</f>
        <v>138108145.31576234</v>
      </c>
      <c r="B2991">
        <v>250884221.56623831</v>
      </c>
    </row>
    <row r="2992" spans="1:2" x14ac:dyDescent="0.25">
      <c r="A2992">
        <f ca="1">31592.4529117149*(((RANDBETWEEN(3800,4995))))</f>
        <v>136226656.95531484</v>
      </c>
      <c r="B2992">
        <v>223822340.76083976</v>
      </c>
    </row>
    <row r="2993" spans="1:2" x14ac:dyDescent="0.25">
      <c r="A2993">
        <f ca="1">27218.1807162041*(((RANDBETWEEN(3800,4995))))</f>
        <v>127244994.84825422</v>
      </c>
      <c r="B2993">
        <v>239641325.16275817</v>
      </c>
    </row>
    <row r="2994" spans="1:2" x14ac:dyDescent="0.25">
      <c r="A2994">
        <f ca="1">26514.7803779026*(((RANDBETWEEN(3800,4995))))</f>
        <v>126024751.13617092</v>
      </c>
      <c r="B2994">
        <v>245068166.97054866</v>
      </c>
    </row>
    <row r="2995" spans="1:2" x14ac:dyDescent="0.25">
      <c r="A2995">
        <f ca="1">31711.2714645723*(((RANDBETWEEN(3800,4995))))</f>
        <v>139719862.07290554</v>
      </c>
      <c r="B2995">
        <v>224537849.13197434</v>
      </c>
    </row>
    <row r="2996" spans="1:2" x14ac:dyDescent="0.25">
      <c r="A2996">
        <f ca="1">28365.0490659035*(((RANDBETWEEN(3800,4995))))</f>
        <v>125146596.47876646</v>
      </c>
      <c r="B2996">
        <v>214982523.85985845</v>
      </c>
    </row>
    <row r="2997" spans="1:2" x14ac:dyDescent="0.25">
      <c r="A2997">
        <f ca="1">31715.3423974509*(((RANDBETWEEN(3800,4995))))</f>
        <v>153153388.43729058</v>
      </c>
      <c r="B2997">
        <v>253234151.05778015</v>
      </c>
    </row>
    <row r="2998" spans="1:2" x14ac:dyDescent="0.25">
      <c r="A2998">
        <f ca="1">28792.9014221083*(((RANDBETWEEN(3800,4995))))</f>
        <v>118597960.9576643</v>
      </c>
      <c r="B2998">
        <v>265890196.62000623</v>
      </c>
    </row>
    <row r="2999" spans="1:2" x14ac:dyDescent="0.25">
      <c r="A2999">
        <f ca="1">32636.7844332143*(((RANDBETWEEN(3800,4995))))</f>
        <v>131036689.49935532</v>
      </c>
      <c r="B2999">
        <v>248788214.14706871</v>
      </c>
    </row>
    <row r="3000" spans="1:2" x14ac:dyDescent="0.25">
      <c r="A3000">
        <f ca="1">29515.4654927374*(((RANDBETWEEN(3800,4995))))</f>
        <v>124407687.05188808</v>
      </c>
      <c r="B3000">
        <v>264761076.61180896</v>
      </c>
    </row>
    <row r="3001" spans="1:2" x14ac:dyDescent="0.25">
      <c r="A3001">
        <f ca="1">31494.4409241813*(((RANDBETWEEN(3800,4995))))</f>
        <v>155488054.8426832</v>
      </c>
      <c r="B3001">
        <v>225354711.05778503</v>
      </c>
    </row>
    <row r="3002" spans="1:2" x14ac:dyDescent="0.25">
      <c r="A3002">
        <f ca="1">31657.1336260175*(((RANDBETWEEN(3800,4995))))</f>
        <v>151954241.40488413</v>
      </c>
      <c r="B3002">
        <v>222851370.98137069</v>
      </c>
    </row>
    <row r="3003" spans="1:2" x14ac:dyDescent="0.25">
      <c r="A3003">
        <f ca="1">26440.4466968987*(((RANDBETWEEN(3800,4995))))</f>
        <v>122049101.95288429</v>
      </c>
      <c r="B3003">
        <v>243433575.95195067</v>
      </c>
    </row>
    <row r="3004" spans="1:2" x14ac:dyDescent="0.25">
      <c r="A3004">
        <f ca="1">26983.9045699423*(((RANDBETWEEN(3800,4995))))</f>
        <v>131573518.68303855</v>
      </c>
      <c r="B3004">
        <v>267345885.0738456</v>
      </c>
    </row>
    <row r="3005" spans="1:2" x14ac:dyDescent="0.25">
      <c r="A3005">
        <f ca="1">32054.373870401*(((RANDBETWEEN(3800,4995))))</f>
        <v>121902783.82913506</v>
      </c>
      <c r="B3005">
        <v>228143900.76733232</v>
      </c>
    </row>
    <row r="3006" spans="1:2" x14ac:dyDescent="0.25">
      <c r="A3006">
        <f ca="1">28963.65032661*(((RANDBETWEEN(3800,4995))))</f>
        <v>124022350.69854409</v>
      </c>
      <c r="B3006">
        <v>238223959.04579133</v>
      </c>
    </row>
    <row r="3007" spans="1:2" x14ac:dyDescent="0.25">
      <c r="A3007">
        <f ca="1">27518.5639913445*(((RANDBETWEEN(3800,4995))))</f>
        <v>119265456.33848727</v>
      </c>
      <c r="B3007">
        <v>218215568.04193056</v>
      </c>
    </row>
    <row r="3008" spans="1:2" x14ac:dyDescent="0.25">
      <c r="A3008">
        <f ca="1">25729.8729458006*(((RANDBETWEEN(3800,4995))))</f>
        <v>98725522.49303712</v>
      </c>
      <c r="B3008">
        <v>206988800.69958654</v>
      </c>
    </row>
    <row r="3009" spans="1:2" x14ac:dyDescent="0.25">
      <c r="A3009">
        <f ca="1">28576.2291643517*(((RANDBETWEEN(3800,4995))))</f>
        <v>134765496.73908243</v>
      </c>
      <c r="B3009">
        <v>237063097.26343244</v>
      </c>
    </row>
    <row r="3010" spans="1:2" x14ac:dyDescent="0.25">
      <c r="A3010">
        <f ca="1">32224.9573036841*(((RANDBETWEEN(3800,4995))))</f>
        <v>129576553.31811382</v>
      </c>
      <c r="B3010">
        <v>246779666.62319255</v>
      </c>
    </row>
    <row r="3011" spans="1:2" x14ac:dyDescent="0.25">
      <c r="A3011">
        <f ca="1">30142.2328192154*(((RANDBETWEEN(3800,4995))))</f>
        <v>147425660.71878263</v>
      </c>
      <c r="B3011">
        <v>235661348.28218085</v>
      </c>
    </row>
    <row r="3012" spans="1:2" x14ac:dyDescent="0.25">
      <c r="A3012">
        <f ca="1">31729.9835451317*(((RANDBETWEEN(3800,4995))))</f>
        <v>131647701.72875138</v>
      </c>
      <c r="B3012">
        <v>257188238.32907838</v>
      </c>
    </row>
    <row r="3013" spans="1:2" x14ac:dyDescent="0.25">
      <c r="A3013">
        <f ca="1">33480.8266331415*(((RANDBETWEEN(3800,4995))))</f>
        <v>138610622.26120561</v>
      </c>
      <c r="B3013">
        <v>246435375.95598572</v>
      </c>
    </row>
    <row r="3014" spans="1:2" x14ac:dyDescent="0.25">
      <c r="A3014">
        <f ca="1">27436.4878635142*(((RANDBETWEEN(3800,4995))))</f>
        <v>118690246.49756239</v>
      </c>
      <c r="B3014">
        <v>224130876.28913394</v>
      </c>
    </row>
    <row r="3015" spans="1:2" x14ac:dyDescent="0.25">
      <c r="A3015">
        <f ca="1">29246.5945835893*(((RANDBETWEEN(3800,4995))))</f>
        <v>123332889.35899612</v>
      </c>
      <c r="B3015">
        <v>264502790.11457521</v>
      </c>
    </row>
    <row r="3016" spans="1:2" x14ac:dyDescent="0.25">
      <c r="A3016">
        <f ca="1">28287.5165038635*(((RANDBETWEEN(3800,4995))))</f>
        <v>128906212.70810601</v>
      </c>
      <c r="B3016">
        <v>214440989.89802513</v>
      </c>
    </row>
    <row r="3017" spans="1:2" x14ac:dyDescent="0.25">
      <c r="A3017">
        <f ca="1">27222.8820321723*(((RANDBETWEEN(3800,4995))))</f>
        <v>122149071.67835698</v>
      </c>
      <c r="B3017">
        <v>218052896.69567737</v>
      </c>
    </row>
    <row r="3018" spans="1:2" x14ac:dyDescent="0.25">
      <c r="A3018">
        <f ca="1">32603.6344082627*(((RANDBETWEEN(3800,4995))))</f>
        <v>136935264.51470351</v>
      </c>
      <c r="B3018">
        <v>267697518.85631675</v>
      </c>
    </row>
    <row r="3019" spans="1:2" x14ac:dyDescent="0.25">
      <c r="A3019">
        <f ca="1">28606.6025692209*(((RANDBETWEEN(3800,4995))))</f>
        <v>116543298.86700597</v>
      </c>
      <c r="B3019">
        <v>203981768.62589699</v>
      </c>
    </row>
    <row r="3020" spans="1:2" x14ac:dyDescent="0.25">
      <c r="A3020">
        <f ca="1">31259.3020635085*(((RANDBETWEEN(3800,4995))))</f>
        <v>119754386.20530091</v>
      </c>
      <c r="B3020">
        <v>261561231.97230008</v>
      </c>
    </row>
    <row r="3021" spans="1:2" x14ac:dyDescent="0.25">
      <c r="A3021">
        <f ca="1">31427.9492711324*(((RANDBETWEEN(3800,4995))))</f>
        <v>132657373.87344983</v>
      </c>
      <c r="B3021">
        <v>211101572.47877324</v>
      </c>
    </row>
    <row r="3022" spans="1:2" x14ac:dyDescent="0.25">
      <c r="A3022">
        <f ca="1">27799.9059367213*(((RANDBETWEEN(3800,4995))))</f>
        <v>136330738.71368119</v>
      </c>
      <c r="B3022">
        <v>244154232.62713701</v>
      </c>
    </row>
    <row r="3023" spans="1:2" x14ac:dyDescent="0.25">
      <c r="A3023">
        <f ca="1">28754.4638760668*(((RANDBETWEEN(3800,4995))))</f>
        <v>125915797.31329642</v>
      </c>
      <c r="B3023">
        <v>247714305.66595829</v>
      </c>
    </row>
    <row r="3024" spans="1:2" x14ac:dyDescent="0.25">
      <c r="A3024">
        <f ca="1">28333.8244290706*(((RANDBETWEEN(3800,4995))))</f>
        <v>114496984.5178743</v>
      </c>
      <c r="B3024">
        <v>264601128.68238789</v>
      </c>
    </row>
    <row r="3025" spans="1:2" x14ac:dyDescent="0.25">
      <c r="A3025">
        <f ca="1">30057.2900087935*(((RANDBETWEEN(3800,4995))))</f>
        <v>134837002.97944778</v>
      </c>
      <c r="B3025">
        <v>204321323.62084785</v>
      </c>
    </row>
    <row r="3026" spans="1:2" x14ac:dyDescent="0.25">
      <c r="A3026">
        <f ca="1">31991.2466251698*(((RANDBETWEEN(3800,4995))))</f>
        <v>123102317.01365338</v>
      </c>
      <c r="B3026">
        <v>205863993.3991912</v>
      </c>
    </row>
    <row r="3027" spans="1:2" x14ac:dyDescent="0.25">
      <c r="A3027">
        <f ca="1">28382.4490212631*(((RANDBETWEEN(3800,4995))))</f>
        <v>138875323.06104046</v>
      </c>
      <c r="B3027">
        <v>227256552.14135504</v>
      </c>
    </row>
    <row r="3028" spans="1:2" x14ac:dyDescent="0.25">
      <c r="A3028">
        <f ca="1">27384.5297356976*(((RANDBETWEEN(3800,4995))))</f>
        <v>127009448.91416544</v>
      </c>
      <c r="B3028">
        <v>215452337.72664842</v>
      </c>
    </row>
    <row r="3029" spans="1:2" x14ac:dyDescent="0.25">
      <c r="A3029">
        <f ca="1">30060.2807440185*(((RANDBETWEEN(3800,4995))))</f>
        <v>138848436.75662139</v>
      </c>
      <c r="B3029">
        <v>226126239.40227941</v>
      </c>
    </row>
    <row r="3030" spans="1:2" x14ac:dyDescent="0.25">
      <c r="A3030">
        <f ca="1">27969.5926000594*(((RANDBETWEEN(3800,4995))))</f>
        <v>107571053.13982832</v>
      </c>
      <c r="B3030">
        <v>214895524.12363029</v>
      </c>
    </row>
    <row r="3031" spans="1:2" x14ac:dyDescent="0.25">
      <c r="A3031">
        <f ca="1">28065.2330550397*(((RANDBETWEEN(3800,4995))))</f>
        <v>136200576.01610759</v>
      </c>
      <c r="B3031">
        <v>210826048.08610603</v>
      </c>
    </row>
    <row r="3032" spans="1:2" x14ac:dyDescent="0.25">
      <c r="A3032">
        <f ca="1">30830.7875729889*(((RANDBETWEEN(3800,4995))))</f>
        <v>128502722.60421757</v>
      </c>
      <c r="B3032">
        <v>244140421.62661561</v>
      </c>
    </row>
    <row r="3033" spans="1:2" x14ac:dyDescent="0.25">
      <c r="A3033">
        <f ca="1">33949.6213696155*(((RANDBETWEEN(3800,4995))))</f>
        <v>158850278.38843107</v>
      </c>
      <c r="B3033">
        <v>219482326.28531989</v>
      </c>
    </row>
    <row r="3034" spans="1:2" x14ac:dyDescent="0.25">
      <c r="A3034">
        <f ca="1">31916.1341227709*(((RANDBETWEEN(3800,4995))))</f>
        <v>147356791.24483326</v>
      </c>
      <c r="B3034">
        <v>206932602.92817089</v>
      </c>
    </row>
    <row r="3035" spans="1:2" x14ac:dyDescent="0.25">
      <c r="A3035">
        <f ca="1">31124.0276018544*(((RANDBETWEEN(3800,4995))))</f>
        <v>141365333.3676227</v>
      </c>
      <c r="B3035">
        <v>233413834.33767945</v>
      </c>
    </row>
    <row r="3036" spans="1:2" x14ac:dyDescent="0.25">
      <c r="A3036">
        <f ca="1">31547.434435551*(((RANDBETWEEN(3800,4995))))</f>
        <v>136348011.63045165</v>
      </c>
      <c r="B3036">
        <v>235905675.63874245</v>
      </c>
    </row>
    <row r="3037" spans="1:2" x14ac:dyDescent="0.25">
      <c r="A3037">
        <f ca="1">28081.7638519413*(((RANDBETWEEN(3800,4995))))</f>
        <v>109069570.80093983</v>
      </c>
      <c r="B3037">
        <v>232117351.0647451</v>
      </c>
    </row>
    <row r="3038" spans="1:2" x14ac:dyDescent="0.25">
      <c r="A3038">
        <f ca="1">28350.7836692417*(((RANDBETWEEN(3800,4995))))</f>
        <v>140733290.13411593</v>
      </c>
      <c r="B3038">
        <v>244361970.26381752</v>
      </c>
    </row>
    <row r="3039" spans="1:2" x14ac:dyDescent="0.25">
      <c r="A3039">
        <f ca="1">31095.0700239378*(((RANDBETWEEN(3800,4995))))</f>
        <v>123509618.13508105</v>
      </c>
      <c r="B3039">
        <v>263626655.54804453</v>
      </c>
    </row>
    <row r="3040" spans="1:2" x14ac:dyDescent="0.25">
      <c r="A3040">
        <f ca="1">31254.9648074449*(((RANDBETWEEN(3800,4995))))</f>
        <v>149836301.28689072</v>
      </c>
      <c r="B3040">
        <v>244461329.54170421</v>
      </c>
    </row>
    <row r="3041" spans="1:2" x14ac:dyDescent="0.25">
      <c r="A3041">
        <f ca="1">32225.9025297941*(((RANDBETWEEN(3800,4995))))</f>
        <v>144307591.52841797</v>
      </c>
      <c r="B3041">
        <v>212197745.71783981</v>
      </c>
    </row>
    <row r="3042" spans="1:2" x14ac:dyDescent="0.25">
      <c r="A3042">
        <f ca="1">28254.1874409322*(((RANDBETWEEN(3800,4995))))</f>
        <v>139123618.95914996</v>
      </c>
      <c r="B3042">
        <v>225162324.21576044</v>
      </c>
    </row>
    <row r="3043" spans="1:2" x14ac:dyDescent="0.25">
      <c r="A3043">
        <f ca="1">33510.589447575*(((RANDBETWEEN(3800,4995))))</f>
        <v>142621068.68887916</v>
      </c>
      <c r="B3043">
        <v>256424918.59126332</v>
      </c>
    </row>
    <row r="3044" spans="1:2" x14ac:dyDescent="0.25">
      <c r="A3044">
        <f ca="1">27843.2427960077*(((RANDBETWEEN(3800,4995))))</f>
        <v>139049154.52326244</v>
      </c>
      <c r="B3044">
        <v>245735637.01429364</v>
      </c>
    </row>
    <row r="3045" spans="1:2" x14ac:dyDescent="0.25">
      <c r="A3045">
        <f ca="1">30744.1113815249*(((RANDBETWEEN(3800,4995))))</f>
        <v>152214095.44992954</v>
      </c>
      <c r="B3045">
        <v>212969713.27703041</v>
      </c>
    </row>
    <row r="3046" spans="1:2" x14ac:dyDescent="0.25">
      <c r="A3046">
        <f ca="1">30238.9522143048*(((RANDBETWEEN(3800,4995))))</f>
        <v>146477484.5260922</v>
      </c>
      <c r="B3046">
        <v>214393374.02097815</v>
      </c>
    </row>
    <row r="3047" spans="1:2" x14ac:dyDescent="0.25">
      <c r="A3047">
        <f ca="1">31058.7550497043*(((RANDBETWEEN(3800,4995))))</f>
        <v>119265619.39086467</v>
      </c>
      <c r="B3047">
        <v>230742450.60241801</v>
      </c>
    </row>
    <row r="3048" spans="1:2" x14ac:dyDescent="0.25">
      <c r="A3048">
        <f ca="1">32858.1959666268*(((RANDBETWEEN(3800,4995))))</f>
        <v>159625116.00587302</v>
      </c>
      <c r="B3048">
        <v>230824833.84222829</v>
      </c>
    </row>
    <row r="3049" spans="1:2" x14ac:dyDescent="0.25">
      <c r="A3049">
        <f ca="1">34055.2604440336*(((RANDBETWEEN(3800,4995))))</f>
        <v>153316782.51903936</v>
      </c>
      <c r="B3049">
        <v>251389203.37103561</v>
      </c>
    </row>
    <row r="3050" spans="1:2" x14ac:dyDescent="0.25">
      <c r="A3050">
        <f ca="1">28411.0882458072*(((RANDBETWEEN(3800,4995))))</f>
        <v>135492479.84425464</v>
      </c>
      <c r="B3050">
        <v>219688143.13815504</v>
      </c>
    </row>
    <row r="3051" spans="1:2" x14ac:dyDescent="0.25">
      <c r="A3051">
        <f ca="1">31189.2828501151*(((RANDBETWEEN(3800,4995))))</f>
        <v>135798137.52940124</v>
      </c>
      <c r="B3051">
        <v>250207555.49872521</v>
      </c>
    </row>
    <row r="3052" spans="1:2" x14ac:dyDescent="0.25">
      <c r="A3052">
        <f ca="1">29358.3798401954*(((RANDBETWEEN(3800,4995))))</f>
        <v>129969547.55254501</v>
      </c>
      <c r="B3052">
        <v>251738042.60422933</v>
      </c>
    </row>
    <row r="3053" spans="1:2" x14ac:dyDescent="0.25">
      <c r="A3053">
        <f ca="1">29240.6424597118*(((RANDBETWEEN(3800,4995))))</f>
        <v>132079981.9905183</v>
      </c>
      <c r="B3053">
        <v>240239114.96203494</v>
      </c>
    </row>
    <row r="3054" spans="1:2" x14ac:dyDescent="0.25">
      <c r="A3054">
        <f ca="1">26763.5810389781*(((RANDBETWEEN(3800,4995))))</f>
        <v>105047055.57798895</v>
      </c>
      <c r="B3054">
        <v>207647359.40762722</v>
      </c>
    </row>
    <row r="3055" spans="1:2" x14ac:dyDescent="0.25">
      <c r="A3055">
        <f ca="1">33591.0935404123*(((RANDBETWEEN(3800,4995))))</f>
        <v>145046341.90750039</v>
      </c>
      <c r="B3055">
        <v>224416387.96262753</v>
      </c>
    </row>
    <row r="3056" spans="1:2" x14ac:dyDescent="0.25">
      <c r="A3056">
        <f ca="1">25949.1070139263*(((RANDBETWEEN(3800,4995))))</f>
        <v>100578738.78597817</v>
      </c>
      <c r="B3056">
        <v>204129126.19716275</v>
      </c>
    </row>
    <row r="3057" spans="1:2" x14ac:dyDescent="0.25">
      <c r="A3057">
        <f ca="1">31613.5780240712*(((RANDBETWEEN(3800,4995))))</f>
        <v>140901717.25328553</v>
      </c>
      <c r="B3057">
        <v>253404086.68815076</v>
      </c>
    </row>
    <row r="3058" spans="1:2" x14ac:dyDescent="0.25">
      <c r="A3058">
        <f ca="1">31469.8884312429*(((RANDBETWEEN(3800,4995))))</f>
        <v>136421966.34943798</v>
      </c>
      <c r="B3058">
        <v>253933701.9696739</v>
      </c>
    </row>
    <row r="3059" spans="1:2" x14ac:dyDescent="0.25">
      <c r="A3059">
        <f ca="1">33053.1322085334*(((RANDBETWEEN(3800,4995))))</f>
        <v>151019761.06078914</v>
      </c>
      <c r="B3059">
        <v>211517938.68236324</v>
      </c>
    </row>
    <row r="3060" spans="1:2" x14ac:dyDescent="0.25">
      <c r="A3060">
        <f ca="1">27402.4728719107*(((RANDBETWEEN(3800,4995))))</f>
        <v>106129777.43290998</v>
      </c>
      <c r="B3060">
        <v>214470736.81775275</v>
      </c>
    </row>
    <row r="3061" spans="1:2" x14ac:dyDescent="0.25">
      <c r="A3061">
        <f ca="1">32007.2053674667*(((RANDBETWEEN(3800,4995))))</f>
        <v>135518507.52585384</v>
      </c>
      <c r="B3061">
        <v>258986423.73700768</v>
      </c>
    </row>
    <row r="3062" spans="1:2" x14ac:dyDescent="0.25">
      <c r="A3062">
        <f ca="1">31650.2872988703*(((RANDBETWEEN(3800,4995))))</f>
        <v>130810637.40623115</v>
      </c>
      <c r="B3062">
        <v>232859459.15977019</v>
      </c>
    </row>
    <row r="3063" spans="1:2" x14ac:dyDescent="0.25">
      <c r="A3063">
        <f ca="1">29325.5255645745*(((RANDBETWEEN(3800,4995))))</f>
        <v>121261048.20951547</v>
      </c>
      <c r="B3063">
        <v>223323029.05746207</v>
      </c>
    </row>
    <row r="3064" spans="1:2" x14ac:dyDescent="0.25">
      <c r="A3064">
        <f ca="1">26661.9861816824*(((RANDBETWEEN(3800,4995))))</f>
        <v>119339050.14921047</v>
      </c>
      <c r="B3064">
        <v>243300301.08035856</v>
      </c>
    </row>
    <row r="3065" spans="1:2" x14ac:dyDescent="0.25">
      <c r="A3065">
        <f ca="1">27610.3432985631*(((RANDBETWEEN(3800,4995))))</f>
        <v>106106549.29637781</v>
      </c>
      <c r="B3065">
        <v>266637931.21167025</v>
      </c>
    </row>
    <row r="3066" spans="1:2" x14ac:dyDescent="0.25">
      <c r="A3066">
        <f ca="1">31338.3608035086*(((RANDBETWEEN(3800,4995))))</f>
        <v>125886195.34769408</v>
      </c>
      <c r="B3066">
        <v>243310002.26019359</v>
      </c>
    </row>
    <row r="3067" spans="1:2" x14ac:dyDescent="0.25">
      <c r="A3067">
        <f ca="1">31214.3887033508*(((RANDBETWEEN(3800,4995))))</f>
        <v>146052124.74297854</v>
      </c>
      <c r="B3067">
        <v>213107924.55087355</v>
      </c>
    </row>
    <row r="3068" spans="1:2" x14ac:dyDescent="0.25">
      <c r="A3068">
        <f ca="1">32113.2820264307*(((RANDBETWEEN(3800,4995))))</f>
        <v>127040143.69655968</v>
      </c>
      <c r="B3068">
        <v>264852634.93324625</v>
      </c>
    </row>
    <row r="3069" spans="1:2" x14ac:dyDescent="0.25">
      <c r="A3069">
        <f ca="1">29304.4050731916*(((RANDBETWEEN(3800,4995))))</f>
        <v>129935732.09453146</v>
      </c>
      <c r="B3069">
        <v>257887850.37000915</v>
      </c>
    </row>
    <row r="3070" spans="1:2" x14ac:dyDescent="0.25">
      <c r="A3070">
        <f ca="1">32196.1956440012*(((RANDBETWEEN(3800,4995))))</f>
        <v>147716145.61467767</v>
      </c>
      <c r="B3070">
        <v>243210996.52424163</v>
      </c>
    </row>
    <row r="3071" spans="1:2" x14ac:dyDescent="0.25">
      <c r="A3071">
        <f ca="1">30553.5227715257*(((RANDBETWEEN(3800,4995))))</f>
        <v>136452032.69763374</v>
      </c>
      <c r="B3071">
        <v>210003289.96297717</v>
      </c>
    </row>
    <row r="3072" spans="1:2" x14ac:dyDescent="0.25">
      <c r="A3072">
        <f ca="1">27750.0736811838*(((RANDBETWEEN(3800,4995))))</f>
        <v>126540335.98619802</v>
      </c>
      <c r="B3072">
        <v>236027399.86514151</v>
      </c>
    </row>
    <row r="3073" spans="1:2" x14ac:dyDescent="0.25">
      <c r="A3073">
        <f ca="1">28777.3908085201*(((RANDBETWEEN(3800,4995))))</f>
        <v>127253622.15527596</v>
      </c>
      <c r="B3073">
        <v>218284305.31013107</v>
      </c>
    </row>
    <row r="3074" spans="1:2" x14ac:dyDescent="0.25">
      <c r="A3074">
        <f ca="1">32655.0901032933*(((RANDBETWEEN(3800,4995))))</f>
        <v>136073760.46042332</v>
      </c>
      <c r="B3074">
        <v>245669031.9191494</v>
      </c>
    </row>
    <row r="3075" spans="1:2" x14ac:dyDescent="0.25">
      <c r="A3075">
        <f ca="1">26696.6214837159*(((RANDBETWEEN(3800,4995))))</f>
        <v>115756550.75339231</v>
      </c>
      <c r="B3075">
        <v>210672968.21908453</v>
      </c>
    </row>
    <row r="3076" spans="1:2" x14ac:dyDescent="0.25">
      <c r="A3076">
        <f ca="1">32640.2017030573*(((RANDBETWEEN(3800,4995))))</f>
        <v>140091745.70952207</v>
      </c>
      <c r="B3076">
        <v>258663648.72422743</v>
      </c>
    </row>
    <row r="3077" spans="1:2" x14ac:dyDescent="0.25">
      <c r="A3077">
        <f ca="1">33159.6267060927*(((RANDBETWEEN(3800,4995))))</f>
        <v>165300739.1298722</v>
      </c>
      <c r="B3077">
        <v>230462619.14924741</v>
      </c>
    </row>
    <row r="3078" spans="1:2" x14ac:dyDescent="0.25">
      <c r="A3078">
        <f ca="1">27594.0096572419*(((RANDBETWEEN(3800,4995))))</f>
        <v>137004257.94820607</v>
      </c>
      <c r="B3078">
        <v>238641406.02927196</v>
      </c>
    </row>
    <row r="3079" spans="1:2" x14ac:dyDescent="0.25">
      <c r="A3079">
        <f ca="1">29158.7032182434*(((RANDBETWEEN(3800,4995))))</f>
        <v>118996667.8336515</v>
      </c>
      <c r="B3079">
        <v>212961832.67336616</v>
      </c>
    </row>
    <row r="3080" spans="1:2" x14ac:dyDescent="0.25">
      <c r="A3080">
        <f ca="1">31173.7897338618*(((RANDBETWEEN(3800,4995))))</f>
        <v>130212919.71834068</v>
      </c>
      <c r="B3080">
        <v>227518255.42851907</v>
      </c>
    </row>
    <row r="3081" spans="1:2" x14ac:dyDescent="0.25">
      <c r="A3081">
        <f ca="1">30036.5327988959*(((RANDBETWEEN(3800,4995))))</f>
        <v>128225958.5184864</v>
      </c>
      <c r="B3081">
        <v>207689575.81718254</v>
      </c>
    </row>
    <row r="3082" spans="1:2" x14ac:dyDescent="0.25">
      <c r="A3082">
        <f ca="1">32422.1737025174*(((RANDBETWEEN(3800,4995))))</f>
        <v>144862272.10284761</v>
      </c>
      <c r="B3082">
        <v>253106814.68191451</v>
      </c>
    </row>
    <row r="3083" spans="1:2" x14ac:dyDescent="0.25">
      <c r="A3083">
        <f ca="1">30632.2300285492*(((RANDBETWEEN(3800,4995))))</f>
        <v>143910216.67412415</v>
      </c>
      <c r="B3083">
        <v>244107294.56756467</v>
      </c>
    </row>
    <row r="3084" spans="1:2" x14ac:dyDescent="0.25">
      <c r="A3084">
        <f ca="1">29033.6042692899*(((RANDBETWEEN(3800,4995))))</f>
        <v>136806343.31689408</v>
      </c>
      <c r="B3084">
        <v>263597649.47626376</v>
      </c>
    </row>
    <row r="3085" spans="1:2" x14ac:dyDescent="0.25">
      <c r="A3085">
        <f ca="1">29200.999005344*(((RANDBETWEEN(3800,4995))))</f>
        <v>128017179.63942824</v>
      </c>
      <c r="B3085">
        <v>259413684.5351983</v>
      </c>
    </row>
    <row r="3086" spans="1:2" x14ac:dyDescent="0.25">
      <c r="A3086">
        <f ca="1">27249.8899192363*(((RANDBETWEEN(3800,4995))))</f>
        <v>129464227.00629155</v>
      </c>
      <c r="B3086">
        <v>216362247.56407094</v>
      </c>
    </row>
    <row r="3087" spans="1:2" x14ac:dyDescent="0.25">
      <c r="A3087">
        <f ca="1">28833.5160945127*(((RANDBETWEEN(3800,4995))))</f>
        <v>134047016.32338987</v>
      </c>
      <c r="B3087">
        <v>231505877.34288251</v>
      </c>
    </row>
    <row r="3088" spans="1:2" x14ac:dyDescent="0.25">
      <c r="A3088">
        <f ca="1">32543.290432441*(((RANDBETWEEN(3800,4995))))</f>
        <v>131214547.02360204</v>
      </c>
      <c r="B3088">
        <v>224271391.32473415</v>
      </c>
    </row>
    <row r="3089" spans="1:2" x14ac:dyDescent="0.25">
      <c r="A3089">
        <f ca="1">30905.9695436612*(((RANDBETWEEN(3800,4995))))</f>
        <v>118957076.77355196</v>
      </c>
      <c r="B3089">
        <v>209651769.36330056</v>
      </c>
    </row>
    <row r="3090" spans="1:2" x14ac:dyDescent="0.25">
      <c r="A3090">
        <f ca="1">28020.6798623476*(((RANDBETWEEN(3800,4995))))</f>
        <v>121553709.24286383</v>
      </c>
      <c r="B3090">
        <v>240542230.1135366</v>
      </c>
    </row>
    <row r="3091" spans="1:2" x14ac:dyDescent="0.25">
      <c r="A3091">
        <f ca="1">29039.9037363428*(((RANDBETWEEN(3800,4995))))</f>
        <v>119818642.81615052</v>
      </c>
      <c r="B3091">
        <v>215211619.05219626</v>
      </c>
    </row>
    <row r="3092" spans="1:2" x14ac:dyDescent="0.25">
      <c r="A3092">
        <f ca="1">31225.6904548573*(((RANDBETWEEN(3800,4995))))</f>
        <v>124528053.53397109</v>
      </c>
      <c r="B3092">
        <v>253171088.6547603</v>
      </c>
    </row>
    <row r="3093" spans="1:2" x14ac:dyDescent="0.25">
      <c r="A3093">
        <f ca="1">26476.4189787445*(((RANDBETWEEN(3800,4995))))</f>
        <v>121606192.36937337</v>
      </c>
      <c r="B3093">
        <v>228654782.39238578</v>
      </c>
    </row>
    <row r="3094" spans="1:2" x14ac:dyDescent="0.25">
      <c r="A3094">
        <f ca="1">30270.6336752073*(((RANDBETWEEN(3800,4995))))</f>
        <v>117631682.46185559</v>
      </c>
      <c r="B3094">
        <v>255417019.93465513</v>
      </c>
    </row>
    <row r="3095" spans="1:2" x14ac:dyDescent="0.25">
      <c r="A3095">
        <f ca="1">32066.1659927938*(((RANDBETWEEN(3800,4995))))</f>
        <v>150262053.84223193</v>
      </c>
      <c r="B3095">
        <v>249505456.39486638</v>
      </c>
    </row>
    <row r="3096" spans="1:2" x14ac:dyDescent="0.25">
      <c r="A3096">
        <f ca="1">29072.8349937654*(((RANDBETWEEN(3800,4995))))</f>
        <v>113616639.15563524</v>
      </c>
      <c r="B3096">
        <v>259559530.86566058</v>
      </c>
    </row>
    <row r="3097" spans="1:2" x14ac:dyDescent="0.25">
      <c r="A3097">
        <f ca="1">29339.0961256657*(((RANDBETWEEN(3800,4995))))</f>
        <v>145023152.14916536</v>
      </c>
      <c r="B3097">
        <v>235804959.72876516</v>
      </c>
    </row>
    <row r="3098" spans="1:2" x14ac:dyDescent="0.25">
      <c r="A3098">
        <f ca="1">26830.9586248097*(((RANDBETWEEN(3800,4995))))</f>
        <v>102440600.0295236</v>
      </c>
      <c r="B3098">
        <v>237134095.40962496</v>
      </c>
    </row>
    <row r="3099" spans="1:2" x14ac:dyDescent="0.25">
      <c r="A3099">
        <f ca="1">29487.5361781749*(((RANDBETWEEN(3800,4995))))</f>
        <v>140154259.45486519</v>
      </c>
      <c r="B3099">
        <v>223300947.07700196</v>
      </c>
    </row>
    <row r="3100" spans="1:2" x14ac:dyDescent="0.25">
      <c r="A3100">
        <f ca="1">28655.6726109152*(((RANDBETWEEN(3800,4995))))</f>
        <v>127890266.86251433</v>
      </c>
      <c r="B3100">
        <v>225402372.93551707</v>
      </c>
    </row>
    <row r="3101" spans="1:2" x14ac:dyDescent="0.25">
      <c r="A3101">
        <f ca="1">29475.9105603955*(((RANDBETWEEN(3800,4995))))</f>
        <v>143754015.80304861</v>
      </c>
      <c r="B3101">
        <v>208004549.50103885</v>
      </c>
    </row>
    <row r="3102" spans="1:2" x14ac:dyDescent="0.25">
      <c r="A3102">
        <f ca="1">31433.5539018675*(((RANDBETWEEN(3800,4995))))</f>
        <v>134001240.28366134</v>
      </c>
      <c r="B3102">
        <v>263029158.59740019</v>
      </c>
    </row>
    <row r="3103" spans="1:2" x14ac:dyDescent="0.25">
      <c r="A3103">
        <f ca="1">27248.5745378573*(((RANDBETWEEN(3800,4995))))</f>
        <v>106814412.18840058</v>
      </c>
      <c r="B3103">
        <v>210935089.49878573</v>
      </c>
    </row>
    <row r="3104" spans="1:2" x14ac:dyDescent="0.25">
      <c r="A3104">
        <f ca="1">28986.9651380335*(((RANDBETWEEN(3800,4995))))</f>
        <v>112179555.08418949</v>
      </c>
      <c r="B3104">
        <v>224010105.54044613</v>
      </c>
    </row>
    <row r="3105" spans="1:2" x14ac:dyDescent="0.25">
      <c r="A3105">
        <f ca="1">32236.473407224*(((RANDBETWEEN(3800,4995))))</f>
        <v>159473833.94553721</v>
      </c>
      <c r="B3105">
        <v>258915443.14364153</v>
      </c>
    </row>
    <row r="3106" spans="1:2" x14ac:dyDescent="0.25">
      <c r="A3106">
        <f ca="1">31582.8525986298*(((RANDBETWEEN(3800,4995))))</f>
        <v>147681418.75119296</v>
      </c>
      <c r="B3106">
        <v>252914114.41597784</v>
      </c>
    </row>
    <row r="3107" spans="1:2" x14ac:dyDescent="0.25">
      <c r="A3107">
        <f ca="1">27040.1041789147*(((RANDBETWEEN(3800,4995))))</f>
        <v>134876039.64442635</v>
      </c>
      <c r="B3107">
        <v>260622969.00545534</v>
      </c>
    </row>
    <row r="3108" spans="1:2" x14ac:dyDescent="0.25">
      <c r="A3108">
        <f ca="1">27709.9171587943*(((RANDBETWEEN(3800,4995))))</f>
        <v>138244776.70522463</v>
      </c>
      <c r="B3108">
        <v>252761442.86636999</v>
      </c>
    </row>
    <row r="3109" spans="1:2" x14ac:dyDescent="0.25">
      <c r="A3109">
        <f ca="1">27801.5153786352*(((RANDBETWEEN(3800,4995))))</f>
        <v>111428473.63756986</v>
      </c>
      <c r="B3109">
        <v>245831164.80822259</v>
      </c>
    </row>
    <row r="3110" spans="1:2" x14ac:dyDescent="0.25">
      <c r="A3110">
        <f ca="1">31972.6955492293*(((RANDBETWEEN(3800,4995))))</f>
        <v>140839723.89435509</v>
      </c>
      <c r="B3110">
        <v>230736793.68272939</v>
      </c>
    </row>
    <row r="3111" spans="1:2" x14ac:dyDescent="0.25">
      <c r="A3111">
        <f ca="1">27678.6421540372*(((RANDBETWEEN(3800,4995))))</f>
        <v>111572606.52292414</v>
      </c>
      <c r="B3111">
        <v>267174684.52432173</v>
      </c>
    </row>
    <row r="3112" spans="1:2" x14ac:dyDescent="0.25">
      <c r="A3112">
        <f ca="1">27885.3659611883*(((RANDBETWEEN(3800,4995))))</f>
        <v>137837363.94615385</v>
      </c>
      <c r="B3112">
        <v>218280855.89761993</v>
      </c>
    </row>
    <row r="3113" spans="1:2" x14ac:dyDescent="0.25">
      <c r="A3113">
        <f ca="1">32086.7384600027*(((RANDBETWEEN(3800,4995))))</f>
        <v>144358236.33155209</v>
      </c>
      <c r="B3113">
        <v>244951199.9086248</v>
      </c>
    </row>
    <row r="3114" spans="1:2" x14ac:dyDescent="0.25">
      <c r="A3114">
        <f ca="1">28483.0784996008*(((RANDBETWEEN(3800,4995))))</f>
        <v>118290225.00884201</v>
      </c>
      <c r="B3114">
        <v>242738822.66867298</v>
      </c>
    </row>
    <row r="3115" spans="1:2" x14ac:dyDescent="0.25">
      <c r="A3115">
        <f ca="1">34175.4595024757*(((RANDBETWEEN(3800,4995))))</f>
        <v>156967885.49487087</v>
      </c>
      <c r="B3115">
        <v>236271285.72708035</v>
      </c>
    </row>
    <row r="3116" spans="1:2" x14ac:dyDescent="0.25">
      <c r="A3116">
        <f ca="1">27594.0201475164*(((RANDBETWEEN(3800,4995))))</f>
        <v>132147762.48645602</v>
      </c>
      <c r="B3116">
        <v>212701094.28276017</v>
      </c>
    </row>
    <row r="3117" spans="1:2" x14ac:dyDescent="0.25">
      <c r="A3117">
        <f ca="1">26188.4101774666*(((RANDBETWEEN(3800,4995))))</f>
        <v>102187176.51247457</v>
      </c>
      <c r="B3117">
        <v>231239157.2158497</v>
      </c>
    </row>
    <row r="3118" spans="1:2" x14ac:dyDescent="0.25">
      <c r="A3118">
        <f ca="1">32045.6954950459*(((RANDBETWEEN(3800,4995))))</f>
        <v>148756118.48800302</v>
      </c>
      <c r="B3118">
        <v>224372141.88747543</v>
      </c>
    </row>
    <row r="3119" spans="1:2" x14ac:dyDescent="0.25">
      <c r="A3119">
        <f ca="1">30066.3813474297*(((RANDBETWEEN(3800,4995))))</f>
        <v>145040223.62000093</v>
      </c>
      <c r="B3119">
        <v>205045673.98546174</v>
      </c>
    </row>
    <row r="3120" spans="1:2" x14ac:dyDescent="0.25">
      <c r="A3120">
        <f ca="1">26894.0998234332*(((RANDBETWEEN(3800,4995))))</f>
        <v>122099213.19838683</v>
      </c>
      <c r="B3120">
        <v>233963743.00352177</v>
      </c>
    </row>
    <row r="3121" spans="1:2" x14ac:dyDescent="0.25">
      <c r="A3121">
        <f ca="1">31455.5897913167*(((RANDBETWEEN(3800,4995))))</f>
        <v>150640819.51061565</v>
      </c>
      <c r="B3121">
        <v>218467739.02696091</v>
      </c>
    </row>
    <row r="3122" spans="1:2" x14ac:dyDescent="0.25">
      <c r="A3122">
        <f ca="1">31108.3966403582*(((RANDBETWEEN(3800,4995))))</f>
        <v>153177745.05712396</v>
      </c>
      <c r="B3122">
        <v>210453303.05440986</v>
      </c>
    </row>
    <row r="3123" spans="1:2" x14ac:dyDescent="0.25">
      <c r="A3123">
        <f ca="1">28333.2100196409*(((RANDBETWEEN(3800,4995))))</f>
        <v>113049507.97836712</v>
      </c>
      <c r="B3123">
        <v>221209300.94087458</v>
      </c>
    </row>
    <row r="3124" spans="1:2" x14ac:dyDescent="0.25">
      <c r="A3124">
        <f ca="1">26214.6944269736*(((RANDBETWEEN(3800,4995))))</f>
        <v>111805671.73104244</v>
      </c>
      <c r="B3124">
        <v>240877915.12807262</v>
      </c>
    </row>
    <row r="3125" spans="1:2" x14ac:dyDescent="0.25">
      <c r="A3125">
        <f ca="1">30216.7798358057*(((RANDBETWEEN(3800,4995))))</f>
        <v>148998941.37035814</v>
      </c>
      <c r="B3125">
        <v>225789458.94341964</v>
      </c>
    </row>
    <row r="3126" spans="1:2" x14ac:dyDescent="0.25">
      <c r="A3126">
        <f ca="1">32359.2251694522*(((RANDBETWEEN(3800,4995))))</f>
        <v>136070541.83754638</v>
      </c>
      <c r="B3126">
        <v>244854921.42059705</v>
      </c>
    </row>
    <row r="3127" spans="1:2" x14ac:dyDescent="0.25">
      <c r="A3127">
        <f ca="1">34453.8197048064*(((RANDBETWEEN(3800,4995))))</f>
        <v>139055616.32859844</v>
      </c>
      <c r="B3127">
        <v>211666555.31696224</v>
      </c>
    </row>
    <row r="3128" spans="1:2" x14ac:dyDescent="0.25">
      <c r="A3128">
        <f ca="1">31064.4204025995*(((RANDBETWEEN(3800,4995))))</f>
        <v>150662438.95260754</v>
      </c>
      <c r="B3128">
        <v>247300833.5251894</v>
      </c>
    </row>
    <row r="3129" spans="1:2" x14ac:dyDescent="0.25">
      <c r="A3129">
        <f ca="1">28839.7287320742*(((RANDBETWEEN(3800,4995))))</f>
        <v>109937045.92666681</v>
      </c>
      <c r="B3129">
        <v>237817245.42624134</v>
      </c>
    </row>
    <row r="3130" spans="1:2" x14ac:dyDescent="0.25">
      <c r="A3130">
        <f ca="1">33026.343459819*(((RANDBETWEEN(3800,4995))))</f>
        <v>136729061.92365071</v>
      </c>
      <c r="B3130">
        <v>264224282.17705241</v>
      </c>
    </row>
    <row r="3131" spans="1:2" x14ac:dyDescent="0.25">
      <c r="A3131">
        <f ca="1">26760.0488862747*(((RANDBETWEEN(3800,4995))))</f>
        <v>122186383.21473046</v>
      </c>
      <c r="B3131">
        <v>246391461.75599948</v>
      </c>
    </row>
    <row r="3132" spans="1:2" x14ac:dyDescent="0.25">
      <c r="A3132">
        <f ca="1">30252.2150017191*(((RANDBETWEEN(3800,4995))))</f>
        <v>136376985.22774962</v>
      </c>
      <c r="B3132">
        <v>243111911.02060902</v>
      </c>
    </row>
    <row r="3133" spans="1:2" x14ac:dyDescent="0.25">
      <c r="A3133">
        <f ca="1">28550.1615510024*(((RANDBETWEEN(3800,4995))))</f>
        <v>140381144.34627888</v>
      </c>
      <c r="B3133">
        <v>249483703.6963641</v>
      </c>
    </row>
    <row r="3134" spans="1:2" x14ac:dyDescent="0.25">
      <c r="A3134">
        <f ca="1">27662.8228928679*(((RANDBETWEEN(3800,4995))))</f>
        <v>133251817.87494484</v>
      </c>
      <c r="B3134">
        <v>204046724.32323727</v>
      </c>
    </row>
    <row r="3135" spans="1:2" x14ac:dyDescent="0.25">
      <c r="A3135">
        <f ca="1">29746.6990217318*(((RANDBETWEEN(3800,4995))))</f>
        <v>140880366.56692195</v>
      </c>
      <c r="B3135">
        <v>249866425.89185825</v>
      </c>
    </row>
    <row r="3136" spans="1:2" x14ac:dyDescent="0.25">
      <c r="A3136">
        <f ca="1">26897.6322243378*(((RANDBETWEEN(3800,4995))))</f>
        <v>121469707.12510948</v>
      </c>
      <c r="B3136">
        <v>207371118.56088305</v>
      </c>
    </row>
    <row r="3137" spans="1:2" x14ac:dyDescent="0.25">
      <c r="A3137">
        <f ca="1">32822.1785241859*(((RANDBETWEEN(3800,4995))))</f>
        <v>146386916.21786928</v>
      </c>
      <c r="B3137">
        <v>254261496.64007318</v>
      </c>
    </row>
    <row r="3138" spans="1:2" x14ac:dyDescent="0.25">
      <c r="A3138">
        <f ca="1">27833.9277156986*(((RANDBETWEEN(3800,4995))))</f>
        <v>136859422.57809025</v>
      </c>
      <c r="B3138">
        <v>258049029.8815335</v>
      </c>
    </row>
    <row r="3139" spans="1:2" x14ac:dyDescent="0.25">
      <c r="A3139">
        <f ca="1">28770.2601081551*(((RANDBETWEEN(3800,4995))))</f>
        <v>129379859.70637393</v>
      </c>
      <c r="B3139">
        <v>236105691.82727677</v>
      </c>
    </row>
    <row r="3140" spans="1:2" x14ac:dyDescent="0.25">
      <c r="A3140">
        <f ca="1">29351.8295842133*(((RANDBETWEEN(3800,4995))))</f>
        <v>136339248.41867071</v>
      </c>
      <c r="B3140">
        <v>226437413.45094031</v>
      </c>
    </row>
    <row r="3141" spans="1:2" x14ac:dyDescent="0.25">
      <c r="A3141">
        <f ca="1">29667.2880773482*(((RANDBETWEEN(3800,4995))))</f>
        <v>130951409.57341479</v>
      </c>
      <c r="B3141">
        <v>229392330.326864</v>
      </c>
    </row>
    <row r="3142" spans="1:2" x14ac:dyDescent="0.25">
      <c r="A3142">
        <f ca="1">30180.9457945014*(((RANDBETWEEN(3800,4995))))</f>
        <v>115110127.2602285</v>
      </c>
      <c r="B3142">
        <v>221250639.92860293</v>
      </c>
    </row>
    <row r="3143" spans="1:2" x14ac:dyDescent="0.25">
      <c r="A3143">
        <f ca="1">31054.7422993051*(((RANDBETWEEN(3800,4995))))</f>
        <v>133069570.75252239</v>
      </c>
      <c r="B3143">
        <v>218707609.65219262</v>
      </c>
    </row>
    <row r="3144" spans="1:2" x14ac:dyDescent="0.25">
      <c r="A3144">
        <f ca="1">27525.7629536848*(((RANDBETWEEN(3800,4995))))</f>
        <v>120149955.29283415</v>
      </c>
      <c r="B3144">
        <v>256745112.37464765</v>
      </c>
    </row>
    <row r="3145" spans="1:2" x14ac:dyDescent="0.25">
      <c r="A3145">
        <f ca="1">30681.8139540444*(((RANDBETWEEN(3800,4995))))</f>
        <v>140614753.35138568</v>
      </c>
      <c r="B3145">
        <v>236066393.61045635</v>
      </c>
    </row>
    <row r="3146" spans="1:2" x14ac:dyDescent="0.25">
      <c r="A3146">
        <f ca="1">29367.4852385109*(((RANDBETWEEN(3800,4995))))</f>
        <v>113681535.3582758</v>
      </c>
      <c r="B3146">
        <v>208420634.06518161</v>
      </c>
    </row>
    <row r="3147" spans="1:2" x14ac:dyDescent="0.25">
      <c r="A3147">
        <f ca="1">30783.8652808447*(((RANDBETWEEN(3800,4995))))</f>
        <v>134402355.81616804</v>
      </c>
      <c r="B3147">
        <v>215413333.24723423</v>
      </c>
    </row>
    <row r="3148" spans="1:2" x14ac:dyDescent="0.25">
      <c r="A3148">
        <f ca="1">33236.115585036*(((RANDBETWEEN(3800,4995))))</f>
        <v>147136283.69495431</v>
      </c>
      <c r="B3148">
        <v>260184714.5128226</v>
      </c>
    </row>
    <row r="3149" spans="1:2" x14ac:dyDescent="0.25">
      <c r="A3149">
        <f ca="1">26958.6698515346*(((RANDBETWEEN(3800,4995))))</f>
        <v>125870029.53681503</v>
      </c>
      <c r="B3149">
        <v>250606694.39941174</v>
      </c>
    </row>
    <row r="3150" spans="1:2" x14ac:dyDescent="0.25">
      <c r="A3150">
        <f ca="1">26309.2837305767*(((RANDBETWEEN(3800,4995))))</f>
        <v>100633010.26945588</v>
      </c>
      <c r="B3150">
        <v>255345297.28914523</v>
      </c>
    </row>
    <row r="3151" spans="1:2" x14ac:dyDescent="0.25">
      <c r="A3151">
        <f ca="1">29140.8572646575*(((RANDBETWEEN(3800,4995))))</f>
        <v>145471159.4651702</v>
      </c>
      <c r="B3151">
        <v>245067772.22839171</v>
      </c>
    </row>
    <row r="3152" spans="1:2" x14ac:dyDescent="0.25">
      <c r="A3152">
        <f ca="1">32322.3110198296*(((RANDBETWEEN(3800,4995))))</f>
        <v>157248043.11147088</v>
      </c>
      <c r="B3152">
        <v>214008787.79291075</v>
      </c>
    </row>
    <row r="3153" spans="1:2" x14ac:dyDescent="0.25">
      <c r="A3153">
        <f ca="1">27626.6197885729*(((RANDBETWEEN(3800,4995))))</f>
        <v>123573870.31428672</v>
      </c>
      <c r="B3153">
        <v>212571621.49754709</v>
      </c>
    </row>
    <row r="3154" spans="1:2" x14ac:dyDescent="0.25">
      <c r="A3154">
        <f ca="1">27751.5341809265*(((RANDBETWEEN(3800,4995))))</f>
        <v>120635919.08448735</v>
      </c>
      <c r="B3154">
        <v>216858456.40261787</v>
      </c>
    </row>
    <row r="3155" spans="1:2" x14ac:dyDescent="0.25">
      <c r="A3155">
        <f ca="1">26655.9584268883*(((RANDBETWEEN(3800,4995))))</f>
        <v>114354061.65135066</v>
      </c>
      <c r="B3155">
        <v>254024204.79213148</v>
      </c>
    </row>
    <row r="3156" spans="1:2" x14ac:dyDescent="0.25">
      <c r="A3156">
        <f ca="1">27956.1317761058*(((RANDBETWEEN(3800,4995))))</f>
        <v>128821855.22429563</v>
      </c>
      <c r="B3156">
        <v>205263287.82480186</v>
      </c>
    </row>
    <row r="3157" spans="1:2" x14ac:dyDescent="0.25">
      <c r="A3157">
        <f ca="1">27834.8216515626*(((RANDBETWEEN(3800,4995))))</f>
        <v>108611474.08439742</v>
      </c>
      <c r="B3157">
        <v>208748578.26804131</v>
      </c>
    </row>
    <row r="3158" spans="1:2" x14ac:dyDescent="0.25">
      <c r="A3158">
        <f ca="1">28838.9754187599*(((RANDBETWEEN(3800,4995))))</f>
        <v>136062286.02570906</v>
      </c>
      <c r="B3158">
        <v>221665043.59407455</v>
      </c>
    </row>
    <row r="3159" spans="1:2" x14ac:dyDescent="0.25">
      <c r="A3159">
        <f ca="1">32417.2280012768*(((RANDBETWEEN(3800,4995))))</f>
        <v>133947986.10127567</v>
      </c>
      <c r="B3159">
        <v>243411065.98175144</v>
      </c>
    </row>
    <row r="3160" spans="1:2" x14ac:dyDescent="0.25">
      <c r="A3160">
        <f ca="1">30560.7260992796*(((RANDBETWEEN(3800,4995))))</f>
        <v>130799907.70491661</v>
      </c>
      <c r="B3160">
        <v>215796363.677163</v>
      </c>
    </row>
    <row r="3161" spans="1:2" x14ac:dyDescent="0.25">
      <c r="A3161">
        <f ca="1">29013.4027003811*(((RANDBETWEEN(3800,4995))))</f>
        <v>124641578.000837</v>
      </c>
      <c r="B3161">
        <v>224586345.74342889</v>
      </c>
    </row>
    <row r="3162" spans="1:2" x14ac:dyDescent="0.25">
      <c r="A3162">
        <f ca="1">31399.7573158507*(((RANDBETWEEN(3800,4995))))</f>
        <v>120009872.4611813</v>
      </c>
      <c r="B3162">
        <v>248612098.09047031</v>
      </c>
    </row>
    <row r="3163" spans="1:2" x14ac:dyDescent="0.25">
      <c r="A3163">
        <f ca="1">28856.2784457929*(((RANDBETWEEN(3800,4995))))</f>
        <v>123822290.81089748</v>
      </c>
      <c r="B3163">
        <v>229391671.99744058</v>
      </c>
    </row>
    <row r="3164" spans="1:2" x14ac:dyDescent="0.25">
      <c r="A3164">
        <f ca="1">29036.156892805*(((RANDBETWEEN(3800,4995))))</f>
        <v>143438615.05045673</v>
      </c>
      <c r="B3164">
        <v>235997656.13291869</v>
      </c>
    </row>
    <row r="3165" spans="1:2" x14ac:dyDescent="0.25">
      <c r="A3165">
        <f ca="1">27096.0099108869*(((RANDBETWEEN(3800,4995))))</f>
        <v>134667169.25710806</v>
      </c>
      <c r="B3165">
        <v>233622205.80483931</v>
      </c>
    </row>
    <row r="3166" spans="1:2" x14ac:dyDescent="0.25">
      <c r="A3166">
        <f ca="1">30775.1994453741*(((RANDBETWEEN(3800,4995))))</f>
        <v>132241032.01677239</v>
      </c>
      <c r="B3166">
        <v>231120717.43934488</v>
      </c>
    </row>
    <row r="3167" spans="1:2" x14ac:dyDescent="0.25">
      <c r="A3167">
        <f ca="1">31509.4229299703*(((RANDBETWEEN(3800,4995))))</f>
        <v>136435801.28677139</v>
      </c>
      <c r="B3167">
        <v>260551073.04379311</v>
      </c>
    </row>
    <row r="3168" spans="1:2" x14ac:dyDescent="0.25">
      <c r="A3168">
        <f ca="1">26860.3222740174*(((RANDBETWEEN(3800,4995))))</f>
        <v>125169101.79692088</v>
      </c>
      <c r="B3168">
        <v>221004862.89161062</v>
      </c>
    </row>
    <row r="3169" spans="1:2" x14ac:dyDescent="0.25">
      <c r="A3169">
        <f ca="1">33845.6998688881*(((RANDBETWEEN(3800,4995))))</f>
        <v>134841268.27765003</v>
      </c>
      <c r="B3169">
        <v>246393622.66503826</v>
      </c>
    </row>
    <row r="3170" spans="1:2" x14ac:dyDescent="0.25">
      <c r="A3170">
        <f ca="1">29780.3176926451*(((RANDBETWEEN(3800,4995))))</f>
        <v>128323388.93760757</v>
      </c>
      <c r="B3170">
        <v>229859733.84925014</v>
      </c>
    </row>
    <row r="3171" spans="1:2" x14ac:dyDescent="0.25">
      <c r="A3171">
        <f ca="1">30399.0741518888*(((RANDBETWEEN(3800,4995))))</f>
        <v>136309448.49706939</v>
      </c>
      <c r="B3171">
        <v>244999287.55951095</v>
      </c>
    </row>
    <row r="3172" spans="1:2" x14ac:dyDescent="0.25">
      <c r="A3172">
        <f ca="1">31039.4916518933*(((RANDBETWEEN(3800,4995))))</f>
        <v>128534534.9304903</v>
      </c>
      <c r="B3172">
        <v>206452779.59694019</v>
      </c>
    </row>
    <row r="3173" spans="1:2" x14ac:dyDescent="0.25">
      <c r="A3173">
        <f ca="1">30324.7700429981*(((RANDBETWEEN(3800,4995))))</f>
        <v>133550287.26936355</v>
      </c>
      <c r="B3173">
        <v>255430693.6916737</v>
      </c>
    </row>
    <row r="3174" spans="1:2" x14ac:dyDescent="0.25">
      <c r="A3174">
        <f ca="1">33541.2022210896*(((RANDBETWEEN(3800,4995))))</f>
        <v>136378528.23095012</v>
      </c>
      <c r="B3174">
        <v>249105040.98956478</v>
      </c>
    </row>
    <row r="3175" spans="1:2" x14ac:dyDescent="0.25">
      <c r="A3175">
        <f ca="1">31896.1795491651*(((RANDBETWEEN(3800,4995))))</f>
        <v>150039628.59927282</v>
      </c>
      <c r="B3175">
        <v>251491195.11534107</v>
      </c>
    </row>
    <row r="3176" spans="1:2" x14ac:dyDescent="0.25">
      <c r="A3176">
        <f ca="1">31826.1057018134*(((RANDBETWEEN(3800,4995))))</f>
        <v>130900772.75155842</v>
      </c>
      <c r="B3176">
        <v>229066619.48573846</v>
      </c>
    </row>
    <row r="3177" spans="1:2" x14ac:dyDescent="0.25">
      <c r="A3177">
        <f ca="1">29811.6207313816*(((RANDBETWEEN(3800,4995))))</f>
        <v>119842715.34015416</v>
      </c>
      <c r="B3177">
        <v>251282431.17702943</v>
      </c>
    </row>
    <row r="3178" spans="1:2" x14ac:dyDescent="0.25">
      <c r="A3178">
        <f ca="1">28372.9631190028*(((RANDBETWEEN(3800,4995))))</f>
        <v>111477372.09456199</v>
      </c>
      <c r="B3178">
        <v>208434298.93945092</v>
      </c>
    </row>
    <row r="3179" spans="1:2" x14ac:dyDescent="0.25">
      <c r="A3179">
        <f ca="1">26036.0696054607*(((RANDBETWEEN(3800,4995))))</f>
        <v>121328084.36144671</v>
      </c>
      <c r="B3179">
        <v>219037003.98286617</v>
      </c>
    </row>
    <row r="3180" spans="1:2" x14ac:dyDescent="0.25">
      <c r="A3180">
        <f ca="1">27702.717316076*(((RANDBETWEEN(3800,4995))))</f>
        <v>111503437.19720575</v>
      </c>
      <c r="B3180">
        <v>207759872.13044679</v>
      </c>
    </row>
    <row r="3181" spans="1:2" x14ac:dyDescent="0.25">
      <c r="A3181">
        <f ca="1">28523.5482323256*(((RANDBETWEEN(3800,4995))))</f>
        <v>120169708.70278761</v>
      </c>
      <c r="B3181">
        <v>208439385.73680124</v>
      </c>
    </row>
    <row r="3182" spans="1:2" x14ac:dyDescent="0.25">
      <c r="A3182">
        <f ca="1">31330.6084855522*(((RANDBETWEEN(3800,4995))))</f>
        <v>121782075.18334144</v>
      </c>
      <c r="B3182">
        <v>252929914.95639282</v>
      </c>
    </row>
    <row r="3183" spans="1:2" x14ac:dyDescent="0.25">
      <c r="A3183">
        <f ca="1">28706.2071020603*(((RANDBETWEEN(3800,4995))))</f>
        <v>140803945.83560565</v>
      </c>
      <c r="B3183">
        <v>260604876.77114245</v>
      </c>
    </row>
    <row r="3184" spans="1:2" x14ac:dyDescent="0.25">
      <c r="A3184">
        <f ca="1">30320.5390063*(((RANDBETWEEN(3800,4995))))</f>
        <v>119250679.91177781</v>
      </c>
      <c r="B3184">
        <v>216149693.56277055</v>
      </c>
    </row>
    <row r="3185" spans="1:2" x14ac:dyDescent="0.25">
      <c r="A3185">
        <f ca="1">29791.2014387172*(((RANDBETWEEN(3800,4995))))</f>
        <v>137486394.63967997</v>
      </c>
      <c r="B3185">
        <v>252404602.06959236</v>
      </c>
    </row>
    <row r="3186" spans="1:2" x14ac:dyDescent="0.25">
      <c r="A3186">
        <f ca="1">31272.6251851521*(((RANDBETWEEN(3800,4995))))</f>
        <v>148826423.25613904</v>
      </c>
      <c r="B3186">
        <v>260125701.62338543</v>
      </c>
    </row>
    <row r="3187" spans="1:2" x14ac:dyDescent="0.25">
      <c r="A3187">
        <f ca="1">32872.2794758231*(((RANDBETWEEN(3800,4995))))</f>
        <v>148681320.06914803</v>
      </c>
      <c r="B3187">
        <v>252399066.15229893</v>
      </c>
    </row>
    <row r="3188" spans="1:2" x14ac:dyDescent="0.25">
      <c r="A3188">
        <f ca="1">30314.5896354158*(((RANDBETWEEN(3800,4995))))</f>
        <v>130201162.48411071</v>
      </c>
      <c r="B3188">
        <v>257751623.84794465</v>
      </c>
    </row>
    <row r="3189" spans="1:2" x14ac:dyDescent="0.25">
      <c r="A3189">
        <f ca="1">27325.6268869837*(((RANDBETWEEN(3800,4995))))</f>
        <v>116899031.8225164</v>
      </c>
      <c r="B3189">
        <v>220923404.35459977</v>
      </c>
    </row>
    <row r="3190" spans="1:2" x14ac:dyDescent="0.25">
      <c r="A3190">
        <f ca="1">28639.3307709062*(((RANDBETWEEN(3800,4995))))</f>
        <v>134003428.67706989</v>
      </c>
      <c r="B3190">
        <v>205685442.28686661</v>
      </c>
    </row>
    <row r="3191" spans="1:2" x14ac:dyDescent="0.25">
      <c r="A3191">
        <f ca="1">31145.4913380099*(((RANDBETWEEN(3800,4995))))</f>
        <v>132804375.06527433</v>
      </c>
      <c r="B3191">
        <v>221052866.36380661</v>
      </c>
    </row>
    <row r="3192" spans="1:2" x14ac:dyDescent="0.25">
      <c r="A3192">
        <f ca="1">26933.0859454996*(((RANDBETWEEN(3800,4995))))</f>
        <v>119852232.45747338</v>
      </c>
      <c r="B3192">
        <v>267063020.65578371</v>
      </c>
    </row>
    <row r="3193" spans="1:2" x14ac:dyDescent="0.25">
      <c r="A3193">
        <f ca="1">27542.8159639992*(((RANDBETWEEN(3800,4995))))</f>
        <v>127963922.96874024</v>
      </c>
      <c r="B3193">
        <v>250898107.23732615</v>
      </c>
    </row>
    <row r="3194" spans="1:2" x14ac:dyDescent="0.25">
      <c r="A3194">
        <f ca="1">28308.2269198698*(((RANDBETWEEN(3800,4995))))</f>
        <v>116007113.91762659</v>
      </c>
      <c r="B3194">
        <v>262349700.46559733</v>
      </c>
    </row>
    <row r="3195" spans="1:2" x14ac:dyDescent="0.25">
      <c r="A3195">
        <f ca="1">32515.9587901852*(((RANDBETWEEN(3800,4995))))</f>
        <v>141314356.90214467</v>
      </c>
      <c r="B3195">
        <v>267447752.72363567</v>
      </c>
    </row>
    <row r="3196" spans="1:2" x14ac:dyDescent="0.25">
      <c r="A3196">
        <f ca="1">35013.5157625185*(((RANDBETWEEN(3800,4995))))</f>
        <v>146566576.98190239</v>
      </c>
      <c r="B3196">
        <v>208760412.82476318</v>
      </c>
    </row>
    <row r="3197" spans="1:2" x14ac:dyDescent="0.25">
      <c r="A3197">
        <f ca="1">30983.594528153*(((RANDBETWEEN(3800,4995))))</f>
        <v>120030445.20206477</v>
      </c>
      <c r="B3197">
        <v>254708807.89168057</v>
      </c>
    </row>
    <row r="3198" spans="1:2" x14ac:dyDescent="0.25">
      <c r="A3198">
        <f ca="1">30466.8527185868*(((RANDBETWEEN(3800,4995))))</f>
        <v>146972097.51446265</v>
      </c>
      <c r="B3198">
        <v>250775017.6882329</v>
      </c>
    </row>
    <row r="3199" spans="1:2" x14ac:dyDescent="0.25">
      <c r="A3199">
        <f ca="1">27815.0542695992*(((RANDBETWEEN(3800,4995))))</f>
        <v>120411369.9330951</v>
      </c>
      <c r="B3199">
        <v>234754751.72732407</v>
      </c>
    </row>
    <row r="3200" spans="1:2" x14ac:dyDescent="0.25">
      <c r="A3200">
        <f ca="1">25946.9526723915*(((RANDBETWEEN(3800,4995))))</f>
        <v>122521510.51903267</v>
      </c>
      <c r="B3200">
        <v>209468455.88495886</v>
      </c>
    </row>
    <row r="3201" spans="1:2" x14ac:dyDescent="0.25">
      <c r="A3201">
        <f ca="1">29515.8912355356*(((RANDBETWEEN(3800,4995))))</f>
        <v>116263095.57677472</v>
      </c>
      <c r="B3201">
        <v>259558798.25563625</v>
      </c>
    </row>
    <row r="3202" spans="1:2" x14ac:dyDescent="0.25">
      <c r="A3202">
        <f ca="1">28243.6616405761*(((RANDBETWEEN(3800,4995))))</f>
        <v>119611907.04783969</v>
      </c>
      <c r="B3202">
        <v>232918739.92662221</v>
      </c>
    </row>
    <row r="3203" spans="1:2" x14ac:dyDescent="0.25">
      <c r="A3203">
        <f ca="1">27047.9206219629*(((RANDBETWEEN(3800,4995))))</f>
        <v>128504670.87494595</v>
      </c>
      <c r="B3203">
        <v>247999495.35473192</v>
      </c>
    </row>
    <row r="3204" spans="1:2" x14ac:dyDescent="0.25">
      <c r="A3204">
        <f ca="1">29506.1599831752*(((RANDBETWEEN(3800,4995))))</f>
        <v>121919453.05047977</v>
      </c>
      <c r="B3204">
        <v>229470271.40389216</v>
      </c>
    </row>
    <row r="3205" spans="1:2" x14ac:dyDescent="0.25">
      <c r="A3205">
        <f ca="1">32782.7182183537*(((RANDBETWEEN(3800,4995))))</f>
        <v>136244976.9154779</v>
      </c>
      <c r="B3205">
        <v>226627461.69900596</v>
      </c>
    </row>
    <row r="3206" spans="1:2" x14ac:dyDescent="0.25">
      <c r="A3206">
        <f ca="1">28678.6239886459*(((RANDBETWEEN(3800,4995))))</f>
        <v>135563855.59432915</v>
      </c>
      <c r="B3206">
        <v>214787508.64699218</v>
      </c>
    </row>
    <row r="3207" spans="1:2" x14ac:dyDescent="0.25">
      <c r="A3207">
        <f ca="1">32025.884803611*(((RANDBETWEEN(3800,4995))))</f>
        <v>124420562.46202865</v>
      </c>
      <c r="B3207">
        <v>210509257.89757639</v>
      </c>
    </row>
    <row r="3208" spans="1:2" x14ac:dyDescent="0.25">
      <c r="A3208">
        <f ca="1">28762.9722923817*(((RANDBETWEEN(3800,4995))))</f>
        <v>133172561.7137275</v>
      </c>
      <c r="B3208">
        <v>222665360.3092511</v>
      </c>
    </row>
    <row r="3209" spans="1:2" x14ac:dyDescent="0.25">
      <c r="A3209">
        <f ca="1">27034.7372711693*(((RANDBETWEEN(3800,4995))))</f>
        <v>130199294.69795145</v>
      </c>
      <c r="B3209">
        <v>234488821.60136998</v>
      </c>
    </row>
    <row r="3210" spans="1:2" x14ac:dyDescent="0.25">
      <c r="A3210">
        <f ca="1">29057.7466267762*(((RANDBETWEEN(3800,4995))))</f>
        <v>136164600.69307339</v>
      </c>
      <c r="B3210">
        <v>262449164.26619467</v>
      </c>
    </row>
    <row r="3211" spans="1:2" x14ac:dyDescent="0.25">
      <c r="A3211">
        <f ca="1">27822.3994248321*(((RANDBETWEEN(3800,4995))))</f>
        <v>133909208.43171687</v>
      </c>
      <c r="B3211">
        <v>255185428.23334274</v>
      </c>
    </row>
    <row r="3212" spans="1:2" x14ac:dyDescent="0.25">
      <c r="A3212">
        <f ca="1">32501.9453296988*(((RANDBETWEEN(3800,4995))))</f>
        <v>161762181.90591073</v>
      </c>
      <c r="B3212">
        <v>229497533.84500572</v>
      </c>
    </row>
    <row r="3213" spans="1:2" x14ac:dyDescent="0.25">
      <c r="A3213">
        <f ca="1">32422.441806102*(((RANDBETWEEN(3800,4995))))</f>
        <v>127809265.59965417</v>
      </c>
      <c r="B3213">
        <v>247329083.29040843</v>
      </c>
    </row>
    <row r="3214" spans="1:2" x14ac:dyDescent="0.25">
      <c r="A3214">
        <f ca="1">30397.7322647459*(((RANDBETWEEN(3800,4995))))</f>
        <v>134844340.32641283</v>
      </c>
      <c r="B3214">
        <v>248474544.45261744</v>
      </c>
    </row>
    <row r="3215" spans="1:2" x14ac:dyDescent="0.25">
      <c r="A3215">
        <f ca="1">29183.5815567693*(((RANDBETWEEN(3800,4995))))</f>
        <v>127298782.75062753</v>
      </c>
      <c r="B3215">
        <v>252843859.91333839</v>
      </c>
    </row>
    <row r="3216" spans="1:2" x14ac:dyDescent="0.25">
      <c r="A3216">
        <f ca="1">27061.4727405424*(((RANDBETWEEN(3800,4995))))</f>
        <v>112007435.67310506</v>
      </c>
      <c r="B3216">
        <v>210010467.42051485</v>
      </c>
    </row>
    <row r="3217" spans="1:2" x14ac:dyDescent="0.25">
      <c r="A3217">
        <f ca="1">33428.507833415*(((RANDBETWEEN(3800,4995))))</f>
        <v>146350007.29469088</v>
      </c>
      <c r="B3217">
        <v>210300418.21491864</v>
      </c>
    </row>
    <row r="3218" spans="1:2" x14ac:dyDescent="0.25">
      <c r="A3218">
        <f ca="1">29267.1752432839*(((RANDBETWEEN(3800,4995))))</f>
        <v>121839250.53779075</v>
      </c>
      <c r="B3218">
        <v>238142803.17793581</v>
      </c>
    </row>
    <row r="3219" spans="1:2" x14ac:dyDescent="0.25">
      <c r="A3219">
        <f ca="1">31608.440761418*(((RANDBETWEEN(3800,4995))))</f>
        <v>122862009.2396317</v>
      </c>
      <c r="B3219">
        <v>227219173.87925035</v>
      </c>
    </row>
    <row r="3220" spans="1:2" x14ac:dyDescent="0.25">
      <c r="A3220">
        <f ca="1">25890.274560764*(((RANDBETWEEN(3800,4995))))</f>
        <v>102913841.37903692</v>
      </c>
      <c r="B3220">
        <v>211113484.87481993</v>
      </c>
    </row>
    <row r="3221" spans="1:2" x14ac:dyDescent="0.25">
      <c r="A3221">
        <f ca="1">28127.0627930332*(((RANDBETWEEN(3800,4995))))</f>
        <v>108936114.19741748</v>
      </c>
      <c r="B3221">
        <v>214896952.62928754</v>
      </c>
    </row>
    <row r="3222" spans="1:2" x14ac:dyDescent="0.25">
      <c r="A3222">
        <f ca="1">26624.6463593745*(((RANDBETWEEN(3800,4995))))</f>
        <v>101306779.39742</v>
      </c>
      <c r="B3222">
        <v>210795693.79069504</v>
      </c>
    </row>
    <row r="3223" spans="1:2" x14ac:dyDescent="0.25">
      <c r="A3223">
        <f ca="1">31894.5916771241*(((RANDBETWEEN(3800,4995))))</f>
        <v>129109307.10899831</v>
      </c>
      <c r="B3223">
        <v>205797842.23546618</v>
      </c>
    </row>
    <row r="3224" spans="1:2" x14ac:dyDescent="0.25">
      <c r="A3224">
        <f ca="1">34034.8164556425*(((RANDBETWEEN(3800,4995))))</f>
        <v>147745138.23394427</v>
      </c>
      <c r="B3224">
        <v>261326460.62675023</v>
      </c>
    </row>
    <row r="3225" spans="1:2" x14ac:dyDescent="0.25">
      <c r="A3225">
        <f ca="1">28140.5806018025*(((RANDBETWEEN(3800,4995))))</f>
        <v>130544153.41176161</v>
      </c>
      <c r="B3225">
        <v>233622808.94443053</v>
      </c>
    </row>
    <row r="3226" spans="1:2" x14ac:dyDescent="0.25">
      <c r="A3226">
        <f ca="1">30942.2946159784*(((RANDBETWEEN(3800,4995))))</f>
        <v>122902794.21466634</v>
      </c>
      <c r="B3226">
        <v>266838932.65342432</v>
      </c>
    </row>
    <row r="3227" spans="1:2" x14ac:dyDescent="0.25">
      <c r="A3227">
        <f ca="1">28759.9030501577*(((RANDBETWEEN(3800,4995))))</f>
        <v>109690270.23330151</v>
      </c>
      <c r="B3227">
        <v>255156045.84314466</v>
      </c>
    </row>
    <row r="3228" spans="1:2" x14ac:dyDescent="0.25">
      <c r="A3228">
        <f ca="1">30207.8166745986*(((RANDBETWEEN(3800,4995))))</f>
        <v>134032082.58519419</v>
      </c>
      <c r="B3228">
        <v>233249099.06542885</v>
      </c>
    </row>
    <row r="3229" spans="1:2" x14ac:dyDescent="0.25">
      <c r="A3229">
        <f ca="1">28334.3777301791*(((RANDBETWEEN(3800,4995))))</f>
        <v>108322326.0624747</v>
      </c>
      <c r="B3229">
        <v>249764351.00980246</v>
      </c>
    </row>
    <row r="3230" spans="1:2" x14ac:dyDescent="0.25">
      <c r="A3230">
        <f ca="1">31870.3160506094*(((RANDBETWEEN(3800,4995))))</f>
        <v>135130140.054584</v>
      </c>
      <c r="B3230">
        <v>246240887.85999388</v>
      </c>
    </row>
    <row r="3231" spans="1:2" x14ac:dyDescent="0.25">
      <c r="A3231">
        <f ca="1">32280.6020571085*(((RANDBETWEEN(3800,4995))))</f>
        <v>144132888.18498927</v>
      </c>
      <c r="B3231">
        <v>216602419.38288537</v>
      </c>
    </row>
    <row r="3232" spans="1:2" x14ac:dyDescent="0.25">
      <c r="A3232">
        <f ca="1">27951.7034651003*(((RANDBETWEEN(3800,4995))))</f>
        <v>123937853.16425453</v>
      </c>
      <c r="B3232">
        <v>222819971.76563254</v>
      </c>
    </row>
    <row r="3233" spans="1:2" x14ac:dyDescent="0.25">
      <c r="A3233">
        <f ca="1">26655.0045476032*(((RANDBETWEEN(3800,4995))))</f>
        <v>124212321.19183104</v>
      </c>
      <c r="B3233">
        <v>203971998.5560047</v>
      </c>
    </row>
    <row r="3234" spans="1:2" x14ac:dyDescent="0.25">
      <c r="A3234">
        <f ca="1">32220.4391267583*(((RANDBETWEEN(3800,4995))))</f>
        <v>125659712.59435743</v>
      </c>
      <c r="B3234">
        <v>228382287.45235458</v>
      </c>
    </row>
    <row r="3235" spans="1:2" x14ac:dyDescent="0.25">
      <c r="A3235">
        <f ca="1">27095.4540468927*(((RANDBETWEEN(3800,4995))))</f>
        <v>113258997.91601129</v>
      </c>
      <c r="B3235">
        <v>210845845.93027672</v>
      </c>
    </row>
    <row r="3236" spans="1:2" x14ac:dyDescent="0.25">
      <c r="A3236">
        <f ca="1">27606.1585994569*(((RANDBETWEEN(3800,4995))))</f>
        <v>129196822.24545828</v>
      </c>
      <c r="B3236">
        <v>238589596.36433375</v>
      </c>
    </row>
    <row r="3237" spans="1:2" x14ac:dyDescent="0.25">
      <c r="A3237">
        <f ca="1">30743.5445439701*(((RANDBETWEEN(3800,4995))))</f>
        <v>150182215.09729412</v>
      </c>
      <c r="B3237">
        <v>254562886.56682932</v>
      </c>
    </row>
    <row r="3238" spans="1:2" x14ac:dyDescent="0.25">
      <c r="A3238">
        <f ca="1">26473.043209747*(((RANDBETWEEN(3800,4995))))</f>
        <v>102874245.91307697</v>
      </c>
      <c r="B3238">
        <v>239062636.23446575</v>
      </c>
    </row>
    <row r="3239" spans="1:2" x14ac:dyDescent="0.25">
      <c r="A3239">
        <f ca="1">30424.6047723111*(((RANDBETWEEN(3800,4995))))</f>
        <v>131069197.35911608</v>
      </c>
      <c r="B3239">
        <v>252491727.43560478</v>
      </c>
    </row>
    <row r="3240" spans="1:2" x14ac:dyDescent="0.25">
      <c r="A3240">
        <f ca="1">34008.2238565026*(((RANDBETWEEN(3800,4995))))</f>
        <v>137087150.36556205</v>
      </c>
      <c r="B3240">
        <v>259196199.13412374</v>
      </c>
    </row>
    <row r="3241" spans="1:2" x14ac:dyDescent="0.25">
      <c r="A3241">
        <f ca="1">27911.1543945789*(((RANDBETWEEN(3800,4995))))</f>
        <v>121748455.46915308</v>
      </c>
      <c r="B3241">
        <v>262000543.20727444</v>
      </c>
    </row>
    <row r="3242" spans="1:2" x14ac:dyDescent="0.25">
      <c r="A3242">
        <f ca="1">30731.2485467277*(((RANDBETWEEN(3800,4995))))</f>
        <v>128917587.65352254</v>
      </c>
      <c r="B3242">
        <v>205956501.559569</v>
      </c>
    </row>
    <row r="3243" spans="1:2" x14ac:dyDescent="0.25">
      <c r="A3243">
        <f ca="1">30153.6254383487*(((RANDBETWEEN(3800,4995))))</f>
        <v>114613930.29116324</v>
      </c>
      <c r="B3243">
        <v>213557169.71307302</v>
      </c>
    </row>
    <row r="3244" spans="1:2" x14ac:dyDescent="0.25">
      <c r="A3244">
        <f ca="1">27668.6299202295*(((RANDBETWEEN(3800,4995))))</f>
        <v>129378513.5069931</v>
      </c>
      <c r="B3244">
        <v>228198993.02506217</v>
      </c>
    </row>
    <row r="3245" spans="1:2" x14ac:dyDescent="0.25">
      <c r="A3245">
        <f ca="1">28468.576459526*(((RANDBETWEEN(3800,4995))))</f>
        <v>124009119.05769528</v>
      </c>
      <c r="B3245">
        <v>225270675.27414554</v>
      </c>
    </row>
    <row r="3246" spans="1:2" x14ac:dyDescent="0.25">
      <c r="A3246">
        <f ca="1">30574.771639946*(((RANDBETWEEN(3800,4995))))</f>
        <v>116184132.23179498</v>
      </c>
      <c r="B3246">
        <v>251005700.78844166</v>
      </c>
    </row>
    <row r="3247" spans="1:2" x14ac:dyDescent="0.25">
      <c r="A3247">
        <f ca="1">33288.4529101772*(((RANDBETWEEN(3800,4995))))</f>
        <v>137081849.08410966</v>
      </c>
      <c r="B3247">
        <v>254430281.0074915</v>
      </c>
    </row>
    <row r="3248" spans="1:2" x14ac:dyDescent="0.25">
      <c r="A3248">
        <f ca="1">31808.4085445306*(((RANDBETWEEN(3800,4995))))</f>
        <v>153443762.81881559</v>
      </c>
      <c r="B3248">
        <v>216589475.04651609</v>
      </c>
    </row>
    <row r="3249" spans="1:2" x14ac:dyDescent="0.25">
      <c r="A3249">
        <f ca="1">29645.2006002766*(((RANDBETWEEN(3800,4995))))</f>
        <v>136664374.76727512</v>
      </c>
      <c r="B3249">
        <v>258618961.16748548</v>
      </c>
    </row>
    <row r="3250" spans="1:2" x14ac:dyDescent="0.25">
      <c r="A3250">
        <f ca="1">29296.0622046613*(((RANDBETWEEN(3800,4995))))</f>
        <v>114313234.72258821</v>
      </c>
      <c r="B3250">
        <v>258711238.2590031</v>
      </c>
    </row>
    <row r="3251" spans="1:2" x14ac:dyDescent="0.25">
      <c r="A3251">
        <f ca="1">35806.4150603842*(((RANDBETWEEN(3800,4995))))</f>
        <v>145123400.23973709</v>
      </c>
      <c r="B3251">
        <v>242441598.12145931</v>
      </c>
    </row>
    <row r="3252" spans="1:2" x14ac:dyDescent="0.25">
      <c r="A3252">
        <f ca="1">30758.5747925448*(((RANDBETWEEN(3800,4995))))</f>
        <v>135060901.91406414</v>
      </c>
      <c r="B3252">
        <v>205119728.17330316</v>
      </c>
    </row>
    <row r="3253" spans="1:2" x14ac:dyDescent="0.25">
      <c r="A3253">
        <f ca="1">31331.6579143335*(((RANDBETWEEN(3800,4995))))</f>
        <v>151394571.04205969</v>
      </c>
      <c r="B3253">
        <v>262484491.54088196</v>
      </c>
    </row>
    <row r="3254" spans="1:2" x14ac:dyDescent="0.25">
      <c r="A3254">
        <f ca="1">31846.6279903475*(((RANDBETWEEN(3800,4995))))</f>
        <v>143277979.3285735</v>
      </c>
      <c r="B3254">
        <v>262862068.83183497</v>
      </c>
    </row>
    <row r="3255" spans="1:2" x14ac:dyDescent="0.25">
      <c r="A3255">
        <f ca="1">26539.6166237063*(((RANDBETWEEN(3800,4995))))</f>
        <v>126673590.14495012</v>
      </c>
      <c r="B3255">
        <v>251222558.23047033</v>
      </c>
    </row>
    <row r="3256" spans="1:2" x14ac:dyDescent="0.25">
      <c r="A3256">
        <f ca="1">30638.8026362176*(((RANDBETWEEN(3800,4995))))</f>
        <v>117162781.28089607</v>
      </c>
      <c r="B3256">
        <v>238394708.23638624</v>
      </c>
    </row>
    <row r="3257" spans="1:2" x14ac:dyDescent="0.25">
      <c r="A3257">
        <f ca="1">34095.4893149556*(((RANDBETWEEN(3800,4995))))</f>
        <v>136211479.8132478</v>
      </c>
      <c r="B3257">
        <v>250868051.02242225</v>
      </c>
    </row>
    <row r="3258" spans="1:2" x14ac:dyDescent="0.25">
      <c r="A3258">
        <f ca="1">27737.6145573018*(((RANDBETWEEN(3800,4995))))</f>
        <v>109341676.58488369</v>
      </c>
      <c r="B3258">
        <v>210628581.7910758</v>
      </c>
    </row>
    <row r="3259" spans="1:2" x14ac:dyDescent="0.25">
      <c r="A3259">
        <f ca="1">28355.0960324322*(((RANDBETWEEN(3800,4995))))</f>
        <v>120707643.81006387</v>
      </c>
      <c r="B3259">
        <v>209322812.13022643</v>
      </c>
    </row>
    <row r="3260" spans="1:2" x14ac:dyDescent="0.25">
      <c r="A3260">
        <f ca="1">26837.9604373332*(((RANDBETWEEN(3800,4995))))</f>
        <v>110411369.23918891</v>
      </c>
      <c r="B3260">
        <v>262065615.67574155</v>
      </c>
    </row>
    <row r="3261" spans="1:2" x14ac:dyDescent="0.25">
      <c r="A3261">
        <f ca="1">26759.9063005834*(((RANDBETWEEN(3800,4995))))</f>
        <v>114264799.9034912</v>
      </c>
      <c r="B3261">
        <v>245898981.10035726</v>
      </c>
    </row>
    <row r="3262" spans="1:2" x14ac:dyDescent="0.25">
      <c r="A3262">
        <f ca="1">27524.3785485633*(((RANDBETWEEN(3800,4995))))</f>
        <v>105005504.16276906</v>
      </c>
      <c r="B3262">
        <v>265779929.88371509</v>
      </c>
    </row>
    <row r="3263" spans="1:2" x14ac:dyDescent="0.25">
      <c r="A3263">
        <f ca="1">31689.6051598173*(((RANDBETWEEN(3800,4995))))</f>
        <v>157307200.0133332</v>
      </c>
      <c r="B3263">
        <v>241777424.09302652</v>
      </c>
    </row>
    <row r="3264" spans="1:2" x14ac:dyDescent="0.25">
      <c r="A3264">
        <f ca="1">30536.4360737946*(((RANDBETWEEN(3800,4995))))</f>
        <v>145872555.12451679</v>
      </c>
      <c r="B3264">
        <v>247207633.05318707</v>
      </c>
    </row>
    <row r="3265" spans="1:2" x14ac:dyDescent="0.25">
      <c r="A3265">
        <f ca="1">30369.5286992636*(((RANDBETWEEN(3800,4995))))</f>
        <v>148021082.88021103</v>
      </c>
      <c r="B3265">
        <v>264786270.20743054</v>
      </c>
    </row>
    <row r="3266" spans="1:2" x14ac:dyDescent="0.25">
      <c r="A3266">
        <f ca="1">27612.1024466735*(((RANDBETWEEN(3800,4995))))</f>
        <v>116826805.45187548</v>
      </c>
      <c r="B3266">
        <v>242821354.59441471</v>
      </c>
    </row>
    <row r="3267" spans="1:2" x14ac:dyDescent="0.25">
      <c r="A3267">
        <f ca="1">26854.5075536867*(((RANDBETWEEN(3800,4995))))</f>
        <v>122671390.50524092</v>
      </c>
      <c r="B3267">
        <v>205951684.19970411</v>
      </c>
    </row>
    <row r="3268" spans="1:2" x14ac:dyDescent="0.25">
      <c r="A3268">
        <f ca="1">27959.7254382554*(((RANDBETWEEN(3800,4995))))</f>
        <v>110748472.46092948</v>
      </c>
      <c r="B3268">
        <v>218922427.02227393</v>
      </c>
    </row>
    <row r="3269" spans="1:2" x14ac:dyDescent="0.25">
      <c r="A3269">
        <f ca="1">28552.3408563715*(((RANDBETWEEN(3800,4995))))</f>
        <v>110811634.86357765</v>
      </c>
      <c r="B3269">
        <v>249570368.19330966</v>
      </c>
    </row>
    <row r="3270" spans="1:2" x14ac:dyDescent="0.25">
      <c r="A3270">
        <f ca="1">28942.9995363419*(((RANDBETWEEN(3800,4995))))</f>
        <v>126567736.97242329</v>
      </c>
      <c r="B3270">
        <v>258575512.0262374</v>
      </c>
    </row>
    <row r="3271" spans="1:2" x14ac:dyDescent="0.25">
      <c r="A3271">
        <f ca="1">32029.5073789437*(((RANDBETWEEN(3800,4995))))</f>
        <v>150410566.6515196</v>
      </c>
      <c r="B3271">
        <v>214024198.41556013</v>
      </c>
    </row>
    <row r="3272" spans="1:2" x14ac:dyDescent="0.25">
      <c r="A3272">
        <f ca="1">28410.5424416605*(((RANDBETWEEN(3800,4995))))</f>
        <v>124864334.03109783</v>
      </c>
      <c r="B3272">
        <v>210523154.29432911</v>
      </c>
    </row>
    <row r="3273" spans="1:2" x14ac:dyDescent="0.25">
      <c r="A3273">
        <f ca="1">31345.1665280663*(((RANDBETWEEN(3800,4995))))</f>
        <v>140927868.71018595</v>
      </c>
      <c r="B3273">
        <v>259242856.91870445</v>
      </c>
    </row>
    <row r="3274" spans="1:2" x14ac:dyDescent="0.25">
      <c r="A3274">
        <f ca="1">31691.6977939092*(((RANDBETWEEN(3800,4995))))</f>
        <v>153292742.22913864</v>
      </c>
      <c r="B3274">
        <v>236209501.86149555</v>
      </c>
    </row>
    <row r="3275" spans="1:2" x14ac:dyDescent="0.25">
      <c r="A3275">
        <f ca="1">32380.7320124939*(((RANDBETWEEN(3800,4995))))</f>
        <v>153031339.49104595</v>
      </c>
      <c r="B3275">
        <v>227294075.48997498</v>
      </c>
    </row>
    <row r="3276" spans="1:2" x14ac:dyDescent="0.25">
      <c r="A3276">
        <f ca="1">30947.8163571925*(((RANDBETWEEN(3800,4995))))</f>
        <v>142174268.3449423</v>
      </c>
      <c r="B3276">
        <v>247882288.48368376</v>
      </c>
    </row>
    <row r="3277" spans="1:2" x14ac:dyDescent="0.25">
      <c r="A3277">
        <f ca="1">33199.8643081726*(((RANDBETWEEN(3800,4995))))</f>
        <v>138244234.97923064</v>
      </c>
      <c r="B3277">
        <v>250298765.17805654</v>
      </c>
    </row>
    <row r="3278" spans="1:2" x14ac:dyDescent="0.25">
      <c r="A3278">
        <f ca="1">30336.7549960505*(((RANDBETWEEN(3800,4995))))</f>
        <v>148983803.785604</v>
      </c>
      <c r="B3278">
        <v>227306361.00069857</v>
      </c>
    </row>
    <row r="3279" spans="1:2" x14ac:dyDescent="0.25">
      <c r="A3279">
        <f ca="1">26357.0866547946*(((RANDBETWEEN(3800,4995))))</f>
        <v>112439331.66935378</v>
      </c>
      <c r="B3279">
        <v>243427305.80665383</v>
      </c>
    </row>
    <row r="3280" spans="1:2" x14ac:dyDescent="0.25">
      <c r="A3280">
        <f ca="1">28389.1200400135*(((RANDBETWEEN(3800,4995))))</f>
        <v>135245767.87062448</v>
      </c>
      <c r="B3280">
        <v>263495095.58143222</v>
      </c>
    </row>
    <row r="3281" spans="1:2" x14ac:dyDescent="0.25">
      <c r="A3281">
        <f ca="1">30420.1403305443*(((RANDBETWEEN(3800,4995))))</f>
        <v>129072655.42249967</v>
      </c>
      <c r="B3281">
        <v>217419241.41854429</v>
      </c>
    </row>
    <row r="3282" spans="1:2" x14ac:dyDescent="0.25">
      <c r="A3282">
        <f ca="1">33815.9603097298*(((RANDBETWEEN(3800,4995))))</f>
        <v>147369955.02980226</v>
      </c>
      <c r="B3282">
        <v>259496428.8695541</v>
      </c>
    </row>
    <row r="3283" spans="1:2" x14ac:dyDescent="0.25">
      <c r="A3283">
        <f ca="1">29863.0439658792*(((RANDBETWEEN(3800,4995))))</f>
        <v>118944504.11609685</v>
      </c>
      <c r="B3283">
        <v>219391991.9121252</v>
      </c>
    </row>
    <row r="3284" spans="1:2" x14ac:dyDescent="0.25">
      <c r="A3284">
        <f ca="1">28563.6514185511*(((RANDBETWEEN(3800,4995))))</f>
        <v>112769295.80043985</v>
      </c>
      <c r="B3284">
        <v>205985732.75736606</v>
      </c>
    </row>
    <row r="3285" spans="1:2" x14ac:dyDescent="0.25">
      <c r="A3285">
        <f ca="1">31163.215600433*(((RANDBETWEEN(3800,4995))))</f>
        <v>144940115.75761399</v>
      </c>
      <c r="B3285">
        <v>224655110.44132465</v>
      </c>
    </row>
    <row r="3286" spans="1:2" x14ac:dyDescent="0.25">
      <c r="A3286">
        <f ca="1">28288.2878007749*(((RANDBETWEEN(3800,4995))))</f>
        <v>112587385.44708429</v>
      </c>
      <c r="B3286">
        <v>236780638.53983763</v>
      </c>
    </row>
    <row r="3287" spans="1:2" x14ac:dyDescent="0.25">
      <c r="A3287">
        <f ca="1">30810.2714823829*(((RANDBETWEEN(3800,4995))))</f>
        <v>132699839.27462296</v>
      </c>
      <c r="B3287">
        <v>238163301.49543303</v>
      </c>
    </row>
    <row r="3288" spans="1:2" x14ac:dyDescent="0.25">
      <c r="A3288">
        <f ca="1">26540.5120551708*(((RANDBETWEEN(3800,4995))))</f>
        <v>104144969.3044903</v>
      </c>
      <c r="B3288">
        <v>215552149.19355974</v>
      </c>
    </row>
    <row r="3289" spans="1:2" x14ac:dyDescent="0.25">
      <c r="A3289">
        <f ca="1">35681.280106996*(((RANDBETWEEN(3800,4995))))</f>
        <v>177443005.9720912</v>
      </c>
      <c r="B3289">
        <v>259221543.19069904</v>
      </c>
    </row>
    <row r="3290" spans="1:2" x14ac:dyDescent="0.25">
      <c r="A3290">
        <f ca="1">32639.7997179082*(((RANDBETWEEN(3800,4995))))</f>
        <v>154941129.26091018</v>
      </c>
      <c r="B3290">
        <v>253788610.55547664</v>
      </c>
    </row>
    <row r="3291" spans="1:2" x14ac:dyDescent="0.25">
      <c r="A3291">
        <f ca="1">26195.8909189231*(((RANDBETWEEN(3800,4995))))</f>
        <v>119689025.60855961</v>
      </c>
      <c r="B3291">
        <v>206356046.78623861</v>
      </c>
    </row>
    <row r="3292" spans="1:2" x14ac:dyDescent="0.25">
      <c r="A3292">
        <f ca="1">31053.477464754*(((RANDBETWEEN(3800,4995))))</f>
        <v>136480033.45759386</v>
      </c>
      <c r="B3292">
        <v>262432686.47861695</v>
      </c>
    </row>
    <row r="3293" spans="1:2" x14ac:dyDescent="0.25">
      <c r="A3293">
        <f ca="1">32062.18765667*(((RANDBETWEEN(3800,4995))))</f>
        <v>137418536.29648763</v>
      </c>
      <c r="B3293">
        <v>233824415.50550652</v>
      </c>
    </row>
    <row r="3294" spans="1:2" x14ac:dyDescent="0.25">
      <c r="A3294">
        <f ca="1">30326.1532507345*(((RANDBETWEEN(3800,4995))))</f>
        <v>122790594.51222394</v>
      </c>
      <c r="B3294">
        <v>211693936.86898172</v>
      </c>
    </row>
    <row r="3295" spans="1:2" x14ac:dyDescent="0.25">
      <c r="A3295">
        <f ca="1">28090.0740672162*(((RANDBETWEEN(3800,4995))))</f>
        <v>126658143.96907802</v>
      </c>
      <c r="B3295">
        <v>250059323.23308408</v>
      </c>
    </row>
    <row r="3296" spans="1:2" x14ac:dyDescent="0.25">
      <c r="A3296">
        <f ca="1">29474.3689913042*(((RANDBETWEEN(3800,4995))))</f>
        <v>140858009.40944287</v>
      </c>
      <c r="B3296">
        <v>254604051.07512313</v>
      </c>
    </row>
    <row r="3297" spans="1:2" x14ac:dyDescent="0.25">
      <c r="A3297">
        <f ca="1">28723.9673771154*(((RANDBETWEEN(3800,4995))))</f>
        <v>128913165.58849402</v>
      </c>
      <c r="B3297">
        <v>207665133.81123069</v>
      </c>
    </row>
    <row r="3298" spans="1:2" x14ac:dyDescent="0.25">
      <c r="A3298">
        <f ca="1">33798.5623425386*(((RANDBETWEEN(3800,4995))))</f>
        <v>157399904.82920238</v>
      </c>
      <c r="B3298">
        <v>254177616.25658569</v>
      </c>
    </row>
    <row r="3299" spans="1:2" x14ac:dyDescent="0.25">
      <c r="A3299">
        <f ca="1">28988.1366837592*(((RANDBETWEEN(3800,4995))))</f>
        <v>137084898.37749732</v>
      </c>
      <c r="B3299">
        <v>245941900.89303508</v>
      </c>
    </row>
    <row r="3300" spans="1:2" x14ac:dyDescent="0.25">
      <c r="A3300">
        <f ca="1">29947.3754338571*(((RANDBETWEEN(3800,4995))))</f>
        <v>117303869.57441837</v>
      </c>
      <c r="B3300">
        <v>241037214.3450453</v>
      </c>
    </row>
    <row r="3301" spans="1:2" x14ac:dyDescent="0.25">
      <c r="A3301">
        <f ca="1">31674.4637739103*(((RANDBETWEEN(3800,4995))))</f>
        <v>157802178.52162132</v>
      </c>
      <c r="B3301">
        <v>251317668.51085973</v>
      </c>
    </row>
    <row r="3302" spans="1:2" x14ac:dyDescent="0.25">
      <c r="A3302">
        <f ca="1">32071.9964829327*(((RANDBETWEEN(3800,4995))))</f>
        <v>144067408.20133391</v>
      </c>
      <c r="B3302">
        <v>242900777.48493457</v>
      </c>
    </row>
    <row r="3303" spans="1:2" x14ac:dyDescent="0.25">
      <c r="A3303">
        <f ca="1">28884.8450500218*(((RANDBETWEEN(3800,4995))))</f>
        <v>140900274.15400648</v>
      </c>
      <c r="B3303">
        <v>260059943.09863409</v>
      </c>
    </row>
    <row r="3304" spans="1:2" x14ac:dyDescent="0.25">
      <c r="A3304">
        <f ca="1">28947.4743133352*(((RANDBETWEEN(3800,4995))))</f>
        <v>119060961.85074779</v>
      </c>
      <c r="B3304">
        <v>243980689.05190864</v>
      </c>
    </row>
    <row r="3305" spans="1:2" x14ac:dyDescent="0.25">
      <c r="A3305">
        <f ca="1">29148.6026502884*(((RANDBETWEEN(3800,4995))))</f>
        <v>114874643.04478669</v>
      </c>
      <c r="B3305">
        <v>245552979.16409102</v>
      </c>
    </row>
    <row r="3306" spans="1:2" x14ac:dyDescent="0.25">
      <c r="A3306">
        <f ca="1">26073.5014352306*(((RANDBETWEEN(3800,4995))))</f>
        <v>120850679.15229401</v>
      </c>
      <c r="B3306">
        <v>254705913.45025194</v>
      </c>
    </row>
    <row r="3307" spans="1:2" x14ac:dyDescent="0.25">
      <c r="A3307">
        <f ca="1">32734.7838804814*(((RANDBETWEEN(3800,4995))))</f>
        <v>126650878.83358246</v>
      </c>
      <c r="B3307">
        <v>237034352.91223755</v>
      </c>
    </row>
    <row r="3308" spans="1:2" x14ac:dyDescent="0.25">
      <c r="A3308">
        <f ca="1">28406.8851921509*(((RANDBETWEEN(3800,4995))))</f>
        <v>133341919.09195611</v>
      </c>
      <c r="B3308">
        <v>248576826.93248644</v>
      </c>
    </row>
    <row r="3309" spans="1:2" x14ac:dyDescent="0.25">
      <c r="A3309">
        <f ca="1">28905.9893643788*(((RANDBETWEEN(3800,4995))))</f>
        <v>137794851.29999352</v>
      </c>
      <c r="B3309">
        <v>227264415.89131045</v>
      </c>
    </row>
    <row r="3310" spans="1:2" x14ac:dyDescent="0.25">
      <c r="A3310">
        <f ca="1">28904.0863850467*(((RANDBETWEEN(3800,4995))))</f>
        <v>135589069.23225415</v>
      </c>
      <c r="B3310">
        <v>225605536.74828649</v>
      </c>
    </row>
    <row r="3311" spans="1:2" x14ac:dyDescent="0.25">
      <c r="A3311">
        <f ca="1">27297.0287404297*(((RANDBETWEEN(3800,4995))))</f>
        <v>112900510.87041722</v>
      </c>
      <c r="B3311">
        <v>249541670.6572946</v>
      </c>
    </row>
    <row r="3312" spans="1:2" x14ac:dyDescent="0.25">
      <c r="A3312">
        <f ca="1">31177.2658258998*(((RANDBETWEEN(3800,4995))))</f>
        <v>123087845.48065257</v>
      </c>
      <c r="B3312">
        <v>207396101.4468258</v>
      </c>
    </row>
    <row r="3313" spans="1:2" x14ac:dyDescent="0.25">
      <c r="A3313">
        <f ca="1">26157.972679567*(((RANDBETWEEN(3800,4995))))</f>
        <v>104474942.88219042</v>
      </c>
      <c r="B3313">
        <v>241880178.88983643</v>
      </c>
    </row>
    <row r="3314" spans="1:2" x14ac:dyDescent="0.25">
      <c r="A3314">
        <f ca="1">29122.5608128381*(((RANDBETWEEN(3800,4995))))</f>
        <v>122809838.94773825</v>
      </c>
      <c r="B3314">
        <v>222571112.3270317</v>
      </c>
    </row>
    <row r="3315" spans="1:2" x14ac:dyDescent="0.25">
      <c r="A3315">
        <f ca="1">27581.021617155*(((RANDBETWEEN(3800,4995))))</f>
        <v>106380000.37736705</v>
      </c>
      <c r="B3315">
        <v>218600104.82127184</v>
      </c>
    </row>
    <row r="3316" spans="1:2" x14ac:dyDescent="0.25">
      <c r="A3316">
        <f ca="1">31215.5646653516*(((RANDBETWEEN(3800,4995))))</f>
        <v>137036328.88089362</v>
      </c>
      <c r="B3316">
        <v>265254409.45155734</v>
      </c>
    </row>
    <row r="3317" spans="1:2" x14ac:dyDescent="0.25">
      <c r="A3317">
        <f ca="1">30485.8515374436*(((RANDBETWEEN(3800,4995))))</f>
        <v>133467058.03092808</v>
      </c>
      <c r="B3317">
        <v>205410165.99766722</v>
      </c>
    </row>
    <row r="3318" spans="1:2" x14ac:dyDescent="0.25">
      <c r="A3318">
        <f ca="1">31878.4723017037*(((RANDBETWEEN(3800,4995))))</f>
        <v>133220135.74881962</v>
      </c>
      <c r="B3318">
        <v>217485794.30228141</v>
      </c>
    </row>
    <row r="3319" spans="1:2" x14ac:dyDescent="0.25">
      <c r="A3319">
        <f ca="1">31084.6704676647*(((RANDBETWEEN(3800,4995))))</f>
        <v>119085372.56162345</v>
      </c>
      <c r="B3319">
        <v>220852728.825423</v>
      </c>
    </row>
    <row r="3320" spans="1:2" x14ac:dyDescent="0.25">
      <c r="A3320">
        <f ca="1">29620.4400103792*(((RANDBETWEEN(3800,4995))))</f>
        <v>139038345.40872011</v>
      </c>
      <c r="B3320">
        <v>245990743.1338872</v>
      </c>
    </row>
    <row r="3321" spans="1:2" x14ac:dyDescent="0.25">
      <c r="A3321">
        <f ca="1">30972.9879526922*(((RANDBETWEEN(3800,4995))))</f>
        <v>129745846.53382742</v>
      </c>
      <c r="B3321">
        <v>226952504.1446608</v>
      </c>
    </row>
    <row r="3322" spans="1:2" x14ac:dyDescent="0.25">
      <c r="A3322">
        <f ca="1">32007.0982978253*(((RANDBETWEEN(3800,4995))))</f>
        <v>133885692.17980331</v>
      </c>
      <c r="B3322">
        <v>261875805.07192126</v>
      </c>
    </row>
    <row r="3323" spans="1:2" x14ac:dyDescent="0.25">
      <c r="A3323">
        <f ca="1">29392.8667918761*(((RANDBETWEEN(3800,4995))))</f>
        <v>125448755.4677272</v>
      </c>
      <c r="B3323">
        <v>210971872.27765691</v>
      </c>
    </row>
    <row r="3324" spans="1:2" x14ac:dyDescent="0.25">
      <c r="A3324">
        <f ca="1">29553.0910310779*(((RANDBETWEEN(3800,4995))))</f>
        <v>141322881.31061453</v>
      </c>
      <c r="B3324">
        <v>251723973.852359</v>
      </c>
    </row>
    <row r="3325" spans="1:2" x14ac:dyDescent="0.25">
      <c r="A3325">
        <f ca="1">24608.3124196935*(((RANDBETWEEN(3800,4995))))</f>
        <v>94594352.941301927</v>
      </c>
      <c r="B3325">
        <v>230219250.27324563</v>
      </c>
    </row>
    <row r="3326" spans="1:2" x14ac:dyDescent="0.25">
      <c r="A3326">
        <f ca="1">30402.0744097906*(((RANDBETWEEN(3800,4995))))</f>
        <v>150338257.95641452</v>
      </c>
      <c r="B3326">
        <v>205728822.03106979</v>
      </c>
    </row>
    <row r="3327" spans="1:2" x14ac:dyDescent="0.25">
      <c r="A3327">
        <f ca="1">28829.0669780766*(((RANDBETWEEN(3800,4995))))</f>
        <v>136736264.67701745</v>
      </c>
      <c r="B3327">
        <v>207010912.12306857</v>
      </c>
    </row>
    <row r="3328" spans="1:2" x14ac:dyDescent="0.25">
      <c r="A3328">
        <f ca="1">26565.1548628369*(((RANDBETWEEN(3800,4995))))</f>
        <v>114788034.16231835</v>
      </c>
      <c r="B3328">
        <v>232875304.76425755</v>
      </c>
    </row>
    <row r="3329" spans="1:2" x14ac:dyDescent="0.25">
      <c r="A3329">
        <f ca="1">32306.9311669674*(((RANDBETWEEN(3800,4995))))</f>
        <v>131683051.43655901</v>
      </c>
      <c r="B3329">
        <v>251277802.5075559</v>
      </c>
    </row>
    <row r="3330" spans="1:2" x14ac:dyDescent="0.25">
      <c r="A3330">
        <f ca="1">30526.143618869*(((RANDBETWEEN(3800,4995))))</f>
        <v>125676133.27888367</v>
      </c>
      <c r="B3330">
        <v>265533189.6757333</v>
      </c>
    </row>
    <row r="3331" spans="1:2" x14ac:dyDescent="0.25">
      <c r="A3331">
        <f ca="1">30324.4472861231*(((RANDBETWEEN(3800,4995))))</f>
        <v>124299909.42581855</v>
      </c>
      <c r="B3331">
        <v>255816053.37039939</v>
      </c>
    </row>
    <row r="3332" spans="1:2" x14ac:dyDescent="0.25">
      <c r="A3332">
        <f ca="1">32090.6790597187*(((RANDBETWEEN(3800,4995))))</f>
        <v>133753950.32090735</v>
      </c>
      <c r="B3332">
        <v>245862531.5229044</v>
      </c>
    </row>
    <row r="3333" spans="1:2" x14ac:dyDescent="0.25">
      <c r="A3333">
        <f ca="1">28066.1650354553*(((RANDBETWEEN(3800,4995))))</f>
        <v>139236244.74089399</v>
      </c>
      <c r="B3333">
        <v>208794471.72523972</v>
      </c>
    </row>
    <row r="3334" spans="1:2" x14ac:dyDescent="0.25">
      <c r="A3334">
        <f ca="1">31237.8600053873*(((RANDBETWEEN(3800,4995))))</f>
        <v>144162723.92486235</v>
      </c>
      <c r="B3334">
        <v>204393836.88341355</v>
      </c>
    </row>
    <row r="3335" spans="1:2" x14ac:dyDescent="0.25">
      <c r="A3335">
        <f ca="1">27153.0630373844*(((RANDBETWEEN(3800,4995))))</f>
        <v>107498976.5650048</v>
      </c>
      <c r="B3335">
        <v>265651511.10162663</v>
      </c>
    </row>
    <row r="3336" spans="1:2" x14ac:dyDescent="0.25">
      <c r="A3336">
        <f ca="1">26880.1128371277*(((RANDBETWEEN(3800,4995))))</f>
        <v>115665125.53816044</v>
      </c>
      <c r="B3336">
        <v>218043470.99635446</v>
      </c>
    </row>
    <row r="3337" spans="1:2" x14ac:dyDescent="0.25">
      <c r="A3337">
        <f ca="1">25696.8925741182*(((RANDBETWEEN(3800,4995))))</f>
        <v>108004039.48901871</v>
      </c>
      <c r="B3337">
        <v>230390896.09299228</v>
      </c>
    </row>
    <row r="3338" spans="1:2" x14ac:dyDescent="0.25">
      <c r="A3338">
        <f ca="1">26080.6971533172*(((RANDBETWEEN(3800,4995))))</f>
        <v>104818321.8591819</v>
      </c>
      <c r="B3338">
        <v>248016975.41497195</v>
      </c>
    </row>
    <row r="3339" spans="1:2" x14ac:dyDescent="0.25">
      <c r="A3339">
        <f ca="1">27675.1196507118*(((RANDBETWEEN(3800,4995))))</f>
        <v>105276155.1513076</v>
      </c>
      <c r="B3339">
        <v>224980497.87991276</v>
      </c>
    </row>
    <row r="3340" spans="1:2" x14ac:dyDescent="0.25">
      <c r="A3340">
        <f ca="1">27898.348540759*(((RANDBETWEEN(3800,4995))))</f>
        <v>125626263.47903764</v>
      </c>
      <c r="B3340">
        <v>212955121.5469774</v>
      </c>
    </row>
    <row r="3341" spans="1:2" x14ac:dyDescent="0.25">
      <c r="A3341">
        <f ca="1">27888.0921806504*(((RANDBETWEEN(3800,4995))))</f>
        <v>130823040.41943081</v>
      </c>
      <c r="B3341">
        <v>257536231.53855646</v>
      </c>
    </row>
    <row r="3342" spans="1:2" x14ac:dyDescent="0.25">
      <c r="A3342">
        <f ca="1">32319.5688811185*(((RANDBETWEEN(3800,4995))))</f>
        <v>136841054.64265561</v>
      </c>
      <c r="B3342">
        <v>225015622.05195656</v>
      </c>
    </row>
    <row r="3343" spans="1:2" x14ac:dyDescent="0.25">
      <c r="A3343">
        <f ca="1">31555.9550984074*(((RANDBETWEEN(3800,4995))))</f>
        <v>157527327.85124964</v>
      </c>
      <c r="B3343">
        <v>255579113.74843779</v>
      </c>
    </row>
    <row r="3344" spans="1:2" x14ac:dyDescent="0.25">
      <c r="A3344">
        <f ca="1">30078.2048654719*(((RANDBETWEEN(3800,4995))))</f>
        <v>143051942.34018418</v>
      </c>
      <c r="B3344">
        <v>228208218.0333952</v>
      </c>
    </row>
    <row r="3345" spans="1:2" x14ac:dyDescent="0.25">
      <c r="A3345">
        <f ca="1">28155.3727322357*(((RANDBETWEEN(3800,4995))))</f>
        <v>109271001.5738067</v>
      </c>
      <c r="B3345">
        <v>213290506.37887707</v>
      </c>
    </row>
    <row r="3346" spans="1:2" x14ac:dyDescent="0.25">
      <c r="A3346">
        <f ca="1">33924.1595217513*(((RANDBETWEEN(3800,4995))))</f>
        <v>160970136.93070969</v>
      </c>
      <c r="B3346">
        <v>239195197.23632002</v>
      </c>
    </row>
    <row r="3347" spans="1:2" x14ac:dyDescent="0.25">
      <c r="A3347">
        <f ca="1">29475.3172322816*(((RANDBETWEEN(3800,4995))))</f>
        <v>138091861.23323953</v>
      </c>
      <c r="B3347">
        <v>231679650.07704589</v>
      </c>
    </row>
    <row r="3348" spans="1:2" x14ac:dyDescent="0.25">
      <c r="A3348">
        <f ca="1">32046.4780436288*(((RANDBETWEEN(3800,4995))))</f>
        <v>159783739.52553332</v>
      </c>
      <c r="B3348">
        <v>216880685.25395787</v>
      </c>
    </row>
    <row r="3349" spans="1:2" x14ac:dyDescent="0.25">
      <c r="A3349">
        <f ca="1">31728.6984994725*(((RANDBETWEEN(3800,4995))))</f>
        <v>136369946.15073287</v>
      </c>
      <c r="B3349">
        <v>224305102.4792642</v>
      </c>
    </row>
    <row r="3350" spans="1:2" x14ac:dyDescent="0.25">
      <c r="A3350">
        <f ca="1">30807.389930654*(((RANDBETWEEN(3800,4995))))</f>
        <v>133704072.29903835</v>
      </c>
      <c r="B3350">
        <v>259461110.71346372</v>
      </c>
    </row>
    <row r="3351" spans="1:2" x14ac:dyDescent="0.25">
      <c r="A3351">
        <f ca="1">28126.3793103833*(((RANDBETWEEN(3800,4995))))</f>
        <v>110452291.55187508</v>
      </c>
      <c r="B3351">
        <v>254524205.67969221</v>
      </c>
    </row>
    <row r="3352" spans="1:2" x14ac:dyDescent="0.25">
      <c r="A3352">
        <f ca="1">30488.766873946*(((RANDBETWEEN(3800,4995))))</f>
        <v>148358339.60862133</v>
      </c>
      <c r="B3352">
        <v>264013471.65519398</v>
      </c>
    </row>
    <row r="3353" spans="1:2" x14ac:dyDescent="0.25">
      <c r="A3353">
        <f ca="1">30719.9176364755*(((RANDBETWEEN(3800,4995))))</f>
        <v>132986523.44830258</v>
      </c>
      <c r="B3353">
        <v>233870419.5213747</v>
      </c>
    </row>
    <row r="3354" spans="1:2" x14ac:dyDescent="0.25">
      <c r="A3354">
        <f ca="1">31638.9073609807*(((RANDBETWEEN(3800,4995))))</f>
        <v>147911891.91258487</v>
      </c>
      <c r="B3354">
        <v>255651083.73845544</v>
      </c>
    </row>
    <row r="3355" spans="1:2" x14ac:dyDescent="0.25">
      <c r="A3355">
        <f ca="1">27778.5569578383*(((RANDBETWEEN(3800,4995))))</f>
        <v>131948145.5497319</v>
      </c>
      <c r="B3355">
        <v>234813142.92377257</v>
      </c>
    </row>
    <row r="3356" spans="1:2" x14ac:dyDescent="0.25">
      <c r="A3356">
        <f ca="1">28636.6291624665*(((RANDBETWEEN(3800,4995))))</f>
        <v>118612917.9909362</v>
      </c>
      <c r="B3356">
        <v>207971117.53333947</v>
      </c>
    </row>
    <row r="3357" spans="1:2" x14ac:dyDescent="0.25">
      <c r="A3357">
        <f ca="1">28792.4393881047*(((RANDBETWEEN(3800,4995))))</f>
        <v>116810926.59754087</v>
      </c>
      <c r="B3357">
        <v>233224138.63587761</v>
      </c>
    </row>
    <row r="3358" spans="1:2" x14ac:dyDescent="0.25">
      <c r="A3358">
        <f ca="1">28266.0436205562*(((RANDBETWEEN(3800,4995))))</f>
        <v>124172729.62510356</v>
      </c>
      <c r="B3358">
        <v>221795516.72160494</v>
      </c>
    </row>
    <row r="3359" spans="1:2" x14ac:dyDescent="0.25">
      <c r="A3359">
        <f ca="1">27037.9011209785*(((RANDBETWEEN(3800,4995))))</f>
        <v>127808158.5988656</v>
      </c>
      <c r="B3359">
        <v>215068774.84886846</v>
      </c>
    </row>
    <row r="3360" spans="1:2" x14ac:dyDescent="0.25">
      <c r="A3360">
        <f ca="1">27413.56662808*(((RANDBETWEEN(3800,4995))))</f>
        <v>120592279.5969239</v>
      </c>
      <c r="B3360">
        <v>261707527.51886478</v>
      </c>
    </row>
    <row r="3361" spans="1:2" x14ac:dyDescent="0.25">
      <c r="A3361">
        <f ca="1">31807.5288367012*(((RANDBETWEEN(3800,4995))))</f>
        <v>152962406.17569587</v>
      </c>
      <c r="B3361">
        <v>245094122.24329591</v>
      </c>
    </row>
    <row r="3362" spans="1:2" x14ac:dyDescent="0.25">
      <c r="A3362">
        <f ca="1">30304.0462751662*(((RANDBETWEEN(3800,4995))))</f>
        <v>127337602.44824842</v>
      </c>
      <c r="B3362">
        <v>204567341.61797681</v>
      </c>
    </row>
    <row r="3363" spans="1:2" x14ac:dyDescent="0.25">
      <c r="A3363">
        <f ca="1">27874.4944953871*(((RANDBETWEEN(3800,4995))))</f>
        <v>137672128.31271699</v>
      </c>
      <c r="B3363">
        <v>230460493.59806794</v>
      </c>
    </row>
    <row r="3364" spans="1:2" x14ac:dyDescent="0.25">
      <c r="A3364">
        <f ca="1">30935.9974967832*(((RANDBETWEEN(3800,4995))))</f>
        <v>148802147.95952737</v>
      </c>
      <c r="B3364">
        <v>240646509.73483446</v>
      </c>
    </row>
    <row r="3365" spans="1:2" x14ac:dyDescent="0.25">
      <c r="A3365">
        <f ca="1">27370.3645786902*(((RANDBETWEEN(3800,4995))))</f>
        <v>123276122.06242077</v>
      </c>
      <c r="B3365">
        <v>254929886.83391523</v>
      </c>
    </row>
    <row r="3366" spans="1:2" x14ac:dyDescent="0.25">
      <c r="A3366">
        <f ca="1">28084.6432029794*(((RANDBETWEEN(3800,4995))))</f>
        <v>123600514.73631221</v>
      </c>
      <c r="B3366">
        <v>264098315.47318622</v>
      </c>
    </row>
    <row r="3367" spans="1:2" x14ac:dyDescent="0.25">
      <c r="A3367">
        <f ca="1">26572.6253217025*(((RANDBETWEEN(3800,4995))))</f>
        <v>129913565.19780351</v>
      </c>
      <c r="B3367">
        <v>213719111.0737575</v>
      </c>
    </row>
    <row r="3368" spans="1:2" x14ac:dyDescent="0.25">
      <c r="A3368">
        <f ca="1">27880.7787078437*(((RANDBETWEEN(3800,4995))))</f>
        <v>136755219.56197339</v>
      </c>
      <c r="B3368">
        <v>204523307.81505129</v>
      </c>
    </row>
    <row r="3369" spans="1:2" x14ac:dyDescent="0.25">
      <c r="A3369">
        <f ca="1">27708.0375824605*(((RANDBETWEEN(3800,4995))))</f>
        <v>134577938.53801078</v>
      </c>
      <c r="B3369">
        <v>266259779.86280304</v>
      </c>
    </row>
    <row r="3370" spans="1:2" x14ac:dyDescent="0.25">
      <c r="A3370">
        <f ca="1">28361.7803323897*(((RANDBETWEEN(3800,4995))))</f>
        <v>137441187.49076039</v>
      </c>
      <c r="B3370">
        <v>219490523.69580469</v>
      </c>
    </row>
    <row r="3371" spans="1:2" x14ac:dyDescent="0.25">
      <c r="A3371">
        <f ca="1">28552.4665272697*(((RANDBETWEEN(3800,4995))))</f>
        <v>131027268.8936407</v>
      </c>
      <c r="B3371">
        <v>244007391.65000635</v>
      </c>
    </row>
    <row r="3372" spans="1:2" x14ac:dyDescent="0.25">
      <c r="A3372">
        <f ca="1">32600.0724597158*(((RANDBETWEEN(3800,4995))))</f>
        <v>132812695.20088227</v>
      </c>
      <c r="B3372">
        <v>257293278.51494324</v>
      </c>
    </row>
    <row r="3373" spans="1:2" x14ac:dyDescent="0.25">
      <c r="A3373">
        <f ca="1">27578.6026381284*(((RANDBETWEEN(3800,4995))))</f>
        <v>129205753.35963169</v>
      </c>
      <c r="B3373">
        <v>243298780.0573827</v>
      </c>
    </row>
    <row r="3374" spans="1:2" x14ac:dyDescent="0.25">
      <c r="A3374">
        <f ca="1">24727.1493393213*(((RANDBETWEEN(3800,4995))))</f>
        <v>117899048.04988395</v>
      </c>
      <c r="B3374">
        <v>203734751.54165834</v>
      </c>
    </row>
    <row r="3375" spans="1:2" x14ac:dyDescent="0.25">
      <c r="A3375">
        <f ca="1">33720.8842883016*(((RANDBETWEEN(3800,4995))))</f>
        <v>163343963.49253291</v>
      </c>
      <c r="B3375">
        <v>235934421.04926747</v>
      </c>
    </row>
    <row r="3376" spans="1:2" x14ac:dyDescent="0.25">
      <c r="A3376">
        <f ca="1">26271.2293521015*(((RANDBETWEEN(3800,4995))))</f>
        <v>110417976.96688281</v>
      </c>
      <c r="B3376">
        <v>230299770.08610684</v>
      </c>
    </row>
    <row r="3377" spans="1:2" x14ac:dyDescent="0.25">
      <c r="A3377">
        <f ca="1">29126.0140988694*(((RANDBETWEEN(3800,4995))))</f>
        <v>142251452.85887793</v>
      </c>
      <c r="B3377">
        <v>213007235.24960428</v>
      </c>
    </row>
    <row r="3378" spans="1:2" x14ac:dyDescent="0.25">
      <c r="A3378">
        <f ca="1">33305.1263507189*(((RANDBETWEEN(3800,4995))))</f>
        <v>154735617.02544022</v>
      </c>
      <c r="B3378">
        <v>234197681.88500565</v>
      </c>
    </row>
    <row r="3379" spans="1:2" x14ac:dyDescent="0.25">
      <c r="A3379">
        <f ca="1">30555.8496812904*(((RANDBETWEEN(3800,4995))))</f>
        <v>145018062.58740407</v>
      </c>
      <c r="B3379">
        <v>236438343.39735681</v>
      </c>
    </row>
    <row r="3380" spans="1:2" x14ac:dyDescent="0.25">
      <c r="A3380">
        <f ca="1">28168.6452969545*(((RANDBETWEEN(3800,4995))))</f>
        <v>131406730.31029287</v>
      </c>
      <c r="B3380">
        <v>221867129.43220139</v>
      </c>
    </row>
    <row r="3381" spans="1:2" x14ac:dyDescent="0.25">
      <c r="A3381">
        <f ca="1">27175.6295966139*(((RANDBETWEEN(3800,4995))))</f>
        <v>108240532.68331316</v>
      </c>
      <c r="B3381">
        <v>246692302.90124297</v>
      </c>
    </row>
    <row r="3382" spans="1:2" x14ac:dyDescent="0.25">
      <c r="A3382">
        <f ca="1">33461.870676013*(((RANDBETWEEN(3800,4995))))</f>
        <v>153221905.82546338</v>
      </c>
      <c r="B3382">
        <v>249697180.11628634</v>
      </c>
    </row>
    <row r="3383" spans="1:2" x14ac:dyDescent="0.25">
      <c r="A3383">
        <f ca="1">31056.8556876534*(((RANDBETWEEN(3800,4995))))</f>
        <v>136805449.30411306</v>
      </c>
      <c r="B3383">
        <v>207417497.52675751</v>
      </c>
    </row>
    <row r="3384" spans="1:2" x14ac:dyDescent="0.25">
      <c r="A3384">
        <f ca="1">28606.5691041578*(((RANDBETWEEN(3800,4995))))</f>
        <v>109105454.56325799</v>
      </c>
      <c r="B3384">
        <v>258244644.07082298</v>
      </c>
    </row>
    <row r="3385" spans="1:2" x14ac:dyDescent="0.25">
      <c r="A3385">
        <f ca="1">32142.1840852378*(((RANDBETWEEN(3800,4995))))</f>
        <v>127733039.55473521</v>
      </c>
      <c r="B3385">
        <v>204206837.78234446</v>
      </c>
    </row>
    <row r="3386" spans="1:2" x14ac:dyDescent="0.25">
      <c r="A3386">
        <f ca="1">28447.4001612704*(((RANDBETWEEN(3800,4995))))</f>
        <v>134641544.96329275</v>
      </c>
      <c r="B3386">
        <v>239415832.16853705</v>
      </c>
    </row>
    <row r="3387" spans="1:2" x14ac:dyDescent="0.25">
      <c r="A3387">
        <f ca="1">27042.6925437814*(((RANDBETWEEN(3800,4995))))</f>
        <v>106467080.5448674</v>
      </c>
      <c r="B3387">
        <v>206532252.55484915</v>
      </c>
    </row>
    <row r="3388" spans="1:2" x14ac:dyDescent="0.25">
      <c r="A3388">
        <f ca="1">30206.1776546986*(((RANDBETWEEN(3800,4995))))</f>
        <v>137468314.50653327</v>
      </c>
      <c r="B3388">
        <v>230419729.18965971</v>
      </c>
    </row>
    <row r="3389" spans="1:2" x14ac:dyDescent="0.25">
      <c r="A3389">
        <f ca="1">27634.2131918261*(((RANDBETWEEN(3800,4995))))</f>
        <v>138032894.89317158</v>
      </c>
      <c r="B3389">
        <v>243044741.45698255</v>
      </c>
    </row>
    <row r="3390" spans="1:2" x14ac:dyDescent="0.25">
      <c r="A3390">
        <f ca="1">27457.3604836539*(((RANDBETWEEN(3800,4995))))</f>
        <v>109005721.12010607</v>
      </c>
      <c r="B3390">
        <v>229331533.08303237</v>
      </c>
    </row>
    <row r="3391" spans="1:2" x14ac:dyDescent="0.25">
      <c r="A3391">
        <f ca="1">33834.6702639828*(((RANDBETWEEN(3800,4995))))</f>
        <v>132902584.79692461</v>
      </c>
      <c r="B3391">
        <v>236791067.094221</v>
      </c>
    </row>
    <row r="3392" spans="1:2" x14ac:dyDescent="0.25">
      <c r="A3392">
        <f ca="1">30944.988360964*(((RANDBETWEEN(3800,4995))))</f>
        <v>128762096.5699714</v>
      </c>
      <c r="B3392">
        <v>250758111.27158046</v>
      </c>
    </row>
    <row r="3393" spans="1:2" x14ac:dyDescent="0.25">
      <c r="A3393">
        <f ca="1">32783.8215575365*(((RANDBETWEEN(3800,4995))))</f>
        <v>128971554.0073486</v>
      </c>
      <c r="B3393">
        <v>264986073.36939156</v>
      </c>
    </row>
    <row r="3394" spans="1:2" x14ac:dyDescent="0.25">
      <c r="A3394">
        <f ca="1">29696.0730124303*(((RANDBETWEEN(3800,4995))))</f>
        <v>129801535.13733281</v>
      </c>
      <c r="B3394">
        <v>247839720.95276389</v>
      </c>
    </row>
    <row r="3395" spans="1:2" x14ac:dyDescent="0.25">
      <c r="A3395">
        <f ca="1">25934.5437768275*(((RANDBETWEEN(3800,4995))))</f>
        <v>100418553.50387616</v>
      </c>
      <c r="B3395">
        <v>236378936.35482484</v>
      </c>
    </row>
    <row r="3396" spans="1:2" x14ac:dyDescent="0.25">
      <c r="A3396">
        <f ca="1">30249.2599946296*(((RANDBETWEEN(3800,4995))))</f>
        <v>123840470.41801369</v>
      </c>
      <c r="B3396">
        <v>239130621.08143768</v>
      </c>
    </row>
    <row r="3397" spans="1:2" x14ac:dyDescent="0.25">
      <c r="A3397">
        <f ca="1">30358.4783052812*(((RANDBETWEEN(3800,4995))))</f>
        <v>116849782.9970274</v>
      </c>
      <c r="B3397">
        <v>259422841.31141773</v>
      </c>
    </row>
    <row r="3398" spans="1:2" x14ac:dyDescent="0.25">
      <c r="A3398">
        <f ca="1">28462.242757828*(((RANDBETWEEN(3800,4995))))</f>
        <v>139920385.3974824</v>
      </c>
      <c r="B3398">
        <v>264827720.90812263</v>
      </c>
    </row>
    <row r="3399" spans="1:2" x14ac:dyDescent="0.25">
      <c r="A3399">
        <f ca="1">28479.1134300708*(((RANDBETWEEN(3800,4995))))</f>
        <v>135133393.22568604</v>
      </c>
      <c r="B3399">
        <v>205221973.39554495</v>
      </c>
    </row>
    <row r="3400" spans="1:2" x14ac:dyDescent="0.25">
      <c r="A3400">
        <f ca="1">32254.6545635523*(((RANDBETWEEN(3800,4995))))</f>
        <v>140178728.73319817</v>
      </c>
      <c r="B3400">
        <v>261516667.22132415</v>
      </c>
    </row>
    <row r="3401" spans="1:2" x14ac:dyDescent="0.25">
      <c r="A3401">
        <f ca="1">31829.5941215427*(((RANDBETWEEN(3800,4995))))</f>
        <v>122798574.12091176</v>
      </c>
      <c r="B3401">
        <v>263735694.62094396</v>
      </c>
    </row>
    <row r="3402" spans="1:2" x14ac:dyDescent="0.25">
      <c r="A3402">
        <f ca="1">30389.7340607235*(((RANDBETWEEN(3800,4995))))</f>
        <v>137574326.09289524</v>
      </c>
      <c r="B3402">
        <v>207641309.13102639</v>
      </c>
    </row>
    <row r="3403" spans="1:2" x14ac:dyDescent="0.25">
      <c r="A3403">
        <f ca="1">30483.6208594814*(((RANDBETWEEN(3800,4995))))</f>
        <v>146778634.43840289</v>
      </c>
      <c r="B3403">
        <v>245908479.61047685</v>
      </c>
    </row>
    <row r="3404" spans="1:2" x14ac:dyDescent="0.25">
      <c r="A3404">
        <f ca="1">26535.9346666763*(((RANDBETWEEN(3800,4995))))</f>
        <v>118748307.63337661</v>
      </c>
      <c r="B3404">
        <v>216836512.95227051</v>
      </c>
    </row>
    <row r="3405" spans="1:2" x14ac:dyDescent="0.25">
      <c r="A3405">
        <f ca="1">29542.5505381776*(((RANDBETWEEN(3800,4995))))</f>
        <v>136279785.6326133</v>
      </c>
      <c r="B3405">
        <v>260852082.99672741</v>
      </c>
    </row>
    <row r="3406" spans="1:2" x14ac:dyDescent="0.25">
      <c r="A3406">
        <f ca="1">31388.7954759212*(((RANDBETWEEN(3800,4995))))</f>
        <v>145361511.8489913</v>
      </c>
      <c r="B3406">
        <v>260129095.44033077</v>
      </c>
    </row>
    <row r="3407" spans="1:2" x14ac:dyDescent="0.25">
      <c r="A3407">
        <f ca="1">28609.1971752021*(((RANDBETWEEN(3800,4995))))</f>
        <v>112262489.71549304</v>
      </c>
      <c r="B3407">
        <v>203693193.16809285</v>
      </c>
    </row>
    <row r="3408" spans="1:2" x14ac:dyDescent="0.25">
      <c r="A3408">
        <f ca="1">34232.6544555885*(((RANDBETWEEN(3800,4995))))</f>
        <v>147816601.93923125</v>
      </c>
      <c r="B3408">
        <v>263570061.81589967</v>
      </c>
    </row>
    <row r="3409" spans="1:2" x14ac:dyDescent="0.25">
      <c r="A3409">
        <f ca="1">31305.795136049*(((RANDBETWEEN(3800,4995))))</f>
        <v>145791087.94858024</v>
      </c>
      <c r="B3409">
        <v>234405429.59456229</v>
      </c>
    </row>
    <row r="3410" spans="1:2" x14ac:dyDescent="0.25">
      <c r="A3410">
        <f ca="1">33213.2942011397*(((RANDBETWEEN(3800,4995))))</f>
        <v>132919603.39296117</v>
      </c>
      <c r="B3410">
        <v>215764426.25549865</v>
      </c>
    </row>
    <row r="3411" spans="1:2" x14ac:dyDescent="0.25">
      <c r="A3411">
        <f ca="1">29901.9699586076*(((RANDBETWEEN(3800,4995))))</f>
        <v>142064259.27334464</v>
      </c>
      <c r="B3411">
        <v>255377663.11714062</v>
      </c>
    </row>
    <row r="3412" spans="1:2" x14ac:dyDescent="0.25">
      <c r="A3412">
        <f ca="1">27335.8878242817*(((RANDBETWEEN(3800,4995))))</f>
        <v>104505099.15222888</v>
      </c>
      <c r="B3412">
        <v>214707912.80553314</v>
      </c>
    </row>
    <row r="3413" spans="1:2" x14ac:dyDescent="0.25">
      <c r="A3413">
        <f ca="1">29716.3909490567*(((RANDBETWEEN(3800,4995))))</f>
        <v>116933998.38453828</v>
      </c>
      <c r="B3413">
        <v>260778922.40400732</v>
      </c>
    </row>
    <row r="3414" spans="1:2" x14ac:dyDescent="0.25">
      <c r="A3414">
        <f ca="1">30543.7748637558*(((RANDBETWEEN(3800,4995))))</f>
        <v>118509846.47137266</v>
      </c>
      <c r="B3414">
        <v>245328787.08015725</v>
      </c>
    </row>
    <row r="3415" spans="1:2" x14ac:dyDescent="0.25">
      <c r="A3415">
        <f ca="1">30513.6112521886*(((RANDBETWEEN(3800,4995))))</f>
        <v>132703695.33576824</v>
      </c>
      <c r="B3415">
        <v>242547548.90586692</v>
      </c>
    </row>
    <row r="3416" spans="1:2" x14ac:dyDescent="0.25">
      <c r="A3416">
        <f ca="1">31744.5923221247*(((RANDBETWEEN(3800,4995))))</f>
        <v>150532856.7915152</v>
      </c>
      <c r="B3416">
        <v>262363930.83350843</v>
      </c>
    </row>
    <row r="3417" spans="1:2" x14ac:dyDescent="0.25">
      <c r="A3417">
        <f ca="1">28952.9470679458*(((RANDBETWEEN(3800,4995))))</f>
        <v>126408566.89865135</v>
      </c>
      <c r="B3417">
        <v>250737784.70741197</v>
      </c>
    </row>
    <row r="3418" spans="1:2" x14ac:dyDescent="0.25">
      <c r="A3418">
        <f ca="1">31159.5550443659*(((RANDBETWEEN(3800,4995))))</f>
        <v>134920873.34210414</v>
      </c>
      <c r="B3418">
        <v>225249369.2477324</v>
      </c>
    </row>
    <row r="3419" spans="1:2" x14ac:dyDescent="0.25">
      <c r="A3419">
        <f ca="1">32732.9734716596*(((RANDBETWEEN(3800,4995))))</f>
        <v>137151158.8462539</v>
      </c>
      <c r="B3419">
        <v>262484718.35053864</v>
      </c>
    </row>
    <row r="3420" spans="1:2" x14ac:dyDescent="0.25">
      <c r="A3420">
        <f ca="1">31446.4153604262*(((RANDBETWEEN(3800,4995))))</f>
        <v>154150328.09680909</v>
      </c>
      <c r="B3420">
        <v>245998024.33699203</v>
      </c>
    </row>
    <row r="3421" spans="1:2" x14ac:dyDescent="0.25">
      <c r="A3421">
        <f ca="1">27157.1233504446*(((RANDBETWEEN(3800,4995))))</f>
        <v>125900423.85266128</v>
      </c>
      <c r="B3421">
        <v>226819199.39016134</v>
      </c>
    </row>
    <row r="3422" spans="1:2" x14ac:dyDescent="0.25">
      <c r="A3422">
        <f ca="1">31538.9428156809*(((RANDBETWEEN(3800,4995))))</f>
        <v>138645192.61773312</v>
      </c>
      <c r="B3422">
        <v>242779073.36598623</v>
      </c>
    </row>
    <row r="3423" spans="1:2" x14ac:dyDescent="0.25">
      <c r="A3423">
        <f ca="1">29749.6444406804*(((RANDBETWEEN(3800,4995))))</f>
        <v>133486654.60533288</v>
      </c>
      <c r="B3423">
        <v>210683614.6070022</v>
      </c>
    </row>
    <row r="3424" spans="1:2" x14ac:dyDescent="0.25">
      <c r="A3424">
        <f ca="1">31504.4612249565*(((RANDBETWEEN(3800,4995))))</f>
        <v>148858579.28791925</v>
      </c>
      <c r="B3424">
        <v>238112143.13777924</v>
      </c>
    </row>
    <row r="3425" spans="1:2" x14ac:dyDescent="0.25">
      <c r="A3425">
        <f ca="1">29499.859186799*(((RANDBETWEEN(3800,4995))))</f>
        <v>117645438.43695454</v>
      </c>
      <c r="B3425">
        <v>221743207.12620991</v>
      </c>
    </row>
    <row r="3426" spans="1:2" x14ac:dyDescent="0.25">
      <c r="A3426">
        <f ca="1">29040.0889808015*(((RANDBETWEEN(3800,4995))))</f>
        <v>136517458.29874763</v>
      </c>
      <c r="B3426">
        <v>249573463.59632534</v>
      </c>
    </row>
    <row r="3427" spans="1:2" x14ac:dyDescent="0.25">
      <c r="A3427">
        <f ca="1">28049.885707741*(((RANDBETWEEN(3800,4995))))</f>
        <v>120923057.28607126</v>
      </c>
      <c r="B3427">
        <v>232496271.50926721</v>
      </c>
    </row>
    <row r="3428" spans="1:2" x14ac:dyDescent="0.25">
      <c r="A3428">
        <f ca="1">26695.9291064447*(((RANDBETWEEN(3800,4995))))</f>
        <v>132438504.29707207</v>
      </c>
      <c r="B3428">
        <v>205404747.73260728</v>
      </c>
    </row>
    <row r="3429" spans="1:2" x14ac:dyDescent="0.25">
      <c r="A3429">
        <f ca="1">28163.6626113058*(((RANDBETWEEN(3800,4995))))</f>
        <v>139044002.31201658</v>
      </c>
      <c r="B3429">
        <v>205589130.58286229</v>
      </c>
    </row>
    <row r="3430" spans="1:2" x14ac:dyDescent="0.25">
      <c r="A3430">
        <f ca="1">30911.2783818173*(((RANDBETWEEN(3800,4995))))</f>
        <v>137864301.58290514</v>
      </c>
      <c r="B3430">
        <v>234953073.17881322</v>
      </c>
    </row>
    <row r="3431" spans="1:2" x14ac:dyDescent="0.25">
      <c r="A3431">
        <f ca="1">29324.4929169344*(((RANDBETWEEN(3800,4995))))</f>
        <v>118441626.89149795</v>
      </c>
      <c r="B3431">
        <v>252935166.56485662</v>
      </c>
    </row>
    <row r="3432" spans="1:2" x14ac:dyDescent="0.25">
      <c r="A3432">
        <f ca="1">34101.5392513156*(((RANDBETWEEN(3800,4995))))</f>
        <v>154991495.89722928</v>
      </c>
      <c r="B3432">
        <v>209674724.35868967</v>
      </c>
    </row>
    <row r="3433" spans="1:2" x14ac:dyDescent="0.25">
      <c r="A3433">
        <f ca="1">30355.4301209345*(((RANDBETWEEN(3800,4995))))</f>
        <v>141759858.66476429</v>
      </c>
      <c r="B3433">
        <v>240879043.21221438</v>
      </c>
    </row>
    <row r="3434" spans="1:2" x14ac:dyDescent="0.25">
      <c r="A3434">
        <f ca="1">33329.1321523436*(((RANDBETWEEN(3800,4995))))</f>
        <v>162479519.24267504</v>
      </c>
      <c r="B3434">
        <v>257968177.64315099</v>
      </c>
    </row>
    <row r="3435" spans="1:2" x14ac:dyDescent="0.25">
      <c r="A3435">
        <f ca="1">28198.031064813*(((RANDBETWEEN(3800,4995))))</f>
        <v>135942707.7634635</v>
      </c>
      <c r="B3435">
        <v>238783399.36546788</v>
      </c>
    </row>
    <row r="3436" spans="1:2" x14ac:dyDescent="0.25">
      <c r="A3436">
        <f ca="1">29073.5878992552*(((RANDBETWEEN(3800,4995))))</f>
        <v>130336894.55236119</v>
      </c>
      <c r="B3436">
        <v>204269506.48881653</v>
      </c>
    </row>
    <row r="3437" spans="1:2" x14ac:dyDescent="0.25">
      <c r="A3437">
        <f ca="1">27161.0338724811*(((RANDBETWEEN(3800,4995))))</f>
        <v>121192533.13901086</v>
      </c>
      <c r="B3437">
        <v>229247004.95454592</v>
      </c>
    </row>
    <row r="3438" spans="1:2" x14ac:dyDescent="0.25">
      <c r="A3438">
        <f ca="1">26644.9713888532*(((RANDBETWEEN(3800,4995))))</f>
        <v>117211229.13956517</v>
      </c>
      <c r="B3438">
        <v>210032688.17185086</v>
      </c>
    </row>
    <row r="3439" spans="1:2" x14ac:dyDescent="0.25">
      <c r="A3439">
        <f ca="1">31791.1111863814*(((RANDBETWEEN(3800,4995))))</f>
        <v>137528346.99228615</v>
      </c>
      <c r="B3439">
        <v>217064257.46754315</v>
      </c>
    </row>
    <row r="3440" spans="1:2" x14ac:dyDescent="0.25">
      <c r="A3440">
        <f ca="1">33242.8141334729*(((RANDBETWEEN(3800,4995))))</f>
        <v>161859262.0158799</v>
      </c>
      <c r="B3440">
        <v>225047099.43927804</v>
      </c>
    </row>
    <row r="3441" spans="1:2" x14ac:dyDescent="0.25">
      <c r="A3441">
        <f ca="1">27365.8409854428*(((RANDBETWEEN(3800,4995))))</f>
        <v>132478036.21052855</v>
      </c>
      <c r="B3441">
        <v>255267935.55415091</v>
      </c>
    </row>
    <row r="3442" spans="1:2" x14ac:dyDescent="0.25">
      <c r="A3442">
        <f ca="1">31387.2347673542*(((RANDBETWEEN(3800,4995))))</f>
        <v>134870947.79532093</v>
      </c>
      <c r="B3442">
        <v>210428591.40949932</v>
      </c>
    </row>
    <row r="3443" spans="1:2" x14ac:dyDescent="0.25">
      <c r="A3443">
        <f ca="1">28705.179169853*(((RANDBETWEEN(3800,4995))))</f>
        <v>110314003.54974504</v>
      </c>
      <c r="B3443">
        <v>225665222.1514957</v>
      </c>
    </row>
    <row r="3444" spans="1:2" x14ac:dyDescent="0.25">
      <c r="A3444">
        <f ca="1">30949.1269307348*(((RANDBETWEEN(3800,4995))))</f>
        <v>127448504.70076601</v>
      </c>
      <c r="B3444">
        <v>242049360.24076807</v>
      </c>
    </row>
    <row r="3445" spans="1:2" x14ac:dyDescent="0.25">
      <c r="A3445">
        <f ca="1">26985.6050339719*(((RANDBETWEEN(3800,4995))))</f>
        <v>122244790.80389281</v>
      </c>
      <c r="B3445">
        <v>221234161.09631324</v>
      </c>
    </row>
    <row r="3446" spans="1:2" x14ac:dyDescent="0.25">
      <c r="A3446">
        <f ca="1">31863.9677326645*(((RANDBETWEEN(3800,4995))))</f>
        <v>155846666.18046227</v>
      </c>
      <c r="B3446">
        <v>224504600.82347992</v>
      </c>
    </row>
    <row r="3447" spans="1:2" x14ac:dyDescent="0.25">
      <c r="A3447">
        <f ca="1">27648.9859300058*(((RANDBETWEEN(3800,4995))))</f>
        <v>105342636.39332215</v>
      </c>
      <c r="B3447">
        <v>209280261.57778373</v>
      </c>
    </row>
    <row r="3448" spans="1:2" x14ac:dyDescent="0.25">
      <c r="A3448">
        <f ca="1">30389.1109414386*(((RANDBETWEEN(3800,4995))))</f>
        <v>140701583.65886056</v>
      </c>
      <c r="B3448">
        <v>232773732.51486194</v>
      </c>
    </row>
    <row r="3449" spans="1:2" x14ac:dyDescent="0.25">
      <c r="A3449">
        <f ca="1">32905.4339416323*(((RANDBETWEEN(3800,4995))))</f>
        <v>158077704.65560171</v>
      </c>
      <c r="B3449">
        <v>248031686.06509703</v>
      </c>
    </row>
    <row r="3450" spans="1:2" x14ac:dyDescent="0.25">
      <c r="A3450">
        <f ca="1">32182.3821639322*(((RANDBETWEEN(3800,4995))))</f>
        <v>147041304.10700634</v>
      </c>
      <c r="B3450">
        <v>262933269.19015038</v>
      </c>
    </row>
    <row r="3451" spans="1:2" x14ac:dyDescent="0.25">
      <c r="A3451">
        <f ca="1">29699.2769414325*(((RANDBETWEEN(3800,4995))))</f>
        <v>112857252.37744361</v>
      </c>
      <c r="B3451">
        <v>229552071.76561221</v>
      </c>
    </row>
    <row r="3452" spans="1:2" x14ac:dyDescent="0.25">
      <c r="A3452">
        <f ca="1">29768.506605786*(((RANDBETWEEN(3800,4995))))</f>
        <v>139644064.4877421</v>
      </c>
      <c r="B3452">
        <v>247515724.54145208</v>
      </c>
    </row>
    <row r="3453" spans="1:2" x14ac:dyDescent="0.25">
      <c r="A3453">
        <f ca="1">28218.8612149557*(((RANDBETWEEN(3800,4995))))</f>
        <v>118124153.04580443</v>
      </c>
      <c r="B3453">
        <v>235508544.15258834</v>
      </c>
    </row>
    <row r="3454" spans="1:2" x14ac:dyDescent="0.25">
      <c r="A3454">
        <f ca="1">34968.7094699962*(((RANDBETWEEN(3800,4995))))</f>
        <v>155016289.0804933</v>
      </c>
      <c r="B3454">
        <v>212578880.48696402</v>
      </c>
    </row>
    <row r="3455" spans="1:2" x14ac:dyDescent="0.25">
      <c r="A3455">
        <f ca="1">29234.1785479378*(((RANDBETWEEN(3800,4995))))</f>
        <v>142545854.5997448</v>
      </c>
      <c r="B3455">
        <v>237896860.09009731</v>
      </c>
    </row>
    <row r="3456" spans="1:2" x14ac:dyDescent="0.25">
      <c r="A3456">
        <f ca="1">29278.0692423901*(((RANDBETWEEN(3800,4995))))</f>
        <v>122030992.602282</v>
      </c>
      <c r="B3456">
        <v>254106299.65758494</v>
      </c>
    </row>
    <row r="3457" spans="1:2" x14ac:dyDescent="0.25">
      <c r="A3457">
        <f ca="1">29308.3893752451*(((RANDBETWEEN(3800,4995))))</f>
        <v>123534861.21665795</v>
      </c>
      <c r="B3457">
        <v>220227760.00241724</v>
      </c>
    </row>
    <row r="3458" spans="1:2" x14ac:dyDescent="0.25">
      <c r="A3458">
        <f ca="1">25787.5460973998*(((RANDBETWEEN(3800,4995))))</f>
        <v>109674433.55224155</v>
      </c>
      <c r="B3458">
        <v>258091190.47756097</v>
      </c>
    </row>
    <row r="3459" spans="1:2" x14ac:dyDescent="0.25">
      <c r="A3459">
        <f ca="1">27485.5208880066*(((RANDBETWEEN(3800,4995))))</f>
        <v>111096475.42932275</v>
      </c>
      <c r="B3459">
        <v>217311689.82091713</v>
      </c>
    </row>
    <row r="3460" spans="1:2" x14ac:dyDescent="0.25">
      <c r="A3460">
        <f ca="1">31767.1920131198*(((RANDBETWEEN(3800,4995))))</f>
        <v>146827961.4846397</v>
      </c>
      <c r="B3460">
        <v>237382740.54273343</v>
      </c>
    </row>
    <row r="3461" spans="1:2" x14ac:dyDescent="0.25">
      <c r="A3461">
        <f ca="1">32062.4115983011*(((RANDBETWEEN(3800,4995))))</f>
        <v>157554690.5940516</v>
      </c>
      <c r="B3461">
        <v>232429009.21934271</v>
      </c>
    </row>
    <row r="3462" spans="1:2" x14ac:dyDescent="0.25">
      <c r="A3462">
        <f ca="1">33101.7007937528*(((RANDBETWEEN(3800,4995))))</f>
        <v>130619311.33214839</v>
      </c>
      <c r="B3462">
        <v>250485850.80132064</v>
      </c>
    </row>
    <row r="3463" spans="1:2" x14ac:dyDescent="0.25">
      <c r="A3463">
        <f ca="1">28175.5440530246*(((RANDBETWEEN(3800,4995))))</f>
        <v>118928971.44781692</v>
      </c>
      <c r="B3463">
        <v>215789098.16426817</v>
      </c>
    </row>
    <row r="3464" spans="1:2" x14ac:dyDescent="0.25">
      <c r="A3464">
        <f ca="1">32890.1294234787*(((RANDBETWEEN(3800,4995))))</f>
        <v>158629094.20943791</v>
      </c>
      <c r="B3464">
        <v>266223633.30594009</v>
      </c>
    </row>
    <row r="3465" spans="1:2" x14ac:dyDescent="0.25">
      <c r="A3465">
        <f ca="1">30456.6616893532*(((RANDBETWEEN(3800,4995))))</f>
        <v>118628697.28003079</v>
      </c>
      <c r="B3465">
        <v>228694587.87136751</v>
      </c>
    </row>
    <row r="3466" spans="1:2" x14ac:dyDescent="0.25">
      <c r="A3466">
        <f ca="1">30955.0180271096*(((RANDBETWEEN(3800,4995))))</f>
        <v>152205823.63929805</v>
      </c>
      <c r="B3466">
        <v>217441257.55692449</v>
      </c>
    </row>
    <row r="3467" spans="1:2" x14ac:dyDescent="0.25">
      <c r="A3467">
        <f ca="1">34620.7367105951*(((RANDBETWEEN(3800,4995))))</f>
        <v>143087504.82488954</v>
      </c>
      <c r="B3467">
        <v>255192633.26396331</v>
      </c>
    </row>
    <row r="3468" spans="1:2" x14ac:dyDescent="0.25">
      <c r="A3468">
        <f ca="1">26055.8012345468*(((RANDBETWEEN(3800,4995))))</f>
        <v>99533160.715968907</v>
      </c>
      <c r="B3468">
        <v>256688110.89613783</v>
      </c>
    </row>
    <row r="3469" spans="1:2" x14ac:dyDescent="0.25">
      <c r="A3469">
        <f ca="1">28872.1659618713*(((RANDBETWEEN(3800,4995))))</f>
        <v>126950913.73434833</v>
      </c>
      <c r="B3469">
        <v>229758729.23988822</v>
      </c>
    </row>
    <row r="3470" spans="1:2" x14ac:dyDescent="0.25">
      <c r="A3470">
        <f ca="1">29971.7778325748*(((RANDBETWEEN(3800,4995))))</f>
        <v>146591965.37912318</v>
      </c>
      <c r="B3470">
        <v>223248967.49325123</v>
      </c>
    </row>
    <row r="3471" spans="1:2" x14ac:dyDescent="0.25">
      <c r="A3471">
        <f ca="1">32139.9922092851*(((RANDBETWEEN(3800,4995))))</f>
        <v>146751204.42759582</v>
      </c>
      <c r="B3471">
        <v>251388955.53494316</v>
      </c>
    </row>
    <row r="3472" spans="1:2" x14ac:dyDescent="0.25">
      <c r="A3472">
        <f ca="1">27018.9903675076*(((RANDBETWEEN(3800,4995))))</f>
        <v>111426316.27560143</v>
      </c>
      <c r="B3472">
        <v>208851531.03080338</v>
      </c>
    </row>
    <row r="3473" spans="1:2" x14ac:dyDescent="0.25">
      <c r="A3473">
        <f ca="1">30780.0028529932*(((RANDBETWEEN(3800,4995))))</f>
        <v>127059851.77715588</v>
      </c>
      <c r="B3473">
        <v>237670687.19601995</v>
      </c>
    </row>
    <row r="3474" spans="1:2" x14ac:dyDescent="0.25">
      <c r="A3474">
        <f ca="1">26739.6211027729*(((RANDBETWEEN(3800,4995))))</f>
        <v>108215246.60292183</v>
      </c>
      <c r="B3474">
        <v>220338614.02599949</v>
      </c>
    </row>
    <row r="3475" spans="1:2" x14ac:dyDescent="0.25">
      <c r="A3475">
        <f ca="1">29850.1280270847*(((RANDBETWEEN(3800,4995))))</f>
        <v>141549307.10443556</v>
      </c>
      <c r="B3475">
        <v>244225922.4191573</v>
      </c>
    </row>
    <row r="3476" spans="1:2" x14ac:dyDescent="0.25">
      <c r="A3476">
        <f ca="1">27047.9514308577*(((RANDBETWEEN(3800,4995))))</f>
        <v>125448398.73631787</v>
      </c>
      <c r="B3476">
        <v>246027329.97861779</v>
      </c>
    </row>
    <row r="3477" spans="1:2" x14ac:dyDescent="0.25">
      <c r="A3477">
        <f ca="1">31445.2756664737*(((RANDBETWEEN(3800,4995))))</f>
        <v>146975218.46509817</v>
      </c>
      <c r="B3477">
        <v>242165969.16714099</v>
      </c>
    </row>
    <row r="3478" spans="1:2" x14ac:dyDescent="0.25">
      <c r="A3478">
        <f ca="1">27402.3064419883*(((RANDBETWEEN(3800,4995))))</f>
        <v>132764174.71143322</v>
      </c>
      <c r="B3478">
        <v>254567455.11149418</v>
      </c>
    </row>
    <row r="3479" spans="1:2" x14ac:dyDescent="0.25">
      <c r="A3479">
        <f ca="1">30690.0879486974*(((RANDBETWEEN(3800,4995))))</f>
        <v>130218043.16632287</v>
      </c>
      <c r="B3479">
        <v>216404310.62259045</v>
      </c>
    </row>
    <row r="3480" spans="1:2" x14ac:dyDescent="0.25">
      <c r="A3480">
        <f ca="1">33604.9084759649*(((RANDBETWEEN(3800,4995))))</f>
        <v>142518416.84656695</v>
      </c>
      <c r="B3480">
        <v>215948840.09034443</v>
      </c>
    </row>
    <row r="3481" spans="1:2" x14ac:dyDescent="0.25">
      <c r="A3481">
        <f ca="1">33364.3127968272*(((RANDBETWEEN(3800,4995))))</f>
        <v>161216359.4342691</v>
      </c>
      <c r="B3481">
        <v>210680966.13591909</v>
      </c>
    </row>
    <row r="3482" spans="1:2" x14ac:dyDescent="0.25">
      <c r="A3482">
        <f ca="1">27427.7212470203*(((RANDBETWEEN(3800,4995))))</f>
        <v>105103027.81858173</v>
      </c>
      <c r="B3482">
        <v>253632948.2545757</v>
      </c>
    </row>
    <row r="3483" spans="1:2" x14ac:dyDescent="0.25">
      <c r="A3483">
        <f ca="1">30463.5432822035*(((RANDBETWEEN(3800,4995))))</f>
        <v>145585273.34565058</v>
      </c>
      <c r="B3483">
        <v>264153984.11852497</v>
      </c>
    </row>
    <row r="3484" spans="1:2" x14ac:dyDescent="0.25">
      <c r="A3484">
        <f ca="1">31252.3478159632*(((RANDBETWEEN(3800,4995))))</f>
        <v>119977763.2654829</v>
      </c>
      <c r="B3484">
        <v>210604215.85101941</v>
      </c>
    </row>
    <row r="3485" spans="1:2" x14ac:dyDescent="0.25">
      <c r="A3485">
        <f ca="1">33145.6625898716*(((RANDBETWEEN(3800,4995))))</f>
        <v>136526984.20768097</v>
      </c>
      <c r="B3485">
        <v>208051532.9067575</v>
      </c>
    </row>
    <row r="3486" spans="1:2" x14ac:dyDescent="0.25">
      <c r="A3486">
        <f ca="1">28423.5436821846*(((RANDBETWEEN(3800,4995))))</f>
        <v>114461610.40815759</v>
      </c>
      <c r="B3486">
        <v>228059887.06319231</v>
      </c>
    </row>
    <row r="3487" spans="1:2" x14ac:dyDescent="0.25">
      <c r="A3487">
        <f ca="1">31163.21107402*(((RANDBETWEEN(3800,4995))))</f>
        <v>144379156.90593487</v>
      </c>
      <c r="B3487">
        <v>244228881.72730988</v>
      </c>
    </row>
    <row r="3488" spans="1:2" x14ac:dyDescent="0.25">
      <c r="A3488">
        <f ca="1">32210.4256225676*(((RANDBETWEEN(3800,4995))))</f>
        <v>152355313.19474453</v>
      </c>
      <c r="B3488">
        <v>261268961.90839419</v>
      </c>
    </row>
    <row r="3489" spans="1:2" x14ac:dyDescent="0.25">
      <c r="A3489">
        <f ca="1">26924.2008499563*(((RANDBETWEEN(3800,4995))))</f>
        <v>107346788.78877595</v>
      </c>
      <c r="B3489">
        <v>209406786.53356907</v>
      </c>
    </row>
    <row r="3490" spans="1:2" x14ac:dyDescent="0.25">
      <c r="A3490">
        <f ca="1">31349.0060491428*(((RANDBETWEEN(3800,4995))))</f>
        <v>122417868.62190245</v>
      </c>
      <c r="B3490">
        <v>248241861.02440712</v>
      </c>
    </row>
    <row r="3491" spans="1:2" x14ac:dyDescent="0.25">
      <c r="A3491">
        <f ca="1">27152.6976064375*(((RANDBETWEEN(3800,4995))))</f>
        <v>118575830.44731241</v>
      </c>
      <c r="B3491">
        <v>215304256.62183705</v>
      </c>
    </row>
    <row r="3492" spans="1:2" x14ac:dyDescent="0.25">
      <c r="A3492">
        <f ca="1">28152.0117394407*(((RANDBETWEEN(3800,4995))))</f>
        <v>122433099.0548276</v>
      </c>
      <c r="B3492">
        <v>242436784.33215457</v>
      </c>
    </row>
    <row r="3493" spans="1:2" x14ac:dyDescent="0.25">
      <c r="A3493">
        <f ca="1">31414.2173645596*(((RANDBETWEEN(3800,4995))))</f>
        <v>138819426.53398901</v>
      </c>
      <c r="B3493">
        <v>250913822.87057146</v>
      </c>
    </row>
    <row r="3494" spans="1:2" x14ac:dyDescent="0.25">
      <c r="A3494">
        <f ca="1">27297.2278275204*(((RANDBETWEEN(3800,4995))))</f>
        <v>106022432.88208924</v>
      </c>
      <c r="B3494">
        <v>258481749.0853855</v>
      </c>
    </row>
    <row r="3495" spans="1:2" x14ac:dyDescent="0.25">
      <c r="A3495">
        <f ca="1">30171.1789109268*(((RANDBETWEEN(3800,4995))))</f>
        <v>147356037.80096644</v>
      </c>
      <c r="B3495">
        <v>262575434.87069136</v>
      </c>
    </row>
    <row r="3496" spans="1:2" x14ac:dyDescent="0.25">
      <c r="A3496">
        <f ca="1">27163.2953221461*(((RANDBETWEEN(3800,4995))))</f>
        <v>132122268.44691862</v>
      </c>
      <c r="B3496">
        <v>246796359.00280446</v>
      </c>
    </row>
    <row r="3497" spans="1:2" x14ac:dyDescent="0.25">
      <c r="A3497">
        <f ca="1">27380.6011307294*(((RANDBETWEEN(3800,4995))))</f>
        <v>135999445.81633303</v>
      </c>
      <c r="B3497">
        <v>238911065.18839473</v>
      </c>
    </row>
    <row r="3498" spans="1:2" x14ac:dyDescent="0.25">
      <c r="A3498">
        <f ca="1">29831.8865247619*(((RANDBETWEEN(3800,4995))))</f>
        <v>139016591.20539051</v>
      </c>
      <c r="B3498">
        <v>237123451.25920022</v>
      </c>
    </row>
    <row r="3499" spans="1:2" x14ac:dyDescent="0.25">
      <c r="A3499">
        <f ca="1">31974.2177732583*(((RANDBETWEEN(3800,4995))))</f>
        <v>131414035.0480915</v>
      </c>
      <c r="B3499">
        <v>261081239.61810523</v>
      </c>
    </row>
    <row r="3500" spans="1:2" x14ac:dyDescent="0.25">
      <c r="A3500">
        <f ca="1">28859.1701296109*(((RANDBETWEEN(3800,4995))))</f>
        <v>136359578.86241156</v>
      </c>
      <c r="B3500">
        <v>220829754.34273303</v>
      </c>
    </row>
    <row r="3501" spans="1:2" x14ac:dyDescent="0.25">
      <c r="A3501">
        <f ca="1">30132.8779170266*(((RANDBETWEEN(3800,4995))))</f>
        <v>128034598.26944605</v>
      </c>
      <c r="B3501">
        <v>220386995.01340801</v>
      </c>
    </row>
    <row r="3502" spans="1:2" x14ac:dyDescent="0.25">
      <c r="A3502">
        <f ca="1">29761.1522527198*(((RANDBETWEEN(3800,4995))))</f>
        <v>133925185.13723923</v>
      </c>
      <c r="B3502">
        <v>267387529.20418105</v>
      </c>
    </row>
    <row r="3503" spans="1:2" x14ac:dyDescent="0.25">
      <c r="A3503">
        <f ca="1">30596.5941345131*(((RANDBETWEEN(3800,4995))))</f>
        <v>142518935.47856218</v>
      </c>
      <c r="B3503">
        <v>262955784.93745998</v>
      </c>
    </row>
    <row r="3504" spans="1:2" x14ac:dyDescent="0.25">
      <c r="A3504">
        <f ca="1">27559.7504773512*(((RANDBETWEEN(3800,4995))))</f>
        <v>116412386.01633146</v>
      </c>
      <c r="B3504">
        <v>207807326.4548012</v>
      </c>
    </row>
    <row r="3505" spans="1:2" x14ac:dyDescent="0.25">
      <c r="A3505">
        <f ca="1">26498.4026463874*(((RANDBETWEEN(3800,4995))))</f>
        <v>130663623.44933613</v>
      </c>
      <c r="B3505">
        <v>246602561.82730639</v>
      </c>
    </row>
    <row r="3506" spans="1:2" x14ac:dyDescent="0.25">
      <c r="A3506">
        <f ca="1">26683.6703156639*(((RANDBETWEEN(3800,4995))))</f>
        <v>130963453.90927821</v>
      </c>
      <c r="B3506">
        <v>250654360.53397882</v>
      </c>
    </row>
    <row r="3507" spans="1:2" x14ac:dyDescent="0.25">
      <c r="A3507">
        <f ca="1">33238.1965961942*(((RANDBETWEEN(3800,4995))))</f>
        <v>146946067.15177441</v>
      </c>
      <c r="B3507">
        <v>234069344.94992638</v>
      </c>
    </row>
    <row r="3508" spans="1:2" x14ac:dyDescent="0.25">
      <c r="A3508">
        <f ca="1">27475.9931024057*(((RANDBETWEEN(3800,4995))))</f>
        <v>107238801.07868928</v>
      </c>
      <c r="B3508">
        <v>206550889.01642692</v>
      </c>
    </row>
    <row r="3509" spans="1:2" x14ac:dyDescent="0.25">
      <c r="A3509">
        <f ca="1">27215.0223515498*(((RANDBETWEEN(3800,4995))))</f>
        <v>121760010.00083363</v>
      </c>
      <c r="B3509">
        <v>235296774.19377369</v>
      </c>
    </row>
    <row r="3510" spans="1:2" x14ac:dyDescent="0.25">
      <c r="A3510">
        <f ca="1">29153.5229329339*(((RANDBETWEEN(3800,4995))))</f>
        <v>116555784.6858696</v>
      </c>
      <c r="B3510">
        <v>220983779.32348001</v>
      </c>
    </row>
    <row r="3511" spans="1:2" x14ac:dyDescent="0.25">
      <c r="A3511">
        <f ca="1">31500.0262201883*(((RANDBETWEEN(3800,4995))))</f>
        <v>147420122.71048146</v>
      </c>
      <c r="B3511">
        <v>245307198.83046657</v>
      </c>
    </row>
    <row r="3512" spans="1:2" x14ac:dyDescent="0.25">
      <c r="A3512">
        <f ca="1">32511.4788395329*(((RANDBETWEEN(3800,4995))))</f>
        <v>147959740.19871417</v>
      </c>
      <c r="B3512">
        <v>261051953.27743518</v>
      </c>
    </row>
    <row r="3513" spans="1:2" x14ac:dyDescent="0.25">
      <c r="A3513">
        <f ca="1">25595.8248395322*(((RANDBETWEEN(3800,4995))))</f>
        <v>113773441.41172065</v>
      </c>
      <c r="B3513">
        <v>206989988.37956262</v>
      </c>
    </row>
    <row r="3514" spans="1:2" x14ac:dyDescent="0.25">
      <c r="A3514">
        <f ca="1">29012.2410301764*(((RANDBETWEEN(3800,4995))))</f>
        <v>113234776.74077837</v>
      </c>
      <c r="B3514">
        <v>203925316.46154904</v>
      </c>
    </row>
    <row r="3515" spans="1:2" x14ac:dyDescent="0.25">
      <c r="A3515">
        <f ca="1">28748.4008262228*(((RANDBETWEEN(3800,4995))))</f>
        <v>121519490.29244374</v>
      </c>
      <c r="B3515">
        <v>217643767.10033497</v>
      </c>
    </row>
    <row r="3516" spans="1:2" x14ac:dyDescent="0.25">
      <c r="A3516">
        <f ca="1">27045.2662627782*(((RANDBETWEEN(3800,4995))))</f>
        <v>125706397.5893933</v>
      </c>
      <c r="B3516">
        <v>243048063.31943774</v>
      </c>
    </row>
    <row r="3517" spans="1:2" x14ac:dyDescent="0.25">
      <c r="A3517">
        <f ca="1">31663.4318077776*(((RANDBETWEEN(3800,4995))))</f>
        <v>155467450.17618778</v>
      </c>
      <c r="B3517">
        <v>254677112.48727831</v>
      </c>
    </row>
    <row r="3518" spans="1:2" x14ac:dyDescent="0.25">
      <c r="A3518">
        <f ca="1">27737.9012144317*(((RANDBETWEEN(3800,4995))))</f>
        <v>112643616.83180727</v>
      </c>
      <c r="B3518">
        <v>224654284.10682142</v>
      </c>
    </row>
    <row r="3519" spans="1:2" x14ac:dyDescent="0.25">
      <c r="A3519">
        <f ca="1">31764.0265333361*(((RANDBETWEEN(3800,4995))))</f>
        <v>134075955.9972115</v>
      </c>
      <c r="B3519">
        <v>250916885.66217092</v>
      </c>
    </row>
    <row r="3520" spans="1:2" x14ac:dyDescent="0.25">
      <c r="A3520">
        <f ca="1">28555.9796735126*(((RANDBETWEEN(3800,4995))))</f>
        <v>123618836.00663623</v>
      </c>
      <c r="B3520">
        <v>230229226.94667053</v>
      </c>
    </row>
    <row r="3521" spans="1:2" x14ac:dyDescent="0.25">
      <c r="A3521">
        <f ca="1">28753.7372832531*(((RANDBETWEEN(3800,4995))))</f>
        <v>133848647.05354306</v>
      </c>
      <c r="B3521">
        <v>206394526.1293824</v>
      </c>
    </row>
    <row r="3522" spans="1:2" x14ac:dyDescent="0.25">
      <c r="A3522">
        <f ca="1">31525.6883405486*(((RANDBETWEEN(3800,4995))))</f>
        <v>149747019.61760595</v>
      </c>
      <c r="B3522">
        <v>221432642.25567999</v>
      </c>
    </row>
    <row r="3523" spans="1:2" x14ac:dyDescent="0.25">
      <c r="A3523">
        <f ca="1">27227.4629668239*(((RANDBETWEEN(3800,4995))))</f>
        <v>125219102.18442328</v>
      </c>
      <c r="B3523">
        <v>207110250.71076804</v>
      </c>
    </row>
    <row r="3524" spans="1:2" x14ac:dyDescent="0.25">
      <c r="A3524">
        <f ca="1">30833.3880014255*(((RANDBETWEEN(3800,4995))))</f>
        <v>153426938.69509307</v>
      </c>
      <c r="B3524">
        <v>244942914.47987059</v>
      </c>
    </row>
    <row r="3525" spans="1:2" x14ac:dyDescent="0.25">
      <c r="A3525">
        <f ca="1">32240.9947288556*(((RANDBETWEEN(3800,4995))))</f>
        <v>140893146.96509892</v>
      </c>
      <c r="B3525">
        <v>203875712.43472567</v>
      </c>
    </row>
    <row r="3526" spans="1:2" x14ac:dyDescent="0.25">
      <c r="A3526">
        <f ca="1">29678.4383759404*(((RANDBETWEEN(3800,4995))))</f>
        <v>129872846.33311535</v>
      </c>
      <c r="B3526">
        <v>255073902.8162995</v>
      </c>
    </row>
    <row r="3527" spans="1:2" x14ac:dyDescent="0.25">
      <c r="A3527">
        <f ca="1">28884.2498151229*(((RANDBETWEEN(3800,4995))))</f>
        <v>131018957.16139753</v>
      </c>
      <c r="B3527">
        <v>236693109.82097554</v>
      </c>
    </row>
    <row r="3528" spans="1:2" x14ac:dyDescent="0.25">
      <c r="A3528">
        <f ca="1">28606.1627355441*(((RANDBETWEEN(3800,4995))))</f>
        <v>139083163.22021556</v>
      </c>
      <c r="B3528">
        <v>229341433.40261334</v>
      </c>
    </row>
    <row r="3529" spans="1:2" x14ac:dyDescent="0.25">
      <c r="A3529">
        <f ca="1">28426.1025075084*(((RANDBETWEEN(3800,4995))))</f>
        <v>108189746.14357701</v>
      </c>
      <c r="B3529">
        <v>248125851.092897</v>
      </c>
    </row>
    <row r="3530" spans="1:2" x14ac:dyDescent="0.25">
      <c r="A3530">
        <f ca="1">27953.4338399439*(((RANDBETWEEN(3800,4995))))</f>
        <v>122855341.72655369</v>
      </c>
      <c r="B3530">
        <v>221902155.94331318</v>
      </c>
    </row>
    <row r="3531" spans="1:2" x14ac:dyDescent="0.25">
      <c r="A3531">
        <f ca="1">31054.8138180335*(((RANDBETWEEN(3800,4995))))</f>
        <v>129188025.48301952</v>
      </c>
      <c r="B3531">
        <v>250800370.07352304</v>
      </c>
    </row>
    <row r="3532" spans="1:2" x14ac:dyDescent="0.25">
      <c r="A3532">
        <f ca="1">29342.062349784*(((RANDBETWEEN(3800,4995))))</f>
        <v>127139156.16161415</v>
      </c>
      <c r="B3532">
        <v>262364937.48526445</v>
      </c>
    </row>
    <row r="3533" spans="1:2" x14ac:dyDescent="0.25">
      <c r="A3533">
        <f ca="1">30769.8229184475*(((RANDBETWEEN(3800,4995))))</f>
        <v>151018290.88374019</v>
      </c>
      <c r="B3533">
        <v>253507067.72857267</v>
      </c>
    </row>
    <row r="3534" spans="1:2" x14ac:dyDescent="0.25">
      <c r="A3534">
        <f ca="1">27853.3712577863*(((RANDBETWEEN(3800,4995))))</f>
        <v>111803432.22875425</v>
      </c>
      <c r="B3534">
        <v>243795312.16462743</v>
      </c>
    </row>
    <row r="3535" spans="1:2" x14ac:dyDescent="0.25">
      <c r="A3535">
        <f ca="1">28103.4637701587*(((RANDBETWEEN(3800,4995))))</f>
        <v>136610937.38674158</v>
      </c>
      <c r="B3535">
        <v>231360631.46333605</v>
      </c>
    </row>
    <row r="3536" spans="1:2" x14ac:dyDescent="0.25">
      <c r="A3536">
        <f ca="1">29388.8490183735*(((RANDBETWEEN(3800,4995))))</f>
        <v>116908841.39508983</v>
      </c>
      <c r="B3536">
        <v>243496530.55860126</v>
      </c>
    </row>
    <row r="3537" spans="1:2" x14ac:dyDescent="0.25">
      <c r="A3537">
        <f ca="1">32146.7444360777*(((RANDBETWEEN(3800,4995))))</f>
        <v>128361950.53325833</v>
      </c>
      <c r="B3537">
        <v>222038920.60130975</v>
      </c>
    </row>
    <row r="3538" spans="1:2" x14ac:dyDescent="0.25">
      <c r="A3538">
        <f ca="1">27847.7417007485*(((RANDBETWEEN(3800,4995))))</f>
        <v>128405936.98215115</v>
      </c>
      <c r="B3538">
        <v>213135032.41339475</v>
      </c>
    </row>
    <row r="3539" spans="1:2" x14ac:dyDescent="0.25">
      <c r="A3539">
        <f ca="1">29818.2162621276*(((RANDBETWEEN(3800,4995))))</f>
        <v>134808155.72107869</v>
      </c>
      <c r="B3539">
        <v>212448104.74276367</v>
      </c>
    </row>
    <row r="3540" spans="1:2" x14ac:dyDescent="0.25">
      <c r="A3540">
        <f ca="1">31422.1383959531*(((RANDBETWEEN(3800,4995))))</f>
        <v>144981746.55892763</v>
      </c>
      <c r="B3540">
        <v>258415822.22196183</v>
      </c>
    </row>
    <row r="3541" spans="1:2" x14ac:dyDescent="0.25">
      <c r="A3541">
        <f ca="1">30854.126873341*(((RANDBETWEEN(3800,4995))))</f>
        <v>142515212.02796212</v>
      </c>
      <c r="B3541">
        <v>256261474.55688971</v>
      </c>
    </row>
    <row r="3542" spans="1:2" x14ac:dyDescent="0.25">
      <c r="A3542">
        <f ca="1">30466.308449965*(((RANDBETWEEN(3800,4995))))</f>
        <v>136793724.94034293</v>
      </c>
      <c r="B3542">
        <v>236476454.86521485</v>
      </c>
    </row>
    <row r="3543" spans="1:2" x14ac:dyDescent="0.25">
      <c r="A3543">
        <f ca="1">29215.9064285892*(((RANDBETWEEN(3800,4995))))</f>
        <v>121684250.2750742</v>
      </c>
      <c r="B3543">
        <v>215061227.26137978</v>
      </c>
    </row>
    <row r="3544" spans="1:2" x14ac:dyDescent="0.25">
      <c r="A3544">
        <f ca="1">30400.1356227645*(((RANDBETWEEN(3800,4995))))</f>
        <v>148565462.78844988</v>
      </c>
      <c r="B3544">
        <v>239926854.46419027</v>
      </c>
    </row>
    <row r="3545" spans="1:2" x14ac:dyDescent="0.25">
      <c r="A3545">
        <f ca="1">26441.3874066126*(((RANDBETWEEN(3800,4995))))</f>
        <v>130990633.21235892</v>
      </c>
      <c r="B3545">
        <v>236501313.08698696</v>
      </c>
    </row>
    <row r="3546" spans="1:2" x14ac:dyDescent="0.25">
      <c r="A3546">
        <f ca="1">28325.2399475906*(((RANDBETWEEN(3800,4995))))</f>
        <v>121175376.4957927</v>
      </c>
      <c r="B3546">
        <v>217642943.54411936</v>
      </c>
    </row>
    <row r="3547" spans="1:2" x14ac:dyDescent="0.25">
      <c r="A3547">
        <f ca="1">27332.0798307604*(((RANDBETWEEN(3800,4995))))</f>
        <v>130975326.54900399</v>
      </c>
      <c r="B3547">
        <v>213532911.83539936</v>
      </c>
    </row>
    <row r="3548" spans="1:2" x14ac:dyDescent="0.25">
      <c r="A3548">
        <f ca="1">30670.8592617318*(((RANDBETWEEN(3800,4995))))</f>
        <v>119462996.82444532</v>
      </c>
      <c r="B3548">
        <v>246426957.88228455</v>
      </c>
    </row>
    <row r="3549" spans="1:2" x14ac:dyDescent="0.25">
      <c r="A3549">
        <f ca="1">28597.9789690957*(((RANDBETWEEN(3800,4995))))</f>
        <v>113991544.17081536</v>
      </c>
      <c r="B3549">
        <v>264507547.36827159</v>
      </c>
    </row>
    <row r="3550" spans="1:2" x14ac:dyDescent="0.25">
      <c r="A3550">
        <f ca="1">28847.12879026*(((RANDBETWEEN(3800,4995))))</f>
        <v>131946767.08664921</v>
      </c>
      <c r="B3550">
        <v>214007189.78937164</v>
      </c>
    </row>
    <row r="3551" spans="1:2" x14ac:dyDescent="0.25">
      <c r="A3551">
        <f ca="1">28704.9511777014*(((RANDBETWEEN(3800,4995))))</f>
        <v>115078149.27140497</v>
      </c>
      <c r="B3551">
        <v>243131785.87455055</v>
      </c>
    </row>
    <row r="3552" spans="1:2" x14ac:dyDescent="0.25">
      <c r="A3552">
        <f ca="1">29200.3565477476*(((RANDBETWEEN(3800,4995))))</f>
        <v>129970786.99402469</v>
      </c>
      <c r="B3552">
        <v>237101510.85447055</v>
      </c>
    </row>
    <row r="3553" spans="1:2" x14ac:dyDescent="0.25">
      <c r="A3553">
        <f ca="1">26266.8019764238*(((RANDBETWEEN(3800,4995))))</f>
        <v>112710847.28083444</v>
      </c>
      <c r="B3553">
        <v>219707704.76783943</v>
      </c>
    </row>
    <row r="3554" spans="1:2" x14ac:dyDescent="0.25">
      <c r="A3554">
        <f ca="1">31331.2490177862*(((RANDBETWEEN(3800,4995))))</f>
        <v>133941089.55103604</v>
      </c>
      <c r="B3554">
        <v>258030170.34895906</v>
      </c>
    </row>
    <row r="3555" spans="1:2" x14ac:dyDescent="0.25">
      <c r="A3555">
        <f ca="1">28008.5199818263*(((RANDBETWEEN(3800,4995))))</f>
        <v>110521619.84828651</v>
      </c>
      <c r="B3555">
        <v>213828467.62232161</v>
      </c>
    </row>
    <row r="3556" spans="1:2" x14ac:dyDescent="0.25">
      <c r="A3556">
        <f ca="1">29855.0086404673*(((RANDBETWEEN(3800,4995))))</f>
        <v>148498812.97768444</v>
      </c>
      <c r="B3556">
        <v>208040138.77586859</v>
      </c>
    </row>
    <row r="3557" spans="1:2" x14ac:dyDescent="0.25">
      <c r="A3557">
        <f ca="1">32219.411190957*(((RANDBETWEEN(3800,4995))))</f>
        <v>135869256.99226564</v>
      </c>
      <c r="B3557">
        <v>252401533.34946996</v>
      </c>
    </row>
    <row r="3558" spans="1:2" x14ac:dyDescent="0.25">
      <c r="A3558">
        <f ca="1">30426.4540965588*(((RANDBETWEEN(3800,4995))))</f>
        <v>146046979.66348246</v>
      </c>
      <c r="B3558">
        <v>246349951.21677652</v>
      </c>
    </row>
    <row r="3559" spans="1:2" x14ac:dyDescent="0.25">
      <c r="A3559">
        <f ca="1">32354.0244412724*(((RANDBETWEEN(3800,4995))))</f>
        <v>158534719.76223502</v>
      </c>
      <c r="B3559">
        <v>264646180.7675932</v>
      </c>
    </row>
    <row r="3560" spans="1:2" x14ac:dyDescent="0.25">
      <c r="A3560">
        <f ca="1">30893.7015370977*(((RANDBETWEEN(3800,4995))))</f>
        <v>134912794.61250576</v>
      </c>
      <c r="B3560">
        <v>233812851.10515648</v>
      </c>
    </row>
    <row r="3561" spans="1:2" x14ac:dyDescent="0.25">
      <c r="A3561">
        <f ca="1">26641.0997944763*(((RANDBETWEEN(3800,4995))))</f>
        <v>109095303.6583806</v>
      </c>
      <c r="B3561">
        <v>216734215.54058376</v>
      </c>
    </row>
    <row r="3562" spans="1:2" x14ac:dyDescent="0.25">
      <c r="A3562">
        <f ca="1">33425.6684008672*(((RANDBETWEEN(3800,4995))))</f>
        <v>160042100.30335203</v>
      </c>
      <c r="B3562">
        <v>252372019.28370726</v>
      </c>
    </row>
    <row r="3563" spans="1:2" x14ac:dyDescent="0.25">
      <c r="A3563">
        <f ca="1">30522.6707157047*(((RANDBETWEEN(3800,4995))))</f>
        <v>128195217.0059597</v>
      </c>
      <c r="B3563">
        <v>211887691.69242501</v>
      </c>
    </row>
    <row r="3564" spans="1:2" x14ac:dyDescent="0.25">
      <c r="A3564">
        <f ca="1">27972.4451444207*(((RANDBETWEEN(3800,4995))))</f>
        <v>107470134.24486436</v>
      </c>
      <c r="B3564">
        <v>262774876.99249443</v>
      </c>
    </row>
    <row r="3565" spans="1:2" x14ac:dyDescent="0.25">
      <c r="A3565">
        <f ca="1">33522.5032495552*(((RANDBETWEEN(3800,4995))))</f>
        <v>149275706.9702692</v>
      </c>
      <c r="B3565">
        <v>219780080.52936184</v>
      </c>
    </row>
    <row r="3566" spans="1:2" x14ac:dyDescent="0.25">
      <c r="A3566">
        <f ca="1">29813.5857850004*(((RANDBETWEEN(3800,4995))))</f>
        <v>133743745.8315116</v>
      </c>
      <c r="B3566">
        <v>227299880.33643439</v>
      </c>
    </row>
    <row r="3567" spans="1:2" x14ac:dyDescent="0.25">
      <c r="A3567">
        <f ca="1">30065.9920196311*(((RANDBETWEEN(3800,4995))))</f>
        <v>130877263.26145414</v>
      </c>
      <c r="B3567">
        <v>234211345.10067657</v>
      </c>
    </row>
    <row r="3568" spans="1:2" x14ac:dyDescent="0.25">
      <c r="A3568">
        <f ca="1">26215.3416664633*(((RANDBETWEEN(3800,4995))))</f>
        <v>100378543.24088809</v>
      </c>
      <c r="B3568">
        <v>216051504.02430996</v>
      </c>
    </row>
    <row r="3569" spans="1:2" x14ac:dyDescent="0.25">
      <c r="A3569">
        <f ca="1">33596.6589155667*(((RANDBETWEEN(3800,4995))))</f>
        <v>140501227.58490011</v>
      </c>
      <c r="B3569">
        <v>211575302.42062467</v>
      </c>
    </row>
    <row r="3570" spans="1:2" x14ac:dyDescent="0.25">
      <c r="A3570">
        <f ca="1">30612.4563451173*(((RANDBETWEEN(3800,4995))))</f>
        <v>126306994.87995391</v>
      </c>
      <c r="B3570">
        <v>260254008.6592586</v>
      </c>
    </row>
    <row r="3571" spans="1:2" x14ac:dyDescent="0.25">
      <c r="A3571">
        <f ca="1">28485.1483933934*(((RANDBETWEEN(3800,4995))))</f>
        <v>119780048.99421927</v>
      </c>
      <c r="B3571">
        <v>253686371.42594355</v>
      </c>
    </row>
    <row r="3572" spans="1:2" x14ac:dyDescent="0.25">
      <c r="A3572">
        <f ca="1">28401.3284579676*(((RANDBETWEEN(3800,4995))))</f>
        <v>121131665.87323192</v>
      </c>
      <c r="B3572">
        <v>266985516.08939922</v>
      </c>
    </row>
    <row r="3573" spans="1:2" x14ac:dyDescent="0.25">
      <c r="A3573">
        <f ca="1">32180.1462027546*(((RANDBETWEEN(3800,4995))))</f>
        <v>123861382.73440246</v>
      </c>
      <c r="B3573">
        <v>233848635.38955447</v>
      </c>
    </row>
    <row r="3574" spans="1:2" x14ac:dyDescent="0.25">
      <c r="A3574">
        <f ca="1">32183.3240335166*(((RANDBETWEEN(3800,4995))))</f>
        <v>154962705.2213825</v>
      </c>
      <c r="B3574">
        <v>256674062.46818331</v>
      </c>
    </row>
    <row r="3575" spans="1:2" x14ac:dyDescent="0.25">
      <c r="A3575">
        <f ca="1">33250.9982172046*(((RANDBETWEEN(3800,4995))))</f>
        <v>128116096.13088921</v>
      </c>
      <c r="B3575">
        <v>219070645.7109288</v>
      </c>
    </row>
    <row r="3576" spans="1:2" x14ac:dyDescent="0.25">
      <c r="A3576">
        <f ca="1">28519.2626346287*(((RANDBETWEEN(3800,4995))))</f>
        <v>128365201.11846368</v>
      </c>
      <c r="B3576">
        <v>230110984.38398051</v>
      </c>
    </row>
    <row r="3577" spans="1:2" x14ac:dyDescent="0.25">
      <c r="A3577">
        <f ca="1">25054.5539499118*(((RANDBETWEEN(3800,4995))))</f>
        <v>116929603.28423853</v>
      </c>
      <c r="B3577">
        <v>207583025.48198292</v>
      </c>
    </row>
    <row r="3578" spans="1:2" x14ac:dyDescent="0.25">
      <c r="A3578">
        <f ca="1">27591.4914499742*(((RANDBETWEEN(3800,4995))))</f>
        <v>136633065.66027227</v>
      </c>
      <c r="B3578">
        <v>231828720.50575069</v>
      </c>
    </row>
    <row r="3579" spans="1:2" x14ac:dyDescent="0.25">
      <c r="A3579">
        <f ca="1">26630.7001747661*(((RANDBETWEEN(3800,4995))))</f>
        <v>110064683.82230833</v>
      </c>
      <c r="B3579">
        <v>233134434.04589182</v>
      </c>
    </row>
    <row r="3580" spans="1:2" x14ac:dyDescent="0.25">
      <c r="A3580">
        <f ca="1">26811.4272204797*(((RANDBETWEEN(3800,4995))))</f>
        <v>124244153.73970275</v>
      </c>
      <c r="B3580">
        <v>265795828.58328757</v>
      </c>
    </row>
    <row r="3581" spans="1:2" x14ac:dyDescent="0.25">
      <c r="A3581">
        <f ca="1">32565.9073076538*(((RANDBETWEEN(3800,4995))))</f>
        <v>158433139.05173585</v>
      </c>
      <c r="B3581">
        <v>230688700.82462543</v>
      </c>
    </row>
    <row r="3582" spans="1:2" x14ac:dyDescent="0.25">
      <c r="A3582">
        <f ca="1">30367.48854842*(((RANDBETWEEN(3800,4995))))</f>
        <v>127209409.52933156</v>
      </c>
      <c r="B3582">
        <v>264691767.33017609</v>
      </c>
    </row>
    <row r="3583" spans="1:2" x14ac:dyDescent="0.25">
      <c r="A3583">
        <f ca="1">30844.1622331313*(((RANDBETWEEN(3800,4995))))</f>
        <v>120292232.70921224</v>
      </c>
      <c r="B3583">
        <v>219746567.34979379</v>
      </c>
    </row>
    <row r="3584" spans="1:2" x14ac:dyDescent="0.25">
      <c r="A3584">
        <f ca="1">29342.5357479878*(((RANDBETWEEN(3800,4995))))</f>
        <v>127141207.39603123</v>
      </c>
      <c r="B3584">
        <v>264456539.43774897</v>
      </c>
    </row>
    <row r="3585" spans="1:2" x14ac:dyDescent="0.25">
      <c r="A3585">
        <f ca="1">29736.8684892113*(((RANDBETWEEN(3800,4995))))</f>
        <v>137503279.89411321</v>
      </c>
      <c r="B3585">
        <v>237283994.33743265</v>
      </c>
    </row>
    <row r="3586" spans="1:2" x14ac:dyDescent="0.25">
      <c r="A3586">
        <f ca="1">27871.773384245*(((RANDBETWEEN(3800,4995))))</f>
        <v>119402677.17810546</v>
      </c>
      <c r="B3586">
        <v>228255631.68328452</v>
      </c>
    </row>
    <row r="3587" spans="1:2" x14ac:dyDescent="0.25">
      <c r="A3587">
        <f ca="1">29002.6401537553*(((RANDBETWEEN(3800,4995))))</f>
        <v>113951373.16410452</v>
      </c>
      <c r="B3587">
        <v>207000023.15062284</v>
      </c>
    </row>
    <row r="3588" spans="1:2" x14ac:dyDescent="0.25">
      <c r="A3588">
        <f ca="1">30369.6754394102*(((RANDBETWEEN(3800,4995))))</f>
        <v>126003783.39811298</v>
      </c>
      <c r="B3588">
        <v>204881089.02295512</v>
      </c>
    </row>
    <row r="3589" spans="1:2" x14ac:dyDescent="0.25">
      <c r="A3589">
        <f ca="1">35088.5050459854*(((RANDBETWEEN(3800,4995))))</f>
        <v>147301544.18304685</v>
      </c>
      <c r="B3589">
        <v>224032689.51329893</v>
      </c>
    </row>
    <row r="3590" spans="1:2" x14ac:dyDescent="0.25">
      <c r="A3590">
        <f ca="1">27745.1151467784*(((RANDBETWEEN(3800,4995))))</f>
        <v>110425558.28417784</v>
      </c>
      <c r="B3590">
        <v>204750937.02153853</v>
      </c>
    </row>
    <row r="3591" spans="1:2" x14ac:dyDescent="0.25">
      <c r="A3591">
        <f ca="1">30655.3028067271*(((RANDBETWEEN(3800,4995))))</f>
        <v>121486965.02305944</v>
      </c>
      <c r="B3591">
        <v>235487793.42302126</v>
      </c>
    </row>
    <row r="3592" spans="1:2" x14ac:dyDescent="0.25">
      <c r="A3592">
        <f ca="1">30873.6866482338*(((RANDBETWEEN(3800,4995))))</f>
        <v>148193695.91152236</v>
      </c>
      <c r="B3592">
        <v>266502227.23174554</v>
      </c>
    </row>
    <row r="3593" spans="1:2" x14ac:dyDescent="0.25">
      <c r="A3593">
        <f ca="1">28351.6721921184*(((RANDBETWEEN(3800,4995))))</f>
        <v>115816580.90480356</v>
      </c>
      <c r="B3593">
        <v>206788607.24281073</v>
      </c>
    </row>
    <row r="3594" spans="1:2" x14ac:dyDescent="0.25">
      <c r="A3594">
        <f ca="1">28160.7131122247*(((RANDBETWEEN(3800,4995))))</f>
        <v>122330137.75950395</v>
      </c>
      <c r="B3594">
        <v>219357190.51188153</v>
      </c>
    </row>
    <row r="3595" spans="1:2" x14ac:dyDescent="0.25">
      <c r="A3595">
        <f ca="1">26852.8960937166*(((RANDBETWEEN(3800,4995))))</f>
        <v>125376171.86156282</v>
      </c>
      <c r="B3595">
        <v>206907421.06443939</v>
      </c>
    </row>
    <row r="3596" spans="1:2" x14ac:dyDescent="0.25">
      <c r="A3596">
        <f ca="1">26924.1848159818*(((RANDBETWEEN(3800,4995))))</f>
        <v>118762579.22329591</v>
      </c>
      <c r="B3596">
        <v>261702475.88300794</v>
      </c>
    </row>
    <row r="3597" spans="1:2" x14ac:dyDescent="0.25">
      <c r="A3597">
        <f ca="1">30687.6095855526*(((RANDBETWEEN(3800,4995))))</f>
        <v>142298445.64820734</v>
      </c>
      <c r="B3597">
        <v>232376101.90076098</v>
      </c>
    </row>
    <row r="3598" spans="1:2" x14ac:dyDescent="0.25">
      <c r="A3598">
        <f ca="1">30124.0585576051*(((RANDBETWEEN(3800,4995))))</f>
        <v>131913252.42375275</v>
      </c>
      <c r="B3598">
        <v>221469221.89591441</v>
      </c>
    </row>
    <row r="3599" spans="1:2" x14ac:dyDescent="0.25">
      <c r="A3599">
        <f ca="1">29816.3070938465*(((RANDBETWEEN(3800,4995))))</f>
        <v>127971590.04678901</v>
      </c>
      <c r="B3599">
        <v>240974434.2051841</v>
      </c>
    </row>
    <row r="3600" spans="1:2" x14ac:dyDescent="0.25">
      <c r="A3600">
        <f ca="1">29298.1730393897*(((RANDBETWEEN(3800,4995))))</f>
        <v>120034614.94237952</v>
      </c>
      <c r="B3600">
        <v>232628430.11034292</v>
      </c>
    </row>
    <row r="3601" spans="1:2" x14ac:dyDescent="0.25">
      <c r="A3601">
        <f ca="1">29629.0965230028*(((RANDBETWEEN(3800,4995))))</f>
        <v>138990091.789406</v>
      </c>
      <c r="B3601">
        <v>227384657.78848058</v>
      </c>
    </row>
    <row r="3602" spans="1:2" x14ac:dyDescent="0.25">
      <c r="A3602">
        <f ca="1">28549.7600247627*(((RANDBETWEEN(3800,4995))))</f>
        <v>135240213.23730105</v>
      </c>
      <c r="B3602">
        <v>233747294.32970947</v>
      </c>
    </row>
    <row r="3603" spans="1:2" x14ac:dyDescent="0.25">
      <c r="A3603">
        <f ca="1">34068.9472847301*(((RANDBETWEEN(3800,4995))))</f>
        <v>152356332.25731304</v>
      </c>
      <c r="B3603">
        <v>232557429.77087414</v>
      </c>
    </row>
    <row r="3604" spans="1:2" x14ac:dyDescent="0.25">
      <c r="A3604">
        <f ca="1">28153.1335305971*(((RANDBETWEEN(3800,4995))))</f>
        <v>109121545.56459439</v>
      </c>
      <c r="B3604">
        <v>232253792.87454301</v>
      </c>
    </row>
    <row r="3605" spans="1:2" x14ac:dyDescent="0.25">
      <c r="A3605">
        <f ca="1">29419.6254815923*(((RANDBETWEEN(3800,4995))))</f>
        <v>123356489.64431633</v>
      </c>
      <c r="B3605">
        <v>251103782.87713376</v>
      </c>
    </row>
    <row r="3606" spans="1:2" x14ac:dyDescent="0.25">
      <c r="A3606">
        <f ca="1">33227.6863641164*(((RANDBETWEEN(3800,4995))))</f>
        <v>144274614.19299349</v>
      </c>
      <c r="B3606">
        <v>267305883.26375818</v>
      </c>
    </row>
    <row r="3607" spans="1:2" x14ac:dyDescent="0.25">
      <c r="A3607">
        <f ca="1">31492.2941177521*(((RANDBETWEEN(3800,4995))))</f>
        <v>154501194.94169194</v>
      </c>
      <c r="B3607">
        <v>259555529.65169901</v>
      </c>
    </row>
    <row r="3608" spans="1:2" x14ac:dyDescent="0.25">
      <c r="A3608">
        <f ca="1">30143.6686639526*(((RANDBETWEEN(3800,4995))))</f>
        <v>141464237.03992933</v>
      </c>
      <c r="B3608">
        <v>210573772.48026764</v>
      </c>
    </row>
    <row r="3609" spans="1:2" x14ac:dyDescent="0.25">
      <c r="A3609">
        <f ca="1">29723.9346102857*(((RANDBETWEEN(3800,4995))))</f>
        <v>121927579.77139175</v>
      </c>
      <c r="B3609">
        <v>260913545.90414333</v>
      </c>
    </row>
    <row r="3610" spans="1:2" x14ac:dyDescent="0.25">
      <c r="A3610">
        <f ca="1">27909.4760052733*(((RANDBETWEEN(3800,4995))))</f>
        <v>111833270.35313015</v>
      </c>
      <c r="B3610">
        <v>216645049.63947341</v>
      </c>
    </row>
    <row r="3611" spans="1:2" x14ac:dyDescent="0.25">
      <c r="A3611">
        <f ca="1">30198.254942117*(((RANDBETWEEN(3800,4995))))</f>
        <v>130818840.40925083</v>
      </c>
      <c r="B3611">
        <v>237468177.49920556</v>
      </c>
    </row>
    <row r="3612" spans="1:2" x14ac:dyDescent="0.25">
      <c r="A3612">
        <f ca="1">33147.2085605863*(((RANDBETWEEN(3800,4995))))</f>
        <v>155228377.68922585</v>
      </c>
      <c r="B3612">
        <v>266729769.34543172</v>
      </c>
    </row>
    <row r="3613" spans="1:2" x14ac:dyDescent="0.25">
      <c r="A3613">
        <f ca="1">29438.1502349844*(((RANDBETWEEN(3800,4995))))</f>
        <v>138123800.90254679</v>
      </c>
      <c r="B3613">
        <v>220045293.08698991</v>
      </c>
    </row>
    <row r="3614" spans="1:2" x14ac:dyDescent="0.25">
      <c r="A3614">
        <f ca="1">29573.8508139036*(((RANDBETWEEN(3800,4995))))</f>
        <v>138819655.7204634</v>
      </c>
      <c r="B3614">
        <v>256330539.9986746</v>
      </c>
    </row>
    <row r="3615" spans="1:2" x14ac:dyDescent="0.25">
      <c r="A3615">
        <f ca="1">26783.475547467*(((RANDBETWEEN(3800,4995))))</f>
        <v>127355426.22820555</v>
      </c>
      <c r="B3615">
        <v>252143348.71289778</v>
      </c>
    </row>
    <row r="3616" spans="1:2" x14ac:dyDescent="0.25">
      <c r="A3616">
        <f ca="1">30745.6906604382*(((RANDBETWEEN(3800,4995))))</f>
        <v>144719965.93868259</v>
      </c>
      <c r="B3616">
        <v>248549384.65626919</v>
      </c>
    </row>
    <row r="3617" spans="1:2" x14ac:dyDescent="0.25">
      <c r="A3617">
        <f ca="1">30264.1805520828*(((RANDBETWEEN(3800,4995))))</f>
        <v>132526846.63757059</v>
      </c>
      <c r="B3617">
        <v>260624295.1793617</v>
      </c>
    </row>
    <row r="3618" spans="1:2" x14ac:dyDescent="0.25">
      <c r="A3618">
        <f ca="1">29256.8629086949*(((RANDBETWEEN(3800,4995))))</f>
        <v>115593865.35225354</v>
      </c>
      <c r="B3618">
        <v>206309686.83521354</v>
      </c>
    </row>
    <row r="3619" spans="1:2" x14ac:dyDescent="0.25">
      <c r="A3619">
        <f ca="1">34784.5314407226*(((RANDBETWEEN(3800,4995))))</f>
        <v>136842346.68780279</v>
      </c>
      <c r="B3619">
        <v>229078961.44475311</v>
      </c>
    </row>
    <row r="3620" spans="1:2" x14ac:dyDescent="0.25">
      <c r="A3620">
        <f ca="1">29795.0322034123*(((RANDBETWEEN(3800,4995))))</f>
        <v>146770328.63400915</v>
      </c>
      <c r="B3620">
        <v>254174578.99344832</v>
      </c>
    </row>
    <row r="3621" spans="1:2" x14ac:dyDescent="0.25">
      <c r="A3621">
        <f ca="1">29661.8654991346*(((RANDBETWEEN(3800,4995))))</f>
        <v>113308326.20669416</v>
      </c>
      <c r="B3621">
        <v>206797996.43562537</v>
      </c>
    </row>
    <row r="3622" spans="1:2" x14ac:dyDescent="0.25">
      <c r="A3622">
        <f ca="1">32102.6928978119*(((RANDBETWEEN(3800,4995))))</f>
        <v>154060823.21659923</v>
      </c>
      <c r="B3622">
        <v>262385943.31091511</v>
      </c>
    </row>
    <row r="3623" spans="1:2" x14ac:dyDescent="0.25">
      <c r="A3623">
        <f ca="1">28503.0603084827*(((RANDBETWEEN(3800,4995))))</f>
        <v>128805329.53403348</v>
      </c>
      <c r="B3623">
        <v>260116794.89325958</v>
      </c>
    </row>
    <row r="3624" spans="1:2" x14ac:dyDescent="0.25">
      <c r="A3624">
        <f ca="1">31507.3451907966*(((RANDBETWEEN(3800,4995))))</f>
        <v>150479080.63124442</v>
      </c>
      <c r="B3624">
        <v>264012966.41991013</v>
      </c>
    </row>
    <row r="3625" spans="1:2" x14ac:dyDescent="0.25">
      <c r="A3625">
        <f ca="1">30416.0800273638*(((RANDBETWEEN(3800,4995))))</f>
        <v>146118848.45145574</v>
      </c>
      <c r="B3625">
        <v>238842191.74710613</v>
      </c>
    </row>
    <row r="3626" spans="1:2" x14ac:dyDescent="0.25">
      <c r="A3626">
        <f ca="1">27350.5700946659*(((RANDBETWEEN(3800,4995))))</f>
        <v>124527145.64101399</v>
      </c>
      <c r="B3626">
        <v>216218307.54822686</v>
      </c>
    </row>
    <row r="3627" spans="1:2" x14ac:dyDescent="0.25">
      <c r="A3627">
        <f ca="1">32966.4289544182*(((RANDBETWEEN(3800,4995))))</f>
        <v>134667862.27879834</v>
      </c>
      <c r="B3627">
        <v>211508548.45658472</v>
      </c>
    </row>
    <row r="3628" spans="1:2" x14ac:dyDescent="0.25">
      <c r="A3628">
        <f ca="1">26996.1422936895*(((RANDBETWEEN(3800,4995))))</f>
        <v>123696323.98968537</v>
      </c>
      <c r="B3628">
        <v>245518599.05871922</v>
      </c>
    </row>
    <row r="3629" spans="1:2" x14ac:dyDescent="0.25">
      <c r="A3629">
        <f ca="1">32229.0058197383*(((RANDBETWEEN(3800,4995))))</f>
        <v>157277548.40032271</v>
      </c>
      <c r="B3629">
        <v>242776598.19604093</v>
      </c>
    </row>
    <row r="3630" spans="1:2" x14ac:dyDescent="0.25">
      <c r="A3630">
        <f ca="1">31288.1219217239*(((RANDBETWEEN(3800,4995))))</f>
        <v>130690485.2670408</v>
      </c>
      <c r="B3630">
        <v>263728657.86094773</v>
      </c>
    </row>
    <row r="3631" spans="1:2" x14ac:dyDescent="0.25">
      <c r="A3631">
        <f ca="1">27333.6455392426*(((RANDBETWEEN(3800,4995))))</f>
        <v>129096807.88184269</v>
      </c>
      <c r="B3631">
        <v>267164141.84513968</v>
      </c>
    </row>
    <row r="3632" spans="1:2" x14ac:dyDescent="0.25">
      <c r="A3632">
        <f ca="1">28175.7939737488*(((RANDBETWEEN(3800,4995))))</f>
        <v>123100043.87130846</v>
      </c>
      <c r="B3632">
        <v>203763048.58827397</v>
      </c>
    </row>
    <row r="3633" spans="1:2" x14ac:dyDescent="0.25">
      <c r="A3633">
        <f ca="1">27713.0535479955*(((RANDBETWEEN(3800,4995))))</f>
        <v>126759506.92853138</v>
      </c>
      <c r="B3633">
        <v>209449895.09936261</v>
      </c>
    </row>
    <row r="3634" spans="1:2" x14ac:dyDescent="0.25">
      <c r="A3634">
        <f ca="1">33726.5932831642*(((RANDBETWEEN(3800,4995))))</f>
        <v>150960231.5354428</v>
      </c>
      <c r="B3634">
        <v>252943407.22881711</v>
      </c>
    </row>
    <row r="3635" spans="1:2" x14ac:dyDescent="0.25">
      <c r="A3635">
        <f ca="1">30518.5993821458*(((RANDBETWEEN(3800,4995))))</f>
        <v>132664351.51418771</v>
      </c>
      <c r="B3635">
        <v>229413183.63549045</v>
      </c>
    </row>
    <row r="3636" spans="1:2" x14ac:dyDescent="0.25">
      <c r="A3636">
        <f ca="1">25923.8973390138*(((RANDBETWEEN(3800,4995))))</f>
        <v>125782749.8888949</v>
      </c>
      <c r="B3636">
        <v>204393841.49148449</v>
      </c>
    </row>
    <row r="3637" spans="1:2" x14ac:dyDescent="0.25">
      <c r="A3637">
        <f ca="1">28219.5723676233*(((RANDBETWEEN(3800,4995))))</f>
        <v>117449860.19404797</v>
      </c>
      <c r="B3637">
        <v>231277759.72830713</v>
      </c>
    </row>
    <row r="3638" spans="1:2" x14ac:dyDescent="0.25">
      <c r="A3638">
        <f ca="1">29427.4680591913*(((RANDBETWEEN(3800,4995))))</f>
        <v>123418801.04024833</v>
      </c>
      <c r="B3638">
        <v>258808763.85052186</v>
      </c>
    </row>
    <row r="3639" spans="1:2" x14ac:dyDescent="0.25">
      <c r="A3639">
        <f ca="1">32928.9647982286*(((RANDBETWEEN(3800,4995))))</f>
        <v>129509618.55143289</v>
      </c>
      <c r="B3639">
        <v>213262291.07853407</v>
      </c>
    </row>
    <row r="3640" spans="1:2" x14ac:dyDescent="0.25">
      <c r="A3640">
        <f ca="1">30282.9349471552*(((RANDBETWEEN(3800,4995))))</f>
        <v>147296195.58296278</v>
      </c>
      <c r="B3640">
        <v>218004687.21235934</v>
      </c>
    </row>
    <row r="3641" spans="1:2" x14ac:dyDescent="0.25">
      <c r="A3641">
        <f ca="1">30842.7558873182*(((RANDBETWEEN(3800,4995))))</f>
        <v>133487447.48031317</v>
      </c>
      <c r="B3641">
        <v>246308061.56531662</v>
      </c>
    </row>
    <row r="3642" spans="1:2" x14ac:dyDescent="0.25">
      <c r="A3642">
        <f ca="1">27344.5304401958*(((RANDBETWEEN(3800,4995))))</f>
        <v>119304186.31057441</v>
      </c>
      <c r="B3642">
        <v>204010482.71833611</v>
      </c>
    </row>
    <row r="3643" spans="1:2" x14ac:dyDescent="0.25">
      <c r="A3643">
        <f ca="1">28240.4444313717*(((RANDBETWEEN(3800,4995))))</f>
        <v>119824205.72231014</v>
      </c>
      <c r="B3643">
        <v>249120373.05247271</v>
      </c>
    </row>
    <row r="3644" spans="1:2" x14ac:dyDescent="0.25">
      <c r="A3644">
        <f ca="1">31519.3553668144*(((RANDBETWEEN(3800,4995))))</f>
        <v>137676544.24224532</v>
      </c>
      <c r="B3644">
        <v>247507238.8432495</v>
      </c>
    </row>
    <row r="3645" spans="1:2" x14ac:dyDescent="0.25">
      <c r="A3645">
        <f ca="1">30157.3231454582*(((RANDBETWEEN(3800,4995))))</f>
        <v>119513471.62545069</v>
      </c>
      <c r="B3645">
        <v>244980385.31068754</v>
      </c>
    </row>
    <row r="3646" spans="1:2" x14ac:dyDescent="0.25">
      <c r="A3646">
        <f ca="1">27365.6365136621*(((RANDBETWEEN(3800,4995))))</f>
        <v>112582228.61720574</v>
      </c>
      <c r="B3646">
        <v>230173017.64566022</v>
      </c>
    </row>
    <row r="3647" spans="1:2" x14ac:dyDescent="0.25">
      <c r="A3647">
        <f ca="1">30886.7503576676*(((RANDBETWEEN(3800,4995))))</f>
        <v>133060120.54083188</v>
      </c>
      <c r="B3647">
        <v>259860347.76292574</v>
      </c>
    </row>
    <row r="3648" spans="1:2" x14ac:dyDescent="0.25">
      <c r="A3648">
        <f ca="1">29716.1794781515*(((RANDBETWEEN(3800,4995))))</f>
        <v>114615304.24723051</v>
      </c>
      <c r="B3648">
        <v>248583391.70837939</v>
      </c>
    </row>
    <row r="3649" spans="1:2" x14ac:dyDescent="0.25">
      <c r="A3649">
        <f ca="1">27144.368715779*(((RANDBETWEEN(3800,4995))))</f>
        <v>131568755.1653809</v>
      </c>
      <c r="B3649">
        <v>216459127.70254716</v>
      </c>
    </row>
    <row r="3650" spans="1:2" x14ac:dyDescent="0.25">
      <c r="A3650">
        <f ca="1">28675.4046432398*(((RANDBETWEEN(3800,4995))))</f>
        <v>140022000.87294012</v>
      </c>
      <c r="B3650">
        <v>241670003.69281435</v>
      </c>
    </row>
    <row r="3651" spans="1:2" x14ac:dyDescent="0.25">
      <c r="A3651">
        <f ca="1">34057.3582570801*(((RANDBETWEEN(3800,4995))))</f>
        <v>146855328.80452925</v>
      </c>
      <c r="B3651">
        <v>253312811.25361425</v>
      </c>
    </row>
    <row r="3652" spans="1:2" x14ac:dyDescent="0.25">
      <c r="A3652">
        <f ca="1">27984.4353039824*(((RANDBETWEEN(3800,4995))))</f>
        <v>128952277.88075103</v>
      </c>
      <c r="B3652">
        <v>219104566.95018938</v>
      </c>
    </row>
    <row r="3653" spans="1:2" x14ac:dyDescent="0.25">
      <c r="A3653">
        <f ca="1">27206.6696140193*(((RANDBETWEEN(3800,4995))))</f>
        <v>107575171.65383248</v>
      </c>
      <c r="B3653">
        <v>251834839.28087661</v>
      </c>
    </row>
    <row r="3654" spans="1:2" x14ac:dyDescent="0.25">
      <c r="A3654">
        <f ca="1">31956.7902063886*(((RANDBETWEEN(3800,4995))))</f>
        <v>139523346.04109269</v>
      </c>
      <c r="B3654">
        <v>240655448.73971802</v>
      </c>
    </row>
    <row r="3655" spans="1:2" x14ac:dyDescent="0.25">
      <c r="A3655">
        <f ca="1">29992.6983957833*(((RANDBETWEEN(3800,4995))))</f>
        <v>129898376.75213741</v>
      </c>
      <c r="B3655">
        <v>258835299.83058116</v>
      </c>
    </row>
    <row r="3656" spans="1:2" x14ac:dyDescent="0.25">
      <c r="A3656">
        <f ca="1">29874.6630876571*(((RANDBETWEEN(3800,4995))))</f>
        <v>118124417.84859629</v>
      </c>
      <c r="B3656">
        <v>247569628.44947922</v>
      </c>
    </row>
    <row r="3657" spans="1:2" x14ac:dyDescent="0.25">
      <c r="A3657">
        <f ca="1">30808.0363634217*(((RANDBETWEEN(3800,4995))))</f>
        <v>148155846.87169489</v>
      </c>
      <c r="B3657">
        <v>263322040.10056171</v>
      </c>
    </row>
    <row r="3658" spans="1:2" x14ac:dyDescent="0.25">
      <c r="A3658">
        <f ca="1">27188.579066436*(((RANDBETWEEN(3800,4995))))</f>
        <v>107612395.94495386</v>
      </c>
      <c r="B3658">
        <v>218141340.18810821</v>
      </c>
    </row>
    <row r="3659" spans="1:2" x14ac:dyDescent="0.25">
      <c r="A3659">
        <f ca="1">26083.8349917802*(((RANDBETWEEN(3800,4995))))</f>
        <v>126037090.68028216</v>
      </c>
      <c r="B3659">
        <v>247424063.23404172</v>
      </c>
    </row>
    <row r="3660" spans="1:2" x14ac:dyDescent="0.25">
      <c r="A3660">
        <f ca="1">27338.37878138*(((RANDBETWEEN(3800,4995))))</f>
        <v>125592512.12165955</v>
      </c>
      <c r="B3660">
        <v>231284173.12188751</v>
      </c>
    </row>
    <row r="3661" spans="1:2" x14ac:dyDescent="0.25">
      <c r="A3661">
        <f ca="1">30170.2455244824*(((RANDBETWEEN(3800,4995))))</f>
        <v>117905319.50967735</v>
      </c>
      <c r="B3661">
        <v>239841009.9385277</v>
      </c>
    </row>
    <row r="3662" spans="1:2" x14ac:dyDescent="0.25">
      <c r="A3662">
        <f ca="1">26701.4554760976*(((RANDBETWEEN(3800,4995))))</f>
        <v>104643004.01082645</v>
      </c>
      <c r="B3662">
        <v>238394072.20369822</v>
      </c>
    </row>
    <row r="3663" spans="1:2" x14ac:dyDescent="0.25">
      <c r="A3663">
        <f ca="1">32468.9326371538*(((RANDBETWEEN(3800,4995))))</f>
        <v>145168597.82071459</v>
      </c>
      <c r="B3663">
        <v>265120809.73525232</v>
      </c>
    </row>
    <row r="3664" spans="1:2" x14ac:dyDescent="0.25">
      <c r="A3664">
        <f ca="1">32992.2106450291*(((RANDBETWEEN(3800,4995))))</f>
        <v>133882390.79752798</v>
      </c>
      <c r="B3664">
        <v>252255350.85674223</v>
      </c>
    </row>
    <row r="3665" spans="1:2" x14ac:dyDescent="0.25">
      <c r="A3665">
        <f ca="1">31194.1447664667*(((RANDBETWEEN(3800,4995))))</f>
        <v>126086733.14605853</v>
      </c>
      <c r="B3665">
        <v>227555678.89087671</v>
      </c>
    </row>
    <row r="3666" spans="1:2" x14ac:dyDescent="0.25">
      <c r="A3666">
        <f ca="1">27166.6585144213*(((RANDBETWEEN(3800,4995))))</f>
        <v>125618628.97068396</v>
      </c>
      <c r="B3666">
        <v>265229645.49329925</v>
      </c>
    </row>
    <row r="3667" spans="1:2" x14ac:dyDescent="0.25">
      <c r="A3667">
        <f ca="1">27225.834155972*(((RANDBETWEEN(3800,4995))))</f>
        <v>118922443.59328581</v>
      </c>
      <c r="B3667">
        <v>214438215.64230996</v>
      </c>
    </row>
    <row r="3668" spans="1:2" x14ac:dyDescent="0.25">
      <c r="A3668">
        <f ca="1">26770.0216616363*(((RANDBETWEEN(3800,4995))))</f>
        <v>117681015.22455336</v>
      </c>
      <c r="B3668">
        <v>249542626.73942059</v>
      </c>
    </row>
    <row r="3669" spans="1:2" x14ac:dyDescent="0.25">
      <c r="A3669">
        <f ca="1">26363.0157172733*(((RANDBETWEEN(3800,4995))))</f>
        <v>127333365.91442999</v>
      </c>
      <c r="B3669">
        <v>205323069.8744458</v>
      </c>
    </row>
    <row r="3670" spans="1:2" x14ac:dyDescent="0.25">
      <c r="A3670">
        <f ca="1">29424.9321691856*(((RANDBETWEEN(3800,4995))))</f>
        <v>112138416.49676621</v>
      </c>
      <c r="B3670">
        <v>233303258.42643031</v>
      </c>
    </row>
    <row r="3671" spans="1:2" x14ac:dyDescent="0.25">
      <c r="A3671">
        <f ca="1">28571.2195277021*(((RANDBETWEEN(3800,4995))))</f>
        <v>139770405.92951891</v>
      </c>
      <c r="B3671">
        <v>252168547.16881305</v>
      </c>
    </row>
    <row r="3672" spans="1:2" x14ac:dyDescent="0.25">
      <c r="A3672">
        <f ca="1">32730.1562241048*(((RANDBETWEEN(3800,4995))))</f>
        <v>161065098.77881986</v>
      </c>
      <c r="B3672">
        <v>230974006.89518964</v>
      </c>
    </row>
    <row r="3673" spans="1:2" x14ac:dyDescent="0.25">
      <c r="A3673">
        <f ca="1">28020.7401871205*(((RANDBETWEEN(3800,4995))))</f>
        <v>129259674.48318668</v>
      </c>
      <c r="B3673">
        <v>233915874.82634613</v>
      </c>
    </row>
    <row r="3674" spans="1:2" x14ac:dyDescent="0.25">
      <c r="A3674">
        <f ca="1">31245.8309630302*(((RANDBETWEEN(3800,4995))))</f>
        <v>121515036.61522427</v>
      </c>
      <c r="B3674">
        <v>267184060.96988112</v>
      </c>
    </row>
    <row r="3675" spans="1:2" x14ac:dyDescent="0.25">
      <c r="A3675">
        <f ca="1">30352.37663977*(((RANDBETWEEN(3800,4995))))</f>
        <v>128451257.93950644</v>
      </c>
      <c r="B3675">
        <v>250859757.29686484</v>
      </c>
    </row>
    <row r="3676" spans="1:2" x14ac:dyDescent="0.25">
      <c r="A3676">
        <f ca="1">26140.1551746072*(((RANDBETWEEN(3800,4995))))</f>
        <v>106834814.19861956</v>
      </c>
      <c r="B3676">
        <v>222924243.71122667</v>
      </c>
    </row>
    <row r="3677" spans="1:2" x14ac:dyDescent="0.25">
      <c r="A3677">
        <f ca="1">28595.2634433655*(((RANDBETWEEN(3800,4995))))</f>
        <v>111778884.80011566</v>
      </c>
      <c r="B3677">
        <v>267786825.07309052</v>
      </c>
    </row>
    <row r="3678" spans="1:2" x14ac:dyDescent="0.25">
      <c r="A3678">
        <f ca="1">28099.0637990405*(((RANDBETWEEN(3800,4995))))</f>
        <v>110007834.77324352</v>
      </c>
      <c r="B3678">
        <v>252568429.50703439</v>
      </c>
    </row>
    <row r="3679" spans="1:2" x14ac:dyDescent="0.25">
      <c r="A3679">
        <f ca="1">30500.2887804401*(((RANDBETWEEN(3800,4995))))</f>
        <v>127369205.94711788</v>
      </c>
      <c r="B3679">
        <v>204026264.23410812</v>
      </c>
    </row>
    <row r="3680" spans="1:2" x14ac:dyDescent="0.25">
      <c r="A3680">
        <f ca="1">31790.5817019455*(((RANDBETWEEN(3800,4995))))</f>
        <v>122616273.62440392</v>
      </c>
      <c r="B3680">
        <v>209110470.66592494</v>
      </c>
    </row>
    <row r="3681" spans="1:2" x14ac:dyDescent="0.25">
      <c r="A3681">
        <f ca="1">25793.4648658249*(((RANDBETWEEN(3800,4995))))</f>
        <v>125382032.71277472</v>
      </c>
      <c r="B3681">
        <v>259196229.81076008</v>
      </c>
    </row>
    <row r="3682" spans="1:2" x14ac:dyDescent="0.25">
      <c r="A3682">
        <f ca="1">29895.1425506925*(((RANDBETWEEN(3800,4995))))</f>
        <v>128549112.96797773</v>
      </c>
      <c r="B3682">
        <v>245883257.55670422</v>
      </c>
    </row>
    <row r="3683" spans="1:2" x14ac:dyDescent="0.25">
      <c r="A3683">
        <f ca="1">28907.0546114666*(((RANDBETWEEN(3800,4995))))</f>
        <v>136470204.82073388</v>
      </c>
      <c r="B3683">
        <v>251919994.68101692</v>
      </c>
    </row>
    <row r="3684" spans="1:2" x14ac:dyDescent="0.25">
      <c r="A3684">
        <f ca="1">32352.3467352407*(((RANDBETWEEN(3800,4995))))</f>
        <v>127047665.62929034</v>
      </c>
      <c r="B3684">
        <v>267758282.03695691</v>
      </c>
    </row>
    <row r="3685" spans="1:2" x14ac:dyDescent="0.25">
      <c r="A3685">
        <f ca="1">27602.0982469764*(((RANDBETWEEN(3800,4995))))</f>
        <v>115431974.86885524</v>
      </c>
      <c r="B3685">
        <v>230776103.14895916</v>
      </c>
    </row>
    <row r="3686" spans="1:2" x14ac:dyDescent="0.25">
      <c r="A3686">
        <f ca="1">27192.698836006*(((RANDBETWEEN(3800,4995))))</f>
        <v>117010183.09133394</v>
      </c>
      <c r="B3686">
        <v>245805585.6019755</v>
      </c>
    </row>
    <row r="3687" spans="1:2" x14ac:dyDescent="0.25">
      <c r="A3687">
        <f ca="1">26257.0591538827*(((RANDBETWEEN(3800,4995))))</f>
        <v>116397543.2291618</v>
      </c>
      <c r="B3687">
        <v>209289383.27032959</v>
      </c>
    </row>
    <row r="3688" spans="1:2" x14ac:dyDescent="0.25">
      <c r="A3688">
        <f ca="1">28528.1238467135*(((RANDBETWEEN(3800,4995))))</f>
        <v>120645435.74775143</v>
      </c>
      <c r="B3688">
        <v>261462144.33151102</v>
      </c>
    </row>
    <row r="3689" spans="1:2" x14ac:dyDescent="0.25">
      <c r="A3689">
        <f ca="1">29336.5072550311*(((RANDBETWEEN(3800,4995))))</f>
        <v>132483666.76372059</v>
      </c>
      <c r="B3689">
        <v>242979345.14597803</v>
      </c>
    </row>
    <row r="3690" spans="1:2" x14ac:dyDescent="0.25">
      <c r="A3690">
        <f ca="1">28724.2239204383*(((RANDBETWEEN(3800,4995))))</f>
        <v>132792087.18418616</v>
      </c>
      <c r="B3690">
        <v>225429483.44577891</v>
      </c>
    </row>
    <row r="3691" spans="1:2" x14ac:dyDescent="0.25">
      <c r="A3691">
        <f ca="1">28568.4500667052*(((RANDBETWEEN(3800,4995))))</f>
        <v>138728393.52392027</v>
      </c>
      <c r="B3691">
        <v>246635203.19777483</v>
      </c>
    </row>
    <row r="3692" spans="1:2" x14ac:dyDescent="0.25">
      <c r="A3692">
        <f ca="1">28961.925681202*(((RANDBETWEEN(3800,4995))))</f>
        <v>129517731.64633539</v>
      </c>
      <c r="B3692">
        <v>247430581.20279247</v>
      </c>
    </row>
    <row r="3693" spans="1:2" x14ac:dyDescent="0.25">
      <c r="A3693">
        <f ca="1">32546.2394797888*(((RANDBETWEEN(3800,4995))))</f>
        <v>136564020.85719377</v>
      </c>
      <c r="B3693">
        <v>228890640.55692104</v>
      </c>
    </row>
    <row r="3694" spans="1:2" x14ac:dyDescent="0.25">
      <c r="A3694">
        <f ca="1">31104.7297328241*(((RANDBETWEEN(3800,4995))))</f>
        <v>149116074.3391588</v>
      </c>
      <c r="B3694">
        <v>233485318.09008071</v>
      </c>
    </row>
    <row r="3695" spans="1:2" x14ac:dyDescent="0.25">
      <c r="A3695">
        <f ca="1">28665.5874382637*(((RANDBETWEEN(3800,4995))))</f>
        <v>115178330.32694358</v>
      </c>
      <c r="B3695">
        <v>224125332.85660198</v>
      </c>
    </row>
    <row r="3696" spans="1:2" x14ac:dyDescent="0.25">
      <c r="A3696">
        <f ca="1">28920.2384170916*(((RANDBETWEEN(3800,4995))))</f>
        <v>127220128.79678614</v>
      </c>
      <c r="B3696">
        <v>221319167.41052908</v>
      </c>
    </row>
    <row r="3697" spans="1:2" x14ac:dyDescent="0.25">
      <c r="A3697">
        <f ca="1">30151.5922094655*(((RANDBETWEEN(3800,4995))))</f>
        <v>129048814.65651254</v>
      </c>
      <c r="B3697">
        <v>233108017.22433028</v>
      </c>
    </row>
    <row r="3698" spans="1:2" x14ac:dyDescent="0.25">
      <c r="A3698">
        <f ca="1">30368.6470099632*(((RANDBETWEEN(3800,4995))))</f>
        <v>123478918.74251038</v>
      </c>
      <c r="B3698">
        <v>204439440.38225976</v>
      </c>
    </row>
    <row r="3699" spans="1:2" x14ac:dyDescent="0.25">
      <c r="A3699">
        <f ca="1">28354.7071577257*(((RANDBETWEEN(3800,4995))))</f>
        <v>114496307.50289637</v>
      </c>
      <c r="B3699">
        <v>206630705.40744293</v>
      </c>
    </row>
    <row r="3700" spans="1:2" x14ac:dyDescent="0.25">
      <c r="A3700">
        <f ca="1">28427.4537074958*(((RANDBETWEEN(3800,4995))))</f>
        <v>122266478.39593934</v>
      </c>
      <c r="B3700">
        <v>214044975.95085832</v>
      </c>
    </row>
    <row r="3701" spans="1:2" x14ac:dyDescent="0.25">
      <c r="A3701">
        <f ca="1">27728.3819617083*(((RANDBETWEEN(3800,4995))))</f>
        <v>113935921.48065951</v>
      </c>
      <c r="B3701">
        <v>207683052.2781499</v>
      </c>
    </row>
    <row r="3702" spans="1:2" x14ac:dyDescent="0.25">
      <c r="A3702">
        <f ca="1">28886.7687552346*(((RANDBETWEEN(3800,4995))))</f>
        <v>136952170.668567</v>
      </c>
      <c r="B3702">
        <v>264583072.81250483</v>
      </c>
    </row>
    <row r="3703" spans="1:2" x14ac:dyDescent="0.25">
      <c r="A3703">
        <f ca="1">30349.6641567438*(((RANDBETWEEN(3800,4995))))</f>
        <v>148804403.36051473</v>
      </c>
      <c r="B3703">
        <v>240729289.54154563</v>
      </c>
    </row>
    <row r="3704" spans="1:2" x14ac:dyDescent="0.25">
      <c r="A3704">
        <f ca="1">32166.7182068996*(((RANDBETWEEN(3800,4995))))</f>
        <v>128345205.64552923</v>
      </c>
      <c r="B3704">
        <v>244020829.08081871</v>
      </c>
    </row>
    <row r="3705" spans="1:2" x14ac:dyDescent="0.25">
      <c r="A3705">
        <f ca="1">30831.7007797237*(((RANDBETWEEN(3800,4995))))</f>
        <v>140561723.85476014</v>
      </c>
      <c r="B3705">
        <v>260238860.01760858</v>
      </c>
    </row>
    <row r="3706" spans="1:2" x14ac:dyDescent="0.25">
      <c r="A3706">
        <f ca="1">27096.7861897245*(((RANDBETWEEN(3800,4995))))</f>
        <v>128086508.31882763</v>
      </c>
      <c r="B3706">
        <v>208644985.64565325</v>
      </c>
    </row>
    <row r="3707" spans="1:2" x14ac:dyDescent="0.25">
      <c r="A3707">
        <f ca="1">32595.6208142246*(((RANDBETWEEN(3800,4995))))</f>
        <v>134782892.06681854</v>
      </c>
      <c r="B3707">
        <v>246235419.02101052</v>
      </c>
    </row>
    <row r="3708" spans="1:2" x14ac:dyDescent="0.25">
      <c r="A3708">
        <f ca="1">31226.5343317016*(((RANDBETWEEN(3800,4995))))</f>
        <v>125062269.99846491</v>
      </c>
      <c r="B3708">
        <v>228890498.33519375</v>
      </c>
    </row>
    <row r="3709" spans="1:2" x14ac:dyDescent="0.25">
      <c r="A3709">
        <f ca="1">27341.0275515518*(((RANDBETWEEN(3800,4995))))</f>
        <v>117402372.30636327</v>
      </c>
      <c r="B3709">
        <v>267013365.35003793</v>
      </c>
    </row>
    <row r="3710" spans="1:2" x14ac:dyDescent="0.25">
      <c r="A3710">
        <f ca="1">27427.7608721063*(((RANDBETWEEN(3800,4995))))</f>
        <v>119393043.07627873</v>
      </c>
      <c r="B3710">
        <v>218925962.42797613</v>
      </c>
    </row>
    <row r="3711" spans="1:2" x14ac:dyDescent="0.25">
      <c r="A3711">
        <f ca="1">27489.7238324244*(((RANDBETWEEN(3800,4995))))</f>
        <v>135744256.28451174</v>
      </c>
      <c r="B3711">
        <v>259186231.55066514</v>
      </c>
    </row>
    <row r="3712" spans="1:2" x14ac:dyDescent="0.25">
      <c r="A3712">
        <f ca="1">28135.9601843033*(((RANDBETWEEN(3800,4995))))</f>
        <v>111137042.72799796</v>
      </c>
      <c r="B3712">
        <v>213163788.8295303</v>
      </c>
    </row>
    <row r="3713" spans="1:2" x14ac:dyDescent="0.25">
      <c r="A3713">
        <f ca="1">25806.01576281*(((RANDBETWEEN(3800,4995))))</f>
        <v>124617250.11860943</v>
      </c>
      <c r="B3713">
        <v>211054851.48481539</v>
      </c>
    </row>
    <row r="3714" spans="1:2" x14ac:dyDescent="0.25">
      <c r="A3714">
        <f ca="1">31139.1401057039*(((RANDBETWEEN(3800,4995))))</f>
        <v>141651948.34084719</v>
      </c>
      <c r="B3714">
        <v>258702155.56008807</v>
      </c>
    </row>
    <row r="3715" spans="1:2" x14ac:dyDescent="0.25">
      <c r="A3715">
        <f ca="1">32576.4311615703*(((RANDBETWEEN(3800,4995))))</f>
        <v>147506080.29959017</v>
      </c>
      <c r="B3715">
        <v>249815711.80547726</v>
      </c>
    </row>
    <row r="3716" spans="1:2" x14ac:dyDescent="0.25">
      <c r="A3716">
        <f ca="1">29151.6186769094*(((RANDBETWEEN(3800,4995))))</f>
        <v>127742393.04221693</v>
      </c>
      <c r="B3716">
        <v>246696437.64194298</v>
      </c>
    </row>
    <row r="3717" spans="1:2" x14ac:dyDescent="0.25">
      <c r="A3717">
        <f ca="1">27054.8462063679*(((RANDBETWEEN(3800,4995))))</f>
        <v>122017356.39071926</v>
      </c>
      <c r="B3717">
        <v>257537374.08491331</v>
      </c>
    </row>
    <row r="3718" spans="1:2" x14ac:dyDescent="0.25">
      <c r="A3718">
        <f ca="1">31948.0801707381*(((RANDBETWEEN(3800,4995))))</f>
        <v>156417800.51593381</v>
      </c>
      <c r="B3718">
        <v>258183090.8863796</v>
      </c>
    </row>
    <row r="3719" spans="1:2" x14ac:dyDescent="0.25">
      <c r="A3719">
        <f ca="1">32592.5425095491*(((RANDBETWEEN(3800,4995))))</f>
        <v>154977539.6329062</v>
      </c>
      <c r="B3719">
        <v>257686044.48232147</v>
      </c>
    </row>
    <row r="3720" spans="1:2" x14ac:dyDescent="0.25">
      <c r="A3720">
        <f ca="1">29367.9447484135*(((RANDBETWEEN(3800,4995))))</f>
        <v>133271733.2683004</v>
      </c>
      <c r="B3720">
        <v>212203828.72845519</v>
      </c>
    </row>
    <row r="3721" spans="1:2" x14ac:dyDescent="0.25">
      <c r="A3721">
        <f ca="1">28868.5165860812*(((RANDBETWEEN(3800,4995))))</f>
        <v>127136947.04510151</v>
      </c>
      <c r="B3721">
        <v>262106596.63512838</v>
      </c>
    </row>
    <row r="3722" spans="1:2" x14ac:dyDescent="0.25">
      <c r="A3722">
        <f ca="1">33466.6519825433*(((RANDBETWEEN(3800,4995))))</f>
        <v>155486065.11089611</v>
      </c>
      <c r="B3722">
        <v>233355304.32939008</v>
      </c>
    </row>
    <row r="3723" spans="1:2" x14ac:dyDescent="0.25">
      <c r="A3723">
        <f ca="1">32226.1865624019*(((RANDBETWEEN(3800,4995))))</f>
        <v>131353936.42835005</v>
      </c>
      <c r="B3723">
        <v>219035641.57094136</v>
      </c>
    </row>
    <row r="3724" spans="1:2" x14ac:dyDescent="0.25">
      <c r="A3724">
        <f ca="1">33629.4479842262*(((RANDBETWEEN(3800,4995))))</f>
        <v>154930866.86333004</v>
      </c>
      <c r="B3724">
        <v>259086480.7352125</v>
      </c>
    </row>
    <row r="3725" spans="1:2" x14ac:dyDescent="0.25">
      <c r="A3725">
        <f ca="1">28770.9308504636*(((RANDBETWEEN(3800,4995))))</f>
        <v>113271154.75827534</v>
      </c>
      <c r="B3725">
        <v>230761887.43300247</v>
      </c>
    </row>
    <row r="3726" spans="1:2" x14ac:dyDescent="0.25">
      <c r="A3726">
        <f ca="1">31708.2906483075*(((RANDBETWEEN(3800,4995))))</f>
        <v>147855759.2930581</v>
      </c>
      <c r="B3726">
        <v>250335291.81691334</v>
      </c>
    </row>
    <row r="3727" spans="1:2" x14ac:dyDescent="0.25">
      <c r="A3727">
        <f ca="1">30803.1432372322*(((RANDBETWEEN(3800,4995))))</f>
        <v>151890299.30279189</v>
      </c>
      <c r="B3727">
        <v>234280012.07650876</v>
      </c>
    </row>
    <row r="3728" spans="1:2" x14ac:dyDescent="0.25">
      <c r="A3728">
        <f ca="1">27432.9121244133*(((RANDBETWEEN(3800,4995))))</f>
        <v>104382230.63339259</v>
      </c>
      <c r="B3728">
        <v>228293228.26307446</v>
      </c>
    </row>
    <row r="3729" spans="1:2" x14ac:dyDescent="0.25">
      <c r="A3729">
        <f ca="1">30284.6419258191*(((RANDBETWEEN(3800,4995))))</f>
        <v>121835114.46757042</v>
      </c>
      <c r="B3729">
        <v>264576032.60624802</v>
      </c>
    </row>
    <row r="3730" spans="1:2" x14ac:dyDescent="0.25">
      <c r="A3730">
        <f ca="1">29558.2312873044*(((RANDBETWEEN(3800,4995))))</f>
        <v>129731077.11997899</v>
      </c>
      <c r="B3730">
        <v>254382263.96283326</v>
      </c>
    </row>
    <row r="3731" spans="1:2" x14ac:dyDescent="0.25">
      <c r="A3731">
        <f ca="1">30597.0398449396*(((RANDBETWEEN(3800,4995))))</f>
        <v>128507567.3487463</v>
      </c>
      <c r="B3731">
        <v>263340942.95366886</v>
      </c>
    </row>
    <row r="3732" spans="1:2" x14ac:dyDescent="0.25">
      <c r="A3732">
        <f ca="1">30257.0093524216*(((RANDBETWEEN(3800,4995))))</f>
        <v>144356191.62040344</v>
      </c>
      <c r="B3732">
        <v>240634215.74664557</v>
      </c>
    </row>
    <row r="3733" spans="1:2" x14ac:dyDescent="0.25">
      <c r="A3733">
        <f ca="1">26418.6336087381*(((RANDBETWEEN(3800,4995))))</f>
        <v>104168672.31925446</v>
      </c>
      <c r="B3733">
        <v>258693185.0232566</v>
      </c>
    </row>
    <row r="3734" spans="1:2" x14ac:dyDescent="0.25">
      <c r="A3734">
        <f ca="1">27295.584018318*(((RANDBETWEEN(3800,4995))))</f>
        <v>131127985.62399945</v>
      </c>
      <c r="B3734">
        <v>254282059.08934033</v>
      </c>
    </row>
    <row r="3735" spans="1:2" x14ac:dyDescent="0.25">
      <c r="A3735">
        <f ca="1">31859.3191672863*(((RANDBETWEEN(3800,4995))))</f>
        <v>148050256.17037964</v>
      </c>
      <c r="B3735">
        <v>207160911.95019656</v>
      </c>
    </row>
    <row r="3736" spans="1:2" x14ac:dyDescent="0.25">
      <c r="A3736">
        <f ca="1">29146.0918274882*(((RANDBETWEEN(3800,4995))))</f>
        <v>119120077.29894437</v>
      </c>
      <c r="B3736">
        <v>231369414.94137445</v>
      </c>
    </row>
    <row r="3737" spans="1:2" x14ac:dyDescent="0.25">
      <c r="A3737">
        <f ca="1">27835.0005252681*(((RANDBETWEEN(3800,4995))))</f>
        <v>134415217.53651956</v>
      </c>
      <c r="B3737">
        <v>230526764.97571012</v>
      </c>
    </row>
    <row r="3738" spans="1:2" x14ac:dyDescent="0.25">
      <c r="A3738">
        <f ca="1">30516.2416611317*(((RANDBETWEEN(3800,4995))))</f>
        <v>141747942.51595661</v>
      </c>
      <c r="B3738">
        <v>258213167.91740593</v>
      </c>
    </row>
    <row r="3739" spans="1:2" x14ac:dyDescent="0.25">
      <c r="A3739">
        <f ca="1">31995.1232152686*(((RANDBETWEEN(3800,4995))))</f>
        <v>139658712.8346473</v>
      </c>
      <c r="B3739">
        <v>229712274.12179419</v>
      </c>
    </row>
    <row r="3740" spans="1:2" x14ac:dyDescent="0.25">
      <c r="A3740">
        <f ca="1">32691.5717899878*(((RANDBETWEEN(3800,4995))))</f>
        <v>124914495.80954356</v>
      </c>
      <c r="B3740">
        <v>215530558.25539535</v>
      </c>
    </row>
    <row r="3741" spans="1:2" x14ac:dyDescent="0.25">
      <c r="A3741">
        <f ca="1">35240.4198812449*(((RANDBETWEEN(3800,4995))))</f>
        <v>142899902.6184482</v>
      </c>
      <c r="B3741">
        <v>224150538.00698099</v>
      </c>
    </row>
    <row r="3742" spans="1:2" x14ac:dyDescent="0.25">
      <c r="A3742">
        <f ca="1">31457.4841439091*(((RANDBETWEEN(3800,4995))))</f>
        <v>148919729.93726575</v>
      </c>
      <c r="B3742">
        <v>260322787.37280887</v>
      </c>
    </row>
    <row r="3743" spans="1:2" x14ac:dyDescent="0.25">
      <c r="A3743">
        <f ca="1">29894.8483984979*(((RANDBETWEEN(3800,4995))))</f>
        <v>123674987.82458583</v>
      </c>
      <c r="B3743">
        <v>267866801.90177163</v>
      </c>
    </row>
    <row r="3744" spans="1:2" x14ac:dyDescent="0.25">
      <c r="A3744">
        <f ca="1">28620.9080470271*(((RANDBETWEEN(3800,4995))))</f>
        <v>121180924.6711127</v>
      </c>
      <c r="B3744">
        <v>239944645.56567764</v>
      </c>
    </row>
    <row r="3745" spans="1:2" x14ac:dyDescent="0.25">
      <c r="A3745">
        <f ca="1">26821.9486866137*(((RANDBETWEEN(3800,4995))))</f>
        <v>108146097.10442661</v>
      </c>
      <c r="B3745">
        <v>210215734.97479028</v>
      </c>
    </row>
    <row r="3746" spans="1:2" x14ac:dyDescent="0.25">
      <c r="A3746">
        <f ca="1">34527.8766465586*(((RANDBETWEEN(3800,4995))))</f>
        <v>137869811.44970855</v>
      </c>
      <c r="B3746">
        <v>219913199.44376755</v>
      </c>
    </row>
    <row r="3747" spans="1:2" x14ac:dyDescent="0.25">
      <c r="A3747">
        <f ca="1">30754.4726492724*(((RANDBETWEEN(3800,4995))))</f>
        <v>143654141.7447516</v>
      </c>
      <c r="B3747">
        <v>265182931.77485153</v>
      </c>
    </row>
    <row r="3748" spans="1:2" x14ac:dyDescent="0.25">
      <c r="A3748">
        <f ca="1">33233.3159605829*(((RANDBETWEEN(3800,4995))))</f>
        <v>154102886.1092231</v>
      </c>
      <c r="B3748">
        <v>244046652.59572297</v>
      </c>
    </row>
    <row r="3749" spans="1:2" x14ac:dyDescent="0.25">
      <c r="A3749">
        <f ca="1">31332.4769343605*(((RANDBETWEEN(3800,4995))))</f>
        <v>122697979.67495562</v>
      </c>
      <c r="B3749">
        <v>251352160.94984978</v>
      </c>
    </row>
    <row r="3750" spans="1:2" x14ac:dyDescent="0.25">
      <c r="A3750">
        <f ca="1">27902.032891502*(((RANDBETWEEN(3800,4995))))</f>
        <v>134125072.10945</v>
      </c>
      <c r="B3750">
        <v>231834347.21594867</v>
      </c>
    </row>
    <row r="3751" spans="1:2" x14ac:dyDescent="0.25">
      <c r="A3751">
        <f ca="1">29914.379710907*(((RANDBETWEEN(3800,4995))))</f>
        <v>135571968.84983072</v>
      </c>
      <c r="B3751">
        <v>247255977.6271061</v>
      </c>
    </row>
    <row r="3752" spans="1:2" x14ac:dyDescent="0.25">
      <c r="A3752">
        <f ca="1">31044.0382275944*(((RANDBETWEEN(3800,4995))))</f>
        <v>131005841.32044819</v>
      </c>
      <c r="B3752">
        <v>254841454.96498695</v>
      </c>
    </row>
    <row r="3753" spans="1:2" x14ac:dyDescent="0.25">
      <c r="A3753">
        <f ca="1">33186.3518152898*(((RANDBETWEEN(3800,4995))))</f>
        <v>154250163.23746696</v>
      </c>
      <c r="B3753">
        <v>235061835.7309587</v>
      </c>
    </row>
    <row r="3754" spans="1:2" x14ac:dyDescent="0.25">
      <c r="A3754">
        <f ca="1">33175.1236219072*(((RANDBETWEEN(3800,4995))))</f>
        <v>153932573.60564941</v>
      </c>
      <c r="B3754">
        <v>216374743.56196672</v>
      </c>
    </row>
    <row r="3755" spans="1:2" x14ac:dyDescent="0.25">
      <c r="A3755">
        <f ca="1">32505.2551512538*(((RANDBETWEEN(3800,4995))))</f>
        <v>148614026.55153233</v>
      </c>
      <c r="B3755">
        <v>223845387.21238616</v>
      </c>
    </row>
    <row r="3756" spans="1:2" x14ac:dyDescent="0.25">
      <c r="A3756">
        <f ca="1">30509.6437441297*(((RANDBETWEEN(3800,4995))))</f>
        <v>149649802.56495637</v>
      </c>
      <c r="B3756">
        <v>236031407.01276743</v>
      </c>
    </row>
    <row r="3757" spans="1:2" x14ac:dyDescent="0.25">
      <c r="A3757">
        <f ca="1">26173.3044262513*(((RANDBETWEEN(3800,4995))))</f>
        <v>119952254.18550973</v>
      </c>
      <c r="B3757">
        <v>216226610.11682653</v>
      </c>
    </row>
    <row r="3758" spans="1:2" x14ac:dyDescent="0.25">
      <c r="A3758">
        <f ca="1">31308.6538195607*(((RANDBETWEEN(3800,4995))))</f>
        <v>121383650.8584367</v>
      </c>
      <c r="B3758">
        <v>237487089.31230351</v>
      </c>
    </row>
    <row r="3759" spans="1:2" x14ac:dyDescent="0.25">
      <c r="A3759">
        <f ca="1">29618.6605944152*(((RANDBETWEEN(3800,4995))))</f>
        <v>139622366.04207307</v>
      </c>
      <c r="B3759">
        <v>212077514.52385554</v>
      </c>
    </row>
    <row r="3760" spans="1:2" x14ac:dyDescent="0.25">
      <c r="A3760">
        <f ca="1">31664.0104103938*(((RANDBETWEEN(3800,4995))))</f>
        <v>133970428.04637627</v>
      </c>
      <c r="B3760">
        <v>246332501.57116574</v>
      </c>
    </row>
    <row r="3761" spans="1:2" x14ac:dyDescent="0.25">
      <c r="A3761">
        <f ca="1">30438.9487421267*(((RANDBETWEEN(3800,4995))))</f>
        <v>141145405.31724167</v>
      </c>
      <c r="B3761">
        <v>267682042.82411283</v>
      </c>
    </row>
    <row r="3762" spans="1:2" x14ac:dyDescent="0.25">
      <c r="A3762">
        <f ca="1">31199.8130042926*(((RANDBETWEEN(3800,4995))))</f>
        <v>127326436.87051792</v>
      </c>
      <c r="B3762">
        <v>215103862.16170111</v>
      </c>
    </row>
    <row r="3763" spans="1:2" x14ac:dyDescent="0.25">
      <c r="A3763">
        <f ca="1">33250.5702843043*(((RANDBETWEEN(3800,4995))))</f>
        <v>161265265.87887576</v>
      </c>
      <c r="B3763">
        <v>261553944.32299596</v>
      </c>
    </row>
    <row r="3764" spans="1:2" x14ac:dyDescent="0.25">
      <c r="A3764">
        <f ca="1">27019.2940363512*(((RANDBETWEEN(3800,4995))))</f>
        <v>116264022.23841903</v>
      </c>
      <c r="B3764">
        <v>267333670.36958534</v>
      </c>
    </row>
    <row r="3765" spans="1:2" x14ac:dyDescent="0.25">
      <c r="A3765">
        <f ca="1">32941.3128872547*(((RANDBETWEEN(3800,4995))))</f>
        <v>142734708.74047473</v>
      </c>
      <c r="B3765">
        <v>243277080.77070749</v>
      </c>
    </row>
    <row r="3766" spans="1:2" x14ac:dyDescent="0.25">
      <c r="A3766">
        <f ca="1">31447.1207975466*(((RANDBETWEEN(3800,4995))))</f>
        <v>143933471.89037094</v>
      </c>
      <c r="B3766">
        <v>205714864.99211666</v>
      </c>
    </row>
    <row r="3767" spans="1:2" x14ac:dyDescent="0.25">
      <c r="A3767">
        <f ca="1">29246.2547531969*(((RANDBETWEEN(3800,4995))))</f>
        <v>144388759.71653304</v>
      </c>
      <c r="B3767">
        <v>250159153.28087205</v>
      </c>
    </row>
    <row r="3768" spans="1:2" x14ac:dyDescent="0.25">
      <c r="A3768">
        <f ca="1">30521.6529447058*(((RANDBETWEEN(3800,4995))))</f>
        <v>118271405.16073503</v>
      </c>
      <c r="B3768">
        <v>236855861.79624113</v>
      </c>
    </row>
    <row r="3769" spans="1:2" x14ac:dyDescent="0.25">
      <c r="A3769">
        <f ca="1">28467.9684901421*(((RANDBETWEEN(3800,4995))))</f>
        <v>122924687.94043344</v>
      </c>
      <c r="B3769">
        <v>234529509.45724243</v>
      </c>
    </row>
    <row r="3770" spans="1:2" x14ac:dyDescent="0.25">
      <c r="A3770">
        <f ca="1">31985.3167705729*(((RANDBETWEEN(3800,4995))))</f>
        <v>122759645.76545881</v>
      </c>
      <c r="B3770">
        <v>250806381.99221069</v>
      </c>
    </row>
    <row r="3771" spans="1:2" x14ac:dyDescent="0.25">
      <c r="A3771">
        <f ca="1">30443.6714791254*(((RANDBETWEEN(3800,4995))))</f>
        <v>135596112.7680245</v>
      </c>
      <c r="B3771">
        <v>218052459.92398912</v>
      </c>
    </row>
    <row r="3772" spans="1:2" x14ac:dyDescent="0.25">
      <c r="A3772">
        <f ca="1">26401.8472196609*(((RANDBETWEEN(3800,4995))))</f>
        <v>128788210.73750578</v>
      </c>
      <c r="B3772">
        <v>218649356.30969569</v>
      </c>
    </row>
    <row r="3773" spans="1:2" x14ac:dyDescent="0.25">
      <c r="A3773">
        <f ca="1">30217.273418629*(((RANDBETWEEN(3800,4995))))</f>
        <v>137488594.05476177</v>
      </c>
      <c r="B3773">
        <v>244920413.26113781</v>
      </c>
    </row>
    <row r="3774" spans="1:2" x14ac:dyDescent="0.25">
      <c r="A3774">
        <f ca="1">33794.1932099251*(((RANDBETWEEN(3800,4995))))</f>
        <v>156805056.49405259</v>
      </c>
      <c r="B3774">
        <v>262204684.78123575</v>
      </c>
    </row>
    <row r="3775" spans="1:2" x14ac:dyDescent="0.25">
      <c r="A3775">
        <f ca="1">31765.6038554275*(((RANDBETWEEN(3800,4995))))</f>
        <v>156572661.40340233</v>
      </c>
      <c r="B3775">
        <v>246575983.32252425</v>
      </c>
    </row>
    <row r="3776" spans="1:2" x14ac:dyDescent="0.25">
      <c r="A3776">
        <f ca="1">27364.4417595804*(((RANDBETWEEN(3800,4995))))</f>
        <v>113562433.3022588</v>
      </c>
      <c r="B3776">
        <v>218772689.38490146</v>
      </c>
    </row>
    <row r="3777" spans="1:2" x14ac:dyDescent="0.25">
      <c r="A3777">
        <f ca="1">29685.1742408823*(((RANDBETWEEN(3800,4995))))</f>
        <v>141360799.73508132</v>
      </c>
      <c r="B3777">
        <v>267170688.73226836</v>
      </c>
    </row>
    <row r="3778" spans="1:2" x14ac:dyDescent="0.25">
      <c r="A3778">
        <f ca="1">31409.1761583495*(((RANDBETWEEN(3800,4995))))</f>
        <v>156135014.68315548</v>
      </c>
      <c r="B3778">
        <v>227996419.72443342</v>
      </c>
    </row>
    <row r="3779" spans="1:2" x14ac:dyDescent="0.25">
      <c r="A3779">
        <f ca="1">32628.6176918527*(((RANDBETWEEN(3800,4995))))</f>
        <v>161772686.51620594</v>
      </c>
      <c r="B3779">
        <v>228949675.00966963</v>
      </c>
    </row>
    <row r="3780" spans="1:2" x14ac:dyDescent="0.25">
      <c r="A3780">
        <f ca="1">28365.2454624032*(((RANDBETWEEN(3800,4995))))</f>
        <v>136323369.69230983</v>
      </c>
      <c r="B3780">
        <v>232624565.64691013</v>
      </c>
    </row>
    <row r="3781" spans="1:2" x14ac:dyDescent="0.25">
      <c r="A3781">
        <f ca="1">30173.7894753918*(((RANDBETWEEN(3800,4995))))</f>
        <v>147640351.90309227</v>
      </c>
      <c r="B3781">
        <v>249120422.8475917</v>
      </c>
    </row>
    <row r="3782" spans="1:2" x14ac:dyDescent="0.25">
      <c r="A3782">
        <f ca="1">28584.897083447*(((RANDBETWEEN(3800,4995))))</f>
        <v>131776375.55469067</v>
      </c>
      <c r="B3782">
        <v>211286530.8986336</v>
      </c>
    </row>
    <row r="3783" spans="1:2" x14ac:dyDescent="0.25">
      <c r="A3783">
        <f ca="1">26455.286376884*(((RANDBETWEEN(3800,4995))))</f>
        <v>114921764.02118389</v>
      </c>
      <c r="B3783">
        <v>242470627.1317113</v>
      </c>
    </row>
    <row r="3784" spans="1:2" x14ac:dyDescent="0.25">
      <c r="A3784">
        <f ca="1">32746.2609724706*(((RANDBETWEEN(3800,4995))))</f>
        <v>128856536.92667168</v>
      </c>
      <c r="B3784">
        <v>239952020.62753326</v>
      </c>
    </row>
    <row r="3785" spans="1:2" x14ac:dyDescent="0.25">
      <c r="A3785">
        <f ca="1">26607.6272070958*(((RANDBETWEEN(3800,4995))))</f>
        <v>107122307.13576779</v>
      </c>
      <c r="B3785">
        <v>252052031.9850609</v>
      </c>
    </row>
    <row r="3786" spans="1:2" x14ac:dyDescent="0.25">
      <c r="A3786">
        <f ca="1">29311.3317228542*(((RANDBETWEEN(3800,4995))))</f>
        <v>135095927.9106352</v>
      </c>
      <c r="B3786">
        <v>210083196.53535146</v>
      </c>
    </row>
    <row r="3787" spans="1:2" x14ac:dyDescent="0.25">
      <c r="A3787">
        <f ca="1">27009.0013346557*(((RANDBETWEEN(3800,4995))))</f>
        <v>114167048.6415897</v>
      </c>
      <c r="B3787">
        <v>214800946.79205418</v>
      </c>
    </row>
    <row r="3788" spans="1:2" x14ac:dyDescent="0.25">
      <c r="A3788">
        <f ca="1">31800.2525784889*(((RANDBETWEEN(3800,4995))))</f>
        <v>147680372.97450268</v>
      </c>
      <c r="B3788">
        <v>254782584.00018805</v>
      </c>
    </row>
    <row r="3789" spans="1:2" x14ac:dyDescent="0.25">
      <c r="A3789">
        <f ca="1">32894.769405115*(((RANDBETWEEN(3800,4995))))</f>
        <v>146052776.1587106</v>
      </c>
      <c r="B3789">
        <v>238666156.45267174</v>
      </c>
    </row>
    <row r="3790" spans="1:2" x14ac:dyDescent="0.25">
      <c r="A3790">
        <f ca="1">31386.1489706483*(((RANDBETWEEN(3800,4995))))</f>
        <v>156303021.87382868</v>
      </c>
      <c r="B3790">
        <v>216550831.18179867</v>
      </c>
    </row>
    <row r="3791" spans="1:2" x14ac:dyDescent="0.25">
      <c r="A3791">
        <f ca="1">26954.714836055*(((RANDBETWEEN(3800,4995))))</f>
        <v>130649502.81035882</v>
      </c>
      <c r="B3791">
        <v>204344192.32152295</v>
      </c>
    </row>
    <row r="3792" spans="1:2" x14ac:dyDescent="0.25">
      <c r="A3792">
        <f ca="1">28099.9549929647*(((RANDBETWEEN(3800,4995))))</f>
        <v>125634898.77354534</v>
      </c>
      <c r="B3792">
        <v>257688951.58365893</v>
      </c>
    </row>
    <row r="3793" spans="1:2" x14ac:dyDescent="0.25">
      <c r="A3793">
        <f ca="1">29884.4094431435*(((RANDBETWEEN(3800,4995))))</f>
        <v>122137581.39412768</v>
      </c>
      <c r="B3793">
        <v>266083618.72902414</v>
      </c>
    </row>
    <row r="3794" spans="1:2" x14ac:dyDescent="0.25">
      <c r="A3794">
        <f ca="1">27209.9763295411*(((RANDBETWEEN(3800,4995))))</f>
        <v>131641865.48231967</v>
      </c>
      <c r="B3794">
        <v>239917947.86860594</v>
      </c>
    </row>
    <row r="3795" spans="1:2" x14ac:dyDescent="0.25">
      <c r="A3795">
        <f ca="1">31819.4028555365*(((RANDBETWEEN(3800,4995))))</f>
        <v>128677665.1477897</v>
      </c>
      <c r="B3795">
        <v>241794590.29528302</v>
      </c>
    </row>
    <row r="3796" spans="1:2" x14ac:dyDescent="0.25">
      <c r="A3796">
        <f ca="1">29603.2389553448*(((RANDBETWEEN(3800,4995))))</f>
        <v>132504097.56412347</v>
      </c>
      <c r="B3796">
        <v>227916703.42742157</v>
      </c>
    </row>
    <row r="3797" spans="1:2" x14ac:dyDescent="0.25">
      <c r="A3797">
        <f ca="1">27057.4464581158*(((RANDBETWEEN(3800,4995))))</f>
        <v>119972717.59528558</v>
      </c>
      <c r="B3797">
        <v>246343638.04635933</v>
      </c>
    </row>
    <row r="3798" spans="1:2" x14ac:dyDescent="0.25">
      <c r="A3798">
        <f ca="1">31871.1512404728*(((RANDBETWEEN(3800,4995))))</f>
        <v>139882482.79443508</v>
      </c>
      <c r="B3798">
        <v>259805685.46760997</v>
      </c>
    </row>
    <row r="3799" spans="1:2" x14ac:dyDescent="0.25">
      <c r="A3799">
        <f ca="1">31295.5209997148*(((RANDBETWEEN(3800,4995))))</f>
        <v>143677736.90969086</v>
      </c>
      <c r="B3799">
        <v>235734253.58946359</v>
      </c>
    </row>
    <row r="3800" spans="1:2" x14ac:dyDescent="0.25">
      <c r="A3800">
        <f ca="1">29158.6058653128*(((RANDBETWEEN(3800,4995))))</f>
        <v>128589451.8660294</v>
      </c>
      <c r="B3800">
        <v>215643402.68864608</v>
      </c>
    </row>
    <row r="3801" spans="1:2" x14ac:dyDescent="0.25">
      <c r="A3801">
        <f ca="1">28307.7681124187*(((RANDBETWEEN(3800,4995))))</f>
        <v>139585604.56233683</v>
      </c>
      <c r="B3801">
        <v>209767379.90884361</v>
      </c>
    </row>
    <row r="3802" spans="1:2" x14ac:dyDescent="0.25">
      <c r="A3802">
        <f ca="1">32382.1125668726*(((RANDBETWEEN(3800,4995))))</f>
        <v>161392449.0332928</v>
      </c>
      <c r="B3802">
        <v>241805386.38892648</v>
      </c>
    </row>
    <row r="3803" spans="1:2" x14ac:dyDescent="0.25">
      <c r="A3803">
        <f ca="1">27715.1184940541*(((RANDBETWEEN(3800,4995))))</f>
        <v>120366759.61967674</v>
      </c>
      <c r="B3803">
        <v>254860756.12060404</v>
      </c>
    </row>
    <row r="3804" spans="1:2" x14ac:dyDescent="0.25">
      <c r="A3804">
        <f ca="1">29431.2224138007*(((RANDBETWEEN(3800,4995))))</f>
        <v>116194466.08968535</v>
      </c>
      <c r="B3804">
        <v>223442539.57921737</v>
      </c>
    </row>
    <row r="3805" spans="1:2" x14ac:dyDescent="0.25">
      <c r="A3805">
        <f ca="1">27253.5785905702*(((RANDBETWEEN(3800,4995))))</f>
        <v>107133817.43953165</v>
      </c>
      <c r="B3805">
        <v>235870117.70536369</v>
      </c>
    </row>
    <row r="3806" spans="1:2" x14ac:dyDescent="0.25">
      <c r="A3806">
        <f ca="1">27001.0663205899*(((RANDBETWEEN(3800,4995))))</f>
        <v>106762216.23161237</v>
      </c>
      <c r="B3806">
        <v>219409715.90820441</v>
      </c>
    </row>
    <row r="3807" spans="1:2" x14ac:dyDescent="0.25">
      <c r="A3807">
        <f ca="1">29716.368162393*(((RANDBETWEEN(3800,4995))))</f>
        <v>128434143.19786271</v>
      </c>
      <c r="B3807">
        <v>242444090.72911343</v>
      </c>
    </row>
    <row r="3808" spans="1:2" x14ac:dyDescent="0.25">
      <c r="A3808">
        <f ca="1">29843.7608555148*(((RANDBETWEEN(3800,4995))))</f>
        <v>142981458.25877142</v>
      </c>
      <c r="B3808">
        <v>244421259.2530635</v>
      </c>
    </row>
    <row r="3809" spans="1:2" x14ac:dyDescent="0.25">
      <c r="A3809">
        <f ca="1">28424.897605291*(((RANDBETWEEN(3800,4995))))</f>
        <v>141953938.64082348</v>
      </c>
      <c r="B3809">
        <v>247233406.42088991</v>
      </c>
    </row>
    <row r="3810" spans="1:2" x14ac:dyDescent="0.25">
      <c r="A3810">
        <f ca="1">30995.2799531956*(((RANDBETWEEN(3800,4995))))</f>
        <v>147816490.09678966</v>
      </c>
      <c r="B3810">
        <v>242648054.65897161</v>
      </c>
    </row>
    <row r="3811" spans="1:2" x14ac:dyDescent="0.25">
      <c r="A3811">
        <f ca="1">31026.0722760026*(((RANDBETWEEN(3800,4995))))</f>
        <v>152648275.59793299</v>
      </c>
      <c r="B3811">
        <v>253777934.13308915</v>
      </c>
    </row>
    <row r="3812" spans="1:2" x14ac:dyDescent="0.25">
      <c r="A3812">
        <f ca="1">30307.2919010899*(((RANDBETWEEN(3800,4995))))</f>
        <v>140989521.92387003</v>
      </c>
      <c r="B3812">
        <v>206471822.05772364</v>
      </c>
    </row>
    <row r="3813" spans="1:2" x14ac:dyDescent="0.25">
      <c r="A3813">
        <f ca="1">30833.3999265361*(((RANDBETWEEN(3800,4995))))</f>
        <v>126016105.49975288</v>
      </c>
      <c r="B3813">
        <v>247607620.66648808</v>
      </c>
    </row>
    <row r="3814" spans="1:2" x14ac:dyDescent="0.25">
      <c r="A3814">
        <f ca="1">28987.0152736253*(((RANDBETWEEN(3800,4995))))</f>
        <v>111918865.97146741</v>
      </c>
      <c r="B3814">
        <v>234397367.22868615</v>
      </c>
    </row>
    <row r="3815" spans="1:2" x14ac:dyDescent="0.25">
      <c r="A3815">
        <f ca="1">31999.2464933467*(((RANDBETWEEN(3800,4995))))</f>
        <v>138652735.05567133</v>
      </c>
      <c r="B3815">
        <v>243322948.31529877</v>
      </c>
    </row>
    <row r="3816" spans="1:2" x14ac:dyDescent="0.25">
      <c r="A3816">
        <f ca="1">29541.4917574771*(((RANDBETWEEN(3800,4995))))</f>
        <v>140735666.73262089</v>
      </c>
      <c r="B3816">
        <v>217298989.8787941</v>
      </c>
    </row>
    <row r="3817" spans="1:2" x14ac:dyDescent="0.25">
      <c r="A3817">
        <f ca="1">26456.2617341513*(((RANDBETWEEN(3800,4995))))</f>
        <v>122386666.78218408</v>
      </c>
      <c r="B3817">
        <v>240626777.99976116</v>
      </c>
    </row>
    <row r="3818" spans="1:2" x14ac:dyDescent="0.25">
      <c r="A3818">
        <f ca="1">31063.6044100498*(((RANDBETWEEN(3800,4995))))</f>
        <v>120216149.06689259</v>
      </c>
      <c r="B3818">
        <v>257394692.08320308</v>
      </c>
    </row>
    <row r="3819" spans="1:2" x14ac:dyDescent="0.25">
      <c r="A3819">
        <f ca="1">31491.5778617192*(((RANDBETWEEN(3800,4995))))</f>
        <v>120738709.52183157</v>
      </c>
      <c r="B3819">
        <v>221204438.78198805</v>
      </c>
    </row>
    <row r="3820" spans="1:2" x14ac:dyDescent="0.25">
      <c r="A3820">
        <f ca="1">29332.6085170867*(((RANDBETWEEN(3800,4995))))</f>
        <v>124604920.98058431</v>
      </c>
      <c r="B3820">
        <v>242008828.80910552</v>
      </c>
    </row>
    <row r="3821" spans="1:2" x14ac:dyDescent="0.25">
      <c r="A3821">
        <f ca="1">30634.9263282073*(((RANDBETWEEN(3800,4995))))</f>
        <v>144688757.048123</v>
      </c>
      <c r="B3821">
        <v>225433347.04007322</v>
      </c>
    </row>
    <row r="3822" spans="1:2" x14ac:dyDescent="0.25">
      <c r="A3822">
        <f ca="1">29297.5461969326*(((RANDBETWEEN(3800,4995))))</f>
        <v>133801893.4813911</v>
      </c>
      <c r="B3822">
        <v>231625302.64167559</v>
      </c>
    </row>
    <row r="3823" spans="1:2" x14ac:dyDescent="0.25">
      <c r="A3823">
        <f ca="1">26339.6333937818*(((RANDBETWEEN(3800,4995))))</f>
        <v>130275826.7656448</v>
      </c>
      <c r="B3823">
        <v>205483526.31585866</v>
      </c>
    </row>
    <row r="3824" spans="1:2" x14ac:dyDescent="0.25">
      <c r="A3824">
        <f ca="1">32992.4898487429*(((RANDBETWEEN(3800,4995))))</f>
        <v>145694835.17204857</v>
      </c>
      <c r="B3824">
        <v>239238162.06531543</v>
      </c>
    </row>
    <row r="3825" spans="1:2" x14ac:dyDescent="0.25">
      <c r="A3825">
        <f ca="1">26263.7418194439*(((RANDBETWEEN(3800,4995))))</f>
        <v>116059475.10012279</v>
      </c>
      <c r="B3825">
        <v>231256448.84381312</v>
      </c>
    </row>
    <row r="3826" spans="1:2" x14ac:dyDescent="0.25">
      <c r="A3826">
        <f ca="1">27597.2928695905*(((RANDBETWEEN(3800,4995))))</f>
        <v>127361506.59316023</v>
      </c>
      <c r="B3826">
        <v>262241167.38127515</v>
      </c>
    </row>
    <row r="3827" spans="1:2" x14ac:dyDescent="0.25">
      <c r="A3827">
        <f ca="1">31014.8933899452*(((RANDBETWEEN(3800,4995))))</f>
        <v>141303854.28459021</v>
      </c>
      <c r="B3827">
        <v>264626337.00526825</v>
      </c>
    </row>
    <row r="3828" spans="1:2" x14ac:dyDescent="0.25">
      <c r="A3828">
        <f ca="1">28548.9228974461*(((RANDBETWEEN(3800,4995))))</f>
        <v>111283701.45424476</v>
      </c>
      <c r="B3828">
        <v>239212285.31779289</v>
      </c>
    </row>
    <row r="3829" spans="1:2" x14ac:dyDescent="0.25">
      <c r="A3829">
        <f ca="1">26949.5937301024*(((RANDBETWEEN(3800,4995))))</f>
        <v>115074765.22753727</v>
      </c>
      <c r="B3829">
        <v>250770145.24105635</v>
      </c>
    </row>
    <row r="3830" spans="1:2" x14ac:dyDescent="0.25">
      <c r="A3830">
        <f ca="1">29684.2401292604*(((RANDBETWEEN(3800,4995))))</f>
        <v>124466018.86198896</v>
      </c>
      <c r="B3830">
        <v>206725310.6728254</v>
      </c>
    </row>
    <row r="3831" spans="1:2" x14ac:dyDescent="0.25">
      <c r="A3831">
        <f ca="1">27128.8718998775*(((RANDBETWEEN(3800,4995))))</f>
        <v>106507951.07891919</v>
      </c>
      <c r="B3831">
        <v>238044974.44670334</v>
      </c>
    </row>
    <row r="3832" spans="1:2" x14ac:dyDescent="0.25">
      <c r="A3832">
        <f ca="1">30719.5738310984*(((RANDBETWEEN(3800,4995))))</f>
        <v>132616400.228852</v>
      </c>
      <c r="B3832">
        <v>235020563.63845152</v>
      </c>
    </row>
    <row r="3833" spans="1:2" x14ac:dyDescent="0.25">
      <c r="A3833">
        <f ca="1">29285.8622258077*(((RANDBETWEEN(3800,4995))))</f>
        <v>112399139.22264999</v>
      </c>
      <c r="B3833">
        <v>251214620.2362448</v>
      </c>
    </row>
    <row r="3834" spans="1:2" x14ac:dyDescent="0.25">
      <c r="A3834">
        <f ca="1">26249.624909285*(((RANDBETWEEN(3800,4995))))</f>
        <v>109119690.74789782</v>
      </c>
      <c r="B3834">
        <v>253134357.20485753</v>
      </c>
    </row>
    <row r="3835" spans="1:2" x14ac:dyDescent="0.25">
      <c r="A3835">
        <f ca="1">30723.3375028936*(((RANDBETWEEN(3800,4995))))</f>
        <v>122893350.01157437</v>
      </c>
      <c r="B3835">
        <v>262639568.47064584</v>
      </c>
    </row>
    <row r="3836" spans="1:2" x14ac:dyDescent="0.25">
      <c r="A3836">
        <f ca="1">30037.2354282302*(((RANDBETWEEN(3800,4995))))</f>
        <v>120389239.59634671</v>
      </c>
      <c r="B3836">
        <v>210845346.98818362</v>
      </c>
    </row>
    <row r="3837" spans="1:2" x14ac:dyDescent="0.25">
      <c r="A3837">
        <f ca="1">27857.1914712803*(((RANDBETWEEN(3800,4995))))</f>
        <v>113935913.11753662</v>
      </c>
      <c r="B3837">
        <v>228504473.32595482</v>
      </c>
    </row>
    <row r="3838" spans="1:2" x14ac:dyDescent="0.25">
      <c r="A3838">
        <f ca="1">27208.4706278153*(((RANDBETWEEN(3800,4995))))</f>
        <v>135008431.2552197</v>
      </c>
      <c r="B3838">
        <v>222372756.25473496</v>
      </c>
    </row>
    <row r="3839" spans="1:2" x14ac:dyDescent="0.25">
      <c r="A3839">
        <f ca="1">27394.9074066381*(((RANDBETWEEN(3800,4995))))</f>
        <v>112784833.7931291</v>
      </c>
      <c r="B3839">
        <v>241015806.02333081</v>
      </c>
    </row>
    <row r="3840" spans="1:2" x14ac:dyDescent="0.25">
      <c r="A3840">
        <f ca="1">27925.7958352013*(((RANDBETWEEN(3800,4995))))</f>
        <v>118489151.7287591</v>
      </c>
      <c r="B3840">
        <v>263059299.98916608</v>
      </c>
    </row>
    <row r="3841" spans="1:2" x14ac:dyDescent="0.25">
      <c r="A3841">
        <f ca="1">26981.95952911*(((RANDBETWEEN(3800,4995))))</f>
        <v>116184317.73234773</v>
      </c>
      <c r="B3841">
        <v>235624281.52800184</v>
      </c>
    </row>
    <row r="3842" spans="1:2" x14ac:dyDescent="0.25">
      <c r="A3842">
        <f ca="1">29563.2989559604*(((RANDBETWEEN(3800,4995))))</f>
        <v>125023191.28475638</v>
      </c>
      <c r="B3842">
        <v>212064936.66476402</v>
      </c>
    </row>
    <row r="3843" spans="1:2" x14ac:dyDescent="0.25">
      <c r="A3843">
        <f ca="1">29715.0366931891*(((RANDBETWEEN(3800,4995))))</f>
        <v>121683075.25860937</v>
      </c>
      <c r="B3843">
        <v>216192579.88545406</v>
      </c>
    </row>
    <row r="3844" spans="1:2" x14ac:dyDescent="0.25">
      <c r="A3844">
        <f ca="1">27246.373852454*(((RANDBETWEEN(3800,4995))))</f>
        <v>120674189.79251897</v>
      </c>
      <c r="B3844">
        <v>205772678.95853809</v>
      </c>
    </row>
    <row r="3845" spans="1:2" x14ac:dyDescent="0.25">
      <c r="A3845">
        <f ca="1">26713.0685327937*(((RANDBETWEEN(3800,4995))))</f>
        <v>122559558.42845748</v>
      </c>
      <c r="B3845">
        <v>235092295.9317942</v>
      </c>
    </row>
    <row r="3846" spans="1:2" x14ac:dyDescent="0.25">
      <c r="A3846">
        <f ca="1">29844.0994132489*(((RANDBETWEEN(3800,4995))))</f>
        <v>125703346.72860442</v>
      </c>
      <c r="B3846">
        <v>258327121.89041075</v>
      </c>
    </row>
    <row r="3847" spans="1:2" x14ac:dyDescent="0.25">
      <c r="A3847">
        <f ca="1">29433.6431652075*(((RANDBETWEEN(3800,4995))))</f>
        <v>133775908.18586814</v>
      </c>
      <c r="B3847">
        <v>259693911.72995889</v>
      </c>
    </row>
    <row r="3848" spans="1:2" x14ac:dyDescent="0.25">
      <c r="A3848">
        <f ca="1">28926.3787357654*(((RANDBETWEEN(3800,4995))))</f>
        <v>112494686.90339164</v>
      </c>
      <c r="B3848">
        <v>253358970.93546972</v>
      </c>
    </row>
    <row r="3849" spans="1:2" x14ac:dyDescent="0.25">
      <c r="A3849">
        <f ca="1">26548.9219343391*(((RANDBETWEEN(3800,4995))))</f>
        <v>112461233.31386048</v>
      </c>
      <c r="B3849">
        <v>255151418.8951045</v>
      </c>
    </row>
    <row r="3850" spans="1:2" x14ac:dyDescent="0.25">
      <c r="A3850">
        <f ca="1">30547.8254556537*(((RANDBETWEEN(3800,4995))))</f>
        <v>121671988.7898685</v>
      </c>
      <c r="B3850">
        <v>255262199.81946108</v>
      </c>
    </row>
    <row r="3851" spans="1:2" x14ac:dyDescent="0.25">
      <c r="A3851">
        <f ca="1">30824.6254872201*(((RANDBETWEEN(3800,4995))))</f>
        <v>136614740.15935946</v>
      </c>
      <c r="B3851">
        <v>249153232.74850705</v>
      </c>
    </row>
    <row r="3852" spans="1:2" x14ac:dyDescent="0.25">
      <c r="A3852">
        <f ca="1">25341.8379976112*(((RANDBETWEEN(3800,4995))))</f>
        <v>126126327.71411093</v>
      </c>
      <c r="B3852">
        <v>204721728.64301139</v>
      </c>
    </row>
    <row r="3853" spans="1:2" x14ac:dyDescent="0.25">
      <c r="A3853">
        <f ca="1">30838.8078886218*(((RANDBETWEEN(3800,4995))))</f>
        <v>123632780.82548483</v>
      </c>
      <c r="B3853">
        <v>259198063.24899468</v>
      </c>
    </row>
    <row r="3854" spans="1:2" x14ac:dyDescent="0.25">
      <c r="A3854">
        <f ca="1">32909.347014136*(((RANDBETWEEN(3800,4995))))</f>
        <v>159182511.50737563</v>
      </c>
      <c r="B3854">
        <v>239351303.11330709</v>
      </c>
    </row>
    <row r="3855" spans="1:2" x14ac:dyDescent="0.25">
      <c r="A3855">
        <f ca="1">31171.0999918354*(((RANDBETWEEN(3800,4995))))</f>
        <v>149839477.66075259</v>
      </c>
      <c r="B3855">
        <v>231966549.48910075</v>
      </c>
    </row>
    <row r="3856" spans="1:2" x14ac:dyDescent="0.25">
      <c r="A3856">
        <f ca="1">30741.8599545813*(((RANDBETWEEN(3800,4995))))</f>
        <v>135694569.83952203</v>
      </c>
      <c r="B3856">
        <v>264113709.90320408</v>
      </c>
    </row>
    <row r="3857" spans="1:2" x14ac:dyDescent="0.25">
      <c r="A3857">
        <f ca="1">26395.4028973635*(((RANDBETWEEN(3800,4995))))</f>
        <v>109540922.02405837</v>
      </c>
      <c r="B3857">
        <v>212949923.50960428</v>
      </c>
    </row>
    <row r="3858" spans="1:2" x14ac:dyDescent="0.25">
      <c r="A3858">
        <f ca="1">32813.509518529*(((RANDBETWEEN(3800,4995))))</f>
        <v>146249811.92408362</v>
      </c>
      <c r="B3858">
        <v>213490078.31008664</v>
      </c>
    </row>
    <row r="3859" spans="1:2" x14ac:dyDescent="0.25">
      <c r="A3859">
        <f ca="1">28495.4686332913*(((RANDBETWEEN(3800,4995))))</f>
        <v>139000895.99319518</v>
      </c>
      <c r="B3859">
        <v>209241827.34008771</v>
      </c>
    </row>
    <row r="3860" spans="1:2" x14ac:dyDescent="0.25">
      <c r="A3860">
        <f ca="1">31133.7898819822*(((RANDBETWEEN(3800,4995))))</f>
        <v>136957541.6908395</v>
      </c>
      <c r="B3860">
        <v>264769090.27125713</v>
      </c>
    </row>
    <row r="3861" spans="1:2" x14ac:dyDescent="0.25">
      <c r="A3861">
        <f ca="1">27545.9544202621*(((RANDBETWEEN(3800,4995))))</f>
        <v>134231435.88993728</v>
      </c>
      <c r="B3861">
        <v>221750120.60226479</v>
      </c>
    </row>
    <row r="3862" spans="1:2" x14ac:dyDescent="0.25">
      <c r="A3862">
        <f ca="1">31199.6183632104*(((RANDBETWEEN(3800,4995))))</f>
        <v>148198187.2252495</v>
      </c>
      <c r="B3862">
        <v>253359786.29312199</v>
      </c>
    </row>
    <row r="3863" spans="1:2" x14ac:dyDescent="0.25">
      <c r="A3863">
        <f ca="1">32267.1998330507*(((RANDBETWEEN(3800,4995))))</f>
        <v>125229002.55206969</v>
      </c>
      <c r="B3863">
        <v>234028833.31220144</v>
      </c>
    </row>
    <row r="3864" spans="1:2" x14ac:dyDescent="0.25">
      <c r="A3864">
        <f ca="1">28763.6753723406*(((RANDBETWEEN(3800,4995))))</f>
        <v>116234012.17962836</v>
      </c>
      <c r="B3864">
        <v>237683016.23598084</v>
      </c>
    </row>
    <row r="3865" spans="1:2" x14ac:dyDescent="0.25">
      <c r="A3865">
        <f ca="1">34754.6689878587*(((RANDBETWEEN(3800,4995))))</f>
        <v>158203253.23273292</v>
      </c>
      <c r="B3865">
        <v>225245654.68075216</v>
      </c>
    </row>
    <row r="3866" spans="1:2" x14ac:dyDescent="0.25">
      <c r="A3866">
        <f ca="1">29505.1417976988*(((RANDBETWEEN(3800,4995))))</f>
        <v>128789943.94695514</v>
      </c>
      <c r="B3866">
        <v>223050976.98584694</v>
      </c>
    </row>
    <row r="3867" spans="1:2" x14ac:dyDescent="0.25">
      <c r="A3867">
        <f ca="1">33819.8765439215*(((RANDBETWEEN(3800,4995))))</f>
        <v>153880438.27484262</v>
      </c>
      <c r="B3867">
        <v>231871453.78299987</v>
      </c>
    </row>
    <row r="3868" spans="1:2" x14ac:dyDescent="0.25">
      <c r="A3868">
        <f ca="1">32296.7313653574*(((RANDBETWEEN(3800,4995))))</f>
        <v>147337688.4887605</v>
      </c>
      <c r="B3868">
        <v>257304204.5586136</v>
      </c>
    </row>
    <row r="3869" spans="1:2" x14ac:dyDescent="0.25">
      <c r="A3869">
        <f ca="1">31122.1838039962*(((RANDBETWEEN(3800,4995))))</f>
        <v>133389679.78392766</v>
      </c>
      <c r="B3869">
        <v>222520670.39020115</v>
      </c>
    </row>
    <row r="3870" spans="1:2" x14ac:dyDescent="0.25">
      <c r="A3870">
        <f ca="1">29245.4898137783*(((RANDBETWEEN(3800,4995))))</f>
        <v>142981199.69956228</v>
      </c>
      <c r="B3870">
        <v>248379698.36345726</v>
      </c>
    </row>
    <row r="3871" spans="1:2" x14ac:dyDescent="0.25">
      <c r="A3871">
        <f ca="1">31484.232508126*(((RANDBETWEEN(3800,4995))))</f>
        <v>135854463.27256382</v>
      </c>
      <c r="B3871">
        <v>222338913.93245858</v>
      </c>
    </row>
    <row r="3872" spans="1:2" x14ac:dyDescent="0.25">
      <c r="A3872">
        <f ca="1">28526.8500484733*(((RANDBETWEEN(3800,4995))))</f>
        <v>127201224.36614232</v>
      </c>
      <c r="B3872">
        <v>256696607.3549642</v>
      </c>
    </row>
    <row r="3873" spans="1:2" x14ac:dyDescent="0.25">
      <c r="A3873">
        <f ca="1">31265.3037103354*(((RANDBETWEEN(3800,4995))))</f>
        <v>146915662.13486621</v>
      </c>
      <c r="B3873">
        <v>236961840.39620852</v>
      </c>
    </row>
    <row r="3874" spans="1:2" x14ac:dyDescent="0.25">
      <c r="A3874">
        <f ca="1">27867.9767902259*(((RANDBETWEEN(3800,4995))))</f>
        <v>125015743.88095324</v>
      </c>
      <c r="B3874">
        <v>220285329.58115306</v>
      </c>
    </row>
    <row r="3875" spans="1:2" x14ac:dyDescent="0.25">
      <c r="A3875">
        <f ca="1">29697.0918813336*(((RANDBETWEEN(3800,4995))))</f>
        <v>148218185.57973582</v>
      </c>
      <c r="B3875">
        <v>250785241.388693</v>
      </c>
    </row>
    <row r="3876" spans="1:2" x14ac:dyDescent="0.25">
      <c r="A3876">
        <f ca="1">26568.3006593539*(((RANDBETWEEN(3800,4995))))</f>
        <v>114881332.05104615</v>
      </c>
      <c r="B3876">
        <v>241169413.17987552</v>
      </c>
    </row>
    <row r="3877" spans="1:2" x14ac:dyDescent="0.25">
      <c r="A3877">
        <f ca="1">28278.1995949905*(((RANDBETWEEN(3800,4995))))</f>
        <v>139270133.00532863</v>
      </c>
      <c r="B3877">
        <v>217907458.93949527</v>
      </c>
    </row>
    <row r="3878" spans="1:2" x14ac:dyDescent="0.25">
      <c r="A3878">
        <f ca="1">30420.5526116563*(((RANDBETWEEN(3800,4995))))</f>
        <v>146900848.56168821</v>
      </c>
      <c r="B3878">
        <v>258095210.05885836</v>
      </c>
    </row>
    <row r="3879" spans="1:2" x14ac:dyDescent="0.25">
      <c r="A3879">
        <f ca="1">29728.5144857976*(((RANDBETWEEN(3800,4995))))</f>
        <v>144183295.25611827</v>
      </c>
      <c r="B3879">
        <v>212870024.6546199</v>
      </c>
    </row>
    <row r="3880" spans="1:2" x14ac:dyDescent="0.25">
      <c r="A3880">
        <f ca="1">31352.4909620751*(((RANDBETWEEN(3800,4995))))</f>
        <v>148203224.77772915</v>
      </c>
      <c r="B3880">
        <v>237944392.86164382</v>
      </c>
    </row>
    <row r="3881" spans="1:2" x14ac:dyDescent="0.25">
      <c r="A3881">
        <f ca="1">32001.4220750198*(((RANDBETWEEN(3800,4995))))</f>
        <v>122341436.59280056</v>
      </c>
      <c r="B3881">
        <v>264679221.95465115</v>
      </c>
    </row>
    <row r="3882" spans="1:2" x14ac:dyDescent="0.25">
      <c r="A3882">
        <f ca="1">28956.6318666575*(((RANDBETWEEN(3800,4995))))</f>
        <v>134127118.80635738</v>
      </c>
      <c r="B3882">
        <v>212008883.43992943</v>
      </c>
    </row>
    <row r="3883" spans="1:2" x14ac:dyDescent="0.25">
      <c r="A3883">
        <f ca="1">29187.1654260338*(((RANDBETWEEN(3800,4995))))</f>
        <v>121768854.15741313</v>
      </c>
      <c r="B3883">
        <v>207203443.45614669</v>
      </c>
    </row>
    <row r="3884" spans="1:2" x14ac:dyDescent="0.25">
      <c r="A3884">
        <f ca="1">27476.9574443811*(((RANDBETWEEN(3800,4995))))</f>
        <v>109495675.41585883</v>
      </c>
      <c r="B3884">
        <v>218837791.51527405</v>
      </c>
    </row>
    <row r="3885" spans="1:2" x14ac:dyDescent="0.25">
      <c r="A3885">
        <f ca="1">27076.1054318888*(((RANDBETWEEN(3800,4995))))</f>
        <v>132970753.7760061</v>
      </c>
      <c r="B3885">
        <v>248174306.18397105</v>
      </c>
    </row>
    <row r="3886" spans="1:2" x14ac:dyDescent="0.25">
      <c r="A3886">
        <f ca="1">26890.3122243549*(((RANDBETWEEN(3800,4995))))</f>
        <v>128697034.30576247</v>
      </c>
      <c r="B3886">
        <v>204504835.15533808</v>
      </c>
    </row>
    <row r="3887" spans="1:2" x14ac:dyDescent="0.25">
      <c r="A3887">
        <f ca="1">28005.2665446305*(((RANDBETWEEN(3800,4995))))</f>
        <v>115605740.2962347</v>
      </c>
      <c r="B3887">
        <v>225673529.24564651</v>
      </c>
    </row>
    <row r="3888" spans="1:2" x14ac:dyDescent="0.25">
      <c r="A3888">
        <f ca="1">29687.2193476334*(((RANDBETWEEN(3800,4995))))</f>
        <v>140658045.2690872</v>
      </c>
      <c r="B3888">
        <v>266373967.97424307</v>
      </c>
    </row>
    <row r="3889" spans="1:2" x14ac:dyDescent="0.25">
      <c r="A3889">
        <f ca="1">26533.7700678863*(((RANDBETWEEN(3800,4995))))</f>
        <v>127070224.85510743</v>
      </c>
      <c r="B3889">
        <v>211344331.19408813</v>
      </c>
    </row>
    <row r="3890" spans="1:2" x14ac:dyDescent="0.25">
      <c r="A3890">
        <f ca="1">27661.7264222883*(((RANDBETWEEN(3800,4995))))</f>
        <v>115017458.4638748</v>
      </c>
      <c r="B3890">
        <v>242059665.02241805</v>
      </c>
    </row>
    <row r="3891" spans="1:2" x14ac:dyDescent="0.25">
      <c r="A3891">
        <f ca="1">32394.6432455011*(((RANDBETWEEN(3800,4995))))</f>
        <v>156822467.95147079</v>
      </c>
      <c r="B3891">
        <v>212545563.87655705</v>
      </c>
    </row>
    <row r="3892" spans="1:2" x14ac:dyDescent="0.25">
      <c r="A3892">
        <f ca="1">28061.0181183956*(((RANDBETWEEN(3800,4995))))</f>
        <v>125011835.71745259</v>
      </c>
      <c r="B3892">
        <v>265649950.76112819</v>
      </c>
    </row>
    <row r="3893" spans="1:2" x14ac:dyDescent="0.25">
      <c r="A3893">
        <f ca="1">29265.4719663129*(((RANDBETWEEN(3800,4995))))</f>
        <v>129675306.2827324</v>
      </c>
      <c r="B3893">
        <v>243393780.17113751</v>
      </c>
    </row>
    <row r="3894" spans="1:2" x14ac:dyDescent="0.25">
      <c r="A3894">
        <f ca="1">32534.0445669585*(((RANDBETWEEN(3800,4995))))</f>
        <v>152129192.39509776</v>
      </c>
      <c r="B3894">
        <v>234916575.81771064</v>
      </c>
    </row>
    <row r="3895" spans="1:2" x14ac:dyDescent="0.25">
      <c r="A3895">
        <f ca="1">27989.7983158822*(((RANDBETWEEN(3800,4995))))</f>
        <v>119712367.39702807</v>
      </c>
      <c r="B3895">
        <v>221518748.75441682</v>
      </c>
    </row>
    <row r="3896" spans="1:2" x14ac:dyDescent="0.25">
      <c r="A3896">
        <f ca="1">28361.7508197949*(((RANDBETWEEN(3800,4995))))</f>
        <v>139709984.53830969</v>
      </c>
      <c r="B3896">
        <v>238398529.06063175</v>
      </c>
    </row>
    <row r="3897" spans="1:2" x14ac:dyDescent="0.25">
      <c r="A3897">
        <f ca="1">26904.5924989686*(((RANDBETWEEN(3800,4995))))</f>
        <v>131778694.05994828</v>
      </c>
      <c r="B3897">
        <v>241417700.25683314</v>
      </c>
    </row>
    <row r="3898" spans="1:2" x14ac:dyDescent="0.25">
      <c r="A3898">
        <f ca="1">27905.8098040943*(((RANDBETWEEN(3800,4995))))</f>
        <v>108916375.66538011</v>
      </c>
      <c r="B3898">
        <v>224637683.06159666</v>
      </c>
    </row>
    <row r="3899" spans="1:2" x14ac:dyDescent="0.25">
      <c r="A3899">
        <f ca="1">30563.5825605275*(((RANDBETWEEN(3800,4995))))</f>
        <v>133257219.96389969</v>
      </c>
      <c r="B3899">
        <v>232470908.15574348</v>
      </c>
    </row>
    <row r="3900" spans="1:2" x14ac:dyDescent="0.25">
      <c r="A3900">
        <f ca="1">32319.1594566316*(((RANDBETWEEN(3800,4995))))</f>
        <v>138002810.87981707</v>
      </c>
      <c r="B3900">
        <v>218367729.62177038</v>
      </c>
    </row>
    <row r="3901" spans="1:2" x14ac:dyDescent="0.25">
      <c r="A3901">
        <f ca="1">30257.7350643517*(((RANDBETWEEN(3800,4995))))</f>
        <v>133920735.39482073</v>
      </c>
      <c r="B3901">
        <v>258823937.1843923</v>
      </c>
    </row>
    <row r="3902" spans="1:2" x14ac:dyDescent="0.25">
      <c r="A3902">
        <f ca="1">31158.6054815959*(((RANDBETWEEN(3800,4995))))</f>
        <v>138811587.42050958</v>
      </c>
      <c r="B3902">
        <v>248607560.09243706</v>
      </c>
    </row>
    <row r="3903" spans="1:2" x14ac:dyDescent="0.25">
      <c r="A3903">
        <f ca="1">30658.9904084595*(((RANDBETWEEN(3800,4995))))</f>
        <v>133734516.16170025</v>
      </c>
      <c r="B3903">
        <v>256770903.33015344</v>
      </c>
    </row>
    <row r="3904" spans="1:2" x14ac:dyDescent="0.25">
      <c r="A3904">
        <f ca="1">30132.911768729*(((RANDBETWEEN(3800,4995))))</f>
        <v>137496476.4007104</v>
      </c>
      <c r="B3904">
        <v>231440808.94836512</v>
      </c>
    </row>
    <row r="3905" spans="1:2" x14ac:dyDescent="0.25">
      <c r="A3905">
        <f ca="1">27422.1981968941*(((RANDBETWEEN(3800,4995))))</f>
        <v>115749098.58909008</v>
      </c>
      <c r="B3905">
        <v>254841016.69995794</v>
      </c>
    </row>
    <row r="3906" spans="1:2" x14ac:dyDescent="0.25">
      <c r="A3906">
        <f ca="1">32828.7854094684*(((RANDBETWEEN(3800,4995))))</f>
        <v>161058021.21885225</v>
      </c>
      <c r="B3906">
        <v>266234332.69511592</v>
      </c>
    </row>
    <row r="3907" spans="1:2" x14ac:dyDescent="0.25">
      <c r="A3907">
        <f ca="1">32555.7044152869*(((RANDBETWEEN(3800,4995))))</f>
        <v>124037233.82224318</v>
      </c>
      <c r="B3907">
        <v>266197566.66460034</v>
      </c>
    </row>
    <row r="3908" spans="1:2" x14ac:dyDescent="0.25">
      <c r="A3908">
        <f ca="1">32266.4524999093*(((RANDBETWEEN(3800,4995))))</f>
        <v>133808978.51712367</v>
      </c>
      <c r="B3908">
        <v>239702444.81800523</v>
      </c>
    </row>
    <row r="3909" spans="1:2" x14ac:dyDescent="0.25">
      <c r="A3909">
        <f ca="1">33017.1037706263*(((RANDBETWEEN(3800,4995))))</f>
        <v>143063110.63812354</v>
      </c>
      <c r="B3909">
        <v>209002526.63620993</v>
      </c>
    </row>
    <row r="3910" spans="1:2" x14ac:dyDescent="0.25">
      <c r="A3910">
        <f ca="1">27168.7601231072*(((RANDBETWEEN(3800,4995))))</f>
        <v>108756546.77279812</v>
      </c>
      <c r="B3910">
        <v>213725987.27647191</v>
      </c>
    </row>
    <row r="3911" spans="1:2" x14ac:dyDescent="0.25">
      <c r="A3911">
        <f ca="1">29676.252276358*(((RANDBETWEEN(3800,4995))))</f>
        <v>125767957.14720538</v>
      </c>
      <c r="B3911">
        <v>233760130.23060435</v>
      </c>
    </row>
    <row r="3912" spans="1:2" x14ac:dyDescent="0.25">
      <c r="A3912">
        <f ca="1">28226.3477035354*(((RANDBETWEEN(3800,4995))))</f>
        <v>108191590.74765137</v>
      </c>
      <c r="B3912">
        <v>245785128.64023793</v>
      </c>
    </row>
    <row r="3913" spans="1:2" x14ac:dyDescent="0.25">
      <c r="A3913">
        <f ca="1">27354.6651586686*(((RANDBETWEEN(3800,4995))))</f>
        <v>112646511.1233974</v>
      </c>
      <c r="B3913">
        <v>231629209.31124583</v>
      </c>
    </row>
    <row r="3914" spans="1:2" x14ac:dyDescent="0.25">
      <c r="A3914">
        <f ca="1">30305.8271254422*(((RANDBETWEEN(3800,4995))))</f>
        <v>117889667.51797022</v>
      </c>
      <c r="B3914">
        <v>264535882.15415719</v>
      </c>
    </row>
    <row r="3915" spans="1:2" x14ac:dyDescent="0.25">
      <c r="A3915">
        <f ca="1">30814.0455403505*(((RANDBETWEEN(3800,4995))))</f>
        <v>146428344.40774539</v>
      </c>
      <c r="B3915">
        <v>237286534.4202998</v>
      </c>
    </row>
    <row r="3916" spans="1:2" x14ac:dyDescent="0.25">
      <c r="A3916">
        <f ca="1">31999.6051509802*(((RANDBETWEEN(3800,4995))))</f>
        <v>145630203.04211074</v>
      </c>
      <c r="B3916">
        <v>265961910.74828476</v>
      </c>
    </row>
    <row r="3917" spans="1:2" x14ac:dyDescent="0.25">
      <c r="A3917">
        <f ca="1">29230.7045125875*(((RANDBETWEEN(3800,4995))))</f>
        <v>111661291.23808415</v>
      </c>
      <c r="B3917">
        <v>240803272.82966059</v>
      </c>
    </row>
    <row r="3918" spans="1:2" x14ac:dyDescent="0.25">
      <c r="A3918">
        <f ca="1">27562.1506862329*(((RANDBETWEEN(3800,4995))))</f>
        <v>125573158.52647723</v>
      </c>
      <c r="B3918">
        <v>237173684.10827291</v>
      </c>
    </row>
    <row r="3919" spans="1:2" x14ac:dyDescent="0.25">
      <c r="A3919">
        <f ca="1">32785.2390881618*(((RANDBETWEEN(3800,4995))))</f>
        <v>157008509.99320689</v>
      </c>
      <c r="B3919">
        <v>260048839.76360673</v>
      </c>
    </row>
    <row r="3920" spans="1:2" x14ac:dyDescent="0.25">
      <c r="A3920">
        <f ca="1">27619.1548033005*(((RANDBETWEEN(3800,4995))))</f>
        <v>122159521.69499801</v>
      </c>
      <c r="B3920">
        <v>256009339.39850888</v>
      </c>
    </row>
    <row r="3921" spans="1:2" x14ac:dyDescent="0.25">
      <c r="A3921">
        <f ca="1">30334.1356152492*(((RANDBETWEEN(3800,4995))))</f>
        <v>142782776.34097785</v>
      </c>
      <c r="B3921">
        <v>218463812.49283779</v>
      </c>
    </row>
    <row r="3922" spans="1:2" x14ac:dyDescent="0.25">
      <c r="A3922">
        <f ca="1">27348.4143645779*(((RANDBETWEEN(3800,4995))))</f>
        <v>128920425.31462041</v>
      </c>
      <c r="B3922">
        <v>242917111.34760001</v>
      </c>
    </row>
    <row r="3923" spans="1:2" x14ac:dyDescent="0.25">
      <c r="A3923">
        <f ca="1">32636.0139935911*(((RANDBETWEEN(3800,4995))))</f>
        <v>134199289.54164675</v>
      </c>
      <c r="B3923">
        <v>263181148.21619466</v>
      </c>
    </row>
    <row r="3924" spans="1:2" x14ac:dyDescent="0.25">
      <c r="A3924">
        <f ca="1">29540.6570485117*(((RANDBETWEEN(3800,4995))))</f>
        <v>141204340.69188598</v>
      </c>
      <c r="B3924">
        <v>210108184.35004485</v>
      </c>
    </row>
    <row r="3925" spans="1:2" x14ac:dyDescent="0.25">
      <c r="A3925">
        <f ca="1">28159.7762096972*(((RANDBETWEEN(3800,4995))))</f>
        <v>138123702.30856463</v>
      </c>
      <c r="B3925">
        <v>266667798.23952714</v>
      </c>
    </row>
    <row r="3926" spans="1:2" x14ac:dyDescent="0.25">
      <c r="A3926">
        <f ca="1">28673.2496970099*(((RANDBETWEEN(3800,4995))))</f>
        <v>128054733.14684623</v>
      </c>
      <c r="B3926">
        <v>210155523.9748264</v>
      </c>
    </row>
    <row r="3927" spans="1:2" x14ac:dyDescent="0.25">
      <c r="A3927">
        <f ca="1">28361.6092500516*(((RANDBETWEEN(3800,4995))))</f>
        <v>124677634.26322703</v>
      </c>
      <c r="B3927">
        <v>256561713.55849099</v>
      </c>
    </row>
    <row r="3928" spans="1:2" x14ac:dyDescent="0.25">
      <c r="A3928">
        <f ca="1">32968.5956032479*(((RANDBETWEEN(3800,4995))))</f>
        <v>132731565.89867599</v>
      </c>
      <c r="B3928">
        <v>205568625.86750492</v>
      </c>
    </row>
    <row r="3929" spans="1:2" x14ac:dyDescent="0.25">
      <c r="A3929">
        <f ca="1">29678.9279030922*(((RANDBETWEEN(3800,4995))))</f>
        <v>122514614.38396451</v>
      </c>
      <c r="B3929">
        <v>249650794.4871687</v>
      </c>
    </row>
    <row r="3930" spans="1:2" x14ac:dyDescent="0.25">
      <c r="A3930">
        <f ca="1">31450.9186339786*(((RANDBETWEEN(3800,4995))))</f>
        <v>153732090.28288761</v>
      </c>
      <c r="B3930">
        <v>254617965.04735419</v>
      </c>
    </row>
    <row r="3931" spans="1:2" x14ac:dyDescent="0.25">
      <c r="A3931">
        <f ca="1">31800.2535986239*(((RANDBETWEEN(3800,4995))))</f>
        <v>156807050.49481449</v>
      </c>
      <c r="B3931">
        <v>255461397.09867805</v>
      </c>
    </row>
    <row r="3932" spans="1:2" x14ac:dyDescent="0.25">
      <c r="A3932">
        <f ca="1">32950.936490534*(((RANDBETWEEN(3800,4995))))</f>
        <v>125312411.47350062</v>
      </c>
      <c r="B3932">
        <v>213247659.92580867</v>
      </c>
    </row>
    <row r="3933" spans="1:2" x14ac:dyDescent="0.25">
      <c r="A3933">
        <f ca="1">31369.2549010389*(((RANDBETWEEN(3800,4995))))</f>
        <v>153740718.26999176</v>
      </c>
      <c r="B3933">
        <v>244469252.52200389</v>
      </c>
    </row>
    <row r="3934" spans="1:2" x14ac:dyDescent="0.25">
      <c r="A3934">
        <f ca="1">32036.0990512005*(((RANDBETWEEN(3800,4995))))</f>
        <v>157585571.23285529</v>
      </c>
      <c r="B3934">
        <v>243783797.3934117</v>
      </c>
    </row>
    <row r="3935" spans="1:2" x14ac:dyDescent="0.25">
      <c r="A3935">
        <f ca="1">27026.7414904716*(((RANDBETWEEN(3800,4995))))</f>
        <v>131566177.57561597</v>
      </c>
      <c r="B3935">
        <v>248240200.74279493</v>
      </c>
    </row>
    <row r="3936" spans="1:2" x14ac:dyDescent="0.25">
      <c r="A3936">
        <f ca="1">30958.8734743691*(((RANDBETWEEN(3800,4995))))</f>
        <v>142441776.85557202</v>
      </c>
      <c r="B3936">
        <v>227803976.73510897</v>
      </c>
    </row>
    <row r="3937" spans="1:2" x14ac:dyDescent="0.25">
      <c r="A3937">
        <f ca="1">30922.9868986963*(((RANDBETWEEN(3800,4995))))</f>
        <v>131762847.17534493</v>
      </c>
      <c r="B3937">
        <v>234662216.95036745</v>
      </c>
    </row>
    <row r="3938" spans="1:2" x14ac:dyDescent="0.25">
      <c r="A3938">
        <f ca="1">28676.8857161559*(((RANDBETWEEN(3800,4995))))</f>
        <v>143126336.60933417</v>
      </c>
      <c r="B3938">
        <v>206808733.46597683</v>
      </c>
    </row>
    <row r="3939" spans="1:2" x14ac:dyDescent="0.25">
      <c r="A3939">
        <f ca="1">28052.4725302573*(((RANDBETWEEN(3800,4995))))</f>
        <v>139308578.58525786</v>
      </c>
      <c r="B3939">
        <v>207180410.60958084</v>
      </c>
    </row>
    <row r="3940" spans="1:2" x14ac:dyDescent="0.25">
      <c r="A3940">
        <f ca="1">31107.8159009145*(((RANDBETWEEN(3800,4995))))</f>
        <v>134479088.13965359</v>
      </c>
      <c r="B3940">
        <v>228876917.1647051</v>
      </c>
    </row>
    <row r="3941" spans="1:2" x14ac:dyDescent="0.25">
      <c r="A3941">
        <f ca="1">28602.9279807417*(((RANDBETWEEN(3800,4995))))</f>
        <v>121934281.98190197</v>
      </c>
      <c r="B3941">
        <v>252353674.02098805</v>
      </c>
    </row>
    <row r="3942" spans="1:2" x14ac:dyDescent="0.25">
      <c r="A3942">
        <f ca="1">31319.0141022122*(((RANDBETWEEN(3800,4995))))</f>
        <v>122770535.28067195</v>
      </c>
      <c r="B3942">
        <v>252762022.38044843</v>
      </c>
    </row>
    <row r="3943" spans="1:2" x14ac:dyDescent="0.25">
      <c r="A3943">
        <f ca="1">27917.7736484712*(((RANDBETWEEN(3800,4995))))</f>
        <v>108739728.3607953</v>
      </c>
      <c r="B3943">
        <v>210663054.64892757</v>
      </c>
    </row>
    <row r="3944" spans="1:2" x14ac:dyDescent="0.25">
      <c r="A3944">
        <f ca="1">29083.0316363561*(((RANDBETWEEN(3800,4995))))</f>
        <v>130873642.36360256</v>
      </c>
      <c r="B3944">
        <v>231489924.81889352</v>
      </c>
    </row>
    <row r="3945" spans="1:2" x14ac:dyDescent="0.25">
      <c r="A3945">
        <f ca="1">29198.476579623*(((RANDBETWEEN(3800,4995))))</f>
        <v>145525207.27284127</v>
      </c>
      <c r="B3945">
        <v>249875148.54940557</v>
      </c>
    </row>
    <row r="3946" spans="1:2" x14ac:dyDescent="0.25">
      <c r="A3946">
        <f ca="1">32915.963400385*(((RANDBETWEEN(3800,4995))))</f>
        <v>154902523.76221189</v>
      </c>
      <c r="B3946">
        <v>230247374.93112651</v>
      </c>
    </row>
    <row r="3947" spans="1:2" x14ac:dyDescent="0.25">
      <c r="A3947">
        <f ca="1">29557.3678368436*(((RANDBETWEEN(3800,4995))))</f>
        <v>142850758.75546515</v>
      </c>
      <c r="B3947">
        <v>240071242.22700739</v>
      </c>
    </row>
    <row r="3948" spans="1:2" x14ac:dyDescent="0.25">
      <c r="A3948">
        <f ca="1">32334.0514893913*(((RANDBETWEEN(3800,4995))))</f>
        <v>160506231.59333831</v>
      </c>
      <c r="B3948">
        <v>237229696.41159144</v>
      </c>
    </row>
    <row r="3949" spans="1:2" x14ac:dyDescent="0.25">
      <c r="A3949">
        <f ca="1">28119.5819073334*(((RANDBETWEEN(3800,4995))))</f>
        <v>115459003.31151111</v>
      </c>
      <c r="B3949">
        <v>261691035.03654841</v>
      </c>
    </row>
    <row r="3950" spans="1:2" x14ac:dyDescent="0.25">
      <c r="A3950">
        <f ca="1">33682.0438819529*(((RANDBETWEEN(3800,4995))))</f>
        <v>138702656.70588195</v>
      </c>
      <c r="B3950">
        <v>264003282.30219567</v>
      </c>
    </row>
    <row r="3951" spans="1:2" x14ac:dyDescent="0.25">
      <c r="A3951">
        <f ca="1">29621.6360860725*(((RANDBETWEEN(3800,4995))))</f>
        <v>134215633.10599433</v>
      </c>
      <c r="B3951">
        <v>225319433.47946209</v>
      </c>
    </row>
    <row r="3952" spans="1:2" x14ac:dyDescent="0.25">
      <c r="A3952">
        <f ca="1">29395.7656534558*(((RANDBETWEEN(3800,4995))))</f>
        <v>137307621.3672919</v>
      </c>
      <c r="B3952">
        <v>251724122.02196497</v>
      </c>
    </row>
    <row r="3953" spans="1:2" x14ac:dyDescent="0.25">
      <c r="A3953">
        <f ca="1">27779.6895019586*(((RANDBETWEEN(3800,4995))))</f>
        <v>136287156.69660899</v>
      </c>
      <c r="B3953">
        <v>213809112.77267855</v>
      </c>
    </row>
    <row r="3954" spans="1:2" x14ac:dyDescent="0.25">
      <c r="A3954">
        <f ca="1">27140.7266641205*(((RANDBETWEEN(3800,4995))))</f>
        <v>118062160.98892437</v>
      </c>
      <c r="B3954">
        <v>254832892.48361114</v>
      </c>
    </row>
    <row r="3955" spans="1:2" x14ac:dyDescent="0.25">
      <c r="A3955">
        <f ca="1">27270.410660418*(((RANDBETWEEN(3800,4995))))</f>
        <v>132479654.98831061</v>
      </c>
      <c r="B3955">
        <v>207459777.05120891</v>
      </c>
    </row>
    <row r="3956" spans="1:2" x14ac:dyDescent="0.25">
      <c r="A3956">
        <f ca="1">27012.2592512909*(((RANDBETWEEN(3800,4995))))</f>
        <v>119934431.07573155</v>
      </c>
      <c r="B3956">
        <v>226436712.23752353</v>
      </c>
    </row>
    <row r="3957" spans="1:2" x14ac:dyDescent="0.25">
      <c r="A3957">
        <f ca="1">29599.6908171678*(((RANDBETWEEN(3800,4995))))</f>
        <v>134619393.83647934</v>
      </c>
      <c r="B3957">
        <v>242047371.87494797</v>
      </c>
    </row>
    <row r="3958" spans="1:2" x14ac:dyDescent="0.25">
      <c r="A3958">
        <f ca="1">29996.1884829277*(((RANDBETWEEN(3800,4995))))</f>
        <v>133842993.01082344</v>
      </c>
      <c r="B3958">
        <v>227572840.30198732</v>
      </c>
    </row>
    <row r="3959" spans="1:2" x14ac:dyDescent="0.25">
      <c r="A3959">
        <f ca="1">31493.1632670445*(((RANDBETWEEN(3800,4995))))</f>
        <v>149687005.0082626</v>
      </c>
      <c r="B3959">
        <v>207854757.95281726</v>
      </c>
    </row>
    <row r="3960" spans="1:2" x14ac:dyDescent="0.25">
      <c r="A3960">
        <f ca="1">26105.9743598616*(((RANDBETWEEN(3800,4995))))</f>
        <v>99515974.259792462</v>
      </c>
      <c r="B3960">
        <v>219378047.46449134</v>
      </c>
    </row>
    <row r="3961" spans="1:2" x14ac:dyDescent="0.25">
      <c r="A3961">
        <f ca="1">33814.0727725804*(((RANDBETWEEN(3800,4995))))</f>
        <v>133565587.45169254</v>
      </c>
      <c r="B3961">
        <v>240490014.44040197</v>
      </c>
    </row>
    <row r="3962" spans="1:2" x14ac:dyDescent="0.25">
      <c r="A3962">
        <f ca="1">33957.4351649605*(((RANDBETWEEN(3800,4995))))</f>
        <v>137765314.46424484</v>
      </c>
      <c r="B3962">
        <v>266601478.4155159</v>
      </c>
    </row>
    <row r="3963" spans="1:2" x14ac:dyDescent="0.25">
      <c r="A3963">
        <f ca="1">29366.8974453167*(((RANDBETWEEN(3800,4995))))</f>
        <v>139199093.8908011</v>
      </c>
      <c r="B3963">
        <v>260024268.23292509</v>
      </c>
    </row>
    <row r="3964" spans="1:2" x14ac:dyDescent="0.25">
      <c r="A3964">
        <f ca="1">27035.2657372319*(((RANDBETWEEN(3800,4995))))</f>
        <v>111953035.41787742</v>
      </c>
      <c r="B3964">
        <v>216265517.42445898</v>
      </c>
    </row>
    <row r="3965" spans="1:2" x14ac:dyDescent="0.25">
      <c r="A3965">
        <f ca="1">29032.2882724887*(((RANDBETWEEN(3800,4995))))</f>
        <v>121761417.01481764</v>
      </c>
      <c r="B3965">
        <v>205178488.26749384</v>
      </c>
    </row>
    <row r="3966" spans="1:2" x14ac:dyDescent="0.25">
      <c r="A3966">
        <f ca="1">29115.2933345465*(((RANDBETWEEN(3800,4995))))</f>
        <v>133930349.33891368</v>
      </c>
      <c r="B3966">
        <v>228251090.92790717</v>
      </c>
    </row>
    <row r="3967" spans="1:2" x14ac:dyDescent="0.25">
      <c r="A3967">
        <f ca="1">28798.5050394446*(((RANDBETWEEN(3800,4995))))</f>
        <v>123487989.60913855</v>
      </c>
      <c r="B3967">
        <v>252708206.77306491</v>
      </c>
    </row>
    <row r="3968" spans="1:2" x14ac:dyDescent="0.25">
      <c r="A3968">
        <f ca="1">30070.3788555376*(((RANDBETWEEN(3800,4995))))</f>
        <v>123078060.65571553</v>
      </c>
      <c r="B3968">
        <v>247541404.68310583</v>
      </c>
    </row>
    <row r="3969" spans="1:2" x14ac:dyDescent="0.25">
      <c r="A3969">
        <f ca="1">31458.7220335748*(((RANDBETWEEN(3800,4995))))</f>
        <v>155815050.2322959</v>
      </c>
      <c r="B3969">
        <v>262808875.23293057</v>
      </c>
    </row>
    <row r="3970" spans="1:2" x14ac:dyDescent="0.25">
      <c r="A3970">
        <f ca="1">33569.01654711*(((RANDBETWEEN(3800,4995))))</f>
        <v>139378556.70360053</v>
      </c>
      <c r="B3970">
        <v>241863771.27101514</v>
      </c>
    </row>
    <row r="3971" spans="1:2" x14ac:dyDescent="0.25">
      <c r="A3971">
        <f ca="1">27289.8708741491*(((RANDBETWEEN(3800,4995))))</f>
        <v>116555038.50349098</v>
      </c>
      <c r="B3971">
        <v>232267978.89864829</v>
      </c>
    </row>
    <row r="3972" spans="1:2" x14ac:dyDescent="0.25">
      <c r="A3972">
        <f ca="1">28772.7462246392*(((RANDBETWEEN(3800,4995))))</f>
        <v>121536080.05287585</v>
      </c>
      <c r="B3972">
        <v>235332186.14253259</v>
      </c>
    </row>
    <row r="3973" spans="1:2" x14ac:dyDescent="0.25">
      <c r="A3973">
        <f ca="1">26011.1951983823*(((RANDBETWEEN(3800,4995))))</f>
        <v>102145963.54404722</v>
      </c>
      <c r="B3973">
        <v>213116196.44779855</v>
      </c>
    </row>
    <row r="3974" spans="1:2" x14ac:dyDescent="0.25">
      <c r="A3974">
        <f ca="1">31931.196349042*(((RANDBETWEEN(3800,4995))))</f>
        <v>154706646.31110856</v>
      </c>
      <c r="B3974">
        <v>237835050.96090475</v>
      </c>
    </row>
    <row r="3975" spans="1:2" x14ac:dyDescent="0.25">
      <c r="A3975">
        <f ca="1">27359.3440888035*(((RANDBETWEEN(3800,4995))))</f>
        <v>110011922.58107875</v>
      </c>
      <c r="B3975">
        <v>223155708.95248106</v>
      </c>
    </row>
    <row r="3976" spans="1:2" x14ac:dyDescent="0.25">
      <c r="A3976">
        <f ca="1">33929.0711778541*(((RANDBETWEEN(3800,4995))))</f>
        <v>161332733.45069641</v>
      </c>
      <c r="B3976">
        <v>223581947.07222703</v>
      </c>
    </row>
    <row r="3977" spans="1:2" x14ac:dyDescent="0.25">
      <c r="A3977">
        <f ca="1">31758.1044933083*(((RANDBETWEEN(3800,4995))))</f>
        <v>151232093.59713411</v>
      </c>
      <c r="B3977">
        <v>247299384.85040307</v>
      </c>
    </row>
    <row r="3978" spans="1:2" x14ac:dyDescent="0.25">
      <c r="A3978">
        <f ca="1">33328.060157738*(((RANDBETWEEN(3800,4995))))</f>
        <v>132712335.54811287</v>
      </c>
      <c r="B3978">
        <v>241936091.15723071</v>
      </c>
    </row>
    <row r="3979" spans="1:2" x14ac:dyDescent="0.25">
      <c r="A3979">
        <f ca="1">29734.531160705*(((RANDBETWEEN(3800,4995))))</f>
        <v>121643966.97844425</v>
      </c>
      <c r="B3979">
        <v>210282471.88581514</v>
      </c>
    </row>
    <row r="3980" spans="1:2" x14ac:dyDescent="0.25">
      <c r="A3980">
        <f ca="1">32624.0596402827*(((RANDBETWEEN(3800,4995))))</f>
        <v>159727395.99882391</v>
      </c>
      <c r="B3980">
        <v>231732327.6681473</v>
      </c>
    </row>
    <row r="3981" spans="1:2" x14ac:dyDescent="0.25">
      <c r="A3981">
        <f ca="1">31378.7983769564*(((RANDBETWEEN(3800,4995))))</f>
        <v>139290485.99530929</v>
      </c>
      <c r="B3981">
        <v>238057004.78134558</v>
      </c>
    </row>
    <row r="3982" spans="1:2" x14ac:dyDescent="0.25">
      <c r="A3982">
        <f ca="1">29603.2897965934*(((RANDBETWEEN(3800,4995))))</f>
        <v>135020604.76226237</v>
      </c>
      <c r="B3982">
        <v>221456984.04759955</v>
      </c>
    </row>
    <row r="3983" spans="1:2" x14ac:dyDescent="0.25">
      <c r="A3983">
        <f ca="1">31437.0628930238*(((RANDBETWEEN(3800,4995))))</f>
        <v>152784125.66009584</v>
      </c>
      <c r="B3983">
        <v>221491967.06308782</v>
      </c>
    </row>
    <row r="3984" spans="1:2" x14ac:dyDescent="0.25">
      <c r="A3984">
        <f ca="1">30120.5080928102*(((RANDBETWEEN(3800,4995))))</f>
        <v>144277233.76456097</v>
      </c>
      <c r="B3984">
        <v>253102298.08517471</v>
      </c>
    </row>
    <row r="3985" spans="1:2" x14ac:dyDescent="0.25">
      <c r="A3985">
        <f ca="1">28831.5782012768*(((RANDBETWEEN(3800,4995))))</f>
        <v>124523586.25131439</v>
      </c>
      <c r="B3985">
        <v>263503388.96323118</v>
      </c>
    </row>
    <row r="3986" spans="1:2" x14ac:dyDescent="0.25">
      <c r="A3986">
        <f ca="1">28127.5783130541*(((RANDBETWEEN(3800,4995))))</f>
        <v>114760519.51726058</v>
      </c>
      <c r="B3986">
        <v>216369278.99908161</v>
      </c>
    </row>
    <row r="3987" spans="1:2" x14ac:dyDescent="0.25">
      <c r="A3987">
        <f ca="1">31263.4674026517*(((RANDBETWEEN(3800,4995))))</f>
        <v>123365642.3708638</v>
      </c>
      <c r="B3987">
        <v>228312363.93970042</v>
      </c>
    </row>
    <row r="3988" spans="1:2" x14ac:dyDescent="0.25">
      <c r="A3988">
        <f ca="1">31259.0063863533*(((RANDBETWEEN(3800,4995))))</f>
        <v>130318797.62470704</v>
      </c>
      <c r="B3988">
        <v>244289473.27630299</v>
      </c>
    </row>
    <row r="3989" spans="1:2" x14ac:dyDescent="0.25">
      <c r="A3989">
        <f ca="1">28161.1977376133*(((RANDBETWEEN(3800,4995))))</f>
        <v>137088710.58670169</v>
      </c>
      <c r="B3989">
        <v>248351736.67291781</v>
      </c>
    </row>
    <row r="3990" spans="1:2" x14ac:dyDescent="0.25">
      <c r="A3990">
        <f ca="1">28844.4909789805*(((RANDBETWEEN(3800,4995))))</f>
        <v>139232357.95553896</v>
      </c>
      <c r="B3990">
        <v>237912697.96024069</v>
      </c>
    </row>
    <row r="3991" spans="1:2" x14ac:dyDescent="0.25">
      <c r="A3991">
        <f ca="1">28175.8644185988*(((RANDBETWEEN(3800,4995))))</f>
        <v>115013878.55672038</v>
      </c>
      <c r="B3991">
        <v>216930107.40781915</v>
      </c>
    </row>
    <row r="3992" spans="1:2" x14ac:dyDescent="0.25">
      <c r="A3992">
        <f ca="1">30025.4317403238*(((RANDBETWEEN(3800,4995))))</f>
        <v>115537861.33676596</v>
      </c>
      <c r="B3992">
        <v>255830870.46416825</v>
      </c>
    </row>
    <row r="3993" spans="1:2" x14ac:dyDescent="0.25">
      <c r="A3993">
        <f ca="1">30605.4515491113*(((RANDBETWEEN(3800,4995))))</f>
        <v>141703240.67238551</v>
      </c>
      <c r="B3993">
        <v>258642360.56034392</v>
      </c>
    </row>
    <row r="3994" spans="1:2" x14ac:dyDescent="0.25">
      <c r="A3994">
        <f ca="1">30079.0371686563*(((RANDBETWEEN(3800,4995))))</f>
        <v>119022750.07637294</v>
      </c>
      <c r="B3994">
        <v>252000108.98176649</v>
      </c>
    </row>
    <row r="3995" spans="1:2" x14ac:dyDescent="0.25">
      <c r="A3995">
        <f ca="1">27209.6069476207*(((RANDBETWEEN(3800,4995))))</f>
        <v>120212043.49458829</v>
      </c>
      <c r="B3995">
        <v>250749412.48509794</v>
      </c>
    </row>
    <row r="3996" spans="1:2" x14ac:dyDescent="0.25">
      <c r="A3996">
        <f ca="1">30020.7149297487*(((RANDBETWEEN(3800,4995))))</f>
        <v>148302331.75295871</v>
      </c>
      <c r="B3996">
        <v>234880438.39177179</v>
      </c>
    </row>
    <row r="3997" spans="1:2" x14ac:dyDescent="0.25">
      <c r="A3997">
        <f ca="1">28596.3202444175*(((RANDBETWEEN(3800,4995))))</f>
        <v>117416490.92357826</v>
      </c>
      <c r="B3997">
        <v>257935117.15052584</v>
      </c>
    </row>
    <row r="3998" spans="1:2" x14ac:dyDescent="0.25">
      <c r="A3998">
        <f ca="1">31756.8812348773*(((RANDBETWEEN(3800,4995))))</f>
        <v>129695102.96323892</v>
      </c>
      <c r="B3998">
        <v>227893029.37268317</v>
      </c>
    </row>
    <row r="3999" spans="1:2" x14ac:dyDescent="0.25">
      <c r="A3999">
        <f ca="1">31905.1174055967*(((RANDBETWEEN(3800,4995))))</f>
        <v>147848314.05753508</v>
      </c>
      <c r="B3999">
        <v>251121602.2876128</v>
      </c>
    </row>
    <row r="4000" spans="1:2" x14ac:dyDescent="0.25">
      <c r="A4000">
        <f ca="1">27264.267715128*(((RANDBETWEEN(3800,4995))))</f>
        <v>120998820.11973815</v>
      </c>
      <c r="B4000">
        <v>220894712.41109884</v>
      </c>
    </row>
    <row r="4001" spans="1:2" x14ac:dyDescent="0.25">
      <c r="A4001">
        <f ca="1">27326.2558887486*(((RANDBETWEEN(3800,4995))))</f>
        <v>111655081.56142658</v>
      </c>
      <c r="B4001">
        <v>205554379.00354046</v>
      </c>
    </row>
    <row r="4002" spans="1:2" x14ac:dyDescent="0.25">
      <c r="A4002">
        <f ca="1">31433.8692058761*(((RANDBETWEEN(3800,4995))))</f>
        <v>140509395.35026598</v>
      </c>
      <c r="B4002">
        <v>263385856.29265732</v>
      </c>
    </row>
    <row r="4003" spans="1:2" x14ac:dyDescent="0.25">
      <c r="A4003">
        <f ca="1">31225.9481329082*(((RANDBETWEEN(3800,4995))))</f>
        <v>126340186.14574653</v>
      </c>
      <c r="B4003">
        <v>264397756.59151953</v>
      </c>
    </row>
    <row r="4004" spans="1:2" x14ac:dyDescent="0.25">
      <c r="A4004">
        <f ca="1">29028.6341171774*(((RANDBETWEEN(3800,4995))))</f>
        <v>139830930.54244372</v>
      </c>
      <c r="B4004">
        <v>228770947.94811314</v>
      </c>
    </row>
    <row r="4005" spans="1:2" x14ac:dyDescent="0.25">
      <c r="A4005">
        <f ca="1">32692.9590424025*(((RANDBETWEEN(3800,4995))))</f>
        <v>134825763.090868</v>
      </c>
      <c r="B4005">
        <v>230310749.73523057</v>
      </c>
    </row>
    <row r="4006" spans="1:2" x14ac:dyDescent="0.25">
      <c r="A4006">
        <f ca="1">31187.637236545*(((RANDBETWEEN(3800,4995))))</f>
        <v>125499052.23985693</v>
      </c>
      <c r="B4006">
        <v>257046870.1305089</v>
      </c>
    </row>
    <row r="4007" spans="1:2" x14ac:dyDescent="0.25">
      <c r="A4007">
        <f ca="1">31849.009591572*(((RANDBETWEEN(3800,4995))))</f>
        <v>145135936.70879379</v>
      </c>
      <c r="B4007">
        <v>245537097.76611868</v>
      </c>
    </row>
    <row r="4008" spans="1:2" x14ac:dyDescent="0.25">
      <c r="A4008">
        <f ca="1">28657.7194390864*(((RANDBETWEEN(3800,4995))))</f>
        <v>127641482.3816907</v>
      </c>
      <c r="B4008">
        <v>246553100.06950212</v>
      </c>
    </row>
    <row r="4009" spans="1:2" x14ac:dyDescent="0.25">
      <c r="A4009">
        <f ca="1">25960.6149773571*(((RANDBETWEEN(3800,4995))))</f>
        <v>98754179.373866558</v>
      </c>
      <c r="B4009">
        <v>232915150.40670851</v>
      </c>
    </row>
    <row r="4010" spans="1:2" x14ac:dyDescent="0.25">
      <c r="A4010">
        <f ca="1">27246.6835882536*(((RANDBETWEEN(3800,4995))))</f>
        <v>109613408.07554419</v>
      </c>
      <c r="B4010">
        <v>207365216.77468228</v>
      </c>
    </row>
    <row r="4011" spans="1:2" x14ac:dyDescent="0.25">
      <c r="A4011">
        <f ca="1">34760.1377673602*(((RANDBETWEEN(3800,4995))))</f>
        <v>154056930.5849404</v>
      </c>
      <c r="B4011">
        <v>212275911.58496758</v>
      </c>
    </row>
    <row r="4012" spans="1:2" x14ac:dyDescent="0.25">
      <c r="A4012">
        <f ca="1">31743.5418850478*(((RANDBETWEEN(3800,4995))))</f>
        <v>127069398.16584653</v>
      </c>
      <c r="B4012">
        <v>254445088.87439811</v>
      </c>
    </row>
    <row r="4013" spans="1:2" x14ac:dyDescent="0.25">
      <c r="A4013">
        <f ca="1">27305.9473413871*(((RANDBETWEEN(3800,4995))))</f>
        <v>116186805.93760216</v>
      </c>
      <c r="B4013">
        <v>229135135.22703904</v>
      </c>
    </row>
    <row r="4014" spans="1:2" x14ac:dyDescent="0.25">
      <c r="A4014">
        <f ca="1">30357.0582571632*(((RANDBETWEEN(3800,4995))))</f>
        <v>122490730.06765366</v>
      </c>
      <c r="B4014">
        <v>228371922.08116794</v>
      </c>
    </row>
    <row r="4015" spans="1:2" x14ac:dyDescent="0.25">
      <c r="A4015">
        <f ca="1">27209.2419596904*(((RANDBETWEEN(3800,4995))))</f>
        <v>121189963.68846114</v>
      </c>
      <c r="B4015">
        <v>251311618.05043387</v>
      </c>
    </row>
    <row r="4016" spans="1:2" x14ac:dyDescent="0.25">
      <c r="A4016">
        <f ca="1">26051.6056233643*(((RANDBETWEEN(3800,4995))))</f>
        <v>122260185.19044882</v>
      </c>
      <c r="B4016">
        <v>210473964.715718</v>
      </c>
    </row>
    <row r="4017" spans="1:2" x14ac:dyDescent="0.25">
      <c r="A4017">
        <f ca="1">32619.5164727644*(((RANDBETWEEN(3800,4995))))</f>
        <v>151452414.9830451</v>
      </c>
      <c r="B4017">
        <v>216253293.97260129</v>
      </c>
    </row>
    <row r="4018" spans="1:2" x14ac:dyDescent="0.25">
      <c r="A4018">
        <f ca="1">27613.7180190165*(((RANDBETWEEN(3800,4995))))</f>
        <v>108742821.55888702</v>
      </c>
      <c r="B4018">
        <v>229492339.16601706</v>
      </c>
    </row>
    <row r="4019" spans="1:2" x14ac:dyDescent="0.25">
      <c r="A4019">
        <f ca="1">30209.0488316407*(((RANDBETWEEN(3800,4995))))</f>
        <v>116727764.68545967</v>
      </c>
      <c r="B4019">
        <v>265477558.20609063</v>
      </c>
    </row>
    <row r="4020" spans="1:2" x14ac:dyDescent="0.25">
      <c r="A4020">
        <f ca="1">30811.8475193441*(((RANDBETWEEN(3800,4995))))</f>
        <v>127345365.79744899</v>
      </c>
      <c r="B4020">
        <v>213992691.94280714</v>
      </c>
    </row>
    <row r="4021" spans="1:2" x14ac:dyDescent="0.25">
      <c r="A4021">
        <f ca="1">27202.3879591266*(((RANDBETWEEN(3800,4995))))</f>
        <v>124369317.74912696</v>
      </c>
      <c r="B4021">
        <v>209221640.6629926</v>
      </c>
    </row>
    <row r="4022" spans="1:2" x14ac:dyDescent="0.25">
      <c r="A4022">
        <f ca="1">30737.3717195061*(((RANDBETWEEN(3800,4995))))</f>
        <v>151381555.71856773</v>
      </c>
      <c r="B4022">
        <v>254172274.97437644</v>
      </c>
    </row>
    <row r="4023" spans="1:2" x14ac:dyDescent="0.25">
      <c r="A4023">
        <f ca="1">27739.0267238776*(((RANDBETWEEN(3800,4995))))</f>
        <v>133507935.62202276</v>
      </c>
      <c r="B4023">
        <v>205732028.07398105</v>
      </c>
    </row>
    <row r="4024" spans="1:2" x14ac:dyDescent="0.25">
      <c r="A4024">
        <f ca="1">26950.5132829315*(((RANDBETWEEN(3800,4995))))</f>
        <v>104567991.53777438</v>
      </c>
      <c r="B4024">
        <v>220479406.90107495</v>
      </c>
    </row>
    <row r="4025" spans="1:2" x14ac:dyDescent="0.25">
      <c r="A4025">
        <f ca="1">30829.6284187784*(((RANDBETWEEN(3800,4995))))</f>
        <v>120944632.28686784</v>
      </c>
      <c r="B4025">
        <v>210603478.95018575</v>
      </c>
    </row>
    <row r="4026" spans="1:2" x14ac:dyDescent="0.25">
      <c r="A4026">
        <f ca="1">27409.3333970525*(((RANDBETWEEN(3800,4995))))</f>
        <v>124712466.95658875</v>
      </c>
      <c r="B4026">
        <v>226481601.15181637</v>
      </c>
    </row>
    <row r="4027" spans="1:2" x14ac:dyDescent="0.25">
      <c r="A4027">
        <f ca="1">33359.9674440774*(((RANDBETWEEN(3800,4995))))</f>
        <v>156858566.92205194</v>
      </c>
      <c r="B4027">
        <v>261533526.79742095</v>
      </c>
    </row>
    <row r="4028" spans="1:2" x14ac:dyDescent="0.25">
      <c r="A4028">
        <f ca="1">27260.2928976413*(((RANDBETWEEN(3800,4995))))</f>
        <v>132430502.89674146</v>
      </c>
      <c r="B4028">
        <v>261089388.73524928</v>
      </c>
    </row>
    <row r="4029" spans="1:2" x14ac:dyDescent="0.25">
      <c r="A4029">
        <f ca="1">32381.1643152135*(((RANDBETWEEN(3800,4995))))</f>
        <v>125865585.69323471</v>
      </c>
      <c r="B4029">
        <v>207537177.38680077</v>
      </c>
    </row>
    <row r="4030" spans="1:2" x14ac:dyDescent="0.25">
      <c r="A4030">
        <f ca="1">29253.814127736*(((RANDBETWEEN(3800,4995))))</f>
        <v>127254091.45565149</v>
      </c>
      <c r="B4030">
        <v>205739989.67769724</v>
      </c>
    </row>
    <row r="4031" spans="1:2" x14ac:dyDescent="0.25">
      <c r="A4031">
        <f ca="1">30201.8777119781*(((RANDBETWEEN(3800,4995))))</f>
        <v>136693698.52441278</v>
      </c>
      <c r="B4031">
        <v>254677075.27253649</v>
      </c>
    </row>
    <row r="4032" spans="1:2" x14ac:dyDescent="0.25">
      <c r="A4032">
        <f ca="1">26979.6260905084*(((RANDBETWEEN(3800,4995))))</f>
        <v>115122064.52819917</v>
      </c>
      <c r="B4032">
        <v>250410342.98849732</v>
      </c>
    </row>
    <row r="4033" spans="1:2" x14ac:dyDescent="0.25">
      <c r="A4033">
        <f ca="1">31846.7578215166*(((RANDBETWEEN(3800,4995))))</f>
        <v>131017561.67771943</v>
      </c>
      <c r="B4033">
        <v>209949543.74658009</v>
      </c>
    </row>
    <row r="4034" spans="1:2" x14ac:dyDescent="0.25">
      <c r="A4034">
        <f ca="1">29927.89166939*(((RANDBETWEEN(3800,4995))))</f>
        <v>131892218.58700179</v>
      </c>
      <c r="B4034">
        <v>217952329.57749724</v>
      </c>
    </row>
    <row r="4035" spans="1:2" x14ac:dyDescent="0.25">
      <c r="A4035">
        <f ca="1">26812.4737977315*(((RANDBETWEEN(3800,4995))))</f>
        <v>118832883.87154599</v>
      </c>
      <c r="B4035">
        <v>219726649.29601261</v>
      </c>
    </row>
    <row r="4036" spans="1:2" x14ac:dyDescent="0.25">
      <c r="A4036">
        <f ca="1">28788.7058970057*(((RANDBETWEEN(3800,4995))))</f>
        <v>135709959.59848469</v>
      </c>
      <c r="B4036">
        <v>262690885.48941663</v>
      </c>
    </row>
    <row r="4037" spans="1:2" x14ac:dyDescent="0.25">
      <c r="A4037">
        <f ca="1">28744.3371164752*(((RANDBETWEEN(3800,4995))))</f>
        <v>118714112.2910427</v>
      </c>
      <c r="B4037">
        <v>236014317.06883979</v>
      </c>
    </row>
    <row r="4038" spans="1:2" x14ac:dyDescent="0.25">
      <c r="A4038">
        <f ca="1">28210.4139753121*(((RANDBETWEEN(3800,4995))))</f>
        <v>120881623.88421239</v>
      </c>
      <c r="B4038">
        <v>247823447.86306256</v>
      </c>
    </row>
    <row r="4039" spans="1:2" x14ac:dyDescent="0.25">
      <c r="A4039">
        <f ca="1">30423.3341906665*(((RANDBETWEEN(3800,4995))))</f>
        <v>150078307.56255779</v>
      </c>
      <c r="B4039">
        <v>207475070.79501295</v>
      </c>
    </row>
    <row r="4040" spans="1:2" x14ac:dyDescent="0.25">
      <c r="A4040">
        <f ca="1">29113.7119904301*(((RANDBETWEEN(3800,4995))))</f>
        <v>131448409.63679171</v>
      </c>
      <c r="B4040">
        <v>265879722.54254481</v>
      </c>
    </row>
    <row r="4041" spans="1:2" x14ac:dyDescent="0.25">
      <c r="A4041">
        <f ca="1">30334.9392000842*(((RANDBETWEEN(3800,4995))))</f>
        <v>124100236.26754433</v>
      </c>
      <c r="B4041">
        <v>253534261.35070574</v>
      </c>
    </row>
    <row r="4042" spans="1:2" x14ac:dyDescent="0.25">
      <c r="A4042">
        <f ca="1">29560.6045110137*(((RANDBETWEEN(3800,4995))))</f>
        <v>124124978.34174636</v>
      </c>
      <c r="B4042">
        <v>249041149.82365531</v>
      </c>
    </row>
    <row r="4043" spans="1:2" x14ac:dyDescent="0.25">
      <c r="A4043">
        <f ca="1">30656.2694997753*(((RANDBETWEEN(3800,4995))))</f>
        <v>132833615.74252629</v>
      </c>
      <c r="B4043">
        <v>214913221.99648672</v>
      </c>
    </row>
    <row r="4044" spans="1:2" x14ac:dyDescent="0.25">
      <c r="A4044">
        <f ca="1">26412.9836095928*(((RANDBETWEEN(3800,4995))))</f>
        <v>103037049.06102148</v>
      </c>
      <c r="B4044">
        <v>230477315.11280948</v>
      </c>
    </row>
    <row r="4045" spans="1:2" x14ac:dyDescent="0.25">
      <c r="A4045">
        <f ca="1">33331.3671601899*(((RANDBETWEEN(3800,4995))))</f>
        <v>165223587.01306111</v>
      </c>
      <c r="B4045">
        <v>247830576.34682387</v>
      </c>
    </row>
    <row r="4046" spans="1:2" x14ac:dyDescent="0.25">
      <c r="A4046">
        <f ca="1">31297.3718245942*(((RANDBETWEEN(3800,4995))))</f>
        <v>138209193.97740781</v>
      </c>
      <c r="B4046">
        <v>257042923.64325127</v>
      </c>
    </row>
    <row r="4047" spans="1:2" x14ac:dyDescent="0.25">
      <c r="A4047">
        <f ca="1">27430.8762555964*(((RANDBETWEEN(3800,4995))))</f>
        <v>121902814.07987054</v>
      </c>
      <c r="B4047">
        <v>239250878.38405591</v>
      </c>
    </row>
    <row r="4048" spans="1:2" x14ac:dyDescent="0.25">
      <c r="A4048">
        <f ca="1">28012.5574737446*(((RANDBETWEEN(3800,4995))))</f>
        <v>124039604.49374104</v>
      </c>
      <c r="B4048">
        <v>220299823.69358742</v>
      </c>
    </row>
    <row r="4049" spans="1:2" x14ac:dyDescent="0.25">
      <c r="A4049">
        <f ca="1">29048.621343683*(((RANDBETWEEN(3800,4995))))</f>
        <v>114306324.98739257</v>
      </c>
      <c r="B4049">
        <v>212142836.51049808</v>
      </c>
    </row>
    <row r="4050" spans="1:2" x14ac:dyDescent="0.25">
      <c r="A4050">
        <f ca="1">27479.3050496797*(((RANDBETWEEN(3800,4995))))</f>
        <v>122310386.77612418</v>
      </c>
      <c r="B4050">
        <v>241589647.79567492</v>
      </c>
    </row>
    <row r="4051" spans="1:2" x14ac:dyDescent="0.25">
      <c r="A4051">
        <f ca="1">29444.2735624748*(((RANDBETWEEN(3800,4995))))</f>
        <v>114243781.42240231</v>
      </c>
      <c r="B4051">
        <v>246379478.38599816</v>
      </c>
    </row>
    <row r="4052" spans="1:2" x14ac:dyDescent="0.25">
      <c r="A4052">
        <f ca="1">32924.2371120314*(((RANDBETWEEN(3800,4995))))</f>
        <v>144208158.55069751</v>
      </c>
      <c r="B4052">
        <v>207310699.07980332</v>
      </c>
    </row>
    <row r="4053" spans="1:2" x14ac:dyDescent="0.25">
      <c r="A4053">
        <f ca="1">28945.8950438171*(((RANDBETWEEN(3800,4995))))</f>
        <v>128085585.56889059</v>
      </c>
      <c r="B4053">
        <v>207755573.8922582</v>
      </c>
    </row>
    <row r="4054" spans="1:2" x14ac:dyDescent="0.25">
      <c r="A4054">
        <f ca="1">26882.235888907*(((RANDBETWEEN(3800,4995))))</f>
        <v>106964416.60196087</v>
      </c>
      <c r="B4054">
        <v>253764388.16191113</v>
      </c>
    </row>
    <row r="4055" spans="1:2" x14ac:dyDescent="0.25">
      <c r="A4055">
        <f ca="1">28504.9125476098*(((RANDBETWEEN(3800,4995))))</f>
        <v>111568227.71134476</v>
      </c>
      <c r="B4055">
        <v>204351374.23322123</v>
      </c>
    </row>
    <row r="4056" spans="1:2" x14ac:dyDescent="0.25">
      <c r="A4056">
        <f ca="1">27499.9237194691*(((RANDBETWEEN(3800,4995))))</f>
        <v>123309657.95809922</v>
      </c>
      <c r="B4056">
        <v>219011013.02057919</v>
      </c>
    </row>
    <row r="4057" spans="1:2" x14ac:dyDescent="0.25">
      <c r="A4057">
        <f ca="1">30015.9617447796*(((RANDBETWEEN(3800,4995))))</f>
        <v>117272362.53685379</v>
      </c>
      <c r="B4057">
        <v>218657666.97455072</v>
      </c>
    </row>
    <row r="4058" spans="1:2" x14ac:dyDescent="0.25">
      <c r="A4058">
        <f ca="1">28486.434616283*(((RANDBETWEEN(3800,4995))))</f>
        <v>127590740.64633161</v>
      </c>
      <c r="B4058">
        <v>253286750.48183748</v>
      </c>
    </row>
    <row r="4059" spans="1:2" x14ac:dyDescent="0.25">
      <c r="A4059">
        <f ca="1">29376.9106572794*(((RANDBETWEEN(3800,4995))))</f>
        <v>139099671.96221817</v>
      </c>
      <c r="B4059">
        <v>241632703.89630637</v>
      </c>
    </row>
    <row r="4060" spans="1:2" x14ac:dyDescent="0.25">
      <c r="A4060">
        <f ca="1">30545.7480351535*(((RANDBETWEEN(3800,4995))))</f>
        <v>140754806.94598743</v>
      </c>
      <c r="B4060">
        <v>228488608.15025681</v>
      </c>
    </row>
    <row r="4061" spans="1:2" x14ac:dyDescent="0.25">
      <c r="A4061">
        <f ca="1">26459.7178076814*(((RANDBETWEEN(3800,4995))))</f>
        <v>130975603.14802293</v>
      </c>
      <c r="B4061">
        <v>211274817.51664513</v>
      </c>
    </row>
    <row r="4062" spans="1:2" x14ac:dyDescent="0.25">
      <c r="A4062">
        <f ca="1">28130.0640231226*(((RANDBETWEEN(3800,4995))))</f>
        <v>127429190.0247456</v>
      </c>
      <c r="B4062">
        <v>236258140.39955199</v>
      </c>
    </row>
    <row r="4063" spans="1:2" x14ac:dyDescent="0.25">
      <c r="A4063">
        <f ca="1">29163.6220518399*(((RANDBETWEEN(3800,4995))))</f>
        <v>123099648.68081605</v>
      </c>
      <c r="B4063">
        <v>236599032.01397473</v>
      </c>
    </row>
    <row r="4064" spans="1:2" x14ac:dyDescent="0.25">
      <c r="A4064">
        <f ca="1">28409.4597499404*(((RANDBETWEEN(3800,4995))))</f>
        <v>134831295.97321734</v>
      </c>
      <c r="B4064">
        <v>228566167.66061717</v>
      </c>
    </row>
    <row r="4065" spans="1:2" x14ac:dyDescent="0.25">
      <c r="A4065">
        <f ca="1">32774.5154015089*(((RANDBETWEEN(3800,4995))))</f>
        <v>157022703.28862935</v>
      </c>
      <c r="B4065">
        <v>232707326.43022034</v>
      </c>
    </row>
    <row r="4066" spans="1:2" x14ac:dyDescent="0.25">
      <c r="A4066">
        <f ca="1">32612.8209192999*(((RANDBETWEEN(3800,4995))))</f>
        <v>126602970.80872221</v>
      </c>
      <c r="B4066">
        <v>259236970.90271002</v>
      </c>
    </row>
    <row r="4067" spans="1:2" x14ac:dyDescent="0.25">
      <c r="A4067">
        <f ca="1">29602.3288942472*(((RANDBETWEEN(3800,4995))))</f>
        <v>141291915.81224182</v>
      </c>
      <c r="B4067">
        <v>254559021.97831213</v>
      </c>
    </row>
    <row r="4068" spans="1:2" x14ac:dyDescent="0.25">
      <c r="A4068">
        <f ca="1">29626.6856530985*(((RANDBETWEEN(3800,4995))))</f>
        <v>135482833.49161932</v>
      </c>
      <c r="B4068">
        <v>212598196.79125425</v>
      </c>
    </row>
    <row r="4069" spans="1:2" x14ac:dyDescent="0.25">
      <c r="A4069">
        <f ca="1">26932.7930648958*(((RANDBETWEEN(3800,4995))))</f>
        <v>113467857.1824061</v>
      </c>
      <c r="B4069">
        <v>210101323.45904714</v>
      </c>
    </row>
    <row r="4070" spans="1:2" x14ac:dyDescent="0.25">
      <c r="A4070">
        <f ca="1">27841.4061761362*(((RANDBETWEEN(3800,4995))))</f>
        <v>114929324.69509043</v>
      </c>
      <c r="B4070">
        <v>237321747.03232935</v>
      </c>
    </row>
    <row r="4071" spans="1:2" x14ac:dyDescent="0.25">
      <c r="A4071">
        <f ca="1">29721.4278077378*(((RANDBETWEEN(3800,4995))))</f>
        <v>123284482.54649645</v>
      </c>
      <c r="B4071">
        <v>240908971.37228188</v>
      </c>
    </row>
    <row r="4072" spans="1:2" x14ac:dyDescent="0.25">
      <c r="A4072">
        <f ca="1">31044.362108367*(((RANDBETWEEN(3800,4995))))</f>
        <v>136657282.00103134</v>
      </c>
      <c r="B4072">
        <v>254173588.69235054</v>
      </c>
    </row>
    <row r="4073" spans="1:2" x14ac:dyDescent="0.25">
      <c r="A4073">
        <f ca="1">29934.6978574166*(((RANDBETWEEN(3800,4995))))</f>
        <v>116685452.24820985</v>
      </c>
      <c r="B4073">
        <v>250719952.44274139</v>
      </c>
    </row>
    <row r="4074" spans="1:2" x14ac:dyDescent="0.25">
      <c r="A4074">
        <f ca="1">27658.2258280478*(((RANDBETWEEN(3800,4995))))</f>
        <v>127089547.67987947</v>
      </c>
      <c r="B4074">
        <v>209489396.41689581</v>
      </c>
    </row>
    <row r="4075" spans="1:2" x14ac:dyDescent="0.25">
      <c r="A4075">
        <f ca="1">31167.3412014769*(((RANDBETWEEN(3800,4995))))</f>
        <v>137105133.94529688</v>
      </c>
      <c r="B4075">
        <v>256231656.98478281</v>
      </c>
    </row>
    <row r="4076" spans="1:2" x14ac:dyDescent="0.25">
      <c r="A4076">
        <f ca="1">26958.1784053284*(((RANDBETWEEN(3800,4995))))</f>
        <v>112496478.48543538</v>
      </c>
      <c r="B4076">
        <v>211381851.6959458</v>
      </c>
    </row>
    <row r="4077" spans="1:2" x14ac:dyDescent="0.25">
      <c r="A4077">
        <f ca="1">31524.5144445321*(((RANDBETWEEN(3800,4995))))</f>
        <v>143468065.23706537</v>
      </c>
      <c r="B4077">
        <v>215190246.46265048</v>
      </c>
    </row>
    <row r="4078" spans="1:2" x14ac:dyDescent="0.25">
      <c r="A4078">
        <f ca="1">28381.5036789391*(((RANDBETWEEN(3800,4995))))</f>
        <v>118549540.86692868</v>
      </c>
      <c r="B4078">
        <v>225031227.38639325</v>
      </c>
    </row>
    <row r="4079" spans="1:2" x14ac:dyDescent="0.25">
      <c r="A4079">
        <f ca="1">28201.5219526339*(((RANDBETWEEN(3800,4995))))</f>
        <v>136918389.08003783</v>
      </c>
      <c r="B4079">
        <v>266510987.42813122</v>
      </c>
    </row>
    <row r="4080" spans="1:2" x14ac:dyDescent="0.25">
      <c r="A4080">
        <f ca="1">32036.5572841938*(((RANDBETWEEN(3800,4995))))</f>
        <v>147304090.39272299</v>
      </c>
      <c r="B4080">
        <v>229735304.97635445</v>
      </c>
    </row>
    <row r="4081" spans="1:2" x14ac:dyDescent="0.25">
      <c r="A4081">
        <f ca="1">29291.0310176717*(((RANDBETWEEN(3800,4995))))</f>
        <v>145312804.87866938</v>
      </c>
      <c r="B4081">
        <v>218217413.14481398</v>
      </c>
    </row>
    <row r="4082" spans="1:2" x14ac:dyDescent="0.25">
      <c r="A4082">
        <f ca="1">30856.057222282*(((RANDBETWEEN(3800,4995))))</f>
        <v>121727145.74190231</v>
      </c>
      <c r="B4082">
        <v>219527970.44781673</v>
      </c>
    </row>
    <row r="4083" spans="1:2" x14ac:dyDescent="0.25">
      <c r="A4083">
        <f ca="1">30494.4188955328*(((RANDBETWEEN(3800,4995))))</f>
        <v>145793816.73954225</v>
      </c>
      <c r="B4083">
        <v>222863577.27171934</v>
      </c>
    </row>
    <row r="4084" spans="1:2" x14ac:dyDescent="0.25">
      <c r="A4084">
        <f ca="1">33153.9036110154*(((RANDBETWEEN(3800,4995))))</f>
        <v>139644242.00959671</v>
      </c>
      <c r="B4084">
        <v>256866254.80089608</v>
      </c>
    </row>
    <row r="4085" spans="1:2" x14ac:dyDescent="0.25">
      <c r="A4085">
        <f ca="1">28445.8873098753*(((RANDBETWEEN(3800,4995))))</f>
        <v>123170692.05176026</v>
      </c>
      <c r="B4085">
        <v>207107623.53488898</v>
      </c>
    </row>
    <row r="4086" spans="1:2" x14ac:dyDescent="0.25">
      <c r="A4086">
        <f ca="1">28959.9922164962*(((RANDBETWEEN(3800,4995))))</f>
        <v>132491964.39047004</v>
      </c>
      <c r="B4086">
        <v>210326817.22900379</v>
      </c>
    </row>
    <row r="4087" spans="1:2" x14ac:dyDescent="0.25">
      <c r="A4087">
        <f ca="1">26498.8105648857*(((RANDBETWEEN(3800,4995))))</f>
        <v>131222109.91731414</v>
      </c>
      <c r="B4087">
        <v>245799215.68401754</v>
      </c>
    </row>
    <row r="4088" spans="1:2" x14ac:dyDescent="0.25">
      <c r="A4088">
        <f ca="1">28218.3521566393*(((RANDBETWEEN(3800,4995))))</f>
        <v>124076094.43274294</v>
      </c>
      <c r="B4088">
        <v>245058423.07410157</v>
      </c>
    </row>
    <row r="4089" spans="1:2" x14ac:dyDescent="0.25">
      <c r="A4089">
        <f ca="1">26232.1016044818*(((RANDBETWEEN(3800,4995))))</f>
        <v>105662905.26285252</v>
      </c>
      <c r="B4089">
        <v>218759649.58047694</v>
      </c>
    </row>
    <row r="4090" spans="1:2" x14ac:dyDescent="0.25">
      <c r="A4090">
        <f ca="1">31290.4930609319*(((RANDBETWEEN(3800,4995))))</f>
        <v>121219370.11805025</v>
      </c>
      <c r="B4090">
        <v>231410815.13222474</v>
      </c>
    </row>
    <row r="4091" spans="1:2" x14ac:dyDescent="0.25">
      <c r="A4091">
        <f ca="1">29018.6958418725*(((RANDBETWEEN(3800,4995))))</f>
        <v>121414223.4023944</v>
      </c>
      <c r="B4091">
        <v>222995234.96724316</v>
      </c>
    </row>
    <row r="4092" spans="1:2" x14ac:dyDescent="0.25">
      <c r="A4092">
        <f ca="1">30445.654088167*(((RANDBETWEEN(3800,4995))))</f>
        <v>129211355.95018068</v>
      </c>
      <c r="B4092">
        <v>232610350.10804409</v>
      </c>
    </row>
    <row r="4093" spans="1:2" x14ac:dyDescent="0.25">
      <c r="A4093">
        <f ca="1">33526.0472436239*(((RANDBETWEEN(3800,4995))))</f>
        <v>150464900.02938387</v>
      </c>
      <c r="B4093">
        <v>259619058.1720368</v>
      </c>
    </row>
    <row r="4094" spans="1:2" x14ac:dyDescent="0.25">
      <c r="A4094">
        <f ca="1">28625.0485292849*(((RANDBETWEEN(3800,4995))))</f>
        <v>127238340.71267141</v>
      </c>
      <c r="B4094">
        <v>213336341.19922575</v>
      </c>
    </row>
    <row r="4095" spans="1:2" x14ac:dyDescent="0.25">
      <c r="A4095">
        <f ca="1">27588.3584814998*(((RANDBETWEEN(3800,4995))))</f>
        <v>125085617.35511997</v>
      </c>
      <c r="B4095">
        <v>212772910.82628834</v>
      </c>
    </row>
    <row r="4096" spans="1:2" x14ac:dyDescent="0.25">
      <c r="A4096">
        <f ca="1">32044.1719969717*(((RANDBETWEEN(3800,4995))))</f>
        <v>130387735.85567805</v>
      </c>
      <c r="B4096">
        <v>238254767.60435635</v>
      </c>
    </row>
    <row r="4097" spans="1:2" x14ac:dyDescent="0.25">
      <c r="A4097">
        <f ca="1">27342.6275978459*(((RANDBETWEEN(3800,4995))))</f>
        <v>124928465.49455796</v>
      </c>
      <c r="B4097">
        <v>226686645.28747165</v>
      </c>
    </row>
    <row r="4098" spans="1:2" x14ac:dyDescent="0.25">
      <c r="A4098">
        <f ca="1">32944.9356334439*(((RANDBETWEEN(3800,4995))))</f>
        <v>145418945.88602126</v>
      </c>
      <c r="B4098">
        <v>206083393.32393831</v>
      </c>
    </row>
    <row r="4099" spans="1:2" x14ac:dyDescent="0.25">
      <c r="A4099">
        <f ca="1">28788.5556633838*(((RANDBETWEEN(3800,4995))))</f>
        <v>130440945.71079211</v>
      </c>
      <c r="B4099">
        <v>214660861.67235178</v>
      </c>
    </row>
    <row r="4100" spans="1:2" x14ac:dyDescent="0.25">
      <c r="A4100">
        <f ca="1">29484.9282310252*(((RANDBETWEEN(3800,4995))))</f>
        <v>114578431.105764</v>
      </c>
      <c r="B4100">
        <v>265101844.12473261</v>
      </c>
    </row>
    <row r="4101" spans="1:2" x14ac:dyDescent="0.25">
      <c r="A4101">
        <f ca="1">32323.194873281*(((RANDBETWEEN(3800,4995))))</f>
        <v>138117011.69352967</v>
      </c>
      <c r="B4101">
        <v>227708030.58511701</v>
      </c>
    </row>
    <row r="4102" spans="1:2" x14ac:dyDescent="0.25">
      <c r="A4102">
        <f ca="1">27803.2179351777*(((RANDBETWEEN(3800,4995))))</f>
        <v>115105322.25163583</v>
      </c>
      <c r="B4102">
        <v>253956342.37486526</v>
      </c>
    </row>
    <row r="4103" spans="1:2" x14ac:dyDescent="0.25">
      <c r="A4103">
        <f ca="1">28543.6632982413*(((RANDBETWEEN(3800,4995))))</f>
        <v>132471141.36713806</v>
      </c>
      <c r="B4103">
        <v>234373570.96331316</v>
      </c>
    </row>
    <row r="4104" spans="1:2" x14ac:dyDescent="0.25">
      <c r="A4104">
        <f ca="1">28271.7002776887*(((RANDBETWEEN(3800,4995))))</f>
        <v>125639436.03404853</v>
      </c>
      <c r="B4104">
        <v>225538048.66218004</v>
      </c>
    </row>
    <row r="4105" spans="1:2" x14ac:dyDescent="0.25">
      <c r="A4105">
        <f ca="1">27734.4039493304*(((RANDBETWEEN(3800,4995))))</f>
        <v>137784518.82027328</v>
      </c>
      <c r="B4105">
        <v>215497177.8029598</v>
      </c>
    </row>
    <row r="4106" spans="1:2" x14ac:dyDescent="0.25">
      <c r="A4106">
        <f ca="1">32805.7896427489*(((RANDBETWEEN(3800,4995))))</f>
        <v>157303761.33698097</v>
      </c>
      <c r="B4106">
        <v>233099658.91470876</v>
      </c>
    </row>
    <row r="4107" spans="1:2" x14ac:dyDescent="0.25">
      <c r="A4107">
        <f ca="1">31195.970132238*(((RANDBETWEEN(3800,4995))))</f>
        <v>120447640.68057086</v>
      </c>
      <c r="B4107">
        <v>233335763.95294803</v>
      </c>
    </row>
    <row r="4108" spans="1:2" x14ac:dyDescent="0.25">
      <c r="A4108">
        <f ca="1">31083.0448476004*(((RANDBETWEEN(3800,4995))))</f>
        <v>129740629.19388402</v>
      </c>
      <c r="B4108">
        <v>264662132.78327674</v>
      </c>
    </row>
    <row r="4109" spans="1:2" x14ac:dyDescent="0.25">
      <c r="A4109">
        <f ca="1">28306.4257255938*(((RANDBETWEEN(3800,4995))))</f>
        <v>117386747.48403756</v>
      </c>
      <c r="B4109">
        <v>215300008.41870305</v>
      </c>
    </row>
    <row r="4110" spans="1:2" x14ac:dyDescent="0.25">
      <c r="A4110">
        <f ca="1">26947.1211561519*(((RANDBETWEEN(3800,4995))))</f>
        <v>130612696.24386817</v>
      </c>
      <c r="B4110">
        <v>208997251.8917464</v>
      </c>
    </row>
    <row r="4111" spans="1:2" x14ac:dyDescent="0.25">
      <c r="A4111">
        <f ca="1">33965.4806578305*(((RANDBETWEEN(3800,4995))))</f>
        <v>152233284.3083964</v>
      </c>
      <c r="B4111">
        <v>248733994.47601455</v>
      </c>
    </row>
    <row r="4112" spans="1:2" x14ac:dyDescent="0.25">
      <c r="A4112">
        <f ca="1">29650.304721297*(((RANDBETWEEN(3800,4995))))</f>
        <v>114539127.1383702</v>
      </c>
      <c r="B4112">
        <v>206267422.24908817</v>
      </c>
    </row>
    <row r="4113" spans="1:2" x14ac:dyDescent="0.25">
      <c r="A4113">
        <f ca="1">28432.2444920291*(((RANDBETWEEN(3800,4995))))</f>
        <v>114951564.4812737</v>
      </c>
      <c r="B4113">
        <v>262234708.17813578</v>
      </c>
    </row>
    <row r="4114" spans="1:2" x14ac:dyDescent="0.25">
      <c r="A4114">
        <f ca="1">31838.7559564379*(((RANDBETWEEN(3800,4995))))</f>
        <v>153685675.00172555</v>
      </c>
      <c r="B4114">
        <v>246185701.78092515</v>
      </c>
    </row>
    <row r="4115" spans="1:2" x14ac:dyDescent="0.25">
      <c r="A4115">
        <f ca="1">26647.2650676755*(((RANDBETWEEN(3800,4995))))</f>
        <v>116635079.20121558</v>
      </c>
      <c r="B4115">
        <v>214405366.4215892</v>
      </c>
    </row>
    <row r="4116" spans="1:2" x14ac:dyDescent="0.25">
      <c r="A4116">
        <f ca="1">25985.5715602072*(((RANDBETWEEN(3800,4995))))</f>
        <v>117662668.02461828</v>
      </c>
      <c r="B4116">
        <v>209486261.19554535</v>
      </c>
    </row>
    <row r="4117" spans="1:2" x14ac:dyDescent="0.25">
      <c r="A4117">
        <f ca="1">31963.5036895734*(((RANDBETWEEN(3800,4995))))</f>
        <v>122164511.10154969</v>
      </c>
      <c r="B4117">
        <v>254038502.820351</v>
      </c>
    </row>
    <row r="4118" spans="1:2" x14ac:dyDescent="0.25">
      <c r="A4118">
        <f ca="1">29685.7484867863*(((RANDBETWEEN(3800,4995))))</f>
        <v>136880986.27257186</v>
      </c>
      <c r="B4118">
        <v>229781730.19041225</v>
      </c>
    </row>
    <row r="4119" spans="1:2" x14ac:dyDescent="0.25">
      <c r="A4119">
        <f ca="1">32131.4759912264*(((RANDBETWEEN(3800,4995))))</f>
        <v>154873714.27771148</v>
      </c>
      <c r="B4119">
        <v>260676324.99351484</v>
      </c>
    </row>
    <row r="4120" spans="1:2" x14ac:dyDescent="0.25">
      <c r="A4120">
        <f ca="1">30907.3415988878*(((RANDBETWEEN(3800,4995))))</f>
        <v>128203652.95218673</v>
      </c>
      <c r="B4120">
        <v>231824616.78641799</v>
      </c>
    </row>
    <row r="4121" spans="1:2" x14ac:dyDescent="0.25">
      <c r="A4121">
        <f ca="1">27125.6678919112*(((RANDBETWEEN(3800,4995))))</f>
        <v>119868326.41435544</v>
      </c>
      <c r="B4121">
        <v>252438535.76735947</v>
      </c>
    </row>
    <row r="4122" spans="1:2" x14ac:dyDescent="0.25">
      <c r="A4122">
        <f ca="1">34390.8847540841*(((RANDBETWEEN(3800,4995))))</f>
        <v>160811777.11009726</v>
      </c>
      <c r="B4122">
        <v>254714252.91918617</v>
      </c>
    </row>
    <row r="4123" spans="1:2" x14ac:dyDescent="0.25">
      <c r="A4123">
        <f ca="1">25640.4028507771*(((RANDBETWEEN(3800,4995))))</f>
        <v>103946193.15705022</v>
      </c>
      <c r="B4123">
        <v>254440176.0433208</v>
      </c>
    </row>
    <row r="4124" spans="1:2" x14ac:dyDescent="0.25">
      <c r="A4124">
        <f ca="1">28375.8716875606*(((RANDBETWEEN(3800,4995))))</f>
        <v>136913580.89247993</v>
      </c>
      <c r="B4124">
        <v>247620311.97602159</v>
      </c>
    </row>
    <row r="4125" spans="1:2" x14ac:dyDescent="0.25">
      <c r="A4125">
        <f ca="1">30442.646671497*(((RANDBETWEEN(3800,4995))))</f>
        <v>116534451.45849034</v>
      </c>
      <c r="B4125">
        <v>209081257.53368193</v>
      </c>
    </row>
    <row r="4126" spans="1:2" x14ac:dyDescent="0.25">
      <c r="A4126">
        <f ca="1">28781.9187432143*(((RANDBETWEEN(3800,4995))))</f>
        <v>119185925.51565044</v>
      </c>
      <c r="B4126">
        <v>240455910.45011294</v>
      </c>
    </row>
    <row r="4127" spans="1:2" x14ac:dyDescent="0.25">
      <c r="A4127">
        <f ca="1">29660.9968872377*(((RANDBETWEEN(3800,4995))))</f>
        <v>118377038.57696547</v>
      </c>
      <c r="B4127">
        <v>238374312.06305528</v>
      </c>
    </row>
    <row r="4128" spans="1:2" x14ac:dyDescent="0.25">
      <c r="A4128">
        <f ca="1">28371.0510754204*(((RANDBETWEEN(3800,4995))))</f>
        <v>141117608.04914096</v>
      </c>
      <c r="B4128">
        <v>238973969.67305923</v>
      </c>
    </row>
    <row r="4129" spans="1:2" x14ac:dyDescent="0.25">
      <c r="A4129">
        <f ca="1">28722.5434404872*(((RANDBETWEEN(3800,4995))))</f>
        <v>139103277.88227937</v>
      </c>
      <c r="B4129">
        <v>240546792.43388879</v>
      </c>
    </row>
    <row r="4130" spans="1:2" x14ac:dyDescent="0.25">
      <c r="A4130">
        <f ca="1">29065.3112176264*(((RANDBETWEEN(3800,4995))))</f>
        <v>118906188.19130968</v>
      </c>
      <c r="B4130">
        <v>243534637.49664408</v>
      </c>
    </row>
    <row r="4131" spans="1:2" x14ac:dyDescent="0.25">
      <c r="A4131">
        <f ca="1">30575.308782416*(((RANDBETWEEN(3800,4995))))</f>
        <v>130801170.97117576</v>
      </c>
      <c r="B4131">
        <v>219410079.84917569</v>
      </c>
    </row>
    <row r="4132" spans="1:2" x14ac:dyDescent="0.25">
      <c r="A4132">
        <f ca="1">27482.8478962578*(((RANDBETWEEN(3800,4995))))</f>
        <v>126915791.58491829</v>
      </c>
      <c r="B4132">
        <v>237902238.6429418</v>
      </c>
    </row>
    <row r="4133" spans="1:2" x14ac:dyDescent="0.25">
      <c r="A4133">
        <f ca="1">28654.7288741955*(((RANDBETWEEN(3800,4995))))</f>
        <v>112183263.54247552</v>
      </c>
      <c r="B4133">
        <v>234712185.69136754</v>
      </c>
    </row>
    <row r="4134" spans="1:2" x14ac:dyDescent="0.25">
      <c r="A4134">
        <f ca="1">26755.6978162512*(((RANDBETWEEN(3800,4995))))</f>
        <v>122086249.13555418</v>
      </c>
      <c r="B4134">
        <v>262168430.99236691</v>
      </c>
    </row>
    <row r="4135" spans="1:2" x14ac:dyDescent="0.25">
      <c r="A4135">
        <f ca="1">26738.450461592*(((RANDBETWEEN(3800,4995))))</f>
        <v>113879060.5159205</v>
      </c>
      <c r="B4135">
        <v>264098922.3625299</v>
      </c>
    </row>
    <row r="4136" spans="1:2" x14ac:dyDescent="0.25">
      <c r="A4136">
        <f ca="1">32145.8220824237*(((RANDBETWEEN(3800,4995))))</f>
        <v>131701433.07168999</v>
      </c>
      <c r="B4136">
        <v>255212986.64381129</v>
      </c>
    </row>
    <row r="4137" spans="1:2" x14ac:dyDescent="0.25">
      <c r="A4137">
        <f ca="1">31039.6319694423*(((RANDBETWEEN(3800,4995))))</f>
        <v>124810360.14912759</v>
      </c>
      <c r="B4137">
        <v>212931140.28134266</v>
      </c>
    </row>
    <row r="4138" spans="1:2" x14ac:dyDescent="0.25">
      <c r="A4138">
        <f ca="1">31022.7400204257*(((RANDBETWEEN(3800,4995))))</f>
        <v>144131650.13489762</v>
      </c>
      <c r="B4138">
        <v>265966028.99012631</v>
      </c>
    </row>
    <row r="4139" spans="1:2" x14ac:dyDescent="0.25">
      <c r="A4139">
        <f ca="1">33050.0464863047*(((RANDBETWEEN(3800,4995))))</f>
        <v>158904623.50615305</v>
      </c>
      <c r="B4139">
        <v>266844246.25508621</v>
      </c>
    </row>
    <row r="4140" spans="1:2" x14ac:dyDescent="0.25">
      <c r="A4140">
        <f ca="1">29694.3211969425*(((RANDBETWEEN(3800,4995))))</f>
        <v>114946717.3533643</v>
      </c>
      <c r="B4140">
        <v>263511154.65821284</v>
      </c>
    </row>
    <row r="4141" spans="1:2" x14ac:dyDescent="0.25">
      <c r="A4141">
        <f ca="1">34041.2440803129*(((RANDBETWEEN(3800,4995))))</f>
        <v>133033181.86586289</v>
      </c>
      <c r="B4141">
        <v>206762584.91698131</v>
      </c>
    </row>
    <row r="4142" spans="1:2" x14ac:dyDescent="0.25">
      <c r="A4142">
        <f ca="1">28730.5945895009*(((RANDBETWEEN(3800,4995))))</f>
        <v>111359784.62890546</v>
      </c>
      <c r="B4142">
        <v>254939592.2257174</v>
      </c>
    </row>
    <row r="4143" spans="1:2" x14ac:dyDescent="0.25">
      <c r="A4143">
        <f ca="1">27003.4920424772*(((RANDBETWEEN(3800,4995))))</f>
        <v>109850205.62879741</v>
      </c>
      <c r="B4143">
        <v>223892623.45689657</v>
      </c>
    </row>
    <row r="4144" spans="1:2" x14ac:dyDescent="0.25">
      <c r="A4144">
        <f ca="1">32770.8443142945*(((RANDBETWEEN(3800,4995))))</f>
        <v>135212503.6407789</v>
      </c>
      <c r="B4144">
        <v>206691042.59055072</v>
      </c>
    </row>
    <row r="4145" spans="1:2" x14ac:dyDescent="0.25">
      <c r="A4145">
        <f ca="1">29746.0087773515*(((RANDBETWEEN(3800,4995))))</f>
        <v>126123077.21597034</v>
      </c>
      <c r="B4145">
        <v>221021276.13614851</v>
      </c>
    </row>
    <row r="4146" spans="1:2" x14ac:dyDescent="0.25">
      <c r="A4146">
        <f ca="1">30780.3706816684*(((RANDBETWEEN(3800,4995))))</f>
        <v>137865280.28319293</v>
      </c>
      <c r="B4146">
        <v>249489505.75482309</v>
      </c>
    </row>
    <row r="4147" spans="1:2" x14ac:dyDescent="0.25">
      <c r="A4147">
        <f ca="1">32000.6983620399*(((RANDBETWEEN(3800,4995))))</f>
        <v>137635003.65513366</v>
      </c>
      <c r="B4147">
        <v>261476635.97379595</v>
      </c>
    </row>
    <row r="4148" spans="1:2" x14ac:dyDescent="0.25">
      <c r="A4148">
        <f ca="1">30996.2213864576*(((RANDBETWEEN(3800,4995))))</f>
        <v>143326527.69097987</v>
      </c>
      <c r="B4148">
        <v>233181048.73283225</v>
      </c>
    </row>
    <row r="4149" spans="1:2" x14ac:dyDescent="0.25">
      <c r="A4149">
        <f ca="1">31745.9823889666*(((RANDBETWEEN(3800,4995))))</f>
        <v>157968008.36749786</v>
      </c>
      <c r="B4149">
        <v>261519340.19848523</v>
      </c>
    </row>
    <row r="4150" spans="1:2" x14ac:dyDescent="0.25">
      <c r="A4150">
        <f ca="1">31931.0382207077*(((RANDBETWEEN(3800,4995))))</f>
        <v>127085532.11841655</v>
      </c>
      <c r="B4150">
        <v>252242723.23076576</v>
      </c>
    </row>
    <row r="4151" spans="1:2" x14ac:dyDescent="0.25">
      <c r="A4151">
        <f ca="1">33737.0704251627*(((RANDBETWEEN(3800,4995))))</f>
        <v>145406773.53245118</v>
      </c>
      <c r="B4151">
        <v>256366683.38465065</v>
      </c>
    </row>
    <row r="4152" spans="1:2" x14ac:dyDescent="0.25">
      <c r="A4152">
        <f ca="1">31198.3303255505*(((RANDBETWEEN(3800,4995))))</f>
        <v>127601171.03150152</v>
      </c>
      <c r="B4152">
        <v>211624750.18002301</v>
      </c>
    </row>
    <row r="4153" spans="1:2" x14ac:dyDescent="0.25">
      <c r="A4153">
        <f ca="1">28335.9910293107*(((RANDBETWEEN(3800,4995))))</f>
        <v>130232214.7707119</v>
      </c>
      <c r="B4153">
        <v>209649920.98784801</v>
      </c>
    </row>
    <row r="4154" spans="1:2" x14ac:dyDescent="0.25">
      <c r="A4154">
        <f ca="1">32028.9622761726*(((RANDBETWEEN(3800,4995))))</f>
        <v>126130053.44356774</v>
      </c>
      <c r="B4154">
        <v>242879272.65312213</v>
      </c>
    </row>
    <row r="4155" spans="1:2" x14ac:dyDescent="0.25">
      <c r="A4155">
        <f ca="1">27648.8114038341*(((RANDBETWEEN(3800,4995))))</f>
        <v>136363937.84370974</v>
      </c>
      <c r="B4155">
        <v>251471691.6695751</v>
      </c>
    </row>
    <row r="4156" spans="1:2" x14ac:dyDescent="0.25">
      <c r="A4156">
        <f ca="1">29956.7174992566*(((RANDBETWEEN(3800,4995))))</f>
        <v>142414234.99146575</v>
      </c>
      <c r="B4156">
        <v>244395494.19902053</v>
      </c>
    </row>
    <row r="4157" spans="1:2" x14ac:dyDescent="0.25">
      <c r="A4157">
        <f ca="1">33098.2481537435*(((RANDBETWEEN(3800,4995))))</f>
        <v>164233507.33887509</v>
      </c>
      <c r="B4157">
        <v>219555763.67856196</v>
      </c>
    </row>
    <row r="4158" spans="1:2" x14ac:dyDescent="0.25">
      <c r="A4158">
        <f ca="1">32055.677248412*(((RANDBETWEEN(3800,4995))))</f>
        <v>125273586.68679413</v>
      </c>
      <c r="B4158">
        <v>211361860.10502258</v>
      </c>
    </row>
    <row r="4159" spans="1:2" x14ac:dyDescent="0.25">
      <c r="A4159">
        <f ca="1">31330.2616310419*(((RANDBETWEEN(3800,4995))))</f>
        <v>137257876.20559445</v>
      </c>
      <c r="B4159">
        <v>209715285.38837433</v>
      </c>
    </row>
    <row r="4160" spans="1:2" x14ac:dyDescent="0.25">
      <c r="A4160">
        <f ca="1">31588.7806671717*(((RANDBETWEEN(3800,4995))))</f>
        <v>136495121.26284894</v>
      </c>
      <c r="B4160">
        <v>235260746.98876739</v>
      </c>
    </row>
    <row r="4161" spans="1:2" x14ac:dyDescent="0.25">
      <c r="A4161">
        <f ca="1">31136.935838672*(((RANDBETWEEN(3800,4995))))</f>
        <v>149675250.57649642</v>
      </c>
      <c r="B4161">
        <v>204530591.7926386</v>
      </c>
    </row>
    <row r="4162" spans="1:2" x14ac:dyDescent="0.25">
      <c r="A4162">
        <f ca="1">28477.3162928522*(((RANDBETWEEN(3800,4995))))</f>
        <v>125841260.69811366</v>
      </c>
      <c r="B4162">
        <v>219228920.80532789</v>
      </c>
    </row>
    <row r="4163" spans="1:2" x14ac:dyDescent="0.25">
      <c r="A4163">
        <f ca="1">26545.195276337*(((RANDBETWEEN(3800,4995))))</f>
        <v>102756450.9147007</v>
      </c>
      <c r="B4163">
        <v>241451219.20248908</v>
      </c>
    </row>
    <row r="4164" spans="1:2" x14ac:dyDescent="0.25">
      <c r="A4164">
        <f ca="1">27258.4858423063*(((RANDBETWEEN(3800,4995))))</f>
        <v>133757390.0281975</v>
      </c>
      <c r="B4164">
        <v>257917359.19002903</v>
      </c>
    </row>
    <row r="4165" spans="1:2" x14ac:dyDescent="0.25">
      <c r="A4165">
        <f ca="1">33040.7758871323*(((RANDBETWEEN(3800,4995))))</f>
        <v>138804299.50184283</v>
      </c>
      <c r="B4165">
        <v>232908197.23089567</v>
      </c>
    </row>
    <row r="4166" spans="1:2" x14ac:dyDescent="0.25">
      <c r="A4166">
        <f ca="1">27762.8666846846*(((RANDBETWEEN(3800,4995))))</f>
        <v>123877911.14706284</v>
      </c>
      <c r="B4166">
        <v>204628284.84249911</v>
      </c>
    </row>
    <row r="4167" spans="1:2" x14ac:dyDescent="0.25">
      <c r="A4167">
        <f ca="1">27240.4533035907*(((RANDBETWEEN(3800,4995))))</f>
        <v>111849301.26454355</v>
      </c>
      <c r="B4167">
        <v>214234782.30247563</v>
      </c>
    </row>
    <row r="4168" spans="1:2" x14ac:dyDescent="0.25">
      <c r="A4168">
        <f ca="1">29667.6184808372*(((RANDBETWEEN(3800,4995))))</f>
        <v>128905802.29923749</v>
      </c>
      <c r="B4168">
        <v>222779556.18584305</v>
      </c>
    </row>
    <row r="4169" spans="1:2" x14ac:dyDescent="0.25">
      <c r="A4169">
        <f ca="1">31095.0987059801*(((RANDBETWEEN(3800,4995))))</f>
        <v>119156418.2413156</v>
      </c>
      <c r="B4169">
        <v>258579290.28738827</v>
      </c>
    </row>
    <row r="4170" spans="1:2" x14ac:dyDescent="0.25">
      <c r="A4170">
        <f ca="1">32973.7607864026*(((RANDBETWEEN(3800,4995))))</f>
        <v>139182244.2794055</v>
      </c>
      <c r="B4170">
        <v>267880455.62573156</v>
      </c>
    </row>
    <row r="4171" spans="1:2" x14ac:dyDescent="0.25">
      <c r="A4171">
        <f ca="1">30526.3292383854*(((RANDBETWEEN(3800,4995))))</f>
        <v>127966372.16731142</v>
      </c>
      <c r="B4171">
        <v>249792496.57629713</v>
      </c>
    </row>
    <row r="4172" spans="1:2" x14ac:dyDescent="0.25">
      <c r="A4172">
        <f ca="1">28174.5749882697*(((RANDBETWEEN(3800,4995))))</f>
        <v>124249875.69826928</v>
      </c>
      <c r="B4172">
        <v>208644796.04719663</v>
      </c>
    </row>
    <row r="4173" spans="1:2" x14ac:dyDescent="0.25">
      <c r="A4173">
        <f ca="1">29646.1582649183*(((RANDBETWEEN(3800,4995))))</f>
        <v>132251512.0198005</v>
      </c>
      <c r="B4173">
        <v>211960366.06164521</v>
      </c>
    </row>
    <row r="4174" spans="1:2" x14ac:dyDescent="0.25">
      <c r="A4174">
        <f ca="1">26970.6329189928*(((RANDBETWEEN(3800,4995))))</f>
        <v>126222562.06088647</v>
      </c>
      <c r="B4174">
        <v>206002626.29279327</v>
      </c>
    </row>
    <row r="4175" spans="1:2" x14ac:dyDescent="0.25">
      <c r="A4175">
        <f ca="1">30666.675500151*(((RANDBETWEEN(3800,4995))))</f>
        <v>149438709.71223581</v>
      </c>
      <c r="B4175">
        <v>244190102.8370381</v>
      </c>
    </row>
    <row r="4176" spans="1:2" x14ac:dyDescent="0.25">
      <c r="A4176">
        <f ca="1">31249.0356678234*(((RANDBETWEEN(3800,4995))))</f>
        <v>133402133.26593804</v>
      </c>
      <c r="B4176">
        <v>220526742.16910112</v>
      </c>
    </row>
    <row r="4177" spans="1:2" x14ac:dyDescent="0.25">
      <c r="A4177">
        <f ca="1">30209.0253689901*(((RANDBETWEEN(3800,4995))))</f>
        <v>125729963.58573665</v>
      </c>
      <c r="B4177">
        <v>219562093.72289398</v>
      </c>
    </row>
    <row r="4178" spans="1:2" x14ac:dyDescent="0.25">
      <c r="A4178">
        <f ca="1">31984.8297328907*(((RANDBETWEEN(3800,4995))))</f>
        <v>137822631.31902587</v>
      </c>
      <c r="B4178">
        <v>211530798.74751061</v>
      </c>
    </row>
    <row r="4179" spans="1:2" x14ac:dyDescent="0.25">
      <c r="A4179">
        <f ca="1">30681.6062642751*(((RANDBETWEEN(3800,4995))))</f>
        <v>121253707.95641521</v>
      </c>
      <c r="B4179">
        <v>244084957.54117352</v>
      </c>
    </row>
    <row r="4180" spans="1:2" x14ac:dyDescent="0.25">
      <c r="A4180">
        <f ca="1">27116.1652799608*(((RANDBETWEEN(3800,4995))))</f>
        <v>119121314.07486773</v>
      </c>
      <c r="B4180">
        <v>226591962.74007645</v>
      </c>
    </row>
    <row r="4181" spans="1:2" x14ac:dyDescent="0.25">
      <c r="A4181">
        <f ca="1">27359.7475805975*(((RANDBETWEEN(3800,4995))))</f>
        <v>112284404.07077233</v>
      </c>
      <c r="B4181">
        <v>242197440.85704237</v>
      </c>
    </row>
    <row r="4182" spans="1:2" x14ac:dyDescent="0.25">
      <c r="A4182">
        <f ca="1">28934.3723483776*(((RANDBETWEEN(3800,4995))))</f>
        <v>144237846.15666237</v>
      </c>
      <c r="B4182">
        <v>230241261.48668256</v>
      </c>
    </row>
    <row r="4183" spans="1:2" x14ac:dyDescent="0.25">
      <c r="A4183">
        <f ca="1">27794.2355757617*(((RANDBETWEEN(3800,4995))))</f>
        <v>110148555.58674377</v>
      </c>
      <c r="B4183">
        <v>203869664.57202739</v>
      </c>
    </row>
    <row r="4184" spans="1:2" x14ac:dyDescent="0.25">
      <c r="A4184">
        <f ca="1">30417.5927375753*(((RANDBETWEEN(3800,4995))))</f>
        <v>134658683.04924574</v>
      </c>
      <c r="B4184">
        <v>228112231.05909526</v>
      </c>
    </row>
    <row r="4185" spans="1:2" x14ac:dyDescent="0.25">
      <c r="A4185">
        <f ca="1">33131.9424981917*(((RANDBETWEEN(3800,4995))))</f>
        <v>154858699.23654789</v>
      </c>
      <c r="B4185">
        <v>219183761.00866097</v>
      </c>
    </row>
    <row r="4186" spans="1:2" x14ac:dyDescent="0.25">
      <c r="A4186">
        <f ca="1">32392.9774733954*(((RANDBETWEEN(3800,4995))))</f>
        <v>147711977.27868295</v>
      </c>
      <c r="B4186">
        <v>237348700.2341935</v>
      </c>
    </row>
    <row r="4187" spans="1:2" x14ac:dyDescent="0.25">
      <c r="A4187">
        <f ca="1">34131.6437497775*(((RANDBETWEEN(3800,4995))))</f>
        <v>136390048.42411092</v>
      </c>
      <c r="B4187">
        <v>225291452.05351487</v>
      </c>
    </row>
    <row r="4188" spans="1:2" x14ac:dyDescent="0.25">
      <c r="A4188">
        <f ca="1">33634.7843484294*(((RANDBETWEEN(3800,4995))))</f>
        <v>133630998.21630983</v>
      </c>
      <c r="B4188">
        <v>244983348.56569949</v>
      </c>
    </row>
    <row r="4189" spans="1:2" x14ac:dyDescent="0.25">
      <c r="A4189">
        <f ca="1">29489.2095091885*(((RANDBETWEEN(3800,4995))))</f>
        <v>142698284.81496298</v>
      </c>
      <c r="B4189">
        <v>223714401.22813338</v>
      </c>
    </row>
    <row r="4190" spans="1:2" x14ac:dyDescent="0.25">
      <c r="A4190">
        <f ca="1">26370.6051500434*(((RANDBETWEEN(3800,4995))))</f>
        <v>105772497.25682399</v>
      </c>
      <c r="B4190">
        <v>209476259.10574391</v>
      </c>
    </row>
    <row r="4191" spans="1:2" x14ac:dyDescent="0.25">
      <c r="A4191">
        <f ca="1">27981.8397473509*(((RANDBETWEEN(3800,4995))))</f>
        <v>110164503.08532068</v>
      </c>
      <c r="B4191">
        <v>244165667.53833732</v>
      </c>
    </row>
    <row r="4192" spans="1:2" x14ac:dyDescent="0.25">
      <c r="A4192">
        <f ca="1">30772.7451091468*(((RANDBETWEEN(3800,4995))))</f>
        <v>117951932.00335963</v>
      </c>
      <c r="B4192">
        <v>261681274.21021903</v>
      </c>
    </row>
    <row r="4193" spans="1:2" x14ac:dyDescent="0.25">
      <c r="A4193">
        <f ca="1">31385.8350869359*(((RANDBETWEEN(3800,4995))))</f>
        <v>155705127.86628926</v>
      </c>
      <c r="B4193">
        <v>262889437.4095659</v>
      </c>
    </row>
    <row r="4194" spans="1:2" x14ac:dyDescent="0.25">
      <c r="A4194">
        <f ca="1">28858.9315434345*(((RANDBETWEEN(3800,4995))))</f>
        <v>123227637.69046517</v>
      </c>
      <c r="B4194">
        <v>225911385.64342833</v>
      </c>
    </row>
    <row r="4195" spans="1:2" x14ac:dyDescent="0.25">
      <c r="A4195">
        <f ca="1">28898.0891348797*(((RANDBETWEEN(3800,4995))))</f>
        <v>132266553.97034435</v>
      </c>
      <c r="B4195">
        <v>224830831.65575671</v>
      </c>
    </row>
    <row r="4196" spans="1:2" x14ac:dyDescent="0.25">
      <c r="A4196">
        <f ca="1">29430.5163638193*(((RANDBETWEEN(3800,4995))))</f>
        <v>115132180.01526111</v>
      </c>
      <c r="B4196">
        <v>207267316.7507219</v>
      </c>
    </row>
    <row r="4197" spans="1:2" x14ac:dyDescent="0.25">
      <c r="A4197">
        <f ca="1">29208.0991710202*(((RANDBETWEEN(3800,4995))))</f>
        <v>113093759.99019018</v>
      </c>
      <c r="B4197">
        <v>236870034.77679136</v>
      </c>
    </row>
    <row r="4198" spans="1:2" x14ac:dyDescent="0.25">
      <c r="A4198">
        <f ca="1">25263.8447644932*(((RANDBETWEEN(3800,4995))))</f>
        <v>96457359.310835108</v>
      </c>
      <c r="B4198">
        <v>258506379.56164175</v>
      </c>
    </row>
    <row r="4199" spans="1:2" x14ac:dyDescent="0.25">
      <c r="A4199">
        <f ca="1">30615.6247659218*(((RANDBETWEEN(3800,4995))))</f>
        <v>140372639.55175146</v>
      </c>
      <c r="B4199">
        <v>262766511.54799917</v>
      </c>
    </row>
    <row r="4200" spans="1:2" x14ac:dyDescent="0.25">
      <c r="A4200">
        <f ca="1">29910.8989094797*(((RANDBETWEEN(3800,4995))))</f>
        <v>116951614.73606552</v>
      </c>
      <c r="B4200">
        <v>234837595.22236669</v>
      </c>
    </row>
    <row r="4201" spans="1:2" x14ac:dyDescent="0.25">
      <c r="A4201">
        <f ca="1">31047.2999063329*(((RANDBETWEEN(3800,4995))))</f>
        <v>149120181.45011684</v>
      </c>
      <c r="B4201">
        <v>251535666.56453955</v>
      </c>
    </row>
    <row r="4202" spans="1:2" x14ac:dyDescent="0.25">
      <c r="A4202">
        <f ca="1">28967.7137534059*(((RANDBETWEEN(3800,4995))))</f>
        <v>129340841.90895726</v>
      </c>
      <c r="B4202">
        <v>220633520.30818823</v>
      </c>
    </row>
    <row r="4203" spans="1:2" x14ac:dyDescent="0.25">
      <c r="A4203">
        <f ca="1">27795.5302298508*(((RANDBETWEEN(3800,4995))))</f>
        <v>120521419.07663314</v>
      </c>
      <c r="B4203">
        <v>263171041.6836423</v>
      </c>
    </row>
    <row r="4204" spans="1:2" x14ac:dyDescent="0.25">
      <c r="A4204">
        <f ca="1">30347.3101129173*(((RANDBETWEEN(3800,4995))))</f>
        <v>136289769.71711171</v>
      </c>
      <c r="B4204">
        <v>244412698.59439081</v>
      </c>
    </row>
    <row r="4205" spans="1:2" x14ac:dyDescent="0.25">
      <c r="A4205">
        <f ca="1">30287.8247951849*(((RANDBETWEEN(3800,4995))))</f>
        <v>145987315.51279142</v>
      </c>
      <c r="B4205">
        <v>264378300.95653853</v>
      </c>
    </row>
    <row r="4206" spans="1:2" x14ac:dyDescent="0.25">
      <c r="A4206">
        <f ca="1">31212.1869053791*(((RANDBETWEEN(3800,4995))))</f>
        <v>142670906.34448767</v>
      </c>
      <c r="B4206">
        <v>244448727.66264856</v>
      </c>
    </row>
    <row r="4207" spans="1:2" x14ac:dyDescent="0.25">
      <c r="A4207">
        <f ca="1">30553.3472109115*(((RANDBETWEEN(3800,4995))))</f>
        <v>131257179.61807579</v>
      </c>
      <c r="B4207">
        <v>243369635.51557755</v>
      </c>
    </row>
    <row r="4208" spans="1:2" x14ac:dyDescent="0.25">
      <c r="A4208">
        <f ca="1">27504.3386057018*(((RANDBETWEEN(3800,4995))))</f>
        <v>131525747.21246597</v>
      </c>
      <c r="B4208">
        <v>264271296.29394671</v>
      </c>
    </row>
    <row r="4209" spans="1:2" x14ac:dyDescent="0.25">
      <c r="A4209">
        <f ca="1">32881.5845537052*(((RANDBETWEEN(3800,4995))))</f>
        <v>128468350.85132624</v>
      </c>
      <c r="B4209">
        <v>241149289.39789087</v>
      </c>
    </row>
    <row r="4210" spans="1:2" x14ac:dyDescent="0.25">
      <c r="A4210">
        <f ca="1">29550.2702182726*(((RANDBETWEEN(3800,4995))))</f>
        <v>116487165.20043044</v>
      </c>
      <c r="B4210">
        <v>222168698.42075673</v>
      </c>
    </row>
    <row r="4211" spans="1:2" x14ac:dyDescent="0.25">
      <c r="A4211">
        <f ca="1">31898.6603688138*(((RANDBETWEEN(3800,4995))))</f>
        <v>138918665.9061839</v>
      </c>
      <c r="B4211">
        <v>257563078.43565023</v>
      </c>
    </row>
    <row r="4212" spans="1:2" x14ac:dyDescent="0.25">
      <c r="A4212">
        <f ca="1">30500.9862280192*(((RANDBETWEEN(3800,4995))))</f>
        <v>134966864.05898488</v>
      </c>
      <c r="B4212">
        <v>221993828.92181978</v>
      </c>
    </row>
    <row r="4213" spans="1:2" x14ac:dyDescent="0.25">
      <c r="A4213">
        <f ca="1">26059.5249438914*(((RANDBETWEEN(3800,4995))))</f>
        <v>114244957.35402004</v>
      </c>
      <c r="B4213">
        <v>245379733.60308543</v>
      </c>
    </row>
    <row r="4214" spans="1:2" x14ac:dyDescent="0.25">
      <c r="A4214">
        <f ca="1">31169.4590389268*(((RANDBETWEEN(3800,4995))))</f>
        <v>146995168.82757881</v>
      </c>
      <c r="B4214">
        <v>267759730.40361679</v>
      </c>
    </row>
    <row r="4215" spans="1:2" x14ac:dyDescent="0.25">
      <c r="A4215">
        <f ca="1">32301.5439501615*(((RANDBETWEEN(3800,4995))))</f>
        <v>138993543.61754474</v>
      </c>
      <c r="B4215">
        <v>219402415.69326538</v>
      </c>
    </row>
    <row r="4216" spans="1:2" x14ac:dyDescent="0.25">
      <c r="A4216">
        <f ca="1">28365.7716770921*(((RANDBETWEEN(3800,4995))))</f>
        <v>116214566.56104629</v>
      </c>
      <c r="B4216">
        <v>238030145.17032546</v>
      </c>
    </row>
    <row r="4217" spans="1:2" x14ac:dyDescent="0.25">
      <c r="A4217">
        <f ca="1">27280.4473332098*(((RANDBETWEEN(3800,4995))))</f>
        <v>128409065.59741852</v>
      </c>
      <c r="B4217">
        <v>225604810.23140386</v>
      </c>
    </row>
    <row r="4218" spans="1:2" x14ac:dyDescent="0.25">
      <c r="A4218">
        <f ca="1">27866.635641515*(((RANDBETWEEN(3800,4995))))</f>
        <v>125678526.74323268</v>
      </c>
      <c r="B4218">
        <v>238811632.52561617</v>
      </c>
    </row>
    <row r="4219" spans="1:2" x14ac:dyDescent="0.25">
      <c r="A4219">
        <f ca="1">33055.1617865095*(((RANDBETWEEN(3800,4995))))</f>
        <v>160581975.9588632</v>
      </c>
      <c r="B4219">
        <v>207043147.01592836</v>
      </c>
    </row>
    <row r="4220" spans="1:2" x14ac:dyDescent="0.25">
      <c r="A4220">
        <f ca="1">28084.7218019484*(((RANDBETWEEN(3800,4995))))</f>
        <v>128150585.58229072</v>
      </c>
      <c r="B4220">
        <v>257984431.42727134</v>
      </c>
    </row>
    <row r="4221" spans="1:2" x14ac:dyDescent="0.25">
      <c r="A4221">
        <f ca="1">29303.0936745897*(((RANDBETWEEN(3800,4995))))</f>
        <v>140039484.67086431</v>
      </c>
      <c r="B4221">
        <v>218732789.86360276</v>
      </c>
    </row>
    <row r="4222" spans="1:2" x14ac:dyDescent="0.25">
      <c r="A4222">
        <f ca="1">27954.537566485*(((RANDBETWEEN(3800,4995))))</f>
        <v>129960645.14658883</v>
      </c>
      <c r="B4222">
        <v>234503786.78292379</v>
      </c>
    </row>
    <row r="4223" spans="1:2" x14ac:dyDescent="0.25">
      <c r="A4223">
        <f ca="1">32384.6762670097*(((RANDBETWEEN(3800,4995))))</f>
        <v>135691793.55877075</v>
      </c>
      <c r="B4223">
        <v>217134230.89407462</v>
      </c>
    </row>
    <row r="4224" spans="1:2" x14ac:dyDescent="0.25">
      <c r="A4224">
        <f ca="1">32039.5376177491*(((RANDBETWEEN(3800,4995))))</f>
        <v>136488430.25161132</v>
      </c>
      <c r="B4224">
        <v>217487217.46517298</v>
      </c>
    </row>
    <row r="4225" spans="1:2" x14ac:dyDescent="0.25">
      <c r="A4225">
        <f ca="1">30511.5568204909*(((RANDBETWEEN(3800,4995))))</f>
        <v>142794085.91989741</v>
      </c>
      <c r="B4225">
        <v>232931332.19520378</v>
      </c>
    </row>
    <row r="4226" spans="1:2" x14ac:dyDescent="0.25">
      <c r="A4226">
        <f ca="1">29817.3769823033*(((RANDBETWEEN(3800,4995))))</f>
        <v>137905368.54315275</v>
      </c>
      <c r="B4226">
        <v>205310802.79911485</v>
      </c>
    </row>
    <row r="4227" spans="1:2" x14ac:dyDescent="0.25">
      <c r="A4227">
        <f ca="1">29064.0517895793*(((RANDBETWEEN(3800,4995))))</f>
        <v>137705477.37902683</v>
      </c>
      <c r="B4227">
        <v>231106559.62374383</v>
      </c>
    </row>
    <row r="4228" spans="1:2" x14ac:dyDescent="0.25">
      <c r="A4228">
        <f ca="1">27044.7051088001*(((RANDBETWEEN(3800,4995))))</f>
        <v>105068679.34768848</v>
      </c>
      <c r="B4228">
        <v>230266807.48061913</v>
      </c>
    </row>
    <row r="4229" spans="1:2" x14ac:dyDescent="0.25">
      <c r="A4229">
        <f ca="1">31890.1077067823*(((RANDBETWEEN(3800,4995))))</f>
        <v>124945441.99517311</v>
      </c>
      <c r="B4229">
        <v>210618144.99394181</v>
      </c>
    </row>
    <row r="4230" spans="1:2" x14ac:dyDescent="0.25">
      <c r="A4230">
        <f ca="1">31003.9807407377*(((RANDBETWEEN(3800,4995))))</f>
        <v>137378638.66220865</v>
      </c>
      <c r="B4230">
        <v>241410237.66849437</v>
      </c>
    </row>
    <row r="4231" spans="1:2" x14ac:dyDescent="0.25">
      <c r="A4231">
        <f ca="1">28716.9456133295*(((RANDBETWEEN(3800,4995))))</f>
        <v>128680633.29332942</v>
      </c>
      <c r="B4231">
        <v>250964404.60961419</v>
      </c>
    </row>
    <row r="4232" spans="1:2" x14ac:dyDescent="0.25">
      <c r="A4232">
        <f ca="1">30268.2911352942*(((RANDBETWEEN(3800,4995))))</f>
        <v>126188505.74304147</v>
      </c>
      <c r="B4232">
        <v>252103866.35103083</v>
      </c>
    </row>
    <row r="4233" spans="1:2" x14ac:dyDescent="0.25">
      <c r="A4233">
        <f ca="1">27916.5700187356*(((RANDBETWEEN(3800,4995))))</f>
        <v>128918720.34652102</v>
      </c>
      <c r="B4233">
        <v>236530307.87285829</v>
      </c>
    </row>
    <row r="4234" spans="1:2" x14ac:dyDescent="0.25">
      <c r="A4234">
        <f ca="1">32384.0412501819*(((RANDBETWEEN(3800,4995))))</f>
        <v>147995068.51333144</v>
      </c>
      <c r="B4234">
        <v>251553809.36418414</v>
      </c>
    </row>
    <row r="4235" spans="1:2" x14ac:dyDescent="0.25">
      <c r="A4235">
        <f ca="1">26482.031961019*(((RANDBETWEEN(3800,4995))))</f>
        <v>108046690.40095761</v>
      </c>
      <c r="B4235">
        <v>219211257.36407724</v>
      </c>
    </row>
    <row r="4236" spans="1:2" x14ac:dyDescent="0.25">
      <c r="A4236">
        <f ca="1">31593.6326420394*(((RANDBETWEEN(3800,4995))))</f>
        <v>144951586.56167689</v>
      </c>
      <c r="B4236">
        <v>249119094.5090909</v>
      </c>
    </row>
    <row r="4237" spans="1:2" x14ac:dyDescent="0.25">
      <c r="A4237">
        <f ca="1">30902.1655243024*(((RANDBETWEEN(3800,4995))))</f>
        <v>127996769.60166043</v>
      </c>
      <c r="B4237">
        <v>245678374.98964247</v>
      </c>
    </row>
    <row r="4238" spans="1:2" x14ac:dyDescent="0.25">
      <c r="A4238">
        <f ca="1">26753.139170335*(((RANDBETWEEN(3800,4995))))</f>
        <v>114770967.04073723</v>
      </c>
      <c r="B4238">
        <v>220641651.45754114</v>
      </c>
    </row>
    <row r="4239" spans="1:2" x14ac:dyDescent="0.25">
      <c r="A4239">
        <f ca="1">29086.240513268*(((RANDBETWEEN(3800,4995))))</f>
        <v>144384097.90786234</v>
      </c>
      <c r="B4239">
        <v>228187961.97683308</v>
      </c>
    </row>
    <row r="4240" spans="1:2" x14ac:dyDescent="0.25">
      <c r="A4240">
        <f ca="1">32620.1373626166*(((RANDBETWEEN(3800,4995))))</f>
        <v>156837620.43946049</v>
      </c>
      <c r="B4240">
        <v>226229987.3385551</v>
      </c>
    </row>
    <row r="4241" spans="1:2" x14ac:dyDescent="0.25">
      <c r="A4241">
        <f ca="1">27984.7370440515*(((RANDBETWEEN(3800,4995))))</f>
        <v>110147925.00538681</v>
      </c>
      <c r="B4241">
        <v>215008600.55634946</v>
      </c>
    </row>
    <row r="4242" spans="1:2" x14ac:dyDescent="0.25">
      <c r="A4242">
        <f ca="1">31247.7999356787*(((RANDBETWEEN(3800,4995))))</f>
        <v>149145749.09299457</v>
      </c>
      <c r="B4242">
        <v>244227464.55215031</v>
      </c>
    </row>
    <row r="4243" spans="1:2" x14ac:dyDescent="0.25">
      <c r="A4243">
        <f ca="1">31078.4974918742*(((RANDBETWEEN(3800,4995))))</f>
        <v>148866002.98607731</v>
      </c>
      <c r="B4243">
        <v>252450289.38673696</v>
      </c>
    </row>
    <row r="4244" spans="1:2" x14ac:dyDescent="0.25">
      <c r="A4244">
        <f ca="1">30328.9687992171*(((RANDBETWEEN(3800,4995))))</f>
        <v>147823393.92738402</v>
      </c>
      <c r="B4244">
        <v>241438383.40033507</v>
      </c>
    </row>
    <row r="4245" spans="1:2" x14ac:dyDescent="0.25">
      <c r="A4245">
        <f ca="1">31512.809343779*(((RANDBETWEEN(3800,4995))))</f>
        <v>135284490.51284328</v>
      </c>
      <c r="B4245">
        <v>235826635.26590717</v>
      </c>
    </row>
    <row r="4246" spans="1:2" x14ac:dyDescent="0.25">
      <c r="A4246">
        <f ca="1">30877.7701919024*(((RANDBETWEEN(3800,4995))))</f>
        <v>128328012.91754653</v>
      </c>
      <c r="B4246">
        <v>216314001.22941428</v>
      </c>
    </row>
    <row r="4247" spans="1:2" x14ac:dyDescent="0.25">
      <c r="A4247">
        <f ca="1">32748.1635932661*(((RANDBETWEEN(3800,4995))))</f>
        <v>143698941.84725168</v>
      </c>
      <c r="B4247">
        <v>246183501.35621226</v>
      </c>
    </row>
    <row r="4248" spans="1:2" x14ac:dyDescent="0.25">
      <c r="A4248">
        <f ca="1">30212.6486076035*(((RANDBETWEEN(3800,4995))))</f>
        <v>132875228.57624006</v>
      </c>
      <c r="B4248">
        <v>224914755.56111267</v>
      </c>
    </row>
    <row r="4249" spans="1:2" x14ac:dyDescent="0.25">
      <c r="A4249">
        <f ca="1">34081.4362283319*(((RANDBETWEEN(3800,4995))))</f>
        <v>165090477.09003958</v>
      </c>
      <c r="B4249">
        <v>264857529.07407042</v>
      </c>
    </row>
    <row r="4250" spans="1:2" x14ac:dyDescent="0.25">
      <c r="A4250">
        <f ca="1">29643.7565549343*(((RANDBETWEEN(3800,4995))))</f>
        <v>127112428.1075584</v>
      </c>
      <c r="B4250">
        <v>216314497.37872341</v>
      </c>
    </row>
    <row r="4251" spans="1:2" x14ac:dyDescent="0.25">
      <c r="A4251">
        <f ca="1">30757.2997630844*(((RANDBETWEEN(3800,4995))))</f>
        <v>144220978.58910275</v>
      </c>
      <c r="B4251">
        <v>257122976.65563998</v>
      </c>
    </row>
    <row r="4252" spans="1:2" x14ac:dyDescent="0.25">
      <c r="A4252">
        <f ca="1">28539.5649387771*(((RANDBETWEEN(3800,4995))))</f>
        <v>124889136.17208861</v>
      </c>
      <c r="B4252">
        <v>206752842.65411809</v>
      </c>
    </row>
    <row r="4253" spans="1:2" x14ac:dyDescent="0.25">
      <c r="A4253">
        <f ca="1">33076.9447167496*(((RANDBETWEEN(3800,4995))))</f>
        <v>128503930.22457206</v>
      </c>
      <c r="B4253">
        <v>235625900.05814976</v>
      </c>
    </row>
    <row r="4254" spans="1:2" x14ac:dyDescent="0.25">
      <c r="A4254">
        <f ca="1">27459.1933259252*(((RANDBETWEEN(3800,4995))))</f>
        <v>119804460.48101152</v>
      </c>
      <c r="B4254">
        <v>212015861.49349725</v>
      </c>
    </row>
    <row r="4255" spans="1:2" x14ac:dyDescent="0.25">
      <c r="A4255">
        <f ca="1">25211.1321729342*(((RANDBETWEEN(3800,4995))))</f>
        <v>118341054.41975299</v>
      </c>
      <c r="B4255">
        <v>240287278.34894937</v>
      </c>
    </row>
    <row r="4256" spans="1:2" x14ac:dyDescent="0.25">
      <c r="A4256">
        <f ca="1">31009.1258950189*(((RANDBETWEEN(3800,4995))))</f>
        <v>148037567.02282038</v>
      </c>
      <c r="B4256">
        <v>240515744.84491789</v>
      </c>
    </row>
    <row r="4257" spans="1:2" x14ac:dyDescent="0.25">
      <c r="A4257">
        <f ca="1">30263.4849169859*(((RANDBETWEEN(3800,4995))))</f>
        <v>129648769.38436776</v>
      </c>
      <c r="B4257">
        <v>203980054.69846174</v>
      </c>
    </row>
    <row r="4258" spans="1:2" x14ac:dyDescent="0.25">
      <c r="A4258">
        <f ca="1">30686.9280429221*(((RANDBETWEEN(3800,4995))))</f>
        <v>136219273.58253106</v>
      </c>
      <c r="B4258">
        <v>262126174.98436433</v>
      </c>
    </row>
    <row r="4259" spans="1:2" x14ac:dyDescent="0.25">
      <c r="A4259">
        <f ca="1">27397.22035068*(((RANDBETWEEN(3800,4995))))</f>
        <v>112273808.99708658</v>
      </c>
      <c r="B4259">
        <v>250752096.32290781</v>
      </c>
    </row>
    <row r="4260" spans="1:2" x14ac:dyDescent="0.25">
      <c r="A4260">
        <f ca="1">27869.761093463*(((RANDBETWEEN(3800,4995))))</f>
        <v>119282577.48002182</v>
      </c>
      <c r="B4260">
        <v>204500731.59693533</v>
      </c>
    </row>
    <row r="4261" spans="1:2" x14ac:dyDescent="0.25">
      <c r="A4261">
        <f ca="1">31001.7704263224*(((RANDBETWEEN(3800,4995))))</f>
        <v>132005538.47528079</v>
      </c>
      <c r="B4261">
        <v>266954223.64102793</v>
      </c>
    </row>
    <row r="4262" spans="1:2" x14ac:dyDescent="0.25">
      <c r="A4262">
        <f ca="1">33305.3498577031*(((RANDBETWEEN(3800,4995))))</f>
        <v>161530946.8098602</v>
      </c>
      <c r="B4262">
        <v>226998615.71282282</v>
      </c>
    </row>
    <row r="4263" spans="1:2" x14ac:dyDescent="0.25">
      <c r="A4263">
        <f ca="1">29745.8317885733*(((RANDBETWEEN(3800,4995))))</f>
        <v>128264026.67232817</v>
      </c>
      <c r="B4263">
        <v>261371960.7496652</v>
      </c>
    </row>
    <row r="4264" spans="1:2" x14ac:dyDescent="0.25">
      <c r="A4264">
        <f ca="1">33712.431145221*(((RANDBETWEEN(3800,4995))))</f>
        <v>162055656.51507711</v>
      </c>
      <c r="B4264">
        <v>264364551.03064218</v>
      </c>
    </row>
    <row r="4265" spans="1:2" x14ac:dyDescent="0.25">
      <c r="A4265">
        <f ca="1">29176.1752396844*(((RANDBETWEEN(3800,4995))))</f>
        <v>115391773.07295176</v>
      </c>
      <c r="B4265">
        <v>224629992.28913793</v>
      </c>
    </row>
    <row r="4266" spans="1:2" x14ac:dyDescent="0.25">
      <c r="A4266">
        <f ca="1">30536.7667949492*(((RANDBETWEEN(3800,4995))))</f>
        <v>125964163.0291653</v>
      </c>
      <c r="B4266">
        <v>265906562.37189475</v>
      </c>
    </row>
    <row r="4267" spans="1:2" x14ac:dyDescent="0.25">
      <c r="A4267">
        <f ca="1">30984.7313859676*(((RANDBETWEEN(3800,4995))))</f>
        <v>141445298.77694213</v>
      </c>
      <c r="B4267">
        <v>239226538.96014646</v>
      </c>
    </row>
    <row r="4268" spans="1:2" x14ac:dyDescent="0.25">
      <c r="A4268">
        <f ca="1">27875.6279370012*(((RANDBETWEEN(3800,4995))))</f>
        <v>114262198.91376795</v>
      </c>
      <c r="B4268">
        <v>264448380.82324344</v>
      </c>
    </row>
    <row r="4269" spans="1:2" x14ac:dyDescent="0.25">
      <c r="A4269">
        <f ca="1">28174.5438114799*(((RANDBETWEEN(3800,4995))))</f>
        <v>117797767.67579761</v>
      </c>
      <c r="B4269">
        <v>215747917.2125136</v>
      </c>
    </row>
    <row r="4270" spans="1:2" x14ac:dyDescent="0.25">
      <c r="A4270">
        <f ca="1">32243.1820447637*(((RANDBETWEEN(3800,4995))))</f>
        <v>129778807.73017393</v>
      </c>
      <c r="B4270">
        <v>248557729.20071632</v>
      </c>
    </row>
    <row r="4271" spans="1:2" x14ac:dyDescent="0.25">
      <c r="A4271">
        <f ca="1">26875.8728929695*(((RANDBETWEEN(3800,4995))))</f>
        <v>114867480.74455173</v>
      </c>
      <c r="B4271">
        <v>219346465.11883852</v>
      </c>
    </row>
    <row r="4272" spans="1:2" x14ac:dyDescent="0.25">
      <c r="A4272">
        <f ca="1">33831.3089168699*(((RANDBETWEEN(3800,4995))))</f>
        <v>161612162.69588745</v>
      </c>
      <c r="B4272">
        <v>219150458.07007247</v>
      </c>
    </row>
    <row r="4273" spans="1:2" x14ac:dyDescent="0.25">
      <c r="A4273">
        <f ca="1">29882.0731745333*(((RANDBETWEEN(3800,4995))))</f>
        <v>133542985.01698937</v>
      </c>
      <c r="B4273">
        <v>231791591.15493324</v>
      </c>
    </row>
    <row r="4274" spans="1:2" x14ac:dyDescent="0.25">
      <c r="A4274">
        <f ca="1">27707.0350533355*(((RANDBETWEEN(3800,4995))))</f>
        <v>134628483.32415724</v>
      </c>
      <c r="B4274">
        <v>204446937.0036754</v>
      </c>
    </row>
    <row r="4275" spans="1:2" x14ac:dyDescent="0.25">
      <c r="A4275">
        <f ca="1">28453.6981959759*(((RANDBETWEEN(3800,4995))))</f>
        <v>122777707.71563613</v>
      </c>
      <c r="B4275">
        <v>245097862.29401231</v>
      </c>
    </row>
    <row r="4276" spans="1:2" x14ac:dyDescent="0.25">
      <c r="A4276">
        <f ca="1">31716.6297273646*(((RANDBETWEEN(3800,4995))))</f>
        <v>125375837.31227227</v>
      </c>
      <c r="B4276">
        <v>229633658.63675982</v>
      </c>
    </row>
    <row r="4277" spans="1:2" x14ac:dyDescent="0.25">
      <c r="A4277">
        <f ca="1">32631.0214390304*(((RANDBETWEEN(3800,4995))))</f>
        <v>135875573.27212253</v>
      </c>
      <c r="B4277">
        <v>212122816.5494251</v>
      </c>
    </row>
    <row r="4278" spans="1:2" x14ac:dyDescent="0.25">
      <c r="A4278">
        <f ca="1">29805.4022593525*(((RANDBETWEEN(3800,4995))))</f>
        <v>114065274.44654205</v>
      </c>
      <c r="B4278">
        <v>262595800.38308141</v>
      </c>
    </row>
    <row r="4279" spans="1:2" x14ac:dyDescent="0.25">
      <c r="A4279">
        <f ca="1">31305.8372438117*(((RANDBETWEEN(3800,4995))))</f>
        <v>142879841.18075639</v>
      </c>
      <c r="B4279">
        <v>253773208.49317881</v>
      </c>
    </row>
    <row r="4280" spans="1:2" x14ac:dyDescent="0.25">
      <c r="A4280">
        <f ca="1">29902.7362691372*(((RANDBETWEEN(3800,4995))))</f>
        <v>146224380.3560808</v>
      </c>
      <c r="B4280">
        <v>228742173.9315964</v>
      </c>
    </row>
    <row r="4281" spans="1:2" x14ac:dyDescent="0.25">
      <c r="A4281">
        <f ca="1">28379.9359750934*(((RANDBETWEEN(3800,4995))))</f>
        <v>138863026.72613195</v>
      </c>
      <c r="B4281">
        <v>246209689.96432903</v>
      </c>
    </row>
    <row r="4282" spans="1:2" x14ac:dyDescent="0.25">
      <c r="A4282">
        <f ca="1">32653.8205609335*(((RANDBETWEEN(3800,4995))))</f>
        <v>132541857.65682898</v>
      </c>
      <c r="B4282">
        <v>211510774.19251657</v>
      </c>
    </row>
    <row r="4283" spans="1:2" x14ac:dyDescent="0.25">
      <c r="A4283">
        <f ca="1">31829.8930663534*(((RANDBETWEEN(3800,4995))))</f>
        <v>132285035.58376454</v>
      </c>
      <c r="B4283">
        <v>262455680.07289445</v>
      </c>
    </row>
    <row r="4284" spans="1:2" x14ac:dyDescent="0.25">
      <c r="A4284">
        <f ca="1">33031.3129822688*(((RANDBETWEEN(3800,4995))))</f>
        <v>146989342.77109611</v>
      </c>
      <c r="B4284">
        <v>228666975.6897558</v>
      </c>
    </row>
    <row r="4285" spans="1:2" x14ac:dyDescent="0.25">
      <c r="A4285">
        <f ca="1">27408.8612837438*(((RANDBETWEEN(3800,4995))))</f>
        <v>126903027.7437337</v>
      </c>
      <c r="B4285">
        <v>218730842.9432824</v>
      </c>
    </row>
    <row r="4286" spans="1:2" x14ac:dyDescent="0.25">
      <c r="A4286">
        <f ca="1">28821.7172836184*(((RANDBETWEEN(3800,4995))))</f>
        <v>113384635.79375492</v>
      </c>
      <c r="B4286">
        <v>252571542.02788731</v>
      </c>
    </row>
    <row r="4287" spans="1:2" x14ac:dyDescent="0.25">
      <c r="A4287">
        <f ca="1">32115.593215739*(((RANDBETWEEN(3800,4995))))</f>
        <v>152292143.02903426</v>
      </c>
      <c r="B4287">
        <v>219798822.52236187</v>
      </c>
    </row>
    <row r="4288" spans="1:2" x14ac:dyDescent="0.25">
      <c r="A4288">
        <f ca="1">27996.2539519262*(((RANDBETWEEN(3800,4995))))</f>
        <v>139113385.88712153</v>
      </c>
      <c r="B4288">
        <v>252127545.0001336</v>
      </c>
    </row>
    <row r="4289" spans="1:2" x14ac:dyDescent="0.25">
      <c r="A4289">
        <f ca="1">30757.8789366259*(((RANDBETWEEN(3800,4995))))</f>
        <v>135488456.71583715</v>
      </c>
      <c r="B4289">
        <v>256867892.26017624</v>
      </c>
    </row>
    <row r="4290" spans="1:2" x14ac:dyDescent="0.25">
      <c r="A4290">
        <f ca="1">33374.9655477862*(((RANDBETWEEN(3800,4995))))</f>
        <v>149720095.44736898</v>
      </c>
      <c r="B4290">
        <v>218735142.61221057</v>
      </c>
    </row>
    <row r="4291" spans="1:2" x14ac:dyDescent="0.25">
      <c r="A4291">
        <f ca="1">29651.610889346*(((RANDBETWEEN(3800,4995))))</f>
        <v>123558262.5759048</v>
      </c>
      <c r="B4291">
        <v>246253218.17042145</v>
      </c>
    </row>
    <row r="4292" spans="1:2" x14ac:dyDescent="0.25">
      <c r="A4292">
        <f ca="1">28655.3060106407*(((RANDBETWEEN(3800,4995))))</f>
        <v>129636604.39213873</v>
      </c>
      <c r="B4292">
        <v>204011927.64778244</v>
      </c>
    </row>
    <row r="4293" spans="1:2" x14ac:dyDescent="0.25">
      <c r="A4293">
        <f ca="1">32762.4739079963*(((RANDBETWEEN(3800,4995))))</f>
        <v>127216686.1847495</v>
      </c>
      <c r="B4293">
        <v>241645963.38627815</v>
      </c>
    </row>
    <row r="4294" spans="1:2" x14ac:dyDescent="0.25">
      <c r="A4294">
        <f ca="1">32385.8721972576*(((RANDBETWEEN(3800,4995))))</f>
        <v>147258560.88093016</v>
      </c>
      <c r="B4294">
        <v>223591766.5779112</v>
      </c>
    </row>
    <row r="4295" spans="1:2" x14ac:dyDescent="0.25">
      <c r="A4295">
        <f ca="1">32644.6699771408*(((RANDBETWEEN(3800,4995))))</f>
        <v>138086954.00330538</v>
      </c>
      <c r="B4295">
        <v>231077224.97160619</v>
      </c>
    </row>
    <row r="4296" spans="1:2" x14ac:dyDescent="0.25">
      <c r="A4296">
        <f ca="1">28068.8225867821*(((RANDBETWEEN(3800,4995))))</f>
        <v>114801484.37993863</v>
      </c>
      <c r="B4296">
        <v>259864608.4492076</v>
      </c>
    </row>
    <row r="4297" spans="1:2" x14ac:dyDescent="0.25">
      <c r="A4297">
        <f ca="1">30211.9444427436*(((RANDBETWEEN(3800,4995))))</f>
        <v>120032055.2710205</v>
      </c>
      <c r="B4297">
        <v>222091145.44664049</v>
      </c>
    </row>
    <row r="4298" spans="1:2" x14ac:dyDescent="0.25">
      <c r="A4298">
        <f ca="1">28308.4846122584*(((RANDBETWEEN(3800,4995))))</f>
        <v>113828416.62589107</v>
      </c>
      <c r="B4298">
        <v>213843846.83979928</v>
      </c>
    </row>
    <row r="4299" spans="1:2" x14ac:dyDescent="0.25">
      <c r="A4299">
        <f ca="1">32576.5931784883*(((RANDBETWEEN(3800,4995))))</f>
        <v>150373554.11190191</v>
      </c>
      <c r="B4299">
        <v>214629140.89372391</v>
      </c>
    </row>
    <row r="4300" spans="1:2" x14ac:dyDescent="0.25">
      <c r="A4300">
        <f ca="1">31680.2903362996*(((RANDBETWEEN(3800,4995))))</f>
        <v>153300924.93735367</v>
      </c>
      <c r="B4300">
        <v>211578143.46788818</v>
      </c>
    </row>
    <row r="4301" spans="1:2" x14ac:dyDescent="0.25">
      <c r="A4301">
        <f ca="1">27379.0406258518*(((RANDBETWEEN(3800,4995))))</f>
        <v>104806967.51576069</v>
      </c>
      <c r="B4301">
        <v>208938794.09328839</v>
      </c>
    </row>
    <row r="4302" spans="1:2" x14ac:dyDescent="0.25">
      <c r="A4302">
        <f ca="1">27281.8220205767*(((RANDBETWEEN(3800,4995))))</f>
        <v>109918460.92090371</v>
      </c>
      <c r="B4302">
        <v>256275002.30145663</v>
      </c>
    </row>
    <row r="4303" spans="1:2" x14ac:dyDescent="0.25">
      <c r="A4303">
        <f ca="1">33596.5624197597*(((RANDBETWEEN(3800,4995))))</f>
        <v>132773614.68289044</v>
      </c>
      <c r="B4303">
        <v>236848012.51994082</v>
      </c>
    </row>
    <row r="4304" spans="1:2" x14ac:dyDescent="0.25">
      <c r="A4304">
        <f ca="1">32869.9168056677*(((RANDBETWEEN(3800,4995))))</f>
        <v>151530316.47412831</v>
      </c>
      <c r="B4304">
        <v>227297118.94254321</v>
      </c>
    </row>
    <row r="4305" spans="1:2" x14ac:dyDescent="0.25">
      <c r="A4305">
        <f ca="1">28004.1047122342*(((RANDBETWEEN(3800,4995))))</f>
        <v>138228260.85958818</v>
      </c>
      <c r="B4305">
        <v>255350602.66583163</v>
      </c>
    </row>
    <row r="4306" spans="1:2" x14ac:dyDescent="0.25">
      <c r="A4306">
        <f ca="1">31794.6243729279*(((RANDBETWEEN(3800,4995))))</f>
        <v>132170253.51826115</v>
      </c>
      <c r="B4306">
        <v>254830736.79593235</v>
      </c>
    </row>
    <row r="4307" spans="1:2" x14ac:dyDescent="0.25">
      <c r="A4307">
        <f ca="1">28543.1642496053*(((RANDBETWEEN(3800,4995))))</f>
        <v>131355641.87668359</v>
      </c>
      <c r="B4307">
        <v>234527800.67320612</v>
      </c>
    </row>
    <row r="4308" spans="1:2" x14ac:dyDescent="0.25">
      <c r="A4308">
        <f ca="1">29115.9991743473*(((RANDBETWEEN(3800,4995))))</f>
        <v>135826136.14833027</v>
      </c>
      <c r="B4308">
        <v>246375849.9214375</v>
      </c>
    </row>
    <row r="4309" spans="1:2" x14ac:dyDescent="0.25">
      <c r="A4309">
        <f ca="1">31856.5509303699*(((RANDBETWEEN(3800,4995))))</f>
        <v>153930854.09554741</v>
      </c>
      <c r="B4309">
        <v>209339658.88235313</v>
      </c>
    </row>
    <row r="4310" spans="1:2" x14ac:dyDescent="0.25">
      <c r="A4310">
        <f ca="1">33756.7997406197*(((RANDBETWEEN(3800,4995))))</f>
        <v>137120120.54639712</v>
      </c>
      <c r="B4310">
        <v>231713865.65994832</v>
      </c>
    </row>
    <row r="4311" spans="1:2" x14ac:dyDescent="0.25">
      <c r="A4311">
        <f ca="1">28350.8205455056*(((RANDBETWEEN(3800,4995))))</f>
        <v>120490987.31839892</v>
      </c>
      <c r="B4311">
        <v>243951170.83001518</v>
      </c>
    </row>
    <row r="4312" spans="1:2" x14ac:dyDescent="0.25">
      <c r="A4312">
        <f ca="1">29667.1746879454*(((RANDBETWEEN(3800,4995))))</f>
        <v>132285931.93354841</v>
      </c>
      <c r="B4312">
        <v>229793017.69543433</v>
      </c>
    </row>
    <row r="4313" spans="1:2" x14ac:dyDescent="0.25">
      <c r="A4313">
        <f ca="1">26747.3820521931*(((RANDBETWEEN(3800,4995))))</f>
        <v>132078572.57372962</v>
      </c>
      <c r="B4313">
        <v>216733522.88164073</v>
      </c>
    </row>
    <row r="4314" spans="1:2" x14ac:dyDescent="0.25">
      <c r="A4314">
        <f ca="1">29401.9380564271*(((RANDBETWEEN(3800,4995))))</f>
        <v>131044437.91749577</v>
      </c>
      <c r="B4314">
        <v>223765904.28856468</v>
      </c>
    </row>
    <row r="4315" spans="1:2" x14ac:dyDescent="0.25">
      <c r="A4315">
        <f ca="1">32522.7096208659*(((RANDBETWEEN(3800,4995))))</f>
        <v>160076776.75390196</v>
      </c>
      <c r="B4315">
        <v>219045452.8487072</v>
      </c>
    </row>
    <row r="4316" spans="1:2" x14ac:dyDescent="0.25">
      <c r="A4316">
        <f ca="1">27307.5873114626*(((RANDBETWEEN(3800,4995))))</f>
        <v>112971488.70752077</v>
      </c>
      <c r="B4316">
        <v>213159055.27167112</v>
      </c>
    </row>
    <row r="4317" spans="1:2" x14ac:dyDescent="0.25">
      <c r="A4317">
        <f ca="1">32353.6256276107*(((RANDBETWEEN(3800,4995))))</f>
        <v>144911889.18606851</v>
      </c>
      <c r="B4317">
        <v>249074355.2334933</v>
      </c>
    </row>
    <row r="4318" spans="1:2" x14ac:dyDescent="0.25">
      <c r="A4318">
        <f ca="1">31335.264657767*(((RANDBETWEEN(3800,4995))))</f>
        <v>152884756.26524523</v>
      </c>
      <c r="B4318">
        <v>208036693.17683658</v>
      </c>
    </row>
    <row r="4319" spans="1:2" x14ac:dyDescent="0.25">
      <c r="A4319">
        <f ca="1">28783.8110612868*(((RANDBETWEEN(3800,4995))))</f>
        <v>115336730.9225762</v>
      </c>
      <c r="B4319">
        <v>222847789.55697376</v>
      </c>
    </row>
    <row r="4320" spans="1:2" x14ac:dyDescent="0.25">
      <c r="A4320">
        <f ca="1">33107.6759592841*(((RANDBETWEEN(3800,4995))))</f>
        <v>128987505.53737104</v>
      </c>
      <c r="B4320">
        <v>263807979.54268092</v>
      </c>
    </row>
    <row r="4321" spans="1:2" x14ac:dyDescent="0.25">
      <c r="A4321">
        <f ca="1">32073.9755115814*(((RANDBETWEEN(3800,4995))))</f>
        <v>143370670.53676903</v>
      </c>
      <c r="B4321">
        <v>256252835.98915276</v>
      </c>
    </row>
    <row r="4322" spans="1:2" x14ac:dyDescent="0.25">
      <c r="A4322">
        <f ca="1">28584.3682822228*(((RANDBETWEEN(3800,4995))))</f>
        <v>122598355.56245373</v>
      </c>
      <c r="B4322">
        <v>245351247.44332093</v>
      </c>
    </row>
    <row r="4323" spans="1:2" x14ac:dyDescent="0.25">
      <c r="A4323">
        <f ca="1">31932.2276231831*(((RANDBETWEEN(3800,4995))))</f>
        <v>125078535.60000829</v>
      </c>
      <c r="B4323">
        <v>226958667.93863672</v>
      </c>
    </row>
    <row r="4324" spans="1:2" x14ac:dyDescent="0.25">
      <c r="A4324">
        <f ca="1">29528.7858718016*(((RANDBETWEEN(3800,4995))))</f>
        <v>131964144.06108114</v>
      </c>
      <c r="B4324">
        <v>224512458.15166563</v>
      </c>
    </row>
    <row r="4325" spans="1:2" x14ac:dyDescent="0.25">
      <c r="A4325">
        <f ca="1">33792.6190777871*(((RANDBETWEEN(3800,4995))))</f>
        <v>132906370.83293664</v>
      </c>
      <c r="B4325">
        <v>258268904.66334084</v>
      </c>
    </row>
    <row r="4326" spans="1:2" x14ac:dyDescent="0.25">
      <c r="A4326">
        <f ca="1">26297.2175918429*(((RANDBETWEEN(3800,4995))))</f>
        <v>128198935.76023392</v>
      </c>
      <c r="B4326">
        <v>227381106.02393776</v>
      </c>
    </row>
    <row r="4327" spans="1:2" x14ac:dyDescent="0.25">
      <c r="A4327">
        <f ca="1">32144.9206496036*(((RANDBETWEEN(3800,4995))))</f>
        <v>147320171.33713308</v>
      </c>
      <c r="B4327">
        <v>258755013.63037515</v>
      </c>
    </row>
    <row r="4328" spans="1:2" x14ac:dyDescent="0.25">
      <c r="A4328">
        <f ca="1">28832.5193957269*(((RANDBETWEEN(3800,4995))))</f>
        <v>119770285.56984957</v>
      </c>
      <c r="B4328">
        <v>238755450.350411</v>
      </c>
    </row>
    <row r="4329" spans="1:2" x14ac:dyDescent="0.25">
      <c r="A4329">
        <f ca="1">29667.436076649*(((RANDBETWEEN(3800,4995))))</f>
        <v>127807314.618204</v>
      </c>
      <c r="B4329">
        <v>254921638.93498766</v>
      </c>
    </row>
    <row r="4330" spans="1:2" x14ac:dyDescent="0.25">
      <c r="A4330">
        <f ca="1">29167.7421557779*(((RANDBETWEEN(3800,4995))))</f>
        <v>138546775.23994491</v>
      </c>
      <c r="B4330">
        <v>230324487.38161862</v>
      </c>
    </row>
    <row r="4331" spans="1:2" x14ac:dyDescent="0.25">
      <c r="A4331">
        <f ca="1">27260.3522711493*(((RANDBETWEEN(3800,4995))))</f>
        <v>109968261.0618163</v>
      </c>
      <c r="B4331">
        <v>205227839.85795295</v>
      </c>
    </row>
    <row r="4332" spans="1:2" x14ac:dyDescent="0.25">
      <c r="A4332">
        <f ca="1">25895.6081872453*(((RANDBETWEEN(3800,4995))))</f>
        <v>113604033.1174452</v>
      </c>
      <c r="B4332">
        <v>238115042.88406965</v>
      </c>
    </row>
    <row r="4333" spans="1:2" x14ac:dyDescent="0.25">
      <c r="A4333">
        <f ca="1">33066.0243486419*(((RANDBETWEEN(3800,4995))))</f>
        <v>152665834.41767979</v>
      </c>
      <c r="B4333">
        <v>204984019.71037808</v>
      </c>
    </row>
    <row r="4334" spans="1:2" x14ac:dyDescent="0.25">
      <c r="A4334">
        <f ca="1">26974.8681274627*(((RANDBETWEEN(3800,4995))))</f>
        <v>132473577.37396935</v>
      </c>
      <c r="B4334">
        <v>224222838.77327198</v>
      </c>
    </row>
    <row r="4335" spans="1:2" x14ac:dyDescent="0.25">
      <c r="A4335">
        <f ca="1">33373.0896710088*(((RANDBETWEEN(3800,4995))))</f>
        <v>133625851.04271914</v>
      </c>
      <c r="B4335">
        <v>245304485.0854539</v>
      </c>
    </row>
    <row r="4336" spans="1:2" x14ac:dyDescent="0.25">
      <c r="A4336">
        <f ca="1">31856.8334656316*(((RANDBETWEEN(3800,4995))))</f>
        <v>127140622.36133556</v>
      </c>
      <c r="B4336">
        <v>225523983.33369622</v>
      </c>
    </row>
    <row r="4337" spans="1:2" x14ac:dyDescent="0.25">
      <c r="A4337">
        <f ca="1">28772.5469988594*(((RANDBETWEEN(3800,4995))))</f>
        <v>127606245.93994138</v>
      </c>
      <c r="B4337">
        <v>258031821.67357478</v>
      </c>
    </row>
    <row r="4338" spans="1:2" x14ac:dyDescent="0.25">
      <c r="A4338">
        <f ca="1">31126.4638952845*(((RANDBETWEEN(3800,4995))))</f>
        <v>130575516.04071869</v>
      </c>
      <c r="B4338">
        <v>252677130.9959414</v>
      </c>
    </row>
    <row r="4339" spans="1:2" x14ac:dyDescent="0.25">
      <c r="A4339">
        <f ca="1">26602.016252048*(((RANDBETWEEN(3800,4995))))</f>
        <v>103295629.10670233</v>
      </c>
      <c r="B4339">
        <v>224277407.53225341</v>
      </c>
    </row>
    <row r="4340" spans="1:2" x14ac:dyDescent="0.25">
      <c r="A4340">
        <f ca="1">33188.6511484436*(((RANDBETWEEN(3800,4995))))</f>
        <v>128174570.73528935</v>
      </c>
      <c r="B4340">
        <v>229155728.13011232</v>
      </c>
    </row>
    <row r="4341" spans="1:2" x14ac:dyDescent="0.25">
      <c r="A4341">
        <f ca="1">31346.6657838095*(((RANDBETWEEN(3800,4995))))</f>
        <v>140746529.36930469</v>
      </c>
      <c r="B4341">
        <v>230736797.31289217</v>
      </c>
    </row>
    <row r="4342" spans="1:2" x14ac:dyDescent="0.25">
      <c r="A4342">
        <f ca="1">31364.0640873888*(((RANDBETWEEN(3800,4995))))</f>
        <v>130286322.21901292</v>
      </c>
      <c r="B4342">
        <v>210652498.79667962</v>
      </c>
    </row>
    <row r="4343" spans="1:2" x14ac:dyDescent="0.25">
      <c r="A4343">
        <f ca="1">29323.1345523754*(((RANDBETWEEN(3800,4995))))</f>
        <v>121309807.64317723</v>
      </c>
      <c r="B4343">
        <v>258201572.85738757</v>
      </c>
    </row>
    <row r="4344" spans="1:2" x14ac:dyDescent="0.25">
      <c r="A4344">
        <f ca="1">31218.1495099608*(((RANDBETWEEN(3800,4995))))</f>
        <v>154217658.5792062</v>
      </c>
      <c r="B4344">
        <v>249920634.61729747</v>
      </c>
    </row>
    <row r="4345" spans="1:2" x14ac:dyDescent="0.25">
      <c r="A4345">
        <f ca="1">29262.4077545644*(((RANDBETWEEN(3800,4995))))</f>
        <v>118132340.10517667</v>
      </c>
      <c r="B4345">
        <v>217752732.19934249</v>
      </c>
    </row>
    <row r="4346" spans="1:2" x14ac:dyDescent="0.25">
      <c r="A4346">
        <f ca="1">31785.8901937419*(((RANDBETWEEN(3800,4995))))</f>
        <v>130544651.02569802</v>
      </c>
      <c r="B4346">
        <v>239171514.83243388</v>
      </c>
    </row>
    <row r="4347" spans="1:2" x14ac:dyDescent="0.25">
      <c r="A4347">
        <f ca="1">33976.4629473084*(((RANDBETWEEN(3800,4995))))</f>
        <v>142972956.08227357</v>
      </c>
      <c r="B4347">
        <v>245721369.92202255</v>
      </c>
    </row>
    <row r="4348" spans="1:2" x14ac:dyDescent="0.25">
      <c r="A4348">
        <f ca="1">29393.6531636797*(((RANDBETWEEN(3800,4995))))</f>
        <v>144469805.29948562</v>
      </c>
      <c r="B4348">
        <v>264010962.41174379</v>
      </c>
    </row>
    <row r="4349" spans="1:2" x14ac:dyDescent="0.25">
      <c r="A4349">
        <f ca="1">27024.2594248239*(((RANDBETWEEN(3800,4995))))</f>
        <v>122203701.11905362</v>
      </c>
      <c r="B4349">
        <v>228835672.19263828</v>
      </c>
    </row>
    <row r="4350" spans="1:2" x14ac:dyDescent="0.25">
      <c r="A4350">
        <f ca="1">32280.3298816779*(((RANDBETWEEN(3800,4995))))</f>
        <v>139806108.71754694</v>
      </c>
      <c r="B4350">
        <v>256722364.80541626</v>
      </c>
    </row>
    <row r="4351" spans="1:2" x14ac:dyDescent="0.25">
      <c r="A4351">
        <f ca="1">29952.8397686297*(((RANDBETWEEN(3800,4995))))</f>
        <v>131582825.1035904</v>
      </c>
      <c r="B4351">
        <v>265393794.6061295</v>
      </c>
    </row>
    <row r="4352" spans="1:2" x14ac:dyDescent="0.25">
      <c r="A4352">
        <f ca="1">27343.9721231723*(((RANDBETWEEN(3800,4995))))</f>
        <v>106532115.39187922</v>
      </c>
      <c r="B4352">
        <v>218861167.57930019</v>
      </c>
    </row>
    <row r="4353" spans="1:2" x14ac:dyDescent="0.25">
      <c r="A4353">
        <f ca="1">27089.4670193186*(((RANDBETWEEN(3800,4995))))</f>
        <v>133876146.00947252</v>
      </c>
      <c r="B4353">
        <v>221551335.16585258</v>
      </c>
    </row>
    <row r="4354" spans="1:2" x14ac:dyDescent="0.25">
      <c r="A4354">
        <f ca="1">29085.2516099143*(((RANDBETWEEN(3800,4995))))</f>
        <v>139696463.4824186</v>
      </c>
      <c r="B4354">
        <v>222126142.54645959</v>
      </c>
    </row>
    <row r="4355" spans="1:2" x14ac:dyDescent="0.25">
      <c r="A4355">
        <f ca="1">30922.1192776865*(((RANDBETWEEN(3800,4995))))</f>
        <v>152971724.06671515</v>
      </c>
      <c r="B4355">
        <v>225689298.65485084</v>
      </c>
    </row>
    <row r="4356" spans="1:2" x14ac:dyDescent="0.25">
      <c r="A4356">
        <f ca="1">27030.088637781*(((RANDBETWEEN(3800,4995))))</f>
        <v>132555554.67967822</v>
      </c>
      <c r="B4356">
        <v>236959657.44850844</v>
      </c>
    </row>
    <row r="4357" spans="1:2" x14ac:dyDescent="0.25">
      <c r="A4357">
        <f ca="1">31593.3713695694*(((RANDBETWEEN(3800,4995))))</f>
        <v>145203134.81454113</v>
      </c>
      <c r="B4357">
        <v>256951610.29793012</v>
      </c>
    </row>
    <row r="4358" spans="1:2" x14ac:dyDescent="0.25">
      <c r="A4358">
        <f ca="1">29191.6861256182*(((RANDBETWEEN(3800,4995))))</f>
        <v>123539215.68361607</v>
      </c>
      <c r="B4358">
        <v>248300116.54340386</v>
      </c>
    </row>
    <row r="4359" spans="1:2" x14ac:dyDescent="0.25">
      <c r="A4359">
        <f ca="1">31484.8747544159*(((RANDBETWEEN(3800,4995))))</f>
        <v>135479416.0682517</v>
      </c>
      <c r="B4359">
        <v>263689758.04772186</v>
      </c>
    </row>
    <row r="4360" spans="1:2" x14ac:dyDescent="0.25">
      <c r="A4360">
        <f ca="1">35140.318997372*(((RANDBETWEEN(3800,4995))))</f>
        <v>149592337.97181255</v>
      </c>
      <c r="B4360">
        <v>240083158.65458053</v>
      </c>
    </row>
    <row r="4361" spans="1:2" x14ac:dyDescent="0.25">
      <c r="A4361">
        <f ca="1">29596.2337395448*(((RANDBETWEEN(3800,4995))))</f>
        <v>118000183.91956526</v>
      </c>
      <c r="B4361">
        <v>251899656.36632833</v>
      </c>
    </row>
    <row r="4362" spans="1:2" x14ac:dyDescent="0.25">
      <c r="A4362">
        <f ca="1">28498.8051299108*(((RANDBETWEEN(3800,4995))))</f>
        <v>126392200.75115451</v>
      </c>
      <c r="B4362">
        <v>265661408.35117769</v>
      </c>
    </row>
    <row r="4363" spans="1:2" x14ac:dyDescent="0.25">
      <c r="A4363">
        <f ca="1">32756.573381238*(((RANDBETWEEN(3800,4995))))</f>
        <v>155560966.98749909</v>
      </c>
      <c r="B4363">
        <v>234675823.10045633</v>
      </c>
    </row>
    <row r="4364" spans="1:2" x14ac:dyDescent="0.25">
      <c r="A4364">
        <f ca="1">33248.3567574544*(((RANDBETWEEN(3800,4995))))</f>
        <v>128371905.4405314</v>
      </c>
      <c r="B4364">
        <v>244928853.80756751</v>
      </c>
    </row>
    <row r="4365" spans="1:2" x14ac:dyDescent="0.25">
      <c r="A4365">
        <f ca="1">27497.5491411683*(((RANDBETWEEN(3800,4995))))</f>
        <v>112409980.88909593</v>
      </c>
      <c r="B4365">
        <v>250232886.72561958</v>
      </c>
    </row>
    <row r="4366" spans="1:2" x14ac:dyDescent="0.25">
      <c r="A4366">
        <f ca="1">33293.2335215418*(((RANDBETWEEN(3800,4995))))</f>
        <v>150785054.61906284</v>
      </c>
      <c r="B4366">
        <v>220257881.27996081</v>
      </c>
    </row>
    <row r="4367" spans="1:2" x14ac:dyDescent="0.25">
      <c r="A4367">
        <f ca="1">30672.1313794199*(((RANDBETWEEN(3800,4995))))</f>
        <v>128914968.18770185</v>
      </c>
      <c r="B4367">
        <v>212938044.31382298</v>
      </c>
    </row>
    <row r="4368" spans="1:2" x14ac:dyDescent="0.25">
      <c r="A4368">
        <f ca="1">31752.7054738576*(((RANDBETWEEN(3800,4995))))</f>
        <v>156286816.34232703</v>
      </c>
      <c r="B4368">
        <v>259808863.31897742</v>
      </c>
    </row>
    <row r="4369" spans="1:2" x14ac:dyDescent="0.25">
      <c r="A4369">
        <f ca="1">28702.1472296639*(((RANDBETWEEN(3800,4995))))</f>
        <v>118138037.99729642</v>
      </c>
      <c r="B4369">
        <v>253728845.87062055</v>
      </c>
    </row>
    <row r="4370" spans="1:2" x14ac:dyDescent="0.25">
      <c r="A4370">
        <f ca="1">29040.5622310477*(((RANDBETWEEN(3800,4995))))</f>
        <v>139772226.0180324</v>
      </c>
      <c r="B4370">
        <v>260799676.28675562</v>
      </c>
    </row>
    <row r="4371" spans="1:2" x14ac:dyDescent="0.25">
      <c r="A4371">
        <f ca="1">28874.2066284417*(((RANDBETWEEN(3800,4995))))</f>
        <v>113850996.73594546</v>
      </c>
      <c r="B4371">
        <v>252130626.91090968</v>
      </c>
    </row>
    <row r="4372" spans="1:2" x14ac:dyDescent="0.25">
      <c r="A4372">
        <f ca="1">30275.8024675973*(((RANDBETWEEN(3800,4995))))</f>
        <v>133637392.09197469</v>
      </c>
      <c r="B4372">
        <v>231211473.50654858</v>
      </c>
    </row>
    <row r="4373" spans="1:2" x14ac:dyDescent="0.25">
      <c r="A4373">
        <f ca="1">30409.0633870775*(((RANDBETWEEN(3800,4995))))</f>
        <v>120663163.5199236</v>
      </c>
      <c r="B4373">
        <v>211424262.01797521</v>
      </c>
    </row>
    <row r="4374" spans="1:2" x14ac:dyDescent="0.25">
      <c r="A4374">
        <f ca="1">29675.7404020655*(((RANDBETWEEN(3800,4995))))</f>
        <v>136003918.26266614</v>
      </c>
      <c r="B4374">
        <v>265408955.40777895</v>
      </c>
    </row>
    <row r="4375" spans="1:2" x14ac:dyDescent="0.25">
      <c r="A4375">
        <f ca="1">29088.2059848936*(((RANDBETWEEN(3800,4995))))</f>
        <v>118010851.68071346</v>
      </c>
      <c r="B4375">
        <v>243571302.86383492</v>
      </c>
    </row>
    <row r="4376" spans="1:2" x14ac:dyDescent="0.25">
      <c r="A4376">
        <f ca="1">27319.5240138015*(((RANDBETWEEN(3800,4995))))</f>
        <v>127472899.04839779</v>
      </c>
      <c r="B4376">
        <v>218214533.22898427</v>
      </c>
    </row>
    <row r="4377" spans="1:2" x14ac:dyDescent="0.25">
      <c r="A4377">
        <f ca="1">29386.6042922452*(((RANDBETWEEN(3800,4995))))</f>
        <v>135707338.62158838</v>
      </c>
      <c r="B4377">
        <v>215290558.38700595</v>
      </c>
    </row>
    <row r="4378" spans="1:2" x14ac:dyDescent="0.25">
      <c r="A4378">
        <f ca="1">29987.9807299638*(((RANDBETWEEN(3800,4995))))</f>
        <v>120911538.30321407</v>
      </c>
      <c r="B4378">
        <v>243330561.85181975</v>
      </c>
    </row>
    <row r="4379" spans="1:2" x14ac:dyDescent="0.25">
      <c r="A4379">
        <f ca="1">30430.8625667921*(((RANDBETWEEN(3800,4995))))</f>
        <v>134991306.34628972</v>
      </c>
      <c r="B4379">
        <v>228170030.51710972</v>
      </c>
    </row>
    <row r="4380" spans="1:2" x14ac:dyDescent="0.25">
      <c r="A4380">
        <f ca="1">32560.6280485039*(((RANDBETWEEN(3800,4995))))</f>
        <v>139945579.35246956</v>
      </c>
      <c r="B4380">
        <v>214735724.46026513</v>
      </c>
    </row>
    <row r="4381" spans="1:2" x14ac:dyDescent="0.25">
      <c r="A4381">
        <f ca="1">28687.4549793761*(((RANDBETWEEN(3800,4995))))</f>
        <v>135318725.13771728</v>
      </c>
      <c r="B4381">
        <v>211317345.33626378</v>
      </c>
    </row>
    <row r="4382" spans="1:2" x14ac:dyDescent="0.25">
      <c r="A4382">
        <f ca="1">32901.6807208587*(((RANDBETWEEN(3800,4995))))</f>
        <v>145984757.35845011</v>
      </c>
      <c r="B4382">
        <v>241262087.90108937</v>
      </c>
    </row>
    <row r="4383" spans="1:2" x14ac:dyDescent="0.25">
      <c r="A4383">
        <f ca="1">29766.568008456*(((RANDBETWEEN(3800,4995))))</f>
        <v>141450731.17618293</v>
      </c>
      <c r="B4383">
        <v>261350091.32080752</v>
      </c>
    </row>
    <row r="4384" spans="1:2" x14ac:dyDescent="0.25">
      <c r="A4384">
        <f ca="1">28884.2297746181*(((RANDBETWEEN(3800,4995))))</f>
        <v>125386441.45161711</v>
      </c>
      <c r="B4384">
        <v>249734969.80012423</v>
      </c>
    </row>
    <row r="4385" spans="1:2" x14ac:dyDescent="0.25">
      <c r="A4385">
        <f ca="1">27735.197603201*(((RANDBETWEEN(3800,4995))))</f>
        <v>135597381.08204955</v>
      </c>
      <c r="B4385">
        <v>221156682.39015955</v>
      </c>
    </row>
    <row r="4386" spans="1:2" x14ac:dyDescent="0.25">
      <c r="A4386">
        <f ca="1">29219.7214431839*(((RANDBETWEEN(3800,4995))))</f>
        <v>133913983.37411205</v>
      </c>
      <c r="B4386">
        <v>260085817.47862881</v>
      </c>
    </row>
    <row r="4387" spans="1:2" x14ac:dyDescent="0.25">
      <c r="A4387">
        <f ca="1">30941.9144706656*(((RANDBETWEEN(3800,4995))))</f>
        <v>121973026.84336396</v>
      </c>
      <c r="B4387">
        <v>267181624.90192422</v>
      </c>
    </row>
    <row r="4388" spans="1:2" x14ac:dyDescent="0.25">
      <c r="A4388">
        <f ca="1">29134.7539362913*(((RANDBETWEEN(3800,4995))))</f>
        <v>112227072.16259395</v>
      </c>
      <c r="B4388">
        <v>257794275.79979873</v>
      </c>
    </row>
    <row r="4389" spans="1:2" x14ac:dyDescent="0.25">
      <c r="A4389">
        <f ca="1">34425.4639217077*(((RANDBETWEEN(3800,4995))))</f>
        <v>162488189.71046016</v>
      </c>
      <c r="B4389">
        <v>232635483.3448799</v>
      </c>
    </row>
    <row r="4390" spans="1:2" x14ac:dyDescent="0.25">
      <c r="A4390">
        <f ca="1">30316.8519606977*(((RANDBETWEEN(3800,4995))))</f>
        <v>137850725.86529261</v>
      </c>
      <c r="B4390">
        <v>227676498.92462039</v>
      </c>
    </row>
    <row r="4391" spans="1:2" x14ac:dyDescent="0.25">
      <c r="A4391">
        <f ca="1">31058.351276927*(((RANDBETWEEN(3800,4995))))</f>
        <v>118922427.03935361</v>
      </c>
      <c r="B4391">
        <v>258824207.44115573</v>
      </c>
    </row>
    <row r="4392" spans="1:2" x14ac:dyDescent="0.25">
      <c r="A4392">
        <f ca="1">30067.8491798337*(((RANDBETWEEN(3800,4995))))</f>
        <v>147091918.18774658</v>
      </c>
      <c r="B4392">
        <v>219623781.96076483</v>
      </c>
    </row>
    <row r="4393" spans="1:2" x14ac:dyDescent="0.25">
      <c r="A4393">
        <f ca="1">28258.0505045444*(((RANDBETWEEN(3800,4995))))</f>
        <v>134112707.69456795</v>
      </c>
      <c r="B4393">
        <v>204387578.1354169</v>
      </c>
    </row>
    <row r="4394" spans="1:2" x14ac:dyDescent="0.25">
      <c r="A4394">
        <f ca="1">27216.8011385853*(((RANDBETWEEN(3800,4995))))</f>
        <v>106744294.06553148</v>
      </c>
      <c r="B4394">
        <v>209042429.05620766</v>
      </c>
    </row>
    <row r="4395" spans="1:2" x14ac:dyDescent="0.25">
      <c r="A4395">
        <f ca="1">32137.2613868631*(((RANDBETWEEN(3800,4995))))</f>
        <v>126942182.47810933</v>
      </c>
      <c r="B4395">
        <v>257801993.36337182</v>
      </c>
    </row>
    <row r="4396" spans="1:2" x14ac:dyDescent="0.25">
      <c r="A4396">
        <f ca="1">32610.5042795192*(((RANDBETWEEN(3800,4995))))</f>
        <v>138366369.65800002</v>
      </c>
      <c r="B4396">
        <v>231076434.2653904</v>
      </c>
    </row>
    <row r="4397" spans="1:2" x14ac:dyDescent="0.25">
      <c r="A4397">
        <f ca="1">30258.4142631968*(((RANDBETWEEN(3800,4995))))</f>
        <v>118068332.45499395</v>
      </c>
      <c r="B4397">
        <v>247137125.73230124</v>
      </c>
    </row>
    <row r="4398" spans="1:2" x14ac:dyDescent="0.25">
      <c r="A4398">
        <f ca="1">30146.5667904154*(((RANDBETWEEN(3800,4995))))</f>
        <v>142171208.98359895</v>
      </c>
      <c r="B4398">
        <v>248679326.51406479</v>
      </c>
    </row>
    <row r="4399" spans="1:2" x14ac:dyDescent="0.25">
      <c r="A4399">
        <f ca="1">28654.1228278575*(((RANDBETWEEN(3800,4995))))</f>
        <v>119659616.92913283</v>
      </c>
      <c r="B4399">
        <v>222080233.11488634</v>
      </c>
    </row>
    <row r="4400" spans="1:2" x14ac:dyDescent="0.25">
      <c r="A4400">
        <f ca="1">27361.1379979502*(((RANDBETWEEN(3800,4995))))</f>
        <v>124383733.33868168</v>
      </c>
      <c r="B4400">
        <v>222089242.36167741</v>
      </c>
    </row>
    <row r="4401" spans="1:2" x14ac:dyDescent="0.25">
      <c r="A4401">
        <f ca="1">25711.7156450934*(((RANDBETWEEN(3800,4995))))</f>
        <v>115034215.79614782</v>
      </c>
      <c r="B4401">
        <v>216207042.56996194</v>
      </c>
    </row>
    <row r="4402" spans="1:2" x14ac:dyDescent="0.25">
      <c r="A4402">
        <f ca="1">29175.1897277235*(((RANDBETWEEN(3800,4995))))</f>
        <v>143279356.75285012</v>
      </c>
      <c r="B4402">
        <v>205856913.06711727</v>
      </c>
    </row>
    <row r="4403" spans="1:2" x14ac:dyDescent="0.25">
      <c r="A4403">
        <f ca="1">28276.151560547*(((RANDBETWEEN(3800,4995))))</f>
        <v>132841360.03144959</v>
      </c>
      <c r="B4403">
        <v>253556367.8121112</v>
      </c>
    </row>
    <row r="4404" spans="1:2" x14ac:dyDescent="0.25">
      <c r="A4404">
        <f ca="1">30571.8614328726*(((RANDBETWEEN(3800,4995))))</f>
        <v>117365376.0407978</v>
      </c>
      <c r="B4404">
        <v>208781457.82477623</v>
      </c>
    </row>
    <row r="4405" spans="1:2" x14ac:dyDescent="0.25">
      <c r="A4405">
        <f ca="1">26849.2461884152*(((RANDBETWEEN(3800,4995))))</f>
        <v>132501029.93982922</v>
      </c>
      <c r="B4405">
        <v>241223507.89489985</v>
      </c>
    </row>
    <row r="4406" spans="1:2" x14ac:dyDescent="0.25">
      <c r="A4406">
        <f ca="1">29330.7895285902*(((RANDBETWEEN(3800,4995))))</f>
        <v>120080252.33004819</v>
      </c>
      <c r="B4406">
        <v>228205429.81844395</v>
      </c>
    </row>
    <row r="4407" spans="1:2" x14ac:dyDescent="0.25">
      <c r="A4407">
        <f ca="1">26698.6318681364*(((RANDBETWEEN(3800,4995))))</f>
        <v>123267583.33518562</v>
      </c>
      <c r="B4407">
        <v>252530950.31035388</v>
      </c>
    </row>
    <row r="4408" spans="1:2" x14ac:dyDescent="0.25">
      <c r="A4408">
        <f ca="1">27745.5074948412*(((RANDBETWEEN(3800,4995))))</f>
        <v>105904602.10780875</v>
      </c>
      <c r="B4408">
        <v>223294119.3457765</v>
      </c>
    </row>
    <row r="4409" spans="1:2" x14ac:dyDescent="0.25">
      <c r="A4409">
        <f ca="1">26387.8613494972*(((RANDBETWEEN(3800,4995))))</f>
        <v>103677907.24217454</v>
      </c>
      <c r="B4409">
        <v>244811920.41935936</v>
      </c>
    </row>
    <row r="4410" spans="1:2" x14ac:dyDescent="0.25">
      <c r="A4410">
        <f ca="1">30937.5208088647*(((RANDBETWEEN(3800,4995))))</f>
        <v>122110394.63258913</v>
      </c>
      <c r="B4410">
        <v>249655057.4541465</v>
      </c>
    </row>
    <row r="4411" spans="1:2" x14ac:dyDescent="0.25">
      <c r="A4411">
        <f ca="1">28696.4380022104*(((RANDBETWEEN(3800,4995))))</f>
        <v>139694260.19476026</v>
      </c>
      <c r="B4411">
        <v>258906082.82787386</v>
      </c>
    </row>
    <row r="4412" spans="1:2" x14ac:dyDescent="0.25">
      <c r="A4412">
        <f ca="1">26044.0061186443*(((RANDBETWEEN(3800,4995))))</f>
        <v>102873824.16864507</v>
      </c>
      <c r="B4412">
        <v>251462605.5572502</v>
      </c>
    </row>
    <row r="4413" spans="1:2" x14ac:dyDescent="0.25">
      <c r="A4413">
        <f ca="1">28826.4145107374*(((RANDBETWEEN(3800,4995))))</f>
        <v>117237027.81516901</v>
      </c>
      <c r="B4413">
        <v>226725748.65361601</v>
      </c>
    </row>
    <row r="4414" spans="1:2" x14ac:dyDescent="0.25">
      <c r="A4414">
        <f ca="1">31573.016162646*(((RANDBETWEEN(3800,4995))))</f>
        <v>147319693.41490626</v>
      </c>
      <c r="B4414">
        <v>216702701.89334458</v>
      </c>
    </row>
    <row r="4415" spans="1:2" x14ac:dyDescent="0.25">
      <c r="A4415">
        <f ca="1">27831.1726078154*(((RANDBETWEEN(3800,4995))))</f>
        <v>114163470.03725865</v>
      </c>
      <c r="B4415">
        <v>221876880.52672666</v>
      </c>
    </row>
    <row r="4416" spans="1:2" x14ac:dyDescent="0.25">
      <c r="A4416">
        <f ca="1">31295.935932274*(((RANDBETWEEN(3800,4995))))</f>
        <v>119425291.51755771</v>
      </c>
      <c r="B4416">
        <v>255329011.10457206</v>
      </c>
    </row>
    <row r="4417" spans="1:2" x14ac:dyDescent="0.25">
      <c r="A4417">
        <f ca="1">34045.7440021248*(((RANDBETWEEN(3800,4995))))</f>
        <v>160423545.73801225</v>
      </c>
      <c r="B4417">
        <v>254009629.66155791</v>
      </c>
    </row>
    <row r="4418" spans="1:2" x14ac:dyDescent="0.25">
      <c r="A4418">
        <f ca="1">30820.8096758908*(((RANDBETWEEN(3800,4995))))</f>
        <v>136012233.09970632</v>
      </c>
      <c r="B4418">
        <v>253143517.5422962</v>
      </c>
    </row>
    <row r="4419" spans="1:2" x14ac:dyDescent="0.25">
      <c r="A4419">
        <f ca="1">30413.264774424*(((RANDBETWEEN(3800,4995))))</f>
        <v>117364788.76450214</v>
      </c>
      <c r="B4419">
        <v>265560561.9653393</v>
      </c>
    </row>
    <row r="4420" spans="1:2" x14ac:dyDescent="0.25">
      <c r="A4420">
        <f ca="1">26940.3325846944*(((RANDBETWEEN(3800,4995))))</f>
        <v>106064089.38594197</v>
      </c>
      <c r="B4420">
        <v>210195680.6726647</v>
      </c>
    </row>
    <row r="4421" spans="1:2" x14ac:dyDescent="0.25">
      <c r="A4421">
        <f ca="1">27729.3450898615*(((RANDBETWEEN(3800,4995))))</f>
        <v>119263913.2314945</v>
      </c>
      <c r="B4421">
        <v>212848588.49095669</v>
      </c>
    </row>
    <row r="4422" spans="1:2" x14ac:dyDescent="0.25">
      <c r="A4422">
        <f ca="1">32466.3556690465*(((RANDBETWEEN(3800,4995))))</f>
        <v>126391522.61959785</v>
      </c>
      <c r="B4422">
        <v>260754893.73976654</v>
      </c>
    </row>
    <row r="4423" spans="1:2" x14ac:dyDescent="0.25">
      <c r="A4423">
        <f ca="1">31341.9320126372*(((RANDBETWEEN(3800,4995))))</f>
        <v>137120952.55528781</v>
      </c>
      <c r="B4423">
        <v>254087042.93016511</v>
      </c>
    </row>
    <row r="4424" spans="1:2" x14ac:dyDescent="0.25">
      <c r="A4424">
        <f ca="1">27007.9311756958*(((RANDBETWEEN(3800,4995))))</f>
        <v>115026778.87728852</v>
      </c>
      <c r="B4424">
        <v>259110333.18133643</v>
      </c>
    </row>
    <row r="4425" spans="1:2" x14ac:dyDescent="0.25">
      <c r="A4425">
        <f ca="1">28856.8567828528*(((RANDBETWEEN(3800,4995))))</f>
        <v>138801481.12552187</v>
      </c>
      <c r="B4425">
        <v>214145548.69071373</v>
      </c>
    </row>
    <row r="4426" spans="1:2" x14ac:dyDescent="0.25">
      <c r="A4426">
        <f ca="1">29259.2430389595*(((RANDBETWEEN(3800,4995))))</f>
        <v>135060665.86783701</v>
      </c>
      <c r="B4426">
        <v>216802281.96106446</v>
      </c>
    </row>
    <row r="4427" spans="1:2" x14ac:dyDescent="0.25">
      <c r="A4427">
        <f ca="1">28001.8316869928*(((RANDBETWEEN(3800,4995))))</f>
        <v>121611955.01660991</v>
      </c>
      <c r="B4427">
        <v>234896867.66433215</v>
      </c>
    </row>
    <row r="4428" spans="1:2" x14ac:dyDescent="0.25">
      <c r="A4428">
        <f ca="1">28665.8921321924*(((RANDBETWEEN(3800,4995))))</f>
        <v>125155285.04915184</v>
      </c>
      <c r="B4428">
        <v>239583936.43027562</v>
      </c>
    </row>
    <row r="4429" spans="1:2" x14ac:dyDescent="0.25">
      <c r="A4429">
        <f ca="1">31579.9713029959*(((RANDBETWEEN(3800,4995))))</f>
        <v>146467906.90329477</v>
      </c>
      <c r="B4429">
        <v>231470656.27034259</v>
      </c>
    </row>
    <row r="4430" spans="1:2" x14ac:dyDescent="0.25">
      <c r="A4430">
        <f ca="1">27761.068435801*(((RANDBETWEEN(3800,4995))))</f>
        <v>125757640.01417847</v>
      </c>
      <c r="B4430">
        <v>261364355.27994338</v>
      </c>
    </row>
    <row r="4431" spans="1:2" x14ac:dyDescent="0.25">
      <c r="A4431">
        <f ca="1">26885.1648180155*(((RANDBETWEEN(3800,4995))))</f>
        <v>121736026.29597421</v>
      </c>
      <c r="B4431">
        <v>204272642.48297614</v>
      </c>
    </row>
    <row r="4432" spans="1:2" x14ac:dyDescent="0.25">
      <c r="A4432">
        <f ca="1">30305.7486877985*(((RANDBETWEEN(3800,4995))))</f>
        <v>120435045.28531118</v>
      </c>
      <c r="B4432">
        <v>216825390.40854797</v>
      </c>
    </row>
    <row r="4433" spans="1:2" x14ac:dyDescent="0.25">
      <c r="A4433">
        <f ca="1">25672.7117097524*(((RANDBETWEEN(3800,4995))))</f>
        <v>98018413.307834685</v>
      </c>
      <c r="B4433">
        <v>212415123.99676222</v>
      </c>
    </row>
    <row r="4434" spans="1:2" x14ac:dyDescent="0.25">
      <c r="A4434">
        <f ca="1">32883.4425002404*(((RANDBETWEEN(3800,4995))))</f>
        <v>125976468.21842107</v>
      </c>
      <c r="B4434">
        <v>238596339.18269226</v>
      </c>
    </row>
    <row r="4435" spans="1:2" x14ac:dyDescent="0.25">
      <c r="A4435">
        <f ca="1">29381.8071451915*(((RANDBETWEEN(3800,4995))))</f>
        <v>127987151.92445408</v>
      </c>
      <c r="B4435">
        <v>249949895.68824148</v>
      </c>
    </row>
    <row r="4436" spans="1:2" x14ac:dyDescent="0.25">
      <c r="A4436">
        <f ca="1">31558.6328604028*(((RANDBETWEEN(3800,4995))))</f>
        <v>141508909.74604604</v>
      </c>
      <c r="B4436">
        <v>265949464.0418511</v>
      </c>
    </row>
    <row r="4437" spans="1:2" x14ac:dyDescent="0.25">
      <c r="A4437">
        <f ca="1">33463.1825491164*(((RANDBETWEEN(3800,4995))))</f>
        <v>153930639.72593537</v>
      </c>
      <c r="B4437">
        <v>233503225.6194393</v>
      </c>
    </row>
    <row r="4438" spans="1:2" x14ac:dyDescent="0.25">
      <c r="A4438">
        <f ca="1">27124.7930011732*(((RANDBETWEEN(3800,4995))))</f>
        <v>115009122.32497433</v>
      </c>
      <c r="B4438">
        <v>226786313.22639877</v>
      </c>
    </row>
    <row r="4439" spans="1:2" x14ac:dyDescent="0.25">
      <c r="A4439">
        <f ca="1">27855.56583414*(((RANDBETWEEN(3800,4995))))</f>
        <v>116491976.31837368</v>
      </c>
      <c r="B4439">
        <v>252936977.88487905</v>
      </c>
    </row>
    <row r="4440" spans="1:2" x14ac:dyDescent="0.25">
      <c r="A4440">
        <f ca="1">30521.6653454689*(((RANDBETWEEN(3800,4995))))</f>
        <v>126146042.87282285</v>
      </c>
      <c r="B4440">
        <v>225177977.18348593</v>
      </c>
    </row>
    <row r="4441" spans="1:2" x14ac:dyDescent="0.25">
      <c r="A4441">
        <f ca="1">32474.2470159409*(((RANDBETWEEN(3800,4995))))</f>
        <v>127299048.30248846</v>
      </c>
      <c r="B4441">
        <v>216923397.96762985</v>
      </c>
    </row>
    <row r="4442" spans="1:2" x14ac:dyDescent="0.25">
      <c r="A4442">
        <f ca="1">34005.7561110492*(((RANDBETWEEN(3800,4995))))</f>
        <v>149387286.59583899</v>
      </c>
      <c r="B4442">
        <v>242728237.04106236</v>
      </c>
    </row>
    <row r="4443" spans="1:2" x14ac:dyDescent="0.25">
      <c r="A4443">
        <f ca="1">30595.5930082215*(((RANDBETWEEN(3800,4995))))</f>
        <v>147287184.74157813</v>
      </c>
      <c r="B4443">
        <v>227794623.69288501</v>
      </c>
    </row>
    <row r="4444" spans="1:2" x14ac:dyDescent="0.25">
      <c r="A4444">
        <f ca="1">27160.479841891*(((RANDBETWEEN(3800,4995))))</f>
        <v>127491292.37783632</v>
      </c>
      <c r="B4444">
        <v>207349094.44478226</v>
      </c>
    </row>
    <row r="4445" spans="1:2" x14ac:dyDescent="0.25">
      <c r="A4445">
        <f ca="1">28062.9590733259*(((RANDBETWEEN(3800,4995))))</f>
        <v>107144377.7419582</v>
      </c>
      <c r="B4445">
        <v>245140416.59984764</v>
      </c>
    </row>
    <row r="4446" spans="1:2" x14ac:dyDescent="0.25">
      <c r="A4446">
        <f ca="1">32112.9478058911*(((RANDBETWEEN(3800,4995))))</f>
        <v>130025325.66605294</v>
      </c>
      <c r="B4446">
        <v>223027052.85369366</v>
      </c>
    </row>
    <row r="4447" spans="1:2" x14ac:dyDescent="0.25">
      <c r="A4447">
        <f ca="1">28701.0020987301*(((RANDBETWEEN(3800,4995))))</f>
        <v>133603164.7695885</v>
      </c>
      <c r="B4447">
        <v>215686925.03301233</v>
      </c>
    </row>
    <row r="4448" spans="1:2" x14ac:dyDescent="0.25">
      <c r="A4448">
        <f ca="1">31258.2313824552*(((RANDBETWEEN(3800,4995))))</f>
        <v>144538061.91247305</v>
      </c>
      <c r="B4448">
        <v>205574255.89408904</v>
      </c>
    </row>
    <row r="4449" spans="1:2" x14ac:dyDescent="0.25">
      <c r="A4449">
        <f ca="1">27910.309649234*(((RANDBETWEEN(3800,4995))))</f>
        <v>134081127.55491993</v>
      </c>
      <c r="B4449">
        <v>232037507.86940479</v>
      </c>
    </row>
    <row r="4450" spans="1:2" x14ac:dyDescent="0.25">
      <c r="A4450">
        <f ca="1">27095.6182705666*(((RANDBETWEEN(3800,4995))))</f>
        <v>106594162.27640887</v>
      </c>
      <c r="B4450">
        <v>217331702.41410166</v>
      </c>
    </row>
    <row r="4451" spans="1:2" x14ac:dyDescent="0.25">
      <c r="A4451">
        <f ca="1">30869.2762917467*(((RANDBETWEEN(3800,4995))))</f>
        <v>129712698.97791964</v>
      </c>
      <c r="B4451">
        <v>267694865.58252326</v>
      </c>
    </row>
    <row r="4452" spans="1:2" x14ac:dyDescent="0.25">
      <c r="A4452">
        <f ca="1">30042.2297541879*(((RANDBETWEEN(3800,4995))))</f>
        <v>139395946.05943185</v>
      </c>
      <c r="B4452">
        <v>238108763.77780592</v>
      </c>
    </row>
    <row r="4453" spans="1:2" x14ac:dyDescent="0.25">
      <c r="A4453">
        <f ca="1">31731.4712320319*(((RANDBETWEEN(3800,4995))))</f>
        <v>155611134.92188466</v>
      </c>
      <c r="B4453">
        <v>266660430.0112915</v>
      </c>
    </row>
    <row r="4454" spans="1:2" x14ac:dyDescent="0.25">
      <c r="A4454">
        <f ca="1">31855.2575458966*(((RANDBETWEEN(3800,4995))))</f>
        <v>151854012.72128892</v>
      </c>
      <c r="B4454">
        <v>262790534.57272422</v>
      </c>
    </row>
    <row r="4455" spans="1:2" x14ac:dyDescent="0.25">
      <c r="A4455">
        <f ca="1">27018.5094631542*(((RANDBETWEEN(3800,4995))))</f>
        <v>122447884.88701478</v>
      </c>
      <c r="B4455">
        <v>229862221.83009702</v>
      </c>
    </row>
    <row r="4456" spans="1:2" x14ac:dyDescent="0.25">
      <c r="A4456">
        <f ca="1">31950.1168744899*(((RANDBETWEEN(3800,4995))))</f>
        <v>149302896.15449131</v>
      </c>
      <c r="B4456">
        <v>249620742.01884115</v>
      </c>
    </row>
    <row r="4457" spans="1:2" x14ac:dyDescent="0.25">
      <c r="A4457">
        <f ca="1">30008.4373593413*(((RANDBETWEEN(3800,4995))))</f>
        <v>125045158.47637537</v>
      </c>
      <c r="B4457">
        <v>228380085.40352172</v>
      </c>
    </row>
    <row r="4458" spans="1:2" x14ac:dyDescent="0.25">
      <c r="A4458">
        <f ca="1">32880.724481358*(((RANDBETWEEN(3800,4995))))</f>
        <v>140795262.22917509</v>
      </c>
      <c r="B4458">
        <v>233013763.48074025</v>
      </c>
    </row>
    <row r="4459" spans="1:2" x14ac:dyDescent="0.25">
      <c r="A4459">
        <f ca="1">26659.0803944033*(((RANDBETWEEN(3800,4995))))</f>
        <v>118019748.90602344</v>
      </c>
      <c r="B4459">
        <v>225099258.56533599</v>
      </c>
    </row>
    <row r="4460" spans="1:2" x14ac:dyDescent="0.25">
      <c r="A4460">
        <f ca="1">31220.4502543955*(((RANDBETWEEN(3800,4995))))</f>
        <v>120823142.48451056</v>
      </c>
      <c r="B4460">
        <v>217934898.26037526</v>
      </c>
    </row>
    <row r="4461" spans="1:2" x14ac:dyDescent="0.25">
      <c r="A4461">
        <f ca="1">28607.4243864919*(((RANDBETWEEN(3800,4995))))</f>
        <v>140576883.43522128</v>
      </c>
      <c r="B4461">
        <v>243296292.47268307</v>
      </c>
    </row>
    <row r="4462" spans="1:2" x14ac:dyDescent="0.25">
      <c r="A4462">
        <f ca="1">30651.1883022142*(((RANDBETWEEN(3800,4995))))</f>
        <v>144826864.72796223</v>
      </c>
      <c r="B4462">
        <v>255535642.36033773</v>
      </c>
    </row>
    <row r="4463" spans="1:2" x14ac:dyDescent="0.25">
      <c r="A4463">
        <f ca="1">27142.3714781787*(((RANDBETWEEN(3800,4995))))</f>
        <v>123443505.48275684</v>
      </c>
      <c r="B4463">
        <v>213339095.39825791</v>
      </c>
    </row>
    <row r="4464" spans="1:2" x14ac:dyDescent="0.25">
      <c r="A4464">
        <f ca="1">29872.3123074929*(((RANDBETWEEN(3800,4995))))</f>
        <v>134096809.9483358</v>
      </c>
      <c r="B4464">
        <v>211951992.11780402</v>
      </c>
    </row>
    <row r="4465" spans="1:2" x14ac:dyDescent="0.25">
      <c r="A4465">
        <f ca="1">26181.3755297446*(((RANDBETWEEN(3800,4995))))</f>
        <v>129728715.74988438</v>
      </c>
      <c r="B4465">
        <v>266729863.58776146</v>
      </c>
    </row>
    <row r="4466" spans="1:2" x14ac:dyDescent="0.25">
      <c r="A4466">
        <f ca="1">29844.8472890052*(((RANDBETWEEN(3800,4995))))</f>
        <v>136331262.41617584</v>
      </c>
      <c r="B4466">
        <v>221884409.8759875</v>
      </c>
    </row>
    <row r="4467" spans="1:2" x14ac:dyDescent="0.25">
      <c r="A4467">
        <f ca="1">32382.2144175973*(((RANDBETWEEN(3800,4995))))</f>
        <v>153880282.91242233</v>
      </c>
      <c r="B4467">
        <v>259226141.06636611</v>
      </c>
    </row>
    <row r="4468" spans="1:2" x14ac:dyDescent="0.25">
      <c r="A4468">
        <f ca="1">31093.6722087799*(((RANDBETWEEN(3800,4995))))</f>
        <v>148441191.12471533</v>
      </c>
      <c r="B4468">
        <v>234378613.93114161</v>
      </c>
    </row>
    <row r="4469" spans="1:2" x14ac:dyDescent="0.25">
      <c r="A4469">
        <f ca="1">32986.5607762078*(((RANDBETWEEN(3800,4995))))</f>
        <v>133364665.21820828</v>
      </c>
      <c r="B4469">
        <v>234019856.76453477</v>
      </c>
    </row>
    <row r="4470" spans="1:2" x14ac:dyDescent="0.25">
      <c r="A4470">
        <f ca="1">30790.3378140815*(((RANDBETWEEN(3800,4995))))</f>
        <v>122945818.89162759</v>
      </c>
      <c r="B4470">
        <v>266256892.2584635</v>
      </c>
    </row>
    <row r="4471" spans="1:2" x14ac:dyDescent="0.25">
      <c r="A4471">
        <f ca="1">30519.3340016143*(((RANDBETWEEN(3800,4995))))</f>
        <v>120673446.64238295</v>
      </c>
      <c r="B4471">
        <v>235868009.36303133</v>
      </c>
    </row>
    <row r="4472" spans="1:2" x14ac:dyDescent="0.25">
      <c r="A4472">
        <f ca="1">27571.6891983192*(((RANDBETWEEN(3800,4995))))</f>
        <v>127381204.09623486</v>
      </c>
      <c r="B4472">
        <v>232396756.18413037</v>
      </c>
    </row>
    <row r="4473" spans="1:2" x14ac:dyDescent="0.25">
      <c r="A4473">
        <f ca="1">31101.9749866595*(((RANDBETWEEN(3800,4995))))</f>
        <v>136133344.51660857</v>
      </c>
      <c r="B4473">
        <v>214060571.68786776</v>
      </c>
    </row>
    <row r="4474" spans="1:2" x14ac:dyDescent="0.25">
      <c r="A4474">
        <f ca="1">32560.4152464411*(((RANDBETWEEN(3800,4995))))</f>
        <v>130404463.06199645</v>
      </c>
      <c r="B4474">
        <v>258211148.80218118</v>
      </c>
    </row>
    <row r="4475" spans="1:2" x14ac:dyDescent="0.25">
      <c r="A4475">
        <f ca="1">30072.8447824658*(((RANDBETWEEN(3800,4995))))</f>
        <v>145913442.88452414</v>
      </c>
      <c r="B4475">
        <v>222359593.30582547</v>
      </c>
    </row>
    <row r="4476" spans="1:2" x14ac:dyDescent="0.25">
      <c r="A4476">
        <f ca="1">30153.9763532994*(((RANDBETWEEN(3800,4995))))</f>
        <v>148990797.16165245</v>
      </c>
      <c r="B4476">
        <v>266680095.71293581</v>
      </c>
    </row>
    <row r="4477" spans="1:2" x14ac:dyDescent="0.25">
      <c r="A4477">
        <f ca="1">25760.3125007578*(((RANDBETWEEN(3800,4995))))</f>
        <v>123958623.75364658</v>
      </c>
      <c r="B4477">
        <v>203997368.6613462</v>
      </c>
    </row>
    <row r="4478" spans="1:2" x14ac:dyDescent="0.25">
      <c r="A4478">
        <f ca="1">29693.0785713943*(((RANDBETWEEN(3800,4995))))</f>
        <v>121771315.22128822</v>
      </c>
      <c r="B4478">
        <v>246124500.42695117</v>
      </c>
    </row>
    <row r="4479" spans="1:2" x14ac:dyDescent="0.25">
      <c r="A4479">
        <f ca="1">27327.2176587703*(((RANDBETWEEN(3800,4995))))</f>
        <v>114719659.73151754</v>
      </c>
      <c r="B4479">
        <v>263770619.32076561</v>
      </c>
    </row>
    <row r="4480" spans="1:2" x14ac:dyDescent="0.25">
      <c r="A4480">
        <f ca="1">32198.7311457556*(((RANDBETWEEN(3800,4995))))</f>
        <v>125478455.27500954</v>
      </c>
      <c r="B4480">
        <v>215059981.25093299</v>
      </c>
    </row>
    <row r="4481" spans="1:2" x14ac:dyDescent="0.25">
      <c r="A4481">
        <f ca="1">32522.69985606*(((RANDBETWEEN(3800,4995))))</f>
        <v>160369432.99023232</v>
      </c>
      <c r="B4481">
        <v>250702546.37099329</v>
      </c>
    </row>
    <row r="4482" spans="1:2" x14ac:dyDescent="0.25">
      <c r="A4482">
        <f ca="1">27887.4437141501*(((RANDBETWEEN(3800,4995))))</f>
        <v>106390597.7694826</v>
      </c>
      <c r="B4482">
        <v>206673919.46647596</v>
      </c>
    </row>
    <row r="4483" spans="1:2" x14ac:dyDescent="0.25">
      <c r="A4483">
        <f ca="1">27055.1818818199*(((RANDBETWEEN(3800,4995))))</f>
        <v>125454878.38599874</v>
      </c>
      <c r="B4483">
        <v>254469220.42024842</v>
      </c>
    </row>
    <row r="4484" spans="1:2" x14ac:dyDescent="0.25">
      <c r="A4484">
        <f ca="1">32800.6540744825*(((RANDBETWEEN(3800,4995))))</f>
        <v>129628184.90235479</v>
      </c>
      <c r="B4484">
        <v>258916193.19409817</v>
      </c>
    </row>
    <row r="4485" spans="1:2" x14ac:dyDescent="0.25">
      <c r="A4485">
        <f ca="1">32877.992509811*(((RANDBETWEEN(3800,4995))))</f>
        <v>161628211.17823106</v>
      </c>
      <c r="B4485">
        <v>236560498.44239607</v>
      </c>
    </row>
    <row r="4486" spans="1:2" x14ac:dyDescent="0.25">
      <c r="A4486">
        <f ca="1">26249.7521232064*(((RANDBETWEEN(3800,4995))))</f>
        <v>120643860.75825675</v>
      </c>
      <c r="B4486">
        <v>229585065.79082426</v>
      </c>
    </row>
    <row r="4487" spans="1:2" x14ac:dyDescent="0.25">
      <c r="A4487">
        <f ca="1">31238.2878068278*(((RANDBETWEEN(3800,4995))))</f>
        <v>122360373.33934458</v>
      </c>
      <c r="B4487">
        <v>250214112.5001297</v>
      </c>
    </row>
    <row r="4488" spans="1:2" x14ac:dyDescent="0.25">
      <c r="A4488">
        <f ca="1">31036.8888904977*(((RANDBETWEEN(3800,4995))))</f>
        <v>143297316.0074279</v>
      </c>
      <c r="B4488">
        <v>258505983.59118456</v>
      </c>
    </row>
    <row r="4489" spans="1:2" x14ac:dyDescent="0.25">
      <c r="A4489">
        <f ca="1">29375.4937576592*(((RANDBETWEEN(3800,4995))))</f>
        <v>115710069.91141978</v>
      </c>
      <c r="B4489">
        <v>231330990.00970599</v>
      </c>
    </row>
    <row r="4490" spans="1:2" x14ac:dyDescent="0.25">
      <c r="A4490">
        <f ca="1">28687.331434776*(((RANDBETWEEN(3800,4995))))</f>
        <v>129953611.39953548</v>
      </c>
      <c r="B4490">
        <v>218875885.98927695</v>
      </c>
    </row>
    <row r="4491" spans="1:2" x14ac:dyDescent="0.25">
      <c r="A4491">
        <f ca="1">30371.4352256918*(((RANDBETWEEN(3800,4995))))</f>
        <v>132753543.37149879</v>
      </c>
      <c r="B4491">
        <v>204217902.47279137</v>
      </c>
    </row>
    <row r="4492" spans="1:2" x14ac:dyDescent="0.25">
      <c r="A4492">
        <f ca="1">29362.9644009793*(((RANDBETWEEN(3800,4995))))</f>
        <v>115543264.91785352</v>
      </c>
      <c r="B4492">
        <v>243139976.09733313</v>
      </c>
    </row>
    <row r="4493" spans="1:2" x14ac:dyDescent="0.25">
      <c r="A4493">
        <f ca="1">27881.2330348107*(((RANDBETWEEN(3800,4995))))</f>
        <v>106785122.52332507</v>
      </c>
      <c r="B4493">
        <v>213803503.98207709</v>
      </c>
    </row>
    <row r="4494" spans="1:2" x14ac:dyDescent="0.25">
      <c r="A4494">
        <f ca="1">29364.2153401064*(((RANDBETWEEN(3800,4995))))</f>
        <v>121655944.15406096</v>
      </c>
      <c r="B4494">
        <v>225792500.84953934</v>
      </c>
    </row>
    <row r="4495" spans="1:2" x14ac:dyDescent="0.25">
      <c r="A4495">
        <f ca="1">27019.7112157735*(((RANDBETWEEN(3800,4995))))</f>
        <v>112969412.59314917</v>
      </c>
      <c r="B4495">
        <v>207577621.88252816</v>
      </c>
    </row>
    <row r="4496" spans="1:2" x14ac:dyDescent="0.25">
      <c r="A4496">
        <f ca="1">33461.12621518*(((RANDBETWEEN(3800,4995))))</f>
        <v>149604695.30806991</v>
      </c>
      <c r="B4496">
        <v>247784285.97351277</v>
      </c>
    </row>
    <row r="4497" spans="1:2" x14ac:dyDescent="0.25">
      <c r="A4497">
        <f ca="1">28451.5257629119*(((RANDBETWEEN(3800,4995))))</f>
        <v>115171776.28826727</v>
      </c>
      <c r="B4497">
        <v>228260893.62864956</v>
      </c>
    </row>
    <row r="4498" spans="1:2" x14ac:dyDescent="0.25">
      <c r="A4498">
        <f ca="1">29512.1355793287*(((RANDBETWEEN(3800,4995))))</f>
        <v>143547027.45785472</v>
      </c>
      <c r="B4498">
        <v>242184316.64519936</v>
      </c>
    </row>
    <row r="4499" spans="1:2" x14ac:dyDescent="0.25">
      <c r="A4499">
        <f ca="1">31308.7822089955*(((RANDBETWEEN(3800,4995))))</f>
        <v>152348534.22897211</v>
      </c>
      <c r="B4499">
        <v>213039831.34299338</v>
      </c>
    </row>
    <row r="4500" spans="1:2" x14ac:dyDescent="0.25">
      <c r="A4500">
        <f ca="1">31172.3538250383*(((RANDBETWEEN(3800,4995))))</f>
        <v>122850246.42447604</v>
      </c>
      <c r="B4500">
        <v>256455063.37394792</v>
      </c>
    </row>
    <row r="4501" spans="1:2" x14ac:dyDescent="0.25">
      <c r="A4501">
        <f ca="1">33922.5602342307*(((RANDBETWEEN(3800,4995))))</f>
        <v>136877530.54512095</v>
      </c>
      <c r="B4501">
        <v>212241719.25965276</v>
      </c>
    </row>
    <row r="4502" spans="1:2" x14ac:dyDescent="0.25">
      <c r="A4502">
        <f ca="1">28696.7087089674*(((RANDBETWEEN(3800,4995))))</f>
        <v>122936700.10921648</v>
      </c>
      <c r="B4502">
        <v>212492986.00321805</v>
      </c>
    </row>
    <row r="4503" spans="1:2" x14ac:dyDescent="0.25">
      <c r="A4503">
        <f ca="1">31523.9353296264*(((RANDBETWEEN(3800,4995))))</f>
        <v>136561687.84794146</v>
      </c>
      <c r="B4503">
        <v>259412774.40054551</v>
      </c>
    </row>
    <row r="4504" spans="1:2" x14ac:dyDescent="0.25">
      <c r="A4504">
        <f ca="1">31219.0401985992*(((RANDBETWEEN(3800,4995))))</f>
        <v>127560998.25147629</v>
      </c>
      <c r="B4504">
        <v>234648918.85541093</v>
      </c>
    </row>
    <row r="4505" spans="1:2" x14ac:dyDescent="0.25">
      <c r="A4505">
        <f ca="1">29700.6459023386*(((RANDBETWEEN(3800,4995))))</f>
        <v>136860576.31797615</v>
      </c>
      <c r="B4505">
        <v>204287475.70403945</v>
      </c>
    </row>
    <row r="4506" spans="1:2" x14ac:dyDescent="0.25">
      <c r="A4506">
        <f ca="1">29733.5230891028*(((RANDBETWEEN(3800,4995))))</f>
        <v>117120347.44797589</v>
      </c>
      <c r="B4506">
        <v>212396944.3900196</v>
      </c>
    </row>
    <row r="4507" spans="1:2" x14ac:dyDescent="0.25">
      <c r="A4507">
        <f ca="1">28797.3265748504*(((RANDBETWEEN(3800,4995))))</f>
        <v>122561421.90256323</v>
      </c>
      <c r="B4507">
        <v>208503430.33365384</v>
      </c>
    </row>
    <row r="4508" spans="1:2" x14ac:dyDescent="0.25">
      <c r="A4508">
        <f ca="1">31008.0003271218*(((RANDBETWEEN(3800,4995))))</f>
        <v>139753057.47433785</v>
      </c>
      <c r="B4508">
        <v>241652463.21751922</v>
      </c>
    </row>
    <row r="4509" spans="1:2" x14ac:dyDescent="0.25">
      <c r="A4509">
        <f ca="1">28919.4348748323*(((RANDBETWEEN(3800,4995))))</f>
        <v>112294165.61897379</v>
      </c>
      <c r="B4509">
        <v>249154530.58004221</v>
      </c>
    </row>
    <row r="4510" spans="1:2" x14ac:dyDescent="0.25">
      <c r="A4510">
        <f ca="1">33112.3485762894*(((RANDBETWEEN(3800,4995))))</f>
        <v>148707557.45611548</v>
      </c>
      <c r="B4510">
        <v>239583004.34440497</v>
      </c>
    </row>
    <row r="4511" spans="1:2" x14ac:dyDescent="0.25">
      <c r="A4511">
        <f ca="1">28424.7722052068*(((RANDBETWEEN(3800,4995))))</f>
        <v>118616574.41232805</v>
      </c>
      <c r="B4511">
        <v>237626866.86624178</v>
      </c>
    </row>
    <row r="4512" spans="1:2" x14ac:dyDescent="0.25">
      <c r="A4512">
        <f ca="1">32908.204399623*(((RANDBETWEEN(3800,4995))))</f>
        <v>128539446.38492741</v>
      </c>
      <c r="B4512">
        <v>257923681.93648049</v>
      </c>
    </row>
    <row r="4513" spans="1:2" x14ac:dyDescent="0.25">
      <c r="A4513">
        <f ca="1">33358.8467278395*(((RANDBETWEEN(3800,4995))))</f>
        <v>149347556.80053723</v>
      </c>
      <c r="B4513">
        <v>267442563.98643494</v>
      </c>
    </row>
    <row r="4514" spans="1:2" x14ac:dyDescent="0.25">
      <c r="A4514">
        <f ca="1">28285.0108605217*(((RANDBETWEEN(3800,4995))))</f>
        <v>109208426.93247432</v>
      </c>
      <c r="B4514">
        <v>227673396.97168809</v>
      </c>
    </row>
    <row r="4515" spans="1:2" x14ac:dyDescent="0.25">
      <c r="A4515">
        <f ca="1">32402.6065813288*(((RANDBETWEEN(3800,4995))))</f>
        <v>148241925.10957935</v>
      </c>
      <c r="B4515">
        <v>260190460.04111636</v>
      </c>
    </row>
    <row r="4516" spans="1:2" x14ac:dyDescent="0.25">
      <c r="A4516">
        <f ca="1">25634.3420734951*(((RANDBETWEEN(3800,4995))))</f>
        <v>99025463.429911703</v>
      </c>
      <c r="B4516">
        <v>207212227.2396338</v>
      </c>
    </row>
    <row r="4517" spans="1:2" x14ac:dyDescent="0.25">
      <c r="A4517">
        <f ca="1">27797.2423202687*(((RANDBETWEEN(3800,4995))))</f>
        <v>119861708.88499866</v>
      </c>
      <c r="B4517">
        <v>239118461.86274695</v>
      </c>
    </row>
    <row r="4518" spans="1:2" x14ac:dyDescent="0.25">
      <c r="A4518">
        <f ca="1">32306.3726933385*(((RANDBETWEEN(3800,4995))))</f>
        <v>159367336.49623871</v>
      </c>
      <c r="B4518">
        <v>251250028.69900209</v>
      </c>
    </row>
    <row r="4519" spans="1:2" x14ac:dyDescent="0.25">
      <c r="A4519">
        <f ca="1">31354.4368893386*(((RANDBETWEEN(3800,4995))))</f>
        <v>131845407.11966871</v>
      </c>
      <c r="B4519">
        <v>265300175.72305703</v>
      </c>
    </row>
    <row r="4520" spans="1:2" x14ac:dyDescent="0.25">
      <c r="A4520">
        <f ca="1">30647.5136763165*(((RANDBETWEEN(3800,4995))))</f>
        <v>117686452.51705539</v>
      </c>
      <c r="B4520">
        <v>209930999.21171525</v>
      </c>
    </row>
    <row r="4521" spans="1:2" x14ac:dyDescent="0.25">
      <c r="A4521">
        <f ca="1">27174.158726915*(((RANDBETWEEN(3800,4995))))</f>
        <v>111957533.95488973</v>
      </c>
      <c r="B4521">
        <v>262046830.83050433</v>
      </c>
    </row>
    <row r="4522" spans="1:2" x14ac:dyDescent="0.25">
      <c r="A4522">
        <f ca="1">28311.890742654*(((RANDBETWEEN(3800,4995))))</f>
        <v>112115087.34090972</v>
      </c>
      <c r="B4522">
        <v>214170034.75583664</v>
      </c>
    </row>
    <row r="4523" spans="1:2" x14ac:dyDescent="0.25">
      <c r="A4523">
        <f ca="1">25796.9232891833*(((RANDBETWEEN(3800,4995))))</f>
        <v>112655164.00386353</v>
      </c>
      <c r="B4523">
        <v>207063048.02151653</v>
      </c>
    </row>
    <row r="4524" spans="1:2" x14ac:dyDescent="0.25">
      <c r="A4524">
        <f ca="1">29919.7057567895*(((RANDBETWEEN(3800,4995))))</f>
        <v>123987260.65613556</v>
      </c>
      <c r="B4524">
        <v>232182846.26055396</v>
      </c>
    </row>
    <row r="4525" spans="1:2" x14ac:dyDescent="0.25">
      <c r="A4525">
        <f ca="1">27196.6276707741*(((RANDBETWEEN(3800,4995))))</f>
        <v>129510340.96822633</v>
      </c>
      <c r="B4525">
        <v>265090116.45590991</v>
      </c>
    </row>
    <row r="4526" spans="1:2" x14ac:dyDescent="0.25">
      <c r="A4526">
        <f ca="1">28046.3848709485*(((RANDBETWEEN(3800,4995))))</f>
        <v>134314137.14697236</v>
      </c>
      <c r="B4526">
        <v>229176756.77928585</v>
      </c>
    </row>
    <row r="4527" spans="1:2" x14ac:dyDescent="0.25">
      <c r="A4527">
        <f ca="1">31782.5822400668*(((RANDBETWEEN(3800,4995))))</f>
        <v>122299376.45977706</v>
      </c>
      <c r="B4527">
        <v>256898547.78878918</v>
      </c>
    </row>
    <row r="4528" spans="1:2" x14ac:dyDescent="0.25">
      <c r="A4528">
        <f ca="1">32147.472508289*(((RANDBETWEEN(3800,4995))))</f>
        <v>150835941.00889215</v>
      </c>
      <c r="B4528">
        <v>244946775.25355768</v>
      </c>
    </row>
    <row r="4529" spans="1:2" x14ac:dyDescent="0.25">
      <c r="A4529">
        <f ca="1">30811.6310891798*(((RANDBETWEEN(3800,4995))))</f>
        <v>123092466.20127326</v>
      </c>
      <c r="B4529">
        <v>256075822.01574308</v>
      </c>
    </row>
    <row r="4530" spans="1:2" x14ac:dyDescent="0.25">
      <c r="A4530">
        <f ca="1">32740.9641237368*(((RANDBETWEEN(3800,4995))))</f>
        <v>141277260.19392428</v>
      </c>
      <c r="B4530">
        <v>255039372.41066363</v>
      </c>
    </row>
    <row r="4531" spans="1:2" x14ac:dyDescent="0.25">
      <c r="A4531">
        <f ca="1">28895.202232009*(((RANDBETWEEN(3800,4995))))</f>
        <v>135287336.8502661</v>
      </c>
      <c r="B4531">
        <v>258854825.86650482</v>
      </c>
    </row>
    <row r="4532" spans="1:2" x14ac:dyDescent="0.25">
      <c r="A4532">
        <f ca="1">26128.4168959882*(((RANDBETWEEN(3800,4995))))</f>
        <v>121627780.65082516</v>
      </c>
      <c r="B4532">
        <v>255267208.3327843</v>
      </c>
    </row>
    <row r="4533" spans="1:2" x14ac:dyDescent="0.25">
      <c r="A4533">
        <f ca="1">29329.96270669*(((RANDBETWEEN(3800,4995))))</f>
        <v>128171937.02823529</v>
      </c>
      <c r="B4533">
        <v>221101323.56498754</v>
      </c>
    </row>
    <row r="4534" spans="1:2" x14ac:dyDescent="0.25">
      <c r="A4534">
        <f ca="1">32958.7427476847*(((RANDBETWEEN(3800,4995))))</f>
        <v>147391497.56764612</v>
      </c>
      <c r="B4534">
        <v>244259389.08023772</v>
      </c>
    </row>
    <row r="4535" spans="1:2" x14ac:dyDescent="0.25">
      <c r="A4535">
        <f ca="1">26945.838423856*(((RANDBETWEEN(3800,4995))))</f>
        <v>132196283.3074374</v>
      </c>
      <c r="B4535">
        <v>248717311.72473782</v>
      </c>
    </row>
    <row r="4536" spans="1:2" x14ac:dyDescent="0.25">
      <c r="A4536">
        <f ca="1">27161.0422546937*(((RANDBETWEEN(3800,4995))))</f>
        <v>108562685.89201075</v>
      </c>
      <c r="B4536">
        <v>213651819.1520021</v>
      </c>
    </row>
    <row r="4537" spans="1:2" x14ac:dyDescent="0.25">
      <c r="A4537">
        <f ca="1">27663.3551467648*(((RANDBETWEEN(3800,4995))))</f>
        <v>109740529.86721595</v>
      </c>
      <c r="B4537">
        <v>220366714.70351297</v>
      </c>
    </row>
    <row r="4538" spans="1:2" x14ac:dyDescent="0.25">
      <c r="A4538">
        <f ca="1">28249.7404874712*(((RANDBETWEEN(3800,4995))))</f>
        <v>118451161.8639666</v>
      </c>
      <c r="B4538">
        <v>235733496.11803749</v>
      </c>
    </row>
    <row r="4539" spans="1:2" x14ac:dyDescent="0.25">
      <c r="A4539">
        <f ca="1">27893.1270647946*(((RANDBETWEEN(3800,4995))))</f>
        <v>120665667.68230145</v>
      </c>
      <c r="B4539">
        <v>260110334.07046875</v>
      </c>
    </row>
    <row r="4540" spans="1:2" x14ac:dyDescent="0.25">
      <c r="A4540">
        <f ca="1">32706.2051793304*(((RANDBETWEEN(3800,4995))))</f>
        <v>150971843.10778934</v>
      </c>
      <c r="B4540">
        <v>264237087.30798426</v>
      </c>
    </row>
    <row r="4541" spans="1:2" x14ac:dyDescent="0.25">
      <c r="A4541">
        <f ca="1">27378.1300000954*(((RANDBETWEEN(3800,4995))))</f>
        <v>116740346.32040691</v>
      </c>
      <c r="B4541">
        <v>263011193.39590234</v>
      </c>
    </row>
    <row r="4542" spans="1:2" x14ac:dyDescent="0.25">
      <c r="A4542">
        <f ca="1">31029.7902525334*(((RANDBETWEEN(3800,4995))))</f>
        <v>154528355.45761645</v>
      </c>
      <c r="B4542">
        <v>233895187.55600309</v>
      </c>
    </row>
    <row r="4543" spans="1:2" x14ac:dyDescent="0.25">
      <c r="A4543">
        <f ca="1">27536.9237575269*(((RANDBETWEEN(3800,4995))))</f>
        <v>120116061.43033221</v>
      </c>
      <c r="B4543">
        <v>211675951.17164713</v>
      </c>
    </row>
    <row r="4544" spans="1:2" x14ac:dyDescent="0.25">
      <c r="A4544">
        <f ca="1">32272.1837373065*(((RANDBETWEEN(3800,4995))))</f>
        <v>145095738.08292985</v>
      </c>
      <c r="B4544">
        <v>260777138.57346237</v>
      </c>
    </row>
    <row r="4545" spans="1:2" x14ac:dyDescent="0.25">
      <c r="A4545">
        <f ca="1">27645.7941471837*(((RANDBETWEEN(3800,4995))))</f>
        <v>123383179.27888101</v>
      </c>
      <c r="B4545">
        <v>215524121.90383309</v>
      </c>
    </row>
    <row r="4546" spans="1:2" x14ac:dyDescent="0.25">
      <c r="A4546">
        <f ca="1">31233.9785636261*(((RANDBETWEEN(3800,4995))))</f>
        <v>148611270.00573298</v>
      </c>
      <c r="B4546">
        <v>266688135.53725541</v>
      </c>
    </row>
    <row r="4547" spans="1:2" x14ac:dyDescent="0.25">
      <c r="A4547">
        <f ca="1">27823.1591964239*(((RANDBETWEEN(3800,4995))))</f>
        <v>130935787.17837094</v>
      </c>
      <c r="B4547">
        <v>216850427.96411416</v>
      </c>
    </row>
    <row r="4548" spans="1:2" x14ac:dyDescent="0.25">
      <c r="A4548">
        <f ca="1">28986.4122716166*(((RANDBETWEEN(3800,4995))))</f>
        <v>144381319.52492225</v>
      </c>
      <c r="B4548">
        <v>209217682.49847028</v>
      </c>
    </row>
    <row r="4549" spans="1:2" x14ac:dyDescent="0.25">
      <c r="A4549">
        <f ca="1">29451.1054225327*(((RANDBETWEEN(3800,4995))))</f>
        <v>132883387.66646771</v>
      </c>
      <c r="B4549">
        <v>232118550.07930583</v>
      </c>
    </row>
    <row r="4550" spans="1:2" x14ac:dyDescent="0.25">
      <c r="A4550">
        <f ca="1">28327.0904974463*(((RANDBETWEEN(3800,4995))))</f>
        <v>126593767.43308748</v>
      </c>
      <c r="B4550">
        <v>232379296.35093254</v>
      </c>
    </row>
    <row r="4551" spans="1:2" x14ac:dyDescent="0.25">
      <c r="A4551">
        <f ca="1">32118.2029684751*(((RANDBETWEEN(3800,4995))))</f>
        <v>136791426.44273561</v>
      </c>
      <c r="B4551">
        <v>262551515.4178302</v>
      </c>
    </row>
    <row r="4552" spans="1:2" x14ac:dyDescent="0.25">
      <c r="A4552">
        <f ca="1">27456.5901652616*(((RANDBETWEEN(3800,4995))))</f>
        <v>108837923.41509701</v>
      </c>
      <c r="B4552">
        <v>237792354.21674967</v>
      </c>
    </row>
    <row r="4553" spans="1:2" x14ac:dyDescent="0.25">
      <c r="A4553">
        <f ca="1">28134.1834500756*(((RANDBETWEEN(3800,4995))))</f>
        <v>139292342.26132429</v>
      </c>
      <c r="B4553">
        <v>209138325.8261576</v>
      </c>
    </row>
    <row r="4554" spans="1:2" x14ac:dyDescent="0.25">
      <c r="A4554">
        <f ca="1">29842.2219552399*(((RANDBETWEEN(3800,4995))))</f>
        <v>116205612.29370432</v>
      </c>
      <c r="B4554">
        <v>249894085.82122058</v>
      </c>
    </row>
    <row r="4555" spans="1:2" x14ac:dyDescent="0.25">
      <c r="A4555">
        <f ca="1">29027.8593354638*(((RANDBETWEEN(3800,4995))))</f>
        <v>116662966.66922906</v>
      </c>
      <c r="B4555">
        <v>262559887.66199896</v>
      </c>
    </row>
    <row r="4556" spans="1:2" x14ac:dyDescent="0.25">
      <c r="A4556">
        <f ca="1">31734.1668645089*(((RANDBETWEEN(3800,4995))))</f>
        <v>149912204.26794025</v>
      </c>
      <c r="B4556">
        <v>265971194.54612401</v>
      </c>
    </row>
    <row r="4557" spans="1:2" x14ac:dyDescent="0.25">
      <c r="A4557">
        <f ca="1">29663.7850920976*(((RANDBETWEEN(3800,4995))))</f>
        <v>145589857.23201483</v>
      </c>
      <c r="B4557">
        <v>220662798.95693851</v>
      </c>
    </row>
    <row r="4558" spans="1:2" x14ac:dyDescent="0.25">
      <c r="A4558">
        <f ca="1">31538.3057352186*(((RANDBETWEEN(3800,4995))))</f>
        <v>146337738.61141431</v>
      </c>
      <c r="B4558">
        <v>226556922.13838416</v>
      </c>
    </row>
    <row r="4559" spans="1:2" x14ac:dyDescent="0.25">
      <c r="A4559">
        <f ca="1">30012.1224944492*(((RANDBETWEEN(3800,4995))))</f>
        <v>146069000.18048424</v>
      </c>
      <c r="B4559">
        <v>223956418.53466925</v>
      </c>
    </row>
    <row r="4560" spans="1:2" x14ac:dyDescent="0.25">
      <c r="A4560">
        <f ca="1">29151.4679129182*(((RANDBETWEEN(3800,4995))))</f>
        <v>135262811.11594066</v>
      </c>
      <c r="B4560">
        <v>207637980.6533418</v>
      </c>
    </row>
    <row r="4561" spans="1:2" x14ac:dyDescent="0.25">
      <c r="A4561">
        <f ca="1">31377.0026436184*(((RANDBETWEEN(3800,4995))))</f>
        <v>137745041.60548472</v>
      </c>
      <c r="B4561">
        <v>266688187.36766559</v>
      </c>
    </row>
    <row r="4562" spans="1:2" x14ac:dyDescent="0.25">
      <c r="A4562">
        <f ca="1">29259.3555043526*(((RANDBETWEEN(3800,4995))))</f>
        <v>116744828.46236691</v>
      </c>
      <c r="B4562">
        <v>232884445.3001762</v>
      </c>
    </row>
    <row r="4563" spans="1:2" x14ac:dyDescent="0.25">
      <c r="A4563">
        <f ca="1">31834.4041201797*(((RANDBETWEEN(3800,4995))))</f>
        <v>125905068.29531056</v>
      </c>
      <c r="B4563">
        <v>266298443.07184201</v>
      </c>
    </row>
    <row r="4564" spans="1:2" x14ac:dyDescent="0.25">
      <c r="A4564">
        <f ca="1">30832.908256763*(((RANDBETWEEN(3800,4995))))</f>
        <v>147042139.47650251</v>
      </c>
      <c r="B4564">
        <v>248731342.62498486</v>
      </c>
    </row>
    <row r="4565" spans="1:2" x14ac:dyDescent="0.25">
      <c r="A4565">
        <f ca="1">28530.0457494683*(((RANDBETWEEN(3800,4995))))</f>
        <v>121766235.2587305</v>
      </c>
      <c r="B4565">
        <v>212400332.00592512</v>
      </c>
    </row>
    <row r="4566" spans="1:2" x14ac:dyDescent="0.25">
      <c r="A4566">
        <f ca="1">29635.6839092089*(((RANDBETWEEN(3800,4995))))</f>
        <v>139791520.99973819</v>
      </c>
      <c r="B4566">
        <v>264547679.98153758</v>
      </c>
    </row>
    <row r="4567" spans="1:2" x14ac:dyDescent="0.25">
      <c r="A4567">
        <f ca="1">26111.3773679613*(((RANDBETWEEN(3800,4995))))</f>
        <v>110816685.54962794</v>
      </c>
      <c r="B4567">
        <v>219773193.53638345</v>
      </c>
    </row>
    <row r="4568" spans="1:2" x14ac:dyDescent="0.25">
      <c r="A4568">
        <f ca="1">29611.4552316482*(((RANDBETWEEN(3800,4995))))</f>
        <v>141068972.72357211</v>
      </c>
      <c r="B4568">
        <v>211748157.97509408</v>
      </c>
    </row>
    <row r="4569" spans="1:2" x14ac:dyDescent="0.25">
      <c r="A4569">
        <f ca="1">30923.5935853031*(((RANDBETWEEN(3800,4995))))</f>
        <v>139558177.85047299</v>
      </c>
      <c r="B4569">
        <v>253377945.8575449</v>
      </c>
    </row>
    <row r="4570" spans="1:2" x14ac:dyDescent="0.25">
      <c r="A4570">
        <f ca="1">28617.096676785*(((RANDBETWEEN(3800,4995))))</f>
        <v>113094766.06665447</v>
      </c>
      <c r="B4570">
        <v>212470092.46219265</v>
      </c>
    </row>
    <row r="4571" spans="1:2" x14ac:dyDescent="0.25">
      <c r="A4571">
        <f ca="1">32101.5667124672*(((RANDBETWEEN(3800,4995))))</f>
        <v>124875094.51149736</v>
      </c>
      <c r="B4571">
        <v>264668432.13770702</v>
      </c>
    </row>
    <row r="4572" spans="1:2" x14ac:dyDescent="0.25">
      <c r="A4572">
        <f ca="1">28422.8691366304*(((RANDBETWEEN(3800,4995))))</f>
        <v>124236360.99621148</v>
      </c>
      <c r="B4572">
        <v>218757021.33731523</v>
      </c>
    </row>
    <row r="4573" spans="1:2" x14ac:dyDescent="0.25">
      <c r="A4573">
        <f ca="1">30897.1383623489*(((RANDBETWEEN(3800,4995))))</f>
        <v>144814887.50432923</v>
      </c>
      <c r="B4573">
        <v>216812690.58383077</v>
      </c>
    </row>
    <row r="4574" spans="1:2" x14ac:dyDescent="0.25">
      <c r="A4574">
        <f ca="1">30847.3679147029*(((RANDBETWEEN(3800,4995))))</f>
        <v>134309439.90061635</v>
      </c>
      <c r="B4574">
        <v>255856670.82308903</v>
      </c>
    </row>
    <row r="4575" spans="1:2" x14ac:dyDescent="0.25">
      <c r="A4575">
        <f ca="1">27466.6296158279*(((RANDBETWEEN(3800,4995))))</f>
        <v>111789182.53641975</v>
      </c>
      <c r="B4575">
        <v>231669961.56147492</v>
      </c>
    </row>
    <row r="4576" spans="1:2" x14ac:dyDescent="0.25">
      <c r="A4576">
        <f ca="1">33835.1380323958*(((RANDBETWEEN(3800,4995))))</f>
        <v>143562490.67145547</v>
      </c>
      <c r="B4576">
        <v>243922558.68192732</v>
      </c>
    </row>
    <row r="4577" spans="1:2" x14ac:dyDescent="0.25">
      <c r="A4577">
        <f ca="1">26372.364417275*(((RANDBETWEEN(3800,4995))))</f>
        <v>107994832.28874096</v>
      </c>
      <c r="B4577">
        <v>231392210.00642481</v>
      </c>
    </row>
    <row r="4578" spans="1:2" x14ac:dyDescent="0.25">
      <c r="A4578">
        <f ca="1">27126.7177990549*(((RANDBETWEEN(3800,4995))))</f>
        <v>115071536.90359095</v>
      </c>
      <c r="B4578">
        <v>254999441.45249212</v>
      </c>
    </row>
    <row r="4579" spans="1:2" x14ac:dyDescent="0.25">
      <c r="A4579">
        <f ca="1">27942.0841058202*(((RANDBETWEEN(3800,4995))))</f>
        <v>116462606.55305877</v>
      </c>
      <c r="B4579">
        <v>208947977.84403837</v>
      </c>
    </row>
    <row r="4580" spans="1:2" x14ac:dyDescent="0.25">
      <c r="A4580">
        <f ca="1">29940.7170981813*(((RANDBETWEEN(3800,4995))))</f>
        <v>126739055.47660127</v>
      </c>
      <c r="B4580">
        <v>210641802.29060057</v>
      </c>
    </row>
    <row r="4581" spans="1:2" x14ac:dyDescent="0.25">
      <c r="A4581">
        <f ca="1">31515.4370804623*(((RANDBETWEEN(3800,4995))))</f>
        <v>142355229.29244807</v>
      </c>
      <c r="B4581">
        <v>264042304.53488439</v>
      </c>
    </row>
    <row r="4582" spans="1:2" x14ac:dyDescent="0.25">
      <c r="A4582">
        <f ca="1">30025.2168652772*(((RANDBETWEEN(3800,4995))))</f>
        <v>144030965.30273497</v>
      </c>
      <c r="B4582">
        <v>219862328.96232605</v>
      </c>
    </row>
    <row r="4583" spans="1:2" x14ac:dyDescent="0.25">
      <c r="A4583">
        <f ca="1">32082.7923694338*(((RANDBETWEEN(3800,4995))))</f>
        <v>127689513.63034648</v>
      </c>
      <c r="B4583">
        <v>221868053.85162809</v>
      </c>
    </row>
    <row r="4584" spans="1:2" x14ac:dyDescent="0.25">
      <c r="A4584">
        <f ca="1">28521.3360432108*(((RANDBETWEEN(3800,4995))))</f>
        <v>119647004.70126921</v>
      </c>
      <c r="B4584">
        <v>253721075.24414083</v>
      </c>
    </row>
    <row r="4585" spans="1:2" x14ac:dyDescent="0.25">
      <c r="A4585">
        <f ca="1">29466.1137449495*(((RANDBETWEEN(3800,4995))))</f>
        <v>112089096.68578795</v>
      </c>
      <c r="B4585">
        <v>229031479.43249571</v>
      </c>
    </row>
    <row r="4586" spans="1:2" x14ac:dyDescent="0.25">
      <c r="A4586">
        <f ca="1">29823.2813513925*(((RANDBETWEEN(3800,4995))))</f>
        <v>121171992.1307077</v>
      </c>
      <c r="B4586">
        <v>212772216.91474259</v>
      </c>
    </row>
    <row r="4587" spans="1:2" x14ac:dyDescent="0.25">
      <c r="A4587">
        <f ca="1">29031.4302069046*(((RANDBETWEEN(3800,4995))))</f>
        <v>112351634.90072063</v>
      </c>
      <c r="B4587">
        <v>213412234.8413564</v>
      </c>
    </row>
    <row r="4588" spans="1:2" x14ac:dyDescent="0.25">
      <c r="A4588">
        <f ca="1">29307.028250932*(((RANDBETWEEN(3800,4995))))</f>
        <v>144337114.13583994</v>
      </c>
      <c r="B4588">
        <v>215478387.52981305</v>
      </c>
    </row>
    <row r="4589" spans="1:2" x14ac:dyDescent="0.25">
      <c r="A4589">
        <f ca="1">31585.3870809091*(((RANDBETWEEN(3800,4995))))</f>
        <v>153125956.56824711</v>
      </c>
      <c r="B4589">
        <v>253629794.83283439</v>
      </c>
    </row>
    <row r="4590" spans="1:2" x14ac:dyDescent="0.25">
      <c r="A4590">
        <f ca="1">27933.0928070706*(((RANDBETWEEN(3800,4995))))</f>
        <v>129916814.64568548</v>
      </c>
      <c r="B4590">
        <v>247761027.88683546</v>
      </c>
    </row>
    <row r="4591" spans="1:2" x14ac:dyDescent="0.25">
      <c r="A4591">
        <f ca="1">27960.9467438069*(((RANDBETWEEN(3800,4995))))</f>
        <v>135806318.33467034</v>
      </c>
      <c r="B4591">
        <v>250599978.00218052</v>
      </c>
    </row>
    <row r="4592" spans="1:2" x14ac:dyDescent="0.25">
      <c r="A4592">
        <f ca="1">28507.1993499303*(((RANDBETWEEN(3800,4995))))</f>
        <v>131332667.40512902</v>
      </c>
      <c r="B4592">
        <v>239654663.05808011</v>
      </c>
    </row>
    <row r="4593" spans="1:2" x14ac:dyDescent="0.25">
      <c r="A4593">
        <f ca="1">32516.6867186098*(((RANDBETWEEN(3800,4995))))</f>
        <v>145414623.00562292</v>
      </c>
      <c r="B4593">
        <v>260160349.55031717</v>
      </c>
    </row>
    <row r="4594" spans="1:2" x14ac:dyDescent="0.25">
      <c r="A4594">
        <f ca="1">26618.0498805849*(((RANDBETWEEN(3800,4995))))</f>
        <v>102559346.18989366</v>
      </c>
      <c r="B4594">
        <v>236318365.37010464</v>
      </c>
    </row>
    <row r="4595" spans="1:2" x14ac:dyDescent="0.25">
      <c r="A4595">
        <f ca="1">32008.8315747408*(((RANDBETWEEN(3800,4995))))</f>
        <v>132932677.52989839</v>
      </c>
      <c r="B4595">
        <v>225275242.30888769</v>
      </c>
    </row>
    <row r="4596" spans="1:2" x14ac:dyDescent="0.25">
      <c r="A4596">
        <f ca="1">28840.496950686*(((RANDBETWEEN(3800,4995))))</f>
        <v>111093594.2540426</v>
      </c>
      <c r="B4596">
        <v>261830584.57108471</v>
      </c>
    </row>
    <row r="4597" spans="1:2" x14ac:dyDescent="0.25">
      <c r="A4597">
        <f ca="1">31349.6594631452*(((RANDBETWEEN(3800,4995))))</f>
        <v>122890665.09552915</v>
      </c>
      <c r="B4597">
        <v>216704504.1988785</v>
      </c>
    </row>
    <row r="4598" spans="1:2" x14ac:dyDescent="0.25">
      <c r="A4598">
        <f ca="1">30115.8307348475*(((RANDBETWEEN(3800,4995))))</f>
        <v>147928960.5695709</v>
      </c>
      <c r="B4598">
        <v>205752377.03359669</v>
      </c>
    </row>
    <row r="4599" spans="1:2" x14ac:dyDescent="0.25">
      <c r="A4599">
        <f ca="1">29305.5967083445*(((RANDBETWEEN(3800,4995))))</f>
        <v>139318806.75146967</v>
      </c>
      <c r="B4599">
        <v>258386275.87043041</v>
      </c>
    </row>
    <row r="4600" spans="1:2" x14ac:dyDescent="0.25">
      <c r="A4600">
        <f ca="1">27954.2033944787*(((RANDBETWEEN(3800,4995))))</f>
        <v>119084906.46047914</v>
      </c>
      <c r="B4600">
        <v>205837103.13967085</v>
      </c>
    </row>
    <row r="4601" spans="1:2" x14ac:dyDescent="0.25">
      <c r="A4601">
        <f ca="1">29266.8609562663*(((RANDBETWEEN(3800,4995))))</f>
        <v>118764921.76052877</v>
      </c>
      <c r="B4601">
        <v>242465430.83846849</v>
      </c>
    </row>
    <row r="4602" spans="1:2" x14ac:dyDescent="0.25">
      <c r="A4602">
        <f ca="1">30173.0736747307*(((RANDBETWEEN(3800,4995))))</f>
        <v>118700871.83639038</v>
      </c>
      <c r="B4602">
        <v>244530694.65509188</v>
      </c>
    </row>
    <row r="4603" spans="1:2" x14ac:dyDescent="0.25">
      <c r="A4603">
        <f ca="1">28246.4067645443*(((RANDBETWEEN(3800,4995))))</f>
        <v>133379532.74217798</v>
      </c>
      <c r="B4603">
        <v>263011440.24967796</v>
      </c>
    </row>
    <row r="4604" spans="1:2" x14ac:dyDescent="0.25">
      <c r="A4604">
        <f ca="1">27779.6381847357*(((RANDBETWEEN(3800,4995))))</f>
        <v>134647906.28141373</v>
      </c>
      <c r="B4604">
        <v>262040676.19608128</v>
      </c>
    </row>
    <row r="4605" spans="1:2" x14ac:dyDescent="0.25">
      <c r="A4605">
        <f ca="1">32273.759926415*(((RANDBETWEEN(3800,4995))))</f>
        <v>157205484.60156721</v>
      </c>
      <c r="B4605">
        <v>218968060.44459754</v>
      </c>
    </row>
    <row r="4606" spans="1:2" x14ac:dyDescent="0.25">
      <c r="A4606">
        <f ca="1">27508.1555130667*(((RANDBETWEEN(3800,4995))))</f>
        <v>129370855.37795256</v>
      </c>
      <c r="B4606">
        <v>248316841.27170673</v>
      </c>
    </row>
    <row r="4607" spans="1:2" x14ac:dyDescent="0.25">
      <c r="A4607">
        <f ca="1">28499.6461112724*(((RANDBETWEEN(3800,4995))))</f>
        <v>133121846.98575327</v>
      </c>
      <c r="B4607">
        <v>256903558.74999622</v>
      </c>
    </row>
    <row r="4608" spans="1:2" x14ac:dyDescent="0.25">
      <c r="A4608">
        <f ca="1">28350.4304061313*(((RANDBETWEEN(3800,4995))))</f>
        <v>109461011.79807293</v>
      </c>
      <c r="B4608">
        <v>234286837.60293972</v>
      </c>
    </row>
    <row r="4609" spans="1:2" x14ac:dyDescent="0.25">
      <c r="A4609">
        <f ca="1">28240.4137367273*(((RANDBETWEEN(3800,4995))))</f>
        <v>115164407.21837388</v>
      </c>
      <c r="B4609">
        <v>249298313.67965615</v>
      </c>
    </row>
    <row r="4610" spans="1:2" x14ac:dyDescent="0.25">
      <c r="A4610">
        <f ca="1">30494.7753629621*(((RANDBETWEEN(3800,4995))))</f>
        <v>140946851.72761104</v>
      </c>
      <c r="B4610">
        <v>264214270.11533082</v>
      </c>
    </row>
    <row r="4611" spans="1:2" x14ac:dyDescent="0.25">
      <c r="A4611">
        <f ca="1">27196.4649393292*(((RANDBETWEEN(3800,4995))))</f>
        <v>103944888.9981162</v>
      </c>
      <c r="B4611">
        <v>236498194.46924728</v>
      </c>
    </row>
    <row r="4612" spans="1:2" x14ac:dyDescent="0.25">
      <c r="A4612">
        <f ca="1">30124.4639973108*(((RANDBETWEEN(3800,4995))))</f>
        <v>145772281.28298712</v>
      </c>
      <c r="B4612">
        <v>231707716.44612217</v>
      </c>
    </row>
    <row r="4613" spans="1:2" x14ac:dyDescent="0.25">
      <c r="A4613">
        <f ca="1">33145.9753591666*(((RANDBETWEEN(3800,4995))))</f>
        <v>126319312.09378381</v>
      </c>
      <c r="B4613">
        <v>223671646.66342515</v>
      </c>
    </row>
    <row r="4614" spans="1:2" x14ac:dyDescent="0.25">
      <c r="A4614">
        <f ca="1">32675.5629798297*(((RANDBETWEEN(3800,4995))))</f>
        <v>152660230.24176431</v>
      </c>
      <c r="B4614">
        <v>247486804.44949594</v>
      </c>
    </row>
    <row r="4615" spans="1:2" x14ac:dyDescent="0.25">
      <c r="A4615">
        <f ca="1">28986.0223536468*(((RANDBETWEEN(3800,4995))))</f>
        <v>135712556.65977454</v>
      </c>
      <c r="B4615">
        <v>231869385.93881267</v>
      </c>
    </row>
    <row r="4616" spans="1:2" x14ac:dyDescent="0.25">
      <c r="A4616">
        <f ca="1">28258.1880965825*(((RANDBETWEEN(3800,4995))))</f>
        <v>114360887.22686955</v>
      </c>
      <c r="B4616">
        <v>211651807.48102614</v>
      </c>
    </row>
    <row r="4617" spans="1:2" x14ac:dyDescent="0.25">
      <c r="A4617">
        <f ca="1">31905.3653758397*(((RANDBETWEEN(3800,4995))))</f>
        <v>137639746.23137248</v>
      </c>
      <c r="B4617">
        <v>223986790.59138149</v>
      </c>
    </row>
    <row r="4618" spans="1:2" x14ac:dyDescent="0.25">
      <c r="A4618">
        <f ca="1">33585.5340690138*(((RANDBETWEEN(3800,4995))))</f>
        <v>162285300.62147477</v>
      </c>
      <c r="B4618">
        <v>264252867.01196253</v>
      </c>
    </row>
    <row r="4619" spans="1:2" x14ac:dyDescent="0.25">
      <c r="A4619">
        <f ca="1">32362.0285326057*(((RANDBETWEEN(3800,4995))))</f>
        <v>156082063.61275741</v>
      </c>
      <c r="B4619">
        <v>264124216.47304216</v>
      </c>
    </row>
    <row r="4620" spans="1:2" x14ac:dyDescent="0.25">
      <c r="A4620">
        <f ca="1">28431.5950702069*(((RANDBETWEEN(3800,4995))))</f>
        <v>128510809.71733509</v>
      </c>
      <c r="B4620">
        <v>254601505.32838055</v>
      </c>
    </row>
    <row r="4621" spans="1:2" x14ac:dyDescent="0.25">
      <c r="A4621">
        <f ca="1">32081.9041565844*(((RANDBETWEEN(3800,4995))))</f>
        <v>145555599.15842324</v>
      </c>
      <c r="B4621">
        <v>246030121.4319104</v>
      </c>
    </row>
    <row r="4622" spans="1:2" x14ac:dyDescent="0.25">
      <c r="A4622">
        <f ca="1">27209.8147173668*(((RANDBETWEEN(3800,4995))))</f>
        <v>125355616.40290867</v>
      </c>
      <c r="B4622">
        <v>264667743.90842116</v>
      </c>
    </row>
    <row r="4623" spans="1:2" x14ac:dyDescent="0.25">
      <c r="A4623">
        <f ca="1">28202.6181881904*(((RANDBETWEEN(3800,4995))))</f>
        <v>120989232.02733663</v>
      </c>
      <c r="B4623">
        <v>211077782.91541982</v>
      </c>
    </row>
    <row r="4624" spans="1:2" x14ac:dyDescent="0.25">
      <c r="A4624">
        <f ca="1">31775.0943601607*(((RANDBETWEEN(3800,4995))))</f>
        <v>137935684.61745781</v>
      </c>
      <c r="B4624">
        <v>218217356.34985846</v>
      </c>
    </row>
    <row r="4625" spans="1:2" x14ac:dyDescent="0.25">
      <c r="A4625">
        <f ca="1">30608.5982170391*(((RANDBETWEEN(3800,4995))))</f>
        <v>139116078.89644289</v>
      </c>
      <c r="B4625">
        <v>247895058.29332793</v>
      </c>
    </row>
    <row r="4626" spans="1:2" x14ac:dyDescent="0.25">
      <c r="A4626">
        <f ca="1">30322.8915666341*(((RANDBETWEEN(3800,4995))))</f>
        <v>147126669.88130841</v>
      </c>
      <c r="B4626">
        <v>240050130.28884593</v>
      </c>
    </row>
    <row r="4627" spans="1:2" x14ac:dyDescent="0.25">
      <c r="A4627">
        <f ca="1">30393.0221828081*(((RANDBETWEEN(3800,4995))))</f>
        <v>150171922.60525477</v>
      </c>
      <c r="B4627">
        <v>235865855.46344525</v>
      </c>
    </row>
    <row r="4628" spans="1:2" x14ac:dyDescent="0.25">
      <c r="A4628">
        <f ca="1">27119.9512383066*(((RANDBETWEEN(3800,4995))))</f>
        <v>130989364.48102081</v>
      </c>
      <c r="B4628">
        <v>217279505.38010055</v>
      </c>
    </row>
    <row r="4629" spans="1:2" x14ac:dyDescent="0.25">
      <c r="A4629">
        <f ca="1">32041.9441203843*(((RANDBETWEEN(3800,4995))))</f>
        <v>121919597.37806243</v>
      </c>
      <c r="B4629">
        <v>230375756.806802</v>
      </c>
    </row>
    <row r="4630" spans="1:2" x14ac:dyDescent="0.25">
      <c r="A4630">
        <f ca="1">30788.4080118787*(((RANDBETWEEN(3800,4995))))</f>
        <v>147199378.70479214</v>
      </c>
      <c r="B4630">
        <v>262448800.70635027</v>
      </c>
    </row>
    <row r="4631" spans="1:2" x14ac:dyDescent="0.25">
      <c r="A4631">
        <f ca="1">31311.4417295793*(((RANDBETWEEN(3800,4995))))</f>
        <v>149073774.07452708</v>
      </c>
      <c r="B4631">
        <v>253944980.75068283</v>
      </c>
    </row>
    <row r="4632" spans="1:2" x14ac:dyDescent="0.25">
      <c r="A4632">
        <f ca="1">30261.8449996103*(((RANDBETWEEN(3800,4995))))</f>
        <v>139839985.7431992</v>
      </c>
      <c r="B4632">
        <v>208909787.3758499</v>
      </c>
    </row>
    <row r="4633" spans="1:2" x14ac:dyDescent="0.25">
      <c r="A4633">
        <f ca="1">26642.4750598152*(((RANDBETWEEN(3800,4995))))</f>
        <v>113443658.80469291</v>
      </c>
      <c r="B4633">
        <v>206233461.44562784</v>
      </c>
    </row>
    <row r="4634" spans="1:2" x14ac:dyDescent="0.25">
      <c r="A4634">
        <f ca="1">29479.0822377738*(((RANDBETWEEN(3800,4995))))</f>
        <v>128646714.88564508</v>
      </c>
      <c r="B4634">
        <v>253210293.8322826</v>
      </c>
    </row>
    <row r="4635" spans="1:2" x14ac:dyDescent="0.25">
      <c r="A4635">
        <f ca="1">32983.8879120643*(((RANDBETWEEN(3800,4995))))</f>
        <v>136520312.06803411</v>
      </c>
      <c r="B4635">
        <v>257265034.75608528</v>
      </c>
    </row>
    <row r="4636" spans="1:2" x14ac:dyDescent="0.25">
      <c r="A4636">
        <f ca="1">31688.8963187659*(((RANDBETWEEN(3800,4995))))</f>
        <v>138829054.77251321</v>
      </c>
      <c r="B4636">
        <v>265470706.87419254</v>
      </c>
    </row>
    <row r="4637" spans="1:2" x14ac:dyDescent="0.25">
      <c r="A4637">
        <f ca="1">27292.786311123*(((RANDBETWEEN(3800,4995))))</f>
        <v>117249809.99258436</v>
      </c>
      <c r="B4637">
        <v>253270086.74418271</v>
      </c>
    </row>
    <row r="4638" spans="1:2" x14ac:dyDescent="0.25">
      <c r="A4638">
        <f ca="1">33572.9409893509*(((RANDBETWEEN(3800,4995))))</f>
        <v>145001532.13300669</v>
      </c>
      <c r="B4638">
        <v>227601964.29614538</v>
      </c>
    </row>
    <row r="4639" spans="1:2" x14ac:dyDescent="0.25">
      <c r="A4639">
        <f ca="1">31864.1060601804*(((RANDBETWEEN(3800,4995))))</f>
        <v>132331632.4679293</v>
      </c>
      <c r="B4639">
        <v>214569469.96500754</v>
      </c>
    </row>
    <row r="4640" spans="1:2" x14ac:dyDescent="0.25">
      <c r="A4640">
        <f ca="1">28724.4463149342*(((RANDBETWEEN(3800,4995))))</f>
        <v>126904603.81937909</v>
      </c>
      <c r="B4640">
        <v>209540774.55442724</v>
      </c>
    </row>
    <row r="4641" spans="1:2" x14ac:dyDescent="0.25">
      <c r="A4641">
        <f ca="1">28361.0918045067*(((RANDBETWEEN(3800,4995))))</f>
        <v>134516658.42877552</v>
      </c>
      <c r="B4641">
        <v>213424711.77205825</v>
      </c>
    </row>
    <row r="4642" spans="1:2" x14ac:dyDescent="0.25">
      <c r="A4642">
        <f ca="1">32664.3815694002*(((RANDBETWEEN(3800,4995))))</f>
        <v>132878704.22431998</v>
      </c>
      <c r="B4642">
        <v>231090555.40417472</v>
      </c>
    </row>
    <row r="4643" spans="1:2" x14ac:dyDescent="0.25">
      <c r="A4643">
        <f ca="1">32845.6709369192*(((RANDBETWEEN(3800,4995))))</f>
        <v>154735955.78382623</v>
      </c>
      <c r="B4643">
        <v>210753767.27825779</v>
      </c>
    </row>
    <row r="4644" spans="1:2" x14ac:dyDescent="0.25">
      <c r="A4644">
        <f ca="1">33284.1666332148*(((RANDBETWEEN(3800,4995))))</f>
        <v>130340796.53566913</v>
      </c>
      <c r="B4644">
        <v>246629010.31744027</v>
      </c>
    </row>
    <row r="4645" spans="1:2" x14ac:dyDescent="0.25">
      <c r="A4645">
        <f ca="1">30591.1960857548*(((RANDBETWEEN(3800,4995))))</f>
        <v>146960105.99596593</v>
      </c>
      <c r="B4645">
        <v>238500714.7303822</v>
      </c>
    </row>
    <row r="4646" spans="1:2" x14ac:dyDescent="0.25">
      <c r="A4646">
        <f ca="1">31821.1044286224*(((RANDBETWEEN(3800,4995))))</f>
        <v>141126598.1409404</v>
      </c>
      <c r="B4646">
        <v>230941690.45491865</v>
      </c>
    </row>
    <row r="4647" spans="1:2" x14ac:dyDescent="0.25">
      <c r="A4647">
        <f ca="1">32918.3555813882*(((RANDBETWEEN(3800,4995))))</f>
        <v>139540909.3095046</v>
      </c>
      <c r="B4647">
        <v>230827699.79129535</v>
      </c>
    </row>
    <row r="4648" spans="1:2" x14ac:dyDescent="0.25">
      <c r="A4648">
        <f ca="1">30875.5006832973*(((RANDBETWEEN(3800,4995))))</f>
        <v>138723624.57005474</v>
      </c>
      <c r="B4648">
        <v>250299544.00757784</v>
      </c>
    </row>
    <row r="4649" spans="1:2" x14ac:dyDescent="0.25">
      <c r="A4649">
        <f ca="1">31437.732207198*(((RANDBETWEEN(3800,4995))))</f>
        <v>151687057.89973041</v>
      </c>
      <c r="B4649">
        <v>204875872.34362906</v>
      </c>
    </row>
    <row r="4650" spans="1:2" x14ac:dyDescent="0.25">
      <c r="A4650">
        <f ca="1">26478.6741600649*(((RANDBETWEEN(3800,4995))))</f>
        <v>100751355.17904696</v>
      </c>
      <c r="B4650">
        <v>208552950.06676123</v>
      </c>
    </row>
    <row r="4651" spans="1:2" x14ac:dyDescent="0.25">
      <c r="A4651">
        <f ca="1">28953.3000881587*(((RANDBETWEEN(3800,4995))))</f>
        <v>133590526.60676408</v>
      </c>
      <c r="B4651">
        <v>223182225.81716403</v>
      </c>
    </row>
    <row r="4652" spans="1:2" x14ac:dyDescent="0.25">
      <c r="A4652">
        <f ca="1">29346.5524706462*(((RANDBETWEEN(3800,4995))))</f>
        <v>134847408.60261947</v>
      </c>
      <c r="B4652">
        <v>241060867.53103867</v>
      </c>
    </row>
    <row r="4653" spans="1:2" x14ac:dyDescent="0.25">
      <c r="A4653">
        <f ca="1">29006.9937073037*(((RANDBETWEEN(3800,4995))))</f>
        <v>114461597.16902052</v>
      </c>
      <c r="B4653">
        <v>211595696.9120428</v>
      </c>
    </row>
    <row r="4654" spans="1:2" x14ac:dyDescent="0.25">
      <c r="A4654">
        <f ca="1">31485.615437478*(((RANDBETWEEN(3800,4995))))</f>
        <v>143637377.62577459</v>
      </c>
      <c r="B4654">
        <v>224334808.59437257</v>
      </c>
    </row>
    <row r="4655" spans="1:2" x14ac:dyDescent="0.25">
      <c r="A4655">
        <f ca="1">31957.0265726914*(((RANDBETWEEN(3800,4995))))</f>
        <v>159273820.43829417</v>
      </c>
      <c r="B4655">
        <v>232018428.68451428</v>
      </c>
    </row>
    <row r="4656" spans="1:2" x14ac:dyDescent="0.25">
      <c r="A4656">
        <f ca="1">26817.1991278834*(((RANDBETWEEN(3800,4995))))</f>
        <v>102495335.06677018</v>
      </c>
      <c r="B4656">
        <v>211863851.63159746</v>
      </c>
    </row>
    <row r="4657" spans="1:2" x14ac:dyDescent="0.25">
      <c r="A4657">
        <f ca="1">31135.1413847745*(((RANDBETWEEN(3800,4995))))</f>
        <v>121769537.9558529</v>
      </c>
      <c r="B4657">
        <v>206429901.55958745</v>
      </c>
    </row>
    <row r="4658" spans="1:2" x14ac:dyDescent="0.25">
      <c r="A4658">
        <f ca="1">27915.7453720405*(((RANDBETWEEN(3800,4995))))</f>
        <v>134470145.45711929</v>
      </c>
      <c r="B4658">
        <v>235876924.04122072</v>
      </c>
    </row>
    <row r="4659" spans="1:2" x14ac:dyDescent="0.25">
      <c r="A4659">
        <f ca="1">26898.2684072538*(((RANDBETWEEN(3800,4995))))</f>
        <v>110793967.5694786</v>
      </c>
      <c r="B4659">
        <v>211722066.65042707</v>
      </c>
    </row>
    <row r="4660" spans="1:2" x14ac:dyDescent="0.25">
      <c r="A4660">
        <f ca="1">32294.4583582808*(((RANDBETWEEN(3800,4995))))</f>
        <v>155885350.49542123</v>
      </c>
      <c r="B4660">
        <v>264899153.35915622</v>
      </c>
    </row>
    <row r="4661" spans="1:2" x14ac:dyDescent="0.25">
      <c r="A4661">
        <f ca="1">29766.2697461966*(((RANDBETWEEN(3800,4995))))</f>
        <v>143622251.52539849</v>
      </c>
      <c r="B4661">
        <v>249647083.70217621</v>
      </c>
    </row>
    <row r="4662" spans="1:2" x14ac:dyDescent="0.25">
      <c r="A4662">
        <f ca="1">28218.3243585648*(((RANDBETWEEN(3800,4995))))</f>
        <v>122890802.58154969</v>
      </c>
      <c r="B4662">
        <v>211943044.73659962</v>
      </c>
    </row>
    <row r="4663" spans="1:2" x14ac:dyDescent="0.25">
      <c r="A4663">
        <f ca="1">28510.7020940792*(((RANDBETWEEN(3800,4995))))</f>
        <v>132403700.52490358</v>
      </c>
      <c r="B4663">
        <v>210021342.91757697</v>
      </c>
    </row>
    <row r="4664" spans="1:2" x14ac:dyDescent="0.25">
      <c r="A4664">
        <f ca="1">31085.5097447919*(((RANDBETWEEN(3800,4995))))</f>
        <v>124559637.54738131</v>
      </c>
      <c r="B4664">
        <v>248440849.05214202</v>
      </c>
    </row>
    <row r="4665" spans="1:2" x14ac:dyDescent="0.25">
      <c r="A4665">
        <f ca="1">27864.0575760638*(((RANDBETWEEN(3800,4995))))</f>
        <v>138233589.6348525</v>
      </c>
      <c r="B4665">
        <v>218370493.99027598</v>
      </c>
    </row>
    <row r="4666" spans="1:2" x14ac:dyDescent="0.25">
      <c r="A4666">
        <f ca="1">28295.5133469709*(((RANDBETWEEN(3800,4995))))</f>
        <v>116124786.77596843</v>
      </c>
      <c r="B4666">
        <v>214345906.17298636</v>
      </c>
    </row>
    <row r="4667" spans="1:2" x14ac:dyDescent="0.25">
      <c r="A4667">
        <f ca="1">26974.884513241*(((RANDBETWEEN(3800,4995))))</f>
        <v>108708784.58836122</v>
      </c>
      <c r="B4667">
        <v>267175694.49175864</v>
      </c>
    </row>
    <row r="4668" spans="1:2" x14ac:dyDescent="0.25">
      <c r="A4668">
        <f ca="1">32243.5375200698*(((RANDBETWEEN(3800,4995))))</f>
        <v>146675852.17879769</v>
      </c>
      <c r="B4668">
        <v>226685881.20656994</v>
      </c>
    </row>
    <row r="4669" spans="1:2" x14ac:dyDescent="0.25">
      <c r="A4669">
        <f ca="1">32075.246624325*(((RANDBETWEEN(3800,4995))))</f>
        <v>147481983.97864631</v>
      </c>
      <c r="B4669">
        <v>263695156.86031228</v>
      </c>
    </row>
    <row r="4670" spans="1:2" x14ac:dyDescent="0.25">
      <c r="A4670">
        <f ca="1">26989.4319153486*(((RANDBETWEEN(3800,4995))))</f>
        <v>112707867.67849565</v>
      </c>
      <c r="B4670">
        <v>220966906.6735695</v>
      </c>
    </row>
    <row r="4671" spans="1:2" x14ac:dyDescent="0.25">
      <c r="A4671">
        <f ca="1">33557.3921095138*(((RANDBETWEEN(3800,4995))))</f>
        <v>155001594.15384427</v>
      </c>
      <c r="B4671">
        <v>223546029.4451386</v>
      </c>
    </row>
    <row r="4672" spans="1:2" x14ac:dyDescent="0.25">
      <c r="A4672">
        <f ca="1">32428.7439861217*(((RANDBETWEEN(3800,4995))))</f>
        <v>140546176.43585134</v>
      </c>
      <c r="B4672">
        <v>216441867.32023823</v>
      </c>
    </row>
    <row r="4673" spans="1:2" x14ac:dyDescent="0.25">
      <c r="A4673">
        <f ca="1">31411.8023846119*(((RANDBETWEEN(3800,4995))))</f>
        <v>149677238.36267552</v>
      </c>
      <c r="B4673">
        <v>204277319.76256144</v>
      </c>
    </row>
    <row r="4674" spans="1:2" x14ac:dyDescent="0.25">
      <c r="A4674">
        <f ca="1">30461.3371246896*(((RANDBETWEEN(3800,4995))))</f>
        <v>131928051.08703056</v>
      </c>
      <c r="B4674">
        <v>238282196.41103417</v>
      </c>
    </row>
    <row r="4675" spans="1:2" x14ac:dyDescent="0.25">
      <c r="A4675">
        <f ca="1">30809.5197598219*(((RANDBETWEEN(3800,4995))))</f>
        <v>128260030.76013869</v>
      </c>
      <c r="B4675">
        <v>266263589.04189298</v>
      </c>
    </row>
    <row r="4676" spans="1:2" x14ac:dyDescent="0.25">
      <c r="A4676">
        <f ca="1">31154.4830942733*(((RANDBETWEEN(3800,4995))))</f>
        <v>137173189.06408542</v>
      </c>
      <c r="B4676">
        <v>262659414.81263116</v>
      </c>
    </row>
    <row r="4677" spans="1:2" x14ac:dyDescent="0.25">
      <c r="A4677">
        <f ca="1">29758.4903474696*(((RANDBETWEEN(3800,4995))))</f>
        <v>138525772.56747103</v>
      </c>
      <c r="B4677">
        <v>223789687.07414269</v>
      </c>
    </row>
    <row r="4678" spans="1:2" x14ac:dyDescent="0.25">
      <c r="A4678">
        <f ca="1">27490.6929908531*(((RANDBETWEEN(3800,4995))))</f>
        <v>109412958.10359523</v>
      </c>
      <c r="B4678">
        <v>260372768.30831796</v>
      </c>
    </row>
    <row r="4679" spans="1:2" x14ac:dyDescent="0.25">
      <c r="A4679">
        <f ca="1">29867.8700887297*(((RANDBETWEEN(3800,4995))))</f>
        <v>144590359.09954044</v>
      </c>
      <c r="B4679">
        <v>252628074.85813206</v>
      </c>
    </row>
    <row r="4680" spans="1:2" x14ac:dyDescent="0.25">
      <c r="A4680">
        <f ca="1">30946.3435254987*(((RANDBETWEEN(3800,4995))))</f>
        <v>141703307.00325835</v>
      </c>
      <c r="B4680">
        <v>260038353.01995218</v>
      </c>
    </row>
    <row r="4681" spans="1:2" x14ac:dyDescent="0.25">
      <c r="A4681">
        <f ca="1">27104.7746483843*(((RANDBETWEEN(3800,4995))))</f>
        <v>126552192.83330634</v>
      </c>
      <c r="B4681">
        <v>209793258.84528866</v>
      </c>
    </row>
    <row r="4682" spans="1:2" x14ac:dyDescent="0.25">
      <c r="A4682">
        <f ca="1">27504.8398307252*(((RANDBETWEEN(3800,4995))))</f>
        <v>125339555.10861458</v>
      </c>
      <c r="B4682">
        <v>264377707.91081801</v>
      </c>
    </row>
    <row r="4683" spans="1:2" x14ac:dyDescent="0.25">
      <c r="A4683">
        <f ca="1">33351.5500829859*(((RANDBETWEEN(3800,4995))))</f>
        <v>148114233.91854018</v>
      </c>
      <c r="B4683">
        <v>253757700.72234848</v>
      </c>
    </row>
    <row r="4684" spans="1:2" x14ac:dyDescent="0.25">
      <c r="A4684">
        <f ca="1">30694.2422505922*(((RANDBETWEEN(3800,4995))))</f>
        <v>140241992.84295565</v>
      </c>
      <c r="B4684">
        <v>260772132.02883494</v>
      </c>
    </row>
    <row r="4685" spans="1:2" x14ac:dyDescent="0.25">
      <c r="A4685">
        <f ca="1">31290.3527274745*(((RANDBETWEEN(3800,4995))))</f>
        <v>129229156.7644697</v>
      </c>
      <c r="B4685">
        <v>256699004.80950516</v>
      </c>
    </row>
    <row r="4686" spans="1:2" x14ac:dyDescent="0.25">
      <c r="A4686">
        <f ca="1">33349.1621839226*(((RANDBETWEEN(3800,4995))))</f>
        <v>144902109.6891439</v>
      </c>
      <c r="B4686">
        <v>264484447.53345564</v>
      </c>
    </row>
    <row r="4687" spans="1:2" x14ac:dyDescent="0.25">
      <c r="A4687">
        <f ca="1">26053.1329657525*(((RANDBETWEEN(3800,4995))))</f>
        <v>105384922.84646885</v>
      </c>
      <c r="B4687">
        <v>237751705.9436039</v>
      </c>
    </row>
    <row r="4688" spans="1:2" x14ac:dyDescent="0.25">
      <c r="A4688">
        <f ca="1">31698.0748324026*(((RANDBETWEEN(3800,4995))))</f>
        <v>138362096.64343715</v>
      </c>
      <c r="B4688">
        <v>255457186.15010104</v>
      </c>
    </row>
    <row r="4689" spans="1:2" x14ac:dyDescent="0.25">
      <c r="A4689">
        <f ca="1">27441.8725025237*(((RANDBETWEEN(3800,4995))))</f>
        <v>132407034.82467701</v>
      </c>
      <c r="B4689">
        <v>205483264.73433381</v>
      </c>
    </row>
    <row r="4690" spans="1:2" x14ac:dyDescent="0.25">
      <c r="A4690">
        <f ca="1">30484.0212183349*(((RANDBETWEEN(3800,4995))))</f>
        <v>126661108.16218163</v>
      </c>
      <c r="B4690">
        <v>230202870.78346175</v>
      </c>
    </row>
    <row r="4691" spans="1:2" x14ac:dyDescent="0.25">
      <c r="A4691">
        <f ca="1">29452.1154767333*(((RANDBETWEEN(3800,4995))))</f>
        <v>134242742.34295037</v>
      </c>
      <c r="B4691">
        <v>232215058.46920121</v>
      </c>
    </row>
    <row r="4692" spans="1:2" x14ac:dyDescent="0.25">
      <c r="A4692">
        <f ca="1">27554.431949044*(((RANDBETWEEN(3800,4995))))</f>
        <v>115480624.2984433</v>
      </c>
      <c r="B4692">
        <v>228463332.99625909</v>
      </c>
    </row>
    <row r="4693" spans="1:2" x14ac:dyDescent="0.25">
      <c r="A4693">
        <f ca="1">31957.5006278261*(((RANDBETWEEN(3800,4995))))</f>
        <v>154866048.04244548</v>
      </c>
      <c r="B4693">
        <v>215980631.38001242</v>
      </c>
    </row>
    <row r="4694" spans="1:2" x14ac:dyDescent="0.25">
      <c r="A4694">
        <f ca="1">28556.2616865949*(((RANDBETWEEN(3800,4995))))</f>
        <v>136727380.95541614</v>
      </c>
      <c r="B4694">
        <v>213508908.51171789</v>
      </c>
    </row>
    <row r="4695" spans="1:2" x14ac:dyDescent="0.25">
      <c r="A4695">
        <f ca="1">27949.8407398409*(((RANDBETWEEN(3800,4995))))</f>
        <v>135333128.86230943</v>
      </c>
      <c r="B4695">
        <v>219137034.04281121</v>
      </c>
    </row>
    <row r="4696" spans="1:2" x14ac:dyDescent="0.25">
      <c r="A4696">
        <f ca="1">27917.5343727119*(((RANDBETWEEN(3800,4995))))</f>
        <v>124484285.76792255</v>
      </c>
      <c r="B4696">
        <v>223628959.58539948</v>
      </c>
    </row>
    <row r="4697" spans="1:2" x14ac:dyDescent="0.25">
      <c r="A4697">
        <f ca="1">27583.538852952*(((RANDBETWEEN(3800,4995))))</f>
        <v>125091348.69813725</v>
      </c>
      <c r="B4697">
        <v>207558340.09106377</v>
      </c>
    </row>
    <row r="4698" spans="1:2" x14ac:dyDescent="0.25">
      <c r="A4698">
        <f ca="1">32497.7012738226*(((RANDBETWEEN(3800,4995))))</f>
        <v>142794899.39717641</v>
      </c>
      <c r="B4698">
        <v>218442210.60029244</v>
      </c>
    </row>
    <row r="4699" spans="1:2" x14ac:dyDescent="0.25">
      <c r="A4699">
        <f ca="1">28256.4927344426*(((RANDBETWEEN(3800,4995))))</f>
        <v>116981879.92059235</v>
      </c>
      <c r="B4699">
        <v>250037341.20559037</v>
      </c>
    </row>
    <row r="4700" spans="1:2" x14ac:dyDescent="0.25">
      <c r="A4700">
        <f ca="1">27752.4354971287*(((RANDBETWEEN(3800,4995))))</f>
        <v>132351364.88580696</v>
      </c>
      <c r="B4700">
        <v>225074170.66105849</v>
      </c>
    </row>
    <row r="4701" spans="1:2" x14ac:dyDescent="0.25">
      <c r="A4701">
        <f ca="1">29122.8695673026*(((RANDBETWEEN(3800,4995))))</f>
        <v>139178193.66213927</v>
      </c>
      <c r="B4701">
        <v>233392242.25553006</v>
      </c>
    </row>
    <row r="4702" spans="1:2" x14ac:dyDescent="0.25">
      <c r="A4702">
        <f ca="1">31596.6053683953*(((RANDBETWEEN(3800,4995))))</f>
        <v>156750759.23260888</v>
      </c>
      <c r="B4702">
        <v>206205912.69964221</v>
      </c>
    </row>
    <row r="4703" spans="1:2" x14ac:dyDescent="0.25">
      <c r="A4703">
        <f ca="1">27842.7478377317*(((RANDBETWEEN(3800,4995))))</f>
        <v>109728269.2285008</v>
      </c>
      <c r="B4703">
        <v>228764271.64375821</v>
      </c>
    </row>
    <row r="4704" spans="1:2" x14ac:dyDescent="0.25">
      <c r="A4704">
        <f ca="1">30240.1775069669*(((RANDBETWEEN(3800,4995))))</f>
        <v>118329814.58476135</v>
      </c>
      <c r="B4704">
        <v>253552316.46091539</v>
      </c>
    </row>
    <row r="4705" spans="1:2" x14ac:dyDescent="0.25">
      <c r="A4705">
        <f ca="1">31424.0556953005*(((RANDBETWEEN(3800,4995))))</f>
        <v>138360117.22640818</v>
      </c>
      <c r="B4705">
        <v>239890893.54932976</v>
      </c>
    </row>
    <row r="4706" spans="1:2" x14ac:dyDescent="0.25">
      <c r="A4706">
        <f ca="1">33201.4429501917*(((RANDBETWEEN(3800,4995))))</f>
        <v>127493540.92873597</v>
      </c>
      <c r="B4706">
        <v>259969737.32834744</v>
      </c>
    </row>
    <row r="4707" spans="1:2" x14ac:dyDescent="0.25">
      <c r="A4707">
        <f ca="1">29623.2387579506*(((RANDBETWEEN(3800,4995))))</f>
        <v>138192408.8058396</v>
      </c>
      <c r="B4707">
        <v>220466039.82081765</v>
      </c>
    </row>
    <row r="4708" spans="1:2" x14ac:dyDescent="0.25">
      <c r="A4708">
        <f ca="1">29068.4713913956*(((RANDBETWEEN(3800,4995))))</f>
        <v>113483312.31200823</v>
      </c>
      <c r="B4708">
        <v>210658491.7443167</v>
      </c>
    </row>
    <row r="4709" spans="1:2" x14ac:dyDescent="0.25">
      <c r="A4709">
        <f ca="1">26802.6842530439*(((RANDBETWEEN(3800,4995))))</f>
        <v>123479966.35377342</v>
      </c>
      <c r="B4709">
        <v>205236186.4775328</v>
      </c>
    </row>
    <row r="4710" spans="1:2" x14ac:dyDescent="0.25">
      <c r="A4710">
        <f ca="1">33299.6884420169*(((RANDBETWEEN(3800,4995))))</f>
        <v>133664949.40625578</v>
      </c>
      <c r="B4710">
        <v>266354684.35133958</v>
      </c>
    </row>
    <row r="4711" spans="1:2" x14ac:dyDescent="0.25">
      <c r="A4711">
        <f ca="1">28790.9704960783*(((RANDBETWEEN(3800,4995))))</f>
        <v>117092877.00755052</v>
      </c>
      <c r="B4711">
        <v>208137694.90018234</v>
      </c>
    </row>
    <row r="4712" spans="1:2" x14ac:dyDescent="0.25">
      <c r="A4712">
        <f ca="1">29982.7308686367*(((RANDBETWEEN(3800,4995))))</f>
        <v>140948817.81346118</v>
      </c>
      <c r="B4712">
        <v>248060338.57850549</v>
      </c>
    </row>
    <row r="4713" spans="1:2" x14ac:dyDescent="0.25">
      <c r="A4713">
        <f ca="1">31235.4078706844*(((RANDBETWEEN(3800,4995))))</f>
        <v>130720181.93881424</v>
      </c>
      <c r="B4713">
        <v>255104887.25903428</v>
      </c>
    </row>
    <row r="4714" spans="1:2" x14ac:dyDescent="0.25">
      <c r="A4714">
        <f ca="1">29795.561214348*(((RANDBETWEEN(3800,4995))))</f>
        <v>137715083.93271667</v>
      </c>
      <c r="B4714">
        <v>211635499.81394735</v>
      </c>
    </row>
    <row r="4715" spans="1:2" x14ac:dyDescent="0.25">
      <c r="A4715">
        <f ca="1">27850.9340303752*(((RANDBETWEEN(3800,4995))))</f>
        <v>109175661.39907078</v>
      </c>
      <c r="B4715">
        <v>210691140.33382437</v>
      </c>
    </row>
    <row r="4716" spans="1:2" x14ac:dyDescent="0.25">
      <c r="A4716">
        <f ca="1">30727.6006559969*(((RANDBETWEEN(3800,4995))))</f>
        <v>136369091.71131432</v>
      </c>
      <c r="B4716">
        <v>213888046.39609405</v>
      </c>
    </row>
    <row r="4717" spans="1:2" x14ac:dyDescent="0.25">
      <c r="A4717">
        <f ca="1">33214.5067087566*(((RANDBETWEEN(3800,4995))))</f>
        <v>145413110.37093657</v>
      </c>
      <c r="B4717">
        <v>239858170.18653592</v>
      </c>
    </row>
    <row r="4718" spans="1:2" x14ac:dyDescent="0.25">
      <c r="A4718">
        <f ca="1">26568.322061357*(((RANDBETWEEN(3800,4995))))</f>
        <v>113127915.33725822</v>
      </c>
      <c r="B4718">
        <v>224724069.15483841</v>
      </c>
    </row>
    <row r="4719" spans="1:2" x14ac:dyDescent="0.25">
      <c r="A4719">
        <f ca="1">30181.0069830751*(((RANDBETWEEN(3800,4995))))</f>
        <v>143872860.28831887</v>
      </c>
      <c r="B4719">
        <v>230260349.56014001</v>
      </c>
    </row>
    <row r="4720" spans="1:2" x14ac:dyDescent="0.25">
      <c r="A4720">
        <f ca="1">32265.7059396864*(((RANDBETWEEN(3800,4995))))</f>
        <v>151713349.32840523</v>
      </c>
      <c r="B4720">
        <v>246542337.76084957</v>
      </c>
    </row>
    <row r="4721" spans="1:2" x14ac:dyDescent="0.25">
      <c r="A4721">
        <f ca="1">28925.016889671*(((RANDBETWEEN(3800,4995))))</f>
        <v>115757917.59246339</v>
      </c>
      <c r="B4721">
        <v>252378410.53000855</v>
      </c>
    </row>
    <row r="4722" spans="1:2" x14ac:dyDescent="0.25">
      <c r="A4722">
        <f ca="1">30165.4354187974*(((RANDBETWEEN(3800,4995))))</f>
        <v>124432421.10253932</v>
      </c>
      <c r="B4722">
        <v>237833474.23183101</v>
      </c>
    </row>
    <row r="4723" spans="1:2" x14ac:dyDescent="0.25">
      <c r="A4723">
        <f ca="1">30921.7208216744*(((RANDBETWEEN(3800,4995))))</f>
        <v>124738221.7946346</v>
      </c>
      <c r="B4723">
        <v>255754564.09154832</v>
      </c>
    </row>
    <row r="4724" spans="1:2" x14ac:dyDescent="0.25">
      <c r="A4724">
        <f ca="1">30101.5869593218*(((RANDBETWEEN(3800,4995))))</f>
        <v>137534150.81714123</v>
      </c>
      <c r="B4724">
        <v>227614128.93639159</v>
      </c>
    </row>
    <row r="4725" spans="1:2" x14ac:dyDescent="0.25">
      <c r="A4725">
        <f ca="1">31778.7547120595*(((RANDBETWEEN(3800,4995))))</f>
        <v>143703528.80793303</v>
      </c>
      <c r="B4725">
        <v>220689757.9466916</v>
      </c>
    </row>
    <row r="4726" spans="1:2" x14ac:dyDescent="0.25">
      <c r="A4726">
        <f ca="1">29569.4937088839*(((RANDBETWEEN(3800,4995))))</f>
        <v>147463065.1262041</v>
      </c>
      <c r="B4726">
        <v>242006609.95101598</v>
      </c>
    </row>
    <row r="4727" spans="1:2" x14ac:dyDescent="0.25">
      <c r="A4727">
        <f ca="1">27889.2736869673*(((RANDBETWEEN(3800,4995))))</f>
        <v>111361869.83206044</v>
      </c>
      <c r="B4727">
        <v>207627252.88651958</v>
      </c>
    </row>
    <row r="4728" spans="1:2" x14ac:dyDescent="0.25">
      <c r="A4728">
        <f ca="1">30501.5105064603*(((RANDBETWEEN(3800,4995))))</f>
        <v>140306948.32971725</v>
      </c>
      <c r="B4728">
        <v>254770348.55889499</v>
      </c>
    </row>
    <row r="4729" spans="1:2" x14ac:dyDescent="0.25">
      <c r="A4729">
        <f ca="1">33254.1602771703*(((RANDBETWEEN(3800,4995))))</f>
        <v>138004765.15025672</v>
      </c>
      <c r="B4729">
        <v>217098355.32505757</v>
      </c>
    </row>
    <row r="4730" spans="1:2" x14ac:dyDescent="0.25">
      <c r="A4730">
        <f ca="1">30237.1356051203*(((RANDBETWEEN(3800,4995))))</f>
        <v>126058618.33774638</v>
      </c>
      <c r="B4730">
        <v>225329653.78050739</v>
      </c>
    </row>
    <row r="4731" spans="1:2" x14ac:dyDescent="0.25">
      <c r="A4731">
        <f ca="1">27794.6324149271*(((RANDBETWEEN(3800,4995))))</f>
        <v>106370058.25192598</v>
      </c>
      <c r="B4731">
        <v>242522179.2330429</v>
      </c>
    </row>
    <row r="4732" spans="1:2" x14ac:dyDescent="0.25">
      <c r="A4732">
        <f ca="1">34572.5234546415*(((RANDBETWEEN(3800,4995))))</f>
        <v>153813156.84970003</v>
      </c>
      <c r="B4732">
        <v>246327464.93005186</v>
      </c>
    </row>
    <row r="4733" spans="1:2" x14ac:dyDescent="0.25">
      <c r="A4733">
        <f ca="1">35911.3907536408*(((RANDBETWEEN(3800,4995))))</f>
        <v>169860878.26472116</v>
      </c>
      <c r="B4733">
        <v>264891908.00544244</v>
      </c>
    </row>
    <row r="4734" spans="1:2" x14ac:dyDescent="0.25">
      <c r="A4734">
        <f ca="1">30449.8635343375*(((RANDBETWEEN(3800,4995))))</f>
        <v>150300526.40548992</v>
      </c>
      <c r="B4734">
        <v>243750960.13583678</v>
      </c>
    </row>
    <row r="4735" spans="1:2" x14ac:dyDescent="0.25">
      <c r="A4735">
        <f ca="1">31435.0705086116*(((RANDBETWEEN(3800,4995))))</f>
        <v>124608619.49613637</v>
      </c>
      <c r="B4735">
        <v>232456597.77803564</v>
      </c>
    </row>
    <row r="4736" spans="1:2" x14ac:dyDescent="0.25">
      <c r="A4736">
        <f ca="1">32461.6353866874*(((RANDBETWEEN(3800,4995))))</f>
        <v>133190089.99157859</v>
      </c>
      <c r="B4736">
        <v>264534424.89451969</v>
      </c>
    </row>
    <row r="4737" spans="1:2" x14ac:dyDescent="0.25">
      <c r="A4737">
        <f ca="1">33070.5084615099*(((RANDBETWEEN(3800,4995))))</f>
        <v>145212602.65448987</v>
      </c>
      <c r="B4737">
        <v>241907500.96050483</v>
      </c>
    </row>
    <row r="4738" spans="1:2" x14ac:dyDescent="0.25">
      <c r="A4738">
        <f ca="1">27487.1195859996*(((RANDBETWEEN(3800,4995))))</f>
        <v>127402799.28110832</v>
      </c>
      <c r="B4738">
        <v>219981451.4054276</v>
      </c>
    </row>
    <row r="4739" spans="1:2" x14ac:dyDescent="0.25">
      <c r="A4739">
        <f ca="1">28862.0987234552*(((RANDBETWEEN(3800,4995))))</f>
        <v>110484113.91338633</v>
      </c>
      <c r="B4739">
        <v>245263786.13210559</v>
      </c>
    </row>
    <row r="4740" spans="1:2" x14ac:dyDescent="0.25">
      <c r="A4740">
        <f ca="1">30147.2795622758*(((RANDBETWEEN(3800,4995))))</f>
        <v>127854612.62361175</v>
      </c>
      <c r="B4740">
        <v>262450041.89000097</v>
      </c>
    </row>
    <row r="4741" spans="1:2" x14ac:dyDescent="0.25">
      <c r="A4741">
        <f ca="1">29788.3601281983*(((RANDBETWEEN(3800,4995))))</f>
        <v>125736668.10112487</v>
      </c>
      <c r="B4741">
        <v>242716422.64341509</v>
      </c>
    </row>
    <row r="4742" spans="1:2" x14ac:dyDescent="0.25">
      <c r="A4742">
        <f ca="1">31702.0463055581*(((RANDBETWEEN(3800,4995))))</f>
        <v>131056259.42717732</v>
      </c>
      <c r="B4742">
        <v>261226571.25701892</v>
      </c>
    </row>
    <row r="4743" spans="1:2" x14ac:dyDescent="0.25">
      <c r="A4743">
        <f ca="1">29351.9722512686*(((RANDBETWEEN(3800,4995))))</f>
        <v>114325931.91869123</v>
      </c>
      <c r="B4743">
        <v>215633119.7222701</v>
      </c>
    </row>
    <row r="4744" spans="1:2" x14ac:dyDescent="0.25">
      <c r="A4744">
        <f ca="1">31039.5355953408*(((RANDBETWEEN(3800,4995))))</f>
        <v>121395623.7133778</v>
      </c>
      <c r="B4744">
        <v>220340757.90888253</v>
      </c>
    </row>
    <row r="4745" spans="1:2" x14ac:dyDescent="0.25">
      <c r="A4745">
        <f ca="1">26439.110516054*(((RANDBETWEEN(3800,4995))))</f>
        <v>108453231.33685347</v>
      </c>
      <c r="B4745">
        <v>227492566.00973046</v>
      </c>
    </row>
    <row r="4746" spans="1:2" x14ac:dyDescent="0.25">
      <c r="A4746">
        <f ca="1">26601.251389141*(((RANDBETWEEN(3800,4995))))</f>
        <v>113959760.95107993</v>
      </c>
      <c r="B4746">
        <v>242048934.95942104</v>
      </c>
    </row>
    <row r="4747" spans="1:2" x14ac:dyDescent="0.25">
      <c r="A4747">
        <f ca="1">29244.7366942073*(((RANDBETWEEN(3800,4995))))</f>
        <v>115984625.72922629</v>
      </c>
      <c r="B4747">
        <v>234360896.91151959</v>
      </c>
    </row>
    <row r="4748" spans="1:2" x14ac:dyDescent="0.25">
      <c r="A4748">
        <f ca="1">28312.7768220153*(((RANDBETWEEN(3800,4995))))</f>
        <v>116620327.72988099</v>
      </c>
      <c r="B4748">
        <v>241685934.82702532</v>
      </c>
    </row>
    <row r="4749" spans="1:2" x14ac:dyDescent="0.25">
      <c r="A4749">
        <f ca="1">31156.6664421116*(((RANDBETWEEN(3800,4995))))</f>
        <v>133662099.0366586</v>
      </c>
      <c r="B4749">
        <v>257212420.03278571</v>
      </c>
    </row>
    <row r="4750" spans="1:2" x14ac:dyDescent="0.25">
      <c r="A4750">
        <f ca="1">26215.7062586105*(((RANDBETWEEN(3800,4995))))</f>
        <v>113487792.39352493</v>
      </c>
      <c r="B4750">
        <v>247288289.8962087</v>
      </c>
    </row>
    <row r="4751" spans="1:2" x14ac:dyDescent="0.25">
      <c r="A4751">
        <f ca="1">33059.6644125078*(((RANDBETWEEN(3800,4995))))</f>
        <v>161893176.62805071</v>
      </c>
      <c r="B4751">
        <v>224254213.72612417</v>
      </c>
    </row>
    <row r="4752" spans="1:2" x14ac:dyDescent="0.25">
      <c r="A4752">
        <f ca="1">27194.9226588953*(((RANDBETWEEN(3800,4995))))</f>
        <v>118787422.17405479</v>
      </c>
      <c r="B4752">
        <v>264476018.8384746</v>
      </c>
    </row>
    <row r="4753" spans="1:2" x14ac:dyDescent="0.25">
      <c r="A4753">
        <f ca="1">29602.4664790156*(((RANDBETWEEN(3800,4995))))</f>
        <v>128948343.98259217</v>
      </c>
      <c r="B4753">
        <v>267741182.25067639</v>
      </c>
    </row>
    <row r="4754" spans="1:2" x14ac:dyDescent="0.25">
      <c r="A4754">
        <f ca="1">32246.4441909131*(((RANDBETWEEN(3800,4995))))</f>
        <v>130727084.74996156</v>
      </c>
      <c r="B4754">
        <v>216687095.90429023</v>
      </c>
    </row>
    <row r="4755" spans="1:2" x14ac:dyDescent="0.25">
      <c r="A4755">
        <f ca="1">29997.5063484197*(((RANDBETWEEN(3800,4995))))</f>
        <v>134778796.02344954</v>
      </c>
      <c r="B4755">
        <v>220763861.01521856</v>
      </c>
    </row>
    <row r="4756" spans="1:2" x14ac:dyDescent="0.25">
      <c r="A4756">
        <f ca="1">30179.7881611429*(((RANDBETWEEN(3800,4995))))</f>
        <v>145315679.99590313</v>
      </c>
      <c r="B4756">
        <v>250479089.16438586</v>
      </c>
    </row>
    <row r="4757" spans="1:2" x14ac:dyDescent="0.25">
      <c r="A4757">
        <f ca="1">28085.2223411267*(((RANDBETWEEN(3800,4995))))</f>
        <v>122226887.6285836</v>
      </c>
      <c r="B4757">
        <v>251775699.55605167</v>
      </c>
    </row>
    <row r="4758" spans="1:2" x14ac:dyDescent="0.25">
      <c r="A4758">
        <f ca="1">27798.5623971196*(((RANDBETWEEN(3800,4995))))</f>
        <v>107163458.04089604</v>
      </c>
      <c r="B4758">
        <v>240962686.39572114</v>
      </c>
    </row>
    <row r="4759" spans="1:2" x14ac:dyDescent="0.25">
      <c r="A4759">
        <f ca="1">32159.0125292511*(((RANDBETWEEN(3800,4995))))</f>
        <v>135775350.89849818</v>
      </c>
      <c r="B4759">
        <v>230510126.59914806</v>
      </c>
    </row>
    <row r="4760" spans="1:2" x14ac:dyDescent="0.25">
      <c r="A4760">
        <f ca="1">29733.8078547524*(((RANDBETWEEN(3800,4995))))</f>
        <v>120065116.11749001</v>
      </c>
      <c r="B4760">
        <v>260061248.88616782</v>
      </c>
    </row>
    <row r="4761" spans="1:2" x14ac:dyDescent="0.25">
      <c r="A4761">
        <f ca="1">33728.5015686777*(((RANDBETWEEN(3800,4995))))</f>
        <v>142098177.10883918</v>
      </c>
      <c r="B4761">
        <v>264397465.27307916</v>
      </c>
    </row>
    <row r="4762" spans="1:2" x14ac:dyDescent="0.25">
      <c r="A4762">
        <f ca="1">31517.3653576949*(((RANDBETWEEN(3800,4995))))</f>
        <v>157397722.59632835</v>
      </c>
      <c r="B4762">
        <v>214782056.08460081</v>
      </c>
    </row>
    <row r="4763" spans="1:2" x14ac:dyDescent="0.25">
      <c r="A4763">
        <f ca="1">26927.1138717528*(((RANDBETWEEN(3800,4995))))</f>
        <v>126099674.26141821</v>
      </c>
      <c r="B4763">
        <v>213319338.95599744</v>
      </c>
    </row>
    <row r="4764" spans="1:2" x14ac:dyDescent="0.25">
      <c r="A4764">
        <f ca="1">26950.852699846*(((RANDBETWEEN(3800,4995))))</f>
        <v>107426098.86158615</v>
      </c>
      <c r="B4764">
        <v>230043016.91224125</v>
      </c>
    </row>
    <row r="4765" spans="1:2" x14ac:dyDescent="0.25">
      <c r="A4765">
        <f ca="1">33191.1883351595*(((RANDBETWEEN(3800,4995))))</f>
        <v>136150254.5508242</v>
      </c>
      <c r="B4765">
        <v>253057247.66205677</v>
      </c>
    </row>
    <row r="4766" spans="1:2" x14ac:dyDescent="0.25">
      <c r="A4766">
        <f ca="1">28489.9801826137*(((RANDBETWEEN(3800,4995))))</f>
        <v>126951351.6937267</v>
      </c>
      <c r="B4766">
        <v>213260423.6086787</v>
      </c>
    </row>
    <row r="4767" spans="1:2" x14ac:dyDescent="0.25">
      <c r="A4767">
        <f ca="1">29579.3806493167*(((RANDBETWEEN(3800,4995))))</f>
        <v>136479262.31594732</v>
      </c>
      <c r="B4767">
        <v>235199601.75650829</v>
      </c>
    </row>
    <row r="4768" spans="1:2" x14ac:dyDescent="0.25">
      <c r="A4768">
        <f ca="1">28215.3329382056*(((RANDBETWEEN(3800,4995))))</f>
        <v>109672999.13080518</v>
      </c>
      <c r="B4768">
        <v>251221606.50334275</v>
      </c>
    </row>
    <row r="4769" spans="1:2" x14ac:dyDescent="0.25">
      <c r="A4769">
        <f ca="1">30763.3711092453*(((RANDBETWEEN(3800,4995))))</f>
        <v>135758756.70509928</v>
      </c>
      <c r="B4769">
        <v>229077938.32569316</v>
      </c>
    </row>
    <row r="4770" spans="1:2" x14ac:dyDescent="0.25">
      <c r="A4770">
        <f ca="1">29002.6343629163*(((RANDBETWEEN(3800,4995))))</f>
        <v>136573405.21497294</v>
      </c>
      <c r="B4770">
        <v>216644008.77091008</v>
      </c>
    </row>
    <row r="4771" spans="1:2" x14ac:dyDescent="0.25">
      <c r="A4771">
        <f ca="1">33460.3455495448*(((RANDBETWEEN(3800,4995))))</f>
        <v>136919733.98873734</v>
      </c>
      <c r="B4771">
        <v>257773697.13363639</v>
      </c>
    </row>
    <row r="4772" spans="1:2" x14ac:dyDescent="0.25">
      <c r="A4772">
        <f ca="1">29062.2304011735*(((RANDBETWEEN(3800,4995))))</f>
        <v>117295161.89913632</v>
      </c>
      <c r="B4772">
        <v>222113138.63145187</v>
      </c>
    </row>
    <row r="4773" spans="1:2" x14ac:dyDescent="0.25">
      <c r="A4773">
        <f ca="1">28809.308731463*(((RANDBETWEEN(3800,4995))))</f>
        <v>121892185.24281991</v>
      </c>
      <c r="B4773">
        <v>225439468.20967495</v>
      </c>
    </row>
    <row r="4774" spans="1:2" x14ac:dyDescent="0.25">
      <c r="A4774">
        <f ca="1">27216.7033085279*(((RANDBETWEEN(3800,4995))))</f>
        <v>127864072.14346395</v>
      </c>
      <c r="B4774">
        <v>206320787.59916872</v>
      </c>
    </row>
    <row r="4775" spans="1:2" x14ac:dyDescent="0.25">
      <c r="A4775">
        <f ca="1">29522.237226103*(((RANDBETWEEN(3800,4995))))</f>
        <v>127506542.57953875</v>
      </c>
      <c r="B4775">
        <v>207756469.0317066</v>
      </c>
    </row>
    <row r="4776" spans="1:2" x14ac:dyDescent="0.25">
      <c r="A4776">
        <f ca="1">30982.2527583671*(((RANDBETWEEN(3800,4995))))</f>
        <v>119157744.10867983</v>
      </c>
      <c r="B4776">
        <v>210362077.14269671</v>
      </c>
    </row>
    <row r="4777" spans="1:2" x14ac:dyDescent="0.25">
      <c r="A4777">
        <f ca="1">27892.4327406054*(((RANDBETWEEN(3800,4995))))</f>
        <v>114163727.20729779</v>
      </c>
      <c r="B4777">
        <v>236448151.59773353</v>
      </c>
    </row>
    <row r="4778" spans="1:2" x14ac:dyDescent="0.25">
      <c r="A4778">
        <f ca="1">28583.0430709129*(((RANDBETWEEN(3800,4995))))</f>
        <v>118305215.27050832</v>
      </c>
      <c r="B4778">
        <v>234609446.46600339</v>
      </c>
    </row>
    <row r="4779" spans="1:2" x14ac:dyDescent="0.25">
      <c r="A4779">
        <f ca="1">26349.868229027*(((RANDBETWEEN(3800,4995))))</f>
        <v>126558417.10401677</v>
      </c>
      <c r="B4779">
        <v>232337194.70557004</v>
      </c>
    </row>
    <row r="4780" spans="1:2" x14ac:dyDescent="0.25">
      <c r="A4780">
        <f ca="1">29864.7237224713*(((RANDBETWEEN(3800,4995))))</f>
        <v>139289071.44160628</v>
      </c>
      <c r="B4780">
        <v>212507612.04874331</v>
      </c>
    </row>
    <row r="4781" spans="1:2" x14ac:dyDescent="0.25">
      <c r="A4781">
        <f ca="1">27613.0684561199*(((RANDBETWEEN(3800,4995))))</f>
        <v>129560517.19611475</v>
      </c>
      <c r="B4781">
        <v>252985706.20322129</v>
      </c>
    </row>
    <row r="4782" spans="1:2" x14ac:dyDescent="0.25">
      <c r="A4782">
        <f ca="1">28037.8508303698*(((RANDBETWEEN(3800,4995))))</f>
        <v>135002251.74823061</v>
      </c>
      <c r="B4782">
        <v>264141845.80127218</v>
      </c>
    </row>
    <row r="4783" spans="1:2" x14ac:dyDescent="0.25">
      <c r="A4783">
        <f ca="1">26299.2083420054*(((RANDBETWEEN(3800,4995))))</f>
        <v>128182341.45893438</v>
      </c>
      <c r="B4783">
        <v>213022909.07221657</v>
      </c>
    </row>
    <row r="4784" spans="1:2" x14ac:dyDescent="0.25">
      <c r="A4784">
        <f ca="1">30720.9361066639*(((RANDBETWEEN(3800,4995))))</f>
        <v>124327628.42366864</v>
      </c>
      <c r="B4784">
        <v>260105377.9235757</v>
      </c>
    </row>
    <row r="4785" spans="1:2" x14ac:dyDescent="0.25">
      <c r="A4785">
        <f ca="1">32638.0595265897*(((RANDBETWEEN(3800,4995))))</f>
        <v>157478637.21579537</v>
      </c>
      <c r="B4785">
        <v>211079616.77659589</v>
      </c>
    </row>
    <row r="4786" spans="1:2" x14ac:dyDescent="0.25">
      <c r="A4786">
        <f ca="1">29245.7992722717*(((RANDBETWEEN(3800,4995))))</f>
        <v>143421399.63122058</v>
      </c>
      <c r="B4786">
        <v>214772648.82426795</v>
      </c>
    </row>
    <row r="4787" spans="1:2" x14ac:dyDescent="0.25">
      <c r="A4787">
        <f ca="1">26908.2078931072*(((RANDBETWEEN(3800,4995))))</f>
        <v>103973315.2989663</v>
      </c>
      <c r="B4787">
        <v>224460133.5360828</v>
      </c>
    </row>
    <row r="4788" spans="1:2" x14ac:dyDescent="0.25">
      <c r="A4788">
        <f ca="1">27903.4056753183*(((RANDBETWEEN(3800,4995))))</f>
        <v>136140716.28987822</v>
      </c>
      <c r="B4788">
        <v>226138372.20308948</v>
      </c>
    </row>
    <row r="4789" spans="1:2" x14ac:dyDescent="0.25">
      <c r="A4789">
        <f ca="1">30107.6829806212*(((RANDBETWEEN(3800,4995))))</f>
        <v>126090976.32284157</v>
      </c>
      <c r="B4789">
        <v>258293750.77496794</v>
      </c>
    </row>
    <row r="4790" spans="1:2" x14ac:dyDescent="0.25">
      <c r="A4790">
        <f ca="1">29655.8415017217*(((RANDBETWEEN(3800,4995))))</f>
        <v>112929444.4385564</v>
      </c>
      <c r="B4790">
        <v>253836530.57769507</v>
      </c>
    </row>
    <row r="4791" spans="1:2" x14ac:dyDescent="0.25">
      <c r="A4791">
        <f ca="1">34535.4241502225*(((RANDBETWEEN(3800,4995))))</f>
        <v>147120906.87994796</v>
      </c>
      <c r="B4791">
        <v>237051015.72855616</v>
      </c>
    </row>
    <row r="4792" spans="1:2" x14ac:dyDescent="0.25">
      <c r="A4792">
        <f ca="1">28312.9522505447*(((RANDBETWEEN(3800,4995))))</f>
        <v>112402420.4346624</v>
      </c>
      <c r="B4792">
        <v>260294274.12551969</v>
      </c>
    </row>
    <row r="4793" spans="1:2" x14ac:dyDescent="0.25">
      <c r="A4793">
        <f ca="1">29887.6059651239*(((RANDBETWEEN(3800,4995))))</f>
        <v>132013555.54795232</v>
      </c>
      <c r="B4793">
        <v>267566728.60850739</v>
      </c>
    </row>
    <row r="4794" spans="1:2" x14ac:dyDescent="0.25">
      <c r="A4794">
        <f ca="1">31291.3642157636*(((RANDBETWEEN(3800,4995))))</f>
        <v>128325884.64884661</v>
      </c>
      <c r="B4794">
        <v>221733405.75341213</v>
      </c>
    </row>
    <row r="4795" spans="1:2" x14ac:dyDescent="0.25">
      <c r="A4795">
        <f ca="1">30280.20392876*(((RANDBETWEEN(3800,4995))))</f>
        <v>146101983.95626709</v>
      </c>
      <c r="B4795">
        <v>245422799.07953054</v>
      </c>
    </row>
    <row r="4796" spans="1:2" x14ac:dyDescent="0.25">
      <c r="A4796">
        <f ca="1">30297.3708371672*(((RANDBETWEEN(3800,4995))))</f>
        <v>120219967.48187926</v>
      </c>
      <c r="B4796">
        <v>242832366.16969445</v>
      </c>
    </row>
    <row r="4797" spans="1:2" x14ac:dyDescent="0.25">
      <c r="A4797">
        <f ca="1">30601.4048786802*(((RANDBETWEEN(3800,4995))))</f>
        <v>144561036.6468851</v>
      </c>
      <c r="B4797">
        <v>267178876.56391385</v>
      </c>
    </row>
    <row r="4798" spans="1:2" x14ac:dyDescent="0.25">
      <c r="A4798">
        <f ca="1">29062.9096185886*(((RANDBETWEEN(3800,4995))))</f>
        <v>125522706.64268437</v>
      </c>
      <c r="B4798">
        <v>233578821.83419293</v>
      </c>
    </row>
    <row r="4799" spans="1:2" x14ac:dyDescent="0.25">
      <c r="A4799">
        <f ca="1">29190.7470765626*(((RANDBETWEEN(3800,4995))))</f>
        <v>116441890.08840805</v>
      </c>
      <c r="B4799">
        <v>263712335.72377425</v>
      </c>
    </row>
    <row r="4800" spans="1:2" x14ac:dyDescent="0.25">
      <c r="A4800">
        <f ca="1">29798.968068013*(((RANDBETWEEN(3800,4995))))</f>
        <v>130400284.26562499</v>
      </c>
      <c r="B4800">
        <v>266058674.73645359</v>
      </c>
    </row>
    <row r="4801" spans="1:2" x14ac:dyDescent="0.25">
      <c r="A4801">
        <f ca="1">29176.3859903777*(((RANDBETWEEN(3800,4995))))</f>
        <v>111424618.09725252</v>
      </c>
      <c r="B4801">
        <v>265246340.05005497</v>
      </c>
    </row>
    <row r="4802" spans="1:2" x14ac:dyDescent="0.25">
      <c r="A4802">
        <f ca="1">28545.8056024944*(((RANDBETWEEN(3800,4995))))</f>
        <v>126286643.98543535</v>
      </c>
      <c r="B4802">
        <v>225700317.34878752</v>
      </c>
    </row>
    <row r="4803" spans="1:2" x14ac:dyDescent="0.25">
      <c r="A4803">
        <f ca="1">30713.0446262026*(((RANDBETWEEN(3800,4995))))</f>
        <v>118644491.39102069</v>
      </c>
      <c r="B4803">
        <v>215349225.90881252</v>
      </c>
    </row>
    <row r="4804" spans="1:2" x14ac:dyDescent="0.25">
      <c r="A4804">
        <f ca="1">31603.1399414012*(((RANDBETWEEN(3800,4995))))</f>
        <v>121040025.9755667</v>
      </c>
      <c r="B4804">
        <v>215673881.26177412</v>
      </c>
    </row>
    <row r="4805" spans="1:2" x14ac:dyDescent="0.25">
      <c r="A4805">
        <f ca="1">31603.4338873709*(((RANDBETWEEN(3800,4995))))</f>
        <v>153592688.69262236</v>
      </c>
      <c r="B4805">
        <v>216538002.20658034</v>
      </c>
    </row>
    <row r="4806" spans="1:2" x14ac:dyDescent="0.25">
      <c r="A4806">
        <f ca="1">33240.6404602447*(((RANDBETWEEN(3800,4995))))</f>
        <v>137450048.30311164</v>
      </c>
      <c r="B4806">
        <v>210270808.46453232</v>
      </c>
    </row>
    <row r="4807" spans="1:2" x14ac:dyDescent="0.25">
      <c r="A4807">
        <f ca="1">30790.5600218909*(((RANDBETWEEN(3800,4995))))</f>
        <v>144684841.54286513</v>
      </c>
      <c r="B4807">
        <v>225751394.47193092</v>
      </c>
    </row>
    <row r="4808" spans="1:2" x14ac:dyDescent="0.25">
      <c r="A4808">
        <f ca="1">32099.3631175509*(((RANDBETWEEN(3800,4995))))</f>
        <v>144543432.11833191</v>
      </c>
      <c r="B4808">
        <v>220235848.42826894</v>
      </c>
    </row>
    <row r="4809" spans="1:2" x14ac:dyDescent="0.25">
      <c r="A4809">
        <f ca="1">28137.2218510737*(((RANDBETWEEN(3800,4995))))</f>
        <v>124450932.24729902</v>
      </c>
      <c r="B4809">
        <v>229733001.74681562</v>
      </c>
    </row>
    <row r="4810" spans="1:2" x14ac:dyDescent="0.25">
      <c r="A4810">
        <f ca="1">33708.262756974*(((RANDBETWEEN(3800,4995))))</f>
        <v>159743457.20529962</v>
      </c>
      <c r="B4810">
        <v>223633807.99199972</v>
      </c>
    </row>
    <row r="4811" spans="1:2" x14ac:dyDescent="0.25">
      <c r="A4811">
        <f ca="1">32456.2612170739*(((RANDBETWEEN(3800,4995))))</f>
        <v>156731285.41724965</v>
      </c>
      <c r="B4811">
        <v>231198246.96140695</v>
      </c>
    </row>
    <row r="4812" spans="1:2" x14ac:dyDescent="0.25">
      <c r="A4812">
        <f ca="1">29166.9603061675*(((RANDBETWEEN(3800,4995))))</f>
        <v>140322246.03297186</v>
      </c>
      <c r="B4812">
        <v>209386358.88952947</v>
      </c>
    </row>
    <row r="4813" spans="1:2" x14ac:dyDescent="0.25">
      <c r="A4813">
        <f ca="1">31984.9736443462*(((RANDBETWEEN(3800,4995))))</f>
        <v>139134635.35290581</v>
      </c>
      <c r="B4813">
        <v>263836340.73412704</v>
      </c>
    </row>
    <row r="4814" spans="1:2" x14ac:dyDescent="0.25">
      <c r="A4814">
        <f ca="1">26912.7902668274*(((RANDBETWEEN(3800,4995))))</f>
        <v>120838428.29805517</v>
      </c>
      <c r="B4814">
        <v>259231798.15742654</v>
      </c>
    </row>
    <row r="4815" spans="1:2" x14ac:dyDescent="0.25">
      <c r="A4815">
        <f ca="1">32145.3054319045*(((RANDBETWEEN(3800,4995))))</f>
        <v>127616862.56466076</v>
      </c>
      <c r="B4815">
        <v>222695365.81260616</v>
      </c>
    </row>
    <row r="4816" spans="1:2" x14ac:dyDescent="0.25">
      <c r="A4816">
        <f ca="1">33193.0988195658*(((RANDBETWEEN(3800,4995))))</f>
        <v>139112277.15280032</v>
      </c>
      <c r="B4816">
        <v>235683047.48122916</v>
      </c>
    </row>
    <row r="4817" spans="1:2" x14ac:dyDescent="0.25">
      <c r="A4817">
        <f ca="1">35061.49792333*(((RANDBETWEEN(3800,4995))))</f>
        <v>142489927.56041327</v>
      </c>
      <c r="B4817">
        <v>239185731.77476048</v>
      </c>
    </row>
    <row r="4818" spans="1:2" x14ac:dyDescent="0.25">
      <c r="A4818">
        <f ca="1">30707.7286249084*(((RANDBETWEEN(3800,4995))))</f>
        <v>130630677.57036038</v>
      </c>
      <c r="B4818">
        <v>233602222.93196204</v>
      </c>
    </row>
    <row r="4819" spans="1:2" x14ac:dyDescent="0.25">
      <c r="A4819">
        <f ca="1">33247.4445250026*(((RANDBETWEEN(3800,4995))))</f>
        <v>161283353.39078745</v>
      </c>
      <c r="B4819">
        <v>256009663.50816017</v>
      </c>
    </row>
    <row r="4820" spans="1:2" x14ac:dyDescent="0.25">
      <c r="A4820">
        <f ca="1">29191.7815490912*(((RANDBETWEEN(3800,4995))))</f>
        <v>137522482.87776873</v>
      </c>
      <c r="B4820">
        <v>222815597.3818827</v>
      </c>
    </row>
    <row r="4821" spans="1:2" x14ac:dyDescent="0.25">
      <c r="A4821">
        <f ca="1">32144.4784239691*(((RANDBETWEEN(3800,4995))))</f>
        <v>159340179.54761502</v>
      </c>
      <c r="B4821">
        <v>229923832.26211378</v>
      </c>
    </row>
    <row r="4822" spans="1:2" x14ac:dyDescent="0.25">
      <c r="A4822">
        <f ca="1">30426.2084718089*(((RANDBETWEEN(3800,4995))))</f>
        <v>130589286.76100363</v>
      </c>
      <c r="B4822">
        <v>251727174.65666831</v>
      </c>
    </row>
    <row r="4823" spans="1:2" x14ac:dyDescent="0.25">
      <c r="A4823">
        <f ca="1">34899.2921747733*(((RANDBETWEEN(3800,4995))))</f>
        <v>134257576.99635306</v>
      </c>
      <c r="B4823">
        <v>239090194.53104779</v>
      </c>
    </row>
    <row r="4824" spans="1:2" x14ac:dyDescent="0.25">
      <c r="A4824">
        <f ca="1">32172.4206106719*(((RANDBETWEEN(3800,4995))))</f>
        <v>157097929.84191099</v>
      </c>
      <c r="B4824">
        <v>238866469.40294442</v>
      </c>
    </row>
    <row r="4825" spans="1:2" x14ac:dyDescent="0.25">
      <c r="A4825">
        <f ca="1">30950.5147005573*(((RANDBETWEEN(3800,4995))))</f>
        <v>138936860.49080151</v>
      </c>
      <c r="B4825">
        <v>223129027.2072677</v>
      </c>
    </row>
    <row r="4826" spans="1:2" x14ac:dyDescent="0.25">
      <c r="A4826">
        <f ca="1">31749.8434546655*(((RANDBETWEEN(3800,4995))))</f>
        <v>138302318.08852294</v>
      </c>
      <c r="B4826">
        <v>209228939.55070376</v>
      </c>
    </row>
    <row r="4827" spans="1:2" x14ac:dyDescent="0.25">
      <c r="A4827">
        <f ca="1">32782.5514385031*(((RANDBETWEEN(3800,4995))))</f>
        <v>161716326.24613559</v>
      </c>
      <c r="B4827">
        <v>255955445.40136656</v>
      </c>
    </row>
    <row r="4828" spans="1:2" x14ac:dyDescent="0.25">
      <c r="A4828">
        <f ca="1">30846.2994395856*(((RANDBETWEEN(3800,4995))))</f>
        <v>127703679.67988455</v>
      </c>
      <c r="B4828">
        <v>256005098.92655137</v>
      </c>
    </row>
    <row r="4829" spans="1:2" x14ac:dyDescent="0.25">
      <c r="A4829">
        <f ca="1">29729.3235493372*(((RANDBETWEEN(3800,4995))))</f>
        <v>142373730.47777608</v>
      </c>
      <c r="B4829">
        <v>228773691.20463744</v>
      </c>
    </row>
    <row r="4830" spans="1:2" x14ac:dyDescent="0.25">
      <c r="A4830">
        <f ca="1">29299.2870398125*(((RANDBETWEEN(3800,4995))))</f>
        <v>129678644.43821017</v>
      </c>
      <c r="B4830">
        <v>216909564.72369534</v>
      </c>
    </row>
    <row r="4831" spans="1:2" x14ac:dyDescent="0.25">
      <c r="A4831">
        <f ca="1">34450.8275165466*(((RANDBETWEEN(3800,4995))))</f>
        <v>138078916.68631864</v>
      </c>
      <c r="B4831">
        <v>204614924.24849078</v>
      </c>
    </row>
    <row r="4832" spans="1:2" x14ac:dyDescent="0.25">
      <c r="A4832">
        <f ca="1">27172.8928600734*(((RANDBETWEEN(3800,4995))))</f>
        <v>134478646.7645033</v>
      </c>
      <c r="B4832">
        <v>220897732.2517128</v>
      </c>
    </row>
    <row r="4833" spans="1:2" x14ac:dyDescent="0.25">
      <c r="A4833">
        <f ca="1">28570.8400408018*(((RANDBETWEEN(3800,4995))))</f>
        <v>119197544.65022518</v>
      </c>
      <c r="B4833">
        <v>229581530.63363698</v>
      </c>
    </row>
    <row r="4834" spans="1:2" x14ac:dyDescent="0.25">
      <c r="A4834">
        <f ca="1">28759.1208403343*(((RANDBETWEEN(3800,4995))))</f>
        <v>115956775.22822779</v>
      </c>
      <c r="B4834">
        <v>204738215.91261578</v>
      </c>
    </row>
    <row r="4835" spans="1:2" x14ac:dyDescent="0.25">
      <c r="A4835">
        <f ca="1">31538.8396637318*(((RANDBETWEEN(3800,4995))))</f>
        <v>144794812.89619255</v>
      </c>
      <c r="B4835">
        <v>255195788.1872896</v>
      </c>
    </row>
    <row r="4836" spans="1:2" x14ac:dyDescent="0.25">
      <c r="A4836">
        <f ca="1">31902.6097230792*(((RANDBETWEEN(3800,4995))))</f>
        <v>123750223.1158244</v>
      </c>
      <c r="B4836">
        <v>235250092.32940191</v>
      </c>
    </row>
    <row r="4837" spans="1:2" x14ac:dyDescent="0.25">
      <c r="A4837">
        <f ca="1">29870.7802219147*(((RANDBETWEEN(3800,4995))))</f>
        <v>140721245.62544018</v>
      </c>
      <c r="B4837">
        <v>250517149.52105975</v>
      </c>
    </row>
    <row r="4838" spans="1:2" x14ac:dyDescent="0.25">
      <c r="A4838">
        <f ca="1">26338.6930348671*(((RANDBETWEEN(3800,4995))))</f>
        <v>128796208.94050011</v>
      </c>
      <c r="B4838">
        <v>217244301.95761856</v>
      </c>
    </row>
    <row r="4839" spans="1:2" x14ac:dyDescent="0.25">
      <c r="A4839">
        <f ca="1">29712.7999285514*(((RANDBETWEEN(3800,4995))))</f>
        <v>146692093.24725848</v>
      </c>
      <c r="B4839">
        <v>259444281.17014167</v>
      </c>
    </row>
    <row r="4840" spans="1:2" x14ac:dyDescent="0.25">
      <c r="A4840">
        <f ca="1">25983.6150506717*(((RANDBETWEEN(3800,4995))))</f>
        <v>115679054.20559053</v>
      </c>
      <c r="B4840">
        <v>206246679.3298752</v>
      </c>
    </row>
    <row r="4841" spans="1:2" x14ac:dyDescent="0.25">
      <c r="A4841">
        <f ca="1">28300.5984011757*(((RANDBETWEEN(3800,4995))))</f>
        <v>138842735.75616777</v>
      </c>
      <c r="B4841">
        <v>255581960.68705148</v>
      </c>
    </row>
    <row r="4842" spans="1:2" x14ac:dyDescent="0.25">
      <c r="A4842">
        <f ca="1">28275.1176056017*(((RANDBETWEEN(3800,4995))))</f>
        <v>109452980.25128424</v>
      </c>
      <c r="B4842">
        <v>207210593.16310439</v>
      </c>
    </row>
    <row r="4843" spans="1:2" x14ac:dyDescent="0.25">
      <c r="A4843">
        <f ca="1">30920.928150668*(((RANDBETWEEN(3800,4995))))</f>
        <v>152965831.56135476</v>
      </c>
      <c r="B4843">
        <v>226208710.32590115</v>
      </c>
    </row>
    <row r="4844" spans="1:2" x14ac:dyDescent="0.25">
      <c r="A4844">
        <f ca="1">31846.6942933074*(((RANDBETWEEN(3800,4995))))</f>
        <v>155889568.56573951</v>
      </c>
      <c r="B4844">
        <v>251841847.818941</v>
      </c>
    </row>
    <row r="4845" spans="1:2" x14ac:dyDescent="0.25">
      <c r="A4845">
        <f ca="1">33234.7782863533*(((RANDBETWEEN(3800,4995))))</f>
        <v>160091927.00536397</v>
      </c>
      <c r="B4845">
        <v>218800668.8280493</v>
      </c>
    </row>
    <row r="4846" spans="1:2" x14ac:dyDescent="0.25">
      <c r="A4846">
        <f ca="1">26059.222883191*(((RANDBETWEEN(3800,4995))))</f>
        <v>121305682.52125403</v>
      </c>
      <c r="B4846">
        <v>244848450.34109688</v>
      </c>
    </row>
    <row r="4847" spans="1:2" x14ac:dyDescent="0.25">
      <c r="A4847">
        <f ca="1">26707.2636338878*(((RANDBETWEEN(3800,4995))))</f>
        <v>131907175.08777189</v>
      </c>
      <c r="B4847">
        <v>238025548.61599612</v>
      </c>
    </row>
    <row r="4848" spans="1:2" x14ac:dyDescent="0.25">
      <c r="A4848">
        <f ca="1">27901.9799808045*(((RANDBETWEEN(3800,4995))))</f>
        <v>128656029.69148947</v>
      </c>
      <c r="B4848">
        <v>250550464.16503948</v>
      </c>
    </row>
    <row r="4849" spans="1:2" x14ac:dyDescent="0.25">
      <c r="A4849">
        <f ca="1">26456.1862650649*(((RANDBETWEEN(3800,4995))))</f>
        <v>129503031.76749273</v>
      </c>
      <c r="B4849">
        <v>248008647.03534445</v>
      </c>
    </row>
    <row r="4850" spans="1:2" x14ac:dyDescent="0.25">
      <c r="A4850">
        <f ca="1">32524.8965443335*(((RANDBETWEEN(3800,4995))))</f>
        <v>144247916.17411906</v>
      </c>
      <c r="B4850">
        <v>257424783.38415325</v>
      </c>
    </row>
    <row r="4851" spans="1:2" x14ac:dyDescent="0.25">
      <c r="A4851">
        <f ca="1">33334.460030256*(((RANDBETWEEN(3800,4995))))</f>
        <v>157938671.62335277</v>
      </c>
      <c r="B4851">
        <v>230537469.13171649</v>
      </c>
    </row>
    <row r="4852" spans="1:2" x14ac:dyDescent="0.25">
      <c r="A4852">
        <f ca="1">27209.4718328528*(((RANDBETWEEN(3800,4995))))</f>
        <v>135693636.0304369</v>
      </c>
      <c r="B4852">
        <v>211528066.4919551</v>
      </c>
    </row>
    <row r="4853" spans="1:2" x14ac:dyDescent="0.25">
      <c r="A4853">
        <f ca="1">31048.1877407604*(((RANDBETWEEN(3800,4995))))</f>
        <v>129657232.00541556</v>
      </c>
      <c r="B4853">
        <v>232347328.90465277</v>
      </c>
    </row>
    <row r="4854" spans="1:2" x14ac:dyDescent="0.25">
      <c r="A4854">
        <f ca="1">28733.0918661145*(((RANDBETWEEN(3800,4995))))</f>
        <v>122431704.44151388</v>
      </c>
      <c r="B4854">
        <v>261562074.32283276</v>
      </c>
    </row>
    <row r="4855" spans="1:2" x14ac:dyDescent="0.25">
      <c r="A4855">
        <f ca="1">30886.3593203877*(((RANDBETWEEN(3800,4995))))</f>
        <v>121723142.08164786</v>
      </c>
      <c r="B4855">
        <v>203693244.94964534</v>
      </c>
    </row>
    <row r="4856" spans="1:2" x14ac:dyDescent="0.25">
      <c r="A4856">
        <f ca="1">33479.9917809047*(((RANDBETWEEN(3800,4995))))</f>
        <v>158728641.0332692</v>
      </c>
      <c r="B4856">
        <v>207275283.24315429</v>
      </c>
    </row>
    <row r="4857" spans="1:2" x14ac:dyDescent="0.25">
      <c r="A4857">
        <f ca="1">31785.4216843383*(((RANDBETWEEN(3800,4995))))</f>
        <v>156702128.90378761</v>
      </c>
      <c r="B4857">
        <v>238582036.85497093</v>
      </c>
    </row>
    <row r="4858" spans="1:2" x14ac:dyDescent="0.25">
      <c r="A4858">
        <f ca="1">30967.8259164901*(((RANDBETWEEN(3800,4995))))</f>
        <v>138426181.84671092</v>
      </c>
      <c r="B4858">
        <v>204907230.39595452</v>
      </c>
    </row>
    <row r="4859" spans="1:2" x14ac:dyDescent="0.25">
      <c r="A4859">
        <f ca="1">30722.34085083*(((RANDBETWEEN(3800,4995))))</f>
        <v>136806583.8087461</v>
      </c>
      <c r="B4859">
        <v>239799832.30885193</v>
      </c>
    </row>
    <row r="4860" spans="1:2" x14ac:dyDescent="0.25">
      <c r="A4860">
        <f ca="1">26593.1709053907*(((RANDBETWEEN(3800,4995))))</f>
        <v>102516673.84028119</v>
      </c>
      <c r="B4860">
        <v>239140970.8577866</v>
      </c>
    </row>
    <row r="4861" spans="1:2" x14ac:dyDescent="0.25">
      <c r="A4861">
        <f ca="1">27831.198104769*(((RANDBETWEEN(3800,4995))))</f>
        <v>128079173.67814715</v>
      </c>
      <c r="B4861">
        <v>250213210.84429556</v>
      </c>
    </row>
    <row r="4862" spans="1:2" x14ac:dyDescent="0.25">
      <c r="A4862">
        <f ca="1">29277.7674995025*(((RANDBETWEEN(3800,4995))))</f>
        <v>114446793.15555543</v>
      </c>
      <c r="B4862">
        <v>249339060.2747499</v>
      </c>
    </row>
    <row r="4863" spans="1:2" x14ac:dyDescent="0.25">
      <c r="A4863">
        <f ca="1">28223.8210905586*(((RANDBETWEEN(3800,4995))))</f>
        <v>122152697.67993784</v>
      </c>
      <c r="B4863">
        <v>236442991.49053138</v>
      </c>
    </row>
    <row r="4864" spans="1:2" x14ac:dyDescent="0.25">
      <c r="A4864">
        <f ca="1">30186.6925894382*(((RANDBETWEEN(3800,4995))))</f>
        <v>133394994.55272733</v>
      </c>
      <c r="B4864">
        <v>218418852.71412331</v>
      </c>
    </row>
    <row r="4865" spans="1:2" x14ac:dyDescent="0.25">
      <c r="A4865">
        <f ca="1">30426.3691903945*(((RANDBETWEEN(3800,4995))))</f>
        <v>115620202.923499</v>
      </c>
      <c r="B4865">
        <v>254922980.77291384</v>
      </c>
    </row>
    <row r="4866" spans="1:2" x14ac:dyDescent="0.25">
      <c r="A4866">
        <f ca="1">29973.4556143302*(((RANDBETWEEN(3800,4995))))</f>
        <v>120942893.40382226</v>
      </c>
      <c r="B4866">
        <v>222538920.05065817</v>
      </c>
    </row>
    <row r="4867" spans="1:2" x14ac:dyDescent="0.25">
      <c r="A4867">
        <f ca="1">29457.7935644053*(((RANDBETWEEN(3800,4995))))</f>
        <v>124164599.87396839</v>
      </c>
      <c r="B4867">
        <v>258582185.17400551</v>
      </c>
    </row>
    <row r="4868" spans="1:2" x14ac:dyDescent="0.25">
      <c r="A4868">
        <f ca="1">29232.4702934625*(((RANDBETWEEN(3800,4995))))</f>
        <v>119239246.32703339</v>
      </c>
      <c r="B4868">
        <v>251940730.46886033</v>
      </c>
    </row>
    <row r="4869" spans="1:2" x14ac:dyDescent="0.25">
      <c r="A4869">
        <f ca="1">31337.3352700453*(((RANDBETWEEN(3800,4995))))</f>
        <v>126602834.49098307</v>
      </c>
      <c r="B4869">
        <v>241001652.45531905</v>
      </c>
    </row>
    <row r="4870" spans="1:2" x14ac:dyDescent="0.25">
      <c r="A4870">
        <f ca="1">27928.3850217256*(((RANDBETWEEN(3800,4995))))</f>
        <v>125817374.52287365</v>
      </c>
      <c r="B4870">
        <v>223652325.88019428</v>
      </c>
    </row>
    <row r="4871" spans="1:2" x14ac:dyDescent="0.25">
      <c r="A4871">
        <f ca="1">32109.1667786143*(((RANDBETWEEN(3800,4995))))</f>
        <v>124005602.09900846</v>
      </c>
      <c r="B4871">
        <v>230864704.05250371</v>
      </c>
    </row>
    <row r="4872" spans="1:2" x14ac:dyDescent="0.25">
      <c r="A4872">
        <f ca="1">30417.5011941655*(((RANDBETWEEN(3800,4995))))</f>
        <v>131038595.14446501</v>
      </c>
      <c r="B4872">
        <v>224833694.97264636</v>
      </c>
    </row>
    <row r="4873" spans="1:2" x14ac:dyDescent="0.25">
      <c r="A4873">
        <f ca="1">32227.5189929048*(((RANDBETWEEN(3800,4995))))</f>
        <v>142703454.1005826</v>
      </c>
      <c r="B4873">
        <v>225414332.56809354</v>
      </c>
    </row>
    <row r="4874" spans="1:2" x14ac:dyDescent="0.25">
      <c r="A4874">
        <f ca="1">30162.2890880542*(((RANDBETWEEN(3800,4995))))</f>
        <v>128431026.93693483</v>
      </c>
      <c r="B4874">
        <v>235745032.46594277</v>
      </c>
    </row>
    <row r="4875" spans="1:2" x14ac:dyDescent="0.25">
      <c r="A4875">
        <f ca="1">29701.5544426948*(((RANDBETWEEN(3800,4995))))</f>
        <v>138676557.69294208</v>
      </c>
      <c r="B4875">
        <v>245211877.08737749</v>
      </c>
    </row>
    <row r="4876" spans="1:2" x14ac:dyDescent="0.25">
      <c r="A4876">
        <f ca="1">27010.290732364*(((RANDBETWEEN(3800,4995))))</f>
        <v>134700319.88229945</v>
      </c>
      <c r="B4876">
        <v>220716919.62314641</v>
      </c>
    </row>
    <row r="4877" spans="1:2" x14ac:dyDescent="0.25">
      <c r="A4877">
        <f ca="1">26006.6716317537*(((RANDBETWEEN(3800,4995))))</f>
        <v>116301835.53720275</v>
      </c>
      <c r="B4877">
        <v>246447126.16515762</v>
      </c>
    </row>
    <row r="4878" spans="1:2" x14ac:dyDescent="0.25">
      <c r="A4878">
        <f ca="1">30038.4037771136*(((RANDBETWEEN(3800,4995))))</f>
        <v>147037986.48897094</v>
      </c>
      <c r="B4878">
        <v>229155963.10729694</v>
      </c>
    </row>
    <row r="4879" spans="1:2" x14ac:dyDescent="0.25">
      <c r="A4879">
        <f ca="1">30696.1991745867*(((RANDBETWEEN(3800,4995))))</f>
        <v>141939224.98328894</v>
      </c>
      <c r="B4879">
        <v>228779091.21194369</v>
      </c>
    </row>
    <row r="4880" spans="1:2" x14ac:dyDescent="0.25">
      <c r="A4880">
        <f ca="1">34475.878533257*(((RANDBETWEEN(3800,4995))))</f>
        <v>140868439.68688819</v>
      </c>
      <c r="B4880">
        <v>249559956.20663005</v>
      </c>
    </row>
    <row r="4881" spans="1:2" x14ac:dyDescent="0.25">
      <c r="A4881">
        <f ca="1">31550.3426046434*(((RANDBETWEEN(3800,4995))))</f>
        <v>121311067.31485403</v>
      </c>
      <c r="B4881">
        <v>208498574.68658841</v>
      </c>
    </row>
    <row r="4882" spans="1:2" x14ac:dyDescent="0.25">
      <c r="A4882">
        <f ca="1">30509.1353390906*(((RANDBETWEEN(3800,4995))))</f>
        <v>117033043.16075163</v>
      </c>
      <c r="B4882">
        <v>241565974.14080462</v>
      </c>
    </row>
    <row r="4883" spans="1:2" x14ac:dyDescent="0.25">
      <c r="A4883">
        <f ca="1">28264.1134941175*(((RANDBETWEEN(3800,4995))))</f>
        <v>110258306.74055254</v>
      </c>
      <c r="B4883">
        <v>243261549.91454759</v>
      </c>
    </row>
    <row r="4884" spans="1:2" x14ac:dyDescent="0.25">
      <c r="A4884">
        <f ca="1">28733.2722435129*(((RANDBETWEEN(3800,4995))))</f>
        <v>116944418.0310977</v>
      </c>
      <c r="B4884">
        <v>230177046.10059872</v>
      </c>
    </row>
    <row r="4885" spans="1:2" x14ac:dyDescent="0.25">
      <c r="A4885">
        <f ca="1">27365.438635662*(((RANDBETWEEN(3800,4995))))</f>
        <v>108859714.89266343</v>
      </c>
      <c r="B4885">
        <v>211897760.15844643</v>
      </c>
    </row>
    <row r="4886" spans="1:2" x14ac:dyDescent="0.25">
      <c r="A4886">
        <f ca="1">33002.6366645252*(((RANDBETWEEN(3800,4995))))</f>
        <v>154386334.31664875</v>
      </c>
      <c r="B4886">
        <v>264346504.75948352</v>
      </c>
    </row>
    <row r="4887" spans="1:2" x14ac:dyDescent="0.25">
      <c r="A4887">
        <f ca="1">30452.256642884*(((RANDBETWEEN(3800,4995))))</f>
        <v>127960382.41339861</v>
      </c>
      <c r="B4887">
        <v>246620536.33766937</v>
      </c>
    </row>
    <row r="4888" spans="1:2" x14ac:dyDescent="0.25">
      <c r="A4888">
        <f ca="1">27760.3820158134*(((RANDBETWEEN(3800,4995))))</f>
        <v>127697757.27274151</v>
      </c>
      <c r="B4888">
        <v>213821133.5292711</v>
      </c>
    </row>
    <row r="4889" spans="1:2" x14ac:dyDescent="0.25">
      <c r="A4889">
        <f ca="1">33133.1535209654*(((RANDBETWEEN(3800,4995))))</f>
        <v>156255952.00487259</v>
      </c>
      <c r="B4889">
        <v>239114995.46082354</v>
      </c>
    </row>
    <row r="4890" spans="1:2" x14ac:dyDescent="0.25">
      <c r="A4890">
        <f ca="1">26438.3582265843*(((RANDBETWEEN(3800,4995))))</f>
        <v>126771927.69647184</v>
      </c>
      <c r="B4890">
        <v>254314597.5113554</v>
      </c>
    </row>
    <row r="4891" spans="1:2" x14ac:dyDescent="0.25">
      <c r="A4891">
        <f ca="1">33588.8472656056*(((RANDBETWEEN(3800,4995))))</f>
        <v>147354272.95421177</v>
      </c>
      <c r="B4891">
        <v>264204284.12685829</v>
      </c>
    </row>
    <row r="4892" spans="1:2" x14ac:dyDescent="0.25">
      <c r="A4892">
        <f ca="1">29347.2955608565*(((RANDBETWEEN(3800,4995))))</f>
        <v>132913901.59511924</v>
      </c>
      <c r="B4892">
        <v>220432667.27799976</v>
      </c>
    </row>
    <row r="4893" spans="1:2" x14ac:dyDescent="0.25">
      <c r="A4893">
        <f ca="1">28288.961779184*(((RANDBETWEEN(3800,4995))))</f>
        <v>128148996.85970367</v>
      </c>
      <c r="B4893">
        <v>213093767.90787798</v>
      </c>
    </row>
    <row r="4894" spans="1:2" x14ac:dyDescent="0.25">
      <c r="A4894">
        <f ca="1">28386.6149738338*(((RANDBETWEEN(3800,4995))))</f>
        <v>134779647.89576298</v>
      </c>
      <c r="B4894">
        <v>234323615.25305629</v>
      </c>
    </row>
    <row r="4895" spans="1:2" x14ac:dyDescent="0.25">
      <c r="A4895">
        <f ca="1">27338.3455684479*(((RANDBETWEEN(3800,4995))))</f>
        <v>111786495.02938358</v>
      </c>
      <c r="B4895">
        <v>242371240.86508808</v>
      </c>
    </row>
    <row r="4896" spans="1:2" x14ac:dyDescent="0.25">
      <c r="A4896">
        <f ca="1">30493.2011425313*(((RANDBETWEEN(3800,4995))))</f>
        <v>139597874.83050808</v>
      </c>
      <c r="B4896">
        <v>218314093.81963697</v>
      </c>
    </row>
    <row r="4897" spans="1:2" x14ac:dyDescent="0.25">
      <c r="A4897">
        <f ca="1">27108.4688740963*(((RANDBETWEEN(3800,4995))))</f>
        <v>106970018.17718409</v>
      </c>
      <c r="B4897">
        <v>247897571.06829286</v>
      </c>
    </row>
    <row r="4898" spans="1:2" x14ac:dyDescent="0.25">
      <c r="A4898">
        <f ca="1">29102.6530592772*(((RANDBETWEEN(3800,4995))))</f>
        <v>141700817.74562064</v>
      </c>
      <c r="B4898">
        <v>253248601.43451169</v>
      </c>
    </row>
    <row r="4899" spans="1:2" x14ac:dyDescent="0.25">
      <c r="A4899">
        <f ca="1">26826.3302628963*(((RANDBETWEEN(3800,4995))))</f>
        <v>124366867.09878714</v>
      </c>
      <c r="B4899">
        <v>242015773.05318278</v>
      </c>
    </row>
    <row r="4900" spans="1:2" x14ac:dyDescent="0.25">
      <c r="A4900">
        <f ca="1">26258.4067847022*(((RANDBETWEEN(3800,4995))))</f>
        <v>114933046.49664143</v>
      </c>
      <c r="B4900">
        <v>209901441.54082394</v>
      </c>
    </row>
    <row r="4901" spans="1:2" x14ac:dyDescent="0.25">
      <c r="A4901">
        <f ca="1">29321.5026329117*(((RANDBETWEEN(3800,4995))))</f>
        <v>115614684.88157089</v>
      </c>
      <c r="B4901">
        <v>243186154.25383818</v>
      </c>
    </row>
    <row r="4902" spans="1:2" x14ac:dyDescent="0.25">
      <c r="A4902">
        <f ca="1">31574.3540795873*(((RANDBETWEEN(3800,4995))))</f>
        <v>132770158.90466456</v>
      </c>
      <c r="B4902">
        <v>262821667.13198698</v>
      </c>
    </row>
    <row r="4903" spans="1:2" x14ac:dyDescent="0.25">
      <c r="A4903">
        <f ca="1">26890.6714029359*(((RANDBETWEEN(3800,4995))))</f>
        <v>115737449.71823603</v>
      </c>
      <c r="B4903">
        <v>205352243.33006966</v>
      </c>
    </row>
    <row r="4904" spans="1:2" x14ac:dyDescent="0.25">
      <c r="A4904">
        <f ca="1">32480.5885298536*(((RANDBETWEEN(3800,4995))))</f>
        <v>150450086.0702821</v>
      </c>
      <c r="B4904">
        <v>266809338.83455133</v>
      </c>
    </row>
    <row r="4905" spans="1:2" x14ac:dyDescent="0.25">
      <c r="A4905">
        <f ca="1">27185.4641204237*(((RANDBETWEEN(3800,4995))))</f>
        <v>105833011.82080947</v>
      </c>
      <c r="B4905">
        <v>262121914.44766766</v>
      </c>
    </row>
    <row r="4906" spans="1:2" x14ac:dyDescent="0.25">
      <c r="A4906">
        <f ca="1">30719.4711732458*(((RANDBETWEEN(3800,4995))))</f>
        <v>152767930.14455113</v>
      </c>
      <c r="B4906">
        <v>215491869.25067478</v>
      </c>
    </row>
    <row r="4907" spans="1:2" x14ac:dyDescent="0.25">
      <c r="A4907">
        <f ca="1">30096.3416305422*(((RANDBETWEEN(3800,4995))))</f>
        <v>130317159.26024793</v>
      </c>
      <c r="B4907">
        <v>212273609.6359033</v>
      </c>
    </row>
    <row r="4908" spans="1:2" x14ac:dyDescent="0.25">
      <c r="A4908">
        <f ca="1">28056.2486045622*(((RANDBETWEEN(3800,4995))))</f>
        <v>135343343.26840797</v>
      </c>
      <c r="B4908">
        <v>245806291.6990231</v>
      </c>
    </row>
    <row r="4909" spans="1:2" x14ac:dyDescent="0.25">
      <c r="A4909">
        <f ca="1">29792.7862900725*(((RANDBETWEEN(3800,4995))))</f>
        <v>145031283.66007295</v>
      </c>
      <c r="B4909">
        <v>219260549.68652898</v>
      </c>
    </row>
    <row r="4910" spans="1:2" x14ac:dyDescent="0.25">
      <c r="A4910">
        <f ca="1">27748.9189628056*(((RANDBETWEEN(3800,4995))))</f>
        <v>118626628.56599385</v>
      </c>
      <c r="B4910">
        <v>239693953.53739262</v>
      </c>
    </row>
    <row r="4911" spans="1:2" x14ac:dyDescent="0.25">
      <c r="A4911">
        <f ca="1">30327.3305417585*(((RANDBETWEEN(3800,4995))))</f>
        <v>148937520.29057586</v>
      </c>
      <c r="B4911">
        <v>252158372.72845823</v>
      </c>
    </row>
    <row r="4912" spans="1:2" x14ac:dyDescent="0.25">
      <c r="A4912">
        <f ca="1">30927.9194840742*(((RANDBETWEEN(3800,4995))))</f>
        <v>128196226.26148745</v>
      </c>
      <c r="B4912">
        <v>225123551.74172091</v>
      </c>
    </row>
    <row r="4913" spans="1:2" x14ac:dyDescent="0.25">
      <c r="A4913">
        <f ca="1">30857.3395189757*(((RANDBETWEEN(3800,4995))))</f>
        <v>134692287.00032878</v>
      </c>
      <c r="B4913">
        <v>205160433.35735744</v>
      </c>
    </row>
    <row r="4914" spans="1:2" x14ac:dyDescent="0.25">
      <c r="A4914">
        <f ca="1">31595.6194737378*(((RANDBETWEEN(3800,4995))))</f>
        <v>122906959.75284016</v>
      </c>
      <c r="B4914">
        <v>259930110.03089055</v>
      </c>
    </row>
    <row r="4915" spans="1:2" x14ac:dyDescent="0.25">
      <c r="A4915">
        <f ca="1">31700.2525533972*(((RANDBETWEEN(3800,4995))))</f>
        <v>155172736.24887928</v>
      </c>
      <c r="B4915">
        <v>261569434.46663082</v>
      </c>
    </row>
    <row r="4916" spans="1:2" x14ac:dyDescent="0.25">
      <c r="A4916">
        <f ca="1">31799.7934509644*(((RANDBETWEEN(3800,4995))))</f>
        <v>123128800.24213426</v>
      </c>
      <c r="B4916">
        <v>227973152.36246955</v>
      </c>
    </row>
    <row r="4917" spans="1:2" x14ac:dyDescent="0.25">
      <c r="A4917">
        <f ca="1">34432.5919827276*(((RANDBETWEEN(3800,4995))))</f>
        <v>149024258.1012449</v>
      </c>
      <c r="B4917">
        <v>259081781.43850705</v>
      </c>
    </row>
    <row r="4918" spans="1:2" x14ac:dyDescent="0.25">
      <c r="A4918">
        <f ca="1">33329.3083285994*(((RANDBETWEEN(3800,4995))))</f>
        <v>136783481.38057193</v>
      </c>
      <c r="B4918">
        <v>251677779.62511748</v>
      </c>
    </row>
    <row r="4919" spans="1:2" x14ac:dyDescent="0.25">
      <c r="A4919">
        <f ca="1">30059.1234203114*(((RANDBETWEEN(3800,4995))))</f>
        <v>119094246.99127363</v>
      </c>
      <c r="B4919">
        <v>228349196.02522409</v>
      </c>
    </row>
    <row r="4920" spans="1:2" x14ac:dyDescent="0.25">
      <c r="A4920">
        <f ca="1">30729.9208443814*(((RANDBETWEEN(3800,4995))))</f>
        <v>141265446.12162143</v>
      </c>
      <c r="B4920">
        <v>255507363.91677839</v>
      </c>
    </row>
    <row r="4921" spans="1:2" x14ac:dyDescent="0.25">
      <c r="A4921">
        <f ca="1">25585.4431069371*(((RANDBETWEEN(3800,4995))))</f>
        <v>125087231.34981556</v>
      </c>
      <c r="B4921">
        <v>234616004.12783289</v>
      </c>
    </row>
    <row r="4922" spans="1:2" x14ac:dyDescent="0.25">
      <c r="A4922">
        <f ca="1">30499.9425156067*(((RANDBETWEEN(3800,4995))))</f>
        <v>123006268.16544195</v>
      </c>
      <c r="B4922">
        <v>265558625.93743259</v>
      </c>
    </row>
    <row r="4923" spans="1:2" x14ac:dyDescent="0.25">
      <c r="A4923">
        <f ca="1">27570.6086675749*(((RANDBETWEEN(3800,4995))))</f>
        <v>135371688.55779281</v>
      </c>
      <c r="B4923">
        <v>260117905.5840638</v>
      </c>
    </row>
    <row r="4924" spans="1:2" x14ac:dyDescent="0.25">
      <c r="A4924">
        <f ca="1">27317.1308117427*(((RANDBETWEEN(3800,4995))))</f>
        <v>124019773.88531184</v>
      </c>
      <c r="B4924">
        <v>266465069.13806891</v>
      </c>
    </row>
    <row r="4925" spans="1:2" x14ac:dyDescent="0.25">
      <c r="A4925">
        <f ca="1">33772.876693516*(((RANDBETWEEN(3800,4995))))</f>
        <v>135800737.18462789</v>
      </c>
      <c r="B4925">
        <v>211900576.74175102</v>
      </c>
    </row>
    <row r="4926" spans="1:2" x14ac:dyDescent="0.25">
      <c r="A4926">
        <f ca="1">28700.7614709247*(((RANDBETWEEN(3800,4995))))</f>
        <v>109837814.14922874</v>
      </c>
      <c r="B4926">
        <v>253226770.7529369</v>
      </c>
    </row>
    <row r="4927" spans="1:2" x14ac:dyDescent="0.25">
      <c r="A4927">
        <f ca="1">27361.0425074699*(((RANDBETWEEN(3800,4995))))</f>
        <v>109690419.41244698</v>
      </c>
      <c r="B4927">
        <v>248486248.91815367</v>
      </c>
    </row>
    <row r="4928" spans="1:2" x14ac:dyDescent="0.25">
      <c r="A4928">
        <f ca="1">26201.1705140996*(((RANDBETWEEN(3800,4995))))</f>
        <v>103809037.57686274</v>
      </c>
      <c r="B4928">
        <v>241804651.68976337</v>
      </c>
    </row>
    <row r="4929" spans="1:2" x14ac:dyDescent="0.25">
      <c r="A4929">
        <f ca="1">27349.2409510451*(((RANDBETWEEN(3800,4995))))</f>
        <v>108767931.26230642</v>
      </c>
      <c r="B4929">
        <v>247162345.02286696</v>
      </c>
    </row>
    <row r="4930" spans="1:2" x14ac:dyDescent="0.25">
      <c r="A4930">
        <f ca="1">31639.1415067978*(((RANDBETWEEN(3800,4995))))</f>
        <v>138800913.79032189</v>
      </c>
      <c r="B4930">
        <v>230606541.96719098</v>
      </c>
    </row>
    <row r="4931" spans="1:2" x14ac:dyDescent="0.25">
      <c r="A4931">
        <f ca="1">29163.4995009013*(((RANDBETWEEN(3800,4995))))</f>
        <v>141209664.58336434</v>
      </c>
      <c r="B4931">
        <v>206001409.92888445</v>
      </c>
    </row>
    <row r="4932" spans="1:2" x14ac:dyDescent="0.25">
      <c r="A4932">
        <f ca="1">27639.7844229086*(((RANDBETWEEN(3800,4995))))</f>
        <v>130625621.182666</v>
      </c>
      <c r="B4932">
        <v>235908207.84475133</v>
      </c>
    </row>
    <row r="4933" spans="1:2" x14ac:dyDescent="0.25">
      <c r="A4933">
        <f ca="1">26742.4225652843*(((RANDBETWEEN(3800,4995))))</f>
        <v>108253326.54427078</v>
      </c>
      <c r="B4933">
        <v>246638502.89773756</v>
      </c>
    </row>
    <row r="4934" spans="1:2" x14ac:dyDescent="0.25">
      <c r="A4934">
        <f ca="1">31642.8042690293*(((RANDBETWEEN(3800,4995))))</f>
        <v>149955249.43092969</v>
      </c>
      <c r="B4934">
        <v>236076065.32853043</v>
      </c>
    </row>
    <row r="4935" spans="1:2" x14ac:dyDescent="0.25">
      <c r="A4935">
        <f ca="1">26543.7764440796*(((RANDBETWEEN(3800,4995))))</f>
        <v>106599806.19942378</v>
      </c>
      <c r="B4935">
        <v>205711615.24767932</v>
      </c>
    </row>
    <row r="4936" spans="1:2" x14ac:dyDescent="0.25">
      <c r="A4936">
        <f ca="1">32888.3916332084*(((RANDBETWEEN(3800,4995))))</f>
        <v>147866208.78290504</v>
      </c>
      <c r="B4936">
        <v>254214024.0984059</v>
      </c>
    </row>
    <row r="4937" spans="1:2" x14ac:dyDescent="0.25">
      <c r="A4937">
        <f ca="1">26010.2686688363*(((RANDBETWEEN(3800,4995))))</f>
        <v>122716447.57956988</v>
      </c>
      <c r="B4937">
        <v>204801228.01432234</v>
      </c>
    </row>
    <row r="4938" spans="1:2" x14ac:dyDescent="0.25">
      <c r="A4938">
        <f ca="1">29656.7073164942*(((RANDBETWEEN(3800,4995))))</f>
        <v>116402576.21723971</v>
      </c>
      <c r="B4938">
        <v>222448855.03332156</v>
      </c>
    </row>
    <row r="4939" spans="1:2" x14ac:dyDescent="0.25">
      <c r="A4939">
        <f ca="1">32005.4622515431*(((RANDBETWEEN(3800,4995))))</f>
        <v>133398766.66443147</v>
      </c>
      <c r="B4939">
        <v>225966199.71391484</v>
      </c>
    </row>
    <row r="4940" spans="1:2" x14ac:dyDescent="0.25">
      <c r="A4940">
        <f ca="1">33555.1078446124*(((RANDBETWEEN(3800,4995))))</f>
        <v>153749504.14401394</v>
      </c>
      <c r="B4940">
        <v>257644102.23662764</v>
      </c>
    </row>
    <row r="4941" spans="1:2" x14ac:dyDescent="0.25">
      <c r="A4941">
        <f ca="1">29162.7871601984*(((RANDBETWEEN(3800,4995))))</f>
        <v>134615425.53147584</v>
      </c>
      <c r="B4941">
        <v>232724300.54078907</v>
      </c>
    </row>
    <row r="4942" spans="1:2" x14ac:dyDescent="0.25">
      <c r="A4942">
        <f ca="1">26954.4711434996*(((RANDBETWEEN(3800,4995))))</f>
        <v>109327334.95803426</v>
      </c>
      <c r="B4942">
        <v>224981964.03178403</v>
      </c>
    </row>
    <row r="4943" spans="1:2" x14ac:dyDescent="0.25">
      <c r="A4943">
        <f ca="1">25589.0267862281*(((RANDBETWEEN(3800,4995))))</f>
        <v>107550679.58251652</v>
      </c>
      <c r="B4943">
        <v>219884761.67958033</v>
      </c>
    </row>
    <row r="4944" spans="1:2" x14ac:dyDescent="0.25">
      <c r="A4944">
        <f ca="1">28467.3987486911*(((RANDBETWEEN(3800,4995))))</f>
        <v>125171152.29799493</v>
      </c>
      <c r="B4944">
        <v>222054097.84825227</v>
      </c>
    </row>
    <row r="4945" spans="1:2" x14ac:dyDescent="0.25">
      <c r="A4945">
        <f ca="1">31973.4429791757*(((RANDBETWEEN(3800,4995))))</f>
        <v>144168254.39310342</v>
      </c>
      <c r="B4945">
        <v>225018369.22850704</v>
      </c>
    </row>
    <row r="4946" spans="1:2" x14ac:dyDescent="0.25">
      <c r="A4946">
        <f ca="1">27353.03785284*(((RANDBETWEEN(3800,4995))))</f>
        <v>119231892.00052959</v>
      </c>
      <c r="B4946">
        <v>217727545.91711807</v>
      </c>
    </row>
    <row r="4947" spans="1:2" x14ac:dyDescent="0.25">
      <c r="A4947">
        <f ca="1">28815.3125738364*(((RANDBETWEEN(3800,4995))))</f>
        <v>119295394.0556826</v>
      </c>
      <c r="B4947">
        <v>240743286.0643293</v>
      </c>
    </row>
    <row r="4948" spans="1:2" x14ac:dyDescent="0.25">
      <c r="A4948">
        <f ca="1">27999.9801923642*(((RANDBETWEEN(3800,4995))))</f>
        <v>135071904.44796485</v>
      </c>
      <c r="B4948">
        <v>206498051.62604079</v>
      </c>
    </row>
    <row r="4949" spans="1:2" x14ac:dyDescent="0.25">
      <c r="A4949">
        <f ca="1">30574.4807645699*(((RANDBETWEEN(3800,4995))))</f>
        <v>132356927.22982329</v>
      </c>
      <c r="B4949">
        <v>219437212.59407085</v>
      </c>
    </row>
    <row r="4950" spans="1:2" x14ac:dyDescent="0.25">
      <c r="A4950">
        <f ca="1">28337.8130526186*(((RANDBETWEEN(3800,4995))))</f>
        <v>126216619.33636335</v>
      </c>
      <c r="B4950">
        <v>249453131.82143152</v>
      </c>
    </row>
    <row r="4951" spans="1:2" x14ac:dyDescent="0.25">
      <c r="A4951">
        <f ca="1">27648.6777337037*(((RANDBETWEEN(3800,4995))))</f>
        <v>105590300.26501451</v>
      </c>
      <c r="B4951">
        <v>265933664.77640781</v>
      </c>
    </row>
    <row r="4952" spans="1:2" x14ac:dyDescent="0.25">
      <c r="A4952">
        <f ca="1">28393.5225971826*(((RANDBETWEEN(3800,4995))))</f>
        <v>122546443.52944008</v>
      </c>
      <c r="B4952">
        <v>232265716.18102115</v>
      </c>
    </row>
    <row r="4953" spans="1:2" x14ac:dyDescent="0.25">
      <c r="A4953">
        <f ca="1">30236.541452693*(((RANDBETWEEN(3800,4995))))</f>
        <v>116350211.50996271</v>
      </c>
      <c r="B4953">
        <v>206705001.8971442</v>
      </c>
    </row>
    <row r="4954" spans="1:2" x14ac:dyDescent="0.25">
      <c r="A4954">
        <f ca="1">28490.5314566867*(((RANDBETWEEN(3800,4995))))</f>
        <v>136726060.46063939</v>
      </c>
      <c r="B4954">
        <v>229906347.92395082</v>
      </c>
    </row>
    <row r="4955" spans="1:2" x14ac:dyDescent="0.25">
      <c r="A4955">
        <f ca="1">33550.9974623058*(((RANDBETWEEN(3800,4995))))</f>
        <v>155441771.2428627</v>
      </c>
      <c r="B4955">
        <v>256213390.24754387</v>
      </c>
    </row>
    <row r="4956" spans="1:2" x14ac:dyDescent="0.25">
      <c r="A4956">
        <f ca="1">28502.6116353258*(((RANDBETWEEN(3800,4995))))</f>
        <v>135529918.32597429</v>
      </c>
      <c r="B4956">
        <v>203992146.20394996</v>
      </c>
    </row>
    <row r="4957" spans="1:2" x14ac:dyDescent="0.25">
      <c r="A4957">
        <f ca="1">31367.0742687063*(((RANDBETWEEN(3800,4995))))</f>
        <v>122958931.13332887</v>
      </c>
      <c r="B4957">
        <v>204017649.93359652</v>
      </c>
    </row>
    <row r="4958" spans="1:2" x14ac:dyDescent="0.25">
      <c r="A4958">
        <f ca="1">29728.3561917775*(((RANDBETWEEN(3800,4995))))</f>
        <v>120816039.56338392</v>
      </c>
      <c r="B4958">
        <v>227754400.18594721</v>
      </c>
    </row>
    <row r="4959" spans="1:2" x14ac:dyDescent="0.25">
      <c r="A4959">
        <f ca="1">28406.9216553896*(((RANDBETWEEN(3800,4995))))</f>
        <v>112548223.59865367</v>
      </c>
      <c r="B4959">
        <v>227170509.21940926</v>
      </c>
    </row>
    <row r="4960" spans="1:2" x14ac:dyDescent="0.25">
      <c r="A4960">
        <f ca="1">28903.8549107258*(((RANDBETWEEN(3800,4995))))</f>
        <v>117783208.76120758</v>
      </c>
      <c r="B4960">
        <v>250266102.59110531</v>
      </c>
    </row>
    <row r="4961" spans="1:2" x14ac:dyDescent="0.25">
      <c r="A4961">
        <f ca="1">27653.3656649891*(((RANDBETWEEN(3800,4995))))</f>
        <v>106769644.83252303</v>
      </c>
      <c r="B4961">
        <v>233054826.7837162</v>
      </c>
    </row>
    <row r="4962" spans="1:2" x14ac:dyDescent="0.25">
      <c r="A4962">
        <f ca="1">35076.5437162418*(((RANDBETWEEN(3800,4995))))</f>
        <v>156160772.62470853</v>
      </c>
      <c r="B4962">
        <v>242420399.77237689</v>
      </c>
    </row>
    <row r="4963" spans="1:2" x14ac:dyDescent="0.25">
      <c r="A4963">
        <f ca="1">32099.6061393803*(((RANDBETWEEN(3800,4995))))</f>
        <v>130356500.53202346</v>
      </c>
      <c r="B4963">
        <v>247613145.48108274</v>
      </c>
    </row>
    <row r="4964" spans="1:2" x14ac:dyDescent="0.25">
      <c r="A4964">
        <f ca="1">27960.6500608589*(((RANDBETWEEN(3800,4995))))</f>
        <v>107536660.13406332</v>
      </c>
      <c r="B4964">
        <v>260846957.46301693</v>
      </c>
    </row>
    <row r="4965" spans="1:2" x14ac:dyDescent="0.25">
      <c r="A4965">
        <f ca="1">31854.6170823851*(((RANDBETWEEN(3800,4995))))</f>
        <v>134681321.02432439</v>
      </c>
      <c r="B4965">
        <v>205905269.2576513</v>
      </c>
    </row>
    <row r="4966" spans="1:2" x14ac:dyDescent="0.25">
      <c r="A4966">
        <f ca="1">30370.4554120007*(((RANDBETWEEN(3800,4995))))</f>
        <v>132506296.96255913</v>
      </c>
      <c r="B4966">
        <v>223694182.79394254</v>
      </c>
    </row>
    <row r="4967" spans="1:2" x14ac:dyDescent="0.25">
      <c r="A4967">
        <f ca="1">29312.3943932627*(((RANDBETWEEN(3800,4995))))</f>
        <v>126981292.51161386</v>
      </c>
      <c r="B4967">
        <v>245036552.43168452</v>
      </c>
    </row>
    <row r="4968" spans="1:2" x14ac:dyDescent="0.25">
      <c r="A4968">
        <f ca="1">28190.2742891916*(((RANDBETWEEN(3800,4995))))</f>
        <v>124601012.35822697</v>
      </c>
      <c r="B4968">
        <v>204938522.39922509</v>
      </c>
    </row>
    <row r="4969" spans="1:2" x14ac:dyDescent="0.25">
      <c r="A4969">
        <f ca="1">32805.0234973*(((RANDBETWEEN(3800,4995))))</f>
        <v>128858132.29739428</v>
      </c>
      <c r="B4969">
        <v>237145057.43919051</v>
      </c>
    </row>
    <row r="4970" spans="1:2" x14ac:dyDescent="0.25">
      <c r="A4970">
        <f ca="1">29697.6669588527*(((RANDBETWEEN(3800,4995))))</f>
        <v>139014779.03438959</v>
      </c>
      <c r="B4970">
        <v>267409153.53374794</v>
      </c>
    </row>
    <row r="4971" spans="1:2" x14ac:dyDescent="0.25">
      <c r="A4971">
        <f ca="1">31290.4075697548*(((RANDBETWEEN(3800,4995))))</f>
        <v>125568405.57742597</v>
      </c>
      <c r="B4971">
        <v>220146642.22251087</v>
      </c>
    </row>
    <row r="4972" spans="1:2" x14ac:dyDescent="0.25">
      <c r="A4972">
        <f ca="1">29513.752149837*(((RANDBETWEEN(3800,4995))))</f>
        <v>142521909.13156304</v>
      </c>
      <c r="B4972">
        <v>265397532.33070022</v>
      </c>
    </row>
    <row r="4973" spans="1:2" x14ac:dyDescent="0.25">
      <c r="A4973">
        <f ca="1">27232.0252168315*(((RANDBETWEEN(3800,4995))))</f>
        <v>131911930.15033171</v>
      </c>
      <c r="B4973">
        <v>218320993.30422366</v>
      </c>
    </row>
    <row r="4974" spans="1:2" x14ac:dyDescent="0.25">
      <c r="A4974">
        <f ca="1">31578.8067756589*(((RANDBETWEEN(3800,4995))))</f>
        <v>157641403.42408925</v>
      </c>
      <c r="B4974">
        <v>222821383.14037985</v>
      </c>
    </row>
    <row r="4975" spans="1:2" x14ac:dyDescent="0.25">
      <c r="A4975">
        <f ca="1">33247.8640423391*(((RANDBETWEEN(3800,4995))))</f>
        <v>148950430.90967909</v>
      </c>
      <c r="B4975">
        <v>216803123.41590753</v>
      </c>
    </row>
    <row r="4976" spans="1:2" x14ac:dyDescent="0.25">
      <c r="A4976">
        <f ca="1">27278.0308786848*(((RANDBETWEEN(3800,4995))))</f>
        <v>114485895.59784023</v>
      </c>
      <c r="B4976">
        <v>213129738.3225984</v>
      </c>
    </row>
    <row r="4977" spans="1:2" x14ac:dyDescent="0.25">
      <c r="A4977">
        <f ca="1">26057.6719613223*(((RANDBETWEEN(3800,4995))))</f>
        <v>111109913.24307834</v>
      </c>
      <c r="B4977">
        <v>204197324.87887585</v>
      </c>
    </row>
    <row r="4978" spans="1:2" x14ac:dyDescent="0.25">
      <c r="A4978">
        <f ca="1">28265.706422088*(((RANDBETWEEN(3800,4995))))</f>
        <v>123238480.00030354</v>
      </c>
      <c r="B4978">
        <v>263984957.08936194</v>
      </c>
    </row>
    <row r="4979" spans="1:2" x14ac:dyDescent="0.25">
      <c r="A4979">
        <f ca="1">27361.4139237254*(((RANDBETWEEN(3800,4995))))</f>
        <v>135001216.29966119</v>
      </c>
      <c r="B4979">
        <v>230063885.3154183</v>
      </c>
    </row>
    <row r="4980" spans="1:2" x14ac:dyDescent="0.25">
      <c r="A4980">
        <f ca="1">28994.5633018837*(((RANDBETWEEN(3800,4995))))</f>
        <v>128590888.24385405</v>
      </c>
      <c r="B4980">
        <v>267875898.66551822</v>
      </c>
    </row>
    <row r="4981" spans="1:2" x14ac:dyDescent="0.25">
      <c r="A4981">
        <f ca="1">32634.1576538651*(((RANDBETWEEN(3800,4995))))</f>
        <v>155208053.80178237</v>
      </c>
      <c r="B4981">
        <v>256863368.86960769</v>
      </c>
    </row>
    <row r="4982" spans="1:2" x14ac:dyDescent="0.25">
      <c r="A4982">
        <f ca="1">31830.9968699123*(((RANDBETWEEN(3800,4995))))</f>
        <v>140438358.19005316</v>
      </c>
      <c r="B4982">
        <v>235432215.48425692</v>
      </c>
    </row>
    <row r="4983" spans="1:2" x14ac:dyDescent="0.25">
      <c r="A4983">
        <f ca="1">31767.785533246*(((RANDBETWEEN(3800,4995))))</f>
        <v>130470295.18504114</v>
      </c>
      <c r="B4983">
        <v>261589688.98933199</v>
      </c>
    </row>
    <row r="4984" spans="1:2" x14ac:dyDescent="0.25">
      <c r="A4984">
        <f ca="1">34014.4656969732*(((RANDBETWEEN(3800,4995))))</f>
        <v>156738657.93165249</v>
      </c>
      <c r="B4984">
        <v>263214276.01637897</v>
      </c>
    </row>
    <row r="4985" spans="1:2" x14ac:dyDescent="0.25">
      <c r="A4985">
        <f ca="1">31280.2380538963*(((RANDBETWEEN(3800,4995))))</f>
        <v>141762038.86025819</v>
      </c>
      <c r="B4985">
        <v>221009208.16381168</v>
      </c>
    </row>
    <row r="4986" spans="1:2" x14ac:dyDescent="0.25">
      <c r="A4986">
        <f ca="1">31226.4804741104*(((RANDBETWEEN(3800,4995))))</f>
        <v>124562430.61122634</v>
      </c>
      <c r="B4986">
        <v>246127738.86827585</v>
      </c>
    </row>
    <row r="4987" spans="1:2" x14ac:dyDescent="0.25">
      <c r="A4987">
        <f ca="1">29324.278309707*(((RANDBETWEEN(3800,4995))))</f>
        <v>122751429.00443353</v>
      </c>
      <c r="B4987">
        <v>223485274.97395957</v>
      </c>
    </row>
    <row r="4988" spans="1:2" x14ac:dyDescent="0.25">
      <c r="A4988">
        <f ca="1">32144.3586230793*(((RANDBETWEEN(3800,4995))))</f>
        <v>130538240.36832516</v>
      </c>
      <c r="B4988">
        <v>238273815.70564035</v>
      </c>
    </row>
    <row r="4989" spans="1:2" x14ac:dyDescent="0.25">
      <c r="A4989">
        <f ca="1">28450.3448257546*(((RANDBETWEEN(3800,4995))))</f>
        <v>118694838.61304826</v>
      </c>
      <c r="B4989">
        <v>239953005.35762796</v>
      </c>
    </row>
    <row r="4990" spans="1:2" x14ac:dyDescent="0.25">
      <c r="A4990">
        <f ca="1">27466.3404323282*(((RANDBETWEEN(3800,4995))))</f>
        <v>127251555.22297674</v>
      </c>
      <c r="B4990">
        <v>263468848.51578826</v>
      </c>
    </row>
    <row r="4991" spans="1:2" x14ac:dyDescent="0.25">
      <c r="A4991">
        <f ca="1">27832.0716345352*(((RANDBETWEEN(3800,4995))))</f>
        <v>137907914.94912207</v>
      </c>
      <c r="B4991">
        <v>217794205.51148391</v>
      </c>
    </row>
    <row r="4992" spans="1:2" x14ac:dyDescent="0.25">
      <c r="A4992">
        <f ca="1">30993.3993086787*(((RANDBETWEEN(3800,4995))))</f>
        <v>121928032.8803419</v>
      </c>
      <c r="B4992">
        <v>248191430.25594747</v>
      </c>
    </row>
    <row r="4993" spans="1:2" x14ac:dyDescent="0.25">
      <c r="A4993">
        <f ca="1">31440.7822326751*(((RANDBETWEEN(3800,4995))))</f>
        <v>148526255.26715735</v>
      </c>
      <c r="B4993">
        <v>255519972.41016752</v>
      </c>
    </row>
    <row r="4994" spans="1:2" x14ac:dyDescent="0.25">
      <c r="A4994">
        <f ca="1">31349.7967688596*(((RANDBETWEEN(3800,4995))))</f>
        <v>121229664.10518019</v>
      </c>
      <c r="B4994">
        <v>245762834.03338617</v>
      </c>
    </row>
    <row r="4995" spans="1:2" x14ac:dyDescent="0.25">
      <c r="A4995">
        <f ca="1">26586.9810528284*(((RANDBETWEEN(3800,4995))))</f>
        <v>115201388.90190551</v>
      </c>
      <c r="B4995">
        <v>259424200.61394942</v>
      </c>
    </row>
    <row r="4996" spans="1:2" x14ac:dyDescent="0.25">
      <c r="A4996">
        <f ca="1">28348.6613146607*(((RANDBETWEEN(3800,4995))))</f>
        <v>141176333.34701011</v>
      </c>
      <c r="B4996">
        <v>217813353.79793984</v>
      </c>
    </row>
    <row r="4997" spans="1:2" x14ac:dyDescent="0.25">
      <c r="A4997">
        <f ca="1">30650.1048219135*(((RANDBETWEEN(3800,4995))))</f>
        <v>147089853.04036272</v>
      </c>
      <c r="B4997">
        <v>239351871.65660769</v>
      </c>
    </row>
    <row r="4998" spans="1:2" x14ac:dyDescent="0.25">
      <c r="A4998">
        <f ca="1">28724.7993033473*(((RANDBETWEEN(3800,4995))))</f>
        <v>139516350.21635777</v>
      </c>
      <c r="B4998">
        <v>230458891.4590348</v>
      </c>
    </row>
    <row r="4999" spans="1:2" x14ac:dyDescent="0.25">
      <c r="A4999">
        <f ca="1">30278.1283574798*(((RANDBETWEEN(3800,4995))))</f>
        <v>140853853.11899617</v>
      </c>
      <c r="B4999">
        <v>251251443.84984818</v>
      </c>
    </row>
    <row r="5000" spans="1:2" x14ac:dyDescent="0.25">
      <c r="A5000">
        <f ca="1">28456.697785461*(((RANDBETWEEN(3800,4995))))</f>
        <v>109814396.75409417</v>
      </c>
      <c r="B5000">
        <v>223597936.54643202</v>
      </c>
    </row>
    <row r="5001" spans="1:2" x14ac:dyDescent="0.25">
      <c r="A5001">
        <f ca="1">29849.5484435007*(((RANDBETWEEN(3800,4995))))</f>
        <v>113876027.31195532</v>
      </c>
      <c r="B5001">
        <v>245538927.5805921</v>
      </c>
    </row>
    <row r="5002" spans="1:2" x14ac:dyDescent="0.25">
      <c r="A5002">
        <f ca="1">31057.4507488927*(((RANDBETWEEN(3800,4995))))</f>
        <v>118080427.74728991</v>
      </c>
      <c r="B5002">
        <v>223942583.84336662</v>
      </c>
    </row>
    <row r="5003" spans="1:2" x14ac:dyDescent="0.25">
      <c r="A5003">
        <f ca="1">29308.7907801735*(((RANDBETWEEN(3800,4995))))</f>
        <v>130277575.01787114</v>
      </c>
      <c r="B5003">
        <v>233441192.15798217</v>
      </c>
    </row>
    <row r="5004" spans="1:2" x14ac:dyDescent="0.25">
      <c r="A5004">
        <f ca="1">31534.8971995954*(((RANDBETWEEN(3800,4995))))</f>
        <v>121220144.83524466</v>
      </c>
      <c r="B5004">
        <v>259640659.25011897</v>
      </c>
    </row>
    <row r="5005" spans="1:2" x14ac:dyDescent="0.25">
      <c r="A5005">
        <f ca="1">30690.5315424581*(((RANDBETWEEN(3800,4995))))</f>
        <v>140685396.59062803</v>
      </c>
      <c r="B5005">
        <v>216337567.411082</v>
      </c>
    </row>
    <row r="5006" spans="1:2" x14ac:dyDescent="0.25">
      <c r="A5006">
        <f ca="1">32023.0161760803*(((RANDBETWEEN(3800,4995))))</f>
        <v>156048157.82603928</v>
      </c>
      <c r="B5006">
        <v>235863530.86033204</v>
      </c>
    </row>
    <row r="5007" spans="1:2" x14ac:dyDescent="0.25">
      <c r="A5007">
        <f ca="1">26880.5851641522*(((RANDBETWEEN(3800,4995))))</f>
        <v>114376889.8734678</v>
      </c>
      <c r="B5007">
        <v>227593790.92676803</v>
      </c>
    </row>
    <row r="5008" spans="1:2" x14ac:dyDescent="0.25">
      <c r="A5008">
        <f ca="1">33051.6980454802*(((RANDBETWEEN(3800,4995))))</f>
        <v>158978667.59875998</v>
      </c>
      <c r="B5008">
        <v>246791504.54738745</v>
      </c>
    </row>
    <row r="5009" spans="1:2" x14ac:dyDescent="0.25">
      <c r="A5009">
        <f ca="1">31614.3161766181*(((RANDBETWEEN(3800,4995))))</f>
        <v>131800084.1403209</v>
      </c>
      <c r="B5009">
        <v>233845269.13437098</v>
      </c>
    </row>
    <row r="5010" spans="1:2" x14ac:dyDescent="0.25">
      <c r="A5010">
        <f ca="1">30014.1589300605*(((RANDBETWEEN(3800,4995))))</f>
        <v>149380468.99491099</v>
      </c>
      <c r="B5010">
        <v>244966379.44394675</v>
      </c>
    </row>
    <row r="5011" spans="1:2" x14ac:dyDescent="0.25">
      <c r="A5011">
        <f ca="1">27778.771580426*(((RANDBETWEEN(3800,4995))))</f>
        <v>106198243.75196868</v>
      </c>
      <c r="B5011">
        <v>243654561.82372442</v>
      </c>
    </row>
    <row r="5012" spans="1:2" x14ac:dyDescent="0.25">
      <c r="A5012">
        <f ca="1">32147.8025391322*(((RANDBETWEEN(3800,4995))))</f>
        <v>130680817.32157256</v>
      </c>
      <c r="B5012">
        <v>253966629.5569188</v>
      </c>
    </row>
    <row r="5013" spans="1:2" x14ac:dyDescent="0.25">
      <c r="A5013">
        <f ca="1">28830.5009363776*(((RANDBETWEEN(3800,4995))))</f>
        <v>129102983.19309868</v>
      </c>
      <c r="B5013">
        <v>224599243.25780523</v>
      </c>
    </row>
    <row r="5014" spans="1:2" x14ac:dyDescent="0.25">
      <c r="A5014">
        <f ca="1">26861.3685556008*(((RANDBETWEEN(3800,4995))))</f>
        <v>103496853.04472978</v>
      </c>
      <c r="B5014">
        <v>218425374.0327</v>
      </c>
    </row>
    <row r="5015" spans="1:2" x14ac:dyDescent="0.25">
      <c r="A5015">
        <f ca="1">31658.2085040726*(((RANDBETWEEN(3800,4995))))</f>
        <v>122675557.95328121</v>
      </c>
      <c r="B5015">
        <v>260198763.38830143</v>
      </c>
    </row>
    <row r="5016" spans="1:2" x14ac:dyDescent="0.25">
      <c r="A5016">
        <f ca="1">29960.2403135984*(((RANDBETWEEN(3800,4995))))</f>
        <v>143030187.25711858</v>
      </c>
      <c r="B5016">
        <v>216998258.20237118</v>
      </c>
    </row>
    <row r="5017" spans="1:2" x14ac:dyDescent="0.25">
      <c r="A5017">
        <f ca="1">30335.5384831551*(((RANDBETWEEN(3800,4995))))</f>
        <v>127621610.39863338</v>
      </c>
      <c r="B5017">
        <v>262535509.81126481</v>
      </c>
    </row>
    <row r="5018" spans="1:2" x14ac:dyDescent="0.25">
      <c r="A5018">
        <f ca="1">33540.5379345762*(((RANDBETWEEN(3800,4995))))</f>
        <v>127655287.37899718</v>
      </c>
      <c r="B5018">
        <v>257327849.08664519</v>
      </c>
    </row>
    <row r="5019" spans="1:2" x14ac:dyDescent="0.25">
      <c r="A5019">
        <f ca="1">28546.649101004*(((RANDBETWEEN(3800,4995))))</f>
        <v>121751458.41578187</v>
      </c>
      <c r="B5019">
        <v>229810736.53280407</v>
      </c>
    </row>
    <row r="5020" spans="1:2" x14ac:dyDescent="0.25">
      <c r="A5020">
        <f ca="1">29548.2295419771*(((RANDBETWEEN(3800,4995))))</f>
        <v>117572405.34752685</v>
      </c>
      <c r="B5020">
        <v>205536322.27837154</v>
      </c>
    </row>
    <row r="5021" spans="1:2" x14ac:dyDescent="0.25">
      <c r="A5021">
        <f ca="1">30705.5416240027*(((RANDBETWEEN(3800,4995))))</f>
        <v>128134225.19696307</v>
      </c>
      <c r="B5021">
        <v>238684256.80566871</v>
      </c>
    </row>
    <row r="5022" spans="1:2" x14ac:dyDescent="0.25">
      <c r="A5022">
        <f ca="1">28678.8023135194*(((RANDBETWEEN(3800,4995))))</f>
        <v>114457100.03325577</v>
      </c>
      <c r="B5022">
        <v>206513146.19341159</v>
      </c>
    </row>
    <row r="5023" spans="1:2" x14ac:dyDescent="0.25">
      <c r="A5023">
        <f ca="1">30152.3148096939*(((RANDBETWEEN(3800,4995))))</f>
        <v>116990981.4616123</v>
      </c>
      <c r="B5023">
        <v>265447658.36197326</v>
      </c>
    </row>
    <row r="5024" spans="1:2" x14ac:dyDescent="0.25">
      <c r="A5024">
        <f ca="1">30113.6736316637*(((RANDBETWEEN(3800,4995))))</f>
        <v>116479689.60727519</v>
      </c>
      <c r="B5024">
        <v>253337576.00684503</v>
      </c>
    </row>
    <row r="5025" spans="1:2" x14ac:dyDescent="0.25">
      <c r="A5025">
        <f ca="1">27413.119800096*(((RANDBETWEEN(3800,4995))))</f>
        <v>117766762.6612124</v>
      </c>
      <c r="B5025">
        <v>205705731.08958149</v>
      </c>
    </row>
    <row r="5026" spans="1:2" x14ac:dyDescent="0.25">
      <c r="A5026">
        <f ca="1">30742.7195086043*(((RANDBETWEEN(3800,4995))))</f>
        <v>129857247.20434459</v>
      </c>
      <c r="B5026">
        <v>233102497.60389453</v>
      </c>
    </row>
    <row r="5027" spans="1:2" x14ac:dyDescent="0.25">
      <c r="A5027">
        <f ca="1">30730.2119093902*(((RANDBETWEEN(3800,4995))))</f>
        <v>149133718.39627084</v>
      </c>
      <c r="B5027">
        <v>261749082.86224148</v>
      </c>
    </row>
    <row r="5028" spans="1:2" x14ac:dyDescent="0.25">
      <c r="A5028">
        <f ca="1">32775.6366258103*(((RANDBETWEEN(3800,4995))))</f>
        <v>131528629.77937688</v>
      </c>
      <c r="B5028">
        <v>211720683.20616874</v>
      </c>
    </row>
    <row r="5029" spans="1:2" x14ac:dyDescent="0.25">
      <c r="A5029">
        <f ca="1">33993.8036000278*(((RANDBETWEEN(3800,4995))))</f>
        <v>167385488.92653701</v>
      </c>
      <c r="B5029">
        <v>223513822.44499141</v>
      </c>
    </row>
    <row r="5030" spans="1:2" x14ac:dyDescent="0.25">
      <c r="A5030">
        <f ca="1">28848.1103458299*(((RANDBETWEEN(3800,4995))))</f>
        <v>131345446.40456375</v>
      </c>
      <c r="B5030">
        <v>244908239.58916816</v>
      </c>
    </row>
    <row r="5031" spans="1:2" x14ac:dyDescent="0.25">
      <c r="A5031">
        <f ca="1">29267.6497915534*(((RANDBETWEEN(3800,4995))))</f>
        <v>136416515.67843062</v>
      </c>
      <c r="B5031">
        <v>257369806.53655431</v>
      </c>
    </row>
    <row r="5032" spans="1:2" x14ac:dyDescent="0.25">
      <c r="A5032">
        <f ca="1">30881.6783329475*(((RANDBETWEEN(3800,4995))))</f>
        <v>121210587.456819</v>
      </c>
      <c r="B5032">
        <v>258550304.76514071</v>
      </c>
    </row>
    <row r="5033" spans="1:2" x14ac:dyDescent="0.25">
      <c r="A5033">
        <f ca="1">30854.3011280749*(((RANDBETWEEN(3800,4995))))</f>
        <v>153376730.90766045</v>
      </c>
      <c r="B5033">
        <v>224000202.45241225</v>
      </c>
    </row>
    <row r="5034" spans="1:2" x14ac:dyDescent="0.25">
      <c r="A5034">
        <f ca="1">33688.4918491835*(((RANDBETWEEN(3800,4995))))</f>
        <v>156011405.75356868</v>
      </c>
      <c r="B5034">
        <v>235242577.06428564</v>
      </c>
    </row>
    <row r="5035" spans="1:2" x14ac:dyDescent="0.25">
      <c r="A5035">
        <f ca="1">28024.0924488839*(((RANDBETWEEN(3800,4995))))</f>
        <v>116608248.67980595</v>
      </c>
      <c r="B5035">
        <v>248959566.84972003</v>
      </c>
    </row>
    <row r="5036" spans="1:2" x14ac:dyDescent="0.25">
      <c r="A5036">
        <f ca="1">29245.8906143703*(((RANDBETWEEN(3800,4995))))</f>
        <v>136490571.49726638</v>
      </c>
      <c r="B5036">
        <v>256043862.73360592</v>
      </c>
    </row>
    <row r="5037" spans="1:2" x14ac:dyDescent="0.25">
      <c r="A5037">
        <f ca="1">30864.61628756*(((RANDBETWEEN(3800,4995))))</f>
        <v>148335345.87801361</v>
      </c>
      <c r="B5037">
        <v>254263419.98422077</v>
      </c>
    </row>
    <row r="5038" spans="1:2" x14ac:dyDescent="0.25">
      <c r="A5038">
        <f ca="1">29729.8033030887*(((RANDBETWEEN(3800,4995))))</f>
        <v>144070626.80676809</v>
      </c>
      <c r="B5038">
        <v>209203878.63730365</v>
      </c>
    </row>
    <row r="5039" spans="1:2" x14ac:dyDescent="0.25">
      <c r="A5039">
        <f ca="1">30765.1719761616*(((RANDBETWEEN(3800,4995))))</f>
        <v>152318366.45397604</v>
      </c>
      <c r="B5039">
        <v>255313077.51733625</v>
      </c>
    </row>
    <row r="5040" spans="1:2" x14ac:dyDescent="0.25">
      <c r="A5040">
        <f ca="1">28111.689115079*(((RANDBETWEEN(3800,4995))))</f>
        <v>135048554.50883952</v>
      </c>
      <c r="B5040">
        <v>226326122.97282469</v>
      </c>
    </row>
    <row r="5041" spans="1:2" x14ac:dyDescent="0.25">
      <c r="A5041">
        <f ca="1">34427.554289629*(((RANDBETWEEN(3800,4995))))</f>
        <v>140361138.8388173</v>
      </c>
      <c r="B5041">
        <v>248837822.74296999</v>
      </c>
    </row>
    <row r="5042" spans="1:2" x14ac:dyDescent="0.25">
      <c r="A5042">
        <f ca="1">27795.094354028*(((RANDBETWEEN(3800,4995))))</f>
        <v>114015477.04022299</v>
      </c>
      <c r="B5042">
        <v>254969535.04796538</v>
      </c>
    </row>
    <row r="5043" spans="1:2" x14ac:dyDescent="0.25">
      <c r="A5043">
        <f ca="1">34381.7956894123*(((RANDBETWEEN(3800,4995))))</f>
        <v>134157766.7800867</v>
      </c>
      <c r="B5043">
        <v>215249548.47074813</v>
      </c>
    </row>
    <row r="5044" spans="1:2" x14ac:dyDescent="0.25">
      <c r="A5044">
        <f ca="1">31438.3573529263*(((RANDBETWEEN(3800,4995))))</f>
        <v>143956238.31904966</v>
      </c>
      <c r="B5044">
        <v>219291518.33197516</v>
      </c>
    </row>
    <row r="5045" spans="1:2" x14ac:dyDescent="0.25">
      <c r="A5045">
        <f ca="1">31743.1637981563*(((RANDBETWEEN(3800,4995))))</f>
        <v>134781473.48697168</v>
      </c>
      <c r="B5045">
        <v>237661055.32950133</v>
      </c>
    </row>
    <row r="5046" spans="1:2" x14ac:dyDescent="0.25">
      <c r="A5046">
        <f ca="1">26495.1087881737*(((RANDBETWEEN(3800,4995))))</f>
        <v>131150788.50145985</v>
      </c>
      <c r="B5046">
        <v>244119731.47691593</v>
      </c>
    </row>
    <row r="5047" spans="1:2" x14ac:dyDescent="0.25">
      <c r="A5047">
        <f ca="1">27693.3796092048*(((RANDBETWEEN(3800,4995))))</f>
        <v>112739748.38907281</v>
      </c>
      <c r="B5047">
        <v>246296362.50099936</v>
      </c>
    </row>
    <row r="5048" spans="1:2" x14ac:dyDescent="0.25">
      <c r="A5048">
        <f ca="1">28583.5985400713*(((RANDBETWEEN(3800,4995))))</f>
        <v>133113818.40111218</v>
      </c>
      <c r="B5048">
        <v>261657587.00769898</v>
      </c>
    </row>
    <row r="5049" spans="1:2" x14ac:dyDescent="0.25">
      <c r="A5049">
        <f ca="1">30364.5661140654*(((RANDBETWEEN(3800,4995))))</f>
        <v>129261957.94757634</v>
      </c>
      <c r="B5049">
        <v>266635978.18066853</v>
      </c>
    </row>
    <row r="5050" spans="1:2" x14ac:dyDescent="0.25">
      <c r="A5050">
        <f ca="1">30443.8780908938*(((RANDBETWEEN(3800,4995))))</f>
        <v>116234726.5510325</v>
      </c>
      <c r="B5050">
        <v>243614374.68575025</v>
      </c>
    </row>
    <row r="5051" spans="1:2" x14ac:dyDescent="0.25">
      <c r="A5051">
        <f ca="1">27789.3156163173*(((RANDBETWEEN(3800,4995))))</f>
        <v>127052750.99780262</v>
      </c>
      <c r="B5051">
        <v>261252250.32089907</v>
      </c>
    </row>
    <row r="5052" spans="1:2" x14ac:dyDescent="0.25">
      <c r="A5052">
        <f ca="1">28667.9093745018*(((RANDBETWEEN(3800,4995))))</f>
        <v>135455871.79452103</v>
      </c>
      <c r="B5052">
        <v>214264612.49907687</v>
      </c>
    </row>
    <row r="5053" spans="1:2" x14ac:dyDescent="0.25">
      <c r="A5053">
        <f ca="1">27842.5463611575*(((RANDBETWEEN(3800,4995))))</f>
        <v>138266085.22950792</v>
      </c>
      <c r="B5053">
        <v>213405471.13843927</v>
      </c>
    </row>
    <row r="5054" spans="1:2" x14ac:dyDescent="0.25">
      <c r="A5054">
        <f ca="1">28835.2326679502*(((RANDBETWEEN(3800,4995))))</f>
        <v>133939655.74262859</v>
      </c>
      <c r="B5054">
        <v>252855661.66293755</v>
      </c>
    </row>
    <row r="5055" spans="1:2" x14ac:dyDescent="0.25">
      <c r="A5055">
        <f ca="1">28441.1524954155*(((RANDBETWEEN(3800,4995))))</f>
        <v>121386838.8504332</v>
      </c>
      <c r="B5055">
        <v>232991271.96513936</v>
      </c>
    </row>
    <row r="5056" spans="1:2" x14ac:dyDescent="0.25">
      <c r="A5056">
        <f ca="1">26539.7476249741*(((RANDBETWEEN(3800,4995))))</f>
        <v>106132450.75227134</v>
      </c>
      <c r="B5056">
        <v>232949513.32480913</v>
      </c>
    </row>
    <row r="5057" spans="1:2" x14ac:dyDescent="0.25">
      <c r="A5057">
        <f ca="1">31218.8259274596*(((RANDBETWEEN(3800,4995))))</f>
        <v>148258204.32950574</v>
      </c>
      <c r="B5057">
        <v>228741114.79795751</v>
      </c>
    </row>
    <row r="5058" spans="1:2" x14ac:dyDescent="0.25">
      <c r="A5058">
        <f ca="1">28578.2013713023*(((RANDBETWEEN(3800,4995))))</f>
        <v>137089631.97813696</v>
      </c>
      <c r="B5058">
        <v>209322348.5709852</v>
      </c>
    </row>
    <row r="5059" spans="1:2" x14ac:dyDescent="0.25">
      <c r="A5059">
        <f ca="1">29703.4318630363*(((RANDBETWEEN(3800,4995))))</f>
        <v>122556359.8668876</v>
      </c>
      <c r="B5059">
        <v>227908266.43734303</v>
      </c>
    </row>
    <row r="5060" spans="1:2" x14ac:dyDescent="0.25">
      <c r="A5060">
        <f ca="1">33868.002001211*(((RANDBETWEEN(3800,4995))))</f>
        <v>168594913.96202838</v>
      </c>
      <c r="B5060">
        <v>248902022.06040299</v>
      </c>
    </row>
    <row r="5061" spans="1:2" x14ac:dyDescent="0.25">
      <c r="A5061">
        <f ca="1">28013.7921743984*(((RANDBETWEEN(3800,4995))))</f>
        <v>133653802.4640547</v>
      </c>
      <c r="B5061">
        <v>253508343.34002078</v>
      </c>
    </row>
    <row r="5062" spans="1:2" x14ac:dyDescent="0.25">
      <c r="A5062">
        <f ca="1">30259.7146779599*(((RANDBETWEEN(3800,4995))))</f>
        <v>141010270.3992933</v>
      </c>
      <c r="B5062">
        <v>228106777.89670914</v>
      </c>
    </row>
    <row r="5063" spans="1:2" x14ac:dyDescent="0.25">
      <c r="A5063">
        <f ca="1">28728.4777285627*(((RANDBETWEEN(3800,4995))))</f>
        <v>111093023.37635192</v>
      </c>
      <c r="B5063">
        <v>229911515.26649046</v>
      </c>
    </row>
    <row r="5064" spans="1:2" x14ac:dyDescent="0.25">
      <c r="A5064">
        <f ca="1">32290.2698407219*(((RANDBETWEEN(3800,4995))))</f>
        <v>144692699.15627503</v>
      </c>
      <c r="B5064">
        <v>231737637.11452556</v>
      </c>
    </row>
    <row r="5065" spans="1:2" x14ac:dyDescent="0.25">
      <c r="A5065">
        <f ca="1">32169.7633088882*(((RANDBETWEEN(3800,4995))))</f>
        <v>127392262.70319743</v>
      </c>
      <c r="B5065">
        <v>212456402.6013357</v>
      </c>
    </row>
    <row r="5066" spans="1:2" x14ac:dyDescent="0.25">
      <c r="A5066">
        <f ca="1">27263.0314640123*(((RANDBETWEEN(3800,4995))))</f>
        <v>110824222.90121001</v>
      </c>
      <c r="B5066">
        <v>233970830.79482746</v>
      </c>
    </row>
    <row r="5067" spans="1:2" x14ac:dyDescent="0.25">
      <c r="A5067">
        <f ca="1">27459.0243497932*(((RANDBETWEEN(3800,4995))))</f>
        <v>110440195.93486828</v>
      </c>
      <c r="B5067">
        <v>210502259.24268103</v>
      </c>
    </row>
    <row r="5068" spans="1:2" x14ac:dyDescent="0.25">
      <c r="A5068">
        <f ca="1">30944.4611933026*(((RANDBETWEEN(3800,4995))))</f>
        <v>138197963.68928951</v>
      </c>
      <c r="B5068">
        <v>232692781.91433424</v>
      </c>
    </row>
    <row r="5069" spans="1:2" x14ac:dyDescent="0.25">
      <c r="A5069">
        <f ca="1">29038.5907311669*(((RANDBETWEEN(3800,4995))))</f>
        <v>131022121.37902494</v>
      </c>
      <c r="B5069">
        <v>218303457.75902897</v>
      </c>
    </row>
    <row r="5070" spans="1:2" x14ac:dyDescent="0.25">
      <c r="A5070">
        <f ca="1">32685.5432176031*(((RANDBETWEEN(3800,4995))))</f>
        <v>162708634.13722813</v>
      </c>
      <c r="B5070">
        <v>220077824.99907851</v>
      </c>
    </row>
    <row r="5071" spans="1:2" x14ac:dyDescent="0.25">
      <c r="A5071">
        <f ca="1">28078.2277100245*(((RANDBETWEEN(3800,4995))))</f>
        <v>123628436.60723782</v>
      </c>
      <c r="B5071">
        <v>246917410.15357047</v>
      </c>
    </row>
    <row r="5072" spans="1:2" x14ac:dyDescent="0.25">
      <c r="A5072">
        <f ca="1">29269.5171699778*(((RANDBETWEEN(3800,4995))))</f>
        <v>126239427.55411427</v>
      </c>
      <c r="B5072">
        <v>226640344.1946522</v>
      </c>
    </row>
    <row r="5073" spans="1:2" x14ac:dyDescent="0.25">
      <c r="A5073">
        <f ca="1">29200.5890893007*(((RANDBETWEEN(3800,4995))))</f>
        <v>142177668.27580506</v>
      </c>
      <c r="B5073">
        <v>267042896.64054519</v>
      </c>
    </row>
    <row r="5074" spans="1:2" x14ac:dyDescent="0.25">
      <c r="A5074">
        <f ca="1">26240.4946291047*(((RANDBETWEEN(3800,4995))))</f>
        <v>130336536.82276295</v>
      </c>
      <c r="B5074">
        <v>219544558.84680867</v>
      </c>
    </row>
    <row r="5075" spans="1:2" x14ac:dyDescent="0.25">
      <c r="A5075">
        <f ca="1">32680.8440592354*(((RANDBETWEEN(3800,4995))))</f>
        <v>133109077.85326585</v>
      </c>
      <c r="B5075">
        <v>245628484.90716714</v>
      </c>
    </row>
    <row r="5076" spans="1:2" x14ac:dyDescent="0.25">
      <c r="A5076">
        <f ca="1">31032.886878422*(((RANDBETWEEN(3800,4995))))</f>
        <v>129220940.9617494</v>
      </c>
      <c r="B5076">
        <v>205812721.91663587</v>
      </c>
    </row>
    <row r="5077" spans="1:2" x14ac:dyDescent="0.25">
      <c r="A5077">
        <f ca="1">29387.4383299459*(((RANDBETWEEN(3800,4995))))</f>
        <v>112642051.11868282</v>
      </c>
      <c r="B5077">
        <v>204168098.44345221</v>
      </c>
    </row>
    <row r="5078" spans="1:2" x14ac:dyDescent="0.25">
      <c r="A5078">
        <f ca="1">27882.097107618*(((RANDBETWEEN(3800,4995))))</f>
        <v>137598149.22609469</v>
      </c>
      <c r="B5078">
        <v>212962398.08265811</v>
      </c>
    </row>
    <row r="5079" spans="1:2" x14ac:dyDescent="0.25">
      <c r="A5079">
        <f ca="1">25601.1735381131*(((RANDBETWEEN(3800,4995))))</f>
        <v>122936835.33001927</v>
      </c>
      <c r="B5079">
        <v>251303386.17236423</v>
      </c>
    </row>
    <row r="5080" spans="1:2" x14ac:dyDescent="0.25">
      <c r="A5080">
        <f ca="1">30536.3390696839*(((RANDBETWEEN(3800,4995))))</f>
        <v>150696833.30889013</v>
      </c>
      <c r="B5080">
        <v>229831897.21520823</v>
      </c>
    </row>
    <row r="5081" spans="1:2" x14ac:dyDescent="0.25">
      <c r="A5081">
        <f ca="1">29039.972363699*(((RANDBETWEEN(3800,4995))))</f>
        <v>115404850.17333995</v>
      </c>
      <c r="B5081">
        <v>254681641.48457575</v>
      </c>
    </row>
    <row r="5082" spans="1:2" x14ac:dyDescent="0.25">
      <c r="A5082">
        <f ca="1">28153.0084826004*(((RANDBETWEEN(3800,4995))))</f>
        <v>125196428.72212408</v>
      </c>
      <c r="B5082">
        <v>215751209.67764056</v>
      </c>
    </row>
    <row r="5083" spans="1:2" x14ac:dyDescent="0.25">
      <c r="A5083">
        <f ca="1">28983.0487314894*(((RANDBETWEEN(3800,4995))))</f>
        <v>112773042.61422534</v>
      </c>
      <c r="B5083">
        <v>238940360.44119018</v>
      </c>
    </row>
    <row r="5084" spans="1:2" x14ac:dyDescent="0.25">
      <c r="A5084">
        <f ca="1">30158.5897196307*(((RANDBETWEEN(3800,4995))))</f>
        <v>117678817.08599886</v>
      </c>
      <c r="B5084">
        <v>219780417.6899513</v>
      </c>
    </row>
    <row r="5085" spans="1:2" x14ac:dyDescent="0.25">
      <c r="A5085">
        <f ca="1">26035.9716080121*(((RANDBETWEEN(3800,4995))))</f>
        <v>129190491.11895624</v>
      </c>
      <c r="B5085">
        <v>224338459.41097376</v>
      </c>
    </row>
    <row r="5086" spans="1:2" x14ac:dyDescent="0.25">
      <c r="A5086">
        <f ca="1">28407.4785562513*(((RANDBETWEEN(3800,4995))))</f>
        <v>136015007.32733116</v>
      </c>
      <c r="B5086">
        <v>207916479.30732685</v>
      </c>
    </row>
    <row r="5087" spans="1:2" x14ac:dyDescent="0.25">
      <c r="A5087">
        <f ca="1">28557.5633211732*(((RANDBETWEEN(3800,4995))))</f>
        <v>113601986.89162679</v>
      </c>
      <c r="B5087">
        <v>260381266.32077229</v>
      </c>
    </row>
    <row r="5088" spans="1:2" x14ac:dyDescent="0.25">
      <c r="A5088">
        <f ca="1">31576.8857133646*(((RANDBETWEEN(3800,4995))))</f>
        <v>128802116.82481401</v>
      </c>
      <c r="B5088">
        <v>226131182.08055988</v>
      </c>
    </row>
    <row r="5089" spans="1:2" x14ac:dyDescent="0.25">
      <c r="A5089">
        <f ca="1">29394.9115098243*(((RANDBETWEEN(3800,4995))))</f>
        <v>135187198.03368214</v>
      </c>
      <c r="B5089">
        <v>232602903.55421254</v>
      </c>
    </row>
    <row r="5090" spans="1:2" x14ac:dyDescent="0.25">
      <c r="A5090">
        <f ca="1">30412.6018590452*(((RANDBETWEEN(3800,4995))))</f>
        <v>133450496.95749034</v>
      </c>
      <c r="B5090">
        <v>256418610.01555651</v>
      </c>
    </row>
    <row r="5091" spans="1:2" x14ac:dyDescent="0.25">
      <c r="A5091">
        <f ca="1">28997.6768713819*(((RANDBETWEEN(3800,4995))))</f>
        <v>119122456.58763665</v>
      </c>
      <c r="B5091">
        <v>236077225.76035738</v>
      </c>
    </row>
    <row r="5092" spans="1:2" x14ac:dyDescent="0.25">
      <c r="A5092">
        <f ca="1">26439.1275193777*(((RANDBETWEEN(3800,4995))))</f>
        <v>119901443.30037794</v>
      </c>
      <c r="B5092">
        <v>231741376.93268776</v>
      </c>
    </row>
    <row r="5093" spans="1:2" x14ac:dyDescent="0.25">
      <c r="A5093">
        <f ca="1">27743.499663993*(((RANDBETWEEN(3800,4995))))</f>
        <v>126704562.96545593</v>
      </c>
      <c r="B5093">
        <v>237136094.77017346</v>
      </c>
    </row>
    <row r="5094" spans="1:2" x14ac:dyDescent="0.25">
      <c r="A5094">
        <f ca="1">28002.4239509885*(((RANDBETWEEN(3800,4995))))</f>
        <v>122538607.20952585</v>
      </c>
      <c r="B5094">
        <v>267792003.45022684</v>
      </c>
    </row>
    <row r="5095" spans="1:2" x14ac:dyDescent="0.25">
      <c r="A5095">
        <f ca="1">29821.8562741187*(((RANDBETWEEN(3800,4995))))</f>
        <v>125669302.339136</v>
      </c>
      <c r="B5095">
        <v>239381370.46889448</v>
      </c>
    </row>
    <row r="5096" spans="1:2" x14ac:dyDescent="0.25">
      <c r="A5096">
        <f ca="1">29437.6323772489*(((RANDBETWEEN(3800,4995))))</f>
        <v>145922343.6940228</v>
      </c>
      <c r="B5096">
        <v>215133575.39522374</v>
      </c>
    </row>
    <row r="5097" spans="1:2" x14ac:dyDescent="0.25">
      <c r="A5097">
        <f ca="1">29260.8097028313*(((RANDBETWEEN(3800,4995))))</f>
        <v>113268594.35965993</v>
      </c>
      <c r="B5097">
        <v>247934914.94937587</v>
      </c>
    </row>
    <row r="5098" spans="1:2" x14ac:dyDescent="0.25">
      <c r="A5098">
        <f ca="1">27596.0264911639*(((RANDBETWEEN(3800,4995))))</f>
        <v>123409430.46848506</v>
      </c>
      <c r="B5098">
        <v>206934689.31183705</v>
      </c>
    </row>
    <row r="5099" spans="1:2" x14ac:dyDescent="0.25">
      <c r="A5099">
        <f ca="1">30195.6195492686*(((RANDBETWEEN(3800,4995))))</f>
        <v>145844842.42296755</v>
      </c>
      <c r="B5099">
        <v>243960188.80160028</v>
      </c>
    </row>
    <row r="5100" spans="1:2" x14ac:dyDescent="0.25">
      <c r="A5100">
        <f ca="1">31110.9198755507*(((RANDBETWEEN(3800,4995))))</f>
        <v>146625765.3734706</v>
      </c>
      <c r="B5100">
        <v>262274186.32562003</v>
      </c>
    </row>
    <row r="5101" spans="1:2" x14ac:dyDescent="0.25">
      <c r="A5101">
        <f ca="1">30534.4152039399*(((RANDBETWEEN(3800,4995))))</f>
        <v>142717856.66321516</v>
      </c>
      <c r="B5101">
        <v>236335745.6874519</v>
      </c>
    </row>
    <row r="5102" spans="1:2" x14ac:dyDescent="0.25">
      <c r="A5102">
        <f ca="1">29627.6537964974*(((RANDBETWEEN(3800,4995))))</f>
        <v>145175503.60283703</v>
      </c>
      <c r="B5102">
        <v>249308104.06616879</v>
      </c>
    </row>
    <row r="5103" spans="1:2" x14ac:dyDescent="0.25">
      <c r="A5103">
        <f ca="1">30581.1423791208*(((RANDBETWEEN(3800,4995))))</f>
        <v>140887322.94060951</v>
      </c>
      <c r="B5103">
        <v>220852620.82844031</v>
      </c>
    </row>
    <row r="5104" spans="1:2" x14ac:dyDescent="0.25">
      <c r="A5104">
        <f ca="1">30206.9941326284*(((RANDBETWEEN(3800,4995))))</f>
        <v>144359224.95983136</v>
      </c>
      <c r="B5104">
        <v>235637966.5317561</v>
      </c>
    </row>
    <row r="5105" spans="1:2" x14ac:dyDescent="0.25">
      <c r="A5105">
        <f ca="1">31753.9360848021*(((RANDBETWEEN(3800,4995))))</f>
        <v>130921478.47763912</v>
      </c>
      <c r="B5105">
        <v>231896907.48565111</v>
      </c>
    </row>
    <row r="5106" spans="1:2" x14ac:dyDescent="0.25">
      <c r="A5106">
        <f ca="1">30384.328200965*(((RANDBETWEEN(3800,4995))))</f>
        <v>138947532.86301285</v>
      </c>
      <c r="B5106">
        <v>237837454.92367828</v>
      </c>
    </row>
    <row r="5107" spans="1:2" x14ac:dyDescent="0.25">
      <c r="A5107">
        <f ca="1">28625.3709749212*(((RANDBETWEEN(3800,4995))))</f>
        <v>137945662.72814512</v>
      </c>
      <c r="B5107">
        <v>224938066.19442445</v>
      </c>
    </row>
    <row r="5108" spans="1:2" x14ac:dyDescent="0.25">
      <c r="A5108">
        <f ca="1">25967.4318667115*(((RANDBETWEEN(3800,4995))))</f>
        <v>114698146.55526465</v>
      </c>
      <c r="B5108">
        <v>252631308.56014699</v>
      </c>
    </row>
    <row r="5109" spans="1:2" x14ac:dyDescent="0.25">
      <c r="A5109">
        <f ca="1">26758.1548966731*(((RANDBETWEEN(3800,4995))))</f>
        <v>131757154.71121857</v>
      </c>
      <c r="B5109">
        <v>250428734.25013578</v>
      </c>
    </row>
    <row r="5110" spans="1:2" x14ac:dyDescent="0.25">
      <c r="A5110">
        <f ca="1">27246.442018493*(((RANDBETWEEN(3800,4995))))</f>
        <v>134461191.3612628</v>
      </c>
      <c r="B5110">
        <v>222923660.93868816</v>
      </c>
    </row>
    <row r="5111" spans="1:2" x14ac:dyDescent="0.25">
      <c r="A5111">
        <f ca="1">32359.4045221227*(((RANDBETWEEN(3800,4995))))</f>
        <v>144775975.83197686</v>
      </c>
      <c r="B5111">
        <v>206380324.04903641</v>
      </c>
    </row>
    <row r="5112" spans="1:2" x14ac:dyDescent="0.25">
      <c r="A5112">
        <f ca="1">30823.743789186*(((RANDBETWEEN(3800,4995))))</f>
        <v>150204103.48470363</v>
      </c>
      <c r="B5112">
        <v>233049998.01051849</v>
      </c>
    </row>
    <row r="5113" spans="1:2" x14ac:dyDescent="0.25">
      <c r="A5113">
        <f ca="1">27692.1262400037*(((RANDBETWEEN(3800,4995))))</f>
        <v>119131527.08449572</v>
      </c>
      <c r="B5113">
        <v>205653534.49944538</v>
      </c>
    </row>
    <row r="5114" spans="1:2" x14ac:dyDescent="0.25">
      <c r="A5114">
        <f ca="1">25813.5382038291*(((RANDBETWEEN(3800,4995))))</f>
        <v>120575036.9500857</v>
      </c>
      <c r="B5114">
        <v>243130490.54712886</v>
      </c>
    </row>
    <row r="5115" spans="1:2" x14ac:dyDescent="0.25">
      <c r="A5115">
        <f ca="1">29659.9283705265*(((RANDBETWEEN(3800,4995))))</f>
        <v>112796707.59311233</v>
      </c>
      <c r="B5115">
        <v>246025083.11410123</v>
      </c>
    </row>
    <row r="5116" spans="1:2" x14ac:dyDescent="0.25">
      <c r="A5116">
        <f ca="1">29886.2041366814*(((RANDBETWEEN(3800,4995))))</f>
        <v>121816168.06111322</v>
      </c>
      <c r="B5116">
        <v>229264462.26736498</v>
      </c>
    </row>
    <row r="5117" spans="1:2" x14ac:dyDescent="0.25">
      <c r="A5117">
        <f ca="1">32228.6833641009*(((RANDBETWEEN(3800,4995))))</f>
        <v>152216071.52864853</v>
      </c>
      <c r="B5117">
        <v>237264084.24852902</v>
      </c>
    </row>
    <row r="5118" spans="1:2" x14ac:dyDescent="0.25">
      <c r="A5118">
        <f ca="1">27129.2225202583*(((RANDBETWEEN(3800,4995))))</f>
        <v>112830436.46175447</v>
      </c>
      <c r="B5118">
        <v>243264760.57989568</v>
      </c>
    </row>
    <row r="5119" spans="1:2" x14ac:dyDescent="0.25">
      <c r="A5119">
        <f ca="1">32854.9853580654*(((RANDBETWEEN(3800,4995))))</f>
        <v>139239427.94748136</v>
      </c>
      <c r="B5119">
        <v>220643296.82268259</v>
      </c>
    </row>
    <row r="5120" spans="1:2" x14ac:dyDescent="0.25">
      <c r="A5120">
        <f ca="1">29927.4464921682*(((RANDBETWEEN(3800,4995))))</f>
        <v>131710692.01203246</v>
      </c>
      <c r="B5120">
        <v>236988358.04098386</v>
      </c>
    </row>
    <row r="5121" spans="1:2" x14ac:dyDescent="0.25">
      <c r="A5121">
        <f ca="1">28197.6106318398*(((RANDBETWEEN(3800,4995))))</f>
        <v>135094752.53714463</v>
      </c>
      <c r="B5121">
        <v>229529394.17227334</v>
      </c>
    </row>
    <row r="5122" spans="1:2" x14ac:dyDescent="0.25">
      <c r="A5122">
        <f ca="1">33322.1574467227*(((RANDBETWEEN(3800,4995))))</f>
        <v>137387255.15283749</v>
      </c>
      <c r="B5122">
        <v>209277185.19667703</v>
      </c>
    </row>
    <row r="5123" spans="1:2" x14ac:dyDescent="0.25">
      <c r="A5123">
        <f ca="1">27309.8614516002*(((RANDBETWEEN(3800,4995))))</f>
        <v>112106981.25881897</v>
      </c>
      <c r="B5123">
        <v>247364687.10661662</v>
      </c>
    </row>
    <row r="5124" spans="1:2" x14ac:dyDescent="0.25">
      <c r="A5124">
        <f ca="1">29859.8550092673*(((RANDBETWEEN(3800,4995))))</f>
        <v>145716092.44522446</v>
      </c>
      <c r="B5124">
        <v>234787752.46273458</v>
      </c>
    </row>
    <row r="5125" spans="1:2" x14ac:dyDescent="0.25">
      <c r="A5125">
        <f ca="1">32727.5598279968*(((RANDBETWEEN(3800,4995))))</f>
        <v>132317524.38459107</v>
      </c>
      <c r="B5125">
        <v>244560170.45980746</v>
      </c>
    </row>
    <row r="5126" spans="1:2" x14ac:dyDescent="0.25">
      <c r="A5126">
        <f ca="1">28384.1039774657*(((RANDBETWEEN(3800,4995))))</f>
        <v>116232905.78772189</v>
      </c>
      <c r="B5126">
        <v>215860887.22483602</v>
      </c>
    </row>
    <row r="5127" spans="1:2" x14ac:dyDescent="0.25">
      <c r="A5127">
        <f ca="1">27342.6053168769*(((RANDBETWEEN(3800,4995))))</f>
        <v>112979645.16933519</v>
      </c>
      <c r="B5127">
        <v>239244175.13359222</v>
      </c>
    </row>
    <row r="5128" spans="1:2" x14ac:dyDescent="0.25">
      <c r="A5128">
        <f ca="1">33607.6489906672*(((RANDBETWEEN(3800,4995))))</f>
        <v>137690537.91476342</v>
      </c>
      <c r="B5128">
        <v>264676011.33037636</v>
      </c>
    </row>
    <row r="5129" spans="1:2" x14ac:dyDescent="0.25">
      <c r="A5129">
        <f ca="1">28550.0189757266*(((RANDBETWEEN(3800,4995))))</f>
        <v>118596778.82516824</v>
      </c>
      <c r="B5129">
        <v>231487425.38957146</v>
      </c>
    </row>
    <row r="5130" spans="1:2" x14ac:dyDescent="0.25">
      <c r="A5130">
        <f ca="1">30689.7110524454*(((RANDBETWEEN(3800,4995))))</f>
        <v>139546116.15546909</v>
      </c>
      <c r="B5130">
        <v>263490656.28874621</v>
      </c>
    </row>
    <row r="5131" spans="1:2" x14ac:dyDescent="0.25">
      <c r="A5131">
        <f ca="1">29553.2815928554*(((RANDBETWEEN(3800,4995))))</f>
        <v>132280488.40962099</v>
      </c>
      <c r="B5131">
        <v>251953956.46787238</v>
      </c>
    </row>
    <row r="5132" spans="1:2" x14ac:dyDescent="0.25">
      <c r="A5132">
        <f ca="1">25920.6113431713*(((RANDBETWEEN(3800,4995))))</f>
        <v>103034430.08910599</v>
      </c>
      <c r="B5132">
        <v>208026986.86834508</v>
      </c>
    </row>
    <row r="5133" spans="1:2" x14ac:dyDescent="0.25">
      <c r="A5133">
        <f ca="1">30063.803811467*(((RANDBETWEEN(3800,4995))))</f>
        <v>127230017.73012841</v>
      </c>
      <c r="B5133">
        <v>266288633.7497862</v>
      </c>
    </row>
    <row r="5134" spans="1:2" x14ac:dyDescent="0.25">
      <c r="A5134">
        <f ca="1">28866.4703889605*(((RANDBETWEEN(3800,4995))))</f>
        <v>126435140.30364715</v>
      </c>
      <c r="B5134">
        <v>242210689.71172392</v>
      </c>
    </row>
    <row r="5135" spans="1:2" x14ac:dyDescent="0.25">
      <c r="A5135">
        <f ca="1">25720.1400557448*(((RANDBETWEEN(3800,4995))))</f>
        <v>109181994.53663684</v>
      </c>
      <c r="B5135">
        <v>204998085.43404236</v>
      </c>
    </row>
    <row r="5136" spans="1:2" x14ac:dyDescent="0.25">
      <c r="A5136">
        <f ca="1">34476.0157002359*(((RANDBETWEEN(3800,4995))))</f>
        <v>170242565.52776486</v>
      </c>
      <c r="B5136">
        <v>213922798.43509826</v>
      </c>
    </row>
    <row r="5137" spans="1:2" x14ac:dyDescent="0.25">
      <c r="A5137">
        <f ca="1">31447.1515954522*(((RANDBETWEEN(3800,4995))))</f>
        <v>131071727.84984493</v>
      </c>
      <c r="B5137">
        <v>208425500.46448299</v>
      </c>
    </row>
    <row r="5138" spans="1:2" x14ac:dyDescent="0.25">
      <c r="A5138">
        <f ca="1">30263.6998964381*(((RANDBETWEEN(3800,4995))))</f>
        <v>129195734.85789445</v>
      </c>
      <c r="B5138">
        <v>231974486.27305734</v>
      </c>
    </row>
    <row r="5139" spans="1:2" x14ac:dyDescent="0.25">
      <c r="A5139">
        <f ca="1">30628.9201744863*(((RANDBETWEEN(3800,4995))))</f>
        <v>124475931.58911248</v>
      </c>
      <c r="B5139">
        <v>260146628.54025814</v>
      </c>
    </row>
    <row r="5140" spans="1:2" x14ac:dyDescent="0.25">
      <c r="A5140">
        <f ca="1">29735.0445534518*(((RANDBETWEEN(3800,4995))))</f>
        <v>123132819.49584378</v>
      </c>
      <c r="B5140">
        <v>255803415.36400607</v>
      </c>
    </row>
    <row r="5141" spans="1:2" x14ac:dyDescent="0.25">
      <c r="A5141">
        <f ca="1">27066.8836192844*(((RANDBETWEEN(3800,4995))))</f>
        <v>133385602.4758337</v>
      </c>
      <c r="B5141">
        <v>252744977.41798529</v>
      </c>
    </row>
    <row r="5142" spans="1:2" x14ac:dyDescent="0.25">
      <c r="A5142">
        <f ca="1">32428.3735505561*(((RANDBETWEEN(3800,4995))))</f>
        <v>156726329.36983752</v>
      </c>
      <c r="B5142">
        <v>211573008.53724983</v>
      </c>
    </row>
    <row r="5143" spans="1:2" x14ac:dyDescent="0.25">
      <c r="A5143">
        <f ca="1">28552.1098771077*(((RANDBETWEEN(3800,4995))))</f>
        <v>136878814.75085425</v>
      </c>
      <c r="B5143">
        <v>248839012.26010543</v>
      </c>
    </row>
    <row r="5144" spans="1:2" x14ac:dyDescent="0.25">
      <c r="A5144">
        <f ca="1">30755.2715202222*(((RANDBETWEEN(3800,4995))))</f>
        <v>133908452.19904767</v>
      </c>
      <c r="B5144">
        <v>234391040.82593584</v>
      </c>
    </row>
    <row r="5145" spans="1:2" x14ac:dyDescent="0.25">
      <c r="A5145">
        <f ca="1">27830.4866066718*(((RANDBETWEEN(3800,4995))))</f>
        <v>117806449.80604167</v>
      </c>
      <c r="B5145">
        <v>227888899.15279174</v>
      </c>
    </row>
    <row r="5146" spans="1:2" x14ac:dyDescent="0.25">
      <c r="A5146">
        <f ca="1">31978.1537366756*(((RANDBETWEEN(3800,4995))))</f>
        <v>125706122.33887196</v>
      </c>
      <c r="B5146">
        <v>225187216.72319943</v>
      </c>
    </row>
    <row r="5147" spans="1:2" x14ac:dyDescent="0.25">
      <c r="A5147">
        <f ca="1">28542.9706210334*(((RANDBETWEEN(3800,4995))))</f>
        <v>118139355.40045713</v>
      </c>
      <c r="B5147">
        <v>211672281.25573611</v>
      </c>
    </row>
    <row r="5148" spans="1:2" x14ac:dyDescent="0.25">
      <c r="A5148">
        <f ca="1">31171.4847598962*(((RANDBETWEEN(3800,4995))))</f>
        <v>130795550.05252452</v>
      </c>
      <c r="B5148">
        <v>248905579.7072663</v>
      </c>
    </row>
    <row r="5149" spans="1:2" x14ac:dyDescent="0.25">
      <c r="A5149">
        <f ca="1">29898.3115521281*(((RANDBETWEEN(3800,4995))))</f>
        <v>142166471.43036896</v>
      </c>
      <c r="B5149">
        <v>259766979.25292134</v>
      </c>
    </row>
    <row r="5150" spans="1:2" x14ac:dyDescent="0.25">
      <c r="A5150">
        <f ca="1">27271.913215089*(((RANDBETWEEN(3800,4995))))</f>
        <v>116505613.25486018</v>
      </c>
      <c r="B5150">
        <v>211624188.32843554</v>
      </c>
    </row>
    <row r="5151" spans="1:2" x14ac:dyDescent="0.25">
      <c r="A5151">
        <f ca="1">27706.6829427334*(((RANDBETWEEN(3800,4995))))</f>
        <v>127866341.78071459</v>
      </c>
      <c r="B5151">
        <v>250423397.20394874</v>
      </c>
    </row>
    <row r="5152" spans="1:2" x14ac:dyDescent="0.25">
      <c r="A5152">
        <f ca="1">29048.7861913041*(((RANDBETWEEN(3800,4995))))</f>
        <v>140741369.09686822</v>
      </c>
      <c r="B5152">
        <v>210057644.11396605</v>
      </c>
    </row>
    <row r="5153" spans="1:2" x14ac:dyDescent="0.25">
      <c r="A5153">
        <f ca="1">27660.6224452234*(((RANDBETWEEN(3800,4995))))</f>
        <v>108761567.45461828</v>
      </c>
      <c r="B5153">
        <v>248566151.17846927</v>
      </c>
    </row>
    <row r="5154" spans="1:2" x14ac:dyDescent="0.25">
      <c r="A5154">
        <f ca="1">30586.3421241947*(((RANDBETWEEN(3800,4995))))</f>
        <v>130144885.7384486</v>
      </c>
      <c r="B5154">
        <v>219309874.42188656</v>
      </c>
    </row>
    <row r="5155" spans="1:2" x14ac:dyDescent="0.25">
      <c r="A5155">
        <f ca="1">30448.3530169943*(((RANDBETWEEN(3800,4995))))</f>
        <v>142315602.00143123</v>
      </c>
      <c r="B5155">
        <v>215788619.34275436</v>
      </c>
    </row>
    <row r="5156" spans="1:2" x14ac:dyDescent="0.25">
      <c r="A5156">
        <f ca="1">28904.9584692878*(((RANDBETWEEN(3800,4995))))</f>
        <v>138021176.69084945</v>
      </c>
      <c r="B5156">
        <v>247170800.67153296</v>
      </c>
    </row>
    <row r="5157" spans="1:2" x14ac:dyDescent="0.25">
      <c r="A5157">
        <f ca="1">27870.9789125664*(((RANDBETWEEN(3800,4995))))</f>
        <v>127063792.86239001</v>
      </c>
      <c r="B5157">
        <v>230460289.26207715</v>
      </c>
    </row>
    <row r="5158" spans="1:2" x14ac:dyDescent="0.25">
      <c r="A5158">
        <f ca="1">30966.250774218*(((RANDBETWEEN(3800,4995))))</f>
        <v>139564892.23940048</v>
      </c>
      <c r="B5158">
        <v>259945094.22048295</v>
      </c>
    </row>
    <row r="5159" spans="1:2" x14ac:dyDescent="0.25">
      <c r="A5159">
        <f ca="1">26974.4892013051*(((RANDBETWEEN(3800,4995))))</f>
        <v>115639635.20599505</v>
      </c>
      <c r="B5159">
        <v>222071025.22586295</v>
      </c>
    </row>
    <row r="5160" spans="1:2" x14ac:dyDescent="0.25">
      <c r="A5160">
        <f ca="1">26569.1372408669*(((RANDBETWEEN(3800,4995))))</f>
        <v>126150263.61963601</v>
      </c>
      <c r="B5160">
        <v>209321873.85191905</v>
      </c>
    </row>
    <row r="5161" spans="1:2" x14ac:dyDescent="0.25">
      <c r="A5161">
        <f ca="1">29716.9795548601*(((RANDBETWEEN(3800,4995))))</f>
        <v>123266031.19355953</v>
      </c>
      <c r="B5161">
        <v>241892882.99916503</v>
      </c>
    </row>
    <row r="5162" spans="1:2" x14ac:dyDescent="0.25">
      <c r="A5162">
        <f ca="1">27722.1312635617*(((RANDBETWEEN(3800,4995))))</f>
        <v>115490398.84399807</v>
      </c>
      <c r="B5162">
        <v>241556875.43310988</v>
      </c>
    </row>
    <row r="5163" spans="1:2" x14ac:dyDescent="0.25">
      <c r="A5163">
        <f ca="1">30114.6793156176*(((RANDBETWEEN(3800,4995))))</f>
        <v>128830598.11221212</v>
      </c>
      <c r="B5163">
        <v>231406856.2581737</v>
      </c>
    </row>
    <row r="5164" spans="1:2" x14ac:dyDescent="0.25">
      <c r="A5164">
        <f ca="1">28741.4776148949*(((RANDBETWEEN(3800,4995))))</f>
        <v>126146345.25177385</v>
      </c>
      <c r="B5164">
        <v>205748795.36474067</v>
      </c>
    </row>
    <row r="5165" spans="1:2" x14ac:dyDescent="0.25">
      <c r="A5165">
        <f ca="1">26616.6773633457*(((RANDBETWEEN(3800,4995))))</f>
        <v>107105509.71010296</v>
      </c>
      <c r="B5165">
        <v>209334619.82573009</v>
      </c>
    </row>
    <row r="5166" spans="1:2" x14ac:dyDescent="0.25">
      <c r="A5166">
        <f ca="1">28976.8874335918*(((RANDBETWEEN(3800,4995))))</f>
        <v>133467543.51912369</v>
      </c>
      <c r="B5166">
        <v>243675684.73100495</v>
      </c>
    </row>
    <row r="5167" spans="1:2" x14ac:dyDescent="0.25">
      <c r="A5167">
        <f ca="1">29697.0920217968*(((RANDBETWEEN(3800,4995))))</f>
        <v>131142358.36825445</v>
      </c>
      <c r="B5167">
        <v>233843406.84707806</v>
      </c>
    </row>
    <row r="5168" spans="1:2" x14ac:dyDescent="0.25">
      <c r="A5168">
        <f ca="1">27478.4184970352*(((RANDBETWEEN(3800,4995))))</f>
        <v>129478307.95802993</v>
      </c>
      <c r="B5168">
        <v>258521693.25358802</v>
      </c>
    </row>
    <row r="5169" spans="1:2" x14ac:dyDescent="0.25">
      <c r="A5169">
        <f ca="1">29077.883172946*(((RANDBETWEEN(3800,4995))))</f>
        <v>143208574.62675887</v>
      </c>
      <c r="B5169">
        <v>240395028.841299</v>
      </c>
    </row>
    <row r="5170" spans="1:2" x14ac:dyDescent="0.25">
      <c r="A5170">
        <f ca="1">28899.292506251*(((RANDBETWEEN(3800,4995))))</f>
        <v>131751874.53599834</v>
      </c>
      <c r="B5170">
        <v>207475964.3137112</v>
      </c>
    </row>
    <row r="5171" spans="1:2" x14ac:dyDescent="0.25">
      <c r="A5171">
        <f ca="1">30760.4320515924*(((RANDBETWEEN(3800,4995))))</f>
        <v>143282092.49631754</v>
      </c>
      <c r="B5171">
        <v>249070356.40933752</v>
      </c>
    </row>
    <row r="5172" spans="1:2" x14ac:dyDescent="0.25">
      <c r="A5172">
        <f ca="1">30357.0243283084*(((RANDBETWEEN(3800,4995))))</f>
        <v>130413776.51441301</v>
      </c>
      <c r="B5172">
        <v>226408227.09785026</v>
      </c>
    </row>
    <row r="5173" spans="1:2" x14ac:dyDescent="0.25">
      <c r="A5173">
        <f ca="1">30499.6051133358*(((RANDBETWEEN(3800,4995))))</f>
        <v>151095043.73146561</v>
      </c>
      <c r="B5173">
        <v>267037744.32607341</v>
      </c>
    </row>
    <row r="5174" spans="1:2" x14ac:dyDescent="0.25">
      <c r="A5174">
        <f ca="1">27234.0397786291*(((RANDBETWEEN(3800,4995))))</f>
        <v>121708923.77069333</v>
      </c>
      <c r="B5174">
        <v>237526822.42633441</v>
      </c>
    </row>
    <row r="5175" spans="1:2" x14ac:dyDescent="0.25">
      <c r="A5175">
        <f ca="1">27876.2617387477*(((RANDBETWEEN(3800,4995))))</f>
        <v>133137026.06425884</v>
      </c>
      <c r="B5175">
        <v>232141348.94759831</v>
      </c>
    </row>
    <row r="5176" spans="1:2" x14ac:dyDescent="0.25">
      <c r="A5176">
        <f ca="1">25834.9431809425*(((RANDBETWEEN(3800,4995))))</f>
        <v>120029146.01865892</v>
      </c>
      <c r="B5176">
        <v>217688650.74244452</v>
      </c>
    </row>
    <row r="5177" spans="1:2" x14ac:dyDescent="0.25">
      <c r="A5177">
        <f ca="1">30500.6332206179*(((RANDBETWEEN(3800,4995))))</f>
        <v>126974136.09743239</v>
      </c>
      <c r="B5177">
        <v>247326525.82184309</v>
      </c>
    </row>
    <row r="5178" spans="1:2" x14ac:dyDescent="0.25">
      <c r="A5178">
        <f ca="1">29359.3305242509*(((RANDBETWEEN(3800,4995))))</f>
        <v>135434591.7083692</v>
      </c>
      <c r="B5178">
        <v>243818203.71278843</v>
      </c>
    </row>
    <row r="5179" spans="1:2" x14ac:dyDescent="0.25">
      <c r="A5179">
        <f ca="1">26611.6249862977*(((RANDBETWEEN(3800,4995))))</f>
        <v>106446499.94519091</v>
      </c>
      <c r="B5179">
        <v>204798659.5549534</v>
      </c>
    </row>
    <row r="5180" spans="1:2" x14ac:dyDescent="0.25">
      <c r="A5180">
        <f ca="1">29647.174279314*(((RANDBETWEEN(3800,4995))))</f>
        <v>139697485.20412767</v>
      </c>
      <c r="B5180">
        <v>247842823.58095706</v>
      </c>
    </row>
    <row r="5181" spans="1:2" x14ac:dyDescent="0.25">
      <c r="A5181">
        <f ca="1">28665.2767951903*(((RANDBETWEEN(3800,4995))))</f>
        <v>121110794.45967917</v>
      </c>
      <c r="B5181">
        <v>217832968.92561078</v>
      </c>
    </row>
    <row r="5182" spans="1:2" x14ac:dyDescent="0.25">
      <c r="A5182">
        <f ca="1">27449.6491826236*(((RANDBETWEEN(3800,4995))))</f>
        <v>113504299.37014858</v>
      </c>
      <c r="B5182">
        <v>218615223.81746638</v>
      </c>
    </row>
    <row r="5183" spans="1:2" x14ac:dyDescent="0.25">
      <c r="A5183">
        <f ca="1">30374.1239922687*(((RANDBETWEEN(3800,4995))))</f>
        <v>149865927.77785391</v>
      </c>
      <c r="B5183">
        <v>204145423.42003143</v>
      </c>
    </row>
    <row r="5184" spans="1:2" x14ac:dyDescent="0.25">
      <c r="A5184">
        <f ca="1">30091.738911533*(((RANDBETWEEN(3800,4995))))</f>
        <v>146215759.37113893</v>
      </c>
      <c r="B5184">
        <v>261832675.24865866</v>
      </c>
    </row>
    <row r="5185" spans="1:2" x14ac:dyDescent="0.25">
      <c r="A5185">
        <f ca="1">27999.6796185982*(((RANDBETWEEN(3800,4995))))</f>
        <v>108386759.80359353</v>
      </c>
      <c r="B5185">
        <v>206557005.23060986</v>
      </c>
    </row>
    <row r="5186" spans="1:2" x14ac:dyDescent="0.25">
      <c r="A5186">
        <f ca="1">27361.9836811855*(((RANDBETWEEN(3800,4995))))</f>
        <v>110077260.34940907</v>
      </c>
      <c r="B5186">
        <v>253877336.89424729</v>
      </c>
    </row>
    <row r="5187" spans="1:2" x14ac:dyDescent="0.25">
      <c r="A5187">
        <f ca="1">33867.2279067242*(((RANDBETWEEN(3800,4995))))</f>
        <v>162088552.76158181</v>
      </c>
      <c r="B5187">
        <v>214909540.22652391</v>
      </c>
    </row>
    <row r="5188" spans="1:2" x14ac:dyDescent="0.25">
      <c r="A5188">
        <f ca="1">31846.2900572663*(((RANDBETWEEN(3800,4995))))</f>
        <v>129678093.11318827</v>
      </c>
      <c r="B5188">
        <v>248232701.63220957</v>
      </c>
    </row>
    <row r="5189" spans="1:2" x14ac:dyDescent="0.25">
      <c r="A5189">
        <f ca="1">31202.4713142091*(((RANDBETWEEN(3800,4995))))</f>
        <v>143656177.93061885</v>
      </c>
      <c r="B5189">
        <v>205433593.55438241</v>
      </c>
    </row>
    <row r="5190" spans="1:2" x14ac:dyDescent="0.25">
      <c r="A5190">
        <f ca="1">27303.484249553*(((RANDBETWEEN(3800,4995))))</f>
        <v>110333379.85244349</v>
      </c>
      <c r="B5190">
        <v>220650172.45476002</v>
      </c>
    </row>
    <row r="5191" spans="1:2" x14ac:dyDescent="0.25">
      <c r="A5191">
        <f ca="1">28605.9432574978*(((RANDBETWEEN(3800,4995))))</f>
        <v>127325053.43912281</v>
      </c>
      <c r="B5191">
        <v>214103244.70406523</v>
      </c>
    </row>
    <row r="5192" spans="1:2" x14ac:dyDescent="0.25">
      <c r="A5192">
        <f ca="1">26939.9378578388*(((RANDBETWEEN(3800,4995))))</f>
        <v>117916108.00376034</v>
      </c>
      <c r="B5192">
        <v>227245036.22974563</v>
      </c>
    </row>
    <row r="5193" spans="1:2" x14ac:dyDescent="0.25">
      <c r="A5193">
        <f ca="1">27245.8195322992*(((RANDBETWEEN(3800,4995))))</f>
        <v>122987629.3687987</v>
      </c>
      <c r="B5193">
        <v>245768756.84752116</v>
      </c>
    </row>
    <row r="5194" spans="1:2" x14ac:dyDescent="0.25">
      <c r="A5194">
        <f ca="1">30572.1653778814*(((RANDBETWEEN(3800,4995))))</f>
        <v>126049037.85300502</v>
      </c>
      <c r="B5194">
        <v>266848577.57140821</v>
      </c>
    </row>
    <row r="5195" spans="1:2" x14ac:dyDescent="0.25">
      <c r="A5195">
        <f ca="1">27509.8112031278*(((RANDBETWEEN(3800,4995))))</f>
        <v>108168577.65069853</v>
      </c>
      <c r="B5195">
        <v>242838952.60714811</v>
      </c>
    </row>
    <row r="5196" spans="1:2" x14ac:dyDescent="0.25">
      <c r="A5196">
        <f ca="1">26752.3566009783*(((RANDBETWEEN(3800,4995))))</f>
        <v>113777772.62396066</v>
      </c>
      <c r="B5196">
        <v>205559771.64475042</v>
      </c>
    </row>
    <row r="5197" spans="1:2" x14ac:dyDescent="0.25">
      <c r="A5197">
        <f ca="1">29100.5875061555*(((RANDBETWEEN(3800,4995))))</f>
        <v>144775422.84312353</v>
      </c>
      <c r="B5197">
        <v>213571957.07927233</v>
      </c>
    </row>
    <row r="5198" spans="1:2" x14ac:dyDescent="0.25">
      <c r="A5198">
        <f ca="1">31858.05194867*(((RANDBETWEEN(3800,4995))))</f>
        <v>134536553.37923339</v>
      </c>
      <c r="B5198">
        <v>210637927.79635689</v>
      </c>
    </row>
    <row r="5199" spans="1:2" x14ac:dyDescent="0.25">
      <c r="A5199">
        <f ca="1">32563.4926435099*(((RANDBETWEEN(3800,4995))))</f>
        <v>148391835.97647464</v>
      </c>
      <c r="B5199">
        <v>247267555.85170302</v>
      </c>
    </row>
    <row r="5200" spans="1:2" x14ac:dyDescent="0.25">
      <c r="A5200">
        <f ca="1">30172.8346422719*(((RANDBETWEEN(3800,4995))))</f>
        <v>145433062.97575074</v>
      </c>
      <c r="B5200">
        <v>252396800.24285775</v>
      </c>
    </row>
    <row r="5201" spans="1:2" x14ac:dyDescent="0.25">
      <c r="A5201">
        <f ca="1">30510.0748940554*(((RANDBETWEEN(3800,4995))))</f>
        <v>136013913.87769902</v>
      </c>
      <c r="B5201">
        <v>251737820.27963096</v>
      </c>
    </row>
    <row r="5202" spans="1:2" x14ac:dyDescent="0.25">
      <c r="A5202">
        <f ca="1">30367.8713220867*(((RANDBETWEEN(3800,4995))))</f>
        <v>120256770.43546334</v>
      </c>
      <c r="B5202">
        <v>253425041.99776459</v>
      </c>
    </row>
    <row r="5203" spans="1:2" x14ac:dyDescent="0.25">
      <c r="A5203">
        <f ca="1">29068.9710188263*(((RANDBETWEEN(3800,4995))))</f>
        <v>110898124.4368223</v>
      </c>
      <c r="B5203">
        <v>238206088.98469371</v>
      </c>
    </row>
    <row r="5204" spans="1:2" x14ac:dyDescent="0.25">
      <c r="A5204">
        <f ca="1">29842.9281913641*(((RANDBETWEEN(3800,4995))))</f>
        <v>132234014.81593424</v>
      </c>
      <c r="B5204">
        <v>227616634.48382625</v>
      </c>
    </row>
    <row r="5205" spans="1:2" x14ac:dyDescent="0.25">
      <c r="A5205">
        <f ca="1">30997.3777879165*(((RANDBETWEEN(3800,4995))))</f>
        <v>151422190.4939723</v>
      </c>
      <c r="B5205">
        <v>241399118.96447352</v>
      </c>
    </row>
    <row r="5206" spans="1:2" x14ac:dyDescent="0.25">
      <c r="A5206">
        <f ca="1">27990.3351316067*(((RANDBETWEEN(3800,4995))))</f>
        <v>113696741.30458625</v>
      </c>
      <c r="B5206">
        <v>223428596.65997764</v>
      </c>
    </row>
    <row r="5207" spans="1:2" x14ac:dyDescent="0.25">
      <c r="A5207">
        <f ca="1">32733.2412976561*(((RANDBETWEEN(3800,4995))))</f>
        <v>146612187.77220184</v>
      </c>
      <c r="B5207">
        <v>220274324.16527173</v>
      </c>
    </row>
    <row r="5208" spans="1:2" x14ac:dyDescent="0.25">
      <c r="A5208">
        <f ca="1">33082.082907353*(((RANDBETWEEN(3800,4995))))</f>
        <v>156742908.8150385</v>
      </c>
      <c r="B5208">
        <v>229801962.73918179</v>
      </c>
    </row>
    <row r="5209" spans="1:2" x14ac:dyDescent="0.25">
      <c r="A5209">
        <f ca="1">30667.4258756384*(((RANDBETWEEN(3800,4995))))</f>
        <v>137512737.62636265</v>
      </c>
      <c r="B5209">
        <v>225543683.37623644</v>
      </c>
    </row>
    <row r="5210" spans="1:2" x14ac:dyDescent="0.25">
      <c r="A5210">
        <f ca="1">29777.9508066855*(((RANDBETWEEN(3800,4995))))</f>
        <v>117146458.47350088</v>
      </c>
      <c r="B5210">
        <v>250450963.40108806</v>
      </c>
    </row>
    <row r="5211" spans="1:2" x14ac:dyDescent="0.25">
      <c r="A5211">
        <f ca="1">27490.3687967946*(((RANDBETWEEN(3800,4995))))</f>
        <v>123266813.68482718</v>
      </c>
      <c r="B5211">
        <v>255791655.3908813</v>
      </c>
    </row>
    <row r="5212" spans="1:2" x14ac:dyDescent="0.25">
      <c r="A5212">
        <f ca="1">28893.3367503738*(((RANDBETWEEN(3800,4995))))</f>
        <v>139005843.10604841</v>
      </c>
      <c r="B5212">
        <v>246616040.469302</v>
      </c>
    </row>
    <row r="5213" spans="1:2" x14ac:dyDescent="0.25">
      <c r="A5213">
        <f ca="1">26727.8021791774*(((RANDBETWEEN(3800,4995))))</f>
        <v>116025389.25980915</v>
      </c>
      <c r="B5213">
        <v>215510183.46943259</v>
      </c>
    </row>
    <row r="5214" spans="1:2" x14ac:dyDescent="0.25">
      <c r="A5214">
        <f ca="1">29932.9202282666*(((RANDBETWEEN(3800,4995))))</f>
        <v>133740287.57989535</v>
      </c>
      <c r="B5214">
        <v>211799321.24595875</v>
      </c>
    </row>
    <row r="5215" spans="1:2" x14ac:dyDescent="0.25">
      <c r="A5215">
        <f ca="1">27142.9415287194*(((RANDBETWEEN(3800,4995))))</f>
        <v>125481818.68726984</v>
      </c>
      <c r="B5215">
        <v>254817068.10154951</v>
      </c>
    </row>
    <row r="5216" spans="1:2" x14ac:dyDescent="0.25">
      <c r="A5216">
        <f ca="1">30147.5180634052*(((RANDBETWEEN(3800,4995))))</f>
        <v>150315525.06413835</v>
      </c>
      <c r="B5216">
        <v>229022856.87138188</v>
      </c>
    </row>
    <row r="5217" spans="1:2" x14ac:dyDescent="0.25">
      <c r="A5217">
        <f ca="1">31704.761782345*(((RANDBETWEEN(3800,4995))))</f>
        <v>130052932.8311791</v>
      </c>
      <c r="B5217">
        <v>262565394.84343541</v>
      </c>
    </row>
    <row r="5218" spans="1:2" x14ac:dyDescent="0.25">
      <c r="A5218">
        <f ca="1">33390.0411997979*(((RANDBETWEEN(3800,4995))))</f>
        <v>139536982.17395526</v>
      </c>
      <c r="B5218">
        <v>259837922.3854785</v>
      </c>
    </row>
    <row r="5219" spans="1:2" x14ac:dyDescent="0.25">
      <c r="A5219">
        <f ca="1">33362.3619860847*(((RANDBETWEEN(3800,4995))))</f>
        <v>134283506.99399087</v>
      </c>
      <c r="B5219">
        <v>255972898.2891334</v>
      </c>
    </row>
    <row r="5220" spans="1:2" x14ac:dyDescent="0.25">
      <c r="A5220">
        <f ca="1">32701.0120675942*(((RANDBETWEEN(3800,4995))))</f>
        <v>159253928.7691837</v>
      </c>
      <c r="B5220">
        <v>234851813.81403068</v>
      </c>
    </row>
    <row r="5221" spans="1:2" x14ac:dyDescent="0.25">
      <c r="A5221">
        <f ca="1">34501.0704855973*(((RANDBETWEEN(3800,4995))))</f>
        <v>168606731.46311414</v>
      </c>
      <c r="B5221">
        <v>267770148.3380962</v>
      </c>
    </row>
    <row r="5222" spans="1:2" x14ac:dyDescent="0.25">
      <c r="A5222">
        <f ca="1">29850.5638827092*(((RANDBETWEEN(3800,4995))))</f>
        <v>118148531.84776282</v>
      </c>
      <c r="B5222">
        <v>204981203.63660288</v>
      </c>
    </row>
    <row r="5223" spans="1:2" x14ac:dyDescent="0.25">
      <c r="A5223">
        <f ca="1">27808.431698262*(((RANDBETWEEN(3800,4995))))</f>
        <v>135816380.41431153</v>
      </c>
      <c r="B5223">
        <v>265276299.95361203</v>
      </c>
    </row>
    <row r="5224" spans="1:2" x14ac:dyDescent="0.25">
      <c r="A5224">
        <f ca="1">31614.9920402259*(((RANDBETWEEN(3800,4995))))</f>
        <v>156178060.67871597</v>
      </c>
      <c r="B5224">
        <v>249999400.46121818</v>
      </c>
    </row>
    <row r="5225" spans="1:2" x14ac:dyDescent="0.25">
      <c r="A5225">
        <f ca="1">30125.9212173885*(((RANDBETWEEN(3800,4995))))</f>
        <v>125474461.87042324</v>
      </c>
      <c r="B5225">
        <v>205084497.09060463</v>
      </c>
    </row>
    <row r="5226" spans="1:2" x14ac:dyDescent="0.25">
      <c r="A5226">
        <f ca="1">25838.0027442541*(((RANDBETWEEN(3800,4995))))</f>
        <v>110457461.73168646</v>
      </c>
      <c r="B5226">
        <v>253546624.12212956</v>
      </c>
    </row>
    <row r="5227" spans="1:2" x14ac:dyDescent="0.25">
      <c r="A5227">
        <f ca="1">31152.1099794773*(((RANDBETWEEN(3800,4995))))</f>
        <v>120963643.05031024</v>
      </c>
      <c r="B5227">
        <v>229122817.54285991</v>
      </c>
    </row>
    <row r="5228" spans="1:2" x14ac:dyDescent="0.25">
      <c r="A5228">
        <f ca="1">28167.078741233*(((RANDBETWEEN(3800,4995))))</f>
        <v>137230007.62728739</v>
      </c>
      <c r="B5228">
        <v>244932835.9866685</v>
      </c>
    </row>
    <row r="5229" spans="1:2" x14ac:dyDescent="0.25">
      <c r="A5229">
        <f ca="1">27497.8085257747*(((RANDBETWEEN(3800,4995))))</f>
        <v>106499012.42032549</v>
      </c>
      <c r="B5229">
        <v>242935578.5840742</v>
      </c>
    </row>
    <row r="5230" spans="1:2" x14ac:dyDescent="0.25">
      <c r="A5230">
        <f ca="1">28335.1458879816*(((RANDBETWEEN(3800,4995))))</f>
        <v>140485653.31261259</v>
      </c>
      <c r="B5230">
        <v>240665052.85466218</v>
      </c>
    </row>
    <row r="5231" spans="1:2" x14ac:dyDescent="0.25">
      <c r="A5231">
        <f ca="1">28800.4063045863*(((RANDBETWEEN(3800,4995))))</f>
        <v>136168321.00808397</v>
      </c>
      <c r="B5231">
        <v>233885289.56858355</v>
      </c>
    </row>
    <row r="5232" spans="1:2" x14ac:dyDescent="0.25">
      <c r="A5232">
        <f ca="1">28499.4443443603*(((RANDBETWEEN(3800,4995))))</f>
        <v>121236636.24090877</v>
      </c>
      <c r="B5232">
        <v>234083026.15102431</v>
      </c>
    </row>
    <row r="5233" spans="1:2" x14ac:dyDescent="0.25">
      <c r="A5233">
        <f ca="1">33985.1413282483*(((RANDBETWEEN(3800,4995))))</f>
        <v>151199893.76937681</v>
      </c>
      <c r="B5233">
        <v>214047773.19950756</v>
      </c>
    </row>
    <row r="5234" spans="1:2" x14ac:dyDescent="0.25">
      <c r="A5234">
        <f ca="1">28272.8935041313*(((RANDBETWEEN(3800,4995))))</f>
        <v>112045476.95687218</v>
      </c>
      <c r="B5234">
        <v>222175172.18800747</v>
      </c>
    </row>
    <row r="5235" spans="1:2" x14ac:dyDescent="0.25">
      <c r="A5235">
        <f ca="1">27285.278771494*(((RANDBETWEEN(3800,4995))))</f>
        <v>118609106.81968437</v>
      </c>
      <c r="B5235">
        <v>227098537.20754418</v>
      </c>
    </row>
    <row r="5236" spans="1:2" x14ac:dyDescent="0.25">
      <c r="A5236">
        <f ca="1">26760.5878841357*(((RANDBETWEEN(3800,4995))))</f>
        <v>119619827.84208642</v>
      </c>
      <c r="B5236">
        <v>204561377.88489556</v>
      </c>
    </row>
    <row r="5237" spans="1:2" x14ac:dyDescent="0.25">
      <c r="A5237">
        <f ca="1">31744.647293335*(((RANDBETWEEN(3800,4995))))</f>
        <v>123740635.14941974</v>
      </c>
      <c r="B5237">
        <v>267446487.89429376</v>
      </c>
    </row>
    <row r="5238" spans="1:2" x14ac:dyDescent="0.25">
      <c r="A5238">
        <f ca="1">28899.1371227754*(((RANDBETWEEN(3800,4995))))</f>
        <v>139409437.48026872</v>
      </c>
      <c r="B5238">
        <v>234420737.05736113</v>
      </c>
    </row>
    <row r="5239" spans="1:2" x14ac:dyDescent="0.25">
      <c r="A5239">
        <f ca="1">27504.441742864*(((RANDBETWEEN(3800,4995))))</f>
        <v>106497198.42836942</v>
      </c>
      <c r="B5239">
        <v>228572366.76981729</v>
      </c>
    </row>
    <row r="5240" spans="1:2" x14ac:dyDescent="0.25">
      <c r="A5240">
        <f ca="1">31647.847463941*(((RANDBETWEEN(3800,4995))))</f>
        <v>151878019.97945276</v>
      </c>
      <c r="B5240">
        <v>235437534.15517351</v>
      </c>
    </row>
    <row r="5241" spans="1:2" x14ac:dyDescent="0.25">
      <c r="A5241">
        <f ca="1">32553.8333935806*(((RANDBETWEEN(3800,4995))))</f>
        <v>139655945.25846097</v>
      </c>
      <c r="B5241">
        <v>219900468.45296848</v>
      </c>
    </row>
    <row r="5242" spans="1:2" x14ac:dyDescent="0.25">
      <c r="A5242">
        <f ca="1">29370.3610515832*(((RANDBETWEEN(3800,4995))))</f>
        <v>122503775.94615364</v>
      </c>
      <c r="B5242">
        <v>235816571.47577393</v>
      </c>
    </row>
    <row r="5243" spans="1:2" x14ac:dyDescent="0.25">
      <c r="A5243">
        <f ca="1">29740.7969603578*(((RANDBETWEEN(3800,4995))))</f>
        <v>126517350.26936215</v>
      </c>
      <c r="B5243">
        <v>238871733.10984549</v>
      </c>
    </row>
    <row r="5244" spans="1:2" x14ac:dyDescent="0.25">
      <c r="A5244">
        <f ca="1">28331.0750032691*(((RANDBETWEEN(3800,4995))))</f>
        <v>111709428.73788995</v>
      </c>
      <c r="B5244">
        <v>247673820.31302732</v>
      </c>
    </row>
    <row r="5245" spans="1:2" x14ac:dyDescent="0.25">
      <c r="A5245">
        <f ca="1">30542.2905257942*(((RANDBETWEEN(3800,4995))))</f>
        <v>133500351.88824664</v>
      </c>
      <c r="B5245">
        <v>217533027.40332949</v>
      </c>
    </row>
    <row r="5246" spans="1:2" x14ac:dyDescent="0.25">
      <c r="A5246">
        <f ca="1">31705.1775926123*(((RANDBETWEEN(3800,4995))))</f>
        <v>156686987.66269007</v>
      </c>
      <c r="B5246">
        <v>261531633.93509883</v>
      </c>
    </row>
    <row r="5247" spans="1:2" x14ac:dyDescent="0.25">
      <c r="A5247">
        <f ca="1">28114.8388793622*(((RANDBETWEEN(3800,4995))))</f>
        <v>130312278.20584401</v>
      </c>
      <c r="B5247">
        <v>213288417.72643337</v>
      </c>
    </row>
    <row r="5248" spans="1:2" x14ac:dyDescent="0.25">
      <c r="A5248">
        <f ca="1">28001.461566433*(((RANDBETWEEN(3800,4995))))</f>
        <v>139139262.52360541</v>
      </c>
      <c r="B5248">
        <v>257329947.02876139</v>
      </c>
    </row>
    <row r="5249" spans="1:2" x14ac:dyDescent="0.25">
      <c r="A5249">
        <f ca="1">30139.2970440458*(((RANDBETWEEN(3800,4995))))</f>
        <v>115071836.11416705</v>
      </c>
      <c r="B5249">
        <v>231231436.44988203</v>
      </c>
    </row>
    <row r="5250" spans="1:2" x14ac:dyDescent="0.25">
      <c r="A5250">
        <f ca="1">32406.3724963821*(((RANDBETWEEN(3800,4995))))</f>
        <v>154092301.22029704</v>
      </c>
      <c r="B5250">
        <v>246634862.66977319</v>
      </c>
    </row>
    <row r="5251" spans="1:2" x14ac:dyDescent="0.25">
      <c r="A5251">
        <f ca="1">29162.0935259272*(((RANDBETWEEN(3800,4995))))</f>
        <v>118573072.27641983</v>
      </c>
      <c r="B5251">
        <v>260287777.68338847</v>
      </c>
    </row>
    <row r="5252" spans="1:2" x14ac:dyDescent="0.25">
      <c r="A5252">
        <f ca="1">31905.6716451947*(((RANDBETWEEN(3800,4995))))</f>
        <v>154072488.37464523</v>
      </c>
      <c r="B5252">
        <v>226681339.66100359</v>
      </c>
    </row>
    <row r="5253" spans="1:2" x14ac:dyDescent="0.25">
      <c r="A5253">
        <f ca="1">29515.1079598768*(((RANDBETWEEN(3800,4995))))</f>
        <v>145568512.45811242</v>
      </c>
      <c r="B5253">
        <v>203903678.85459831</v>
      </c>
    </row>
    <row r="5254" spans="1:2" x14ac:dyDescent="0.25">
      <c r="A5254">
        <f ca="1">32764.7014802848*(((RANDBETWEEN(3800,4995))))</f>
        <v>147408391.95980114</v>
      </c>
      <c r="B5254">
        <v>256311483.16569161</v>
      </c>
    </row>
    <row r="5255" spans="1:2" x14ac:dyDescent="0.25">
      <c r="A5255">
        <f ca="1">31061.7528323266*(((RANDBETWEEN(3800,4995))))</f>
        <v>123346220.49716891</v>
      </c>
      <c r="B5255">
        <v>244707369.55040422</v>
      </c>
    </row>
    <row r="5256" spans="1:2" x14ac:dyDescent="0.25">
      <c r="A5256">
        <f ca="1">30655.5315101107*(((RANDBETWEEN(3800,4995))))</f>
        <v>149200471.8597087</v>
      </c>
      <c r="B5256">
        <v>258822078.03895536</v>
      </c>
    </row>
    <row r="5257" spans="1:2" x14ac:dyDescent="0.25">
      <c r="A5257">
        <f ca="1">31899.5344044659*(((RANDBETWEEN(3800,4995))))</f>
        <v>127502439.01465021</v>
      </c>
      <c r="B5257">
        <v>260332330.88558528</v>
      </c>
    </row>
    <row r="5258" spans="1:2" x14ac:dyDescent="0.25">
      <c r="A5258">
        <f ca="1">30913.0450396298*(((RANDBETWEEN(3800,4995))))</f>
        <v>119602571.25832763</v>
      </c>
      <c r="B5258">
        <v>240227944.4758037</v>
      </c>
    </row>
    <row r="5259" spans="1:2" x14ac:dyDescent="0.25">
      <c r="A5259">
        <f ca="1">28760.2419343636*(((RANDBETWEEN(3800,4995))))</f>
        <v>117456828.0599408</v>
      </c>
      <c r="B5259">
        <v>253791537.74754637</v>
      </c>
    </row>
    <row r="5260" spans="1:2" x14ac:dyDescent="0.25">
      <c r="A5260">
        <f ca="1">28237.5162120931*(((RANDBETWEEN(3800,4995))))</f>
        <v>107952024.4788318</v>
      </c>
      <c r="B5260">
        <v>227619966.48642603</v>
      </c>
    </row>
    <row r="5261" spans="1:2" x14ac:dyDescent="0.25">
      <c r="A5261">
        <f ca="1">28267.3292848775*(((RANDBETWEEN(3800,4995))))</f>
        <v>120136149.46072942</v>
      </c>
      <c r="B5261">
        <v>263909025.62105575</v>
      </c>
    </row>
    <row r="5262" spans="1:2" x14ac:dyDescent="0.25">
      <c r="A5262">
        <f ca="1">35507.3489953438*(((RANDBETWEEN(3800,4995))))</f>
        <v>153427255.00888062</v>
      </c>
      <c r="B5262">
        <v>214840437.46728665</v>
      </c>
    </row>
    <row r="5263" spans="1:2" x14ac:dyDescent="0.25">
      <c r="A5263">
        <f ca="1">33091.917939305*(((RANDBETWEEN(3800,4995))))</f>
        <v>130183605.1732257</v>
      </c>
      <c r="B5263">
        <v>259335312.18075991</v>
      </c>
    </row>
    <row r="5264" spans="1:2" x14ac:dyDescent="0.25">
      <c r="A5264">
        <f ca="1">30456.6996731502*(((RANDBETWEEN(3800,4995))))</f>
        <v>137481542.32460001</v>
      </c>
      <c r="B5264">
        <v>239629873.56472179</v>
      </c>
    </row>
    <row r="5265" spans="1:2" x14ac:dyDescent="0.25">
      <c r="A5265">
        <f ca="1">26525.2629759066*(((RANDBETWEEN(3800,4995))))</f>
        <v>128196595.96255678</v>
      </c>
      <c r="B5265">
        <v>223793029.14237899</v>
      </c>
    </row>
    <row r="5266" spans="1:2" x14ac:dyDescent="0.25">
      <c r="A5266">
        <f ca="1">29340.2578451028*(((RANDBETWEEN(3800,4995))))</f>
        <v>126397830.79670268</v>
      </c>
      <c r="B5266">
        <v>225077964.27003798</v>
      </c>
    </row>
    <row r="5267" spans="1:2" x14ac:dyDescent="0.25">
      <c r="A5267">
        <f ca="1">32909.5578393515*(((RANDBETWEEN(3800,4995))))</f>
        <v>153786363.78328964</v>
      </c>
      <c r="B5267">
        <v>249629694.25286072</v>
      </c>
    </row>
    <row r="5268" spans="1:2" x14ac:dyDescent="0.25">
      <c r="A5268">
        <f ca="1">24942.2878366956*(((RANDBETWEEN(3800,4995))))</f>
        <v>113637063.38398501</v>
      </c>
      <c r="B5268">
        <v>207036713.28554872</v>
      </c>
    </row>
    <row r="5269" spans="1:2" x14ac:dyDescent="0.25">
      <c r="A5269">
        <f ca="1">28835.9577019177*(((RANDBETWEEN(3800,4995))))</f>
        <v>139681379.10808912</v>
      </c>
      <c r="B5269">
        <v>258582773.31416425</v>
      </c>
    </row>
    <row r="5270" spans="1:2" x14ac:dyDescent="0.25">
      <c r="A5270">
        <f ca="1">29958.6411339613*(((RANDBETWEEN(3800,4995))))</f>
        <v>138588673.8857052</v>
      </c>
      <c r="B5270">
        <v>225741307.78150523</v>
      </c>
    </row>
    <row r="5271" spans="1:2" x14ac:dyDescent="0.25">
      <c r="A5271">
        <f ca="1">26553.0931432474*(((RANDBETWEEN(3800,4995))))</f>
        <v>101698346.73863766</v>
      </c>
      <c r="B5271">
        <v>213299161.04141623</v>
      </c>
    </row>
    <row r="5272" spans="1:2" x14ac:dyDescent="0.25">
      <c r="A5272">
        <f ca="1">28883.7714594526*(((RANDBETWEEN(3800,4995))))</f>
        <v>115823923.55240501</v>
      </c>
      <c r="B5272">
        <v>223231749.30459973</v>
      </c>
    </row>
    <row r="5273" spans="1:2" x14ac:dyDescent="0.25">
      <c r="A5273">
        <f ca="1">31750.1339115036*(((RANDBETWEEN(3800,4995))))</f>
        <v>157544164.46888077</v>
      </c>
      <c r="B5273">
        <v>205712396.23991793</v>
      </c>
    </row>
    <row r="5274" spans="1:2" x14ac:dyDescent="0.25">
      <c r="A5274">
        <f ca="1">29893.1462877062*(((RANDBETWEEN(3800,4995))))</f>
        <v>128540529.03713652</v>
      </c>
      <c r="B5274">
        <v>255121874.13773564</v>
      </c>
    </row>
    <row r="5275" spans="1:2" x14ac:dyDescent="0.25">
      <c r="A5275">
        <f ca="1">26389.6966444916*(((RANDBETWEEN(3800,4995))))</f>
        <v>125562176.6344911</v>
      </c>
      <c r="B5275">
        <v>204494796.00106588</v>
      </c>
    </row>
    <row r="5276" spans="1:2" x14ac:dyDescent="0.25">
      <c r="A5276">
        <f ca="1">31679.9541284284*(((RANDBETWEEN(3800,4995))))</f>
        <v>152887458.62379542</v>
      </c>
      <c r="B5276">
        <v>255619863.68081942</v>
      </c>
    </row>
    <row r="5277" spans="1:2" x14ac:dyDescent="0.25">
      <c r="A5277">
        <f ca="1">31384.4593355624*(((RANDBETWEEN(3800,4995))))</f>
        <v>123435078.56676708</v>
      </c>
      <c r="B5277">
        <v>263974444.35593516</v>
      </c>
    </row>
    <row r="5278" spans="1:2" x14ac:dyDescent="0.25">
      <c r="A5278">
        <f ca="1">30683.1490037759*(((RANDBETWEEN(3800,4995))))</f>
        <v>142523227.12253907</v>
      </c>
      <c r="B5278">
        <v>243292186.42792332</v>
      </c>
    </row>
    <row r="5279" spans="1:2" x14ac:dyDescent="0.25">
      <c r="A5279">
        <f ca="1">31060.5627098021*(((RANDBETWEEN(3800,4995))))</f>
        <v>137629353.36713299</v>
      </c>
      <c r="B5279">
        <v>212026677.66413718</v>
      </c>
    </row>
    <row r="5280" spans="1:2" x14ac:dyDescent="0.25">
      <c r="A5280">
        <f ca="1">29946.7138065019*(((RANDBETWEEN(3800,4995))))</f>
        <v>119217867.66368422</v>
      </c>
      <c r="B5280">
        <v>241879090.94210315</v>
      </c>
    </row>
    <row r="5281" spans="1:2" x14ac:dyDescent="0.25">
      <c r="A5281">
        <f ca="1">27825.0694372946*(((RANDBETWEEN(3800,4995))))</f>
        <v>119647798.58036685</v>
      </c>
      <c r="B5281">
        <v>223912566.65488157</v>
      </c>
    </row>
    <row r="5282" spans="1:2" x14ac:dyDescent="0.25">
      <c r="A5282">
        <f ca="1">27644.810292155*(((RANDBETWEEN(3800,4995))))</f>
        <v>117932760.7063331</v>
      </c>
      <c r="B5282">
        <v>240374550.18958989</v>
      </c>
    </row>
    <row r="5283" spans="1:2" x14ac:dyDescent="0.25">
      <c r="A5283">
        <f ca="1">29042.7361044378*(((RANDBETWEEN(3800,4995))))</f>
        <v>131040825.30322315</v>
      </c>
      <c r="B5283">
        <v>238690396.95783183</v>
      </c>
    </row>
    <row r="5284" spans="1:2" x14ac:dyDescent="0.25">
      <c r="A5284">
        <f ca="1">26068.9991078829*(((RANDBETWEEN(3800,4995))))</f>
        <v>103076822.47256894</v>
      </c>
      <c r="B5284">
        <v>261174608.22556967</v>
      </c>
    </row>
    <row r="5285" spans="1:2" x14ac:dyDescent="0.25">
      <c r="A5285">
        <f ca="1">26443.7543440148*(((RANDBETWEEN(3800,4995))))</f>
        <v>130447040.17902508</v>
      </c>
      <c r="B5285">
        <v>208833647.40791544</v>
      </c>
    </row>
    <row r="5286" spans="1:2" x14ac:dyDescent="0.25">
      <c r="A5286">
        <f ca="1">31748.6190441435*(((RANDBETWEEN(3800,4995))))</f>
        <v>125661034.17671984</v>
      </c>
      <c r="B5286">
        <v>238274091.66264793</v>
      </c>
    </row>
    <row r="5287" spans="1:2" x14ac:dyDescent="0.25">
      <c r="A5287">
        <f ca="1">27910.6498446238*(((RANDBETWEEN(3800,4995))))</f>
        <v>122834769.96618927</v>
      </c>
      <c r="B5287">
        <v>213361346.21005359</v>
      </c>
    </row>
    <row r="5288" spans="1:2" x14ac:dyDescent="0.25">
      <c r="A5288">
        <f ca="1">27804.4271566261*(((RANDBETWEEN(3800,4995))))</f>
        <v>121449737.82014288</v>
      </c>
      <c r="B5288">
        <v>260390458.52573067</v>
      </c>
    </row>
    <row r="5289" spans="1:2" x14ac:dyDescent="0.25">
      <c r="A5289">
        <f ca="1">29626.6222734615*(((RANDBETWEEN(3800,4995))))</f>
        <v>138563712.37297946</v>
      </c>
      <c r="B5289">
        <v>220035621.0619086</v>
      </c>
    </row>
    <row r="5290" spans="1:2" x14ac:dyDescent="0.25">
      <c r="A5290">
        <f ca="1">29939.8060747112*(((RANDBETWEEN(3800,4995))))</f>
        <v>132363882.65629831</v>
      </c>
      <c r="B5290">
        <v>211714622.92475384</v>
      </c>
    </row>
    <row r="5291" spans="1:2" x14ac:dyDescent="0.25">
      <c r="A5291">
        <f ca="1">27493.0345297155*(((RANDBETWEEN(3800,4995))))</f>
        <v>128832359.80624703</v>
      </c>
      <c r="B5291">
        <v>225868098.73473468</v>
      </c>
    </row>
    <row r="5292" spans="1:2" x14ac:dyDescent="0.25">
      <c r="A5292">
        <f ca="1">28019.8208744276*(((RANDBETWEEN(3800,4995))))</f>
        <v>129283453.51460908</v>
      </c>
      <c r="B5292">
        <v>210228436.49222252</v>
      </c>
    </row>
    <row r="5293" spans="1:2" x14ac:dyDescent="0.25">
      <c r="A5293">
        <f ca="1">31613.9353018614*(((RANDBETWEEN(3800,4995))))</f>
        <v>144349228.58829933</v>
      </c>
      <c r="B5293">
        <v>204860872.05645669</v>
      </c>
    </row>
    <row r="5294" spans="1:2" x14ac:dyDescent="0.25">
      <c r="A5294">
        <f ca="1">28964.2406893784*(((RANDBETWEEN(3800,4995))))</f>
        <v>116436247.5713013</v>
      </c>
      <c r="B5294">
        <v>224718901.25117499</v>
      </c>
    </row>
    <row r="5295" spans="1:2" x14ac:dyDescent="0.25">
      <c r="A5295">
        <f ca="1">26580.5041412867*(((RANDBETWEEN(3800,4995))))</f>
        <v>103610805.14273569</v>
      </c>
      <c r="B5295">
        <v>259957705.88289544</v>
      </c>
    </row>
    <row r="5296" spans="1:2" x14ac:dyDescent="0.25">
      <c r="A5296">
        <f ca="1">26754.8586336106*(((RANDBETWEEN(3800,4995))))</f>
        <v>127888224.26865876</v>
      </c>
      <c r="B5296">
        <v>250264191.43622708</v>
      </c>
    </row>
    <row r="5297" spans="1:2" x14ac:dyDescent="0.25">
      <c r="A5297">
        <f ca="1">32738.545340738*(((RANDBETWEEN(3800,4995))))</f>
        <v>156228338.36600164</v>
      </c>
      <c r="B5297">
        <v>206205254.46635747</v>
      </c>
    </row>
    <row r="5298" spans="1:2" x14ac:dyDescent="0.25">
      <c r="A5298">
        <f ca="1">31145.5697100829*(((RANDBETWEEN(3800,4995))))</f>
        <v>137850291.53682685</v>
      </c>
      <c r="B5298">
        <v>257660916.28945321</v>
      </c>
    </row>
    <row r="5299" spans="1:2" x14ac:dyDescent="0.25">
      <c r="A5299">
        <f ca="1">32740.8917311518*(((RANDBETWEEN(3800,4995))))</f>
        <v>147726903.49095681</v>
      </c>
      <c r="B5299">
        <v>216087548.61181974</v>
      </c>
    </row>
    <row r="5300" spans="1:2" x14ac:dyDescent="0.25">
      <c r="A5300">
        <f ca="1">29332.5936506815*(((RANDBETWEEN(3800,4995))))</f>
        <v>133023312.20584066</v>
      </c>
      <c r="B5300">
        <v>245526059.36126143</v>
      </c>
    </row>
    <row r="5301" spans="1:2" x14ac:dyDescent="0.25">
      <c r="A5301">
        <f ca="1">33333.486896733*(((RANDBETWEEN(3800,4995))))</f>
        <v>163400752.76778519</v>
      </c>
      <c r="B5301">
        <v>226194761.27715087</v>
      </c>
    </row>
    <row r="5302" spans="1:2" x14ac:dyDescent="0.25">
      <c r="A5302">
        <f ca="1">30488.1782737228*(((RANDBETWEEN(3800,4995))))</f>
        <v>119818540.61573054</v>
      </c>
      <c r="B5302">
        <v>248049465.24837136</v>
      </c>
    </row>
    <row r="5303" spans="1:2" x14ac:dyDescent="0.25">
      <c r="A5303">
        <f ca="1">29035.5184406413*(((RANDBETWEEN(3800,4995))))</f>
        <v>122733136.44859083</v>
      </c>
      <c r="B5303">
        <v>229525918.70533422</v>
      </c>
    </row>
    <row r="5304" spans="1:2" x14ac:dyDescent="0.25">
      <c r="A5304">
        <f ca="1">30391.1308515226*(((RANDBETWEEN(3800,4995))))</f>
        <v>141835407.68405607</v>
      </c>
      <c r="B5304">
        <v>249182890.69445273</v>
      </c>
    </row>
    <row r="5305" spans="1:2" x14ac:dyDescent="0.25">
      <c r="A5305">
        <f ca="1">32454.8646032157*(((RANDBETWEEN(3800,4995))))</f>
        <v>128780902.74555995</v>
      </c>
      <c r="B5305">
        <v>256134457.01320821</v>
      </c>
    </row>
    <row r="5306" spans="1:2" x14ac:dyDescent="0.25">
      <c r="A5306">
        <f ca="1">26887.2604236908*(((RANDBETWEEN(3800,4995))))</f>
        <v>117013357.3639022</v>
      </c>
      <c r="B5306">
        <v>258271676.49557012</v>
      </c>
    </row>
    <row r="5307" spans="1:2" x14ac:dyDescent="0.25">
      <c r="A5307">
        <f ca="1">29729.6334281896*(((RANDBETWEEN(3800,4995))))</f>
        <v>113388821.89511505</v>
      </c>
      <c r="B5307">
        <v>209619206.02971905</v>
      </c>
    </row>
    <row r="5308" spans="1:2" x14ac:dyDescent="0.25">
      <c r="A5308">
        <f ca="1">29457.8475416699*(((RANDBETWEEN(3800,4995))))</f>
        <v>139718570.89014044</v>
      </c>
      <c r="B5308">
        <v>223248467.84140408</v>
      </c>
    </row>
    <row r="5309" spans="1:2" x14ac:dyDescent="0.25">
      <c r="A5309">
        <f ca="1">33051.5023824713*(((RANDBETWEEN(3800,4995))))</f>
        <v>159374344.48827657</v>
      </c>
      <c r="B5309">
        <v>232502056.21055517</v>
      </c>
    </row>
    <row r="5310" spans="1:2" x14ac:dyDescent="0.25">
      <c r="A5310">
        <f ca="1">31595.6849202772*(((RANDBETWEEN(3800,4995))))</f>
        <v>126382739.68110885</v>
      </c>
      <c r="B5310">
        <v>260816598.35187805</v>
      </c>
    </row>
    <row r="5311" spans="1:2" x14ac:dyDescent="0.25">
      <c r="A5311">
        <f ca="1">26844.4725432387*(((RANDBETWEEN(3800,4995))))</f>
        <v>131618448.87949914</v>
      </c>
      <c r="B5311">
        <v>265149465.65087244</v>
      </c>
    </row>
    <row r="5312" spans="1:2" x14ac:dyDescent="0.25">
      <c r="A5312">
        <f ca="1">29287.3458863167*(((RANDBETWEEN(3800,4995))))</f>
        <v>116739360.70285845</v>
      </c>
      <c r="B5312">
        <v>244058935.38418597</v>
      </c>
    </row>
    <row r="5313" spans="1:2" x14ac:dyDescent="0.25">
      <c r="A5313">
        <f ca="1">31762.4796294836*(((RANDBETWEEN(3800,4995))))</f>
        <v>151411740.3937481</v>
      </c>
      <c r="B5313">
        <v>206184821.70127758</v>
      </c>
    </row>
    <row r="5314" spans="1:2" x14ac:dyDescent="0.25">
      <c r="A5314">
        <f ca="1">29595.1153761252*(((RANDBETWEEN(3800,4995))))</f>
        <v>128354015.3862552</v>
      </c>
      <c r="B5314">
        <v>246853501.74833086</v>
      </c>
    </row>
    <row r="5315" spans="1:2" x14ac:dyDescent="0.25">
      <c r="A5315">
        <f ca="1">29336.9658667956*(((RANDBETWEEN(3800,4995))))</f>
        <v>141756219.06835636</v>
      </c>
      <c r="B5315">
        <v>227609582.27436486</v>
      </c>
    </row>
    <row r="5316" spans="1:2" x14ac:dyDescent="0.25">
      <c r="A5316">
        <f ca="1">27535.7937738443*(((RANDBETWEEN(3800,4995))))</f>
        <v>109537387.63235281</v>
      </c>
      <c r="B5316">
        <v>220682390.08724725</v>
      </c>
    </row>
    <row r="5317" spans="1:2" x14ac:dyDescent="0.25">
      <c r="A5317">
        <f ca="1">32378.6447160511*(((RANDBETWEEN(3800,4995))))</f>
        <v>134889433.88706905</v>
      </c>
      <c r="B5317">
        <v>237554353.95062459</v>
      </c>
    </row>
    <row r="5318" spans="1:2" x14ac:dyDescent="0.25">
      <c r="A5318">
        <f ca="1">29278.0175276009*(((RANDBETWEEN(3800,4995))))</f>
        <v>114828384.74325082</v>
      </c>
      <c r="B5318">
        <v>259074600.0543001</v>
      </c>
    </row>
    <row r="5319" spans="1:2" x14ac:dyDescent="0.25">
      <c r="A5319">
        <f ca="1">33014.5392331441*(((RANDBETWEEN(3800,4995))))</f>
        <v>144504638.22347173</v>
      </c>
      <c r="B5319">
        <v>260810987.7627466</v>
      </c>
    </row>
    <row r="5320" spans="1:2" x14ac:dyDescent="0.25">
      <c r="A5320">
        <f ca="1">28759.1862916132*(((RANDBETWEEN(3800,4995))))</f>
        <v>109946369.19283722</v>
      </c>
      <c r="B5320">
        <v>252761966.00324038</v>
      </c>
    </row>
    <row r="5321" spans="1:2" x14ac:dyDescent="0.25">
      <c r="A5321">
        <f ca="1">32463.9511941076*(((RANDBETWEEN(3800,4995))))</f>
        <v>134952645.11390546</v>
      </c>
      <c r="B5321">
        <v>242316173.81630462</v>
      </c>
    </row>
    <row r="5322" spans="1:2" x14ac:dyDescent="0.25">
      <c r="A5322">
        <f ca="1">26791.8179256445*(((RANDBETWEEN(3800,4995))))</f>
        <v>107863858.96864474</v>
      </c>
      <c r="B5322">
        <v>228797728.78436488</v>
      </c>
    </row>
    <row r="5323" spans="1:2" x14ac:dyDescent="0.25">
      <c r="A5323">
        <f ca="1">27020.8476713173*(((RANDBETWEEN(3800,4995))))</f>
        <v>116757082.78776221</v>
      </c>
      <c r="B5323">
        <v>266880044.11881837</v>
      </c>
    </row>
    <row r="5324" spans="1:2" x14ac:dyDescent="0.25">
      <c r="A5324">
        <f ca="1">30840.2031293493*(((RANDBETWEEN(3800,4995))))</f>
        <v>133846481.5813759</v>
      </c>
      <c r="B5324">
        <v>220301478.27984792</v>
      </c>
    </row>
    <row r="5325" spans="1:2" x14ac:dyDescent="0.25">
      <c r="A5325">
        <f ca="1">32216.1229021018*(((RANDBETWEEN(3800,4995))))</f>
        <v>131538429.80928169</v>
      </c>
      <c r="B5325">
        <v>255676201.68214226</v>
      </c>
    </row>
    <row r="5326" spans="1:2" x14ac:dyDescent="0.25">
      <c r="A5326">
        <f ca="1">26760.3087952676*(((RANDBETWEEN(3800,4995))))</f>
        <v>104445485.22792931</v>
      </c>
      <c r="B5326">
        <v>230880522.33059168</v>
      </c>
    </row>
    <row r="5327" spans="1:2" x14ac:dyDescent="0.25">
      <c r="A5327">
        <f ca="1">26583.2746561021*(((RANDBETWEEN(3800,4995))))</f>
        <v>101149360.06646863</v>
      </c>
      <c r="B5327">
        <v>206032750.41671857</v>
      </c>
    </row>
    <row r="5328" spans="1:2" x14ac:dyDescent="0.25">
      <c r="A5328">
        <f ca="1">32587.6236949781*(((RANDBETWEEN(3800,4995))))</f>
        <v>138269287.33779198</v>
      </c>
      <c r="B5328">
        <v>237878443.01583844</v>
      </c>
    </row>
    <row r="5329" spans="1:2" x14ac:dyDescent="0.25">
      <c r="A5329">
        <f ca="1">28815.072206634*(((RANDBETWEEN(3800,4995))))</f>
        <v>131454359.40666416</v>
      </c>
      <c r="B5329">
        <v>266038133.24495482</v>
      </c>
    </row>
    <row r="5330" spans="1:2" x14ac:dyDescent="0.25">
      <c r="A5330">
        <f ca="1">29629.1429024058*(((RANDBETWEEN(3800,4995))))</f>
        <v>146042045.36595827</v>
      </c>
      <c r="B5330">
        <v>258748795.89712515</v>
      </c>
    </row>
    <row r="5331" spans="1:2" x14ac:dyDescent="0.25">
      <c r="A5331">
        <f ca="1">29733.5705981471*(((RANDBETWEEN(3800,4995))))</f>
        <v>113552506.11432381</v>
      </c>
      <c r="B5331">
        <v>225012729.37432462</v>
      </c>
    </row>
    <row r="5332" spans="1:2" x14ac:dyDescent="0.25">
      <c r="A5332">
        <f ca="1">26142.8689933428*(((RANDBETWEEN(3800,4995))))</f>
        <v>115473052.34359501</v>
      </c>
      <c r="B5332">
        <v>213334275.0751828</v>
      </c>
    </row>
    <row r="5333" spans="1:2" x14ac:dyDescent="0.25">
      <c r="A5333">
        <f ca="1">26014.6630647929*(((RANDBETWEEN(3800,4995))))</f>
        <v>125572778.61375518</v>
      </c>
      <c r="B5333">
        <v>240322451.49128592</v>
      </c>
    </row>
    <row r="5334" spans="1:2" x14ac:dyDescent="0.25">
      <c r="A5334">
        <f ca="1">30863.7842581816*(((RANDBETWEEN(3800,4995))))</f>
        <v>147899254.16520607</v>
      </c>
      <c r="B5334">
        <v>236199344.36726937</v>
      </c>
    </row>
    <row r="5335" spans="1:2" x14ac:dyDescent="0.25">
      <c r="A5335">
        <f ca="1">26876.9784001688*(((RANDBETWEEN(3800,4995))))</f>
        <v>102347533.74784274</v>
      </c>
      <c r="B5335">
        <v>232092830.16692311</v>
      </c>
    </row>
    <row r="5336" spans="1:2" x14ac:dyDescent="0.25">
      <c r="A5336">
        <f ca="1">31155.3765337176*(((RANDBETWEEN(3800,4995))))</f>
        <v>136772102.98302025</v>
      </c>
      <c r="B5336">
        <v>252068749.38713014</v>
      </c>
    </row>
    <row r="5337" spans="1:2" x14ac:dyDescent="0.25">
      <c r="A5337">
        <f ca="1">31606.6971301631*(((RANDBETWEEN(3800,4995))))</f>
        <v>144727066.15901664</v>
      </c>
      <c r="B5337">
        <v>246587795.68071288</v>
      </c>
    </row>
    <row r="5338" spans="1:2" x14ac:dyDescent="0.25">
      <c r="A5338">
        <f ca="1">30899.8001824898*(((RANDBETWEEN(3800,4995))))</f>
        <v>137349611.81116697</v>
      </c>
      <c r="B5338">
        <v>252789015.1366863</v>
      </c>
    </row>
    <row r="5339" spans="1:2" x14ac:dyDescent="0.25">
      <c r="A5339">
        <f ca="1">28865.9618228202*(((RANDBETWEEN(3800,4995))))</f>
        <v>138094761.36037201</v>
      </c>
      <c r="B5339">
        <v>232094502.60057947</v>
      </c>
    </row>
    <row r="5340" spans="1:2" x14ac:dyDescent="0.25">
      <c r="A5340">
        <f ca="1">27483.6711832231*(((RANDBETWEEN(3800,4995))))</f>
        <v>128733515.82221699</v>
      </c>
      <c r="B5340">
        <v>246068056.44765565</v>
      </c>
    </row>
    <row r="5341" spans="1:2" x14ac:dyDescent="0.25">
      <c r="A5341">
        <f ca="1">27167.8215834901*(((RANDBETWEEN(3800,4995))))</f>
        <v>113697333.32690601</v>
      </c>
      <c r="B5341">
        <v>237568565.68036836</v>
      </c>
    </row>
    <row r="5342" spans="1:2" x14ac:dyDescent="0.25">
      <c r="A5342">
        <f ca="1">31885.2330553334*(((RANDBETWEEN(3800,4995))))</f>
        <v>155950674.87363574</v>
      </c>
      <c r="B5342">
        <v>231947089.44233614</v>
      </c>
    </row>
    <row r="5343" spans="1:2" x14ac:dyDescent="0.25">
      <c r="A5343">
        <f ca="1">31560.0197080674*(((RANDBETWEEN(3800,4995))))</f>
        <v>120433035.20598526</v>
      </c>
      <c r="B5343">
        <v>267734735.76949939</v>
      </c>
    </row>
    <row r="5344" spans="1:2" x14ac:dyDescent="0.25">
      <c r="A5344">
        <f ca="1">29189.752701122*(((RANDBETWEEN(3800,4995))))</f>
        <v>138884843.35193849</v>
      </c>
      <c r="B5344">
        <v>220782916.64036301</v>
      </c>
    </row>
    <row r="5345" spans="1:2" x14ac:dyDescent="0.25">
      <c r="A5345">
        <f ca="1">31014.9962268902*(((RANDBETWEEN(3800,4995))))</f>
        <v>131100389.05106492</v>
      </c>
      <c r="B5345">
        <v>225691881.75413874</v>
      </c>
    </row>
    <row r="5346" spans="1:2" x14ac:dyDescent="0.25">
      <c r="A5346">
        <f ca="1">28695.134340537*(((RANDBETWEEN(3800,4995))))</f>
        <v>115870952.46708825</v>
      </c>
      <c r="B5346">
        <v>212720631.2131373</v>
      </c>
    </row>
    <row r="5347" spans="1:2" x14ac:dyDescent="0.25">
      <c r="A5347">
        <f ca="1">32840.201129192*(((RANDBETWEEN(3800,4995))))</f>
        <v>151754569.41799626</v>
      </c>
      <c r="B5347">
        <v>260624077.84365973</v>
      </c>
    </row>
    <row r="5348" spans="1:2" x14ac:dyDescent="0.25">
      <c r="A5348">
        <f ca="1">27502.3959236093*(((RANDBETWEEN(3800,4995))))</f>
        <v>105994233.88959026</v>
      </c>
      <c r="B5348">
        <v>263134541.04698914</v>
      </c>
    </row>
    <row r="5349" spans="1:2" x14ac:dyDescent="0.25">
      <c r="A5349">
        <f ca="1">32766.6451578232*(((RANDBETWEEN(3800,4995))))</f>
        <v>157345430.04786688</v>
      </c>
      <c r="B5349">
        <v>259686716.5258975</v>
      </c>
    </row>
    <row r="5350" spans="1:2" x14ac:dyDescent="0.25">
      <c r="A5350">
        <f ca="1">28931.9233555423*(((RANDBETWEEN(3800,4995))))</f>
        <v>121051167.31958883</v>
      </c>
      <c r="B5350">
        <v>221391521.62331694</v>
      </c>
    </row>
    <row r="5351" spans="1:2" x14ac:dyDescent="0.25">
      <c r="A5351">
        <f ca="1">31333.9571236835*(((RANDBETWEEN(3800,4995))))</f>
        <v>121199746.15440762</v>
      </c>
      <c r="B5351">
        <v>255881638.9038673</v>
      </c>
    </row>
    <row r="5352" spans="1:2" x14ac:dyDescent="0.25">
      <c r="A5352">
        <f ca="1">29425.19512098*(((RANDBETWEEN(3800,4995))))</f>
        <v>146302070.14151245</v>
      </c>
      <c r="B5352">
        <v>234406179.78007576</v>
      </c>
    </row>
    <row r="5353" spans="1:2" x14ac:dyDescent="0.25">
      <c r="A5353">
        <f ca="1">28297.1630454408*(((RANDBETWEEN(3800,4995))))</f>
        <v>127959771.29148312</v>
      </c>
      <c r="B5353">
        <v>236340936.03951544</v>
      </c>
    </row>
    <row r="5354" spans="1:2" x14ac:dyDescent="0.25">
      <c r="A5354">
        <f ca="1">27286.4948841097*(((RANDBETWEEN(3800,4995))))</f>
        <v>131766483.79536553</v>
      </c>
      <c r="B5354">
        <v>231257754.13374913</v>
      </c>
    </row>
    <row r="5355" spans="1:2" x14ac:dyDescent="0.25">
      <c r="A5355">
        <f ca="1">27360.5422210427*(((RANDBETWEEN(3800,4995))))</f>
        <v>118279624.02156745</v>
      </c>
      <c r="B5355">
        <v>258386404.60657114</v>
      </c>
    </row>
    <row r="5356" spans="1:2" x14ac:dyDescent="0.25">
      <c r="A5356">
        <f ca="1">29677.8997457137*(((RANDBETWEEN(3800,4995))))</f>
        <v>140435821.59671709</v>
      </c>
      <c r="B5356">
        <v>240426095.02549738</v>
      </c>
    </row>
    <row r="5357" spans="1:2" x14ac:dyDescent="0.25">
      <c r="A5357">
        <f ca="1">30233.4993628908*(((RANDBETWEEN(3800,4995))))</f>
        <v>120601428.95857131</v>
      </c>
      <c r="B5357">
        <v>267407661.31633446</v>
      </c>
    </row>
    <row r="5358" spans="1:2" x14ac:dyDescent="0.25">
      <c r="A5358">
        <f ca="1">30709.8509650781*(((RANDBETWEEN(3800,4995))))</f>
        <v>144551268.49262241</v>
      </c>
      <c r="B5358">
        <v>244462165.86688524</v>
      </c>
    </row>
    <row r="5359" spans="1:2" x14ac:dyDescent="0.25">
      <c r="A5359">
        <f ca="1">29653.5241708482*(((RANDBETWEEN(3800,4995))))</f>
        <v>122587668.92228639</v>
      </c>
      <c r="B5359">
        <v>235612752.53890127</v>
      </c>
    </row>
    <row r="5360" spans="1:2" x14ac:dyDescent="0.25">
      <c r="A5360">
        <f ca="1">32325.9205588395*(((RANDBETWEEN(3800,4995))))</f>
        <v>125230616.24494404</v>
      </c>
      <c r="B5360">
        <v>246942497.18169981</v>
      </c>
    </row>
    <row r="5361" spans="1:2" x14ac:dyDescent="0.25">
      <c r="A5361">
        <f ca="1">30344.7447642347*(((RANDBETWEEN(3800,4995))))</f>
        <v>134275495.58173853</v>
      </c>
      <c r="B5361">
        <v>256476732.72614866</v>
      </c>
    </row>
    <row r="5362" spans="1:2" x14ac:dyDescent="0.25">
      <c r="A5362">
        <f ca="1">27463.6827837786*(((RANDBETWEEN(3800,4995))))</f>
        <v>105433078.20692594</v>
      </c>
      <c r="B5362">
        <v>243867514.17361644</v>
      </c>
    </row>
    <row r="5363" spans="1:2" x14ac:dyDescent="0.25">
      <c r="A5363">
        <f ca="1">31701.9148415316*(((RANDBETWEEN(3800,4995))))</f>
        <v>133306551.90864049</v>
      </c>
      <c r="B5363">
        <v>249262997.87870315</v>
      </c>
    </row>
    <row r="5364" spans="1:2" x14ac:dyDescent="0.25">
      <c r="A5364">
        <f ca="1">28535.6855224392*(((RANDBETWEEN(3800,4995))))</f>
        <v>129295191.10217199</v>
      </c>
      <c r="B5364">
        <v>221940986.33112448</v>
      </c>
    </row>
    <row r="5365" spans="1:2" x14ac:dyDescent="0.25">
      <c r="A5365">
        <f ca="1">31727.9823177481*(((RANDBETWEEN(3800,4995))))</f>
        <v>125039978.31424545</v>
      </c>
      <c r="B5365">
        <v>239614568.07795268</v>
      </c>
    </row>
    <row r="5366" spans="1:2" x14ac:dyDescent="0.25">
      <c r="A5366">
        <f ca="1">34111.3804654067*(((RANDBETWEEN(3800,4995))))</f>
        <v>140880001.32212982</v>
      </c>
      <c r="B5366">
        <v>244956054.17755041</v>
      </c>
    </row>
    <row r="5367" spans="1:2" x14ac:dyDescent="0.25">
      <c r="A5367">
        <f ca="1">32675.1684034753*(((RANDBETWEEN(3800,4995))))</f>
        <v>134066215.95945932</v>
      </c>
      <c r="B5367">
        <v>250146265.99768153</v>
      </c>
    </row>
    <row r="5368" spans="1:2" x14ac:dyDescent="0.25">
      <c r="A5368">
        <f ca="1">28807.6391514657*(((RANDBETWEEN(3800,4995))))</f>
        <v>126379112.95748007</v>
      </c>
      <c r="B5368">
        <v>259202263.75775167</v>
      </c>
    </row>
    <row r="5369" spans="1:2" x14ac:dyDescent="0.25">
      <c r="A5369">
        <f ca="1">30748.3637132265*(((RANDBETWEEN(3800,4995))))</f>
        <v>129727346.50610277</v>
      </c>
      <c r="B5369">
        <v>257001611.08218837</v>
      </c>
    </row>
    <row r="5370" spans="1:2" x14ac:dyDescent="0.25">
      <c r="A5370">
        <f ca="1">31515.250458192*(((RANDBETWEEN(3800,4995))))</f>
        <v>142858630.32698441</v>
      </c>
      <c r="B5370">
        <v>264177517.90904394</v>
      </c>
    </row>
    <row r="5371" spans="1:2" x14ac:dyDescent="0.25">
      <c r="A5371">
        <f ca="1">31854.1137339656*(((RANDBETWEEN(3800,4995))))</f>
        <v>145127342.17194742</v>
      </c>
      <c r="B5371">
        <v>259432915.26905245</v>
      </c>
    </row>
    <row r="5372" spans="1:2" x14ac:dyDescent="0.25">
      <c r="A5372">
        <f ca="1">32783.2242733396*(((RANDBETWEEN(3800,4995))))</f>
        <v>157195560.39066344</v>
      </c>
      <c r="B5372">
        <v>262897252.92431915</v>
      </c>
    </row>
    <row r="5373" spans="1:2" x14ac:dyDescent="0.25">
      <c r="A5373">
        <f ca="1">26967.4800929425*(((RANDBETWEEN(3800,4995))))</f>
        <v>107357538.25000417</v>
      </c>
      <c r="B5373">
        <v>224302640.98365584</v>
      </c>
    </row>
    <row r="5374" spans="1:2" x14ac:dyDescent="0.25">
      <c r="A5374">
        <f ca="1">33607.0944752599*(((RANDBETWEEN(3800,4995))))</f>
        <v>161885374.08732706</v>
      </c>
      <c r="B5374">
        <v>233144570.13796526</v>
      </c>
    </row>
    <row r="5375" spans="1:2" x14ac:dyDescent="0.25">
      <c r="A5375">
        <f ca="1">27373.3564105704*(((RANDBETWEEN(3800,4995))))</f>
        <v>113435188.96540377</v>
      </c>
      <c r="B5375">
        <v>219882013.18824634</v>
      </c>
    </row>
    <row r="5376" spans="1:2" x14ac:dyDescent="0.25">
      <c r="A5376">
        <f ca="1">29982.8659686838*(((RANDBETWEEN(3800,4995))))</f>
        <v>131954593.12817761</v>
      </c>
      <c r="B5376">
        <v>225484396.2278432</v>
      </c>
    </row>
    <row r="5377" spans="1:2" x14ac:dyDescent="0.25">
      <c r="A5377">
        <f ca="1">29120.964388243*(((RANDBETWEEN(3800,4995))))</f>
        <v>123385526.11298554</v>
      </c>
      <c r="B5377">
        <v>226183764.21499002</v>
      </c>
    </row>
    <row r="5378" spans="1:2" x14ac:dyDescent="0.25">
      <c r="A5378">
        <f ca="1">30251.7949116828*(((RANDBETWEEN(3800,4995))))</f>
        <v>148324550.45198056</v>
      </c>
      <c r="B5378">
        <v>232816764.12049824</v>
      </c>
    </row>
    <row r="5379" spans="1:2" x14ac:dyDescent="0.25">
      <c r="A5379">
        <f ca="1">31016.9354175001*(((RANDBETWEEN(3800,4995))))</f>
        <v>123478419.89706777</v>
      </c>
      <c r="B5379">
        <v>208429640.42781863</v>
      </c>
    </row>
    <row r="5380" spans="1:2" x14ac:dyDescent="0.25">
      <c r="A5380">
        <f ca="1">29018.0532122742*(((RANDBETWEEN(3800,4995))))</f>
        <v>135166091.86277321</v>
      </c>
      <c r="B5380">
        <v>236424293.46947658</v>
      </c>
    </row>
    <row r="5381" spans="1:2" x14ac:dyDescent="0.25">
      <c r="A5381">
        <f ca="1">29289.6359322842*(((RANDBETWEEN(3800,4995))))</f>
        <v>130309590.26273236</v>
      </c>
      <c r="B5381">
        <v>237088746.67252117</v>
      </c>
    </row>
    <row r="5382" spans="1:2" x14ac:dyDescent="0.25">
      <c r="A5382">
        <f ca="1">30843.3833763235*(((RANDBETWEEN(3800,4995))))</f>
        <v>147246312.23856837</v>
      </c>
      <c r="B5382">
        <v>231888595.49321282</v>
      </c>
    </row>
    <row r="5383" spans="1:2" x14ac:dyDescent="0.25">
      <c r="A5383">
        <f ca="1">33180.3169826331*(((RANDBETWEEN(3800,4995))))</f>
        <v>135807037.40991744</v>
      </c>
      <c r="B5383">
        <v>251534283.65763849</v>
      </c>
    </row>
    <row r="5384" spans="1:2" x14ac:dyDescent="0.25">
      <c r="A5384">
        <f ca="1">32065.131560536*(((RANDBETWEEN(3800,4995))))</f>
        <v>133102361.10778493</v>
      </c>
      <c r="B5384">
        <v>237306266.79122818</v>
      </c>
    </row>
    <row r="5385" spans="1:2" x14ac:dyDescent="0.25">
      <c r="A5385">
        <f ca="1">32348.7484358918*(((RANDBETWEEN(3800,4995))))</f>
        <v>130818338.67474663</v>
      </c>
      <c r="B5385">
        <v>246564422.87162995</v>
      </c>
    </row>
    <row r="5386" spans="1:2" x14ac:dyDescent="0.25">
      <c r="A5386">
        <f ca="1">27696.4095797429*(((RANDBETWEEN(3800,4995))))</f>
        <v>134826121.83418819</v>
      </c>
      <c r="B5386">
        <v>205564192.87572461</v>
      </c>
    </row>
    <row r="5387" spans="1:2" x14ac:dyDescent="0.25">
      <c r="A5387">
        <f ca="1">30905.9422466273*(((RANDBETWEEN(3800,4995))))</f>
        <v>142970888.83289775</v>
      </c>
      <c r="B5387">
        <v>242995651.79764086</v>
      </c>
    </row>
    <row r="5388" spans="1:2" x14ac:dyDescent="0.25">
      <c r="A5388">
        <f ca="1">28878.6587272337*(((RANDBETWEEN(3800,4995))))</f>
        <v>114561639.1709359</v>
      </c>
      <c r="B5388">
        <v>234397110.68651792</v>
      </c>
    </row>
    <row r="5389" spans="1:2" x14ac:dyDescent="0.25">
      <c r="A5389">
        <f ca="1">26582.1605775162*(((RANDBETWEEN(3800,4995))))</f>
        <v>102181825.25997238</v>
      </c>
      <c r="B5389">
        <v>217147909.02136633</v>
      </c>
    </row>
    <row r="5390" spans="1:2" x14ac:dyDescent="0.25">
      <c r="A5390">
        <f ca="1">29993.4064227592*(((RANDBETWEEN(3800,4995))))</f>
        <v>122433085.017703</v>
      </c>
      <c r="B5390">
        <v>234783685.02026629</v>
      </c>
    </row>
    <row r="5391" spans="1:2" x14ac:dyDescent="0.25">
      <c r="A5391">
        <f ca="1">31318.8073248393*(((RANDBETWEEN(3800,4995))))</f>
        <v>131789541.22292398</v>
      </c>
      <c r="B5391">
        <v>215385208.7384842</v>
      </c>
    </row>
    <row r="5392" spans="1:2" x14ac:dyDescent="0.25">
      <c r="A5392">
        <f ca="1">28541.5115530574*(((RANDBETWEEN(3800,4995))))</f>
        <v>110427108.1987789</v>
      </c>
      <c r="B5392">
        <v>204634235.97428936</v>
      </c>
    </row>
    <row r="5393" spans="1:2" x14ac:dyDescent="0.25">
      <c r="A5393">
        <f ca="1">28929.8764504058*(((RANDBETWEEN(3800,4995))))</f>
        <v>126394630.21182281</v>
      </c>
      <c r="B5393">
        <v>212436611.02388674</v>
      </c>
    </row>
    <row r="5394" spans="1:2" x14ac:dyDescent="0.25">
      <c r="A5394">
        <f ca="1">28068.2342496524*(((RANDBETWEEN(3800,4995))))</f>
        <v>140004352.43726635</v>
      </c>
      <c r="B5394">
        <v>206317296.38419163</v>
      </c>
    </row>
    <row r="5395" spans="1:2" x14ac:dyDescent="0.25">
      <c r="A5395">
        <f ca="1">28893.0892560707*(((RANDBETWEEN(3800,4995))))</f>
        <v>115543463.93502662</v>
      </c>
      <c r="B5395">
        <v>257195040.24178138</v>
      </c>
    </row>
    <row r="5396" spans="1:2" x14ac:dyDescent="0.25">
      <c r="A5396">
        <f ca="1">29444.3741342114*(((RANDBETWEEN(3800,4995))))</f>
        <v>140861885.85806724</v>
      </c>
      <c r="B5396">
        <v>219116890.57810542</v>
      </c>
    </row>
    <row r="5397" spans="1:2" x14ac:dyDescent="0.25">
      <c r="A5397">
        <f ca="1">28220.6594802381*(((RANDBETWEEN(3800,4995))))</f>
        <v>122223676.20891136</v>
      </c>
      <c r="B5397">
        <v>265603291.29628316</v>
      </c>
    </row>
    <row r="5398" spans="1:2" x14ac:dyDescent="0.25">
      <c r="A5398">
        <f ca="1">27877.4789761691*(((RANDBETWEEN(3800,4995))))</f>
        <v>113349829.51710348</v>
      </c>
      <c r="B5398">
        <v>237228809.83758742</v>
      </c>
    </row>
    <row r="5399" spans="1:2" x14ac:dyDescent="0.25">
      <c r="A5399">
        <f ca="1">30460.6863091009*(((RANDBETWEEN(3800,4995))))</f>
        <v>151694217.81932235</v>
      </c>
      <c r="B5399">
        <v>236335014.24529502</v>
      </c>
    </row>
    <row r="5400" spans="1:2" x14ac:dyDescent="0.25">
      <c r="A5400">
        <f ca="1">27976.4386182778*(((RANDBETWEEN(3800,4995))))</f>
        <v>128188041.74894881</v>
      </c>
      <c r="B5400">
        <v>206231926.85032105</v>
      </c>
    </row>
    <row r="5401" spans="1:2" x14ac:dyDescent="0.25">
      <c r="A5401">
        <f ca="1">27993.0125993199*(((RANDBETWEEN(3800,4995))))</f>
        <v>113231735.96424901</v>
      </c>
      <c r="B5401">
        <v>242544678.24308252</v>
      </c>
    </row>
    <row r="5402" spans="1:2" x14ac:dyDescent="0.25">
      <c r="A5402">
        <f ca="1">32980.9516715837*(((RANDBETWEEN(3800,4995))))</f>
        <v>156395672.82664979</v>
      </c>
      <c r="B5402">
        <v>228244134.93955868</v>
      </c>
    </row>
    <row r="5403" spans="1:2" x14ac:dyDescent="0.25">
      <c r="A5403">
        <f ca="1">28903.2862917588*(((RANDBETWEEN(3800,4995))))</f>
        <v>112578300.10640047</v>
      </c>
      <c r="B5403">
        <v>261644374.38966626</v>
      </c>
    </row>
    <row r="5404" spans="1:2" x14ac:dyDescent="0.25">
      <c r="A5404">
        <f ca="1">27951.3281395935*(((RANDBETWEEN(3800,4995))))</f>
        <v>106410706.22743244</v>
      </c>
      <c r="B5404">
        <v>253754595.90040803</v>
      </c>
    </row>
    <row r="5405" spans="1:2" x14ac:dyDescent="0.25">
      <c r="A5405">
        <f ca="1">32919.8623638852*(((RANDBETWEEN(3800,4995))))</f>
        <v>130922292.62117144</v>
      </c>
      <c r="B5405">
        <v>254028136.68900627</v>
      </c>
    </row>
    <row r="5406" spans="1:2" x14ac:dyDescent="0.25">
      <c r="A5406">
        <f ca="1">28998.5872692631*(((RANDBETWEEN(3800,4995))))</f>
        <v>118024250.18590075</v>
      </c>
      <c r="B5406">
        <v>225389187.36613756</v>
      </c>
    </row>
    <row r="5407" spans="1:2" x14ac:dyDescent="0.25">
      <c r="A5407">
        <f ca="1">27774.3262838707*(((RANDBETWEEN(3800,4995))))</f>
        <v>136649685.31664363</v>
      </c>
      <c r="B5407">
        <v>215983364.10349244</v>
      </c>
    </row>
    <row r="5408" spans="1:2" x14ac:dyDescent="0.25">
      <c r="A5408">
        <f ca="1">27972.8866458158*(((RANDBETWEEN(3800,4995))))</f>
        <v>109849525.85811859</v>
      </c>
      <c r="B5408">
        <v>246474711.84384757</v>
      </c>
    </row>
    <row r="5409" spans="1:2" x14ac:dyDescent="0.25">
      <c r="A5409">
        <f ca="1">27737.9040807045*(((RANDBETWEEN(3800,4995))))</f>
        <v>130229459.65890777</v>
      </c>
      <c r="B5409">
        <v>219914967.17956454</v>
      </c>
    </row>
    <row r="5410" spans="1:2" x14ac:dyDescent="0.25">
      <c r="A5410">
        <f ca="1">29587.068319673*(((RANDBETWEEN(3800,4995))))</f>
        <v>147077316.61709437</v>
      </c>
      <c r="B5410">
        <v>212824591.12362352</v>
      </c>
    </row>
    <row r="5411" spans="1:2" x14ac:dyDescent="0.25">
      <c r="A5411">
        <f ca="1">31208.778533921*(((RANDBETWEEN(3800,4995))))</f>
        <v>153141476.26595041</v>
      </c>
      <c r="B5411">
        <v>225287474.67687839</v>
      </c>
    </row>
    <row r="5412" spans="1:2" x14ac:dyDescent="0.25">
      <c r="A5412">
        <f ca="1">35310.3202146073*(((RANDBETWEEN(3800,4995))))</f>
        <v>143642382.63302243</v>
      </c>
      <c r="B5412">
        <v>215269243.05959672</v>
      </c>
    </row>
    <row r="5413" spans="1:2" x14ac:dyDescent="0.25">
      <c r="A5413">
        <f ca="1">32701.5745190435*(((RANDBETWEEN(3800,4995))))</f>
        <v>144083137.33090577</v>
      </c>
      <c r="B5413">
        <v>235088332.32953358</v>
      </c>
    </row>
    <row r="5414" spans="1:2" x14ac:dyDescent="0.25">
      <c r="A5414">
        <f ca="1">32709.5882764852*(((RANDBETWEEN(3800,4995))))</f>
        <v>158739631.90578249</v>
      </c>
      <c r="B5414">
        <v>253581692.86790949</v>
      </c>
    </row>
    <row r="5415" spans="1:2" x14ac:dyDescent="0.25">
      <c r="A5415">
        <f ca="1">29399.4297755885*(((RANDBETWEEN(3800,4995))))</f>
        <v>136883745.03514004</v>
      </c>
      <c r="B5415">
        <v>235335785.05290356</v>
      </c>
    </row>
    <row r="5416" spans="1:2" x14ac:dyDescent="0.25">
      <c r="A5416">
        <f ca="1">30696.2288777525*(((RANDBETWEEN(3800,4995))))</f>
        <v>152345383.92028558</v>
      </c>
      <c r="B5416">
        <v>240852953.67071319</v>
      </c>
    </row>
    <row r="5417" spans="1:2" x14ac:dyDescent="0.25">
      <c r="A5417">
        <f ca="1">27301.7861622986*(((RANDBETWEEN(3800,4995))))</f>
        <v>109043333.93222073</v>
      </c>
      <c r="B5417">
        <v>225195190.83529875</v>
      </c>
    </row>
    <row r="5418" spans="1:2" x14ac:dyDescent="0.25">
      <c r="A5418">
        <f ca="1">26294.5063855584*(((RANDBETWEEN(3800,4995))))</f>
        <v>124425604.21646212</v>
      </c>
      <c r="B5418">
        <v>231076871.88996381</v>
      </c>
    </row>
    <row r="5419" spans="1:2" x14ac:dyDescent="0.25">
      <c r="A5419">
        <f ca="1">26697.1423899548*(((RANDBETWEEN(3800,4995))))</f>
        <v>123607769.26549087</v>
      </c>
      <c r="B5419">
        <v>238767552.03429529</v>
      </c>
    </row>
    <row r="5420" spans="1:2" x14ac:dyDescent="0.25">
      <c r="A5420">
        <f ca="1">31194.2403153533*(((RANDBETWEEN(3800,4995))))</f>
        <v>149576382.31211928</v>
      </c>
      <c r="B5420">
        <v>255072370.13295284</v>
      </c>
    </row>
    <row r="5421" spans="1:2" x14ac:dyDescent="0.25">
      <c r="A5421">
        <f ca="1">27177.3415771354*(((RANDBETWEEN(3800,4995))))</f>
        <v>112595726.15407205</v>
      </c>
      <c r="B5421">
        <v>264049555.77119246</v>
      </c>
    </row>
    <row r="5422" spans="1:2" x14ac:dyDescent="0.25">
      <c r="A5422">
        <f ca="1">29951.6244724441*(((RANDBETWEEN(3800,4995))))</f>
        <v>138017085.56902254</v>
      </c>
      <c r="B5422">
        <v>232373684.97141808</v>
      </c>
    </row>
    <row r="5423" spans="1:2" x14ac:dyDescent="0.25">
      <c r="A5423">
        <f ca="1">27580.8293695381*(((RANDBETWEEN(3800,4995))))</f>
        <v>118735470.43586151</v>
      </c>
      <c r="B5423">
        <v>215217272.0904071</v>
      </c>
    </row>
    <row r="5424" spans="1:2" x14ac:dyDescent="0.25">
      <c r="A5424">
        <f ca="1">26727.7589635851*(((RANDBETWEEN(3800,4995))))</f>
        <v>120622376.20265946</v>
      </c>
      <c r="B5424">
        <v>257770997.03412426</v>
      </c>
    </row>
    <row r="5425" spans="1:2" x14ac:dyDescent="0.25">
      <c r="A5425">
        <f ca="1">30592.8930524689*(((RANDBETWEEN(3800,4995))))</f>
        <v>116436550.9576966</v>
      </c>
      <c r="B5425">
        <v>232057519.0948689</v>
      </c>
    </row>
    <row r="5426" spans="1:2" x14ac:dyDescent="0.25">
      <c r="A5426">
        <f ca="1">26623.3570722142*(((RANDBETWEEN(3800,4995))))</f>
        <v>123372636.67264061</v>
      </c>
      <c r="B5426">
        <v>238790756.694096</v>
      </c>
    </row>
    <row r="5427" spans="1:2" x14ac:dyDescent="0.25">
      <c r="A5427">
        <f ca="1">27596.6068472609*(((RANDBETWEEN(3800,4995))))</f>
        <v>109172176.68776424</v>
      </c>
      <c r="B5427">
        <v>221034520.185572</v>
      </c>
    </row>
    <row r="5428" spans="1:2" x14ac:dyDescent="0.25">
      <c r="A5428">
        <f ca="1">26247.4372140596*(((RANDBETWEEN(3800,4995))))</f>
        <v>126880111.49276392</v>
      </c>
      <c r="B5428">
        <v>221469118.5907639</v>
      </c>
    </row>
    <row r="5429" spans="1:2" x14ac:dyDescent="0.25">
      <c r="A5429">
        <f ca="1">29892.4015107781*(((RANDBETWEEN(3800,4995))))</f>
        <v>146741799.01640981</v>
      </c>
      <c r="B5429">
        <v>253199156.03629482</v>
      </c>
    </row>
    <row r="5430" spans="1:2" x14ac:dyDescent="0.25">
      <c r="A5430">
        <f ca="1">32994.9949393156*(((RANDBETWEEN(3800,4995))))</f>
        <v>145276962.71780682</v>
      </c>
      <c r="B5430">
        <v>219882406.67749581</v>
      </c>
    </row>
    <row r="5431" spans="1:2" x14ac:dyDescent="0.25">
      <c r="A5431">
        <f ca="1">31711.7248431362*(((RANDBETWEEN(3800,4995))))</f>
        <v>124880772.43227054</v>
      </c>
      <c r="B5431">
        <v>254781567.79091901</v>
      </c>
    </row>
    <row r="5432" spans="1:2" x14ac:dyDescent="0.25">
      <c r="A5432">
        <f ca="1">29602.9311049429*(((RANDBETWEEN(3800,4995))))</f>
        <v>114918578.54938841</v>
      </c>
      <c r="B5432">
        <v>240997618.79790881</v>
      </c>
    </row>
    <row r="5433" spans="1:2" x14ac:dyDescent="0.25">
      <c r="A5433">
        <f ca="1">30443.159564947*(((RANDBETWEEN(3800,4995))))</f>
        <v>115957994.78288321</v>
      </c>
      <c r="B5433">
        <v>251967135.49349144</v>
      </c>
    </row>
    <row r="5434" spans="1:2" x14ac:dyDescent="0.25">
      <c r="A5434">
        <f ca="1">29930.2475054024*(((RANDBETWEEN(3800,4995))))</f>
        <v>142857071.34328547</v>
      </c>
      <c r="B5434">
        <v>221989667.28057182</v>
      </c>
    </row>
    <row r="5435" spans="1:2" x14ac:dyDescent="0.25">
      <c r="A5435">
        <f ca="1">29641.4153508728*(((RANDBETWEEN(3800,4995))))</f>
        <v>126420636.47147268</v>
      </c>
      <c r="B5435">
        <v>243580696.50044075</v>
      </c>
    </row>
    <row r="5436" spans="1:2" x14ac:dyDescent="0.25">
      <c r="A5436">
        <f ca="1">31183.7829629915*(((RANDBETWEEN(3800,4995))))</f>
        <v>132780547.8564178</v>
      </c>
      <c r="B5436">
        <v>254594668.45258844</v>
      </c>
    </row>
    <row r="5437" spans="1:2" x14ac:dyDescent="0.25">
      <c r="A5437">
        <f ca="1">28145.0576635096*(((RANDBETWEEN(3800,4995))))</f>
        <v>137629331.97456196</v>
      </c>
      <c r="B5437">
        <v>267464883.60723776</v>
      </c>
    </row>
    <row r="5438" spans="1:2" x14ac:dyDescent="0.25">
      <c r="A5438">
        <f ca="1">33068.6776218394*(((RANDBETWEEN(3800,4995))))</f>
        <v>162532550.51134077</v>
      </c>
      <c r="B5438">
        <v>236754043.59292459</v>
      </c>
    </row>
    <row r="5439" spans="1:2" x14ac:dyDescent="0.25">
      <c r="A5439">
        <f ca="1">30316.7252570029*(((RANDBETWEEN(3800,4995))))</f>
        <v>145793131.76092675</v>
      </c>
      <c r="B5439">
        <v>228254185.86665577</v>
      </c>
    </row>
    <row r="5440" spans="1:2" x14ac:dyDescent="0.25">
      <c r="A5440">
        <f ca="1">26833.9433218338*(((RANDBETWEEN(3800,4995))))</f>
        <v>129742115.96106668</v>
      </c>
      <c r="B5440">
        <v>204728846.65819043</v>
      </c>
    </row>
    <row r="5441" spans="1:2" x14ac:dyDescent="0.25">
      <c r="A5441">
        <f ca="1">27115.9601794173*(((RANDBETWEEN(3800,4995))))</f>
        <v>110741581.37274015</v>
      </c>
      <c r="B5441">
        <v>226724095.34139991</v>
      </c>
    </row>
    <row r="5442" spans="1:2" x14ac:dyDescent="0.25">
      <c r="A5442">
        <f ca="1">29915.3684091912*(((RANDBETWEEN(3800,4995))))</f>
        <v>146076743.94208041</v>
      </c>
      <c r="B5442">
        <v>216213140.40117082</v>
      </c>
    </row>
    <row r="5443" spans="1:2" x14ac:dyDescent="0.25">
      <c r="A5443">
        <f ca="1">30550.4256261593*(((RANDBETWEEN(3800,4995))))</f>
        <v>120368676.96706772</v>
      </c>
      <c r="B5443">
        <v>255173267.09486657</v>
      </c>
    </row>
    <row r="5444" spans="1:2" x14ac:dyDescent="0.25">
      <c r="A5444">
        <f ca="1">30386.3389407263*(((RANDBETWEEN(3800,4995))))</f>
        <v>121241492.37349775</v>
      </c>
      <c r="B5444">
        <v>208274466.55387858</v>
      </c>
    </row>
    <row r="5445" spans="1:2" x14ac:dyDescent="0.25">
      <c r="A5445">
        <f ca="1">32470.3638294531*(((RANDBETWEEN(3800,4995))))</f>
        <v>156312331.47498703</v>
      </c>
      <c r="B5445">
        <v>240937995.21093106</v>
      </c>
    </row>
    <row r="5446" spans="1:2" x14ac:dyDescent="0.25">
      <c r="A5446">
        <f ca="1">32896.2610710354*(((RANDBETWEEN(3800,4995))))</f>
        <v>145335681.41183427</v>
      </c>
      <c r="B5446">
        <v>255835859.54687142</v>
      </c>
    </row>
    <row r="5447" spans="1:2" x14ac:dyDescent="0.25">
      <c r="A5447">
        <f ca="1">29898.6411280102*(((RANDBETWEEN(3800,4995))))</f>
        <v>118996591.68948042</v>
      </c>
      <c r="B5447">
        <v>266462428.54270345</v>
      </c>
    </row>
    <row r="5448" spans="1:2" x14ac:dyDescent="0.25">
      <c r="A5448">
        <f ca="1">28373.9586420458*(((RANDBETWEEN(3800,4995))))</f>
        <v>136790854.61330265</v>
      </c>
      <c r="B5448">
        <v>231969308.90500355</v>
      </c>
    </row>
    <row r="5449" spans="1:2" x14ac:dyDescent="0.25">
      <c r="A5449">
        <f ca="1">27998.9677256299*(((RANDBETWEEN(3800,4995))))</f>
        <v>126639331.02302413</v>
      </c>
      <c r="B5449">
        <v>205364313.45345122</v>
      </c>
    </row>
    <row r="5450" spans="1:2" x14ac:dyDescent="0.25">
      <c r="A5450">
        <f ca="1">28886.9433297142*(((RANDBETWEEN(3800,4995))))</f>
        <v>131060061.88691354</v>
      </c>
      <c r="B5450">
        <v>247546404.6687693</v>
      </c>
    </row>
    <row r="5451" spans="1:2" x14ac:dyDescent="0.25">
      <c r="A5451">
        <f ca="1">26724.0388990031*(((RANDBETWEEN(3800,4995))))</f>
        <v>129077107.8821848</v>
      </c>
      <c r="B5451">
        <v>205106281.86142504</v>
      </c>
    </row>
    <row r="5452" spans="1:2" x14ac:dyDescent="0.25">
      <c r="A5452">
        <f ca="1">28520.2559470325*(((RANDBETWEEN(3800,4995))))</f>
        <v>114537347.88328254</v>
      </c>
      <c r="B5452">
        <v>233737439.018572</v>
      </c>
    </row>
    <row r="5453" spans="1:2" x14ac:dyDescent="0.25">
      <c r="A5453">
        <f ca="1">31090.5429750091*(((RANDBETWEEN(3800,4995))))</f>
        <v>123211821.80996099</v>
      </c>
      <c r="B5453">
        <v>251176874.14064914</v>
      </c>
    </row>
    <row r="5454" spans="1:2" x14ac:dyDescent="0.25">
      <c r="A5454">
        <f ca="1">29781.5345981423*(((RANDBETWEEN(3800,4995))))</f>
        <v>119781332.15372843</v>
      </c>
      <c r="B5454">
        <v>250941774.98186731</v>
      </c>
    </row>
    <row r="5455" spans="1:2" x14ac:dyDescent="0.25">
      <c r="A5455">
        <f ca="1">31861.7455578882*(((RANDBETWEEN(3800,4995))))</f>
        <v>128785175.54498394</v>
      </c>
      <c r="B5455">
        <v>233576348.32930362</v>
      </c>
    </row>
    <row r="5456" spans="1:2" x14ac:dyDescent="0.25">
      <c r="A5456">
        <f ca="1">29750.3662568953*(((RANDBETWEEN(3800,4995))))</f>
        <v>122482257.87963799</v>
      </c>
      <c r="B5456">
        <v>205843638.54253381</v>
      </c>
    </row>
    <row r="5457" spans="1:2" x14ac:dyDescent="0.25">
      <c r="A5457">
        <f ca="1">30344.5118598255*(((RANDBETWEEN(3800,4995))))</f>
        <v>142346105.13444123</v>
      </c>
      <c r="B5457">
        <v>236949611.06149665</v>
      </c>
    </row>
    <row r="5458" spans="1:2" x14ac:dyDescent="0.25">
      <c r="A5458">
        <f ca="1">33763.0135349926*(((RANDBETWEEN(3800,4995))))</f>
        <v>160002921.14233017</v>
      </c>
      <c r="B5458">
        <v>206249944.19056809</v>
      </c>
    </row>
    <row r="5459" spans="1:2" x14ac:dyDescent="0.25">
      <c r="A5459">
        <f ca="1">28293.4962304054*(((RANDBETWEEN(3800,4995))))</f>
        <v>108760199.50967842</v>
      </c>
      <c r="B5459">
        <v>224826590.36323738</v>
      </c>
    </row>
    <row r="5460" spans="1:2" x14ac:dyDescent="0.25">
      <c r="A5460">
        <f ca="1">29848.5217534383*(((RANDBETWEEN(3800,4995))))</f>
        <v>114140747.18514815</v>
      </c>
      <c r="B5460">
        <v>245398122.49869436</v>
      </c>
    </row>
    <row r="5461" spans="1:2" x14ac:dyDescent="0.25">
      <c r="A5461">
        <f ca="1">27567.2786842823*(((RANDBETWEEN(3800,4995))))</f>
        <v>124824637.88243006</v>
      </c>
      <c r="B5461">
        <v>262786881.62560433</v>
      </c>
    </row>
    <row r="5462" spans="1:2" x14ac:dyDescent="0.25">
      <c r="A5462">
        <f ca="1">28538.5483391232*(((RANDBETWEEN(3800,4995))))</f>
        <v>134644871.06398335</v>
      </c>
      <c r="B5462">
        <v>215026272.51773944</v>
      </c>
    </row>
    <row r="5463" spans="1:2" x14ac:dyDescent="0.25">
      <c r="A5463">
        <f ca="1">29535.4754196763*(((RANDBETWEEN(3800,4995))))</f>
        <v>140795611.32559672</v>
      </c>
      <c r="B5463">
        <v>245492405.94393003</v>
      </c>
    </row>
    <row r="5464" spans="1:2" x14ac:dyDescent="0.25">
      <c r="A5464">
        <f ca="1">33199.3526114562*(((RANDBETWEEN(3800,4995))))</f>
        <v>155538966.98467219</v>
      </c>
      <c r="B5464">
        <v>258516294.7857191</v>
      </c>
    </row>
    <row r="5465" spans="1:2" x14ac:dyDescent="0.25">
      <c r="A5465">
        <f ca="1">30610.801122017*(((RANDBETWEEN(3800,4995))))</f>
        <v>142462668.42186713</v>
      </c>
      <c r="B5465">
        <v>209123094.51358935</v>
      </c>
    </row>
    <row r="5466" spans="1:2" x14ac:dyDescent="0.25">
      <c r="A5466">
        <f ca="1">29277.6444017709*(((RANDBETWEEN(3800,4995))))</f>
        <v>145802669.12081906</v>
      </c>
      <c r="B5466">
        <v>250908939.41528052</v>
      </c>
    </row>
    <row r="5467" spans="1:2" x14ac:dyDescent="0.25">
      <c r="A5467">
        <f ca="1">31191.6907919973*(((RANDBETWEEN(3800,4995))))</f>
        <v>141142400.83378783</v>
      </c>
      <c r="B5467">
        <v>204127577.0051257</v>
      </c>
    </row>
    <row r="5468" spans="1:2" x14ac:dyDescent="0.25">
      <c r="A5468">
        <f ca="1">28518.0096669663*(((RANDBETWEEN(3800,4995))))</f>
        <v>126420336.85366151</v>
      </c>
      <c r="B5468">
        <v>203974499.45000812</v>
      </c>
    </row>
    <row r="5469" spans="1:2" x14ac:dyDescent="0.25">
      <c r="A5469">
        <f ca="1">27968.1664228166*(((RANDBETWEEN(3800,4995))))</f>
        <v>130527432.69528529</v>
      </c>
      <c r="B5469">
        <v>241254810.9096081</v>
      </c>
    </row>
    <row r="5470" spans="1:2" x14ac:dyDescent="0.25">
      <c r="A5470">
        <f ca="1">32054.34681455*(((RANDBETWEEN(3800,4995))))</f>
        <v>149629690.93031958</v>
      </c>
      <c r="B5470">
        <v>267361467.14032328</v>
      </c>
    </row>
    <row r="5471" spans="1:2" x14ac:dyDescent="0.25">
      <c r="A5471">
        <f ca="1">27110.7414940949*(((RANDBETWEEN(3800,4995))))</f>
        <v>114813990.22749186</v>
      </c>
      <c r="B5471">
        <v>215995504.49558002</v>
      </c>
    </row>
    <row r="5472" spans="1:2" x14ac:dyDescent="0.25">
      <c r="A5472">
        <f ca="1">30032.1709389114*(((RANDBETWEEN(3800,4995))))</f>
        <v>134123675.41317813</v>
      </c>
      <c r="B5472">
        <v>242962451.43746918</v>
      </c>
    </row>
    <row r="5473" spans="1:2" x14ac:dyDescent="0.25">
      <c r="A5473">
        <f ca="1">27739.9007669157*(((RANDBETWEEN(3800,4995))))</f>
        <v>119780891.51154195</v>
      </c>
      <c r="B5473">
        <v>246387743.89618397</v>
      </c>
    </row>
    <row r="5474" spans="1:2" x14ac:dyDescent="0.25">
      <c r="A5474">
        <f ca="1">32406.9660474349*(((RANDBETWEEN(3800,4995))))</f>
        <v>129725085.08788197</v>
      </c>
      <c r="B5474">
        <v>257075990.82753855</v>
      </c>
    </row>
    <row r="5475" spans="1:2" x14ac:dyDescent="0.25">
      <c r="A5475">
        <f ca="1">26977.3022786462*(((RANDBETWEEN(3800,4995))))</f>
        <v>118025697.46907696</v>
      </c>
      <c r="B5475">
        <v>207841135.57291853</v>
      </c>
    </row>
    <row r="5476" spans="1:2" x14ac:dyDescent="0.25">
      <c r="A5476">
        <f ca="1">31788.7206058397*(((RANDBETWEEN(3800,4995))))</f>
        <v>152299760.42257798</v>
      </c>
      <c r="B5476">
        <v>251393747.73994103</v>
      </c>
    </row>
    <row r="5477" spans="1:2" x14ac:dyDescent="0.25">
      <c r="A5477">
        <f ca="1">32247.0865908789*(((RANDBETWEEN(3800,4995))))</f>
        <v>143048076.11713865</v>
      </c>
      <c r="B5477">
        <v>241832957.20903349</v>
      </c>
    </row>
    <row r="5478" spans="1:2" x14ac:dyDescent="0.25">
      <c r="A5478">
        <f ca="1">32104.6202421209*(((RANDBETWEEN(3800,4995))))</f>
        <v>133779952.54891798</v>
      </c>
      <c r="B5478">
        <v>248011344.34338796</v>
      </c>
    </row>
    <row r="5479" spans="1:2" x14ac:dyDescent="0.25">
      <c r="A5479">
        <f ca="1">29022.1026177994*(((RANDBETWEEN(3800,4995))))</f>
        <v>138232274.76857841</v>
      </c>
      <c r="B5479">
        <v>260618185.64100671</v>
      </c>
    </row>
    <row r="5480" spans="1:2" x14ac:dyDescent="0.25">
      <c r="A5480">
        <f ca="1">32015.3151576167*(((RANDBETWEEN(3800,4995))))</f>
        <v>123226948.04166657</v>
      </c>
      <c r="B5480">
        <v>234190985.19598827</v>
      </c>
    </row>
    <row r="5481" spans="1:2" x14ac:dyDescent="0.25">
      <c r="A5481">
        <f ca="1">29839.6059736927*(((RANDBETWEEN(3800,4995))))</f>
        <v>135561329.9384861</v>
      </c>
      <c r="B5481">
        <v>212289388.06724152</v>
      </c>
    </row>
    <row r="5482" spans="1:2" x14ac:dyDescent="0.25">
      <c r="A5482">
        <f ca="1">30515.3594212061*(((RANDBETWEEN(3800,4995))))</f>
        <v>140004469.02449352</v>
      </c>
      <c r="B5482">
        <v>232986283.7997846</v>
      </c>
    </row>
    <row r="5483" spans="1:2" x14ac:dyDescent="0.25">
      <c r="A5483">
        <f ca="1">29526.9993063796*(((RANDBETWEEN(3800,4995))))</f>
        <v>117251714.24563356</v>
      </c>
      <c r="B5483">
        <v>223491828.10011426</v>
      </c>
    </row>
    <row r="5484" spans="1:2" x14ac:dyDescent="0.25">
      <c r="A5484">
        <f ca="1">31548.2602906999*(((RANDBETWEEN(3800,4995))))</f>
        <v>136540870.5381493</v>
      </c>
      <c r="B5484">
        <v>211781110.50765958</v>
      </c>
    </row>
    <row r="5485" spans="1:2" x14ac:dyDescent="0.25">
      <c r="A5485">
        <f ca="1">31495.0457860304*(((RANDBETWEEN(3800,4995))))</f>
        <v>146514952.99661329</v>
      </c>
      <c r="B5485">
        <v>216342912.51175496</v>
      </c>
    </row>
    <row r="5486" spans="1:2" x14ac:dyDescent="0.25">
      <c r="A5486">
        <f ca="1">31540.2034932461*(((RANDBETWEEN(3800,4995))))</f>
        <v>135749035.83493102</v>
      </c>
      <c r="B5486">
        <v>252928069.68533704</v>
      </c>
    </row>
    <row r="5487" spans="1:2" x14ac:dyDescent="0.25">
      <c r="A5487">
        <f ca="1">31358.3389098539*(((RANDBETWEEN(3800,4995))))</f>
        <v>142304141.97291681</v>
      </c>
      <c r="B5487">
        <v>216148154.18192059</v>
      </c>
    </row>
    <row r="5488" spans="1:2" x14ac:dyDescent="0.25">
      <c r="A5488">
        <f ca="1">30511.5770340715*(((RANDBETWEEN(3800,4995))))</f>
        <v>117042409.50269847</v>
      </c>
      <c r="B5488">
        <v>247084462.22164109</v>
      </c>
    </row>
    <row r="5489" spans="1:2" x14ac:dyDescent="0.25">
      <c r="A5489">
        <f ca="1">28845.1893027356*(((RANDBETWEEN(3800,4995))))</f>
        <v>129745661.48370489</v>
      </c>
      <c r="B5489">
        <v>215514873.93536934</v>
      </c>
    </row>
    <row r="5490" spans="1:2" x14ac:dyDescent="0.25">
      <c r="A5490">
        <f ca="1">32743.3897775785*(((RANDBETWEEN(3800,4995))))</f>
        <v>140567372.31514457</v>
      </c>
      <c r="B5490">
        <v>247941358.25910941</v>
      </c>
    </row>
    <row r="5491" spans="1:2" x14ac:dyDescent="0.25">
      <c r="A5491">
        <f ca="1">31255.5591687489*(((RANDBETWEEN(3800,4995))))</f>
        <v>154558740.08946308</v>
      </c>
      <c r="B5491">
        <v>243186480.84770596</v>
      </c>
    </row>
    <row r="5492" spans="1:2" x14ac:dyDescent="0.25">
      <c r="A5492">
        <f ca="1">31777.2038633574*(((RANDBETWEEN(3800,4995))))</f>
        <v>127140592.65729278</v>
      </c>
      <c r="B5492">
        <v>259840558.64726734</v>
      </c>
    </row>
    <row r="5493" spans="1:2" x14ac:dyDescent="0.25">
      <c r="A5493">
        <f ca="1">31353.1587256998*(((RANDBETWEEN(3800,4995))))</f>
        <v>126259170.18839321</v>
      </c>
      <c r="B5493">
        <v>212337847.80853331</v>
      </c>
    </row>
    <row r="5494" spans="1:2" x14ac:dyDescent="0.25">
      <c r="A5494">
        <f ca="1">34122.5443659116*(((RANDBETWEEN(3800,4995))))</f>
        <v>167985285.91338298</v>
      </c>
      <c r="B5494">
        <v>230992717.59378189</v>
      </c>
    </row>
    <row r="5495" spans="1:2" x14ac:dyDescent="0.25">
      <c r="A5495">
        <f ca="1">32925.912209767*(((RANDBETWEEN(3800,4995))))</f>
        <v>140132682.36476815</v>
      </c>
      <c r="B5495">
        <v>264452850.37034905</v>
      </c>
    </row>
    <row r="5496" spans="1:2" x14ac:dyDescent="0.25">
      <c r="A5496">
        <f ca="1">30603.7898635593*(((RANDBETWEEN(3800,4995))))</f>
        <v>141695547.06827965</v>
      </c>
      <c r="B5496">
        <v>265415605.0059917</v>
      </c>
    </row>
    <row r="5497" spans="1:2" x14ac:dyDescent="0.25">
      <c r="A5497">
        <f ca="1">28178.6174903197*(((RANDBETWEEN(3800,4995))))</f>
        <v>116941262.58482692</v>
      </c>
      <c r="B5497">
        <v>247104552.05857682</v>
      </c>
    </row>
    <row r="5498" spans="1:2" x14ac:dyDescent="0.25">
      <c r="A5498">
        <f ca="1">27241.3803608064*(((RANDBETWEEN(3800,4995))))</f>
        <v>109128969.72539057</v>
      </c>
      <c r="B5498">
        <v>213764947.1871289</v>
      </c>
    </row>
    <row r="5499" spans="1:2" x14ac:dyDescent="0.25">
      <c r="A5499">
        <f ca="1">31228.2590138767*(((RANDBETWEEN(3800,4995))))</f>
        <v>152237762.69264901</v>
      </c>
      <c r="B5499">
        <v>256709056.95751676</v>
      </c>
    </row>
    <row r="5500" spans="1:2" x14ac:dyDescent="0.25">
      <c r="A5500">
        <f ca="1">27789.152735282*(((RANDBETWEEN(3800,4995))))</f>
        <v>106599189.89254169</v>
      </c>
      <c r="B5500">
        <v>243662903.66941261</v>
      </c>
    </row>
    <row r="5501" spans="1:2" x14ac:dyDescent="0.25">
      <c r="A5501">
        <f ca="1">31489.2327325525*(((RANDBETWEEN(3800,4995))))</f>
        <v>128916918.80706976</v>
      </c>
      <c r="B5501">
        <v>267569268.69399583</v>
      </c>
    </row>
    <row r="5502" spans="1:2" x14ac:dyDescent="0.25">
      <c r="A5502">
        <f ca="1">27116.3275842526*(((RANDBETWEEN(3800,4995))))</f>
        <v>104885955.09588899</v>
      </c>
      <c r="B5502">
        <v>235070382.05646259</v>
      </c>
    </row>
    <row r="5503" spans="1:2" x14ac:dyDescent="0.25">
      <c r="A5503">
        <f ca="1">26758.239273547*(((RANDBETWEEN(3800,4995))))</f>
        <v>104383891.40610696</v>
      </c>
      <c r="B5503">
        <v>254164641.62157261</v>
      </c>
    </row>
    <row r="5504" spans="1:2" x14ac:dyDescent="0.25">
      <c r="A5504">
        <f ca="1">30608.0741393136*(((RANDBETWEEN(3800,4995))))</f>
        <v>133543027.46982536</v>
      </c>
      <c r="B5504">
        <v>241016748.61342764</v>
      </c>
    </row>
    <row r="5505" spans="1:2" x14ac:dyDescent="0.25">
      <c r="A5505">
        <f ca="1">29176.2596107552*(((RANDBETWEEN(3800,4995))))</f>
        <v>123094639.29777616</v>
      </c>
      <c r="B5505">
        <v>235454333.38884869</v>
      </c>
    </row>
    <row r="5506" spans="1:2" x14ac:dyDescent="0.25">
      <c r="A5506">
        <f ca="1">30229.9758812238*(((RANDBETWEEN(3800,4995))))</f>
        <v>122673242.12600635</v>
      </c>
      <c r="B5506">
        <v>255223540.91356388</v>
      </c>
    </row>
    <row r="5507" spans="1:2" x14ac:dyDescent="0.25">
      <c r="A5507">
        <f ca="1">27175.8662099261*(((RANDBETWEEN(3800,4995))))</f>
        <v>105415185.02830331</v>
      </c>
      <c r="B5507">
        <v>217429890.24631831</v>
      </c>
    </row>
    <row r="5508" spans="1:2" x14ac:dyDescent="0.25">
      <c r="A5508">
        <f ca="1">31276.3596478962*(((RANDBETWEEN(3800,4995))))</f>
        <v>133894095.65264381</v>
      </c>
      <c r="B5508">
        <v>210662896.23718435</v>
      </c>
    </row>
    <row r="5509" spans="1:2" x14ac:dyDescent="0.25">
      <c r="A5509">
        <f ca="1">28531.0119452934*(((RANDBETWEEN(3800,4995))))</f>
        <v>134523721.32205859</v>
      </c>
      <c r="B5509">
        <v>217291433.07663321</v>
      </c>
    </row>
    <row r="5510" spans="1:2" x14ac:dyDescent="0.25">
      <c r="A5510">
        <f ca="1">31620.1931303675*(((RANDBETWEEN(3800,4995))))</f>
        <v>135524147.75675526</v>
      </c>
      <c r="B5510">
        <v>230197535.18336773</v>
      </c>
    </row>
    <row r="5511" spans="1:2" x14ac:dyDescent="0.25">
      <c r="A5511">
        <f ca="1">31561.8330182782*(((RANDBETWEEN(3800,4995))))</f>
        <v>145184431.88407978</v>
      </c>
      <c r="B5511">
        <v>222797666.22111648</v>
      </c>
    </row>
    <row r="5512" spans="1:2" x14ac:dyDescent="0.25">
      <c r="A5512">
        <f ca="1">30794.6083689391*(((RANDBETWEEN(3800,4995))))</f>
        <v>145904854.45203349</v>
      </c>
      <c r="B5512">
        <v>208691191.92492679</v>
      </c>
    </row>
    <row r="5513" spans="1:2" x14ac:dyDescent="0.25">
      <c r="A5513">
        <f ca="1">31239.5444764906*(((RANDBETWEEN(3800,4995))))</f>
        <v>135954497.56168711</v>
      </c>
      <c r="B5513">
        <v>214679553.81315973</v>
      </c>
    </row>
    <row r="5514" spans="1:2" x14ac:dyDescent="0.25">
      <c r="A5514">
        <f ca="1">31402.3414800519*(((RANDBETWEEN(3800,4995))))</f>
        <v>146334911.29704183</v>
      </c>
      <c r="B5514">
        <v>247530467.68459785</v>
      </c>
    </row>
    <row r="5515" spans="1:2" x14ac:dyDescent="0.25">
      <c r="A5515">
        <f ca="1">32341.2059905198*(((RANDBETWEEN(3800,4995))))</f>
        <v>151453867.65360442</v>
      </c>
      <c r="B5515">
        <v>242337337.77157366</v>
      </c>
    </row>
    <row r="5516" spans="1:2" x14ac:dyDescent="0.25">
      <c r="A5516">
        <f ca="1">27299.728790194*(((RANDBETWEEN(3800,4995))))</f>
        <v>132731281.37792331</v>
      </c>
      <c r="B5516">
        <v>248543791.21846622</v>
      </c>
    </row>
    <row r="5517" spans="1:2" x14ac:dyDescent="0.25">
      <c r="A5517">
        <f ca="1">33710.6015641736*(((RANDBETWEEN(3800,4995))))</f>
        <v>128471102.56106548</v>
      </c>
      <c r="B5517">
        <v>242680689.81679404</v>
      </c>
    </row>
    <row r="5518" spans="1:2" x14ac:dyDescent="0.25">
      <c r="A5518">
        <f ca="1">30115.5187271952*(((RANDBETWEEN(3800,4995))))</f>
        <v>118052833.41060518</v>
      </c>
      <c r="B5518">
        <v>243577416.1537526</v>
      </c>
    </row>
    <row r="5519" spans="1:2" x14ac:dyDescent="0.25">
      <c r="A5519">
        <f ca="1">32034.3894345052*(((RANDBETWEEN(3800,4995))))</f>
        <v>124709878.06852868</v>
      </c>
      <c r="B5519">
        <v>241090076.88736567</v>
      </c>
    </row>
    <row r="5520" spans="1:2" x14ac:dyDescent="0.25">
      <c r="A5520">
        <f ca="1">28726.9915330045*(((RANDBETWEEN(3800,4995))))</f>
        <v>113270527.61463667</v>
      </c>
      <c r="B5520">
        <v>236787524.89102241</v>
      </c>
    </row>
    <row r="5521" spans="1:2" x14ac:dyDescent="0.25">
      <c r="A5521">
        <f ca="1">27060.2552877081*(((RANDBETWEEN(3800,4995))))</f>
        <v>109025768.55417608</v>
      </c>
      <c r="B5521">
        <v>255931745.17683405</v>
      </c>
    </row>
    <row r="5522" spans="1:2" x14ac:dyDescent="0.25">
      <c r="A5522">
        <f ca="1">28086.3522892316*(((RANDBETWEEN(3800,4995))))</f>
        <v>114536144.63548644</v>
      </c>
      <c r="B5522">
        <v>227396050.94961625</v>
      </c>
    </row>
    <row r="5523" spans="1:2" x14ac:dyDescent="0.25">
      <c r="A5523">
        <f ca="1">35384.5702842454*(((RANDBETWEEN(3800,4995))))</f>
        <v>161459794.20701158</v>
      </c>
      <c r="B5523">
        <v>225911892.2886253</v>
      </c>
    </row>
    <row r="5524" spans="1:2" x14ac:dyDescent="0.25">
      <c r="A5524">
        <f ca="1">25770.9336736898*(((RANDBETWEEN(3800,4995))))</f>
        <v>108418317.96521291</v>
      </c>
      <c r="B5524">
        <v>235657116.86118922</v>
      </c>
    </row>
    <row r="5525" spans="1:2" x14ac:dyDescent="0.25">
      <c r="A5525">
        <f ca="1">29395.261340228*(((RANDBETWEEN(3800,4995))))</f>
        <v>137540427.81092694</v>
      </c>
      <c r="B5525">
        <v>235556637.54480258</v>
      </c>
    </row>
    <row r="5526" spans="1:2" x14ac:dyDescent="0.25">
      <c r="A5526">
        <f ca="1">29449.469802189*(((RANDBETWEEN(3800,4995))))</f>
        <v>126956664.31723683</v>
      </c>
      <c r="B5526">
        <v>208452937.90050024</v>
      </c>
    </row>
    <row r="5527" spans="1:2" x14ac:dyDescent="0.25">
      <c r="A5527">
        <f ca="1">28009.8197185351*(((RANDBETWEEN(3800,4995))))</f>
        <v>116128712.55304642</v>
      </c>
      <c r="B5527">
        <v>244219853.12106186</v>
      </c>
    </row>
    <row r="5528" spans="1:2" x14ac:dyDescent="0.25">
      <c r="A5528">
        <f ca="1">32218.9110292318*(((RANDBETWEEN(3800,4995))))</f>
        <v>142665338.0374383</v>
      </c>
      <c r="B5528">
        <v>267578733.8716031</v>
      </c>
    </row>
    <row r="5529" spans="1:2" x14ac:dyDescent="0.25">
      <c r="A5529">
        <f ca="1">26348.10257211*(((RANDBETWEEN(3800,4995))))</f>
        <v>120200043.93396564</v>
      </c>
      <c r="B5529">
        <v>213135817.53203586</v>
      </c>
    </row>
    <row r="5530" spans="1:2" x14ac:dyDescent="0.25">
      <c r="A5530">
        <f ca="1">29961.6456349933*(((RANDBETWEEN(3800,4995))))</f>
        <v>141688622.20788351</v>
      </c>
      <c r="B5530">
        <v>241097166.29270551</v>
      </c>
    </row>
    <row r="5531" spans="1:2" x14ac:dyDescent="0.25">
      <c r="A5531">
        <f ca="1">32596.367075929*(((RANDBETWEEN(3800,4995))))</f>
        <v>128038529.87424894</v>
      </c>
      <c r="B5531">
        <v>249892564.65675777</v>
      </c>
    </row>
    <row r="5532" spans="1:2" x14ac:dyDescent="0.25">
      <c r="A5532">
        <f ca="1">30088.5647835199*(((RANDBETWEEN(3800,4995))))</f>
        <v>142770239.89780194</v>
      </c>
      <c r="B5532">
        <v>266864303.56393793</v>
      </c>
    </row>
    <row r="5533" spans="1:2" x14ac:dyDescent="0.25">
      <c r="A5533">
        <f ca="1">29870.6239938483*(((RANDBETWEEN(3800,4995))))</f>
        <v>148606354.36939546</v>
      </c>
      <c r="B5533">
        <v>236846140.46875226</v>
      </c>
    </row>
    <row r="5534" spans="1:2" x14ac:dyDescent="0.25">
      <c r="A5534">
        <f ca="1">26666.7534897617*(((RANDBETWEEN(3800,4995))))</f>
        <v>118800386.79688844</v>
      </c>
      <c r="B5534">
        <v>206051425.61278921</v>
      </c>
    </row>
    <row r="5535" spans="1:2" x14ac:dyDescent="0.25">
      <c r="A5535">
        <f ca="1">27946.5185538573*(((RANDBETWEEN(3800,4995))))</f>
        <v>134562486.83682293</v>
      </c>
      <c r="B5535">
        <v>223825424.0868105</v>
      </c>
    </row>
    <row r="5536" spans="1:2" x14ac:dyDescent="0.25">
      <c r="A5536">
        <f ca="1">31929.1319316564*(((RANDBETWEEN(3800,4995))))</f>
        <v>140424322.23542494</v>
      </c>
      <c r="B5536">
        <v>216676383.90227783</v>
      </c>
    </row>
    <row r="5537" spans="1:2" x14ac:dyDescent="0.25">
      <c r="A5537">
        <f ca="1">26893.1556003487*(((RANDBETWEEN(3800,4995))))</f>
        <v>123574049.9836022</v>
      </c>
      <c r="B5537">
        <v>219652309.3097918</v>
      </c>
    </row>
    <row r="5538" spans="1:2" x14ac:dyDescent="0.25">
      <c r="A5538">
        <f ca="1">29798.7785728315*(((RANDBETWEEN(3800,4995))))</f>
        <v>144494277.29965973</v>
      </c>
      <c r="B5538">
        <v>249602979.22375387</v>
      </c>
    </row>
    <row r="5539" spans="1:2" x14ac:dyDescent="0.25">
      <c r="A5539">
        <f ca="1">32656.5345261047*(((RANDBETWEEN(3800,4995))))</f>
        <v>147183001.10915405</v>
      </c>
      <c r="B5539">
        <v>207594929.48596326</v>
      </c>
    </row>
    <row r="5540" spans="1:2" x14ac:dyDescent="0.25">
      <c r="A5540">
        <f ca="1">31796.5514054676*(((RANDBETWEEN(3800,4995))))</f>
        <v>156566219.12052238</v>
      </c>
      <c r="B5540">
        <v>221549221.43008485</v>
      </c>
    </row>
    <row r="5541" spans="1:2" x14ac:dyDescent="0.25">
      <c r="A5541">
        <f ca="1">31011.181039647*(((RANDBETWEEN(3800,4995))))</f>
        <v>123083377.54635887</v>
      </c>
      <c r="B5541">
        <v>205065623.64059278</v>
      </c>
    </row>
    <row r="5542" spans="1:2" x14ac:dyDescent="0.25">
      <c r="A5542">
        <f ca="1">33220.4172078912*(((RANDBETWEEN(3800,4995))))</f>
        <v>162713603.48425093</v>
      </c>
      <c r="B5542">
        <v>210073632.89338118</v>
      </c>
    </row>
    <row r="5543" spans="1:2" x14ac:dyDescent="0.25">
      <c r="A5543">
        <f ca="1">31039.6404239006*(((RANDBETWEEN(3800,4995))))</f>
        <v>129994014.09529568</v>
      </c>
      <c r="B5543">
        <v>220970518.92886975</v>
      </c>
    </row>
    <row r="5544" spans="1:2" x14ac:dyDescent="0.25">
      <c r="A5544">
        <f ca="1">26984.7800661151*(((RANDBETWEEN(3800,4995))))</f>
        <v>103918388.03460917</v>
      </c>
      <c r="B5544">
        <v>220837562.03316277</v>
      </c>
    </row>
    <row r="5545" spans="1:2" x14ac:dyDescent="0.25">
      <c r="A5545">
        <f ca="1">34380.6783531178*(((RANDBETWEEN(3800,4995))))</f>
        <v>166540005.94250283</v>
      </c>
      <c r="B5545">
        <v>258777618.50223833</v>
      </c>
    </row>
    <row r="5546" spans="1:2" x14ac:dyDescent="0.25">
      <c r="A5546">
        <f ca="1">28500.1621068963*(((RANDBETWEEN(3800,4995))))</f>
        <v>124773709.70399183</v>
      </c>
      <c r="B5546">
        <v>211834704.21157831</v>
      </c>
    </row>
    <row r="5547" spans="1:2" x14ac:dyDescent="0.25">
      <c r="A5547">
        <f ca="1">27299.9675857593*(((RANDBETWEEN(3800,4995))))</f>
        <v>133278441.75367713</v>
      </c>
      <c r="B5547">
        <v>263000237.8825309</v>
      </c>
    </row>
    <row r="5548" spans="1:2" x14ac:dyDescent="0.25">
      <c r="A5548">
        <f ca="1">31162.2047856033*(((RANDBETWEEN(3800,4995))))</f>
        <v>130351502.61817859</v>
      </c>
      <c r="B5548">
        <v>262704685.12217563</v>
      </c>
    </row>
    <row r="5549" spans="1:2" x14ac:dyDescent="0.25">
      <c r="A5549">
        <f ca="1">31202.8443204656*(((RANDBETWEEN(3800,4995))))</f>
        <v>140818436.41826111</v>
      </c>
      <c r="B5549">
        <v>221519230.50420484</v>
      </c>
    </row>
    <row r="5550" spans="1:2" x14ac:dyDescent="0.25">
      <c r="A5550">
        <f ca="1">29212.1585051868*(((RANDBETWEEN(3800,4995))))</f>
        <v>138377994.83906984</v>
      </c>
      <c r="B5550">
        <v>234320339.79062748</v>
      </c>
    </row>
    <row r="5551" spans="1:2" x14ac:dyDescent="0.25">
      <c r="A5551">
        <f ca="1">31568.0208729507*(((RANDBETWEEN(3800,4995))))</f>
        <v>144897215.80684391</v>
      </c>
      <c r="B5551">
        <v>229935300.20607924</v>
      </c>
    </row>
    <row r="5552" spans="1:2" x14ac:dyDescent="0.25">
      <c r="A5552">
        <f ca="1">32151.8981177253*(((RANDBETWEEN(3800,4995))))</f>
        <v>142593668.15211159</v>
      </c>
      <c r="B5552">
        <v>263312653.90230584</v>
      </c>
    </row>
    <row r="5553" spans="1:2" x14ac:dyDescent="0.25">
      <c r="A5553">
        <f ca="1">32183.0047164972*(((RANDBETWEEN(3800,4995))))</f>
        <v>152998004.42222783</v>
      </c>
      <c r="B5553">
        <v>229772219.28173923</v>
      </c>
    </row>
    <row r="5554" spans="1:2" x14ac:dyDescent="0.25">
      <c r="A5554">
        <f ca="1">31057.5382457079*(((RANDBETWEEN(3800,4995))))</f>
        <v>137491721.81374905</v>
      </c>
      <c r="B5554">
        <v>209470009.42102507</v>
      </c>
    </row>
    <row r="5555" spans="1:2" x14ac:dyDescent="0.25">
      <c r="A5555">
        <f ca="1">32809.3403180273*(((RANDBETWEEN(3800,4995))))</f>
        <v>145443805.62981483</v>
      </c>
      <c r="B5555">
        <v>230543576.44071829</v>
      </c>
    </row>
    <row r="5556" spans="1:2" x14ac:dyDescent="0.25">
      <c r="A5556">
        <f ca="1">31052.9235885581*(((RANDBETWEEN(3800,4995))))</f>
        <v>145172417.77650899</v>
      </c>
      <c r="B5556">
        <v>234658479.46029902</v>
      </c>
    </row>
    <row r="5557" spans="1:2" x14ac:dyDescent="0.25">
      <c r="A5557">
        <f ca="1">28684.4081982862*(((RANDBETWEEN(3800,4995))))</f>
        <v>116630803.73423189</v>
      </c>
      <c r="B5557">
        <v>207059405.80742571</v>
      </c>
    </row>
    <row r="5558" spans="1:2" x14ac:dyDescent="0.25">
      <c r="A5558">
        <f ca="1">27930.0159537202*(((RANDBETWEEN(3800,4995))))</f>
        <v>115462685.95267951</v>
      </c>
      <c r="B5558">
        <v>222614921.23030657</v>
      </c>
    </row>
    <row r="5559" spans="1:2" x14ac:dyDescent="0.25">
      <c r="A5559">
        <f ca="1">31682.974056404*(((RANDBETWEEN(3800,4995))))</f>
        <v>126826945.14778535</v>
      </c>
      <c r="B5559">
        <v>250496199.59027541</v>
      </c>
    </row>
    <row r="5560" spans="1:2" x14ac:dyDescent="0.25">
      <c r="A5560">
        <f ca="1">28011.6130441335*(((RANDBETWEEN(3800,4995))))</f>
        <v>125155887.08118863</v>
      </c>
      <c r="B5560">
        <v>247891654.69487065</v>
      </c>
    </row>
    <row r="5561" spans="1:2" x14ac:dyDescent="0.25">
      <c r="A5561">
        <f ca="1">30153.0361416239*(((RANDBETWEEN(3800,4995))))</f>
        <v>142412789.69688976</v>
      </c>
      <c r="B5561">
        <v>254842618.07467613</v>
      </c>
    </row>
    <row r="5562" spans="1:2" x14ac:dyDescent="0.25">
      <c r="A5562">
        <f ca="1">30905.1412369583*(((RANDBETWEEN(3800,4995))))</f>
        <v>125382157.99833971</v>
      </c>
      <c r="B5562">
        <v>223257152.11376143</v>
      </c>
    </row>
    <row r="5563" spans="1:2" x14ac:dyDescent="0.25">
      <c r="A5563">
        <f ca="1">26495.4188537011*(((RANDBETWEEN(3800,4995))))</f>
        <v>129191662.33064644</v>
      </c>
      <c r="B5563">
        <v>209955096.41776472</v>
      </c>
    </row>
    <row r="5564" spans="1:2" x14ac:dyDescent="0.25">
      <c r="A5564">
        <f ca="1">30692.7236311421*(((RANDBETWEEN(3800,4995))))</f>
        <v>123200592.65540422</v>
      </c>
      <c r="B5564">
        <v>211267223.34090275</v>
      </c>
    </row>
    <row r="5565" spans="1:2" x14ac:dyDescent="0.25">
      <c r="A5565">
        <f ca="1">25822.2003606098*(((RANDBETWEEN(3800,4995))))</f>
        <v>113979192.39173184</v>
      </c>
      <c r="B5565">
        <v>232472343.90377229</v>
      </c>
    </row>
    <row r="5566" spans="1:2" x14ac:dyDescent="0.25">
      <c r="A5566">
        <f ca="1">28475.6007970569*(((RANDBETWEEN(3800,4995))))</f>
        <v>110058197.08062486</v>
      </c>
      <c r="B5566">
        <v>257131360.8843824</v>
      </c>
    </row>
    <row r="5567" spans="1:2" x14ac:dyDescent="0.25">
      <c r="A5567">
        <f ca="1">29988.6114740904*(((RANDBETWEEN(3800,4995))))</f>
        <v>140556621.97906187</v>
      </c>
      <c r="B5567">
        <v>265379293.54883856</v>
      </c>
    </row>
    <row r="5568" spans="1:2" x14ac:dyDescent="0.25">
      <c r="A5568">
        <f ca="1">30326.7033982432*(((RANDBETWEEN(3800,4995))))</f>
        <v>148024639.28682488</v>
      </c>
      <c r="B5568">
        <v>265437201.51624829</v>
      </c>
    </row>
    <row r="5569" spans="1:2" x14ac:dyDescent="0.25">
      <c r="A5569">
        <f ca="1">29272.0153865023*(((RANDBETWEEN(3800,4995))))</f>
        <v>117117333.56139581</v>
      </c>
      <c r="B5569">
        <v>204724594.27311867</v>
      </c>
    </row>
    <row r="5570" spans="1:2" x14ac:dyDescent="0.25">
      <c r="A5570">
        <f ca="1">30313.264864443*(((RANDBETWEEN(3800,4995))))</f>
        <v>128679809.34956032</v>
      </c>
      <c r="B5570">
        <v>235542807.10710976</v>
      </c>
    </row>
    <row r="5571" spans="1:2" x14ac:dyDescent="0.25">
      <c r="A5571">
        <f ca="1">26119.3572189957*(((RANDBETWEEN(3800,4995))))</f>
        <v>125999779.22443531</v>
      </c>
      <c r="B5571">
        <v>253549613.3890174</v>
      </c>
    </row>
    <row r="5572" spans="1:2" x14ac:dyDescent="0.25">
      <c r="A5572">
        <f ca="1">27516.8044013868*(((RANDBETWEEN(3800,4995))))</f>
        <v>109214196.66910417</v>
      </c>
      <c r="B5572">
        <v>261452842.59603536</v>
      </c>
    </row>
    <row r="5573" spans="1:2" x14ac:dyDescent="0.25">
      <c r="A5573">
        <f ca="1">31773.6862975357*(((RANDBETWEEN(3800,4995))))</f>
        <v>132750461.35110421</v>
      </c>
      <c r="B5573">
        <v>234662379.71582344</v>
      </c>
    </row>
    <row r="5574" spans="1:2" x14ac:dyDescent="0.25">
      <c r="A5574">
        <f ca="1">32876.4107046932*(((RANDBETWEEN(3800,4995))))</f>
        <v>152316410.79484364</v>
      </c>
      <c r="B5574">
        <v>265837962.86632851</v>
      </c>
    </row>
    <row r="5575" spans="1:2" x14ac:dyDescent="0.25">
      <c r="A5575">
        <f ca="1">30020.5052282758*(((RANDBETWEEN(3800,4995))))</f>
        <v>119301487.77716801</v>
      </c>
      <c r="B5575">
        <v>244562207.00456259</v>
      </c>
    </row>
    <row r="5576" spans="1:2" x14ac:dyDescent="0.25">
      <c r="A5576">
        <f ca="1">29270.6783581533*(((RANDBETWEEN(3800,4995))))</f>
        <v>135376887.4064588</v>
      </c>
      <c r="B5576">
        <v>233941765.24117357</v>
      </c>
    </row>
    <row r="5577" spans="1:2" x14ac:dyDescent="0.25">
      <c r="A5577">
        <f ca="1">28923.9386760121*(((RANDBETWEEN(3800,4995))))</f>
        <v>142132234.65392354</v>
      </c>
      <c r="B5577">
        <v>257448973.1637854</v>
      </c>
    </row>
    <row r="5578" spans="1:2" x14ac:dyDescent="0.25">
      <c r="A5578">
        <f ca="1">28601.4333598456*(((RANDBETWEEN(3800,4995))))</f>
        <v>131852607.78888834</v>
      </c>
      <c r="B5578">
        <v>251938775.96916473</v>
      </c>
    </row>
    <row r="5579" spans="1:2" x14ac:dyDescent="0.25">
      <c r="A5579">
        <f ca="1">30192.472804842*(((RANDBETWEEN(3800,4995))))</f>
        <v>127231080.39960432</v>
      </c>
      <c r="B5579">
        <v>224341271.0050323</v>
      </c>
    </row>
    <row r="5580" spans="1:2" x14ac:dyDescent="0.25">
      <c r="A5580">
        <f ca="1">29524.4936613633*(((RANDBETWEEN(3800,4995))))</f>
        <v>130114443.5656281</v>
      </c>
      <c r="B5580">
        <v>223991006.75148425</v>
      </c>
    </row>
    <row r="5581" spans="1:2" x14ac:dyDescent="0.25">
      <c r="A5581">
        <f ca="1">32385.5665131276*(((RANDBETWEEN(3800,4995))))</f>
        <v>131971183.54099517</v>
      </c>
      <c r="B5581">
        <v>239057180.33639303</v>
      </c>
    </row>
    <row r="5582" spans="1:2" x14ac:dyDescent="0.25">
      <c r="A5582">
        <f ca="1">25238.7437706193*(((RANDBETWEEN(3800,4995))))</f>
        <v>96260568.74114199</v>
      </c>
      <c r="B5582">
        <v>208951199.78898704</v>
      </c>
    </row>
    <row r="5583" spans="1:2" x14ac:dyDescent="0.25">
      <c r="A5583">
        <f ca="1">29181.3138082404*(((RANDBETWEEN(3800,4995))))</f>
        <v>139428317.37577274</v>
      </c>
      <c r="B5583">
        <v>208193041.24687237</v>
      </c>
    </row>
    <row r="5584" spans="1:2" x14ac:dyDescent="0.25">
      <c r="A5584">
        <f ca="1">32535.8152255587*(((RANDBETWEEN(3800,4995))))</f>
        <v>124286814.16163413</v>
      </c>
      <c r="B5584">
        <v>256706623.42106971</v>
      </c>
    </row>
    <row r="5585" spans="1:2" x14ac:dyDescent="0.25">
      <c r="A5585">
        <f ca="1">29889.9639264695*(((RANDBETWEEN(3800,4995))))</f>
        <v>143083257.31600952</v>
      </c>
      <c r="B5585">
        <v>257208423.52165025</v>
      </c>
    </row>
    <row r="5586" spans="1:2" x14ac:dyDescent="0.25">
      <c r="A5586">
        <f ca="1">29172.7071524337*(((RANDBETWEEN(3800,4995))))</f>
        <v>124304905.17652017</v>
      </c>
      <c r="B5586">
        <v>245694486.47609651</v>
      </c>
    </row>
    <row r="5587" spans="1:2" x14ac:dyDescent="0.25">
      <c r="A5587">
        <f ca="1">27732.939468082*(((RANDBETWEEN(3800,4995))))</f>
        <v>109073650.92796639</v>
      </c>
      <c r="B5587">
        <v>230520330.71712971</v>
      </c>
    </row>
    <row r="5588" spans="1:2" x14ac:dyDescent="0.25">
      <c r="A5588">
        <f ca="1">27640.0946131676*(((RANDBETWEEN(3800,4995))))</f>
        <v>119184087.97197865</v>
      </c>
      <c r="B5588">
        <v>237326528.3171224</v>
      </c>
    </row>
    <row r="5589" spans="1:2" x14ac:dyDescent="0.25">
      <c r="A5589">
        <f ca="1">26081.5737102834*(((RANDBETWEEN(3800,4995))))</f>
        <v>113872150.81909741</v>
      </c>
      <c r="B5589">
        <v>206801683.33438975</v>
      </c>
    </row>
    <row r="5590" spans="1:2" x14ac:dyDescent="0.25">
      <c r="A5590">
        <f ca="1">25111.5610181589*(((RANDBETWEEN(3800,4995))))</f>
        <v>113202917.06986015</v>
      </c>
      <c r="B5590">
        <v>236128806.83497021</v>
      </c>
    </row>
    <row r="5591" spans="1:2" x14ac:dyDescent="0.25">
      <c r="A5591">
        <f ca="1">30021.5397335839*(((RANDBETWEEN(3800,4995))))</f>
        <v>132515076.38403945</v>
      </c>
      <c r="B5591">
        <v>208152232.00698736</v>
      </c>
    </row>
    <row r="5592" spans="1:2" x14ac:dyDescent="0.25">
      <c r="A5592">
        <f ca="1">27318.460286871*(((RANDBETWEEN(3800,4995))))</f>
        <v>133587270.80279924</v>
      </c>
      <c r="B5592">
        <v>233439509.64532548</v>
      </c>
    </row>
    <row r="5593" spans="1:2" x14ac:dyDescent="0.25">
      <c r="A5593">
        <f ca="1">27156.9860353598*(((RANDBETWEEN(3800,4995))))</f>
        <v>121337413.60598759</v>
      </c>
      <c r="B5593">
        <v>237588751.80944082</v>
      </c>
    </row>
    <row r="5594" spans="1:2" x14ac:dyDescent="0.25">
      <c r="A5594">
        <f ca="1">29663.7449197768*(((RANDBETWEEN(3800,4995))))</f>
        <v>141674045.73685405</v>
      </c>
      <c r="B5594">
        <v>263303881.8122673</v>
      </c>
    </row>
    <row r="5595" spans="1:2" x14ac:dyDescent="0.25">
      <c r="A5595">
        <f ca="1">32603.8047544404*(((RANDBETWEEN(3800,4995))))</f>
        <v>128491594.53724957</v>
      </c>
      <c r="B5595">
        <v>260812529.12396562</v>
      </c>
    </row>
    <row r="5596" spans="1:2" x14ac:dyDescent="0.25">
      <c r="A5596">
        <f ca="1">31452.9895499264*(((RANDBETWEEN(3800,4995))))</f>
        <v>151131614.78739658</v>
      </c>
      <c r="B5596">
        <v>262427840.89455754</v>
      </c>
    </row>
    <row r="5597" spans="1:2" x14ac:dyDescent="0.25">
      <c r="A5597">
        <f ca="1">30410.10619841*(((RANDBETWEEN(3800,4995))))</f>
        <v>121336323.73165588</v>
      </c>
      <c r="B5597">
        <v>232081155.16037449</v>
      </c>
    </row>
    <row r="5598" spans="1:2" x14ac:dyDescent="0.25">
      <c r="A5598">
        <f ca="1">30169.0819303847*(((RANDBETWEEN(3800,4995))))</f>
        <v>148914588.40837908</v>
      </c>
      <c r="B5598">
        <v>206394311.80562931</v>
      </c>
    </row>
    <row r="5599" spans="1:2" x14ac:dyDescent="0.25">
      <c r="A5599">
        <f ca="1">30929.5217621805*(((RANDBETWEEN(3800,4995))))</f>
        <v>125511999.31092836</v>
      </c>
      <c r="B5599">
        <v>230428675.90822154</v>
      </c>
    </row>
    <row r="5600" spans="1:2" x14ac:dyDescent="0.25">
      <c r="A5600">
        <f ca="1">27534.3291040135*(((RANDBETWEEN(3800,4995))))</f>
        <v>129796827.39631982</v>
      </c>
      <c r="B5600">
        <v>255059995.99835718</v>
      </c>
    </row>
    <row r="5601" spans="1:2" x14ac:dyDescent="0.25">
      <c r="A5601">
        <f ca="1">29224.4774601588*(((RANDBETWEEN(3800,4995))))</f>
        <v>112894156.42859347</v>
      </c>
      <c r="B5601">
        <v>237449326.87887818</v>
      </c>
    </row>
    <row r="5602" spans="1:2" x14ac:dyDescent="0.25">
      <c r="A5602">
        <f ca="1">28237.8290814909*(((RANDBETWEEN(3800,4995))))</f>
        <v>123201648.28254482</v>
      </c>
      <c r="B5602">
        <v>239924574.32186532</v>
      </c>
    </row>
    <row r="5603" spans="1:2" x14ac:dyDescent="0.25">
      <c r="A5603">
        <f ca="1">28483.4788529529*(((RANDBETWEEN(3800,4995))))</f>
        <v>118719139.8591077</v>
      </c>
      <c r="B5603">
        <v>234410045.45636299</v>
      </c>
    </row>
    <row r="5604" spans="1:2" x14ac:dyDescent="0.25">
      <c r="A5604">
        <f ca="1">31916.6829843762*(((RANDBETWEEN(3800,4995))))</f>
        <v>148029575.68153691</v>
      </c>
      <c r="B5604">
        <v>264800955.24232432</v>
      </c>
    </row>
    <row r="5605" spans="1:2" x14ac:dyDescent="0.25">
      <c r="A5605">
        <f ca="1">28253.3878250036*(((RANDBETWEEN(3800,4995))))</f>
        <v>133073456.6557669</v>
      </c>
      <c r="B5605">
        <v>247152202.7726948</v>
      </c>
    </row>
    <row r="5606" spans="1:2" x14ac:dyDescent="0.25">
      <c r="A5606">
        <f ca="1">28434.365383914*(((RANDBETWEEN(3800,4995))))</f>
        <v>110439075.15112217</v>
      </c>
      <c r="B5606">
        <v>222469041.90262014</v>
      </c>
    </row>
    <row r="5607" spans="1:2" x14ac:dyDescent="0.25">
      <c r="A5607">
        <f ca="1">35198.0391541165*(((RANDBETWEEN(3800,4995))))</f>
        <v>167859448.72598147</v>
      </c>
      <c r="B5607">
        <v>214770666.84384775</v>
      </c>
    </row>
    <row r="5608" spans="1:2" x14ac:dyDescent="0.25">
      <c r="A5608">
        <f ca="1">31224.0769880183*(((RANDBETWEEN(3800,4995))))</f>
        <v>139602848.21343002</v>
      </c>
      <c r="B5608">
        <v>249371676.10890412</v>
      </c>
    </row>
    <row r="5609" spans="1:2" x14ac:dyDescent="0.25">
      <c r="A5609">
        <f ca="1">28841.5004858953*(((RANDBETWEEN(3800,4995))))</f>
        <v>138381519.33132577</v>
      </c>
      <c r="B5609">
        <v>235950313.13050896</v>
      </c>
    </row>
    <row r="5610" spans="1:2" x14ac:dyDescent="0.25">
      <c r="A5610">
        <f ca="1">30521.1878306858*(((RANDBETWEEN(3800,4995))))</f>
        <v>146776392.27776796</v>
      </c>
      <c r="B5610">
        <v>259096868.81140059</v>
      </c>
    </row>
    <row r="5611" spans="1:2" x14ac:dyDescent="0.25">
      <c r="A5611">
        <f ca="1">33623.3154484568*(((RANDBETWEEN(3800,4995))))</f>
        <v>155776820.47270054</v>
      </c>
      <c r="B5611">
        <v>255108510.35669473</v>
      </c>
    </row>
    <row r="5612" spans="1:2" x14ac:dyDescent="0.25">
      <c r="A5612">
        <f ca="1">34244.7476971399*(((RANDBETWEEN(3800,4995))))</f>
        <v>157423105.1637519</v>
      </c>
      <c r="B5612">
        <v>220027823.58851212</v>
      </c>
    </row>
    <row r="5613" spans="1:2" x14ac:dyDescent="0.25">
      <c r="A5613">
        <f ca="1">33038.2599842553*(((RANDBETWEEN(3800,4995))))</f>
        <v>152471569.8273381</v>
      </c>
      <c r="B5613">
        <v>263829704.56704274</v>
      </c>
    </row>
    <row r="5614" spans="1:2" x14ac:dyDescent="0.25">
      <c r="A5614">
        <f ca="1">32385.5238526805*(((RANDBETWEEN(3800,4995))))</f>
        <v>148843867.62691966</v>
      </c>
      <c r="B5614">
        <v>228989415.5342834</v>
      </c>
    </row>
    <row r="5615" spans="1:2" x14ac:dyDescent="0.25">
      <c r="A5615">
        <f ca="1">33666.7367297401*(((RANDBETWEEN(3800,4995))))</f>
        <v>149379310.86985689</v>
      </c>
      <c r="B5615">
        <v>267690192.60829502</v>
      </c>
    </row>
    <row r="5616" spans="1:2" x14ac:dyDescent="0.25">
      <c r="A5616">
        <f ca="1">33798.6409686973*(((RANDBETWEEN(3800,4995))))</f>
        <v>146077726.26670995</v>
      </c>
      <c r="B5616">
        <v>220268028.39785159</v>
      </c>
    </row>
    <row r="5617" spans="1:2" x14ac:dyDescent="0.25">
      <c r="A5617">
        <f ca="1">29709.6071506758*(((RANDBETWEEN(3800,4995))))</f>
        <v>117620334.7095256</v>
      </c>
      <c r="B5617">
        <v>263837967.97481793</v>
      </c>
    </row>
    <row r="5618" spans="1:2" x14ac:dyDescent="0.25">
      <c r="A5618">
        <f ca="1">31046.4194852544*(((RANDBETWEEN(3800,4995))))</f>
        <v>143279225.924449</v>
      </c>
      <c r="B5618">
        <v>230229794.9217878</v>
      </c>
    </row>
    <row r="5619" spans="1:2" x14ac:dyDescent="0.25">
      <c r="A5619">
        <f ca="1">32755.7642880084*(((RANDBETWEEN(3800,4995))))</f>
        <v>158832701.03255251</v>
      </c>
      <c r="B5619">
        <v>232910586.09179538</v>
      </c>
    </row>
    <row r="5620" spans="1:2" x14ac:dyDescent="0.25">
      <c r="A5620">
        <f ca="1">30674.8672563318*(((RANDBETWEEN(3800,4995))))</f>
        <v>150552248.49407652</v>
      </c>
      <c r="B5620">
        <v>238941804.39559498</v>
      </c>
    </row>
    <row r="5621" spans="1:2" x14ac:dyDescent="0.25">
      <c r="A5621">
        <f ca="1">31858.9289512398*(((RANDBETWEEN(3800,4995))))</f>
        <v>132851733.7266698</v>
      </c>
      <c r="B5621">
        <v>233715302.74318334</v>
      </c>
    </row>
    <row r="5622" spans="1:2" x14ac:dyDescent="0.25">
      <c r="A5622">
        <f ca="1">28152.0777374418*(((RANDBETWEEN(3800,4995))))</f>
        <v>128626843.18237166</v>
      </c>
      <c r="B5622">
        <v>258795097.47489157</v>
      </c>
    </row>
    <row r="5623" spans="1:2" x14ac:dyDescent="0.25">
      <c r="A5623">
        <f ca="1">34095.7812799648*(((RANDBETWEEN(3800,4995))))</f>
        <v>140849672.46753469</v>
      </c>
      <c r="B5623">
        <v>259977660.28666064</v>
      </c>
    </row>
    <row r="5624" spans="1:2" x14ac:dyDescent="0.25">
      <c r="A5624">
        <f ca="1">33003.2367306098*(((RANDBETWEEN(3800,4995))))</f>
        <v>138646597.50529182</v>
      </c>
      <c r="B5624">
        <v>206380458.61172113</v>
      </c>
    </row>
    <row r="5625" spans="1:2" x14ac:dyDescent="0.25">
      <c r="A5625">
        <f ca="1">30405.4369899659*(((RANDBETWEEN(3800,4995))))</f>
        <v>134422436.93263921</v>
      </c>
      <c r="B5625">
        <v>212455959.84872359</v>
      </c>
    </row>
    <row r="5626" spans="1:2" x14ac:dyDescent="0.25">
      <c r="A5626">
        <f ca="1">28890.5666755359*(((RANDBETWEEN(3800,4995))))</f>
        <v>134918946.37475258</v>
      </c>
      <c r="B5626">
        <v>267357728.94420105</v>
      </c>
    </row>
    <row r="5627" spans="1:2" x14ac:dyDescent="0.25">
      <c r="A5627">
        <f ca="1">30802.594589053*(((RANDBETWEEN(3800,4995))))</f>
        <v>135500613.59724435</v>
      </c>
      <c r="B5627">
        <v>248752585.05930534</v>
      </c>
    </row>
    <row r="5628" spans="1:2" x14ac:dyDescent="0.25">
      <c r="A5628">
        <f ca="1">28185.9264382347*(((RANDBETWEEN(3800,4995))))</f>
        <v>123454357.79946819</v>
      </c>
      <c r="B5628">
        <v>258926842.028467</v>
      </c>
    </row>
    <row r="5629" spans="1:2" x14ac:dyDescent="0.25">
      <c r="A5629">
        <f ca="1">31278.0684836552*(((RANDBETWEEN(3800,4995))))</f>
        <v>127364294.86544414</v>
      </c>
      <c r="B5629">
        <v>220916207.24987286</v>
      </c>
    </row>
    <row r="5630" spans="1:2" x14ac:dyDescent="0.25">
      <c r="A5630">
        <f ca="1">27105.0172658826*(((RANDBETWEEN(3800,4995))))</f>
        <v>128640411.94387873</v>
      </c>
      <c r="B5630">
        <v>212719040.9170714</v>
      </c>
    </row>
    <row r="5631" spans="1:2" x14ac:dyDescent="0.25">
      <c r="A5631">
        <f ca="1">27958.2177227739*(((RANDBETWEEN(3800,4995))))</f>
        <v>111161873.66574888</v>
      </c>
      <c r="B5631">
        <v>240134386.2474125</v>
      </c>
    </row>
    <row r="5632" spans="1:2" x14ac:dyDescent="0.25">
      <c r="A5632">
        <f ca="1">29130.4769145504*(((RANDBETWEEN(3800,4995))))</f>
        <v>123076264.9639755</v>
      </c>
      <c r="B5632">
        <v>213018746.15487948</v>
      </c>
    </row>
    <row r="5633" spans="1:2" x14ac:dyDescent="0.25">
      <c r="A5633">
        <f ca="1">31566.3331200517*(((RANDBETWEEN(3800,4995))))</f>
        <v>140312350.71862984</v>
      </c>
      <c r="B5633">
        <v>236768751.02513179</v>
      </c>
    </row>
    <row r="5634" spans="1:2" x14ac:dyDescent="0.25">
      <c r="A5634">
        <f ca="1">27742.5941840637*(((RANDBETWEEN(3800,4995))))</f>
        <v>130612133.41857177</v>
      </c>
      <c r="B5634">
        <v>216096243.11458102</v>
      </c>
    </row>
    <row r="5635" spans="1:2" x14ac:dyDescent="0.25">
      <c r="A5635">
        <f ca="1">29846.7479930352*(((RANDBETWEEN(3800,4995))))</f>
        <v>132818028.56900667</v>
      </c>
      <c r="B5635">
        <v>249545686.15849596</v>
      </c>
    </row>
    <row r="5636" spans="1:2" x14ac:dyDescent="0.25">
      <c r="A5636">
        <f ca="1">32394.4831228769*(((RANDBETWEEN(3800,4995))))</f>
        <v>157599160.39279622</v>
      </c>
      <c r="B5636">
        <v>256945491.21815938</v>
      </c>
    </row>
    <row r="5637" spans="1:2" x14ac:dyDescent="0.25">
      <c r="A5637">
        <f ca="1">28829.7815679161*(((RANDBETWEEN(3800,4995))))</f>
        <v>137345079.38955233</v>
      </c>
      <c r="B5637">
        <v>233053807.19578302</v>
      </c>
    </row>
    <row r="5638" spans="1:2" x14ac:dyDescent="0.25">
      <c r="A5638">
        <f ca="1">30471.1394443021*(((RANDBETWEEN(3800,4995))))</f>
        <v>130111765.42717014</v>
      </c>
      <c r="B5638">
        <v>244303801.84960601</v>
      </c>
    </row>
    <row r="5639" spans="1:2" x14ac:dyDescent="0.25">
      <c r="A5639">
        <f ca="1">29211.5461556843*(((RANDBETWEEN(3800,4995))))</f>
        <v>119066262.13056935</v>
      </c>
      <c r="B5639">
        <v>234505892.67685688</v>
      </c>
    </row>
    <row r="5640" spans="1:2" x14ac:dyDescent="0.25">
      <c r="A5640">
        <f ca="1">29552.6900476406*(((RANDBETWEEN(3800,4995))))</f>
        <v>118476734.40099137</v>
      </c>
      <c r="B5640">
        <v>230068261.03752875</v>
      </c>
    </row>
    <row r="5641" spans="1:2" x14ac:dyDescent="0.25">
      <c r="A5641">
        <f ca="1">28460.0667258473*(((RANDBETWEEN(3800,4995))))</f>
        <v>111307320.96478878</v>
      </c>
      <c r="B5641">
        <v>219647117.83610302</v>
      </c>
    </row>
    <row r="5642" spans="1:2" x14ac:dyDescent="0.25">
      <c r="A5642">
        <f ca="1">29093.2976206823*(((RANDBETWEEN(3800,4995))))</f>
        <v>144797342.25813591</v>
      </c>
      <c r="B5642">
        <v>211176356.63465029</v>
      </c>
    </row>
    <row r="5643" spans="1:2" x14ac:dyDescent="0.25">
      <c r="A5643">
        <f ca="1">30912.4494675371*(((RANDBETWEEN(3800,4995))))</f>
        <v>143464677.97883961</v>
      </c>
      <c r="B5643">
        <v>250867477.34171692</v>
      </c>
    </row>
    <row r="5644" spans="1:2" x14ac:dyDescent="0.25">
      <c r="A5644">
        <f ca="1">30018.2452717699*(((RANDBETWEEN(3800,4995))))</f>
        <v>128928363.44225158</v>
      </c>
      <c r="B5644">
        <v>260346546.44186398</v>
      </c>
    </row>
    <row r="5645" spans="1:2" x14ac:dyDescent="0.25">
      <c r="A5645">
        <f ca="1">28562.9201429728*(((RANDBETWEEN(3800,4995))))</f>
        <v>113823236.76974669</v>
      </c>
      <c r="B5645">
        <v>222836892.71008712</v>
      </c>
    </row>
    <row r="5646" spans="1:2" x14ac:dyDescent="0.25">
      <c r="A5646">
        <f ca="1">31270.4070635382*(((RANDBETWEEN(3800,4995))))</f>
        <v>120797582.48644789</v>
      </c>
      <c r="B5646">
        <v>215546835.99143124</v>
      </c>
    </row>
    <row r="5647" spans="1:2" x14ac:dyDescent="0.25">
      <c r="A5647">
        <f ca="1">32632.6396871454*(((RANDBETWEEN(3800,4995))))</f>
        <v>137057086.68601051</v>
      </c>
      <c r="B5647">
        <v>236640161.79346129</v>
      </c>
    </row>
    <row r="5648" spans="1:2" x14ac:dyDescent="0.25">
      <c r="A5648">
        <f ca="1">26409.4301632207*(((RANDBETWEEN(3800,4995))))</f>
        <v>111447795.28879121</v>
      </c>
      <c r="B5648">
        <v>256508131.60262144</v>
      </c>
    </row>
    <row r="5649" spans="1:2" x14ac:dyDescent="0.25">
      <c r="A5649">
        <f ca="1">31755.3313127743*(((RANDBETWEEN(3800,4995))))</f>
        <v>127656431.87735263</v>
      </c>
      <c r="B5649">
        <v>257219940.71613437</v>
      </c>
    </row>
    <row r="5650" spans="1:2" x14ac:dyDescent="0.25">
      <c r="A5650">
        <f ca="1">28884.5985246332*(((RANDBETWEEN(3800,4995))))</f>
        <v>137115189.19643363</v>
      </c>
      <c r="B5650">
        <v>255489057.38256243</v>
      </c>
    </row>
    <row r="5651" spans="1:2" x14ac:dyDescent="0.25">
      <c r="A5651">
        <f ca="1">30253.9722733418*(((RANDBETWEEN(3800,4995))))</f>
        <v>150059702.47577527</v>
      </c>
      <c r="B5651">
        <v>265539070.46608496</v>
      </c>
    </row>
    <row r="5652" spans="1:2" x14ac:dyDescent="0.25">
      <c r="A5652">
        <f ca="1">25802.6028789666*(((RANDBETWEEN(3800,4995))))</f>
        <v>110099706.48455031</v>
      </c>
      <c r="B5652">
        <v>214008098.52429435</v>
      </c>
    </row>
    <row r="5653" spans="1:2" x14ac:dyDescent="0.25">
      <c r="A5653">
        <f ca="1">31074.1726337086*(((RANDBETWEEN(3800,4995))))</f>
        <v>123115871.97475363</v>
      </c>
      <c r="B5653">
        <v>220203392.99363381</v>
      </c>
    </row>
    <row r="5654" spans="1:2" x14ac:dyDescent="0.25">
      <c r="A5654">
        <f ca="1">31853.670590006*(((RANDBETWEEN(3800,4995))))</f>
        <v>122764046.45388301</v>
      </c>
      <c r="B5654">
        <v>206395260.84322286</v>
      </c>
    </row>
    <row r="5655" spans="1:2" x14ac:dyDescent="0.25">
      <c r="A5655">
        <f ca="1">29395.3112846807*(((RANDBETWEEN(3800,4995))))</f>
        <v>115876317.08421138</v>
      </c>
      <c r="B5655">
        <v>225372568.7528547</v>
      </c>
    </row>
    <row r="5656" spans="1:2" x14ac:dyDescent="0.25">
      <c r="A5656">
        <f ca="1">28386.807764736*(((RANDBETWEEN(3800,4995))))</f>
        <v>141621783.93826768</v>
      </c>
      <c r="B5656">
        <v>228415671.97535855</v>
      </c>
    </row>
    <row r="5657" spans="1:2" x14ac:dyDescent="0.25">
      <c r="A5657">
        <f ca="1">29872.4995268047*(((RANDBETWEEN(3800,4995))))</f>
        <v>126689270.49317864</v>
      </c>
      <c r="B5657">
        <v>207532872.29902208</v>
      </c>
    </row>
    <row r="5658" spans="1:2" x14ac:dyDescent="0.25">
      <c r="A5658">
        <f ca="1">31971.616056517*(((RANDBETWEEN(3800,4995))))</f>
        <v>129644903.10917641</v>
      </c>
      <c r="B5658">
        <v>220866523.69196066</v>
      </c>
    </row>
    <row r="5659" spans="1:2" x14ac:dyDescent="0.25">
      <c r="A5659">
        <f ca="1">34232.0667007081*(((RANDBETWEEN(3800,4995))))</f>
        <v>148156384.6806646</v>
      </c>
      <c r="B5659">
        <v>237689736.16997001</v>
      </c>
    </row>
    <row r="5660" spans="1:2" x14ac:dyDescent="0.25">
      <c r="A5660">
        <f ca="1">31902.2599607361*(((RANDBETWEEN(3800,4995))))</f>
        <v>134914657.37395278</v>
      </c>
      <c r="B5660">
        <v>267295976.29835486</v>
      </c>
    </row>
    <row r="5661" spans="1:2" x14ac:dyDescent="0.25">
      <c r="A5661">
        <f ca="1">28263.6410412582*(((RANDBETWEEN(3800,4995))))</f>
        <v>108758490.72676156</v>
      </c>
      <c r="B5661">
        <v>259104260.75350055</v>
      </c>
    </row>
    <row r="5662" spans="1:2" x14ac:dyDescent="0.25">
      <c r="A5662">
        <f ca="1">29288.4618763717*(((RANDBETWEEN(3800,4995))))</f>
        <v>144860732.44053447</v>
      </c>
      <c r="B5662">
        <v>248674666.03685862</v>
      </c>
    </row>
    <row r="5663" spans="1:2" x14ac:dyDescent="0.25">
      <c r="A5663">
        <f ca="1">27338.3443604613*(((RANDBETWEEN(3800,4995))))</f>
        <v>114274279.4267282</v>
      </c>
      <c r="B5663">
        <v>254011458.62408328</v>
      </c>
    </row>
    <row r="5664" spans="1:2" x14ac:dyDescent="0.25">
      <c r="A5664">
        <f ca="1">34104.3335327705*(((RANDBETWEEN(3800,4995))))</f>
        <v>144363643.84421745</v>
      </c>
      <c r="B5664">
        <v>251721949.99994493</v>
      </c>
    </row>
    <row r="5665" spans="1:2" x14ac:dyDescent="0.25">
      <c r="A5665">
        <f ca="1">32592.4094411439*(((RANDBETWEEN(3800,4995))))</f>
        <v>157519114.82904854</v>
      </c>
      <c r="B5665">
        <v>218742399.13760874</v>
      </c>
    </row>
    <row r="5666" spans="1:2" x14ac:dyDescent="0.25">
      <c r="A5666">
        <f ca="1">32365.5235906094*(((RANDBETWEEN(3800,4995))))</f>
        <v>129235535.69730325</v>
      </c>
      <c r="B5666">
        <v>250254044.66569611</v>
      </c>
    </row>
    <row r="5667" spans="1:2" x14ac:dyDescent="0.25">
      <c r="A5667">
        <f ca="1">29417.4562377146*(((RANDBETWEEN(3800,4995))))</f>
        <v>145616408.37668741</v>
      </c>
      <c r="B5667">
        <v>230735544.38947117</v>
      </c>
    </row>
    <row r="5668" spans="1:2" x14ac:dyDescent="0.25">
      <c r="A5668">
        <f ca="1">34086.5666614415*(((RANDBETWEEN(3800,4995))))</f>
        <v>152810078.34324232</v>
      </c>
      <c r="B5668">
        <v>249426399.18842119</v>
      </c>
    </row>
    <row r="5669" spans="1:2" x14ac:dyDescent="0.25">
      <c r="A5669">
        <f ca="1">32807.5559829367*(((RANDBETWEEN(3800,4995))))</f>
        <v>158755763.40143055</v>
      </c>
      <c r="B5669">
        <v>242003381.23623025</v>
      </c>
    </row>
    <row r="5670" spans="1:2" x14ac:dyDescent="0.25">
      <c r="A5670">
        <f ca="1">27847.3904581152*(((RANDBETWEEN(3800,4995))))</f>
        <v>109746565.79543197</v>
      </c>
      <c r="B5670">
        <v>263662970.27346936</v>
      </c>
    </row>
    <row r="5671" spans="1:2" x14ac:dyDescent="0.25">
      <c r="A5671">
        <f ca="1">30610.8517390731*(((RANDBETWEEN(3800,4995))))</f>
        <v>128351301.3419334</v>
      </c>
      <c r="B5671">
        <v>266713687.58954293</v>
      </c>
    </row>
    <row r="5672" spans="1:2" x14ac:dyDescent="0.25">
      <c r="A5672">
        <f ca="1">28025.8705552219*(((RANDBETWEEN(3800,4995))))</f>
        <v>116083155.83972892</v>
      </c>
      <c r="B5672">
        <v>219248648.97357783</v>
      </c>
    </row>
    <row r="5673" spans="1:2" x14ac:dyDescent="0.25">
      <c r="A5673">
        <f ca="1">29706.9771482581*(((RANDBETWEEN(3800,4995))))</f>
        <v>130770113.4066323</v>
      </c>
      <c r="B5673">
        <v>246902882.45960441</v>
      </c>
    </row>
    <row r="5674" spans="1:2" x14ac:dyDescent="0.25">
      <c r="A5674">
        <f ca="1">32843.7563563894*(((RANDBETWEEN(3800,4995))))</f>
        <v>129108806.23696657</v>
      </c>
      <c r="B5674">
        <v>253490890.8880839</v>
      </c>
    </row>
    <row r="5675" spans="1:2" x14ac:dyDescent="0.25">
      <c r="A5675">
        <f ca="1">26720.6015263775*(((RANDBETWEEN(3800,4995))))</f>
        <v>107042729.71466821</v>
      </c>
      <c r="B5675">
        <v>209093462.62315083</v>
      </c>
    </row>
    <row r="5676" spans="1:2" x14ac:dyDescent="0.25">
      <c r="A5676">
        <f ca="1">31828.4143123376*(((RANDBETWEEN(3800,4995))))</f>
        <v>139917709.31703621</v>
      </c>
      <c r="B5676">
        <v>210345990.90733248</v>
      </c>
    </row>
    <row r="5677" spans="1:2" x14ac:dyDescent="0.25">
      <c r="A5677">
        <f ca="1">28194.2790268147*(((RANDBETWEEN(3800,4995))))</f>
        <v>133133385.56461896</v>
      </c>
      <c r="B5677">
        <v>243043081.42325228</v>
      </c>
    </row>
    <row r="5678" spans="1:2" x14ac:dyDescent="0.25">
      <c r="A5678">
        <f ca="1">30482.0752898695*(((RANDBETWEEN(3800,4995))))</f>
        <v>126439648.30237879</v>
      </c>
      <c r="B5678">
        <v>253911076.06254166</v>
      </c>
    </row>
    <row r="5679" spans="1:2" x14ac:dyDescent="0.25">
      <c r="A5679">
        <f ca="1">30975.6243338621*(((RANDBETWEEN(3800,4995))))</f>
        <v>135828112.70398545</v>
      </c>
      <c r="B5679">
        <v>257880516.70190656</v>
      </c>
    </row>
    <row r="5680" spans="1:2" x14ac:dyDescent="0.25">
      <c r="A5680">
        <f ca="1">31305.7680212436*(((RANDBETWEEN(3800,4995))))</f>
        <v>153742626.75232738</v>
      </c>
      <c r="B5680">
        <v>263146015.32100067</v>
      </c>
    </row>
    <row r="5681" spans="1:2" x14ac:dyDescent="0.25">
      <c r="A5681">
        <f ca="1">28487.0365594171*(((RANDBETWEEN(3800,4995))))</f>
        <v>112210437.00754403</v>
      </c>
      <c r="B5681">
        <v>231171638.87221593</v>
      </c>
    </row>
    <row r="5682" spans="1:2" x14ac:dyDescent="0.25">
      <c r="A5682">
        <f ca="1">33204.3841819069*(((RANDBETWEEN(3800,4995))))</f>
        <v>144472275.57547674</v>
      </c>
      <c r="B5682">
        <v>254694093.42386228</v>
      </c>
    </row>
    <row r="5683" spans="1:2" x14ac:dyDescent="0.25">
      <c r="A5683">
        <f ca="1">29849.3647350933*(((RANDBETWEEN(3800,4995))))</f>
        <v>122651039.69649854</v>
      </c>
      <c r="B5683">
        <v>206701183.30799749</v>
      </c>
    </row>
    <row r="5684" spans="1:2" x14ac:dyDescent="0.25">
      <c r="A5684">
        <f ca="1">31559.1018374968*(((RANDBETWEEN(3800,4995))))</f>
        <v>121439423.87068757</v>
      </c>
      <c r="B5684">
        <v>219280882.8810215</v>
      </c>
    </row>
    <row r="5685" spans="1:2" x14ac:dyDescent="0.25">
      <c r="A5685">
        <f ca="1">27771.7366142958*(((RANDBETWEEN(3800,4995))))</f>
        <v>120390478.22297224</v>
      </c>
      <c r="B5685">
        <v>207037217.45968932</v>
      </c>
    </row>
    <row r="5686" spans="1:2" x14ac:dyDescent="0.25">
      <c r="A5686">
        <f ca="1">28248.0274638253*(((RANDBETWEEN(3800,4995))))</f>
        <v>130844863.21243867</v>
      </c>
      <c r="B5686">
        <v>267882418.27836242</v>
      </c>
    </row>
    <row r="5687" spans="1:2" x14ac:dyDescent="0.25">
      <c r="A5687">
        <f ca="1">27887.308571375*(((RANDBETWEEN(3800,4995))))</f>
        <v>111605008.90264273</v>
      </c>
      <c r="B5687">
        <v>254782201.24019456</v>
      </c>
    </row>
    <row r="5688" spans="1:2" x14ac:dyDescent="0.25">
      <c r="A5688">
        <f ca="1">31589.8634004482*(((RANDBETWEEN(3800,4995))))</f>
        <v>134351689.04210639</v>
      </c>
      <c r="B5688">
        <v>227435239.4934662</v>
      </c>
    </row>
    <row r="5689" spans="1:2" x14ac:dyDescent="0.25">
      <c r="A5689">
        <f ca="1">27738.7962217858*(((RANDBETWEEN(3800,4995))))</f>
        <v>112924639.41888994</v>
      </c>
      <c r="B5689">
        <v>242176593.50752017</v>
      </c>
    </row>
    <row r="5690" spans="1:2" x14ac:dyDescent="0.25">
      <c r="A5690">
        <f ca="1">26610.9238076333*(((RANDBETWEEN(3800,4995))))</f>
        <v>102558500.35461879</v>
      </c>
      <c r="B5690">
        <v>214675035.68192953</v>
      </c>
    </row>
    <row r="5691" spans="1:2" x14ac:dyDescent="0.25">
      <c r="A5691">
        <f ca="1">32485.8329537719*(((RANDBETWEEN(3800,4995))))</f>
        <v>129553501.81964217</v>
      </c>
      <c r="B5691">
        <v>217391374.53845972</v>
      </c>
    </row>
    <row r="5692" spans="1:2" x14ac:dyDescent="0.25">
      <c r="A5692">
        <f ca="1">29312.3641978344*(((RANDBETWEEN(3800,4995))))</f>
        <v>122320495.79756276</v>
      </c>
      <c r="B5692">
        <v>216878529.88533998</v>
      </c>
    </row>
    <row r="5693" spans="1:2" x14ac:dyDescent="0.25">
      <c r="A5693">
        <f ca="1">32318.6621009132*(((RANDBETWEEN(3800,4995))))</f>
        <v>154224655.54555762</v>
      </c>
      <c r="B5693">
        <v>240467899.81806365</v>
      </c>
    </row>
    <row r="5694" spans="1:2" x14ac:dyDescent="0.25">
      <c r="A5694">
        <f ca="1">28298.0221698547*(((RANDBETWEEN(3800,4995))))</f>
        <v>118710203.00254063</v>
      </c>
      <c r="B5694">
        <v>218704080.39911759</v>
      </c>
    </row>
    <row r="5695" spans="1:2" x14ac:dyDescent="0.25">
      <c r="A5695">
        <f ca="1">27692.3211144037*(((RANDBETWEEN(3800,4995))))</f>
        <v>118218518.83738922</v>
      </c>
      <c r="B5695">
        <v>235884723.01646215</v>
      </c>
    </row>
    <row r="5696" spans="1:2" x14ac:dyDescent="0.25">
      <c r="A5696">
        <f ca="1">26293.6163337786*(((RANDBETWEEN(3800,4995))))</f>
        <v>101782588.82805683</v>
      </c>
      <c r="B5696">
        <v>259501625.08557755</v>
      </c>
    </row>
    <row r="5697" spans="1:2" x14ac:dyDescent="0.25">
      <c r="A5697">
        <f ca="1">33260.5649871427*(((RANDBETWEEN(3800,4995))))</f>
        <v>161579824.7075392</v>
      </c>
      <c r="B5697">
        <v>204164442.91881353</v>
      </c>
    </row>
    <row r="5698" spans="1:2" x14ac:dyDescent="0.25">
      <c r="A5698">
        <f ca="1">32179.818730464*(((RANDBETWEEN(3800,4995))))</f>
        <v>153948252.80653965</v>
      </c>
      <c r="B5698">
        <v>254487916.28399634</v>
      </c>
    </row>
    <row r="5699" spans="1:2" x14ac:dyDescent="0.25">
      <c r="A5699">
        <f ca="1">33144.7657566666*(((RANDBETWEEN(3800,4995))))</f>
        <v>145638100.73479301</v>
      </c>
      <c r="B5699">
        <v>245872235.37342718</v>
      </c>
    </row>
    <row r="5700" spans="1:2" x14ac:dyDescent="0.25">
      <c r="A5700">
        <f ca="1">28058.2675861927*(((RANDBETWEEN(3800,4995))))</f>
        <v>109539476.65649647</v>
      </c>
      <c r="B5700">
        <v>241199529.37820521</v>
      </c>
    </row>
    <row r="5701" spans="1:2" x14ac:dyDescent="0.25">
      <c r="A5701">
        <f ca="1">31209.5021398905*(((RANDBETWEEN(3800,4995))))</f>
        <v>136635200.36844048</v>
      </c>
      <c r="B5701">
        <v>236201617.05146697</v>
      </c>
    </row>
    <row r="5702" spans="1:2" x14ac:dyDescent="0.25">
      <c r="A5702">
        <f ca="1">32731.7351970691*(((RANDBETWEEN(3800,4995))))</f>
        <v>131483380.28662649</v>
      </c>
      <c r="B5702">
        <v>237026271.50458539</v>
      </c>
    </row>
    <row r="5703" spans="1:2" x14ac:dyDescent="0.25">
      <c r="A5703">
        <f ca="1">30611.0113523359*(((RANDBETWEEN(3800,4995))))</f>
        <v>148034850.89989641</v>
      </c>
      <c r="B5703">
        <v>243890602.5157789</v>
      </c>
    </row>
    <row r="5704" spans="1:2" x14ac:dyDescent="0.25">
      <c r="A5704">
        <f ca="1">30837.5011201445*(((RANDBETWEEN(3800,4995))))</f>
        <v>149839417.94278222</v>
      </c>
      <c r="B5704">
        <v>216269634.41206983</v>
      </c>
    </row>
    <row r="5705" spans="1:2" x14ac:dyDescent="0.25">
      <c r="A5705">
        <f ca="1">33536.8025715599*(((RANDBETWEEN(3800,4995))))</f>
        <v>155912595.15518177</v>
      </c>
      <c r="B5705">
        <v>228328472.44557205</v>
      </c>
    </row>
    <row r="5706" spans="1:2" x14ac:dyDescent="0.25">
      <c r="A5706">
        <f ca="1">31560.6843862133*(((RANDBETWEEN(3800,4995))))</f>
        <v>134164469.32579292</v>
      </c>
      <c r="B5706">
        <v>237759479.23145264</v>
      </c>
    </row>
    <row r="5707" spans="1:2" x14ac:dyDescent="0.25">
      <c r="A5707">
        <f ca="1">26741.920853125*(((RANDBETWEEN(3800,4995))))</f>
        <v>106620038.44140954</v>
      </c>
      <c r="B5707">
        <v>250377114.52915183</v>
      </c>
    </row>
    <row r="5708" spans="1:2" x14ac:dyDescent="0.25">
      <c r="A5708">
        <f ca="1">34181.7899072915*(((RANDBETWEEN(3800,4995))))</f>
        <v>153681327.42318267</v>
      </c>
      <c r="B5708">
        <v>245134419.93271253</v>
      </c>
    </row>
    <row r="5709" spans="1:2" x14ac:dyDescent="0.25">
      <c r="A5709">
        <f ca="1">34370.9417035881*(((RANDBETWEEN(3800,4995))))</f>
        <v>139374168.6080499</v>
      </c>
      <c r="B5709">
        <v>217786914.61707699</v>
      </c>
    </row>
    <row r="5710" spans="1:2" x14ac:dyDescent="0.25">
      <c r="A5710">
        <f ca="1">27374.9355122585*(((RANDBETWEEN(3800,4995))))</f>
        <v>125295079.83960724</v>
      </c>
      <c r="B5710">
        <v>267104664.42836976</v>
      </c>
    </row>
    <row r="5711" spans="1:2" x14ac:dyDescent="0.25">
      <c r="A5711">
        <f ca="1">27070.30440673*(((RANDBETWEEN(3800,4995))))</f>
        <v>124388048.74892446</v>
      </c>
      <c r="B5711">
        <v>228234923.10871971</v>
      </c>
    </row>
    <row r="5712" spans="1:2" x14ac:dyDescent="0.25">
      <c r="A5712">
        <f ca="1">27100.675853428*(((RANDBETWEEN(3800,4995))))</f>
        <v>118944866.3206955</v>
      </c>
      <c r="B5712">
        <v>211457337.06453919</v>
      </c>
    </row>
    <row r="5713" spans="1:2" x14ac:dyDescent="0.25">
      <c r="A5713">
        <f ca="1">27450.1065129356*(((RANDBETWEEN(3800,4995))))</f>
        <v>108400470.61958249</v>
      </c>
      <c r="B5713">
        <v>208024592.68090728</v>
      </c>
    </row>
    <row r="5714" spans="1:2" x14ac:dyDescent="0.25">
      <c r="A5714">
        <f ca="1">31627.9077782387*(((RANDBETWEEN(3800,4995))))</f>
        <v>123570235.6895785</v>
      </c>
      <c r="B5714">
        <v>240178732.51074719</v>
      </c>
    </row>
    <row r="5715" spans="1:2" x14ac:dyDescent="0.25">
      <c r="A5715">
        <f ca="1">31848.3045846864*(((RANDBETWEEN(3800,4995))))</f>
        <v>130164020.83761328</v>
      </c>
      <c r="B5715">
        <v>213702352.59287119</v>
      </c>
    </row>
    <row r="5716" spans="1:2" x14ac:dyDescent="0.25">
      <c r="A5716">
        <f ca="1">28354.7989182573*(((RANDBETWEEN(3800,4995))))</f>
        <v>131566266.98071399</v>
      </c>
      <c r="B5716">
        <v>246590345.78442335</v>
      </c>
    </row>
    <row r="5717" spans="1:2" x14ac:dyDescent="0.25">
      <c r="A5717">
        <f ca="1">30613.8995035149*(((RANDBETWEEN(3800,4995))))</f>
        <v>143303663.57595327</v>
      </c>
      <c r="B5717">
        <v>261305182.90712741</v>
      </c>
    </row>
    <row r="5718" spans="1:2" x14ac:dyDescent="0.25">
      <c r="A5718">
        <f ca="1">32791.8659324421*(((RANDBETWEEN(3800,4995))))</f>
        <v>163139533.01389939</v>
      </c>
      <c r="B5718">
        <v>263431252.00306067</v>
      </c>
    </row>
    <row r="5719" spans="1:2" x14ac:dyDescent="0.25">
      <c r="A5719">
        <f ca="1">27071.3254163526*(((RANDBETWEEN(3800,4995))))</f>
        <v>110667578.30204952</v>
      </c>
      <c r="B5719">
        <v>240903574.65016598</v>
      </c>
    </row>
    <row r="5720" spans="1:2" x14ac:dyDescent="0.25">
      <c r="A5720">
        <f ca="1">31075.6093381245*(((RANDBETWEEN(3800,4995))))</f>
        <v>134339859.16871208</v>
      </c>
      <c r="B5720">
        <v>252591793.29018429</v>
      </c>
    </row>
    <row r="5721" spans="1:2" x14ac:dyDescent="0.25">
      <c r="A5721">
        <f ca="1">31226.2266233674*(((RANDBETWEEN(3800,4995))))</f>
        <v>154944536.5051491</v>
      </c>
      <c r="B5721">
        <v>205187768.96973714</v>
      </c>
    </row>
    <row r="5722" spans="1:2" x14ac:dyDescent="0.25">
      <c r="A5722">
        <f ca="1">32873.8432929709*(((RANDBETWEEN(3800,4995))))</f>
        <v>150299211.53546315</v>
      </c>
      <c r="B5722">
        <v>257342327.86804983</v>
      </c>
    </row>
    <row r="5723" spans="1:2" x14ac:dyDescent="0.25">
      <c r="A5723">
        <f ca="1">29999.9406760047*(((RANDBETWEEN(3800,4995))))</f>
        <v>132389738.20320883</v>
      </c>
      <c r="B5723">
        <v>216465459.63801801</v>
      </c>
    </row>
    <row r="5724" spans="1:2" x14ac:dyDescent="0.25">
      <c r="A5724">
        <f ca="1">30809.1706878679*(((RANDBETWEEN(3800,4995))))</f>
        <v>143170216.18652195</v>
      </c>
      <c r="B5724">
        <v>264690513.39820316</v>
      </c>
    </row>
    <row r="5725" spans="1:2" x14ac:dyDescent="0.25">
      <c r="A5725">
        <f ca="1">32818.9974039183*(((RANDBETWEEN(3800,4995))))</f>
        <v>142664181.71483287</v>
      </c>
      <c r="B5725">
        <v>220037817.83762068</v>
      </c>
    </row>
    <row r="5726" spans="1:2" x14ac:dyDescent="0.25">
      <c r="A5726">
        <f ca="1">30152.3760278301*(((RANDBETWEEN(3800,4995))))</f>
        <v>125162512.89152284</v>
      </c>
      <c r="B5726">
        <v>254600082.887281</v>
      </c>
    </row>
    <row r="5727" spans="1:2" x14ac:dyDescent="0.25">
      <c r="A5727">
        <f ca="1">28650.7723874425*(((RANDBETWEEN(3800,4995))))</f>
        <v>119502371.62802278</v>
      </c>
      <c r="B5727">
        <v>242466216.0838941</v>
      </c>
    </row>
    <row r="5728" spans="1:2" x14ac:dyDescent="0.25">
      <c r="A5728">
        <f ca="1">29004.372959705*(((RANDBETWEEN(3800,4995))))</f>
        <v>132578988.79881166</v>
      </c>
      <c r="B5728">
        <v>214566492.6939905</v>
      </c>
    </row>
    <row r="5729" spans="1:2" x14ac:dyDescent="0.25">
      <c r="A5729">
        <f ca="1">31654.4417772313*(((RANDBETWEEN(3800,4995))))</f>
        <v>148490986.37699214</v>
      </c>
      <c r="B5729">
        <v>251335364.64011621</v>
      </c>
    </row>
    <row r="5730" spans="1:2" x14ac:dyDescent="0.25">
      <c r="A5730">
        <f ca="1">30082.7596200341*(((RANDBETWEEN(3800,4995))))</f>
        <v>128874542.21222594</v>
      </c>
      <c r="B5730">
        <v>243770887.43304384</v>
      </c>
    </row>
    <row r="5731" spans="1:2" x14ac:dyDescent="0.25">
      <c r="A5731">
        <f ca="1">30553.5293357046*(((RANDBETWEEN(3800,4995))))</f>
        <v>130005267.32342303</v>
      </c>
      <c r="B5731">
        <v>224011506.19194716</v>
      </c>
    </row>
    <row r="5732" spans="1:2" x14ac:dyDescent="0.25">
      <c r="A5732">
        <f ca="1">30395.8229698729*(((RANDBETWEEN(3800,4995))))</f>
        <v>144744908.98253471</v>
      </c>
      <c r="B5732">
        <v>232350425.78819531</v>
      </c>
    </row>
    <row r="5733" spans="1:2" x14ac:dyDescent="0.25">
      <c r="A5733">
        <f ca="1">27794.2126958927*(((RANDBETWEEN(3800,4995))))</f>
        <v>123545275.43324322</v>
      </c>
      <c r="B5733">
        <v>239387555.86827379</v>
      </c>
    </row>
    <row r="5734" spans="1:2" x14ac:dyDescent="0.25">
      <c r="A5734">
        <f ca="1">32509.938142779*(((RANDBETWEEN(3800,4995))))</f>
        <v>148342847.74550039</v>
      </c>
      <c r="B5734">
        <v>264931552.97803098</v>
      </c>
    </row>
    <row r="5735" spans="1:2" x14ac:dyDescent="0.25">
      <c r="A5735">
        <f ca="1">30622.0407906731*(((RANDBETWEEN(3800,4995))))</f>
        <v>130143673.36036056</v>
      </c>
      <c r="B5735">
        <v>264266799.47200176</v>
      </c>
    </row>
    <row r="5736" spans="1:2" x14ac:dyDescent="0.25">
      <c r="A5736">
        <f ca="1">33028.9411948371*(((RANDBETWEEN(3800,4995))))</f>
        <v>163030853.73771581</v>
      </c>
      <c r="B5736">
        <v>249737184.00989124</v>
      </c>
    </row>
    <row r="5737" spans="1:2" x14ac:dyDescent="0.25">
      <c r="A5737">
        <f ca="1">30955.4381023091*(((RANDBETWEEN(3800,4995))))</f>
        <v>124595638.36179407</v>
      </c>
      <c r="B5737">
        <v>267513628.24707627</v>
      </c>
    </row>
    <row r="5738" spans="1:2" x14ac:dyDescent="0.25">
      <c r="A5738">
        <f ca="1">29471.0506609688*(((RANDBETWEEN(3800,4995))))</f>
        <v>136126783.00301474</v>
      </c>
      <c r="B5738">
        <v>251478213.98697895</v>
      </c>
    </row>
    <row r="5739" spans="1:2" x14ac:dyDescent="0.25">
      <c r="A5739">
        <f ca="1">30674.7023668423*(((RANDBETWEEN(3800,4995))))</f>
        <v>131195702.02298471</v>
      </c>
      <c r="B5739">
        <v>206582775.84478372</v>
      </c>
    </row>
    <row r="5740" spans="1:2" x14ac:dyDescent="0.25">
      <c r="A5740">
        <f ca="1">27252.8039906629*(((RANDBETWEEN(3800,4995))))</f>
        <v>131958076.92278995</v>
      </c>
      <c r="B5740">
        <v>213908481.95159307</v>
      </c>
    </row>
    <row r="5741" spans="1:2" x14ac:dyDescent="0.25">
      <c r="A5741">
        <f ca="1">31345.9054055865*(((RANDBETWEEN(3800,4995))))</f>
        <v>130837809.16291822</v>
      </c>
      <c r="B5741">
        <v>227821492.97244391</v>
      </c>
    </row>
    <row r="5742" spans="1:2" x14ac:dyDescent="0.25">
      <c r="A5742">
        <f ca="1">29473.9512135682*(((RANDBETWEEN(3800,4995))))</f>
        <v>146544485.43386108</v>
      </c>
      <c r="B5742">
        <v>238970225.42528519</v>
      </c>
    </row>
    <row r="5743" spans="1:2" x14ac:dyDescent="0.25">
      <c r="A5743">
        <f ca="1">29936.470531782*(((RANDBETWEEN(3800,4995))))</f>
        <v>130822376.22388719</v>
      </c>
      <c r="B5743">
        <v>210756463.95625684</v>
      </c>
    </row>
    <row r="5744" spans="1:2" x14ac:dyDescent="0.25">
      <c r="A5744">
        <f ca="1">30897.1130707682*(((RANDBETWEEN(3800,4995))))</f>
        <v>118150560.3826175</v>
      </c>
      <c r="B5744">
        <v>231195727.77019924</v>
      </c>
    </row>
    <row r="5745" spans="1:2" x14ac:dyDescent="0.25">
      <c r="A5745">
        <f ca="1">30645.7467411965*(((RANDBETWEEN(3800,4995))))</f>
        <v>126566934.0411415</v>
      </c>
      <c r="B5745">
        <v>249763821.93499905</v>
      </c>
    </row>
    <row r="5746" spans="1:2" x14ac:dyDescent="0.25">
      <c r="A5746">
        <f ca="1">31804.9955582981*(((RANDBETWEEN(3800,4995))))</f>
        <v>122926307.83282214</v>
      </c>
      <c r="B5746">
        <v>223703793.90538102</v>
      </c>
    </row>
    <row r="5747" spans="1:2" x14ac:dyDescent="0.25">
      <c r="A5747">
        <f ca="1">30920.3363336528*(((RANDBETWEEN(3800,4995))))</f>
        <v>150118232.8998841</v>
      </c>
      <c r="B5747">
        <v>208791491.18152389</v>
      </c>
    </row>
    <row r="5748" spans="1:2" x14ac:dyDescent="0.25">
      <c r="A5748">
        <f ca="1">29858.4664672992*(((RANDBETWEEN(3800,4995))))</f>
        <v>142006866.51847497</v>
      </c>
      <c r="B5748">
        <v>218837617.25169432</v>
      </c>
    </row>
    <row r="5749" spans="1:2" x14ac:dyDescent="0.25">
      <c r="A5749">
        <f ca="1">30711.4108255207*(((RANDBETWEEN(3800,4995))))</f>
        <v>128711522.76975729</v>
      </c>
      <c r="B5749">
        <v>244022285.13620448</v>
      </c>
    </row>
    <row r="5750" spans="1:2" x14ac:dyDescent="0.25">
      <c r="A5750">
        <f ca="1">30262.767136154*(((RANDBETWEEN(3800,4995))))</f>
        <v>138966626.68921909</v>
      </c>
      <c r="B5750">
        <v>211322149.4666025</v>
      </c>
    </row>
    <row r="5751" spans="1:2" x14ac:dyDescent="0.25">
      <c r="A5751">
        <f ca="1">30278.0755589371*(((RANDBETWEEN(3800,4995))))</f>
        <v>141943618.22029728</v>
      </c>
      <c r="B5751">
        <v>257221571.43733487</v>
      </c>
    </row>
    <row r="5752" spans="1:2" x14ac:dyDescent="0.25">
      <c r="A5752">
        <f ca="1">30730.2227742205*(((RANDBETWEEN(3800,4995))))</f>
        <v>127161661.83972435</v>
      </c>
      <c r="B5752">
        <v>238748076.40394539</v>
      </c>
    </row>
    <row r="5753" spans="1:2" x14ac:dyDescent="0.25">
      <c r="A5753">
        <f ca="1">29626.6056866701*(((RANDBETWEEN(3800,4995))))</f>
        <v>133586365.04119551</v>
      </c>
      <c r="B5753">
        <v>214088698.72959277</v>
      </c>
    </row>
    <row r="5754" spans="1:2" x14ac:dyDescent="0.25">
      <c r="A5754">
        <f ca="1">29547.7027223928*(((RANDBETWEEN(3800,4995))))</f>
        <v>141385757.52664948</v>
      </c>
      <c r="B5754">
        <v>259323306.61739919</v>
      </c>
    </row>
    <row r="5755" spans="1:2" x14ac:dyDescent="0.25">
      <c r="A5755">
        <f ca="1">28862.6924674675*(((RANDBETWEEN(3800,4995))))</f>
        <v>114671477.17324851</v>
      </c>
      <c r="B5755">
        <v>207535609.82890689</v>
      </c>
    </row>
    <row r="5756" spans="1:2" x14ac:dyDescent="0.25">
      <c r="A5756">
        <f ca="1">31435.0091221351*(((RANDBETWEEN(3800,4995))))</f>
        <v>155288945.06334752</v>
      </c>
      <c r="B5756">
        <v>221669211.77998731</v>
      </c>
    </row>
    <row r="5757" spans="1:2" x14ac:dyDescent="0.25">
      <c r="A5757">
        <f ca="1">32020.5116950655*(((RANDBETWEEN(3800,4995))))</f>
        <v>151008733.15392888</v>
      </c>
      <c r="B5757">
        <v>222359344.41287521</v>
      </c>
    </row>
    <row r="5758" spans="1:2" x14ac:dyDescent="0.25">
      <c r="A5758">
        <f ca="1">26684.3316705211*(((RANDBETWEEN(3800,4995))))</f>
        <v>127871317.36513714</v>
      </c>
      <c r="B5758">
        <v>227118274.10538733</v>
      </c>
    </row>
    <row r="5759" spans="1:2" x14ac:dyDescent="0.25">
      <c r="A5759">
        <f ca="1">30859.4380396047*(((RANDBETWEEN(3800,4995))))</f>
        <v>127356900.78944862</v>
      </c>
      <c r="B5759">
        <v>209792140.83189839</v>
      </c>
    </row>
    <row r="5760" spans="1:2" x14ac:dyDescent="0.25">
      <c r="A5760">
        <f ca="1">27976.9652186204*(((RANDBETWEEN(3800,4995))))</f>
        <v>132862607.82322824</v>
      </c>
      <c r="B5760">
        <v>233863711.33792281</v>
      </c>
    </row>
    <row r="5761" spans="1:2" x14ac:dyDescent="0.25">
      <c r="A5761">
        <f ca="1">31403.7530698633*(((RANDBETWEEN(3800,4995))))</f>
        <v>127248007.43908627</v>
      </c>
      <c r="B5761">
        <v>267627363.96152556</v>
      </c>
    </row>
    <row r="5762" spans="1:2" x14ac:dyDescent="0.25">
      <c r="A5762">
        <f ca="1">30640.9630793565*(((RANDBETWEEN(3800,4995))))</f>
        <v>125750512.47767907</v>
      </c>
      <c r="B5762">
        <v>265654904.75744399</v>
      </c>
    </row>
    <row r="5763" spans="1:2" x14ac:dyDescent="0.25">
      <c r="A5763">
        <f ca="1">27376.650458899*(((RANDBETWEEN(3800,4995))))</f>
        <v>136527355.83852914</v>
      </c>
      <c r="B5763">
        <v>262957465.38044488</v>
      </c>
    </row>
    <row r="5764" spans="1:2" x14ac:dyDescent="0.25">
      <c r="A5764">
        <f ca="1">28175.1765588773*(((RANDBETWEEN(3800,4995))))</f>
        <v>136029752.42625955</v>
      </c>
      <c r="B5764">
        <v>266388230.37904671</v>
      </c>
    </row>
    <row r="5765" spans="1:2" x14ac:dyDescent="0.25">
      <c r="A5765">
        <f ca="1">30315.346567988*(((RANDBETWEEN(3800,4995))))</f>
        <v>118593635.77396899</v>
      </c>
      <c r="B5765">
        <v>261964687.11727124</v>
      </c>
    </row>
    <row r="5766" spans="1:2" x14ac:dyDescent="0.25">
      <c r="A5766">
        <f ca="1">26891.7823757415*(((RANDBETWEEN(3800,4995))))</f>
        <v>131124330.86411577</v>
      </c>
      <c r="B5766">
        <v>247148327.30471382</v>
      </c>
    </row>
    <row r="5767" spans="1:2" x14ac:dyDescent="0.25">
      <c r="A5767">
        <f ca="1">27721.2839855242*(((RANDBETWEEN(3800,4995))))</f>
        <v>132480016.16681994</v>
      </c>
      <c r="B5767">
        <v>207127066.67152277</v>
      </c>
    </row>
    <row r="5768" spans="1:2" x14ac:dyDescent="0.25">
      <c r="A5768">
        <f ca="1">30599.68813353*(((RANDBETWEEN(3800,4995))))</f>
        <v>119369383.40890072</v>
      </c>
      <c r="B5768">
        <v>267659882.62626401</v>
      </c>
    </row>
    <row r="5769" spans="1:2" x14ac:dyDescent="0.25">
      <c r="A5769">
        <f ca="1">33282.3169577896*(((RANDBETWEEN(3800,4995))))</f>
        <v>135226053.79949903</v>
      </c>
      <c r="B5769">
        <v>218714592.28671581</v>
      </c>
    </row>
    <row r="5770" spans="1:2" x14ac:dyDescent="0.25">
      <c r="A5770">
        <f ca="1">31807.3854939536*(((RANDBETWEEN(3800,4995))))</f>
        <v>121472405.20140895</v>
      </c>
      <c r="B5770">
        <v>236455763.82089376</v>
      </c>
    </row>
    <row r="5771" spans="1:2" x14ac:dyDescent="0.25">
      <c r="A5771">
        <f ca="1">26329.2643460724*(((RANDBETWEEN(3800,4995))))</f>
        <v>124853371.52907541</v>
      </c>
      <c r="B5771">
        <v>222670310.53153315</v>
      </c>
    </row>
    <row r="5772" spans="1:2" x14ac:dyDescent="0.25">
      <c r="A5772">
        <f ca="1">27803.1882093783*(((RANDBETWEEN(3800,4995))))</f>
        <v>126615719.1055087</v>
      </c>
      <c r="B5772">
        <v>218679066.15360332</v>
      </c>
    </row>
    <row r="5773" spans="1:2" x14ac:dyDescent="0.25">
      <c r="A5773">
        <f ca="1">27143.1512006732*(((RANDBETWEEN(3800,4995))))</f>
        <v>105858289.68262567</v>
      </c>
      <c r="B5773">
        <v>204104693.50782704</v>
      </c>
    </row>
    <row r="5774" spans="1:2" x14ac:dyDescent="0.25">
      <c r="A5774">
        <f ca="1">31777.3214313726*(((RANDBETWEEN(3800,4995))))</f>
        <v>136578927.51203921</v>
      </c>
      <c r="B5774">
        <v>212838354.52821302</v>
      </c>
    </row>
    <row r="5775" spans="1:2" x14ac:dyDescent="0.25">
      <c r="A5775">
        <f ca="1">26442.8988145122*(((RANDBETWEEN(3800,4995))))</f>
        <v>122906593.68985294</v>
      </c>
      <c r="B5775">
        <v>233620819.90702999</v>
      </c>
    </row>
    <row r="5776" spans="1:2" x14ac:dyDescent="0.25">
      <c r="A5776">
        <f ca="1">29647.8362429527*(((RANDBETWEEN(3800,4995))))</f>
        <v>120310919.47390226</v>
      </c>
      <c r="B5776">
        <v>256944987.02375242</v>
      </c>
    </row>
    <row r="5777" spans="1:2" x14ac:dyDescent="0.25">
      <c r="A5777">
        <f ca="1">30807.1058473004*(((RANDBETWEEN(3800,4995))))</f>
        <v>134318981.49422973</v>
      </c>
      <c r="B5777">
        <v>212685716.83384323</v>
      </c>
    </row>
    <row r="5778" spans="1:2" x14ac:dyDescent="0.25">
      <c r="A5778">
        <f ca="1">26714.2440201329*(((RANDBETWEEN(3800,4995))))</f>
        <v>121095668.1432623</v>
      </c>
      <c r="B5778">
        <v>217094842.18951935</v>
      </c>
    </row>
    <row r="5779" spans="1:2" x14ac:dyDescent="0.25">
      <c r="A5779">
        <f ca="1">29575.6665505465*(((RANDBETWEEN(3800,4995))))</f>
        <v>133682012.80847006</v>
      </c>
      <c r="B5779">
        <v>243378991.14088994</v>
      </c>
    </row>
    <row r="5780" spans="1:2" x14ac:dyDescent="0.25">
      <c r="A5780">
        <f ca="1">33130.0776921624*(((RANDBETWEEN(3800,4995))))</f>
        <v>134309334.96402624</v>
      </c>
      <c r="B5780">
        <v>230635835.03408989</v>
      </c>
    </row>
    <row r="5781" spans="1:2" x14ac:dyDescent="0.25">
      <c r="A5781">
        <f ca="1">28926.6169158012*(((RANDBETWEEN(3800,4995))))</f>
        <v>125744003.73298763</v>
      </c>
      <c r="B5781">
        <v>236813708.47654846</v>
      </c>
    </row>
    <row r="5782" spans="1:2" x14ac:dyDescent="0.25">
      <c r="A5782">
        <f ca="1">29217.8402188542*(((RANDBETWEEN(3800,4995))))</f>
        <v>145621715.65076935</v>
      </c>
      <c r="B5782">
        <v>224865846.71255219</v>
      </c>
    </row>
    <row r="5783" spans="1:2" x14ac:dyDescent="0.25">
      <c r="A5783">
        <f ca="1">28766.8654605316*(((RANDBETWEEN(3800,4995))))</f>
        <v>132385114.84936658</v>
      </c>
      <c r="B5783">
        <v>232934311.19266629</v>
      </c>
    </row>
    <row r="5784" spans="1:2" x14ac:dyDescent="0.25">
      <c r="A5784">
        <f ca="1">31413.3887587638*(((RANDBETWEEN(3800,4995))))</f>
        <v>152197868.5362106</v>
      </c>
      <c r="B5784">
        <v>265183093.18283814</v>
      </c>
    </row>
    <row r="5785" spans="1:2" x14ac:dyDescent="0.25">
      <c r="A5785">
        <f ca="1">33477.5390053103*(((RANDBETWEEN(3800,4995))))</f>
        <v>147669424.55242392</v>
      </c>
      <c r="B5785">
        <v>228074602.56336361</v>
      </c>
    </row>
    <row r="5786" spans="1:2" x14ac:dyDescent="0.25">
      <c r="A5786">
        <f ca="1">26843.8669187899*(((RANDBETWEEN(3800,4995))))</f>
        <v>133762988.85633011</v>
      </c>
      <c r="B5786">
        <v>206868632.40668985</v>
      </c>
    </row>
    <row r="5787" spans="1:2" x14ac:dyDescent="0.25">
      <c r="A5787">
        <f ca="1">30466.5477012021*(((RANDBETWEEN(3800,4995))))</f>
        <v>146970626.1105988</v>
      </c>
      <c r="B5787">
        <v>248924964.22973129</v>
      </c>
    </row>
    <row r="5788" spans="1:2" x14ac:dyDescent="0.25">
      <c r="A5788">
        <f ca="1">31164.5797004212*(((RANDBETWEEN(3800,4995))))</f>
        <v>125499762.45359606</v>
      </c>
      <c r="B5788">
        <v>238507354.62242585</v>
      </c>
    </row>
    <row r="5789" spans="1:2" x14ac:dyDescent="0.25">
      <c r="A5789">
        <f ca="1">32488.4508360763*(((RANDBETWEEN(3800,4995))))</f>
        <v>142364391.56368655</v>
      </c>
      <c r="B5789">
        <v>259169429.7075755</v>
      </c>
    </row>
    <row r="5790" spans="1:2" x14ac:dyDescent="0.25">
      <c r="A5790">
        <f ca="1">27342.3940224796*(((RANDBETWEEN(3800,4995))))</f>
        <v>126185148.41374315</v>
      </c>
      <c r="B5790">
        <v>256168826.33726254</v>
      </c>
    </row>
    <row r="5791" spans="1:2" x14ac:dyDescent="0.25">
      <c r="A5791">
        <f ca="1">32554.0726148278*(((RANDBETWEEN(3800,4995))))</f>
        <v>134252995.46354979</v>
      </c>
      <c r="B5791">
        <v>255851602.07041383</v>
      </c>
    </row>
    <row r="5792" spans="1:2" x14ac:dyDescent="0.25">
      <c r="A5792">
        <f ca="1">29306.076022323*(((RANDBETWEEN(3800,4995))))</f>
        <v>146090788.97128037</v>
      </c>
      <c r="B5792">
        <v>240746491.19197312</v>
      </c>
    </row>
    <row r="5793" spans="1:2" x14ac:dyDescent="0.25">
      <c r="A5793">
        <f ca="1">30423.8635318008*(((RANDBETWEEN(3800,4995))))</f>
        <v>135538312.03417251</v>
      </c>
      <c r="B5793">
        <v>252816892.11335364</v>
      </c>
    </row>
    <row r="5794" spans="1:2" x14ac:dyDescent="0.25">
      <c r="A5794">
        <f ca="1">29236.202143479*(((RANDBETWEEN(3800,4995))))</f>
        <v>142643430.25803411</v>
      </c>
      <c r="B5794">
        <v>250981477.20846897</v>
      </c>
    </row>
    <row r="5795" spans="1:2" x14ac:dyDescent="0.25">
      <c r="A5795">
        <f ca="1">33428.7351247937*(((RANDBETWEEN(3800,4995))))</f>
        <v>148657585.09995762</v>
      </c>
      <c r="B5795">
        <v>255250799.63412672</v>
      </c>
    </row>
    <row r="5796" spans="1:2" x14ac:dyDescent="0.25">
      <c r="A5796">
        <f ca="1">27718.2737208806*(((RANDBETWEEN(3800,4995))))</f>
        <v>137676665.57161373</v>
      </c>
      <c r="B5796">
        <v>253312023.4393239</v>
      </c>
    </row>
    <row r="5797" spans="1:2" x14ac:dyDescent="0.25">
      <c r="A5797">
        <f ca="1">31098.4557189612*(((RANDBETWEEN(3800,4995))))</f>
        <v>154590423.3789559</v>
      </c>
      <c r="B5797">
        <v>234136167.24680561</v>
      </c>
    </row>
    <row r="5798" spans="1:2" x14ac:dyDescent="0.25">
      <c r="A5798">
        <f ca="1">28240.2005412033*(((RANDBETWEEN(3800,4995))))</f>
        <v>128775314.46788694</v>
      </c>
      <c r="B5798">
        <v>242853219.58417404</v>
      </c>
    </row>
    <row r="5799" spans="1:2" x14ac:dyDescent="0.25">
      <c r="A5799">
        <f ca="1">30696.0152394835*(((RANDBETWEEN(3800,4995))))</f>
        <v>149151938.04865026</v>
      </c>
      <c r="B5799">
        <v>256264518.38426059</v>
      </c>
    </row>
    <row r="5800" spans="1:2" x14ac:dyDescent="0.25">
      <c r="A5800">
        <f ca="1">31193.3213705645*(((RANDBETWEEN(3800,4995))))</f>
        <v>125085218.69596359</v>
      </c>
      <c r="B5800">
        <v>244683160.34783113</v>
      </c>
    </row>
    <row r="5801" spans="1:2" x14ac:dyDescent="0.25">
      <c r="A5801">
        <f ca="1">28038.022484342*(((RANDBETWEEN(3800,4995))))</f>
        <v>128386104.95580198</v>
      </c>
      <c r="B5801">
        <v>218975588.09423968</v>
      </c>
    </row>
    <row r="5802" spans="1:2" x14ac:dyDescent="0.25">
      <c r="A5802">
        <f ca="1">29090.2634310519*(((RANDBETWEEN(3800,4995))))</f>
        <v>136724238.12594369</v>
      </c>
      <c r="B5802">
        <v>259480121.24145824</v>
      </c>
    </row>
    <row r="5803" spans="1:2" x14ac:dyDescent="0.25">
      <c r="A5803">
        <f ca="1">29117.5663696144*(((RANDBETWEEN(3800,4995))))</f>
        <v>137231090.2999928</v>
      </c>
      <c r="B5803">
        <v>237171227.76642257</v>
      </c>
    </row>
    <row r="5804" spans="1:2" x14ac:dyDescent="0.25">
      <c r="A5804">
        <f ca="1">30011.545690575*(((RANDBETWEEN(3800,4995))))</f>
        <v>142614865.12161219</v>
      </c>
      <c r="B5804">
        <v>244902171.45902336</v>
      </c>
    </row>
    <row r="5805" spans="1:2" x14ac:dyDescent="0.25">
      <c r="A5805">
        <f ca="1">32886.5693294579*(((RANDBETWEEN(3800,4995))))</f>
        <v>143812967.67771927</v>
      </c>
      <c r="B5805">
        <v>259992219.61623171</v>
      </c>
    </row>
    <row r="5806" spans="1:2" x14ac:dyDescent="0.25">
      <c r="A5806">
        <f ca="1">30370.8533619448*(((RANDBETWEEN(3800,4995))))</f>
        <v>125674591.21172751</v>
      </c>
      <c r="B5806">
        <v>245357076.71764392</v>
      </c>
    </row>
    <row r="5807" spans="1:2" x14ac:dyDescent="0.25">
      <c r="A5807">
        <f ca="1">27150.9095792448*(((RANDBETWEEN(3800,4995))))</f>
        <v>116993269.376966</v>
      </c>
      <c r="B5807">
        <v>265284710.22015223</v>
      </c>
    </row>
    <row r="5808" spans="1:2" x14ac:dyDescent="0.25">
      <c r="A5808">
        <f ca="1">31923.2032844552*(((RANDBETWEEN(3800,4995))))</f>
        <v>148602511.28913894</v>
      </c>
      <c r="B5808">
        <v>258529394.87735724</v>
      </c>
    </row>
    <row r="5809" spans="1:2" x14ac:dyDescent="0.25">
      <c r="A5809">
        <f ca="1">27124.0240889799*(((RANDBETWEEN(3800,4995))))</f>
        <v>117094411.99212612</v>
      </c>
      <c r="B5809">
        <v>221332067.85235679</v>
      </c>
    </row>
    <row r="5810" spans="1:2" x14ac:dyDescent="0.25">
      <c r="A5810">
        <f ca="1">29649.4522522357*(((RANDBETWEEN(3800,4995))))</f>
        <v>121236610.25939161</v>
      </c>
      <c r="B5810">
        <v>214045665.31184521</v>
      </c>
    </row>
    <row r="5811" spans="1:2" x14ac:dyDescent="0.25">
      <c r="A5811">
        <f ca="1">28206.168811062*(((RANDBETWEEN(3800,4995))))</f>
        <v>126561079.45523515</v>
      </c>
      <c r="B5811">
        <v>228956913.17751029</v>
      </c>
    </row>
    <row r="5812" spans="1:2" x14ac:dyDescent="0.25">
      <c r="A5812">
        <f ca="1">32207.7360958905*(((RANDBETWEEN(3800,4995))))</f>
        <v>160362318.02143893</v>
      </c>
      <c r="B5812">
        <v>244833410.76373252</v>
      </c>
    </row>
    <row r="5813" spans="1:2" x14ac:dyDescent="0.25">
      <c r="A5813">
        <f ca="1">31836.3018942289*(((RANDBETWEEN(3800,4995))))</f>
        <v>157971729.99916381</v>
      </c>
      <c r="B5813">
        <v>245481373.51489469</v>
      </c>
    </row>
    <row r="5814" spans="1:2" x14ac:dyDescent="0.25">
      <c r="A5814">
        <f ca="1">26473.3520973311*(((RANDBETWEEN(3800,4995))))</f>
        <v>112961793.39931189</v>
      </c>
      <c r="B5814">
        <v>260351625.02719969</v>
      </c>
    </row>
    <row r="5815" spans="1:2" x14ac:dyDescent="0.25">
      <c r="A5815">
        <f ca="1">27732.4114204217*(((RANDBETWEEN(3800,4995))))</f>
        <v>133503828.57791023</v>
      </c>
      <c r="B5815">
        <v>212395000.86799467</v>
      </c>
    </row>
    <row r="5816" spans="1:2" x14ac:dyDescent="0.25">
      <c r="A5816">
        <f ca="1">26949.2827323102*(((RANDBETWEEN(3800,4995))))</f>
        <v>131135209.77542152</v>
      </c>
      <c r="B5816">
        <v>213764954.28002831</v>
      </c>
    </row>
    <row r="5817" spans="1:2" x14ac:dyDescent="0.25">
      <c r="A5817">
        <f ca="1">32393.9438533464*(((RANDBETWEEN(3800,4995))))</f>
        <v>143537565.21417785</v>
      </c>
      <c r="B5817">
        <v>259471427.88929418</v>
      </c>
    </row>
    <row r="5818" spans="1:2" x14ac:dyDescent="0.25">
      <c r="A5818">
        <f ca="1">31246.361123297*(((RANDBETWEEN(3800,4995))))</f>
        <v>133828164.69108087</v>
      </c>
      <c r="B5818">
        <v>251420641.58853716</v>
      </c>
    </row>
    <row r="5819" spans="1:2" x14ac:dyDescent="0.25">
      <c r="A5819">
        <f ca="1">29965.4958383536*(((RANDBETWEEN(3800,4995))))</f>
        <v>120641086.24521171</v>
      </c>
      <c r="B5819">
        <v>267080567.93573046</v>
      </c>
    </row>
    <row r="5820" spans="1:2" x14ac:dyDescent="0.25">
      <c r="A5820">
        <f ca="1">28196.9965990866*(((RANDBETWEEN(3800,4995))))</f>
        <v>122685132.2026258</v>
      </c>
      <c r="B5820">
        <v>243254458.7309171</v>
      </c>
    </row>
    <row r="5821" spans="1:2" x14ac:dyDescent="0.25">
      <c r="A5821">
        <f ca="1">28030.3940268128*(((RANDBETWEEN(3800,4995))))</f>
        <v>134209526.60037988</v>
      </c>
      <c r="B5821">
        <v>220405243.54047081</v>
      </c>
    </row>
    <row r="5822" spans="1:2" x14ac:dyDescent="0.25">
      <c r="A5822">
        <f ca="1">33266.2997925365*(((RANDBETWEEN(3800,4995))))</f>
        <v>155187288.53218266</v>
      </c>
      <c r="B5822">
        <v>249378618.28334197</v>
      </c>
    </row>
    <row r="5823" spans="1:2" x14ac:dyDescent="0.25">
      <c r="A5823">
        <f ca="1">33361.4720238776*(((RANDBETWEEN(3800,4995))))</f>
        <v>153929831.91817111</v>
      </c>
      <c r="B5823">
        <v>215431442.46200243</v>
      </c>
    </row>
    <row r="5824" spans="1:2" x14ac:dyDescent="0.25">
      <c r="A5824">
        <f ca="1">29922.8522853016*(((RANDBETWEEN(3800,4995))))</f>
        <v>140038948.69521168</v>
      </c>
      <c r="B5824">
        <v>261568064.41842294</v>
      </c>
    </row>
    <row r="5825" spans="1:2" x14ac:dyDescent="0.25">
      <c r="A5825">
        <f ca="1">31026.6085945004*(((RANDBETWEEN(3800,4995))))</f>
        <v>151099583.85521677</v>
      </c>
      <c r="B5825">
        <v>267749246.11233026</v>
      </c>
    </row>
    <row r="5826" spans="1:2" x14ac:dyDescent="0.25">
      <c r="A5826">
        <f ca="1">28993.3751194703*(((RANDBETWEEN(3800,4995))))</f>
        <v>136268863.06151053</v>
      </c>
      <c r="B5826">
        <v>255429775.93860945</v>
      </c>
    </row>
    <row r="5827" spans="1:2" x14ac:dyDescent="0.25">
      <c r="A5827">
        <f ca="1">30103.9855148826*(((RANDBETWEEN(3800,4995))))</f>
        <v>125684139.52463488</v>
      </c>
      <c r="B5827">
        <v>267873612.2304433</v>
      </c>
    </row>
    <row r="5828" spans="1:2" x14ac:dyDescent="0.25">
      <c r="A5828">
        <f ca="1">27050.7015866452*(((RANDBETWEEN(3800,4995))))</f>
        <v>116804929.45113377</v>
      </c>
      <c r="B5828">
        <v>243145781.51576763</v>
      </c>
    </row>
    <row r="5829" spans="1:2" x14ac:dyDescent="0.25">
      <c r="A5829">
        <f ca="1">32123.9437213566*(((RANDBETWEEN(3800,4995))))</f>
        <v>158949273.53327236</v>
      </c>
      <c r="B5829">
        <v>267267665.75175053</v>
      </c>
    </row>
    <row r="5830" spans="1:2" x14ac:dyDescent="0.25">
      <c r="A5830">
        <f ca="1">34022.0079827918*(((RANDBETWEEN(3800,4995))))</f>
        <v>130644510.65392035</v>
      </c>
      <c r="B5830">
        <v>249872904.17218006</v>
      </c>
    </row>
    <row r="5831" spans="1:2" x14ac:dyDescent="0.25">
      <c r="A5831">
        <f ca="1">27358.7365620911*(((RANDBETWEEN(3800,4995))))</f>
        <v>107191529.85027312</v>
      </c>
      <c r="B5831">
        <v>213400210.62885684</v>
      </c>
    </row>
    <row r="5832" spans="1:2" x14ac:dyDescent="0.25">
      <c r="A5832">
        <f ca="1">26965.920492735*(((RANDBETWEEN(3800,4995))))</f>
        <v>119917448.43119271</v>
      </c>
      <c r="B5832">
        <v>212390700.16177231</v>
      </c>
    </row>
    <row r="5833" spans="1:2" x14ac:dyDescent="0.25">
      <c r="A5833">
        <f ca="1">32703.0603350056*(((RANDBETWEEN(3800,4995))))</f>
        <v>124467847.63503124</v>
      </c>
      <c r="B5833">
        <v>245658937.24537069</v>
      </c>
    </row>
    <row r="5834" spans="1:2" x14ac:dyDescent="0.25">
      <c r="A5834">
        <f ca="1">27077.7546843864*(((RANDBETWEEN(3800,4995))))</f>
        <v>128835956.78831033</v>
      </c>
      <c r="B5834">
        <v>217604827.69800895</v>
      </c>
    </row>
    <row r="5835" spans="1:2" x14ac:dyDescent="0.25">
      <c r="A5835">
        <f ca="1">28714.3448227182*(((RANDBETWEEN(3800,4995))))</f>
        <v>137828855.14904717</v>
      </c>
      <c r="B5835">
        <v>248696731.10548869</v>
      </c>
    </row>
    <row r="5836" spans="1:2" x14ac:dyDescent="0.25">
      <c r="A5836">
        <f ca="1">28411.4611006618*(((RANDBETWEEN(3800,4995))))</f>
        <v>129499439.69681643</v>
      </c>
      <c r="B5836">
        <v>223651287.53563842</v>
      </c>
    </row>
    <row r="5837" spans="1:2" x14ac:dyDescent="0.25">
      <c r="A5837">
        <f ca="1">27628.5877863803*(((RANDBETWEEN(3800,4995))))</f>
        <v>137231195.53495118</v>
      </c>
      <c r="B5837">
        <v>255559222.54728484</v>
      </c>
    </row>
    <row r="5838" spans="1:2" x14ac:dyDescent="0.25">
      <c r="A5838">
        <f ca="1">28259.9808263916*(((RANDBETWEEN(3800,4995))))</f>
        <v>141158604.22782615</v>
      </c>
      <c r="B5838">
        <v>253761120.88592649</v>
      </c>
    </row>
    <row r="5839" spans="1:2" x14ac:dyDescent="0.25">
      <c r="A5839">
        <f ca="1">29742.9427107856*(((RANDBETWEEN(3800,4995))))</f>
        <v>147138337.59025627</v>
      </c>
      <c r="B5839">
        <v>248334825.02114621</v>
      </c>
    </row>
    <row r="5840" spans="1:2" x14ac:dyDescent="0.25">
      <c r="A5840">
        <f ca="1">29687.8838092564*(((RANDBETWEEN(3800,4995))))</f>
        <v>140839320.79111251</v>
      </c>
      <c r="B5840">
        <v>207525809.26583502</v>
      </c>
    </row>
    <row r="5841" spans="1:2" x14ac:dyDescent="0.25">
      <c r="A5841">
        <f ca="1">27121.0703592831*(((RANDBETWEEN(3800,4995))))</f>
        <v>112660926.27246203</v>
      </c>
      <c r="B5841">
        <v>213387637.93582007</v>
      </c>
    </row>
    <row r="5842" spans="1:2" x14ac:dyDescent="0.25">
      <c r="A5842">
        <f ca="1">27030.6878278385*(((RANDBETWEEN(3800,4995))))</f>
        <v>122692292.05055907</v>
      </c>
      <c r="B5842">
        <v>211052798.12551039</v>
      </c>
    </row>
    <row r="5843" spans="1:2" x14ac:dyDescent="0.25">
      <c r="A5843">
        <f ca="1">32230.2500036547*(((RANDBETWEEN(3800,4995))))</f>
        <v>141071804.26599663</v>
      </c>
      <c r="B5843">
        <v>251846854.13422912</v>
      </c>
    </row>
    <row r="5844" spans="1:2" x14ac:dyDescent="0.25">
      <c r="A5844">
        <f ca="1">30316.1020127774*(((RANDBETWEEN(3800,4995))))</f>
        <v>118626907.175998</v>
      </c>
      <c r="B5844">
        <v>241038605.33017758</v>
      </c>
    </row>
    <row r="5845" spans="1:2" x14ac:dyDescent="0.25">
      <c r="A5845">
        <f ca="1">27418.2554834308*(((RANDBETWEEN(3800,4995))))</f>
        <v>113127722.12463534</v>
      </c>
      <c r="B5845">
        <v>254052556.03491181</v>
      </c>
    </row>
    <row r="5846" spans="1:2" x14ac:dyDescent="0.25">
      <c r="A5846">
        <f ca="1">32027.9561367425*(((RANDBETWEEN(3800,4995))))</f>
        <v>122250708.57394615</v>
      </c>
      <c r="B5846">
        <v>238400564.450784</v>
      </c>
    </row>
    <row r="5847" spans="1:2" x14ac:dyDescent="0.25">
      <c r="A5847">
        <f ca="1">29894.282169961*(((RANDBETWEEN(3800,4995))))</f>
        <v>126452813.57893519</v>
      </c>
      <c r="B5847">
        <v>204109017.02593118</v>
      </c>
    </row>
    <row r="5848" spans="1:2" x14ac:dyDescent="0.25">
      <c r="A5848">
        <f ca="1">26385.7026994261*(((RANDBETWEEN(3800,4995))))</f>
        <v>120371575.71478176</v>
      </c>
      <c r="B5848">
        <v>244979466.76828623</v>
      </c>
    </row>
    <row r="5849" spans="1:2" x14ac:dyDescent="0.25">
      <c r="A5849">
        <f ca="1">28940.9905066132*(((RANDBETWEEN(3800,4995))))</f>
        <v>132057739.68167582</v>
      </c>
      <c r="B5849">
        <v>267575580.24662551</v>
      </c>
    </row>
    <row r="5850" spans="1:2" x14ac:dyDescent="0.25">
      <c r="A5850">
        <f ca="1">33725.3451508161*(((RANDBETWEEN(3800,4995))))</f>
        <v>131157867.29152381</v>
      </c>
      <c r="B5850">
        <v>234011405.96222851</v>
      </c>
    </row>
    <row r="5851" spans="1:2" x14ac:dyDescent="0.25">
      <c r="A5851">
        <f ca="1">27061.8125648685*(((RANDBETWEEN(3800,4995))))</f>
        <v>117935379.15769686</v>
      </c>
      <c r="B5851">
        <v>215150567.89255649</v>
      </c>
    </row>
    <row r="5852" spans="1:2" x14ac:dyDescent="0.25">
      <c r="A5852">
        <f ca="1">25940.2711272798*(((RANDBETWEEN(3800,4995))))</f>
        <v>129441952.92512639</v>
      </c>
      <c r="B5852">
        <v>248108857.69673175</v>
      </c>
    </row>
    <row r="5853" spans="1:2" x14ac:dyDescent="0.25">
      <c r="A5853">
        <f ca="1">28822.8274680847*(((RANDBETWEEN(3800,4995))))</f>
        <v>138436040.32921088</v>
      </c>
      <c r="B5853">
        <v>217238002.171597</v>
      </c>
    </row>
    <row r="5854" spans="1:2" x14ac:dyDescent="0.25">
      <c r="A5854">
        <f ca="1">31406.9814875345*(((RANDBETWEEN(3800,4995))))</f>
        <v>143592719.36100751</v>
      </c>
      <c r="B5854">
        <v>253251349.10857543</v>
      </c>
    </row>
    <row r="5855" spans="1:2" x14ac:dyDescent="0.25">
      <c r="A5855">
        <f ca="1">30100.9435063179*(((RANDBETWEEN(3800,4995))))</f>
        <v>146079878.83616072</v>
      </c>
      <c r="B5855">
        <v>232969039.55696794</v>
      </c>
    </row>
    <row r="5856" spans="1:2" x14ac:dyDescent="0.25">
      <c r="A5856">
        <f ca="1">33171.0329378405*(((RANDBETWEEN(3800,4995))))</f>
        <v>153117488.04107177</v>
      </c>
      <c r="B5856">
        <v>222321022.06233388</v>
      </c>
    </row>
    <row r="5857" spans="1:2" x14ac:dyDescent="0.25">
      <c r="A5857">
        <f ca="1">29847.1339716998*(((RANDBETWEEN(3800,4995))))</f>
        <v>144609364.0928857</v>
      </c>
      <c r="B5857">
        <v>259377573.35239494</v>
      </c>
    </row>
    <row r="5858" spans="1:2" x14ac:dyDescent="0.25">
      <c r="A5858">
        <f ca="1">33014.1271233595*(((RANDBETWEEN(3800,4995))))</f>
        <v>151336758.73347977</v>
      </c>
      <c r="B5858">
        <v>211924678.57650664</v>
      </c>
    </row>
    <row r="5859" spans="1:2" x14ac:dyDescent="0.25">
      <c r="A5859">
        <f ca="1">32366.7578261985*(((RANDBETWEEN(3800,4995))))</f>
        <v>139597826.50439429</v>
      </c>
      <c r="B5859">
        <v>232053511.25297868</v>
      </c>
    </row>
    <row r="5860" spans="1:2" x14ac:dyDescent="0.25">
      <c r="A5860">
        <f ca="1">27418.0987576489*(((RANDBETWEEN(3800,4995))))</f>
        <v>113785109.84424309</v>
      </c>
      <c r="B5860">
        <v>238633589.74688372</v>
      </c>
    </row>
    <row r="5861" spans="1:2" x14ac:dyDescent="0.25">
      <c r="A5861">
        <f ca="1">30140.6109258452*(((RANDBETWEEN(3800,4995))))</f>
        <v>120743287.36893596</v>
      </c>
      <c r="B5861">
        <v>260378194.95415652</v>
      </c>
    </row>
    <row r="5862" spans="1:2" x14ac:dyDescent="0.25">
      <c r="A5862">
        <f ca="1">31658.2918817242*(((RANDBETWEEN(3800,4995))))</f>
        <v>129039197.70990802</v>
      </c>
      <c r="B5862">
        <v>227023423.51633856</v>
      </c>
    </row>
    <row r="5863" spans="1:2" x14ac:dyDescent="0.25">
      <c r="A5863">
        <f ca="1">26065.0557908219*(((RANDBETWEEN(3800,4995))))</f>
        <v>119664671.13566354</v>
      </c>
      <c r="B5863">
        <v>211557001.29999042</v>
      </c>
    </row>
    <row r="5864" spans="1:2" x14ac:dyDescent="0.25">
      <c r="A5864">
        <f ca="1">27271.5906335728*(((RANDBETWEEN(3800,4995))))</f>
        <v>134312583.87034625</v>
      </c>
      <c r="B5864">
        <v>247264739.23323774</v>
      </c>
    </row>
    <row r="5865" spans="1:2" x14ac:dyDescent="0.25">
      <c r="A5865">
        <f ca="1">29882.4844722794*(((RANDBETWEEN(3800,4995))))</f>
        <v>124998432.54754473</v>
      </c>
      <c r="B5865">
        <v>205131363.62219667</v>
      </c>
    </row>
    <row r="5866" spans="1:2" x14ac:dyDescent="0.25">
      <c r="A5866">
        <f ca="1">32448.8020526573*(((RANDBETWEEN(3800,4995))))</f>
        <v>126712572.01562688</v>
      </c>
      <c r="B5866">
        <v>233488273.13171896</v>
      </c>
    </row>
    <row r="5867" spans="1:2" x14ac:dyDescent="0.25">
      <c r="A5867">
        <f ca="1">28758.7660120027*(((RANDBETWEEN(3800,4995))))</f>
        <v>122656137.04119141</v>
      </c>
      <c r="B5867">
        <v>206222518.92338151</v>
      </c>
    </row>
    <row r="5868" spans="1:2" x14ac:dyDescent="0.25">
      <c r="A5868">
        <f ca="1">26962.5793349423*(((RANDBETWEEN(3800,4995))))</f>
        <v>117233294.94832896</v>
      </c>
      <c r="B5868">
        <v>216148338.29797408</v>
      </c>
    </row>
    <row r="5869" spans="1:2" x14ac:dyDescent="0.25">
      <c r="A5869">
        <f ca="1">27932.9817540002*(((RANDBETWEEN(3800,4995))))</f>
        <v>135083899.76234519</v>
      </c>
      <c r="B5869">
        <v>212062962.31594062</v>
      </c>
    </row>
    <row r="5870" spans="1:2" x14ac:dyDescent="0.25">
      <c r="A5870">
        <f ca="1">27405.0463118583*(((RANDBETWEEN(3800,4995))))</f>
        <v>126529098.8218499</v>
      </c>
      <c r="B5870">
        <v>215289480.51099837</v>
      </c>
    </row>
    <row r="5871" spans="1:2" x14ac:dyDescent="0.25">
      <c r="A5871">
        <f ca="1">27311.1356228949*(((RANDBETWEEN(3800,4995))))</f>
        <v>121397997.84376784</v>
      </c>
      <c r="B5871">
        <v>232531901.48108035</v>
      </c>
    </row>
    <row r="5872" spans="1:2" x14ac:dyDescent="0.25">
      <c r="A5872">
        <f ca="1">27610.2492662237*(((RANDBETWEEN(3800,4995))))</f>
        <v>124467003.6921365</v>
      </c>
      <c r="B5872">
        <v>249912344.77809238</v>
      </c>
    </row>
    <row r="5873" spans="1:2" x14ac:dyDescent="0.25">
      <c r="A5873">
        <f ca="1">28657.3204588261*(((RANDBETWEEN(3800,4995))))</f>
        <v>115947518.57641041</v>
      </c>
      <c r="B5873">
        <v>205908868.08353218</v>
      </c>
    </row>
    <row r="5874" spans="1:2" x14ac:dyDescent="0.25">
      <c r="A5874">
        <f ca="1">26804.4254967861*(((RANDBETWEEN(3800,4995))))</f>
        <v>102821776.20567164</v>
      </c>
      <c r="B5874">
        <v>204340211.33691412</v>
      </c>
    </row>
    <row r="5875" spans="1:2" x14ac:dyDescent="0.25">
      <c r="A5875">
        <f ca="1">27542.6762212199*(((RANDBETWEEN(3800,4995))))</f>
        <v>117194087.32129064</v>
      </c>
      <c r="B5875">
        <v>223658280.54225609</v>
      </c>
    </row>
    <row r="5876" spans="1:2" x14ac:dyDescent="0.25">
      <c r="A5876">
        <f ca="1">30095.6086121766*(((RANDBETWEEN(3800,4995))))</f>
        <v>133684693.45528862</v>
      </c>
      <c r="B5876">
        <v>231879978.86078215</v>
      </c>
    </row>
    <row r="5877" spans="1:2" x14ac:dyDescent="0.25">
      <c r="A5877">
        <f ca="1">30410.8752722713*(((RANDBETWEEN(3800,4995))))</f>
        <v>149469451.96321335</v>
      </c>
      <c r="B5877">
        <v>213316785.12769467</v>
      </c>
    </row>
    <row r="5878" spans="1:2" x14ac:dyDescent="0.25">
      <c r="A5878">
        <f ca="1">30995.4642341666*(((RANDBETWEEN(3800,4995))))</f>
        <v>150544969.78534713</v>
      </c>
      <c r="B5878">
        <v>250375739.98921484</v>
      </c>
    </row>
    <row r="5879" spans="1:2" x14ac:dyDescent="0.25">
      <c r="A5879">
        <f ca="1">33662.642645825*(((RANDBETWEEN(3800,4995))))</f>
        <v>128355656.40853061</v>
      </c>
      <c r="B5879">
        <v>246103532.66713947</v>
      </c>
    </row>
    <row r="5880" spans="1:2" x14ac:dyDescent="0.25">
      <c r="A5880">
        <f ca="1">29939.6642024553*(((RANDBETWEEN(3800,4995))))</f>
        <v>128890254.39156993</v>
      </c>
      <c r="B5880">
        <v>224688912.35837799</v>
      </c>
    </row>
    <row r="5881" spans="1:2" x14ac:dyDescent="0.25">
      <c r="A5881">
        <f ca="1">31029.2959722994*(((RANDBETWEEN(3800,4995))))</f>
        <v>146085925.43758553</v>
      </c>
      <c r="B5881">
        <v>222973101.78809771</v>
      </c>
    </row>
    <row r="5882" spans="1:2" x14ac:dyDescent="0.25">
      <c r="A5882">
        <f ca="1">32974.1121146787*(((RANDBETWEEN(3800,4995))))</f>
        <v>137699892.19089806</v>
      </c>
      <c r="B5882">
        <v>255257340.15942141</v>
      </c>
    </row>
    <row r="5883" spans="1:2" x14ac:dyDescent="0.25">
      <c r="A5883">
        <f ca="1">28990.8221476333*(((RANDBETWEEN(3800,4995))))</f>
        <v>137445487.80192968</v>
      </c>
      <c r="B5883">
        <v>244754275.02023613</v>
      </c>
    </row>
    <row r="5884" spans="1:2" x14ac:dyDescent="0.25">
      <c r="A5884">
        <f ca="1">26379.6864282411*(((RANDBETWEEN(3800,4995))))</f>
        <v>115252850.00498524</v>
      </c>
      <c r="B5884">
        <v>250487306.51869124</v>
      </c>
    </row>
    <row r="5885" spans="1:2" x14ac:dyDescent="0.25">
      <c r="A5885">
        <f ca="1">26478.3702140593*(((RANDBETWEEN(3800,4995))))</f>
        <v>114677821.39709073</v>
      </c>
      <c r="B5885">
        <v>222235294.84265548</v>
      </c>
    </row>
    <row r="5886" spans="1:2" x14ac:dyDescent="0.25">
      <c r="A5886">
        <f ca="1">27838.5360002223*(((RANDBETWEEN(3800,4995))))</f>
        <v>117367267.77693732</v>
      </c>
      <c r="B5886">
        <v>218120718.10864249</v>
      </c>
    </row>
    <row r="5887" spans="1:2" x14ac:dyDescent="0.25">
      <c r="A5887">
        <f ca="1">30162.4738603556*(((RANDBETWEEN(3800,4995))))</f>
        <v>129065225.64846168</v>
      </c>
      <c r="B5887">
        <v>250789309.31136307</v>
      </c>
    </row>
    <row r="5888" spans="1:2" x14ac:dyDescent="0.25">
      <c r="A5888">
        <f ca="1">28642.9842174347*(((RANDBETWEEN(3800,4995))))</f>
        <v>119727674.02887712</v>
      </c>
      <c r="B5888">
        <v>231644327.24296671</v>
      </c>
    </row>
    <row r="5889" spans="1:2" x14ac:dyDescent="0.25">
      <c r="A5889">
        <f ca="1">30220.0351339754*(((RANDBETWEEN(3800,4995))))</f>
        <v>120094419.62241808</v>
      </c>
      <c r="B5889">
        <v>233528897.4801501</v>
      </c>
    </row>
    <row r="5890" spans="1:2" x14ac:dyDescent="0.25">
      <c r="A5890">
        <f ca="1">29091.1622930733*(((RANDBETWEEN(3800,4995))))</f>
        <v>135128448.85132563</v>
      </c>
      <c r="B5890">
        <v>257494055.56255624</v>
      </c>
    </row>
    <row r="5891" spans="1:2" x14ac:dyDescent="0.25">
      <c r="A5891">
        <f ca="1">27161.8837676606*(((RANDBETWEEN(3800,4995))))</f>
        <v>118643108.2971416</v>
      </c>
      <c r="B5891">
        <v>240085009.78043172</v>
      </c>
    </row>
    <row r="5892" spans="1:2" x14ac:dyDescent="0.25">
      <c r="A5892">
        <f ca="1">26014.7438186796*(((RANDBETWEEN(3800,4995))))</f>
        <v>102836282.31524028</v>
      </c>
      <c r="B5892">
        <v>245304465.18000263</v>
      </c>
    </row>
    <row r="5893" spans="1:2" x14ac:dyDescent="0.25">
      <c r="A5893">
        <f ca="1">28457.7171719108*(((RANDBETWEEN(3800,4995))))</f>
        <v>125811567.61701757</v>
      </c>
      <c r="B5893">
        <v>225880532.49881908</v>
      </c>
    </row>
    <row r="5894" spans="1:2" x14ac:dyDescent="0.25">
      <c r="A5894">
        <f ca="1">28558.1432848227*(((RANDBETWEEN(3800,4995))))</f>
        <v>122228853.25904131</v>
      </c>
      <c r="B5894">
        <v>213020516.40206534</v>
      </c>
    </row>
    <row r="5895" spans="1:2" x14ac:dyDescent="0.25">
      <c r="A5895">
        <f ca="1">27147.8862753753*(((RANDBETWEEN(3800,4995))))</f>
        <v>117930417.98023021</v>
      </c>
      <c r="B5895">
        <v>209880056.87880394</v>
      </c>
    </row>
    <row r="5896" spans="1:2" x14ac:dyDescent="0.25">
      <c r="A5896">
        <f ca="1">29633.5424112824*(((RANDBETWEEN(3800,4995))))</f>
        <v>147871376.63229895</v>
      </c>
      <c r="B5896">
        <v>255197515.27206805</v>
      </c>
    </row>
    <row r="5897" spans="1:2" x14ac:dyDescent="0.25">
      <c r="A5897">
        <f ca="1">28760.3952859763*(((RANDBETWEEN(3800,4995))))</f>
        <v>126258135.30543603</v>
      </c>
      <c r="B5897">
        <v>216048118.76389134</v>
      </c>
    </row>
    <row r="5898" spans="1:2" x14ac:dyDescent="0.25">
      <c r="A5898">
        <f ca="1">26988.048394493*(((RANDBETWEEN(3800,4995))))</f>
        <v>113403779.35365954</v>
      </c>
      <c r="B5898">
        <v>206802823.57333487</v>
      </c>
    </row>
    <row r="5899" spans="1:2" x14ac:dyDescent="0.25">
      <c r="A5899">
        <f ca="1">33863.8186909264*(((RANDBETWEEN(3800,4995))))</f>
        <v>138164380.25897968</v>
      </c>
      <c r="B5899">
        <v>254920498.86880243</v>
      </c>
    </row>
    <row r="5900" spans="1:2" x14ac:dyDescent="0.25">
      <c r="A5900">
        <f ca="1">27810.772471931*(((RANDBETWEEN(3800,4995))))</f>
        <v>134965678.80628121</v>
      </c>
      <c r="B5900">
        <v>236782466.71180391</v>
      </c>
    </row>
    <row r="5901" spans="1:2" x14ac:dyDescent="0.25">
      <c r="A5901">
        <f ca="1">31724.8548630021*(((RANDBETWEEN(3800,4995))))</f>
        <v>146949527.72542596</v>
      </c>
      <c r="B5901">
        <v>242820973.7686168</v>
      </c>
    </row>
    <row r="5902" spans="1:2" x14ac:dyDescent="0.25">
      <c r="A5902">
        <f ca="1">31330.8455196761*(((RANDBETWEEN(3800,4995))))</f>
        <v>131495558.64608066</v>
      </c>
      <c r="B5902">
        <v>223054867.24378812</v>
      </c>
    </row>
    <row r="5903" spans="1:2" x14ac:dyDescent="0.25">
      <c r="A5903">
        <f ca="1">29419.9352393961*(((RANDBETWEEN(3800,4995))))</f>
        <v>115120206.59175685</v>
      </c>
      <c r="B5903">
        <v>218395873.41169208</v>
      </c>
    </row>
    <row r="5904" spans="1:2" x14ac:dyDescent="0.25">
      <c r="A5904">
        <f ca="1">26984.5828722693*(((RANDBETWEEN(3800,4995))))</f>
        <v>116168629.26511919</v>
      </c>
      <c r="B5904">
        <v>257434256.36306545</v>
      </c>
    </row>
    <row r="5905" spans="1:2" x14ac:dyDescent="0.25">
      <c r="A5905">
        <f ca="1">28561.7799442388*(((RANDBETWEEN(3800,4995))))</f>
        <v>118617072.10842383</v>
      </c>
      <c r="B5905">
        <v>223460717.67389095</v>
      </c>
    </row>
    <row r="5906" spans="1:2" x14ac:dyDescent="0.25">
      <c r="A5906">
        <f ca="1">32042.8377490588*(((RANDBETWEEN(3800,4995))))</f>
        <v>139194087.18191156</v>
      </c>
      <c r="B5906">
        <v>262924849.42586991</v>
      </c>
    </row>
    <row r="5907" spans="1:2" x14ac:dyDescent="0.25">
      <c r="A5907">
        <f ca="1">27438.8146457399*(((RANDBETWEEN(3800,4995))))</f>
        <v>135657499.60853794</v>
      </c>
      <c r="B5907">
        <v>228981527.95182055</v>
      </c>
    </row>
    <row r="5908" spans="1:2" x14ac:dyDescent="0.25">
      <c r="A5908">
        <f ca="1">33486.8803469165*(((RANDBETWEEN(3800,4995))))</f>
        <v>147509707.92816728</v>
      </c>
      <c r="B5908">
        <v>204527650.73770031</v>
      </c>
    </row>
    <row r="5909" spans="1:2" x14ac:dyDescent="0.25">
      <c r="A5909">
        <f ca="1">27323.2520548109*(((RANDBETWEEN(3800,4995))))</f>
        <v>133501409.53980631</v>
      </c>
      <c r="B5909">
        <v>235568665.77267087</v>
      </c>
    </row>
    <row r="5910" spans="1:2" x14ac:dyDescent="0.25">
      <c r="A5910">
        <f ca="1">28401.3776321816*(((RANDBETWEEN(3800,4995))))</f>
        <v>124284428.51842684</v>
      </c>
      <c r="B5910">
        <v>207748423.90131032</v>
      </c>
    </row>
    <row r="5911" spans="1:2" x14ac:dyDescent="0.25">
      <c r="A5911">
        <f ca="1">26054.3340304069*(((RANDBETWEEN(3800,4995))))</f>
        <v>129906909.47560877</v>
      </c>
      <c r="B5911">
        <v>233354531.29262424</v>
      </c>
    </row>
    <row r="5912" spans="1:2" x14ac:dyDescent="0.25">
      <c r="A5912">
        <f ca="1">33968.365717912*(((RANDBETWEEN(3800,4995))))</f>
        <v>134141076.22003451</v>
      </c>
      <c r="B5912">
        <v>262077668.24514443</v>
      </c>
    </row>
    <row r="5913" spans="1:2" x14ac:dyDescent="0.25">
      <c r="A5913">
        <f ca="1">31670.9310722147*(((RANDBETWEEN(3800,4995))))</f>
        <v>152843913.35450795</v>
      </c>
      <c r="B5913">
        <v>254660226.22133657</v>
      </c>
    </row>
    <row r="5914" spans="1:2" x14ac:dyDescent="0.25">
      <c r="A5914">
        <f ca="1">29583.891458198*(((RANDBETWEEN(3800,4995))))</f>
        <v>127772827.20795719</v>
      </c>
      <c r="B5914">
        <v>237551979.3451463</v>
      </c>
    </row>
    <row r="5915" spans="1:2" x14ac:dyDescent="0.25">
      <c r="A5915">
        <f ca="1">26331.9730844879*(((RANDBETWEEN(3800,4995))))</f>
        <v>110541623.00868025</v>
      </c>
      <c r="B5915">
        <v>237990638.36885583</v>
      </c>
    </row>
    <row r="5916" spans="1:2" x14ac:dyDescent="0.25">
      <c r="A5916">
        <f ca="1">31519.5971202469*(((RANDBETWEEN(3800,4995))))</f>
        <v>132665984.27911937</v>
      </c>
      <c r="B5916">
        <v>237336706.44191724</v>
      </c>
    </row>
    <row r="5917" spans="1:2" x14ac:dyDescent="0.25">
      <c r="A5917">
        <f ca="1">29392.4584622436*(((RANDBETWEEN(3800,4995))))</f>
        <v>125300050.42454427</v>
      </c>
      <c r="B5917">
        <v>267679978.57676169</v>
      </c>
    </row>
    <row r="5918" spans="1:2" x14ac:dyDescent="0.25">
      <c r="A5918">
        <f ca="1">29505.0418643496*(((RANDBETWEEN(3800,4995))))</f>
        <v>143807574.04684007</v>
      </c>
      <c r="B5918">
        <v>243744631.30291307</v>
      </c>
    </row>
    <row r="5919" spans="1:2" x14ac:dyDescent="0.25">
      <c r="A5919">
        <f ca="1">33618.3702419647*(((RANDBETWEEN(3800,4995))))</f>
        <v>135044993.26197219</v>
      </c>
      <c r="B5919">
        <v>250631292.40470326</v>
      </c>
    </row>
    <row r="5920" spans="1:2" x14ac:dyDescent="0.25">
      <c r="A5920">
        <f ca="1">32019.2163186037*(((RANDBETWEEN(3800,4995))))</f>
        <v>131823113.58369157</v>
      </c>
      <c r="B5920">
        <v>213503378.07788068</v>
      </c>
    </row>
    <row r="5921" spans="1:2" x14ac:dyDescent="0.25">
      <c r="A5921">
        <f ca="1">30558.3673678377*(((RANDBETWEEN(3800,4995))))</f>
        <v>121897327.43030459</v>
      </c>
      <c r="B5921">
        <v>250599640.51196808</v>
      </c>
    </row>
    <row r="5922" spans="1:2" x14ac:dyDescent="0.25">
      <c r="A5922">
        <f ca="1">31380.2888463831*(((RANDBETWEEN(3800,4995))))</f>
        <v>146138005.15760618</v>
      </c>
      <c r="B5922">
        <v>239018852.11403787</v>
      </c>
    </row>
    <row r="5923" spans="1:2" x14ac:dyDescent="0.25">
      <c r="A5923">
        <f ca="1">31246.1044144956*(((RANDBETWEEN(3800,4995))))</f>
        <v>120609963.03995316</v>
      </c>
      <c r="B5923">
        <v>211327615.50882304</v>
      </c>
    </row>
    <row r="5924" spans="1:2" x14ac:dyDescent="0.25">
      <c r="A5924">
        <f ca="1">29967.9780875669*(((RANDBETWEEN(3800,4995))))</f>
        <v>136564076.14504242</v>
      </c>
      <c r="B5924">
        <v>263623366.24629727</v>
      </c>
    </row>
    <row r="5925" spans="1:2" x14ac:dyDescent="0.25">
      <c r="A5925">
        <f ca="1">31980.2961237181*(((RANDBETWEEN(3800,4995))))</f>
        <v>150179470.59698015</v>
      </c>
      <c r="B5925">
        <v>247564045.96479982</v>
      </c>
    </row>
    <row r="5926" spans="1:2" x14ac:dyDescent="0.25">
      <c r="A5926">
        <f ca="1">31697.4782563831*(((RANDBETWEEN(3800,4995))))</f>
        <v>156870819.89083979</v>
      </c>
      <c r="B5926">
        <v>233373714.3300519</v>
      </c>
    </row>
    <row r="5927" spans="1:2" x14ac:dyDescent="0.25">
      <c r="A5927">
        <f ca="1">28966.662145061*(((RANDBETWEEN(3800,4995))))</f>
        <v>113810015.56794469</v>
      </c>
      <c r="B5927">
        <v>220204615.70177358</v>
      </c>
    </row>
    <row r="5928" spans="1:2" x14ac:dyDescent="0.25">
      <c r="A5928">
        <f ca="1">31362.2915836838*(((RANDBETWEEN(3800,4995))))</f>
        <v>133258376.93907237</v>
      </c>
      <c r="B5928">
        <v>238630597.34005153</v>
      </c>
    </row>
    <row r="5929" spans="1:2" x14ac:dyDescent="0.25">
      <c r="A5929">
        <f ca="1">26696.4882640573*(((RANDBETWEEN(3800,4995))))</f>
        <v>115782669.60121648</v>
      </c>
      <c r="B5929">
        <v>221676886.73332283</v>
      </c>
    </row>
    <row r="5930" spans="1:2" x14ac:dyDescent="0.25">
      <c r="A5930">
        <f ca="1">29919.4701817291*(((RANDBETWEEN(3800,4995))))</f>
        <v>148939122.56464723</v>
      </c>
      <c r="B5930">
        <v>264521283.05337161</v>
      </c>
    </row>
    <row r="5931" spans="1:2" x14ac:dyDescent="0.25">
      <c r="A5931">
        <f ca="1">32940.5234242558*(((RANDBETWEEN(3800,4995))))</f>
        <v>143390098.46578532</v>
      </c>
      <c r="B5931">
        <v>227030359.9971332</v>
      </c>
    </row>
    <row r="5932" spans="1:2" x14ac:dyDescent="0.25">
      <c r="A5932">
        <f ca="1">29068.6404023223*(((RANDBETWEEN(3800,4995))))</f>
        <v>112902599.3226198</v>
      </c>
      <c r="B5932">
        <v>259469508.5955947</v>
      </c>
    </row>
    <row r="5933" spans="1:2" x14ac:dyDescent="0.25">
      <c r="A5933">
        <f ca="1">32811.2673704752*(((RANDBETWEEN(3800,4995))))</f>
        <v>135740213.11165577</v>
      </c>
      <c r="B5933">
        <v>261494723.24747291</v>
      </c>
    </row>
    <row r="5934" spans="1:2" x14ac:dyDescent="0.25">
      <c r="A5934">
        <f ca="1">29555.1684499075*(((RANDBETWEEN(3800,4995))))</f>
        <v>123215497.26766427</v>
      </c>
      <c r="B5934">
        <v>215620267.7694549</v>
      </c>
    </row>
    <row r="5935" spans="1:2" x14ac:dyDescent="0.25">
      <c r="A5935">
        <f ca="1">31162.6806994688*(((RANDBETWEEN(3800,4995))))</f>
        <v>144937627.93322936</v>
      </c>
      <c r="B5935">
        <v>267354729.09705004</v>
      </c>
    </row>
    <row r="5936" spans="1:2" x14ac:dyDescent="0.25">
      <c r="A5936">
        <f ca="1">28626.5067820207*(((RANDBETWEEN(3800,4995))))</f>
        <v>130765882.98027037</v>
      </c>
      <c r="B5936">
        <v>208713177.0429619</v>
      </c>
    </row>
    <row r="5937" spans="1:2" x14ac:dyDescent="0.25">
      <c r="A5937">
        <f ca="1">31895.3909208738*(((RANDBETWEEN(3800,4995))))</f>
        <v>127868622.20178325</v>
      </c>
      <c r="B5937">
        <v>256581906.5181075</v>
      </c>
    </row>
    <row r="5938" spans="1:2" x14ac:dyDescent="0.25">
      <c r="A5938">
        <f ca="1">30750.7859522413*(((RANDBETWEEN(3800,4995))))</f>
        <v>119282298.70874399</v>
      </c>
      <c r="B5938">
        <v>228969511.30129796</v>
      </c>
    </row>
    <row r="5939" spans="1:2" x14ac:dyDescent="0.25">
      <c r="A5939">
        <f ca="1">30025.9301352383*(((RANDBETWEEN(3800,4995))))</f>
        <v>127520125.28435698</v>
      </c>
      <c r="B5939">
        <v>247242055.15995502</v>
      </c>
    </row>
    <row r="5940" spans="1:2" x14ac:dyDescent="0.25">
      <c r="A5940">
        <f ca="1">29808.4497353134*(((RANDBETWEEN(3800,4995))))</f>
        <v>124450277.64493354</v>
      </c>
      <c r="B5940">
        <v>254283723.45689002</v>
      </c>
    </row>
    <row r="5941" spans="1:2" x14ac:dyDescent="0.25">
      <c r="A5941">
        <f ca="1">32686.3850055759*(((RANDBETWEEN(3800,4995))))</f>
        <v>129666889.31711972</v>
      </c>
      <c r="B5941">
        <v>246918451.25458664</v>
      </c>
    </row>
    <row r="5942" spans="1:2" x14ac:dyDescent="0.25">
      <c r="A5942">
        <f ca="1">32894.1227969515*(((RANDBETWEEN(3800,4995))))</f>
        <v>152299788.54988563</v>
      </c>
      <c r="B5942">
        <v>265708840.52837458</v>
      </c>
    </row>
    <row r="5943" spans="1:2" x14ac:dyDescent="0.25">
      <c r="A5943">
        <f ca="1">27649.833480738*(((RANDBETWEEN(3800,4995))))</f>
        <v>106479508.73432216</v>
      </c>
      <c r="B5943">
        <v>208067149.33478451</v>
      </c>
    </row>
    <row r="5944" spans="1:2" x14ac:dyDescent="0.25">
      <c r="A5944">
        <f ca="1">26434.3505461957*(((RANDBETWEEN(3800,4995))))</f>
        <v>123686326.20564954</v>
      </c>
      <c r="B5944">
        <v>219121259.47134385</v>
      </c>
    </row>
    <row r="5945" spans="1:2" x14ac:dyDescent="0.25">
      <c r="A5945">
        <f ca="1">31850.5441195435*(((RANDBETWEEN(3800,4995))))</f>
        <v>131128690.14016043</v>
      </c>
      <c r="B5945">
        <v>237399044.27789658</v>
      </c>
    </row>
    <row r="5946" spans="1:2" x14ac:dyDescent="0.25">
      <c r="A5946">
        <f ca="1">29065.2393348187*(((RANDBETWEEN(3800,4995))))</f>
        <v>137594843.0110316</v>
      </c>
      <c r="B5946">
        <v>250970266.86962768</v>
      </c>
    </row>
    <row r="5947" spans="1:2" x14ac:dyDescent="0.25">
      <c r="A5947">
        <f ca="1">28597.5078747283*(((RANDBETWEEN(3800,4995))))</f>
        <v>140814128.77516234</v>
      </c>
      <c r="B5947">
        <v>265281964.64053333</v>
      </c>
    </row>
    <row r="5948" spans="1:2" x14ac:dyDescent="0.25">
      <c r="A5948">
        <f ca="1">32385.5424908564*(((RANDBETWEEN(3800,4995))))</f>
        <v>133266507.34987427</v>
      </c>
      <c r="B5948">
        <v>256527647.97733837</v>
      </c>
    </row>
    <row r="5949" spans="1:2" x14ac:dyDescent="0.25">
      <c r="A5949">
        <f ca="1">31581.3952664996*(((RANDBETWEEN(3800,4995))))</f>
        <v>120640929.91802843</v>
      </c>
      <c r="B5949">
        <v>224662693.21177423</v>
      </c>
    </row>
    <row r="5950" spans="1:2" x14ac:dyDescent="0.25">
      <c r="A5950">
        <f ca="1">29388.0477044824*(((RANDBETWEEN(3800,4995))))</f>
        <v>114642774.09518579</v>
      </c>
      <c r="B5950">
        <v>254365459.13029391</v>
      </c>
    </row>
    <row r="5951" spans="1:2" x14ac:dyDescent="0.25">
      <c r="A5951">
        <f ca="1">29539.0686665011*(((RANDBETWEEN(3800,4995))))</f>
        <v>127224768.7466203</v>
      </c>
      <c r="B5951">
        <v>205568772.94014117</v>
      </c>
    </row>
    <row r="5952" spans="1:2" x14ac:dyDescent="0.25">
      <c r="A5952">
        <f ca="1">30202.9891122497*(((RANDBETWEEN(3800,4995))))</f>
        <v>141440598.01266557</v>
      </c>
      <c r="B5952">
        <v>225124523.12713262</v>
      </c>
    </row>
    <row r="5953" spans="1:2" x14ac:dyDescent="0.25">
      <c r="A5953">
        <f ca="1">28167.0038892129*(((RANDBETWEEN(3800,4995))))</f>
        <v>136863471.89768544</v>
      </c>
      <c r="B5953">
        <v>266148925.90674117</v>
      </c>
    </row>
    <row r="5954" spans="1:2" x14ac:dyDescent="0.25">
      <c r="A5954">
        <f ca="1">27706.0159975502*(((RANDBETWEEN(3800,4995))))</f>
        <v>108967760.91836491</v>
      </c>
      <c r="B5954">
        <v>227288920.24780837</v>
      </c>
    </row>
    <row r="5955" spans="1:2" x14ac:dyDescent="0.25">
      <c r="A5955">
        <f ca="1">32120.7836669084*(((RANDBETWEEN(3800,4995))))</f>
        <v>138761785.44104421</v>
      </c>
      <c r="B5955">
        <v>266226011.30439392</v>
      </c>
    </row>
    <row r="5956" spans="1:2" x14ac:dyDescent="0.25">
      <c r="A5956">
        <f ca="1">32052.9639133958*(((RANDBETWEEN(3800,4995))))</f>
        <v>148757805.52207002</v>
      </c>
      <c r="B5956">
        <v>209211957.85576019</v>
      </c>
    </row>
    <row r="5957" spans="1:2" x14ac:dyDescent="0.25">
      <c r="A5957">
        <f ca="1">29989.4281487822*(((RANDBETWEEN(3800,4995))))</f>
        <v>144249149.39564255</v>
      </c>
      <c r="B5957">
        <v>225335340.48106784</v>
      </c>
    </row>
    <row r="5958" spans="1:2" x14ac:dyDescent="0.25">
      <c r="A5958">
        <f ca="1">31119.7615140388*(((RANDBETWEEN(3800,4995))))</f>
        <v>147476549.81502992</v>
      </c>
      <c r="B5958">
        <v>239717387.83133039</v>
      </c>
    </row>
    <row r="5959" spans="1:2" x14ac:dyDescent="0.25">
      <c r="A5959">
        <f ca="1">30975.5855006257*(((RANDBETWEEN(3800,4995))))</f>
        <v>146452568.24695852</v>
      </c>
      <c r="B5959">
        <v>214928394.4624742</v>
      </c>
    </row>
    <row r="5960" spans="1:2" x14ac:dyDescent="0.25">
      <c r="A5960">
        <f ca="1">32314.5924900349*(((RANDBETWEEN(3800,4995))))</f>
        <v>125251360.49137543</v>
      </c>
      <c r="B5960">
        <v>220137230.79328141</v>
      </c>
    </row>
    <row r="5961" spans="1:2" x14ac:dyDescent="0.25">
      <c r="A5961">
        <f ca="1">34678.4854939235*(((RANDBETWEEN(3800,4995))))</f>
        <v>161636420.8871775</v>
      </c>
      <c r="B5961">
        <v>243534052.19591281</v>
      </c>
    </row>
    <row r="5962" spans="1:2" x14ac:dyDescent="0.25">
      <c r="A5962">
        <f ca="1">31496.8222618552*(((RANDBETWEEN(3800,4995))))</f>
        <v>130018882.29693826</v>
      </c>
      <c r="B5962">
        <v>263005414.24082857</v>
      </c>
    </row>
    <row r="5963" spans="1:2" x14ac:dyDescent="0.25">
      <c r="A5963">
        <f ca="1">31172.6325229338*(((RANDBETWEEN(3800,4995))))</f>
        <v>119422355.19535927</v>
      </c>
      <c r="B5963">
        <v>247735524.74904099</v>
      </c>
    </row>
    <row r="5964" spans="1:2" x14ac:dyDescent="0.25">
      <c r="A5964">
        <f ca="1">33912.8897572886*(((RANDBETWEEN(3800,4995))))</f>
        <v>138737631.99706769</v>
      </c>
      <c r="B5964">
        <v>235779067.00645724</v>
      </c>
    </row>
    <row r="5965" spans="1:2" x14ac:dyDescent="0.25">
      <c r="A5965">
        <f ca="1">29801.0391803349*(((RANDBETWEEN(3800,4995))))</f>
        <v>116343256.96002738</v>
      </c>
      <c r="B5965">
        <v>229872274.69269651</v>
      </c>
    </row>
    <row r="5966" spans="1:2" x14ac:dyDescent="0.25">
      <c r="A5966">
        <f ca="1">29207.6332706453*(((RANDBETWEEN(3800,4995))))</f>
        <v>126469052.06189395</v>
      </c>
      <c r="B5966">
        <v>256937590.73698944</v>
      </c>
    </row>
    <row r="5967" spans="1:2" x14ac:dyDescent="0.25">
      <c r="A5967">
        <f ca="1">26714.4856883266*(((RANDBETWEEN(3800,4995))))</f>
        <v>115192862.28806445</v>
      </c>
      <c r="B5967">
        <v>247957469.671426</v>
      </c>
    </row>
    <row r="5968" spans="1:2" x14ac:dyDescent="0.25">
      <c r="A5968">
        <f ca="1">30725.655036511*(((RANDBETWEEN(3800,4995))))</f>
        <v>122626089.25071551</v>
      </c>
      <c r="B5968">
        <v>217856515.4254815</v>
      </c>
    </row>
    <row r="5969" spans="1:2" x14ac:dyDescent="0.25">
      <c r="A5969">
        <f ca="1">32341.794295093*(((RANDBETWEEN(3800,4995))))</f>
        <v>157924981.54293936</v>
      </c>
      <c r="B5969">
        <v>242208601.71726298</v>
      </c>
    </row>
    <row r="5970" spans="1:2" x14ac:dyDescent="0.25">
      <c r="A5970">
        <f ca="1">31019.2996709676*(((RANDBETWEEN(3800,4995))))</f>
        <v>121657693.30953495</v>
      </c>
      <c r="B5970">
        <v>244292161.32969981</v>
      </c>
    </row>
    <row r="5971" spans="1:2" x14ac:dyDescent="0.25">
      <c r="A5971">
        <f ca="1">30439.0219423559*(((RANDBETWEEN(3800,4995))))</f>
        <v>124069453.4370425</v>
      </c>
      <c r="B5971">
        <v>216600196.03169239</v>
      </c>
    </row>
    <row r="5972" spans="1:2" x14ac:dyDescent="0.25">
      <c r="A5972">
        <f ca="1">31979.1154148203*(((RANDBETWEEN(3800,4995))))</f>
        <v>158552454.22667891</v>
      </c>
      <c r="B5972">
        <v>264810217.97817692</v>
      </c>
    </row>
    <row r="5973" spans="1:2" x14ac:dyDescent="0.25">
      <c r="A5973">
        <f ca="1">30078.9507111116*(((RANDBETWEEN(3800,4995))))</f>
        <v>131655567.26253559</v>
      </c>
      <c r="B5973">
        <v>214003495.3400971</v>
      </c>
    </row>
    <row r="5974" spans="1:2" x14ac:dyDescent="0.25">
      <c r="A5974">
        <f ca="1">29643.68253857*(((RANDBETWEEN(3800,4995))))</f>
        <v>127438191.23331234</v>
      </c>
      <c r="B5974">
        <v>263432664.53459665</v>
      </c>
    </row>
    <row r="5975" spans="1:2" x14ac:dyDescent="0.25">
      <c r="A5975">
        <f ca="1">31073.8007961891*(((RANDBETWEEN(3800,4995))))</f>
        <v>119913797.27249384</v>
      </c>
      <c r="B5975">
        <v>255563614.89602157</v>
      </c>
    </row>
    <row r="5976" spans="1:2" x14ac:dyDescent="0.25">
      <c r="A5976">
        <f ca="1">26192.5971648417*(((RANDBETWEEN(3800,4995))))</f>
        <v>128055607.53891085</v>
      </c>
      <c r="B5976">
        <v>214148128.61486816</v>
      </c>
    </row>
    <row r="5977" spans="1:2" x14ac:dyDescent="0.25">
      <c r="A5977">
        <f ca="1">31124.9342688724*(((RANDBETWEEN(3800,4995))))</f>
        <v>136264962.22912329</v>
      </c>
      <c r="B5977">
        <v>206589393.82373425</v>
      </c>
    </row>
    <row r="5978" spans="1:2" x14ac:dyDescent="0.25">
      <c r="A5978">
        <f ca="1">29088.0279007525*(((RANDBETWEEN(3800,4995))))</f>
        <v>132205086.80891992</v>
      </c>
      <c r="B5978">
        <v>224250526.84608978</v>
      </c>
    </row>
    <row r="5979" spans="1:2" x14ac:dyDescent="0.25">
      <c r="A5979">
        <f ca="1">30162.2004523622*(((RANDBETWEEN(3800,4995))))</f>
        <v>118115176.9714504</v>
      </c>
      <c r="B5979">
        <v>206620856.43054104</v>
      </c>
    </row>
    <row r="5980" spans="1:2" x14ac:dyDescent="0.25">
      <c r="A5980">
        <f ca="1">30643.2165772793*(((RANDBETWEEN(3800,4995))))</f>
        <v>124595318.6032175</v>
      </c>
      <c r="B5980">
        <v>216092572.41968173</v>
      </c>
    </row>
    <row r="5981" spans="1:2" x14ac:dyDescent="0.25">
      <c r="A5981">
        <f ca="1">28513.4564723901*(((RANDBETWEEN(3800,4995))))</f>
        <v>131104872.8600495</v>
      </c>
      <c r="B5981">
        <v>211606363.1543296</v>
      </c>
    </row>
    <row r="5982" spans="1:2" x14ac:dyDescent="0.25">
      <c r="A5982">
        <f ca="1">28479.6602249184*(((RANDBETWEEN(3800,4995))))</f>
        <v>136474531.79780883</v>
      </c>
      <c r="B5982">
        <v>215037330.26932132</v>
      </c>
    </row>
    <row r="5983" spans="1:2" x14ac:dyDescent="0.25">
      <c r="A5983">
        <f ca="1">27983.119971682*(((RANDBETWEEN(3800,4995))))</f>
        <v>118872293.63970496</v>
      </c>
      <c r="B5983">
        <v>247927358.6833353</v>
      </c>
    </row>
    <row r="5984" spans="1:2" x14ac:dyDescent="0.25">
      <c r="A5984">
        <f ca="1">28783.075107482*(((RANDBETWEEN(3800,4995))))</f>
        <v>113952194.35052127</v>
      </c>
      <c r="B5984">
        <v>254194277.29103556</v>
      </c>
    </row>
    <row r="5985" spans="1:2" x14ac:dyDescent="0.25">
      <c r="A5985">
        <f ca="1">29540.4220902223*(((RANDBETWEEN(3800,4995))))</f>
        <v>129209806.22263218</v>
      </c>
      <c r="B5985">
        <v>237939469.8178165</v>
      </c>
    </row>
    <row r="5986" spans="1:2" x14ac:dyDescent="0.25">
      <c r="A5986">
        <f ca="1">29469.4343429995*(((RANDBETWEEN(3800,4995))))</f>
        <v>142779409.39183265</v>
      </c>
      <c r="B5986">
        <v>235181051.27405807</v>
      </c>
    </row>
    <row r="5987" spans="1:2" x14ac:dyDescent="0.25">
      <c r="A5987">
        <f ca="1">31282.7323950042*(((RANDBETWEEN(3800,4995))))</f>
        <v>144901616.45365965</v>
      </c>
      <c r="B5987">
        <v>228853091.32986528</v>
      </c>
    </row>
    <row r="5988" spans="1:2" x14ac:dyDescent="0.25">
      <c r="A5988">
        <f ca="1">26699.6230493404*(((RANDBETWEEN(3800,4995))))</f>
        <v>111177230.37745339</v>
      </c>
      <c r="B5988">
        <v>216279625.9908455</v>
      </c>
    </row>
    <row r="5989" spans="1:2" x14ac:dyDescent="0.25">
      <c r="A5989">
        <f ca="1">27277.55025383*(((RANDBETWEEN(3800,4995))))</f>
        <v>107882711.2538975</v>
      </c>
      <c r="B5989">
        <v>234273570.02236235</v>
      </c>
    </row>
    <row r="5990" spans="1:2" x14ac:dyDescent="0.25">
      <c r="A5990">
        <f ca="1">30765.2551226823*(((RANDBETWEEN(3800,4995))))</f>
        <v>122568776.40876628</v>
      </c>
      <c r="B5990">
        <v>263022662.88651967</v>
      </c>
    </row>
    <row r="5991" spans="1:2" x14ac:dyDescent="0.25">
      <c r="A5991">
        <f ca="1">28410.7126599672*(((RANDBETWEEN(3800,4995))))</f>
        <v>134837242.28420451</v>
      </c>
      <c r="B5991">
        <v>260588401.77523175</v>
      </c>
    </row>
    <row r="5992" spans="1:2" x14ac:dyDescent="0.25">
      <c r="A5992">
        <f ca="1">29723.8939947747*(((RANDBETWEEN(3800,4995))))</f>
        <v>114110029.04594001</v>
      </c>
      <c r="B5992">
        <v>208574142.2784403</v>
      </c>
    </row>
    <row r="5993" spans="1:2" x14ac:dyDescent="0.25">
      <c r="A5993">
        <f ca="1">27930.287622646*(((RANDBETWEEN(3800,4995))))</f>
        <v>128200020.18794519</v>
      </c>
      <c r="B5993">
        <v>229537125.58648756</v>
      </c>
    </row>
    <row r="5994" spans="1:2" x14ac:dyDescent="0.25">
      <c r="A5994">
        <f ca="1">29997.3797012693*(((RANDBETWEEN(3800,4995))))</f>
        <v>122869267.25639892</v>
      </c>
      <c r="B5994">
        <v>236632019.62800196</v>
      </c>
    </row>
    <row r="5995" spans="1:2" x14ac:dyDescent="0.25">
      <c r="A5995">
        <f ca="1">27305.2067736295*(((RANDBETWEEN(3800,4995))))</f>
        <v>118750344.25851455</v>
      </c>
      <c r="B5995">
        <v>255926862.14838415</v>
      </c>
    </row>
    <row r="5996" spans="1:2" x14ac:dyDescent="0.25">
      <c r="A5996">
        <f ca="1">31537.534809424*(((RANDBETWEEN(3800,4995))))</f>
        <v>133939910.3356237</v>
      </c>
      <c r="B5996">
        <v>215130710.68585098</v>
      </c>
    </row>
    <row r="5997" spans="1:2" x14ac:dyDescent="0.25">
      <c r="A5997">
        <f ca="1">26381.2453785406*(((RANDBETWEEN(3800,4995))))</f>
        <v>126260640.38169542</v>
      </c>
      <c r="B5997">
        <v>211810248.30622733</v>
      </c>
    </row>
    <row r="5998" spans="1:2" x14ac:dyDescent="0.25">
      <c r="A5998">
        <f ca="1">25437.2025259277*(((RANDBETWEEN(3800,4995))))</f>
        <v>118639112.5809269</v>
      </c>
      <c r="B5998">
        <v>253361612.96121061</v>
      </c>
    </row>
    <row r="5999" spans="1:2" x14ac:dyDescent="0.25">
      <c r="A5999">
        <f ca="1">28371.8346638596*(((RANDBETWEEN(3800,4995))))</f>
        <v>117913344.86300044</v>
      </c>
      <c r="B5999">
        <v>245297458.6162481</v>
      </c>
    </row>
    <row r="6000" spans="1:2" x14ac:dyDescent="0.25">
      <c r="A6000">
        <f ca="1">31818.6179962123*(((RANDBETWEEN(3800,4995))))</f>
        <v>122342586.19543634</v>
      </c>
      <c r="B6000">
        <v>233209454.28328153</v>
      </c>
    </row>
    <row r="6001" spans="1:2" x14ac:dyDescent="0.25">
      <c r="A6001">
        <f ca="1">34971.8480708731*(((RANDBETWEEN(3800,4995))))</f>
        <v>159716430.13967752</v>
      </c>
      <c r="B6001">
        <v>227367363.51159433</v>
      </c>
    </row>
    <row r="6002" spans="1:2" x14ac:dyDescent="0.25">
      <c r="A6002">
        <f ca="1">29240.044995159*(((RANDBETWEEN(3800,4995))))</f>
        <v>113129734.08627005</v>
      </c>
      <c r="B6002">
        <v>249775269.34692067</v>
      </c>
    </row>
    <row r="6003" spans="1:2" x14ac:dyDescent="0.25">
      <c r="A6003">
        <f ca="1">34104.0756935139*(((RANDBETWEEN(3800,4995))))</f>
        <v>164620373.37259156</v>
      </c>
      <c r="B6003">
        <v>235128318.51781893</v>
      </c>
    </row>
    <row r="6004" spans="1:2" x14ac:dyDescent="0.25">
      <c r="A6004">
        <f ca="1">31254.7471900243*(((RANDBETWEEN(3800,4995))))</f>
        <v>153742101.4277294</v>
      </c>
      <c r="B6004">
        <v>244515930.96398741</v>
      </c>
    </row>
    <row r="6005" spans="1:2" x14ac:dyDescent="0.25">
      <c r="A6005">
        <f ca="1">31019.4929633409*(((RANDBETWEEN(3800,4995))))</f>
        <v>152026535.01333374</v>
      </c>
      <c r="B6005">
        <v>241717297.665847</v>
      </c>
    </row>
    <row r="6006" spans="1:2" x14ac:dyDescent="0.25">
      <c r="A6006">
        <f ca="1">30360.4191655587*(((RANDBETWEEN(3800,4995))))</f>
        <v>148249926.78542304</v>
      </c>
      <c r="B6006">
        <v>260630076.91616097</v>
      </c>
    </row>
    <row r="6007" spans="1:2" x14ac:dyDescent="0.25">
      <c r="A6007">
        <f ca="1">26777.0956830955*(((RANDBETWEEN(3800,4995))))</f>
        <v>112570910.25173354</v>
      </c>
      <c r="B6007">
        <v>210128316.26213858</v>
      </c>
    </row>
    <row r="6008" spans="1:2" x14ac:dyDescent="0.25">
      <c r="A6008">
        <f ca="1">32631.2178150378*(((RANDBETWEEN(3800,4995))))</f>
        <v>125956500.76604606</v>
      </c>
      <c r="B6008">
        <v>244852069.21601164</v>
      </c>
    </row>
    <row r="6009" spans="1:2" x14ac:dyDescent="0.25">
      <c r="A6009">
        <f ca="1">30037.941121167*(((RANDBETWEEN(3800,4995))))</f>
        <v>132587472.10883133</v>
      </c>
      <c r="B6009">
        <v>238760982.04181954</v>
      </c>
    </row>
    <row r="6010" spans="1:2" x14ac:dyDescent="0.25">
      <c r="A6010">
        <f ca="1">30285.3166839754*(((RANDBETWEEN(3800,4995))))</f>
        <v>123473236.12056786</v>
      </c>
      <c r="B6010">
        <v>253851959.9294748</v>
      </c>
    </row>
    <row r="6011" spans="1:2" x14ac:dyDescent="0.25">
      <c r="A6011">
        <f ca="1">27447.6976197325*(((RANDBETWEEN(3800,4995))))</f>
        <v>105646188.13835047</v>
      </c>
      <c r="B6011">
        <v>226385446.97909346</v>
      </c>
    </row>
    <row r="6012" spans="1:2" x14ac:dyDescent="0.25">
      <c r="A6012">
        <f ca="1">29880.1148535803*(((RANDBETWEEN(3800,4995))))</f>
        <v>114440839.88921268</v>
      </c>
      <c r="B6012">
        <v>261357667.70080024</v>
      </c>
    </row>
    <row r="6013" spans="1:2" x14ac:dyDescent="0.25">
      <c r="A6013">
        <f ca="1">27360.4925849738*(((RANDBETWEEN(3800,4995))))</f>
        <v>126159231.30931437</v>
      </c>
      <c r="B6013">
        <v>227930584.91624752</v>
      </c>
    </row>
    <row r="6014" spans="1:2" x14ac:dyDescent="0.25">
      <c r="A6014">
        <f ca="1">27930.6511476813*(((RANDBETWEEN(3800,4995))))</f>
        <v>117001497.65763682</v>
      </c>
      <c r="B6014">
        <v>240145220.98851451</v>
      </c>
    </row>
    <row r="6015" spans="1:2" x14ac:dyDescent="0.25">
      <c r="A6015">
        <f ca="1">31279.1528808013*(((RANDBETWEEN(3800,4995))))</f>
        <v>129558251.2322789</v>
      </c>
      <c r="B6015">
        <v>226633468.27568364</v>
      </c>
    </row>
    <row r="6016" spans="1:2" x14ac:dyDescent="0.25">
      <c r="A6016">
        <f ca="1">30282.3241711453*(((RANDBETWEEN(3800,4995))))</f>
        <v>130244276.26009582</v>
      </c>
      <c r="B6016">
        <v>211968745.37892014</v>
      </c>
    </row>
    <row r="6017" spans="1:2" x14ac:dyDescent="0.25">
      <c r="A6017">
        <f ca="1">29985.6516354473*(((RANDBETWEEN(3800,4995))))</f>
        <v>148608889.50527698</v>
      </c>
      <c r="B6017">
        <v>231947539.2633675</v>
      </c>
    </row>
    <row r="6018" spans="1:2" x14ac:dyDescent="0.25">
      <c r="A6018">
        <f ca="1">31121.1504750925*(((RANDBETWEEN(3800,4995))))</f>
        <v>141787961.56452164</v>
      </c>
      <c r="B6018">
        <v>234035716.22839731</v>
      </c>
    </row>
    <row r="6019" spans="1:2" x14ac:dyDescent="0.25">
      <c r="A6019">
        <f ca="1">30631.4833103023*(((RANDBETWEEN(3800,4995))))</f>
        <v>138883145.32891083</v>
      </c>
      <c r="B6019">
        <v>264837347.63608509</v>
      </c>
    </row>
    <row r="6020" spans="1:2" x14ac:dyDescent="0.25">
      <c r="A6020">
        <f ca="1">30424.1749393194*(((RANDBETWEEN(3800,4995))))</f>
        <v>140072901.4206264</v>
      </c>
      <c r="B6020">
        <v>220463480.94634825</v>
      </c>
    </row>
    <row r="6021" spans="1:2" x14ac:dyDescent="0.25">
      <c r="A6021">
        <f ca="1">31672.1303845867*(((RANDBETWEEN(3800,4995))))</f>
        <v>127385308.4068076</v>
      </c>
      <c r="B6021">
        <v>266931808.15184966</v>
      </c>
    </row>
    <row r="6022" spans="1:2" x14ac:dyDescent="0.25">
      <c r="A6022">
        <f ca="1">26732.369687464*(((RANDBETWEEN(3800,4995))))</f>
        <v>120482790.18140037</v>
      </c>
      <c r="B6022">
        <v>229113030.88391918</v>
      </c>
    </row>
    <row r="6023" spans="1:2" x14ac:dyDescent="0.25">
      <c r="A6023">
        <f ca="1">32583.0456747845*(((RANDBETWEEN(3800,4995))))</f>
        <v>138119530.61541131</v>
      </c>
      <c r="B6023">
        <v>234162334.66191521</v>
      </c>
    </row>
    <row r="6024" spans="1:2" x14ac:dyDescent="0.25">
      <c r="A6024">
        <f ca="1">32201.1463670265*(((RANDBETWEEN(3800,4995))))</f>
        <v>154501100.26899332</v>
      </c>
      <c r="B6024">
        <v>266826254.52975267</v>
      </c>
    </row>
    <row r="6025" spans="1:2" x14ac:dyDescent="0.25">
      <c r="A6025">
        <f ca="1">30915.3474798714*(((RANDBETWEEN(3800,4995))))</f>
        <v>145147556.41799617</v>
      </c>
      <c r="B6025">
        <v>214021360.70831415</v>
      </c>
    </row>
    <row r="6026" spans="1:2" x14ac:dyDescent="0.25">
      <c r="A6026">
        <f ca="1">31130.2613782663*(((RANDBETWEEN(3800,4995))))</f>
        <v>119073249.77186862</v>
      </c>
      <c r="B6026">
        <v>251408633.77261546</v>
      </c>
    </row>
    <row r="6027" spans="1:2" x14ac:dyDescent="0.25">
      <c r="A6027">
        <f ca="1">28423.4313681042*(((RANDBETWEEN(3800,4995))))</f>
        <v>110453454.29645301</v>
      </c>
      <c r="B6027">
        <v>245271276.42798525</v>
      </c>
    </row>
    <row r="6028" spans="1:2" x14ac:dyDescent="0.25">
      <c r="A6028">
        <f ca="1">28103.7201457591*(((RANDBETWEEN(3800,4995))))</f>
        <v>125764147.65227176</v>
      </c>
      <c r="B6028">
        <v>221365132.4687742</v>
      </c>
    </row>
    <row r="6029" spans="1:2" x14ac:dyDescent="0.25">
      <c r="A6029">
        <f ca="1">29037.0311084209*(((RANDBETWEEN(3800,4995))))</f>
        <v>136648268.39622855</v>
      </c>
      <c r="B6029">
        <v>252541693.0261001</v>
      </c>
    </row>
    <row r="6030" spans="1:2" x14ac:dyDescent="0.25">
      <c r="A6030">
        <f ca="1">27320.3451268906*(((RANDBETWEEN(3800,4995))))</f>
        <v>113297471.24121526</v>
      </c>
      <c r="B6030">
        <v>208432685.31894785</v>
      </c>
    </row>
    <row r="6031" spans="1:2" x14ac:dyDescent="0.25">
      <c r="A6031">
        <f ca="1">30825.3878201485*(((RANDBETWEEN(3800,4995))))</f>
        <v>132764945.34137958</v>
      </c>
      <c r="B6031">
        <v>248109633.60970318</v>
      </c>
    </row>
    <row r="6032" spans="1:2" x14ac:dyDescent="0.25">
      <c r="A6032">
        <f ca="1">29540.4930669562*(((RANDBETWEEN(3800,4995))))</f>
        <v>120938778.61611862</v>
      </c>
      <c r="B6032">
        <v>226194326.47054988</v>
      </c>
    </row>
    <row r="6033" spans="1:2" x14ac:dyDescent="0.25">
      <c r="A6033">
        <f ca="1">33007.7134714513*(((RANDBETWEEN(3800,4995))))</f>
        <v>156258515.57385039</v>
      </c>
      <c r="B6033">
        <v>222683143.05412275</v>
      </c>
    </row>
    <row r="6034" spans="1:2" x14ac:dyDescent="0.25">
      <c r="A6034">
        <f ca="1">30198.3314185807*(((RANDBETWEEN(3800,4995))))</f>
        <v>136526656.34340328</v>
      </c>
      <c r="B6034">
        <v>265608173.39298999</v>
      </c>
    </row>
    <row r="6035" spans="1:2" x14ac:dyDescent="0.25">
      <c r="A6035">
        <f ca="1">30898.8528787368*(((RANDBETWEEN(3800,4995))))</f>
        <v>134595403.13977754</v>
      </c>
      <c r="B6035">
        <v>230629171.11157042</v>
      </c>
    </row>
    <row r="6036" spans="1:2" x14ac:dyDescent="0.25">
      <c r="A6036">
        <f ca="1">26354.0398132393*(((RANDBETWEEN(3800,4995))))</f>
        <v>108025209.19446771</v>
      </c>
      <c r="B6036">
        <v>252567377.07831153</v>
      </c>
    </row>
    <row r="6037" spans="1:2" x14ac:dyDescent="0.25">
      <c r="A6037">
        <f ca="1">31021.6260591931*(((RANDBETWEEN(3800,4995))))</f>
        <v>128367488.63294111</v>
      </c>
      <c r="B6037">
        <v>218762099.18439141</v>
      </c>
    </row>
    <row r="6038" spans="1:2" x14ac:dyDescent="0.25">
      <c r="A6038">
        <f ca="1">31880.2890686351*(((RANDBETWEEN(3800,4995))))</f>
        <v>154077437.06871334</v>
      </c>
      <c r="B6038">
        <v>235685087.95953619</v>
      </c>
    </row>
    <row r="6039" spans="1:2" x14ac:dyDescent="0.25">
      <c r="A6039">
        <f ca="1">28469.8479365239*(((RANDBETWEEN(3800,4995))))</f>
        <v>142149950.74706376</v>
      </c>
      <c r="B6039">
        <v>232729942.38597634</v>
      </c>
    </row>
    <row r="6040" spans="1:2" x14ac:dyDescent="0.25">
      <c r="A6040">
        <f ca="1">33306.3531893027*(((RANDBETWEEN(3800,4995))))</f>
        <v>154974461.38982561</v>
      </c>
      <c r="B6040">
        <v>256829039.28994304</v>
      </c>
    </row>
    <row r="6041" spans="1:2" x14ac:dyDescent="0.25">
      <c r="A6041">
        <f ca="1">27472.806661483*(((RANDBETWEEN(3800,4995))))</f>
        <v>118902307.23089862</v>
      </c>
      <c r="B6041">
        <v>211276976.76859069</v>
      </c>
    </row>
    <row r="6042" spans="1:2" x14ac:dyDescent="0.25">
      <c r="A6042">
        <f ca="1">29411.6833123009*(((RANDBETWEEN(3800,4995))))</f>
        <v>122587896.04567029</v>
      </c>
      <c r="B6042">
        <v>224810863.50288936</v>
      </c>
    </row>
    <row r="6043" spans="1:2" x14ac:dyDescent="0.25">
      <c r="A6043">
        <f ca="1">26823.1474808287*(((RANDBETWEEN(3800,4995))))</f>
        <v>112952274.04176979</v>
      </c>
      <c r="B6043">
        <v>210221255.62294275</v>
      </c>
    </row>
    <row r="6044" spans="1:2" x14ac:dyDescent="0.25">
      <c r="A6044">
        <f ca="1">26865.3790588083*(((RANDBETWEEN(3800,4995))))</f>
        <v>108160016.09076239</v>
      </c>
      <c r="B6044">
        <v>214569113.70157868</v>
      </c>
    </row>
    <row r="6045" spans="1:2" x14ac:dyDescent="0.25">
      <c r="A6045">
        <f ca="1">28291.519858044*(((RANDBETWEEN(3800,4995))))</f>
        <v>125105100.81227042</v>
      </c>
      <c r="B6045">
        <v>216983171.95208049</v>
      </c>
    </row>
    <row r="6046" spans="1:2" x14ac:dyDescent="0.25">
      <c r="A6046">
        <f ca="1">27587.5495018563*(((RANDBETWEEN(3800,4995))))</f>
        <v>125578525.33244972</v>
      </c>
      <c r="B6046">
        <v>239517395.90055323</v>
      </c>
    </row>
    <row r="6047" spans="1:2" x14ac:dyDescent="0.25">
      <c r="A6047">
        <f ca="1">29225.3341755184*(((RANDBETWEEN(3800,4995))))</f>
        <v>133852030.52387421</v>
      </c>
      <c r="B6047">
        <v>219736141.04781011</v>
      </c>
    </row>
    <row r="6048" spans="1:2" x14ac:dyDescent="0.25">
      <c r="A6048">
        <f ca="1">28798.009213472*(((RANDBETWEEN(3800,4995))))</f>
        <v>117841453.70152734</v>
      </c>
      <c r="B6048">
        <v>252278118.5947808</v>
      </c>
    </row>
    <row r="6049" spans="1:2" x14ac:dyDescent="0.25">
      <c r="A6049">
        <f ca="1">33162.868354849*(((RANDBETWEEN(3800,4995))))</f>
        <v>160607771.44253379</v>
      </c>
      <c r="B6049">
        <v>243507266.40260571</v>
      </c>
    </row>
    <row r="6050" spans="1:2" x14ac:dyDescent="0.25">
      <c r="A6050">
        <f ca="1">30287.4445400399*(((RANDBETWEEN(3800,4995))))</f>
        <v>148893077.35883629</v>
      </c>
      <c r="B6050">
        <v>254791597.54533327</v>
      </c>
    </row>
    <row r="6051" spans="1:2" x14ac:dyDescent="0.25">
      <c r="A6051">
        <f ca="1">27137.4108112064*(((RANDBETWEEN(3800,4995))))</f>
        <v>103664909.2988085</v>
      </c>
      <c r="B6051">
        <v>214661579.59603006</v>
      </c>
    </row>
    <row r="6052" spans="1:2" x14ac:dyDescent="0.25">
      <c r="A6052">
        <f ca="1">31646.0070839678*(((RANDBETWEEN(3800,4995))))</f>
        <v>128862540.84591672</v>
      </c>
      <c r="B6052">
        <v>245117790.17406869</v>
      </c>
    </row>
    <row r="6053" spans="1:2" x14ac:dyDescent="0.25">
      <c r="A6053">
        <f ca="1">26318.4954394774*(((RANDBETWEEN(3800,4995))))</f>
        <v>131434566.2247503</v>
      </c>
      <c r="B6053">
        <v>214665455.04917869</v>
      </c>
    </row>
    <row r="6054" spans="1:2" x14ac:dyDescent="0.25">
      <c r="A6054">
        <f ca="1">30494.1938155664*(((RANDBETWEEN(3800,4995))))</f>
        <v>138809570.24845806</v>
      </c>
      <c r="B6054">
        <v>251919893.11563182</v>
      </c>
    </row>
    <row r="6055" spans="1:2" x14ac:dyDescent="0.25">
      <c r="A6055">
        <f ca="1">30169.5646257909*(((RANDBETWEEN(3800,4995))))</f>
        <v>115277906.435147</v>
      </c>
      <c r="B6055">
        <v>219160399.09577703</v>
      </c>
    </row>
    <row r="6056" spans="1:2" x14ac:dyDescent="0.25">
      <c r="A6056">
        <f ca="1">28919.0617864025*(((RANDBETWEEN(3800,4995))))</f>
        <v>120794921.08180308</v>
      </c>
      <c r="B6056">
        <v>236812396.32061231</v>
      </c>
    </row>
    <row r="6057" spans="1:2" x14ac:dyDescent="0.25">
      <c r="A6057">
        <f ca="1">30137.3594952493*(((RANDBETWEEN(3800,4995))))</f>
        <v>146075781.47347346</v>
      </c>
      <c r="B6057">
        <v>250098153.37851101</v>
      </c>
    </row>
    <row r="6058" spans="1:2" x14ac:dyDescent="0.25">
      <c r="A6058">
        <f ca="1">28715.6568429635*(((RANDBETWEEN(3800,4995))))</f>
        <v>112766384.42231764</v>
      </c>
      <c r="B6058">
        <v>221551480.00454384</v>
      </c>
    </row>
    <row r="6059" spans="1:2" x14ac:dyDescent="0.25">
      <c r="A6059">
        <f ca="1">31335.7128361992*(((RANDBETWEEN(3800,4995))))</f>
        <v>149095321.67463565</v>
      </c>
      <c r="B6059">
        <v>259532780.29223263</v>
      </c>
    </row>
    <row r="6060" spans="1:2" x14ac:dyDescent="0.25">
      <c r="A6060">
        <f ca="1">26699.9037255479*(((RANDBETWEEN(3800,4995))))</f>
        <v>112593494.01063544</v>
      </c>
      <c r="B6060">
        <v>228135253.89100847</v>
      </c>
    </row>
    <row r="6061" spans="1:2" x14ac:dyDescent="0.25">
      <c r="A6061">
        <f ca="1">31901.6560142843*(((RANDBETWEEN(3800,4995))))</f>
        <v>134369775.13216534</v>
      </c>
      <c r="B6061">
        <v>250214564.27406418</v>
      </c>
    </row>
    <row r="6062" spans="1:2" x14ac:dyDescent="0.25">
      <c r="A6062">
        <f ca="1">27044.3482768195*(((RANDBETWEEN(3800,4995))))</f>
        <v>121023458.53876728</v>
      </c>
      <c r="B6062">
        <v>242870668.21070045</v>
      </c>
    </row>
    <row r="6063" spans="1:2" x14ac:dyDescent="0.25">
      <c r="A6063">
        <f ca="1">26396.5461315401*(((RANDBETWEEN(3800,4995))))</f>
        <v>127231352.35402326</v>
      </c>
      <c r="B6063">
        <v>215029672.07440829</v>
      </c>
    </row>
    <row r="6064" spans="1:2" x14ac:dyDescent="0.25">
      <c r="A6064">
        <f ca="1">26816.3057562614*(((RANDBETWEEN(3800,4995))))</f>
        <v>103162328.24433759</v>
      </c>
      <c r="B6064">
        <v>231487264.27579466</v>
      </c>
    </row>
    <row r="6065" spans="1:2" x14ac:dyDescent="0.25">
      <c r="A6065">
        <f ca="1">31676.8005777725*(((RANDBETWEEN(3800,4995))))</f>
        <v>153569129.20104083</v>
      </c>
      <c r="B6065">
        <v>211865866.91861409</v>
      </c>
    </row>
    <row r="6066" spans="1:2" x14ac:dyDescent="0.25">
      <c r="A6066">
        <f ca="1">27676.4910399035*(((RANDBETWEEN(3800,4995))))</f>
        <v>135946923.98800611</v>
      </c>
      <c r="B6066">
        <v>211427621.82733381</v>
      </c>
    </row>
    <row r="6067" spans="1:2" x14ac:dyDescent="0.25">
      <c r="A6067">
        <f ca="1">25803.1881366954*(((RANDBETWEEN(3800,4995))))</f>
        <v>118075388.91351824</v>
      </c>
      <c r="B6067">
        <v>234694633.60905522</v>
      </c>
    </row>
    <row r="6068" spans="1:2" x14ac:dyDescent="0.25">
      <c r="A6068">
        <f ca="1">32215.0248776665*(((RANDBETWEEN(3800,4995))))</f>
        <v>156468375.83082619</v>
      </c>
      <c r="B6068">
        <v>246910600.70094335</v>
      </c>
    </row>
    <row r="6069" spans="1:2" x14ac:dyDescent="0.25">
      <c r="A6069">
        <f ca="1">28300.4103388226*(((RANDBETWEEN(3800,4995))))</f>
        <v>127153743.65232995</v>
      </c>
      <c r="B6069">
        <v>233998740.1231024</v>
      </c>
    </row>
    <row r="6070" spans="1:2" x14ac:dyDescent="0.25">
      <c r="A6070">
        <f ca="1">27237.0886816438*(((RANDBETWEEN(3800,4995))))</f>
        <v>135259382.39304328</v>
      </c>
      <c r="B6070">
        <v>226352107.56729871</v>
      </c>
    </row>
    <row r="6071" spans="1:2" x14ac:dyDescent="0.25">
      <c r="A6071">
        <f ca="1">30985.1188767947*(((RANDBETWEEN(3800,4995))))</f>
        <v>130044543.92590719</v>
      </c>
      <c r="B6071">
        <v>222797638.07195273</v>
      </c>
    </row>
    <row r="6072" spans="1:2" x14ac:dyDescent="0.25">
      <c r="A6072">
        <f ca="1">26809.2894374053*(((RANDBETWEEN(3800,4995))))</f>
        <v>111285360.45466951</v>
      </c>
      <c r="B6072">
        <v>216020341.84260851</v>
      </c>
    </row>
    <row r="6073" spans="1:2" x14ac:dyDescent="0.25">
      <c r="A6073">
        <f ca="1">26148.2855117491*(((RANDBETWEEN(3800,4995))))</f>
        <v>113797338.54713205</v>
      </c>
      <c r="B6073">
        <v>206677192.14512855</v>
      </c>
    </row>
    <row r="6074" spans="1:2" x14ac:dyDescent="0.25">
      <c r="A6074">
        <f ca="1">31022.077621217*(((RANDBETWEEN(3800,4995))))</f>
        <v>135411368.81661206</v>
      </c>
      <c r="B6074">
        <v>265090927.16939682</v>
      </c>
    </row>
    <row r="6075" spans="1:2" x14ac:dyDescent="0.25">
      <c r="A6075">
        <f ca="1">26756.4221097373*(((RANDBETWEEN(3800,4995))))</f>
        <v>111948870.107141</v>
      </c>
      <c r="B6075">
        <v>245869847.2086933</v>
      </c>
    </row>
    <row r="6076" spans="1:2" x14ac:dyDescent="0.25">
      <c r="A6076">
        <f ca="1">28561.8749249003*(((RANDBETWEEN(3800,4995))))</f>
        <v>112876529.70320608</v>
      </c>
      <c r="B6076">
        <v>237897262.17953318</v>
      </c>
    </row>
    <row r="6077" spans="1:2" x14ac:dyDescent="0.25">
      <c r="A6077">
        <f ca="1">26304.4496774733*(((RANDBETWEEN(3800,4995))))</f>
        <v>106033236.64989492</v>
      </c>
      <c r="B6077">
        <v>243944262.45727384</v>
      </c>
    </row>
    <row r="6078" spans="1:2" x14ac:dyDescent="0.25">
      <c r="A6078">
        <f ca="1">32143.570717348*(((RANDBETWEEN(3800,4995))))</f>
        <v>159528541.47019815</v>
      </c>
      <c r="B6078">
        <v>206943555.01455963</v>
      </c>
    </row>
    <row r="6079" spans="1:2" x14ac:dyDescent="0.25">
      <c r="A6079">
        <f ca="1">26616.2212918402*(((RANDBETWEEN(3800,4995))))</f>
        <v>113092324.2690292</v>
      </c>
      <c r="B6079">
        <v>223744079.78206435</v>
      </c>
    </row>
    <row r="6080" spans="1:2" x14ac:dyDescent="0.25">
      <c r="A6080">
        <f ca="1">30862.3690733327*(((RANDBETWEEN(3800,4995))))</f>
        <v>142985355.91675055</v>
      </c>
      <c r="B6080">
        <v>210988612.05344483</v>
      </c>
    </row>
    <row r="6081" spans="1:2" x14ac:dyDescent="0.25">
      <c r="A6081">
        <f ca="1">27515.2116955928*(((RANDBETWEEN(3800,4995))))</f>
        <v>114986069.67588232</v>
      </c>
      <c r="B6081">
        <v>242235977.73027524</v>
      </c>
    </row>
    <row r="6082" spans="1:2" x14ac:dyDescent="0.25">
      <c r="A6082">
        <f ca="1">27436.8478817126*(((RANDBETWEEN(3800,4995))))</f>
        <v>108046306.95818439</v>
      </c>
      <c r="B6082">
        <v>253851704.63555595</v>
      </c>
    </row>
    <row r="6083" spans="1:2" x14ac:dyDescent="0.25">
      <c r="A6083">
        <f ca="1">26008.4032424764*(((RANDBETWEEN(3800,4995))))</f>
        <v>104397730.6153001</v>
      </c>
      <c r="B6083">
        <v>220791776.13352638</v>
      </c>
    </row>
    <row r="6084" spans="1:2" x14ac:dyDescent="0.25">
      <c r="A6084">
        <f ca="1">28502.6862011706*(((RANDBETWEEN(3800,4995))))</f>
        <v>110875449.32255375</v>
      </c>
      <c r="B6084">
        <v>228015467.2780481</v>
      </c>
    </row>
    <row r="6085" spans="1:2" x14ac:dyDescent="0.25">
      <c r="A6085">
        <f ca="1">28116.1138576519*(((RANDBETWEEN(3800,4995))))</f>
        <v>126185118.99314165</v>
      </c>
      <c r="B6085">
        <v>229158022.18108404</v>
      </c>
    </row>
    <row r="6086" spans="1:2" x14ac:dyDescent="0.25">
      <c r="A6086">
        <f ca="1">28115.8036701853*(((RANDBETWEEN(3800,4995))))</f>
        <v>120279408.10105282</v>
      </c>
      <c r="B6086">
        <v>205315379.35419539</v>
      </c>
    </row>
    <row r="6087" spans="1:2" x14ac:dyDescent="0.25">
      <c r="A6087">
        <f ca="1">31718.1318851327*(((RANDBETWEEN(3800,4995))))</f>
        <v>137688410.51336095</v>
      </c>
      <c r="B6087">
        <v>210332882.85135239</v>
      </c>
    </row>
    <row r="6088" spans="1:2" x14ac:dyDescent="0.25">
      <c r="A6088">
        <f ca="1">28954.8970328064*(((RANDBETWEEN(3800,4995))))</f>
        <v>120104912.89208111</v>
      </c>
      <c r="B6088">
        <v>249121692.27604878</v>
      </c>
    </row>
    <row r="6089" spans="1:2" x14ac:dyDescent="0.25">
      <c r="A6089">
        <f ca="1">29744.8701360773*(((RANDBETWEEN(3800,4995))))</f>
        <v>144976497.04324073</v>
      </c>
      <c r="B6089">
        <v>225185993.65529251</v>
      </c>
    </row>
    <row r="6090" spans="1:2" x14ac:dyDescent="0.25">
      <c r="A6090">
        <f ca="1">31278.9077981844*(((RANDBETWEEN(3800,4995))))</f>
        <v>136407316.90788212</v>
      </c>
      <c r="B6090">
        <v>228254930.84858343</v>
      </c>
    </row>
    <row r="6091" spans="1:2" x14ac:dyDescent="0.25">
      <c r="A6091">
        <f ca="1">26069.1099607628*(((RANDBETWEEN(3800,4995))))</f>
        <v>119709352.93982282</v>
      </c>
      <c r="B6091">
        <v>226181093.16930723</v>
      </c>
    </row>
    <row r="6092" spans="1:2" x14ac:dyDescent="0.25">
      <c r="A6092">
        <f ca="1">31752.4860142256*(((RANDBETWEEN(3800,4995))))</f>
        <v>133455698.71779014</v>
      </c>
      <c r="B6092">
        <v>239766928.03470871</v>
      </c>
    </row>
    <row r="6093" spans="1:2" x14ac:dyDescent="0.25">
      <c r="A6093">
        <f ca="1">30472.6685134546*(((RANDBETWEEN(3800,4995))))</f>
        <v>120153731.94855149</v>
      </c>
      <c r="B6093">
        <v>240870687.99754786</v>
      </c>
    </row>
    <row r="6094" spans="1:2" x14ac:dyDescent="0.25">
      <c r="A6094">
        <f ca="1">26599.5393331443*(((RANDBETWEEN(3800,4995))))</f>
        <v>129326960.2377474</v>
      </c>
      <c r="B6094">
        <v>233778271.87399706</v>
      </c>
    </row>
    <row r="6095" spans="1:2" x14ac:dyDescent="0.25">
      <c r="A6095">
        <f ca="1">25541.3150157908*(((RANDBETWEEN(3800,4995))))</f>
        <v>104693850.24972662</v>
      </c>
      <c r="B6095">
        <v>210447047.98288006</v>
      </c>
    </row>
    <row r="6096" spans="1:2" x14ac:dyDescent="0.25">
      <c r="A6096">
        <f ca="1">32004.861519026*(((RANDBETWEEN(3800,4995))))</f>
        <v>127763407.18395199</v>
      </c>
      <c r="B6096">
        <v>214048075.29403871</v>
      </c>
    </row>
    <row r="6097" spans="1:2" x14ac:dyDescent="0.25">
      <c r="A6097">
        <f ca="1">28889.9231059899*(((RANDBETWEEN(3800,4995))))</f>
        <v>125873394.97279792</v>
      </c>
      <c r="B6097">
        <v>229630827.07027808</v>
      </c>
    </row>
    <row r="6098" spans="1:2" x14ac:dyDescent="0.25">
      <c r="A6098">
        <f ca="1">32919.7796218881*(((RANDBETWEEN(3800,4995))))</f>
        <v>126016916.39258781</v>
      </c>
      <c r="B6098">
        <v>264975069.87600043</v>
      </c>
    </row>
    <row r="6099" spans="1:2" x14ac:dyDescent="0.25">
      <c r="A6099">
        <f ca="1">30977.2345899324*(((RANDBETWEEN(3800,4995))))</f>
        <v>119107466.99828991</v>
      </c>
      <c r="B6099">
        <v>219736379.82841143</v>
      </c>
    </row>
    <row r="6100" spans="1:2" x14ac:dyDescent="0.25">
      <c r="A6100">
        <f ca="1">32878.6501550695*(((RANDBETWEEN(3800,4995))))</f>
        <v>158343579.14681482</v>
      </c>
      <c r="B6100">
        <v>261559528.39739469</v>
      </c>
    </row>
    <row r="6101" spans="1:2" x14ac:dyDescent="0.25">
      <c r="A6101">
        <f ca="1">31906.5068563937*(((RANDBETWEEN(3800,4995))))</f>
        <v>146961370.5805496</v>
      </c>
      <c r="B6101">
        <v>253192449.15416226</v>
      </c>
    </row>
    <row r="6102" spans="1:2" x14ac:dyDescent="0.25">
      <c r="A6102">
        <f ca="1">26212.7241530564*(((RANDBETWEEN(3800,4995))))</f>
        <v>107105190.88938837</v>
      </c>
      <c r="B6102">
        <v>227722713.25786567</v>
      </c>
    </row>
    <row r="6103" spans="1:2" x14ac:dyDescent="0.25">
      <c r="A6103">
        <f ca="1">27756.0351177744*(((RANDBETWEEN(3800,4995))))</f>
        <v>130259072.80771509</v>
      </c>
      <c r="B6103">
        <v>206019017.40919161</v>
      </c>
    </row>
    <row r="6104" spans="1:2" x14ac:dyDescent="0.25">
      <c r="A6104">
        <f ca="1">31912.0461011093*(((RANDBETWEEN(3800,4995))))</f>
        <v>126499350.7447975</v>
      </c>
      <c r="B6104">
        <v>258722271.1354619</v>
      </c>
    </row>
    <row r="6105" spans="1:2" x14ac:dyDescent="0.25">
      <c r="A6105">
        <f ca="1">27925.7140706067*(((RANDBETWEEN(3800,4995))))</f>
        <v>135830673.23943096</v>
      </c>
      <c r="B6105">
        <v>237269658.950836</v>
      </c>
    </row>
    <row r="6106" spans="1:2" x14ac:dyDescent="0.25">
      <c r="A6106">
        <f ca="1">31131.6613836595*(((RANDBETWEEN(3800,4995))))</f>
        <v>134270855.54772323</v>
      </c>
      <c r="B6106">
        <v>261302451.04889247</v>
      </c>
    </row>
    <row r="6107" spans="1:2" x14ac:dyDescent="0.25">
      <c r="A6107">
        <f ca="1">29231.5068414657*(((RANDBETWEEN(3800,4995))))</f>
        <v>130577141.06082726</v>
      </c>
      <c r="B6107">
        <v>251323026.0345819</v>
      </c>
    </row>
    <row r="6108" spans="1:2" x14ac:dyDescent="0.25">
      <c r="A6108">
        <f ca="1">28614.0968579004*(((RANDBETWEEN(3800,4995))))</f>
        <v>117289183.02053382</v>
      </c>
      <c r="B6108">
        <v>228885418.62866551</v>
      </c>
    </row>
    <row r="6109" spans="1:2" x14ac:dyDescent="0.25">
      <c r="A6109">
        <f ca="1">28175.9085141645*(((RANDBETWEEN(3800,4995))))</f>
        <v>117268131.23595247</v>
      </c>
      <c r="B6109">
        <v>247131836.64182857</v>
      </c>
    </row>
    <row r="6110" spans="1:2" x14ac:dyDescent="0.25">
      <c r="A6110">
        <f ca="1">30256.9844141449*(((RANDBETWEEN(3800,4995))))</f>
        <v>133039960.46899517</v>
      </c>
      <c r="B6110">
        <v>255044221.77958399</v>
      </c>
    </row>
    <row r="6111" spans="1:2" x14ac:dyDescent="0.25">
      <c r="A6111">
        <f ca="1">27542.5800746639*(((RANDBETWEEN(3800,4995))))</f>
        <v>122316598.11158223</v>
      </c>
      <c r="B6111">
        <v>211250168.31724733</v>
      </c>
    </row>
    <row r="6112" spans="1:2" x14ac:dyDescent="0.25">
      <c r="A6112">
        <f ca="1">25962.6661732166*(((RANDBETWEEN(3800,4995))))</f>
        <v>128359421.56038298</v>
      </c>
      <c r="B6112">
        <v>221340353.61492029</v>
      </c>
    </row>
    <row r="6113" spans="1:2" x14ac:dyDescent="0.25">
      <c r="A6113">
        <f ca="1">26175.4041383947*(((RANDBETWEEN(3800,4995))))</f>
        <v>125877518.5015402</v>
      </c>
      <c r="B6113">
        <v>266517464.78475344</v>
      </c>
    </row>
    <row r="6114" spans="1:2" x14ac:dyDescent="0.25">
      <c r="A6114">
        <f ca="1">28517.8720916754*(((RANDBETWEEN(3800,4995))))</f>
        <v>111276736.90171751</v>
      </c>
      <c r="B6114">
        <v>245772621.31901485</v>
      </c>
    </row>
    <row r="6115" spans="1:2" x14ac:dyDescent="0.25">
      <c r="A6115">
        <f ca="1">32210.0341056085*(((RANDBETWEEN(3800,4995))))</f>
        <v>146748915.38515234</v>
      </c>
      <c r="B6115">
        <v>231257977.88247773</v>
      </c>
    </row>
    <row r="6116" spans="1:2" x14ac:dyDescent="0.25">
      <c r="A6116">
        <f ca="1">32347.3246258611*(((RANDBETWEEN(3800,4995))))</f>
        <v>159731089.00250214</v>
      </c>
      <c r="B6116">
        <v>222160878.8494308</v>
      </c>
    </row>
    <row r="6117" spans="1:2" x14ac:dyDescent="0.25">
      <c r="A6117">
        <f ca="1">31441.0901627171*(((RANDBETWEEN(3800,4995))))</f>
        <v>146955655.42053965</v>
      </c>
      <c r="B6117">
        <v>259693102.33558083</v>
      </c>
    </row>
    <row r="6118" spans="1:2" x14ac:dyDescent="0.25">
      <c r="A6118">
        <f ca="1">28359.5089521652*(((RANDBETWEEN(3800,4995))))</f>
        <v>109581142.59116642</v>
      </c>
      <c r="B6118">
        <v>211804214.42058748</v>
      </c>
    </row>
    <row r="6119" spans="1:2" x14ac:dyDescent="0.25">
      <c r="A6119">
        <f ca="1">28343.043667283*(((RANDBETWEEN(3800,4995))))</f>
        <v>128592389.11846295</v>
      </c>
      <c r="B6119">
        <v>247488526.17938659</v>
      </c>
    </row>
    <row r="6120" spans="1:2" x14ac:dyDescent="0.25">
      <c r="A6120">
        <f ca="1">28958.9897721266*(((RANDBETWEEN(3800,4995))))</f>
        <v>115083025.3544313</v>
      </c>
      <c r="B6120">
        <v>209553108.85174662</v>
      </c>
    </row>
    <row r="6121" spans="1:2" x14ac:dyDescent="0.25">
      <c r="A6121">
        <f ca="1">31263.1813453946*(((RANDBETWEEN(3800,4995))))</f>
        <v>156034538.0948644</v>
      </c>
      <c r="B6121">
        <v>235564034.64655459</v>
      </c>
    </row>
    <row r="6122" spans="1:2" x14ac:dyDescent="0.25">
      <c r="A6122">
        <f ca="1">29091.4952885332*(((RANDBETWEEN(3800,4995))))</f>
        <v>133093590.94503929</v>
      </c>
      <c r="B6122">
        <v>218229113.96863511</v>
      </c>
    </row>
    <row r="6123" spans="1:2" x14ac:dyDescent="0.25">
      <c r="A6123">
        <f ca="1">29848.7057628131*(((RANDBETWEEN(3800,4995))))</f>
        <v>121633475.98346342</v>
      </c>
      <c r="B6123">
        <v>224931349.89420775</v>
      </c>
    </row>
    <row r="6124" spans="1:2" x14ac:dyDescent="0.25">
      <c r="A6124">
        <f ca="1">28077.2534138967*(((RANDBETWEEN(3800,4995))))</f>
        <v>129520369.99830569</v>
      </c>
      <c r="B6124">
        <v>219286664.85164064</v>
      </c>
    </row>
    <row r="6125" spans="1:2" x14ac:dyDescent="0.25">
      <c r="A6125">
        <f ca="1">29866.83181426*(((RANDBETWEEN(3800,4995))))</f>
        <v>146825345.19890201</v>
      </c>
      <c r="B6125">
        <v>208189485.05512908</v>
      </c>
    </row>
    <row r="6126" spans="1:2" x14ac:dyDescent="0.25">
      <c r="A6126">
        <f ca="1">32531.0116553654*(((RANDBETWEEN(3800,4995))))</f>
        <v>144275036.69154534</v>
      </c>
      <c r="B6126">
        <v>254847050.38300598</v>
      </c>
    </row>
    <row r="6127" spans="1:2" x14ac:dyDescent="0.25">
      <c r="A6127">
        <f ca="1">28871.3749628966*(((RANDBETWEEN(3800,4995))))</f>
        <v>141873936.56767401</v>
      </c>
      <c r="B6127">
        <v>258076385.44022653</v>
      </c>
    </row>
    <row r="6128" spans="1:2" x14ac:dyDescent="0.25">
      <c r="A6128">
        <f ca="1">27750.074108446*(((RANDBETWEEN(3800,4995))))</f>
        <v>127261839.86133356</v>
      </c>
      <c r="B6128">
        <v>262406999.98822835</v>
      </c>
    </row>
    <row r="6129" spans="1:2" x14ac:dyDescent="0.25">
      <c r="A6129">
        <f ca="1">29028.4686974704*(((RANDBETWEEN(3800,4995))))</f>
        <v>138117454.06256422</v>
      </c>
      <c r="B6129">
        <v>221315579.70367274</v>
      </c>
    </row>
    <row r="6130" spans="1:2" x14ac:dyDescent="0.25">
      <c r="A6130">
        <f ca="1">29994.915023352*(((RANDBETWEEN(3800,4995))))</f>
        <v>139266390.45342338</v>
      </c>
      <c r="B6130">
        <v>209926183.74414966</v>
      </c>
    </row>
    <row r="6131" spans="1:2" x14ac:dyDescent="0.25">
      <c r="A6131">
        <f ca="1">27555.4176149397*(((RANDBETWEEN(3800,4995))))</f>
        <v>135297100.48935398</v>
      </c>
      <c r="B6131">
        <v>245710477.83273882</v>
      </c>
    </row>
    <row r="6132" spans="1:2" x14ac:dyDescent="0.25">
      <c r="A6132">
        <f ca="1">27230.8072574212*(((RANDBETWEEN(3800,4995))))</f>
        <v>113280158.19087216</v>
      </c>
      <c r="B6132">
        <v>237054619.43479502</v>
      </c>
    </row>
    <row r="6133" spans="1:2" x14ac:dyDescent="0.25">
      <c r="A6133">
        <f ca="1">26336.5064825872*(((RANDBETWEEN(3800,4995))))</f>
        <v>131550849.88052303</v>
      </c>
      <c r="B6133">
        <v>257760797.31066132</v>
      </c>
    </row>
    <row r="6134" spans="1:2" x14ac:dyDescent="0.25">
      <c r="A6134">
        <f ca="1">25905.6938606001*(((RANDBETWEEN(3800,4995))))</f>
        <v>114554978.25157364</v>
      </c>
      <c r="B6134">
        <v>224516828.96044877</v>
      </c>
    </row>
    <row r="6135" spans="1:2" x14ac:dyDescent="0.25">
      <c r="A6135">
        <f ca="1">29564.6782238603*(((RANDBETWEEN(3800,4995))))</f>
        <v>139367893.14727756</v>
      </c>
      <c r="B6135">
        <v>259380748.5086779</v>
      </c>
    </row>
    <row r="6136" spans="1:2" x14ac:dyDescent="0.25">
      <c r="A6136">
        <f ca="1">33747.6284467236*(((RANDBETWEEN(3800,4995))))</f>
        <v>153011747.37744492</v>
      </c>
      <c r="B6136">
        <v>263544709.15310127</v>
      </c>
    </row>
    <row r="6137" spans="1:2" x14ac:dyDescent="0.25">
      <c r="A6137">
        <f ca="1">26124.1767451184*(((RANDBETWEEN(3800,4995))))</f>
        <v>111445737.99467523</v>
      </c>
      <c r="B6137">
        <v>226733777.31891567</v>
      </c>
    </row>
    <row r="6138" spans="1:2" x14ac:dyDescent="0.25">
      <c r="A6138">
        <f ca="1">26748.4872080094*(((RANDBETWEEN(3800,4995))))</f>
        <v>108759348.98776613</v>
      </c>
      <c r="B6138">
        <v>262943953.11588299</v>
      </c>
    </row>
    <row r="6139" spans="1:2" x14ac:dyDescent="0.25">
      <c r="A6139">
        <f ca="1">31001.6979536483*(((RANDBETWEEN(3800,4995))))</f>
        <v>124347810.49208324</v>
      </c>
      <c r="B6139">
        <v>212209148.01055318</v>
      </c>
    </row>
    <row r="6140" spans="1:2" x14ac:dyDescent="0.25">
      <c r="A6140">
        <f ca="1">28012.644668641*(((RANDBETWEEN(3800,4995))))</f>
        <v>122191156.04461198</v>
      </c>
      <c r="B6140">
        <v>211043949.43301463</v>
      </c>
    </row>
    <row r="6141" spans="1:2" x14ac:dyDescent="0.25">
      <c r="A6141">
        <f ca="1">31715.843131452*(((RANDBETWEEN(3800,4995))))</f>
        <v>130669273.70158212</v>
      </c>
      <c r="B6141">
        <v>251290240.63147017</v>
      </c>
    </row>
    <row r="6142" spans="1:2" x14ac:dyDescent="0.25">
      <c r="A6142">
        <f ca="1">29529.2155296594*(((RANDBETWEEN(3800,4995))))</f>
        <v>117910157.60992981</v>
      </c>
      <c r="B6142">
        <v>254281143.97089222</v>
      </c>
    </row>
    <row r="6143" spans="1:2" x14ac:dyDescent="0.25">
      <c r="A6143">
        <f ca="1">27995.7732375854*(((RANDBETWEEN(3800,4995))))</f>
        <v>109659443.77162187</v>
      </c>
      <c r="B6143">
        <v>241756691.41248548</v>
      </c>
    </row>
    <row r="6144" spans="1:2" x14ac:dyDescent="0.25">
      <c r="A6144">
        <f ca="1">28902.6483919764*(((RANDBETWEEN(3800,4995))))</f>
        <v>136478305.70691258</v>
      </c>
      <c r="B6144">
        <v>247923995.20787096</v>
      </c>
    </row>
    <row r="6145" spans="1:2" x14ac:dyDescent="0.25">
      <c r="A6145">
        <f ca="1">31880.6797749001*(((RANDBETWEEN(3800,4995))))</f>
        <v>133803213.01525557</v>
      </c>
      <c r="B6145">
        <v>265193647.38990465</v>
      </c>
    </row>
    <row r="6146" spans="1:2" x14ac:dyDescent="0.25">
      <c r="A6146">
        <f ca="1">30118.9387240845*(((RANDBETWEEN(3800,4995))))</f>
        <v>118909570.08268544</v>
      </c>
      <c r="B6146">
        <v>218547984.32805845</v>
      </c>
    </row>
    <row r="6147" spans="1:2" x14ac:dyDescent="0.25">
      <c r="A6147">
        <f ca="1">33083.3091739118*(((RANDBETWEEN(3800,4995))))</f>
        <v>133855068.91764733</v>
      </c>
      <c r="B6147">
        <v>254668046.91018841</v>
      </c>
    </row>
    <row r="6148" spans="1:2" x14ac:dyDescent="0.25">
      <c r="A6148">
        <f ca="1">25411.390933474*(((RANDBETWEEN(3800,4995))))</f>
        <v>111683063.15261835</v>
      </c>
      <c r="B6148">
        <v>262241719.85543853</v>
      </c>
    </row>
    <row r="6149" spans="1:2" x14ac:dyDescent="0.25">
      <c r="A6149">
        <f ca="1">29747.9344059664*(((RANDBETWEEN(3800,4995))))</f>
        <v>117087869.82188363</v>
      </c>
      <c r="B6149">
        <v>237708619.22363433</v>
      </c>
    </row>
    <row r="6150" spans="1:2" x14ac:dyDescent="0.25">
      <c r="A6150">
        <f ca="1">29412.8345607589*(((RANDBETWEEN(3800,4995))))</f>
        <v>145622943.91031745</v>
      </c>
      <c r="B6150">
        <v>264855944.82915291</v>
      </c>
    </row>
    <row r="6151" spans="1:2" x14ac:dyDescent="0.25">
      <c r="A6151">
        <f ca="1">30928.1933457374*(((RANDBETWEEN(3800,4995))))</f>
        <v>141063489.84990847</v>
      </c>
      <c r="B6151">
        <v>216116288.63838503</v>
      </c>
    </row>
    <row r="6152" spans="1:2" x14ac:dyDescent="0.25">
      <c r="A6152">
        <f ca="1">28080.9059982293*(((RANDBETWEEN(3800,4995))))</f>
        <v>129509138.4638336</v>
      </c>
      <c r="B6152">
        <v>266379276.27517855</v>
      </c>
    </row>
    <row r="6153" spans="1:2" x14ac:dyDescent="0.25">
      <c r="A6153">
        <f ca="1">27434.9102751681*(((RANDBETWEEN(3800,4995))))</f>
        <v>123155312.22522953</v>
      </c>
      <c r="B6153">
        <v>263372508.31726527</v>
      </c>
    </row>
    <row r="6154" spans="1:2" x14ac:dyDescent="0.25">
      <c r="A6154">
        <f ca="1">30155.1223362327*(((RANDBETWEEN(3800,4995))))</f>
        <v>143900243.78850251</v>
      </c>
      <c r="B6154">
        <v>222993135.53989813</v>
      </c>
    </row>
    <row r="6155" spans="1:2" x14ac:dyDescent="0.25">
      <c r="A6155">
        <f ca="1">29870.7628043105*(((RANDBETWEEN(3800,4995))))</f>
        <v>141856252.55767065</v>
      </c>
      <c r="B6155">
        <v>214363158.54194632</v>
      </c>
    </row>
    <row r="6156" spans="1:2" x14ac:dyDescent="0.25">
      <c r="A6156">
        <f ca="1">29821.6128025219*(((RANDBETWEEN(3800,4995))))</f>
        <v>140787834.04070577</v>
      </c>
      <c r="B6156">
        <v>206195357.46658772</v>
      </c>
    </row>
    <row r="6157" spans="1:2" x14ac:dyDescent="0.25">
      <c r="A6157">
        <f ca="1">27267.8525596896*(((RANDBETWEEN(3800,4995))))</f>
        <v>117415373.1220236</v>
      </c>
      <c r="B6157">
        <v>254421279.91227496</v>
      </c>
    </row>
    <row r="6158" spans="1:2" x14ac:dyDescent="0.25">
      <c r="A6158">
        <f ca="1">29458.658634807*(((RANDBETWEEN(3800,4995))))</f>
        <v>138013815.70407102</v>
      </c>
      <c r="B6158">
        <v>221860742.74951056</v>
      </c>
    </row>
    <row r="6159" spans="1:2" x14ac:dyDescent="0.25">
      <c r="A6159">
        <f ca="1">27331.9730031173*(((RANDBETWEEN(3800,4995))))</f>
        <v>108617260.71438801</v>
      </c>
      <c r="B6159">
        <v>250273046.18692368</v>
      </c>
    </row>
    <row r="6160" spans="1:2" x14ac:dyDescent="0.25">
      <c r="A6160">
        <f ca="1">29400.1833960288*(((RANDBETWEEN(3800,4995))))</f>
        <v>144531301.57487747</v>
      </c>
      <c r="B6160">
        <v>242749807.58182657</v>
      </c>
    </row>
    <row r="6161" spans="1:2" x14ac:dyDescent="0.25">
      <c r="A6161">
        <f ca="1">26381.4686322625*(((RANDBETWEEN(3800,4995))))</f>
        <v>109483094.82388954</v>
      </c>
      <c r="B6161">
        <v>230661438.10160628</v>
      </c>
    </row>
    <row r="6162" spans="1:2" x14ac:dyDescent="0.25">
      <c r="A6162">
        <f ca="1">26577.8421866907*(((RANDBETWEEN(3800,4995))))</f>
        <v>107879461.43577741</v>
      </c>
      <c r="B6162">
        <v>265641947.82248008</v>
      </c>
    </row>
    <row r="6163" spans="1:2" x14ac:dyDescent="0.25">
      <c r="A6163">
        <f ca="1">29180.4736463808*(((RANDBETWEEN(3800,4995))))</f>
        <v>128977693.51700309</v>
      </c>
      <c r="B6163">
        <v>204590171.19562691</v>
      </c>
    </row>
    <row r="6164" spans="1:2" x14ac:dyDescent="0.25">
      <c r="A6164">
        <f ca="1">29570.7395561065*(((RANDBETWEEN(3800,4995))))</f>
        <v>142974525.75377473</v>
      </c>
      <c r="B6164">
        <v>246326001.26717201</v>
      </c>
    </row>
    <row r="6165" spans="1:2" x14ac:dyDescent="0.25">
      <c r="A6165">
        <f ca="1">30731.8309051141*(((RANDBETWEEN(3800,4995))))</f>
        <v>141120567.51628396</v>
      </c>
      <c r="B6165">
        <v>238400152.37718254</v>
      </c>
    </row>
    <row r="6166" spans="1:2" x14ac:dyDescent="0.25">
      <c r="A6166">
        <f ca="1">27365.3712195342*(((RANDBETWEEN(3800,4995))))</f>
        <v>122432670.83619618</v>
      </c>
      <c r="B6166">
        <v>204341780.18805522</v>
      </c>
    </row>
    <row r="6167" spans="1:2" x14ac:dyDescent="0.25">
      <c r="A6167">
        <f ca="1">26760.2267197257*(((RANDBETWEEN(3800,4995))))</f>
        <v>122026633.84194939</v>
      </c>
      <c r="B6167">
        <v>258438403.97727865</v>
      </c>
    </row>
    <row r="6168" spans="1:2" x14ac:dyDescent="0.25">
      <c r="A6168">
        <f ca="1">27405.7787159835*(((RANDBETWEEN(3800,4995))))</f>
        <v>133657982.79785129</v>
      </c>
      <c r="B6168">
        <v>231963045.15523615</v>
      </c>
    </row>
    <row r="6169" spans="1:2" x14ac:dyDescent="0.25">
      <c r="A6169">
        <f ca="1">27694.7793613733*(((RANDBETWEEN(3800,4995))))</f>
        <v>127035952.93061949</v>
      </c>
      <c r="B6169">
        <v>236981303.66801828</v>
      </c>
    </row>
    <row r="6170" spans="1:2" x14ac:dyDescent="0.25">
      <c r="A6170">
        <f ca="1">28800.3273866697*(((RANDBETWEEN(3800,4995))))</f>
        <v>115287710.52883874</v>
      </c>
      <c r="B6170">
        <v>256720625.42242578</v>
      </c>
    </row>
    <row r="6171" spans="1:2" x14ac:dyDescent="0.25">
      <c r="A6171">
        <f ca="1">29715.6504458777*(((RANDBETWEEN(3800,4995))))</f>
        <v>123795399.75752647</v>
      </c>
      <c r="B6171">
        <v>226220171.56910592</v>
      </c>
    </row>
    <row r="6172" spans="1:2" x14ac:dyDescent="0.25">
      <c r="A6172">
        <f ca="1">32651.9672820663*(((RANDBETWEEN(3800,4995))))</f>
        <v>160908894.76602283</v>
      </c>
      <c r="B6172">
        <v>219659045.88839918</v>
      </c>
    </row>
    <row r="6173" spans="1:2" x14ac:dyDescent="0.25">
      <c r="A6173">
        <f ca="1">29896.4507005723*(((RANDBETWEEN(3800,4995))))</f>
        <v>136417504.54671133</v>
      </c>
      <c r="B6173">
        <v>223893624.32429007</v>
      </c>
    </row>
    <row r="6174" spans="1:2" x14ac:dyDescent="0.25">
      <c r="A6174">
        <f ca="1">32153.2416835501*(((RANDBETWEEN(3800,4995))))</f>
        <v>135879599.35468253</v>
      </c>
      <c r="B6174">
        <v>263498131.89677086</v>
      </c>
    </row>
    <row r="6175" spans="1:2" x14ac:dyDescent="0.25">
      <c r="A6175">
        <f ca="1">27749.0345139891*(((RANDBETWEEN(3800,4995))))</f>
        <v>122123500.89606605</v>
      </c>
      <c r="B6175">
        <v>257765014.48044351</v>
      </c>
    </row>
    <row r="6176" spans="1:2" x14ac:dyDescent="0.25">
      <c r="A6176">
        <f ca="1">32345.8581690019*(((RANDBETWEEN(3800,4995))))</f>
        <v>128413056.93093736</v>
      </c>
      <c r="B6176">
        <v>261220366.43216968</v>
      </c>
    </row>
    <row r="6177" spans="1:2" x14ac:dyDescent="0.25">
      <c r="A6177">
        <f ca="1">30904.755609871*(((RANDBETWEEN(3800,4995))))</f>
        <v>141203828.38150081</v>
      </c>
      <c r="B6177">
        <v>233484735.28863966</v>
      </c>
    </row>
    <row r="6178" spans="1:2" x14ac:dyDescent="0.25">
      <c r="A6178">
        <f ca="1">29382.8009485299*(((RANDBETWEEN(3800,4995))))</f>
        <v>130959143.82759763</v>
      </c>
      <c r="B6178">
        <v>213735711.65875116</v>
      </c>
    </row>
    <row r="6179" spans="1:2" x14ac:dyDescent="0.25">
      <c r="A6179">
        <f ca="1">27978.3989325269*(((RANDBETWEEN(3800,4995))))</f>
        <v>134072487.68466906</v>
      </c>
      <c r="B6179">
        <v>212778230.47760648</v>
      </c>
    </row>
    <row r="6180" spans="1:2" x14ac:dyDescent="0.25">
      <c r="A6180">
        <f ca="1">31395.1742265012*(((RANDBETWEEN(3800,4995))))</f>
        <v>154213095.80057409</v>
      </c>
      <c r="B6180">
        <v>214401188.03684083</v>
      </c>
    </row>
    <row r="6181" spans="1:2" x14ac:dyDescent="0.25">
      <c r="A6181">
        <f ca="1">30529.5101676054*(((RANDBETWEEN(3800,4995))))</f>
        <v>118088145.32829753</v>
      </c>
      <c r="B6181">
        <v>239763394.87489372</v>
      </c>
    </row>
    <row r="6182" spans="1:2" x14ac:dyDescent="0.25">
      <c r="A6182">
        <f ca="1">26954.3323244934*(((RANDBETWEEN(3800,4995))))</f>
        <v>106011389.03223269</v>
      </c>
      <c r="B6182">
        <v>215101406.4660216</v>
      </c>
    </row>
    <row r="6183" spans="1:2" x14ac:dyDescent="0.25">
      <c r="A6183">
        <f ca="1">31270.8284833077*(((RANDBETWEEN(3800,4995))))</f>
        <v>125114584.76171406</v>
      </c>
      <c r="B6183">
        <v>267191917.05513492</v>
      </c>
    </row>
    <row r="6184" spans="1:2" x14ac:dyDescent="0.25">
      <c r="A6184">
        <f ca="1">30843.1533268963*(((RANDBETWEEN(3800,4995))))</f>
        <v>123927790.06746924</v>
      </c>
      <c r="B6184">
        <v>260479626.05753943</v>
      </c>
    </row>
    <row r="6185" spans="1:2" x14ac:dyDescent="0.25">
      <c r="A6185">
        <f ca="1">26889.9325186216*(((RANDBETWEEN(3800,4995))))</f>
        <v>106215233.44855545</v>
      </c>
      <c r="B6185">
        <v>247094400.85204667</v>
      </c>
    </row>
    <row r="6186" spans="1:2" x14ac:dyDescent="0.25">
      <c r="A6186">
        <f ca="1">32171.9461717311*(((RANDBETWEEN(3800,4995))))</f>
        <v>146704074.54309395</v>
      </c>
      <c r="B6186">
        <v>250318979.8180857</v>
      </c>
    </row>
    <row r="6187" spans="1:2" x14ac:dyDescent="0.25">
      <c r="A6187">
        <f ca="1">30077.2571594778*(((RANDBETWEEN(3800,4995))))</f>
        <v>118714934.00845882</v>
      </c>
      <c r="B6187">
        <v>257224678.98513517</v>
      </c>
    </row>
    <row r="6188" spans="1:2" x14ac:dyDescent="0.25">
      <c r="A6188">
        <f ca="1">29316.5566104813*(((RANDBETWEEN(3800,4995))))</f>
        <v>144794473.09916711</v>
      </c>
      <c r="B6188">
        <v>214193491.16743493</v>
      </c>
    </row>
    <row r="6189" spans="1:2" x14ac:dyDescent="0.25">
      <c r="A6189">
        <f ca="1">29096.768455774*(((RANDBETWEEN(3800,4995))))</f>
        <v>134368876.7287645</v>
      </c>
      <c r="B6189">
        <v>246962444.83868861</v>
      </c>
    </row>
    <row r="6190" spans="1:2" x14ac:dyDescent="0.25">
      <c r="A6190">
        <f ca="1">29605.5091534977*(((RANDBETWEEN(3800,4995))))</f>
        <v>115461485.69864109</v>
      </c>
      <c r="B6190">
        <v>261471696.66873863</v>
      </c>
    </row>
    <row r="6191" spans="1:2" x14ac:dyDescent="0.25">
      <c r="A6191">
        <f ca="1">31173.0565978582*(((RANDBETWEEN(3800,4995))))</f>
        <v>126999032.57967414</v>
      </c>
      <c r="B6191">
        <v>258509976.05470613</v>
      </c>
    </row>
    <row r="6192" spans="1:2" x14ac:dyDescent="0.25">
      <c r="A6192">
        <f ca="1">30954.2130136936*(((RANDBETWEEN(3800,4995))))</f>
        <v>148549268.25271559</v>
      </c>
      <c r="B6192">
        <v>241994109.92803979</v>
      </c>
    </row>
    <row r="6193" spans="1:2" x14ac:dyDescent="0.25">
      <c r="A6193">
        <f ca="1">29576.3175491053*(((RANDBETWEEN(3800,4995))))</f>
        <v>138003097.68412516</v>
      </c>
      <c r="B6193">
        <v>244015856.12472168</v>
      </c>
    </row>
    <row r="6194" spans="1:2" x14ac:dyDescent="0.25">
      <c r="A6194">
        <f ca="1">28744.9496322693*(((RANDBETWEEN(3800,4995))))</f>
        <v>119952674.81545962</v>
      </c>
      <c r="B6194">
        <v>239975337.45044854</v>
      </c>
    </row>
    <row r="6195" spans="1:2" x14ac:dyDescent="0.25">
      <c r="A6195">
        <f ca="1">28664.1809799601*(((RANDBETWEEN(3800,4995))))</f>
        <v>133919053.53837359</v>
      </c>
      <c r="B6195">
        <v>204735571.57595789</v>
      </c>
    </row>
    <row r="6196" spans="1:2" x14ac:dyDescent="0.25">
      <c r="A6196">
        <f ca="1">27404.3478654765*(((RANDBETWEEN(3800,4995))))</f>
        <v>115920391.47096567</v>
      </c>
      <c r="B6196">
        <v>259709237.49455935</v>
      </c>
    </row>
    <row r="6197" spans="1:2" x14ac:dyDescent="0.25">
      <c r="A6197">
        <f ca="1">32210.2840991414*(((RANDBETWEEN(3800,4995))))</f>
        <v>150422026.74299011</v>
      </c>
      <c r="B6197">
        <v>213749733.56453574</v>
      </c>
    </row>
    <row r="6198" spans="1:2" x14ac:dyDescent="0.25">
      <c r="A6198">
        <f ca="1">26920.8421611341*(((RANDBETWEEN(3800,4995))))</f>
        <v>104425946.74303907</v>
      </c>
      <c r="B6198">
        <v>238280821.23516658</v>
      </c>
    </row>
    <row r="6199" spans="1:2" x14ac:dyDescent="0.25">
      <c r="A6199">
        <f ca="1">34480.0997584581*(((RANDBETWEEN(3800,4995))))</f>
        <v>150781476.24373734</v>
      </c>
      <c r="B6199">
        <v>231281999.01617375</v>
      </c>
    </row>
    <row r="6200" spans="1:2" x14ac:dyDescent="0.25">
      <c r="A6200">
        <f ca="1">32324.4003580613*(((RANDBETWEEN(3800,4995))))</f>
        <v>144069852.39587915</v>
      </c>
      <c r="B6200">
        <v>208162777.87234503</v>
      </c>
    </row>
    <row r="6201" spans="1:2" x14ac:dyDescent="0.25">
      <c r="A6201">
        <f ca="1">29099.879027173*(((RANDBETWEEN(3800,4995))))</f>
        <v>120939097.23693092</v>
      </c>
      <c r="B6201">
        <v>225808519.56288654</v>
      </c>
    </row>
    <row r="6202" spans="1:2" x14ac:dyDescent="0.25">
      <c r="A6202">
        <f ca="1">26927.2669922379*(((RANDBETWEEN(3800,4995))))</f>
        <v>133532317.01450753</v>
      </c>
      <c r="B6202">
        <v>257546950.49255398</v>
      </c>
    </row>
    <row r="6203" spans="1:2" x14ac:dyDescent="0.25">
      <c r="A6203">
        <f ca="1">30932.4551265051*(((RANDBETWEEN(3800,4995))))</f>
        <v>131215474.6466347</v>
      </c>
      <c r="B6203">
        <v>225760502.42582232</v>
      </c>
    </row>
    <row r="6204" spans="1:2" x14ac:dyDescent="0.25">
      <c r="A6204">
        <f ca="1">25681.724353536*(((RANDBETWEEN(3800,4995))))</f>
        <v>107246880.90036634</v>
      </c>
      <c r="B6204">
        <v>244725463.4954583</v>
      </c>
    </row>
    <row r="6205" spans="1:2" x14ac:dyDescent="0.25">
      <c r="A6205">
        <f ca="1">25475.098475716*(((RANDBETWEEN(3800,4995))))</f>
        <v>113720839.59559631</v>
      </c>
      <c r="B6205">
        <v>224211721.0158127</v>
      </c>
    </row>
    <row r="6206" spans="1:2" x14ac:dyDescent="0.25">
      <c r="A6206">
        <f ca="1">31885.0611152999*(((RANDBETWEEN(3800,4995))))</f>
        <v>153207718.65901619</v>
      </c>
      <c r="B6206">
        <v>225783544.19685695</v>
      </c>
    </row>
    <row r="6207" spans="1:2" x14ac:dyDescent="0.25">
      <c r="A6207">
        <f ca="1">32149.9200688013*(((RANDBETWEEN(3800,4995))))</f>
        <v>141620397.90306967</v>
      </c>
      <c r="B6207">
        <v>241619049.32661155</v>
      </c>
    </row>
    <row r="6208" spans="1:2" x14ac:dyDescent="0.25">
      <c r="A6208">
        <f ca="1">32817.2732276803*(((RANDBETWEEN(3800,4995))))</f>
        <v>162609588.84315598</v>
      </c>
      <c r="B6208">
        <v>251790070.95222077</v>
      </c>
    </row>
    <row r="6209" spans="1:2" x14ac:dyDescent="0.25">
      <c r="A6209">
        <f ca="1">31239.3332978721*(((RANDBETWEEN(3800,4995))))</f>
        <v>127237804.52223307</v>
      </c>
      <c r="B6209">
        <v>228763823.12139049</v>
      </c>
    </row>
    <row r="6210" spans="1:2" x14ac:dyDescent="0.25">
      <c r="A6210">
        <f ca="1">28560.3350194113*(((RANDBETWEEN(3800,4995))))</f>
        <v>123323526.61381796</v>
      </c>
      <c r="B6210">
        <v>243243702.41837782</v>
      </c>
    </row>
    <row r="6211" spans="1:2" x14ac:dyDescent="0.25">
      <c r="A6211">
        <f ca="1">29921.438595113*(((RANDBETWEEN(3800,4995))))</f>
        <v>123485777.08203129</v>
      </c>
      <c r="B6211">
        <v>219146321.73264116</v>
      </c>
    </row>
    <row r="6212" spans="1:2" x14ac:dyDescent="0.25">
      <c r="A6212">
        <f ca="1">29115.7069743059*(((RANDBETWEEN(3800,4995))))</f>
        <v>123508828.98500563</v>
      </c>
      <c r="B6212">
        <v>226812400.60283008</v>
      </c>
    </row>
    <row r="6213" spans="1:2" x14ac:dyDescent="0.25">
      <c r="A6213">
        <f ca="1">29481.1946767683*(((RANDBETWEEN(3800,4995))))</f>
        <v>113767930.257649</v>
      </c>
      <c r="B6213">
        <v>236364631.404991</v>
      </c>
    </row>
    <row r="6214" spans="1:2" x14ac:dyDescent="0.25">
      <c r="A6214">
        <f ca="1">29040.2370590087*(((RANDBETWEEN(3800,4995))))</f>
        <v>118977851.23075844</v>
      </c>
      <c r="B6214">
        <v>232953666.90266153</v>
      </c>
    </row>
    <row r="6215" spans="1:2" x14ac:dyDescent="0.25">
      <c r="A6215">
        <f ca="1">26324.6636417162*(((RANDBETWEEN(3800,4995))))</f>
        <v>112932807.02296238</v>
      </c>
      <c r="B6215">
        <v>246098349.46722114</v>
      </c>
    </row>
    <row r="6216" spans="1:2" x14ac:dyDescent="0.25">
      <c r="A6216">
        <f ca="1">25321.9620350613*(((RANDBETWEEN(3800,4995))))</f>
        <v>111568564.72647999</v>
      </c>
      <c r="B6216">
        <v>231326866.0086922</v>
      </c>
    </row>
    <row r="6217" spans="1:2" x14ac:dyDescent="0.25">
      <c r="A6217">
        <f ca="1">31443.3231030919*(((RANDBETWEEN(3800,4995))))</f>
        <v>151305270.77207807</v>
      </c>
      <c r="B6217">
        <v>261372232.5903874</v>
      </c>
    </row>
    <row r="6218" spans="1:2" x14ac:dyDescent="0.25">
      <c r="A6218">
        <f ca="1">31477.1203532181*(((RANDBETWEEN(3800,4995))))</f>
        <v>127545291.67123993</v>
      </c>
      <c r="B6218">
        <v>222674132.34200206</v>
      </c>
    </row>
    <row r="6219" spans="1:2" x14ac:dyDescent="0.25">
      <c r="A6219">
        <f ca="1">27160.1110026422*(((RANDBETWEEN(3800,4995))))</f>
        <v>122655061.28793198</v>
      </c>
      <c r="B6219">
        <v>203973938.78497437</v>
      </c>
    </row>
    <row r="6220" spans="1:2" x14ac:dyDescent="0.25">
      <c r="A6220">
        <f ca="1">27343.7790318034*(((RANDBETWEEN(3800,4995))))</f>
        <v>131988421.38651519</v>
      </c>
      <c r="B6220">
        <v>228469274.63334936</v>
      </c>
    </row>
    <row r="6221" spans="1:2" x14ac:dyDescent="0.25">
      <c r="A6221">
        <f ca="1">30821.4817153472*(((RANDBETWEEN(3800,4995))))</f>
        <v>143751390.72037914</v>
      </c>
      <c r="B6221">
        <v>255816989.6238299</v>
      </c>
    </row>
    <row r="6222" spans="1:2" x14ac:dyDescent="0.25">
      <c r="A6222">
        <f ca="1">31184.1598838752*(((RANDBETWEEN(3800,4995))))</f>
        <v>125672164.33201694</v>
      </c>
      <c r="B6222">
        <v>204626206.06654719</v>
      </c>
    </row>
    <row r="6223" spans="1:2" x14ac:dyDescent="0.25">
      <c r="A6223">
        <f ca="1">27394.4975825915*(((RANDBETWEEN(3800,4995))))</f>
        <v>109030100.37871413</v>
      </c>
      <c r="B6223">
        <v>210741967.80914474</v>
      </c>
    </row>
    <row r="6224" spans="1:2" x14ac:dyDescent="0.25">
      <c r="A6224">
        <f ca="1">33854.5124942685*(((RANDBETWEEN(3800,4995))))</f>
        <v>163686567.90978831</v>
      </c>
      <c r="B6224">
        <v>266127703.11620247</v>
      </c>
    </row>
    <row r="6225" spans="1:2" x14ac:dyDescent="0.25">
      <c r="A6225">
        <f ca="1">26906.4643105812*(((RANDBETWEEN(3800,4995))))</f>
        <v>121401966.96934225</v>
      </c>
      <c r="B6225">
        <v>222205218.90165898</v>
      </c>
    </row>
    <row r="6226" spans="1:2" x14ac:dyDescent="0.25">
      <c r="A6226">
        <f ca="1">31626.3094128467*(((RANDBETWEEN(3800,4995))))</f>
        <v>150699364.35221455</v>
      </c>
      <c r="B6226">
        <v>260931632.97656542</v>
      </c>
    </row>
    <row r="6227" spans="1:2" x14ac:dyDescent="0.25">
      <c r="A6227">
        <f ca="1">29119.3089009421*(((RANDBETWEEN(3800,4995))))</f>
        <v>124805357.94943798</v>
      </c>
      <c r="B6227">
        <v>239130573.56324041</v>
      </c>
    </row>
    <row r="6228" spans="1:2" x14ac:dyDescent="0.25">
      <c r="A6228">
        <f ca="1">29253.5463184729*(((RANDBETWEEN(3800,4995))))</f>
        <v>136584807.76094997</v>
      </c>
      <c r="B6228">
        <v>267923276.55412728</v>
      </c>
    </row>
    <row r="6229" spans="1:2" x14ac:dyDescent="0.25">
      <c r="A6229">
        <f ca="1">31998.9913572157*(((RANDBETWEEN(3800,4995))))</f>
        <v>151931210.96406016</v>
      </c>
      <c r="B6229">
        <v>232485095.69849613</v>
      </c>
    </row>
    <row r="6230" spans="1:2" x14ac:dyDescent="0.25">
      <c r="A6230">
        <f ca="1">26993.7626453464*(((RANDBETWEEN(3800,4995))))</f>
        <v>131108705.16844729</v>
      </c>
      <c r="B6230">
        <v>255883004.67981103</v>
      </c>
    </row>
    <row r="6231" spans="1:2" x14ac:dyDescent="0.25">
      <c r="A6231">
        <f ca="1">28615.5580883541*(((RANDBETWEEN(3800,4995))))</f>
        <v>124363215.45198688</v>
      </c>
      <c r="B6231">
        <v>205536538.06605875</v>
      </c>
    </row>
    <row r="6232" spans="1:2" x14ac:dyDescent="0.25">
      <c r="A6232">
        <f ca="1">27984.7065535848*(((RANDBETWEEN(3800,4995))))</f>
        <v>108552676.7213555</v>
      </c>
      <c r="B6232">
        <v>221943702.95535913</v>
      </c>
    </row>
    <row r="6233" spans="1:2" x14ac:dyDescent="0.25">
      <c r="A6233">
        <f ca="1">31817.9580275602*(((RANDBETWEEN(3800,4995))))</f>
        <v>128099099.01895761</v>
      </c>
      <c r="B6233">
        <v>242174009.46507993</v>
      </c>
    </row>
    <row r="6234" spans="1:2" x14ac:dyDescent="0.25">
      <c r="A6234">
        <f ca="1">27619.4663564134*(((RANDBETWEEN(3800,4995))))</f>
        <v>117686546.14467762</v>
      </c>
      <c r="B6234">
        <v>258507196.16590747</v>
      </c>
    </row>
    <row r="6235" spans="1:2" x14ac:dyDescent="0.25">
      <c r="A6235">
        <f ca="1">32438.772774263*(((RANDBETWEEN(3800,4995))))</f>
        <v>159890711.00434232</v>
      </c>
      <c r="B6235">
        <v>214050441.79838628</v>
      </c>
    </row>
    <row r="6236" spans="1:2" x14ac:dyDescent="0.25">
      <c r="A6236">
        <f ca="1">31652.1420738529*(((RANDBETWEEN(3800,4995))))</f>
        <v>156140016.85031629</v>
      </c>
      <c r="B6236">
        <v>220130889.04140958</v>
      </c>
    </row>
    <row r="6237" spans="1:2" x14ac:dyDescent="0.25">
      <c r="A6237">
        <f ca="1">25755.9378318268*(((RANDBETWEEN(3800,4995))))</f>
        <v>118837897.15604869</v>
      </c>
      <c r="B6237">
        <v>263044530.74467215</v>
      </c>
    </row>
    <row r="6238" spans="1:2" x14ac:dyDescent="0.25">
      <c r="A6238">
        <f ca="1">27809.8594445577*(((RANDBETWEEN(3800,4995))))</f>
        <v>120666980.1299357</v>
      </c>
      <c r="B6238">
        <v>235557380.48840207</v>
      </c>
    </row>
    <row r="6239" spans="1:2" x14ac:dyDescent="0.25">
      <c r="A6239">
        <f ca="1">31795.9218187234*(((RANDBETWEEN(3800,4995))))</f>
        <v>139075362.0350962</v>
      </c>
      <c r="B6239">
        <v>248947235.70312881</v>
      </c>
    </row>
    <row r="6240" spans="1:2" x14ac:dyDescent="0.25">
      <c r="A6240">
        <f ca="1">30818.7944427643*(((RANDBETWEEN(3800,4995))))</f>
        <v>147283018.64197075</v>
      </c>
      <c r="B6240">
        <v>267187795.73728916</v>
      </c>
    </row>
    <row r="6241" spans="1:2" x14ac:dyDescent="0.25">
      <c r="A6241">
        <f ca="1">27938.9077547561*(((RANDBETWEEN(3800,4995))))</f>
        <v>118963869.2197514</v>
      </c>
      <c r="B6241">
        <v>220096679.42837304</v>
      </c>
    </row>
    <row r="6242" spans="1:2" x14ac:dyDescent="0.25">
      <c r="A6242">
        <f ca="1">31063.1931671388*(((RANDBETWEEN(3800,4995))))</f>
        <v>144102153.10235688</v>
      </c>
      <c r="B6242">
        <v>235870087.91761672</v>
      </c>
    </row>
    <row r="6243" spans="1:2" x14ac:dyDescent="0.25">
      <c r="A6243">
        <f ca="1">31373.8077156514*(((RANDBETWEEN(3800,4995))))</f>
        <v>147456896.26356179</v>
      </c>
      <c r="B6243">
        <v>205269294.44830498</v>
      </c>
    </row>
    <row r="6244" spans="1:2" x14ac:dyDescent="0.25">
      <c r="A6244">
        <f ca="1">30441.729932771*(((RANDBETWEEN(3800,4995))))</f>
        <v>147916365.74333411</v>
      </c>
      <c r="B6244">
        <v>211460800.57470047</v>
      </c>
    </row>
    <row r="6245" spans="1:2" x14ac:dyDescent="0.25">
      <c r="A6245">
        <f ca="1">32046.2229721252*(((RANDBETWEEN(3800,4995))))</f>
        <v>157891740.58366078</v>
      </c>
      <c r="B6245">
        <v>263755737.76826441</v>
      </c>
    </row>
    <row r="6246" spans="1:2" x14ac:dyDescent="0.25">
      <c r="A6246">
        <f ca="1">31140.3949193012*(((RANDBETWEEN(3800,4995))))</f>
        <v>130976501.03058106</v>
      </c>
      <c r="B6246">
        <v>214765678.03343755</v>
      </c>
    </row>
    <row r="6247" spans="1:2" x14ac:dyDescent="0.25">
      <c r="A6247">
        <f ca="1">33753.1521256456*(((RANDBETWEEN(3800,4995))))</f>
        <v>155669537.60347742</v>
      </c>
      <c r="B6247">
        <v>266944172.47980854</v>
      </c>
    </row>
    <row r="6248" spans="1:2" x14ac:dyDescent="0.25">
      <c r="A6248">
        <f ca="1">26881.3038782971*(((RANDBETWEEN(3800,4995))))</f>
        <v>113761678.01295319</v>
      </c>
      <c r="B6248">
        <v>219491483.32095948</v>
      </c>
    </row>
    <row r="6249" spans="1:2" x14ac:dyDescent="0.25">
      <c r="A6249">
        <f ca="1">31335.8345308007*(((RANDBETWEEN(3800,4995))))</f>
        <v>153482917.53186163</v>
      </c>
      <c r="B6249">
        <v>235241263.8473658</v>
      </c>
    </row>
    <row r="6250" spans="1:2" x14ac:dyDescent="0.25">
      <c r="A6250">
        <f ca="1">26672.9334820179*(((RANDBETWEEN(3800,4995))))</f>
        <v>125362787.3654843</v>
      </c>
      <c r="B6250">
        <v>204348659.33699459</v>
      </c>
    </row>
    <row r="6251" spans="1:2" x14ac:dyDescent="0.25">
      <c r="A6251">
        <f ca="1">28042.0388164022*(((RANDBETWEEN(3800,4995))))</f>
        <v>120384472.63881455</v>
      </c>
      <c r="B6251">
        <v>207593426.3105869</v>
      </c>
    </row>
    <row r="6252" spans="1:2" x14ac:dyDescent="0.25">
      <c r="A6252">
        <f ca="1">29004.7978659121*(((RANDBETWEEN(3800,4995))))</f>
        <v>112016529.35815267</v>
      </c>
      <c r="B6252">
        <v>264393625.38288528</v>
      </c>
    </row>
    <row r="6253" spans="1:2" x14ac:dyDescent="0.25">
      <c r="A6253">
        <f ca="1">29779.7568882098*(((RANDBETWEEN(3800,4995))))</f>
        <v>121054711.75057279</v>
      </c>
      <c r="B6253">
        <v>226967534.76143959</v>
      </c>
    </row>
    <row r="6254" spans="1:2" x14ac:dyDescent="0.25">
      <c r="A6254">
        <f ca="1">27043.1431339373*(((RANDBETWEEN(3800,4995))))</f>
        <v>123776466.12403087</v>
      </c>
      <c r="B6254">
        <v>214360748.57445574</v>
      </c>
    </row>
    <row r="6255" spans="1:2" x14ac:dyDescent="0.25">
      <c r="A6255">
        <f ca="1">32498.4728871243*(((RANDBETWEEN(3800,4995))))</f>
        <v>150727917.25048235</v>
      </c>
      <c r="B6255">
        <v>216866047.87305692</v>
      </c>
    </row>
    <row r="6256" spans="1:2" x14ac:dyDescent="0.25">
      <c r="A6256">
        <f ca="1">25441.4226135334*(((RANDBETWEEN(3800,4995))))</f>
        <v>121864414.31882493</v>
      </c>
      <c r="B6256">
        <v>252288287.08231574</v>
      </c>
    </row>
    <row r="6257" spans="1:2" x14ac:dyDescent="0.25">
      <c r="A6257">
        <f ca="1">31490.4130259138*(((RANDBETWEEN(3800,4995))))</f>
        <v>123316457.40947857</v>
      </c>
      <c r="B6257">
        <v>232051452.23392239</v>
      </c>
    </row>
    <row r="6258" spans="1:2" x14ac:dyDescent="0.25">
      <c r="A6258">
        <f ca="1">27808.1002890008*(((RANDBETWEEN(3800,4995))))</f>
        <v>116265667.3083123</v>
      </c>
      <c r="B6258">
        <v>249196311.87539983</v>
      </c>
    </row>
    <row r="6259" spans="1:2" x14ac:dyDescent="0.25">
      <c r="A6259">
        <f ca="1">26435.9773960955*(((RANDBETWEEN(3800,4995))))</f>
        <v>128505286.12242001</v>
      </c>
      <c r="B6259">
        <v>212130613.2641032</v>
      </c>
    </row>
    <row r="6260" spans="1:2" x14ac:dyDescent="0.25">
      <c r="A6260">
        <f ca="1">31621.3865595258*(((RANDBETWEEN(3800,4995))))</f>
        <v>133410629.89463949</v>
      </c>
      <c r="B6260">
        <v>258657115.86086467</v>
      </c>
    </row>
    <row r="6261" spans="1:2" x14ac:dyDescent="0.25">
      <c r="A6261">
        <f ca="1">31484.1199161647*(((RANDBETWEEN(3800,4995))))</f>
        <v>138750516.47053796</v>
      </c>
      <c r="B6261">
        <v>240739124.93308294</v>
      </c>
    </row>
    <row r="6262" spans="1:2" x14ac:dyDescent="0.25">
      <c r="A6262">
        <f ca="1">29761.5794071071*(((RANDBETWEEN(3800,4995))))</f>
        <v>146307924.36533856</v>
      </c>
      <c r="B6262">
        <v>207993982.72063118</v>
      </c>
    </row>
    <row r="6263" spans="1:2" x14ac:dyDescent="0.25">
      <c r="A6263">
        <f ca="1">26515.0881304961*(((RANDBETWEEN(3800,4995))))</f>
        <v>120219409.58366922</v>
      </c>
      <c r="B6263">
        <v>208796795.83645159</v>
      </c>
    </row>
    <row r="6264" spans="1:2" x14ac:dyDescent="0.25">
      <c r="A6264">
        <f ca="1">32228.6742245162*(((RANDBETWEEN(3800,4995))))</f>
        <v>141677251.890973</v>
      </c>
      <c r="B6264">
        <v>221879540.09650937</v>
      </c>
    </row>
    <row r="6265" spans="1:2" x14ac:dyDescent="0.25">
      <c r="A6265">
        <f ca="1">28182.3158843149*(((RANDBETWEEN(3800,4995))))</f>
        <v>133894182.76638001</v>
      </c>
      <c r="B6265">
        <v>219446010.08970249</v>
      </c>
    </row>
    <row r="6266" spans="1:2" x14ac:dyDescent="0.25">
      <c r="A6266">
        <f ca="1">31258.5774493584*(((RANDBETWEEN(3800,4995))))</f>
        <v>122877467.95342776</v>
      </c>
      <c r="B6266">
        <v>253182567.55512926</v>
      </c>
    </row>
    <row r="6267" spans="1:2" x14ac:dyDescent="0.25">
      <c r="A6267">
        <f ca="1">31757.1179853301*(((RANDBETWEEN(3800,4995))))</f>
        <v>126774414.99743761</v>
      </c>
      <c r="B6267">
        <v>235360494.7865926</v>
      </c>
    </row>
    <row r="6268" spans="1:2" x14ac:dyDescent="0.25">
      <c r="A6268">
        <f ca="1">28495.8432832579*(((RANDBETWEEN(3800,4995))))</f>
        <v>111931672.41663711</v>
      </c>
      <c r="B6268">
        <v>210020072.14224014</v>
      </c>
    </row>
    <row r="6269" spans="1:2" x14ac:dyDescent="0.25">
      <c r="A6269">
        <f ca="1">28235.6170316338*(((RANDBETWEEN(3800,4995))))</f>
        <v>124744956.0457582</v>
      </c>
      <c r="B6269">
        <v>218702695.03961223</v>
      </c>
    </row>
    <row r="6270" spans="1:2" x14ac:dyDescent="0.25">
      <c r="A6270">
        <f ca="1">29153.2722913029*(((RANDBETWEEN(3800,4995))))</f>
        <v>141859822.96948007</v>
      </c>
      <c r="B6270">
        <v>223420872.07562888</v>
      </c>
    </row>
    <row r="6271" spans="1:2" x14ac:dyDescent="0.25">
      <c r="A6271">
        <f ca="1">30183.8242536981*(((RANDBETWEEN(3800,4995))))</f>
        <v>118954451.3838241</v>
      </c>
      <c r="B6271">
        <v>235167694.4485957</v>
      </c>
    </row>
    <row r="6272" spans="1:2" x14ac:dyDescent="0.25">
      <c r="A6272">
        <f ca="1">34134.853543808*(((RANDBETWEEN(3800,4995))))</f>
        <v>158522259.85744432</v>
      </c>
      <c r="B6272">
        <v>244803077.31037042</v>
      </c>
    </row>
    <row r="6273" spans="1:2" x14ac:dyDescent="0.25">
      <c r="A6273">
        <f ca="1">32606.3452878316*(((RANDBETWEEN(3800,4995))))</f>
        <v>147771956.84445259</v>
      </c>
      <c r="B6273">
        <v>238582517.92950878</v>
      </c>
    </row>
    <row r="6274" spans="1:2" x14ac:dyDescent="0.25">
      <c r="A6274">
        <f ca="1">29435.1763498343*(((RANDBETWEEN(3800,4995))))</f>
        <v>126070860.30634014</v>
      </c>
      <c r="B6274">
        <v>247551487.9131816</v>
      </c>
    </row>
    <row r="6275" spans="1:2" x14ac:dyDescent="0.25">
      <c r="A6275">
        <f ca="1">27846.5094520823*(((RANDBETWEEN(3800,4995))))</f>
        <v>137144059.05150533</v>
      </c>
      <c r="B6275">
        <v>254019960.44728339</v>
      </c>
    </row>
    <row r="6276" spans="1:2" x14ac:dyDescent="0.25">
      <c r="A6276">
        <f ca="1">28837.8390661172*(((RANDBETWEEN(3800,4995))))</f>
        <v>112640599.39225385</v>
      </c>
      <c r="B6276">
        <v>242551863.8254967</v>
      </c>
    </row>
    <row r="6277" spans="1:2" x14ac:dyDescent="0.25">
      <c r="A6277">
        <f ca="1">28381.005364598*(((RANDBETWEEN(3800,4995))))</f>
        <v>138300639.14168626</v>
      </c>
      <c r="B6277">
        <v>226645020.05901438</v>
      </c>
    </row>
    <row r="6278" spans="1:2" x14ac:dyDescent="0.25">
      <c r="A6278">
        <f ca="1">27915.2535746856*(((RANDBETWEEN(3800,4995))))</f>
        <v>119728522.58182642</v>
      </c>
      <c r="B6278">
        <v>218755940.21645772</v>
      </c>
    </row>
    <row r="6279" spans="1:2" x14ac:dyDescent="0.25">
      <c r="A6279">
        <f ca="1">29458.2703990691*(((RANDBETWEEN(3800,4995))))</f>
        <v>133976213.77496614</v>
      </c>
      <c r="B6279">
        <v>222547370.11611629</v>
      </c>
    </row>
    <row r="6280" spans="1:2" x14ac:dyDescent="0.25">
      <c r="A6280">
        <f ca="1">32311.8890819749*(((RANDBETWEEN(3800,4995))))</f>
        <v>136356171.92593402</v>
      </c>
      <c r="B6280">
        <v>222306040.45399737</v>
      </c>
    </row>
    <row r="6281" spans="1:2" x14ac:dyDescent="0.25">
      <c r="A6281">
        <f ca="1">27012.3501292909*(((RANDBETWEEN(3800,4995))))</f>
        <v>105186091.40345885</v>
      </c>
      <c r="B6281">
        <v>204020996.08061475</v>
      </c>
    </row>
    <row r="6282" spans="1:2" x14ac:dyDescent="0.25">
      <c r="A6282">
        <f ca="1">33296.9815524881*(((RANDBETWEEN(3800,4995))))</f>
        <v>141478874.61652187</v>
      </c>
      <c r="B6282">
        <v>218592565.90426418</v>
      </c>
    </row>
    <row r="6283" spans="1:2" x14ac:dyDescent="0.25">
      <c r="A6283">
        <f ca="1">29545.2939892993*(((RANDBETWEEN(3800,4995))))</f>
        <v>117944813.60528292</v>
      </c>
      <c r="B6283">
        <v>214943110.48933792</v>
      </c>
    </row>
    <row r="6284" spans="1:2" x14ac:dyDescent="0.25">
      <c r="A6284">
        <f ca="1">32055.9119315261*(((RANDBETWEEN(3800,4995))))</f>
        <v>138000700.86521986</v>
      </c>
      <c r="B6284">
        <v>258455302.15583235</v>
      </c>
    </row>
    <row r="6285" spans="1:2" x14ac:dyDescent="0.25">
      <c r="A6285">
        <f ca="1">31462.838147179*(((RANDBETWEEN(3800,4995))))</f>
        <v>138436487.84758747</v>
      </c>
      <c r="B6285">
        <v>263498808.33963266</v>
      </c>
    </row>
    <row r="6286" spans="1:2" x14ac:dyDescent="0.25">
      <c r="A6286">
        <f ca="1">29922.1731943968*(((RANDBETWEEN(3800,4995))))</f>
        <v>128874799.94826685</v>
      </c>
      <c r="B6286">
        <v>235215704.35277808</v>
      </c>
    </row>
    <row r="6287" spans="1:2" x14ac:dyDescent="0.25">
      <c r="A6287">
        <f ca="1">31186.7039599355*(((RANDBETWEEN(3800,4995))))</f>
        <v>142429676.98502529</v>
      </c>
      <c r="B6287">
        <v>252711635.55717224</v>
      </c>
    </row>
    <row r="6288" spans="1:2" x14ac:dyDescent="0.25">
      <c r="A6288">
        <f ca="1">34161.2486974924*(((RANDBETWEEN(3800,4995))))</f>
        <v>169713083.52914244</v>
      </c>
      <c r="B6288">
        <v>254670024.94584987</v>
      </c>
    </row>
    <row r="6289" spans="1:2" x14ac:dyDescent="0.25">
      <c r="A6289">
        <f ca="1">29075.6262971593*(((RANDBETWEEN(3800,4995))))</f>
        <v>134765527.8873333</v>
      </c>
      <c r="B6289">
        <v>229237643.89155567</v>
      </c>
    </row>
    <row r="6290" spans="1:2" x14ac:dyDescent="0.25">
      <c r="A6290">
        <f ca="1">29182.3260595875*(((RANDBETWEEN(3800,4995))))</f>
        <v>140775540.91145027</v>
      </c>
      <c r="B6290">
        <v>240609856.03349164</v>
      </c>
    </row>
    <row r="6291" spans="1:2" x14ac:dyDescent="0.25">
      <c r="A6291">
        <f ca="1">28472.54371702*(((RANDBETWEEN(3800,4995))))</f>
        <v>137522386.1532068</v>
      </c>
      <c r="B6291">
        <v>244143659.78046378</v>
      </c>
    </row>
    <row r="6292" spans="1:2" x14ac:dyDescent="0.25">
      <c r="A6292">
        <f ca="1">30915.7298459646*(((RANDBETWEEN(3800,4995))))</f>
        <v>144561952.75973043</v>
      </c>
      <c r="B6292">
        <v>253337773.58970463</v>
      </c>
    </row>
    <row r="6293" spans="1:2" x14ac:dyDescent="0.25">
      <c r="A6293">
        <f ca="1">29785.5188484974*(((RANDBETWEEN(3800,4995))))</f>
        <v>123907758.40974903</v>
      </c>
      <c r="B6293">
        <v>222493246.60142103</v>
      </c>
    </row>
    <row r="6294" spans="1:2" x14ac:dyDescent="0.25">
      <c r="A6294">
        <f ca="1">27600.8841768221*(((RANDBETWEEN(3800,4995))))</f>
        <v>106346206.7332956</v>
      </c>
      <c r="B6294">
        <v>217719731.55021024</v>
      </c>
    </row>
    <row r="6295" spans="1:2" x14ac:dyDescent="0.25">
      <c r="A6295">
        <f ca="1">31211.0068251169*(((RANDBETWEEN(3800,4995))))</f>
        <v>151997603.23831913</v>
      </c>
      <c r="B6295">
        <v>267822639.72230262</v>
      </c>
    </row>
    <row r="6296" spans="1:2" x14ac:dyDescent="0.25">
      <c r="A6296">
        <f ca="1">30915.7289021578*(((RANDBETWEEN(3800,4995))))</f>
        <v>150992419.95813859</v>
      </c>
      <c r="B6296">
        <v>208028954.1126228</v>
      </c>
    </row>
    <row r="6297" spans="1:2" x14ac:dyDescent="0.25">
      <c r="A6297">
        <f ca="1">27784.5123501861*(((RANDBETWEEN(3800,4995))))</f>
        <v>113694224.5369615</v>
      </c>
      <c r="B6297">
        <v>265343376.94898659</v>
      </c>
    </row>
    <row r="6298" spans="1:2" x14ac:dyDescent="0.25">
      <c r="A6298">
        <f ca="1">29505.8107045193*(((RANDBETWEEN(3800,4995))))</f>
        <v>127406090.62211445</v>
      </c>
      <c r="B6298">
        <v>213777409.21483055</v>
      </c>
    </row>
    <row r="6299" spans="1:2" x14ac:dyDescent="0.25">
      <c r="A6299">
        <f ca="1">27641.461303032*(((RANDBETWEEN(3800,4995))))</f>
        <v>108686225.84352174</v>
      </c>
      <c r="B6299">
        <v>245324883.38446873</v>
      </c>
    </row>
    <row r="6300" spans="1:2" x14ac:dyDescent="0.25">
      <c r="A6300">
        <f ca="1">26673.4117483407*(((RANDBETWEEN(3800,4995))))</f>
        <v>106133505.34664772</v>
      </c>
      <c r="B6300">
        <v>230441369.40176058</v>
      </c>
    </row>
    <row r="6301" spans="1:2" x14ac:dyDescent="0.25">
      <c r="A6301">
        <f ca="1">27091.8051461407*(((RANDBETWEEN(3800,4995))))</f>
        <v>106741712.27579433</v>
      </c>
      <c r="B6301">
        <v>238388800.24375165</v>
      </c>
    </row>
    <row r="6302" spans="1:2" x14ac:dyDescent="0.25">
      <c r="A6302">
        <f ca="1">32360.0170218439*(((RANDBETWEEN(3800,4995))))</f>
        <v>142901835.16846246</v>
      </c>
      <c r="B6302">
        <v>218655602.8429333</v>
      </c>
    </row>
    <row r="6303" spans="1:2" x14ac:dyDescent="0.25">
      <c r="A6303">
        <f ca="1">32784.0662882289*(((RANDBETWEEN(3800,4995))))</f>
        <v>141004269.10567242</v>
      </c>
      <c r="B6303">
        <v>244284922.68813342</v>
      </c>
    </row>
    <row r="6304" spans="1:2" x14ac:dyDescent="0.25">
      <c r="A6304">
        <f ca="1">30532.0775896347*(((RANDBETWEEN(3800,4995))))</f>
        <v>150248353.81859222</v>
      </c>
      <c r="B6304">
        <v>255188694.08352256</v>
      </c>
    </row>
    <row r="6305" spans="1:2" x14ac:dyDescent="0.25">
      <c r="A6305">
        <f ca="1">31595.5560892963*(((RANDBETWEEN(3800,4995))))</f>
        <v>146097851.35690621</v>
      </c>
      <c r="B6305">
        <v>258976720.72099334</v>
      </c>
    </row>
    <row r="6306" spans="1:2" x14ac:dyDescent="0.25">
      <c r="A6306">
        <f ca="1">30466.6137318298*(((RANDBETWEEN(3800,4995))))</f>
        <v>129604974.81520388</v>
      </c>
      <c r="B6306">
        <v>233692319.84201825</v>
      </c>
    </row>
    <row r="6307" spans="1:2" x14ac:dyDescent="0.25">
      <c r="A6307">
        <f ca="1">33633.7122305601*(((RANDBETWEEN(3800,4995))))</f>
        <v>129254356.10204241</v>
      </c>
      <c r="B6307">
        <v>260486771.54276782</v>
      </c>
    </row>
    <row r="6308" spans="1:2" x14ac:dyDescent="0.25">
      <c r="A6308">
        <f ca="1">27657.004160428*(((RANDBETWEEN(3800,4995))))</f>
        <v>117846494.72758383</v>
      </c>
      <c r="B6308">
        <v>252332621.45370388</v>
      </c>
    </row>
    <row r="6309" spans="1:2" x14ac:dyDescent="0.25">
      <c r="A6309">
        <f ca="1">32234.452632373*(((RANDBETWEEN(3800,4995))))</f>
        <v>124779566.13991597</v>
      </c>
      <c r="B6309">
        <v>256627836.01160672</v>
      </c>
    </row>
    <row r="6310" spans="1:2" x14ac:dyDescent="0.25">
      <c r="A6310">
        <f ca="1">31049.4147083212*(((RANDBETWEEN(3800,4995))))</f>
        <v>134133471.53994751</v>
      </c>
      <c r="B6310">
        <v>250949371.07950261</v>
      </c>
    </row>
    <row r="6311" spans="1:2" x14ac:dyDescent="0.25">
      <c r="A6311">
        <f ca="1">32100.8077462186*(((RANDBETWEEN(3800,4995))))</f>
        <v>147471110.78612837</v>
      </c>
      <c r="B6311">
        <v>227444895.73806486</v>
      </c>
    </row>
    <row r="6312" spans="1:2" x14ac:dyDescent="0.25">
      <c r="A6312">
        <f ca="1">30660.5029681613*(((RANDBETWEEN(3800,4995))))</f>
        <v>132208088.79871157</v>
      </c>
      <c r="B6312">
        <v>214507028.60386285</v>
      </c>
    </row>
    <row r="6313" spans="1:2" x14ac:dyDescent="0.25">
      <c r="A6313">
        <f ca="1">34207.0682559963*(((RANDBETWEEN(3800,4995))))</f>
        <v>154342291.97105542</v>
      </c>
      <c r="B6313">
        <v>252274276.41433287</v>
      </c>
    </row>
    <row r="6314" spans="1:2" x14ac:dyDescent="0.25">
      <c r="A6314">
        <f ca="1">33010.8698722057*(((RANDBETWEEN(3800,4995))))</f>
        <v>161786273.24368</v>
      </c>
      <c r="B6314">
        <v>242438187.52404863</v>
      </c>
    </row>
    <row r="6315" spans="1:2" x14ac:dyDescent="0.25">
      <c r="A6315">
        <f ca="1">30057.5723967266*(((RANDBETWEEN(3800,4995))))</f>
        <v>116232632.45814192</v>
      </c>
      <c r="B6315">
        <v>242141664.95223245</v>
      </c>
    </row>
    <row r="6316" spans="1:2" x14ac:dyDescent="0.25">
      <c r="A6316">
        <f ca="1">30833.7210097439*(((RANDBETWEEN(3800,4995))))</f>
        <v>128391614.28457344</v>
      </c>
      <c r="B6316">
        <v>242562739.30540168</v>
      </c>
    </row>
    <row r="6317" spans="1:2" x14ac:dyDescent="0.25">
      <c r="A6317">
        <f ca="1">30459.3618260342*(((RANDBETWEEN(3800,4995))))</f>
        <v>116050168.55719014</v>
      </c>
      <c r="B6317">
        <v>244505547.02911177</v>
      </c>
    </row>
    <row r="6318" spans="1:2" x14ac:dyDescent="0.25">
      <c r="A6318">
        <f ca="1">31001.7848757641*(((RANDBETWEEN(3800,4995))))</f>
        <v>137058890.9357529</v>
      </c>
      <c r="B6318">
        <v>225711746.78080198</v>
      </c>
    </row>
    <row r="6319" spans="1:2" x14ac:dyDescent="0.25">
      <c r="A6319">
        <f ca="1">27199.1694203838*(((RANDBETWEEN(3800,4995))))</f>
        <v>134146303.58133267</v>
      </c>
      <c r="B6319">
        <v>231347115.30904585</v>
      </c>
    </row>
    <row r="6320" spans="1:2" x14ac:dyDescent="0.25">
      <c r="A6320">
        <f ca="1">30044.7018321838*(((RANDBETWEEN(3800,4995))))</f>
        <v>115011118.61359945</v>
      </c>
      <c r="B6320">
        <v>250081594.40191942</v>
      </c>
    </row>
    <row r="6321" spans="1:2" x14ac:dyDescent="0.25">
      <c r="A6321">
        <f ca="1">27963.9863936802*(((RANDBETWEEN(3800,4995))))</f>
        <v>117448742.8534569</v>
      </c>
      <c r="B6321">
        <v>213188031.51718175</v>
      </c>
    </row>
    <row r="6322" spans="1:2" x14ac:dyDescent="0.25">
      <c r="A6322">
        <f ca="1">29936.3468679054*(((RANDBETWEEN(3800,4995))))</f>
        <v>130163236.18165284</v>
      </c>
      <c r="B6322">
        <v>222124090.50604016</v>
      </c>
    </row>
    <row r="6323" spans="1:2" x14ac:dyDescent="0.25">
      <c r="A6323">
        <f ca="1">27924.2589566798*(((RANDBETWEEN(3800,4995))))</f>
        <v>138867339.79156855</v>
      </c>
      <c r="B6323">
        <v>250578881.72680527</v>
      </c>
    </row>
    <row r="6324" spans="1:2" x14ac:dyDescent="0.25">
      <c r="A6324">
        <f ca="1">29719.7609000224*(((RANDBETWEEN(3800,4995))))</f>
        <v>145686267.93190956</v>
      </c>
      <c r="B6324">
        <v>214632697.37180489</v>
      </c>
    </row>
    <row r="6325" spans="1:2" x14ac:dyDescent="0.25">
      <c r="A6325">
        <f ca="1">27909.8997872192*(((RANDBETWEEN(3800,4995))))</f>
        <v>131343988.39865351</v>
      </c>
      <c r="B6325">
        <v>217271225.38933861</v>
      </c>
    </row>
    <row r="6326" spans="1:2" x14ac:dyDescent="0.25">
      <c r="A6326">
        <f ca="1">29017.4533456487*(((RANDBETWEEN(3800,4995))))</f>
        <v>121583129.51826824</v>
      </c>
      <c r="B6326">
        <v>250402545.70766878</v>
      </c>
    </row>
    <row r="6327" spans="1:2" x14ac:dyDescent="0.25">
      <c r="A6327">
        <f ca="1">30704.1348498568*(((RANDBETWEEN(3800,4995))))</f>
        <v>138721281.25165313</v>
      </c>
      <c r="B6327">
        <v>266793938.91717479</v>
      </c>
    </row>
    <row r="6328" spans="1:2" x14ac:dyDescent="0.25">
      <c r="A6328">
        <f ca="1">33018.7347429438*(((RANDBETWEEN(3800,4995))))</f>
        <v>137027749.1832166</v>
      </c>
      <c r="B6328">
        <v>225794058.61862656</v>
      </c>
    </row>
    <row r="6329" spans="1:2" x14ac:dyDescent="0.25">
      <c r="A6329">
        <f ca="1">26577.2529403109*(((RANDBETWEEN(3800,4995))))</f>
        <v>132673646.67803201</v>
      </c>
      <c r="B6329">
        <v>262502953.01813608</v>
      </c>
    </row>
    <row r="6330" spans="1:2" x14ac:dyDescent="0.25">
      <c r="A6330">
        <f ca="1">28664.4560961943*(((RANDBETWEEN(3800,4995))))</f>
        <v>131455195.65714723</v>
      </c>
      <c r="B6330">
        <v>260464584.28191757</v>
      </c>
    </row>
    <row r="6331" spans="1:2" x14ac:dyDescent="0.25">
      <c r="A6331">
        <f ca="1">30153.3313061696*(((RANDBETWEEN(3800,4995))))</f>
        <v>124322184.97533742</v>
      </c>
      <c r="B6331">
        <v>211012362.21178669</v>
      </c>
    </row>
    <row r="6332" spans="1:2" x14ac:dyDescent="0.25">
      <c r="A6332">
        <f ca="1">33459.5337674307*(((RANDBETWEEN(3800,4995))))</f>
        <v>147723841.58320644</v>
      </c>
      <c r="B6332">
        <v>254502440.84645635</v>
      </c>
    </row>
    <row r="6333" spans="1:2" x14ac:dyDescent="0.25">
      <c r="A6333">
        <f ca="1">28600.3375868466*(((RANDBETWEEN(3800,4995))))</f>
        <v>133363374.16746591</v>
      </c>
      <c r="B6333">
        <v>215812061.81941846</v>
      </c>
    </row>
    <row r="6334" spans="1:2" x14ac:dyDescent="0.25">
      <c r="A6334">
        <f ca="1">25518.5698856502*(((RANDBETWEEN(3800,4995))))</f>
        <v>125500326.69762763</v>
      </c>
      <c r="B6334">
        <v>226107257.91797844</v>
      </c>
    </row>
    <row r="6335" spans="1:2" x14ac:dyDescent="0.25">
      <c r="A6335">
        <f ca="1">31151.5091119042*(((RANDBETWEEN(3800,4995))))</f>
        <v>153732697.4672471</v>
      </c>
      <c r="B6335">
        <v>223955747.81541044</v>
      </c>
    </row>
    <row r="6336" spans="1:2" x14ac:dyDescent="0.25">
      <c r="A6336">
        <f ca="1">32329.8551949248*(((RANDBETWEEN(3800,4995))))</f>
        <v>159386186.11097911</v>
      </c>
      <c r="B6336">
        <v>261200611.51696891</v>
      </c>
    </row>
    <row r="6337" spans="1:2" x14ac:dyDescent="0.25">
      <c r="A6337">
        <f ca="1">31388.9257242024*(((RANDBETWEEN(3800,4995))))</f>
        <v>120502085.85521284</v>
      </c>
      <c r="B6337">
        <v>253019364.15709049</v>
      </c>
    </row>
    <row r="6338" spans="1:2" x14ac:dyDescent="0.25">
      <c r="A6338">
        <f ca="1">29410.1038839328*(((RANDBETWEEN(3800,4995))))</f>
        <v>144168329.23903877</v>
      </c>
      <c r="B6338">
        <v>211771756.47940993</v>
      </c>
    </row>
    <row r="6339" spans="1:2" x14ac:dyDescent="0.25">
      <c r="A6339">
        <f ca="1">28609.4721151401*(((RANDBETWEEN(3800,4995))))</f>
        <v>126768570.94218594</v>
      </c>
      <c r="B6339">
        <v>227460551.21713117</v>
      </c>
    </row>
    <row r="6340" spans="1:2" x14ac:dyDescent="0.25">
      <c r="A6340">
        <f ca="1">31354.5403512277*(((RANDBETWEEN(3800,4995))))</f>
        <v>130685724.18391694</v>
      </c>
      <c r="B6340">
        <v>265667899.95853961</v>
      </c>
    </row>
    <row r="6341" spans="1:2" x14ac:dyDescent="0.25">
      <c r="A6341">
        <f ca="1">29957.1587079747*(((RANDBETWEEN(3800,4995))))</f>
        <v>148557550.03284669</v>
      </c>
      <c r="B6341">
        <v>231768074.41428897</v>
      </c>
    </row>
    <row r="6342" spans="1:2" x14ac:dyDescent="0.25">
      <c r="A6342">
        <f ca="1">26540.4463906764*(((RANDBETWEEN(3800,4995))))</f>
        <v>109134315.55846128</v>
      </c>
      <c r="B6342">
        <v>241579231.3966108</v>
      </c>
    </row>
    <row r="6343" spans="1:2" x14ac:dyDescent="0.25">
      <c r="A6343">
        <f ca="1">28637.4261245486*(((RANDBETWEEN(3800,4995))))</f>
        <v>133679505.14939308</v>
      </c>
      <c r="B6343">
        <v>228290801.36720237</v>
      </c>
    </row>
    <row r="6344" spans="1:2" x14ac:dyDescent="0.25">
      <c r="A6344">
        <f ca="1">26469.0648726161*(((RANDBETWEEN(3800,4995))))</f>
        <v>118157905.59135827</v>
      </c>
      <c r="B6344">
        <v>250131826.87148067</v>
      </c>
    </row>
    <row r="6345" spans="1:2" x14ac:dyDescent="0.25">
      <c r="A6345">
        <f ca="1">26112.4396898024*(((RANDBETWEEN(3800,4995))))</f>
        <v>126201421.02081494</v>
      </c>
      <c r="B6345">
        <v>212066206.0665015</v>
      </c>
    </row>
    <row r="6346" spans="1:2" x14ac:dyDescent="0.25">
      <c r="A6346">
        <f ca="1">27387.8066400829*(((RANDBETWEEN(3800,4995))))</f>
        <v>134008537.88992597</v>
      </c>
      <c r="B6346">
        <v>205140842.38302916</v>
      </c>
    </row>
    <row r="6347" spans="1:2" x14ac:dyDescent="0.25">
      <c r="A6347">
        <f ca="1">29538.8565099009*(((RANDBETWEEN(3800,4995))))</f>
        <v>134874418.82420754</v>
      </c>
      <c r="B6347">
        <v>207074966.9788743</v>
      </c>
    </row>
    <row r="6348" spans="1:2" x14ac:dyDescent="0.25">
      <c r="A6348">
        <f ca="1">33197.7988874763*(((RANDBETWEEN(3800,4995))))</f>
        <v>148759336.81478116</v>
      </c>
      <c r="B6348">
        <v>254349374.51886636</v>
      </c>
    </row>
    <row r="6349" spans="1:2" x14ac:dyDescent="0.25">
      <c r="A6349">
        <f ca="1">27495.6892998457*(((RANDBETWEEN(3800,4995))))</f>
        <v>112072429.58617122</v>
      </c>
      <c r="B6349">
        <v>264918523.89879605</v>
      </c>
    </row>
    <row r="6350" spans="1:2" x14ac:dyDescent="0.25">
      <c r="A6350">
        <f ca="1">26363.1119967081*(((RANDBETWEEN(3800,4995))))</f>
        <v>126147490.90424831</v>
      </c>
      <c r="B6350">
        <v>212165812.9855836</v>
      </c>
    </row>
    <row r="6351" spans="1:2" x14ac:dyDescent="0.25">
      <c r="A6351">
        <f ca="1">30586.4727876204*(((RANDBETWEEN(3800,4995))))</f>
        <v>145591610.46907297</v>
      </c>
      <c r="B6351">
        <v>253112872.14968002</v>
      </c>
    </row>
    <row r="6352" spans="1:2" x14ac:dyDescent="0.25">
      <c r="A6352">
        <f ca="1">28406.2067545867*(((RANDBETWEEN(3800,4995))))</f>
        <v>127543868.32809444</v>
      </c>
      <c r="B6352">
        <v>204546918.65008104</v>
      </c>
    </row>
    <row r="6353" spans="1:2" x14ac:dyDescent="0.25">
      <c r="A6353">
        <f ca="1">31076.2752805533*(((RANDBETWEEN(3800,4995))))</f>
        <v>132291703.86931555</v>
      </c>
      <c r="B6353">
        <v>247446941.47221923</v>
      </c>
    </row>
    <row r="6354" spans="1:2" x14ac:dyDescent="0.25">
      <c r="A6354">
        <f ca="1">27401.1530418861*(((RANDBETWEEN(3800,4995))))</f>
        <v>128703215.83773893</v>
      </c>
      <c r="B6354">
        <v>223369626.82471752</v>
      </c>
    </row>
    <row r="6355" spans="1:2" x14ac:dyDescent="0.25">
      <c r="A6355">
        <f ca="1">31126.1849346334*(((RANDBETWEEN(3800,4995))))</f>
        <v>120364957.14222729</v>
      </c>
      <c r="B6355">
        <v>242273501.90095246</v>
      </c>
    </row>
    <row r="6356" spans="1:2" x14ac:dyDescent="0.25">
      <c r="A6356">
        <f ca="1">25593.9380497168*(((RANDBETWEEN(3800,4995))))</f>
        <v>104295297.55259603</v>
      </c>
      <c r="B6356">
        <v>210443229.83964223</v>
      </c>
    </row>
    <row r="6357" spans="1:2" x14ac:dyDescent="0.25">
      <c r="A6357">
        <f ca="1">27622.6342596285*(((RANDBETWEEN(3800,4995))))</f>
        <v>125682985.88130969</v>
      </c>
      <c r="B6357">
        <v>251191623.91733429</v>
      </c>
    </row>
    <row r="6358" spans="1:2" x14ac:dyDescent="0.25">
      <c r="A6358">
        <f ca="1">27636.1150983709*(((RANDBETWEEN(3800,4995))))</f>
        <v>129862104.84724496</v>
      </c>
      <c r="B6358">
        <v>206636481.38956141</v>
      </c>
    </row>
    <row r="6359" spans="1:2" x14ac:dyDescent="0.25">
      <c r="A6359">
        <f ca="1">26957.7586104051*(((RANDBETWEEN(3800,4995))))</f>
        <v>129127663.74384026</v>
      </c>
      <c r="B6359">
        <v>217582668.73133779</v>
      </c>
    </row>
    <row r="6360" spans="1:2" x14ac:dyDescent="0.25">
      <c r="A6360">
        <f ca="1">25836.578273543*(((RANDBETWEEN(3800,4995))))</f>
        <v>121483591.04219902</v>
      </c>
      <c r="B6360">
        <v>239644284.06543934</v>
      </c>
    </row>
    <row r="6361" spans="1:2" x14ac:dyDescent="0.25">
      <c r="A6361">
        <f ca="1">29645.7806407911*(((RANDBETWEEN(3800,4995))))</f>
        <v>133406012.88355988</v>
      </c>
      <c r="B6361">
        <v>228223734.902852</v>
      </c>
    </row>
    <row r="6362" spans="1:2" x14ac:dyDescent="0.25">
      <c r="A6362">
        <f ca="1">30604.7138447764*(((RANDBETWEEN(3800,4995))))</f>
        <v>121102852.68378037</v>
      </c>
      <c r="B6362">
        <v>262057493.48587799</v>
      </c>
    </row>
    <row r="6363" spans="1:2" x14ac:dyDescent="0.25">
      <c r="A6363">
        <f ca="1">30393.2570202866*(((RANDBETWEEN(3800,4995))))</f>
        <v>140234487.89160228</v>
      </c>
      <c r="B6363">
        <v>256956608.84622315</v>
      </c>
    </row>
    <row r="6364" spans="1:2" x14ac:dyDescent="0.25">
      <c r="A6364">
        <f ca="1">28116.6273024416*(((RANDBETWEEN(3800,4995))))</f>
        <v>116684003.30513284</v>
      </c>
      <c r="B6364">
        <v>204109337.84851444</v>
      </c>
    </row>
    <row r="6365" spans="1:2" x14ac:dyDescent="0.25">
      <c r="A6365">
        <f ca="1">26785.6721950949*(((RANDBETWEEN(3800,4995))))</f>
        <v>104544478.57745557</v>
      </c>
      <c r="B6365">
        <v>259258342.97462478</v>
      </c>
    </row>
    <row r="6366" spans="1:2" x14ac:dyDescent="0.25">
      <c r="A6366">
        <f ca="1">30204.5908241047*(((RANDBETWEEN(3800,4995))))</f>
        <v>148485768.49129891</v>
      </c>
      <c r="B6366">
        <v>232157932.82276276</v>
      </c>
    </row>
    <row r="6367" spans="1:2" x14ac:dyDescent="0.25">
      <c r="A6367">
        <f ca="1">29890.759909248*(((RANDBETWEEN(3800,4995))))</f>
        <v>146524505.07513383</v>
      </c>
      <c r="B6367">
        <v>237440824.28311554</v>
      </c>
    </row>
    <row r="6368" spans="1:2" x14ac:dyDescent="0.25">
      <c r="A6368">
        <f ca="1">31971.3166797239*(((RANDBETWEEN(3800,4995))))</f>
        <v>138979313.60675985</v>
      </c>
      <c r="B6368">
        <v>262252966.87013671</v>
      </c>
    </row>
    <row r="6369" spans="1:2" x14ac:dyDescent="0.25">
      <c r="A6369">
        <f ca="1">28153.2024823874*(((RANDBETWEEN(3800,4995))))</f>
        <v>112838035.54940858</v>
      </c>
      <c r="B6369">
        <v>227715805.26584601</v>
      </c>
    </row>
    <row r="6370" spans="1:2" x14ac:dyDescent="0.25">
      <c r="A6370">
        <f ca="1">28913.3512580813*(((RANDBETWEEN(3800,4995))))</f>
        <v>142571735.05359909</v>
      </c>
      <c r="B6370">
        <v>258229511.16312644</v>
      </c>
    </row>
    <row r="6371" spans="1:2" x14ac:dyDescent="0.25">
      <c r="A6371">
        <f ca="1">34742.6448514414*(((RANDBETWEEN(3800,4995))))</f>
        <v>146336020.1142711</v>
      </c>
      <c r="B6371">
        <v>217028850.10027725</v>
      </c>
    </row>
    <row r="6372" spans="1:2" x14ac:dyDescent="0.25">
      <c r="A6372">
        <f ca="1">31568.5085091034*(((RANDBETWEEN(3800,4995))))</f>
        <v>156485096.67962551</v>
      </c>
      <c r="B6372">
        <v>266125558.9456811</v>
      </c>
    </row>
    <row r="6373" spans="1:2" x14ac:dyDescent="0.25">
      <c r="A6373">
        <f ca="1">28057.7674341564*(((RANDBETWEEN(3800,4995))))</f>
        <v>125474335.96554735</v>
      </c>
      <c r="B6373">
        <v>211332800.22960442</v>
      </c>
    </row>
    <row r="6374" spans="1:2" x14ac:dyDescent="0.25">
      <c r="A6374">
        <f ca="1">30836.2536478715*(((RANDBETWEEN(3800,4995))))</f>
        <v>133120106.99786142</v>
      </c>
      <c r="B6374">
        <v>206622057.78893316</v>
      </c>
    </row>
    <row r="6375" spans="1:2" x14ac:dyDescent="0.25">
      <c r="A6375">
        <f ca="1">31940.8854668856*(((RANDBETWEEN(3800,4995))))</f>
        <v>144468624.96672368</v>
      </c>
      <c r="B6375">
        <v>204678589.72366378</v>
      </c>
    </row>
    <row r="6376" spans="1:2" x14ac:dyDescent="0.25">
      <c r="A6376">
        <f ca="1">30914.0753367253*(((RANDBETWEEN(3800,4995))))</f>
        <v>148016592.71224087</v>
      </c>
      <c r="B6376">
        <v>234944437.27062276</v>
      </c>
    </row>
    <row r="6377" spans="1:2" x14ac:dyDescent="0.25">
      <c r="A6377">
        <f ca="1">28115.9143605405*(((RANDBETWEEN(3800,4995))))</f>
        <v>110608007.09436645</v>
      </c>
      <c r="B6377">
        <v>222122322.96058294</v>
      </c>
    </row>
    <row r="6378" spans="1:2" x14ac:dyDescent="0.25">
      <c r="A6378">
        <f ca="1">30538.9579058168*(((RANDBETWEEN(3800,4995))))</f>
        <v>125362422.20337814</v>
      </c>
      <c r="B6378">
        <v>261584298.8503215</v>
      </c>
    </row>
    <row r="6379" spans="1:2" x14ac:dyDescent="0.25">
      <c r="A6379">
        <f ca="1">26130.8463603779*(((RANDBETWEEN(3800,4995))))</f>
        <v>105568619.29592663</v>
      </c>
      <c r="B6379">
        <v>223875911.25197175</v>
      </c>
    </row>
    <row r="6380" spans="1:2" x14ac:dyDescent="0.25">
      <c r="A6380">
        <f ca="1">28141.2290564121*(((RANDBETWEEN(3800,4995))))</f>
        <v>119712788.40597706</v>
      </c>
      <c r="B6380">
        <v>235966831.24924892</v>
      </c>
    </row>
    <row r="6381" spans="1:2" x14ac:dyDescent="0.25">
      <c r="A6381">
        <f ca="1">31922.1611787489*(((RANDBETWEEN(3800,4995))))</f>
        <v>149427636.47772348</v>
      </c>
      <c r="B6381">
        <v>214747688.53774095</v>
      </c>
    </row>
    <row r="6382" spans="1:2" x14ac:dyDescent="0.25">
      <c r="A6382">
        <f ca="1">30265.0530033717*(((RANDBETWEEN(3800,4995))))</f>
        <v>115582237.41987669</v>
      </c>
      <c r="B6382">
        <v>246520670.37916166</v>
      </c>
    </row>
    <row r="6383" spans="1:2" x14ac:dyDescent="0.25">
      <c r="A6383">
        <f ca="1">30674.3356177422*(((RANDBETWEEN(3800,4995))))</f>
        <v>142727683.62935433</v>
      </c>
      <c r="B6383">
        <v>219031099.29438302</v>
      </c>
    </row>
    <row r="6384" spans="1:2" x14ac:dyDescent="0.25">
      <c r="A6384">
        <f ca="1">30271.3789209427*(((RANDBETWEEN(3800,4995))))</f>
        <v>129349602.12918818</v>
      </c>
      <c r="B6384">
        <v>216592357.45506841</v>
      </c>
    </row>
    <row r="6385" spans="1:2" x14ac:dyDescent="0.25">
      <c r="A6385">
        <f ca="1">31879.8131939051*(((RANDBETWEEN(3800,4995))))</f>
        <v>129081363.62212157</v>
      </c>
      <c r="B6385">
        <v>252082949.56464356</v>
      </c>
    </row>
    <row r="6386" spans="1:2" x14ac:dyDescent="0.25">
      <c r="A6386">
        <f ca="1">26198.4321619541*(((RANDBETWEEN(3800,4995))))</f>
        <v>103379013.31107073</v>
      </c>
      <c r="B6386">
        <v>208762381.69294047</v>
      </c>
    </row>
    <row r="6387" spans="1:2" x14ac:dyDescent="0.25">
      <c r="A6387">
        <f ca="1">28805.2884899765*(((RANDBETWEEN(3800,4995))))</f>
        <v>122451281.37089019</v>
      </c>
      <c r="B6387">
        <v>213923088.24464059</v>
      </c>
    </row>
    <row r="6388" spans="1:2" x14ac:dyDescent="0.25">
      <c r="A6388">
        <f ca="1">26517.1802098229*(((RANDBETWEEN(3800,4995))))</f>
        <v>122138132.04644419</v>
      </c>
      <c r="B6388">
        <v>224871388.37906438</v>
      </c>
    </row>
    <row r="6389" spans="1:2" x14ac:dyDescent="0.25">
      <c r="A6389">
        <f ca="1">26288.2532299732*(((RANDBETWEEN(3800,4995))))</f>
        <v>109227692.17053847</v>
      </c>
      <c r="B6389">
        <v>223682454.4962866</v>
      </c>
    </row>
    <row r="6390" spans="1:2" x14ac:dyDescent="0.25">
      <c r="A6390">
        <f ca="1">29549.572834604*(((RANDBETWEEN(3800,4995))))</f>
        <v>112554322.92700674</v>
      </c>
      <c r="B6390">
        <v>245691098.84363014</v>
      </c>
    </row>
    <row r="6391" spans="1:2" x14ac:dyDescent="0.25">
      <c r="A6391">
        <f ca="1">27791.3683423773*(((RANDBETWEEN(3800,4995))))</f>
        <v>106941185.38146776</v>
      </c>
      <c r="B6391">
        <v>208159730.06879383</v>
      </c>
    </row>
    <row r="6392" spans="1:2" x14ac:dyDescent="0.25">
      <c r="A6392">
        <f ca="1">32336.0388190208*(((RANDBETWEEN(3800,4995))))</f>
        <v>151656022.0612075</v>
      </c>
      <c r="B6392">
        <v>260990668.26122648</v>
      </c>
    </row>
    <row r="6393" spans="1:2" x14ac:dyDescent="0.25">
      <c r="A6393">
        <f ca="1">29490.82004039*(((RANDBETWEEN(3800,4995))))</f>
        <v>138017037.78902534</v>
      </c>
      <c r="B6393">
        <v>210824403.29490948</v>
      </c>
    </row>
    <row r="6394" spans="1:2" x14ac:dyDescent="0.25">
      <c r="A6394">
        <f ca="1">29889.0928781896*(((RANDBETWEEN(3800,4995))))</f>
        <v>117374467.73265041</v>
      </c>
      <c r="B6394">
        <v>239424486.43372589</v>
      </c>
    </row>
    <row r="6395" spans="1:2" x14ac:dyDescent="0.25">
      <c r="A6395">
        <f ca="1">31890.950035691*(((RANDBETWEEN(3800,4995))))</f>
        <v>157636966.02642053</v>
      </c>
      <c r="B6395">
        <v>213016414.90982458</v>
      </c>
    </row>
    <row r="6396" spans="1:2" x14ac:dyDescent="0.25">
      <c r="A6396">
        <f ca="1">31299.8345585833*(((RANDBETWEEN(3800,4995))))</f>
        <v>134119791.08352935</v>
      </c>
      <c r="B6396">
        <v>236954768.70965308</v>
      </c>
    </row>
    <row r="6397" spans="1:2" x14ac:dyDescent="0.25">
      <c r="A6397">
        <f ca="1">29316.0419535608*(((RANDBETWEEN(3800,4995))))</f>
        <v>128873320.42785306</v>
      </c>
      <c r="B6397">
        <v>208766819.60103679</v>
      </c>
    </row>
    <row r="6398" spans="1:2" x14ac:dyDescent="0.25">
      <c r="A6398">
        <f ca="1">31716.4264713959*(((RANDBETWEEN(3800,4995))))</f>
        <v>155569071.84219691</v>
      </c>
      <c r="B6398">
        <v>209220035.99032187</v>
      </c>
    </row>
    <row r="6399" spans="1:2" x14ac:dyDescent="0.25">
      <c r="A6399">
        <f ca="1">29311.2752044884*(((RANDBETWEEN(3800,4995))))</f>
        <v>132105917.3466291</v>
      </c>
      <c r="B6399">
        <v>245285686.78093594</v>
      </c>
    </row>
    <row r="6400" spans="1:2" x14ac:dyDescent="0.25">
      <c r="A6400">
        <f ca="1">31474.7969162734*(((RANDBETWEEN(3800,4995))))</f>
        <v>137450438.13336584</v>
      </c>
      <c r="B6400">
        <v>246906698.67051527</v>
      </c>
    </row>
    <row r="6401" spans="1:2" x14ac:dyDescent="0.25">
      <c r="A6401">
        <f ca="1">33202.310847835*(((RANDBETWEEN(3800,4995))))</f>
        <v>153461080.73869315</v>
      </c>
      <c r="B6401">
        <v>253628330.45291981</v>
      </c>
    </row>
    <row r="6402" spans="1:2" x14ac:dyDescent="0.25">
      <c r="A6402">
        <f ca="1">31846.5890992838*(((RANDBETWEEN(3800,4995))))</f>
        <v>143596270.24867052</v>
      </c>
      <c r="B6402">
        <v>213784158.06714919</v>
      </c>
    </row>
    <row r="6403" spans="1:2" x14ac:dyDescent="0.25">
      <c r="A6403">
        <f ca="1">30255.5375075303*(((RANDBETWEEN(3800,4995))))</f>
        <v>137813973.34680045</v>
      </c>
      <c r="B6403">
        <v>258849765.32615113</v>
      </c>
    </row>
    <row r="6404" spans="1:2" x14ac:dyDescent="0.25">
      <c r="A6404">
        <f ca="1">25669.6845908713*(((RANDBETWEEN(3800,4995))))</f>
        <v>106298163.89079802</v>
      </c>
      <c r="B6404">
        <v>249662310.82069242</v>
      </c>
    </row>
    <row r="6405" spans="1:2" x14ac:dyDescent="0.25">
      <c r="A6405">
        <f ca="1">29720.3108166555*(((RANDBETWEEN(3800,4995))))</f>
        <v>124201178.90280353</v>
      </c>
      <c r="B6405">
        <v>234346758.87205702</v>
      </c>
    </row>
    <row r="6406" spans="1:2" x14ac:dyDescent="0.25">
      <c r="A6406">
        <f ca="1">26554.9647862071*(((RANDBETWEEN(3800,4995))))</f>
        <v>115593761.71435931</v>
      </c>
      <c r="B6406">
        <v>204990761.41488212</v>
      </c>
    </row>
    <row r="6407" spans="1:2" x14ac:dyDescent="0.25">
      <c r="A6407">
        <f ca="1">27374.3648160782*(((RANDBETWEEN(3800,4995))))</f>
        <v>127099175.84105089</v>
      </c>
      <c r="B6407">
        <v>241247213.09711</v>
      </c>
    </row>
    <row r="6408" spans="1:2" x14ac:dyDescent="0.25">
      <c r="A6408">
        <f ca="1">32850.891736033*(((RANDBETWEEN(3800,4995))))</f>
        <v>148026118.16256464</v>
      </c>
      <c r="B6408">
        <v>263890342.09197116</v>
      </c>
    </row>
    <row r="6409" spans="1:2" x14ac:dyDescent="0.25">
      <c r="A6409">
        <f ca="1">26383.1660427523*(((RANDBETWEEN(3800,4995))))</f>
        <v>104662019.69159827</v>
      </c>
      <c r="B6409">
        <v>212300190.9423534</v>
      </c>
    </row>
    <row r="6410" spans="1:2" x14ac:dyDescent="0.25">
      <c r="A6410">
        <f ca="1">30361.9205710995*(((RANDBETWEEN(3800,4995))))</f>
        <v>136810814.09337443</v>
      </c>
      <c r="B6410">
        <v>226325819.39573932</v>
      </c>
    </row>
    <row r="6411" spans="1:2" x14ac:dyDescent="0.25">
      <c r="A6411">
        <f ca="1">29943.635101338*(((RANDBETWEEN(3800,4995))))</f>
        <v>133219232.56585272</v>
      </c>
      <c r="B6411">
        <v>227013626.82263601</v>
      </c>
    </row>
    <row r="6412" spans="1:2" x14ac:dyDescent="0.25">
      <c r="A6412">
        <f ca="1">27867.4850778529*(((RANDBETWEEN(3800,4995))))</f>
        <v>123062814.10379852</v>
      </c>
      <c r="B6412">
        <v>238347173.09990749</v>
      </c>
    </row>
    <row r="6413" spans="1:2" x14ac:dyDescent="0.25">
      <c r="A6413">
        <f ca="1">28177.516574858*(((RANDBETWEEN(3800,4995))))</f>
        <v>122065001.80228485</v>
      </c>
      <c r="B6413">
        <v>211179108.65960765</v>
      </c>
    </row>
    <row r="6414" spans="1:2" x14ac:dyDescent="0.25">
      <c r="A6414">
        <f ca="1">30104.1963191184*(((RANDBETWEEN(3800,4995))))</f>
        <v>118911575.46051751</v>
      </c>
      <c r="B6414">
        <v>245771508.49625322</v>
      </c>
    </row>
    <row r="6415" spans="1:2" x14ac:dyDescent="0.25">
      <c r="A6415">
        <f ca="1">30116.443108173*(((RANDBETWEEN(3800,4995))))</f>
        <v>141547282.60841316</v>
      </c>
      <c r="B6415">
        <v>228692449.30795133</v>
      </c>
    </row>
    <row r="6416" spans="1:2" x14ac:dyDescent="0.25">
      <c r="A6416">
        <f ca="1">30126.923313647*(((RANDBETWEEN(3800,4995))))</f>
        <v>128581708.7026452</v>
      </c>
      <c r="B6416">
        <v>255290470.87739807</v>
      </c>
    </row>
    <row r="6417" spans="1:2" x14ac:dyDescent="0.25">
      <c r="A6417">
        <f ca="1">33515.7028320202*(((RANDBETWEEN(3800,4995))))</f>
        <v>152898636.31967622</v>
      </c>
      <c r="B6417">
        <v>226530475.52550435</v>
      </c>
    </row>
    <row r="6418" spans="1:2" x14ac:dyDescent="0.25">
      <c r="A6418">
        <f ca="1">28971.1754544175*(((RANDBETWEEN(3800,4995))))</f>
        <v>112379189.58768557</v>
      </c>
      <c r="B6418">
        <v>206228381.79514408</v>
      </c>
    </row>
    <row r="6419" spans="1:2" x14ac:dyDescent="0.25">
      <c r="A6419">
        <f ca="1">32415.1463509349*(((RANDBETWEEN(3800,4995))))</f>
        <v>143599098.33464164</v>
      </c>
      <c r="B6419">
        <v>262491830.2228263</v>
      </c>
    </row>
    <row r="6420" spans="1:2" x14ac:dyDescent="0.25">
      <c r="A6420">
        <f ca="1">30841.975826219*(((RANDBETWEEN(3800,4995))))</f>
        <v>152544412.43647927</v>
      </c>
      <c r="B6420">
        <v>260024144.31325346</v>
      </c>
    </row>
    <row r="6421" spans="1:2" x14ac:dyDescent="0.25">
      <c r="A6421">
        <f ca="1">31662.8289534308*(((RANDBETWEEN(3800,4995))))</f>
        <v>151063356.93681812</v>
      </c>
      <c r="B6421">
        <v>251160755.19889772</v>
      </c>
    </row>
    <row r="6422" spans="1:2" x14ac:dyDescent="0.25">
      <c r="A6422">
        <f ca="1">32279.101947312*(((RANDBETWEEN(3800,4995))))</f>
        <v>158038483.13403934</v>
      </c>
      <c r="B6422">
        <v>234293062.9268252</v>
      </c>
    </row>
    <row r="6423" spans="1:2" x14ac:dyDescent="0.25">
      <c r="A6423">
        <f ca="1">30217.4579954015*(((RANDBETWEEN(3800,4995))))</f>
        <v>124314622.19308186</v>
      </c>
      <c r="B6423">
        <v>206119437.0265922</v>
      </c>
    </row>
    <row r="6424" spans="1:2" x14ac:dyDescent="0.25">
      <c r="A6424">
        <f ca="1">30138.5154271196*(((RANDBETWEEN(3800,4995))))</f>
        <v>130740879.9228449</v>
      </c>
      <c r="B6424">
        <v>206059550.19620502</v>
      </c>
    </row>
    <row r="6425" spans="1:2" x14ac:dyDescent="0.25">
      <c r="A6425">
        <f ca="1">32163.3047219513*(((RANDBETWEEN(3800,4995))))</f>
        <v>122703007.51424405</v>
      </c>
      <c r="B6425">
        <v>249251403.33432248</v>
      </c>
    </row>
    <row r="6426" spans="1:2" x14ac:dyDescent="0.25">
      <c r="A6426">
        <f ca="1">28890.408390721*(((RANDBETWEEN(3800,4995))))</f>
        <v>144249809.09487009</v>
      </c>
      <c r="B6426">
        <v>266961399.63817319</v>
      </c>
    </row>
    <row r="6427" spans="1:2" x14ac:dyDescent="0.25">
      <c r="A6427">
        <f ca="1">33902.5952160709*(((RANDBETWEEN(3800,4995))))</f>
        <v>141882360.9792566</v>
      </c>
      <c r="B6427">
        <v>242273335.34424114</v>
      </c>
    </row>
    <row r="6428" spans="1:2" x14ac:dyDescent="0.25">
      <c r="A6428">
        <f ca="1">30797.5363335872*(((RANDBETWEEN(3800,4995))))</f>
        <v>142315415.39750642</v>
      </c>
      <c r="B6428">
        <v>241522610.21913785</v>
      </c>
    </row>
    <row r="6429" spans="1:2" x14ac:dyDescent="0.25">
      <c r="A6429">
        <f ca="1">30170.2432976752*(((RANDBETWEEN(3800,4995))))</f>
        <v>150700365.27188757</v>
      </c>
      <c r="B6429">
        <v>241977172.73987091</v>
      </c>
    </row>
    <row r="6430" spans="1:2" x14ac:dyDescent="0.25">
      <c r="A6430">
        <f ca="1">29159.0197764022*(((RANDBETWEEN(3800,4995))))</f>
        <v>115586354.39365834</v>
      </c>
      <c r="B6430">
        <v>263876848.75051692</v>
      </c>
    </row>
    <row r="6431" spans="1:2" x14ac:dyDescent="0.25">
      <c r="A6431">
        <f ca="1">28911.118077805*(((RANDBETWEEN(3800,4995))))</f>
        <v>122062740.5244928</v>
      </c>
      <c r="B6431">
        <v>256873599.55754545</v>
      </c>
    </row>
    <row r="6432" spans="1:2" x14ac:dyDescent="0.25">
      <c r="A6432">
        <f ca="1">28934.4021032002*(((RANDBETWEEN(3800,4995))))</f>
        <v>135441936.24507996</v>
      </c>
      <c r="B6432">
        <v>235750587.19819072</v>
      </c>
    </row>
    <row r="6433" spans="1:2" x14ac:dyDescent="0.25">
      <c r="A6433">
        <f ca="1">27368.4142238755*(((RANDBETWEEN(3800,4995))))</f>
        <v>116425234.10836619</v>
      </c>
      <c r="B6433">
        <v>228377573.6629931</v>
      </c>
    </row>
    <row r="6434" spans="1:2" x14ac:dyDescent="0.25">
      <c r="A6434">
        <f ca="1">33350.1510701676*(((RANDBETWEEN(3800,4995))))</f>
        <v>141538041.14179146</v>
      </c>
      <c r="B6434">
        <v>261485207.75155187</v>
      </c>
    </row>
    <row r="6435" spans="1:2" x14ac:dyDescent="0.25">
      <c r="A6435">
        <f ca="1">26865.7247689576*(((RANDBETWEEN(3800,4995))))</f>
        <v>108188273.64459206</v>
      </c>
      <c r="B6435">
        <v>221359345.88319352</v>
      </c>
    </row>
    <row r="6436" spans="1:2" x14ac:dyDescent="0.25">
      <c r="A6436">
        <f ca="1">26791.5668193401*(((RANDBETWEEN(3800,4995))))</f>
        <v>129135352.06921922</v>
      </c>
      <c r="B6436">
        <v>212544854.01473895</v>
      </c>
    </row>
    <row r="6437" spans="1:2" x14ac:dyDescent="0.25">
      <c r="A6437">
        <f ca="1">28743.5812571285*(((RANDBETWEEN(3800,4995))))</f>
        <v>122102733.18028197</v>
      </c>
      <c r="B6437">
        <v>230556193.26042727</v>
      </c>
    </row>
    <row r="6438" spans="1:2" x14ac:dyDescent="0.25">
      <c r="A6438">
        <f ca="1">32205.9243548831*(((RANDBETWEEN(3800,4995))))</f>
        <v>144185923.33681169</v>
      </c>
      <c r="B6438">
        <v>207209907.50388131</v>
      </c>
    </row>
    <row r="6439" spans="1:2" x14ac:dyDescent="0.25">
      <c r="A6439">
        <f ca="1">32996.3667201131*(((RANDBETWEEN(3800,4995))))</f>
        <v>133305321.549257</v>
      </c>
      <c r="B6439">
        <v>246289016.50404441</v>
      </c>
    </row>
    <row r="6440" spans="1:2" x14ac:dyDescent="0.25">
      <c r="A6440">
        <f ca="1">27180.4029054376*(((RANDBETWEEN(3800,4995))))</f>
        <v>115109006.30452813</v>
      </c>
      <c r="B6440">
        <v>227053927.42774203</v>
      </c>
    </row>
    <row r="6441" spans="1:2" x14ac:dyDescent="0.25">
      <c r="A6441">
        <f ca="1">26863.7973499775*(((RANDBETWEEN(3800,4995))))</f>
        <v>108771515.47005902</v>
      </c>
      <c r="B6441">
        <v>257158280.04911613</v>
      </c>
    </row>
    <row r="6442" spans="1:2" x14ac:dyDescent="0.25">
      <c r="A6442">
        <f ca="1">31440.0139580166*(((RANDBETWEEN(3800,4995))))</f>
        <v>140065262.182964</v>
      </c>
      <c r="B6442">
        <v>226604991.63239849</v>
      </c>
    </row>
    <row r="6443" spans="1:2" x14ac:dyDescent="0.25">
      <c r="A6443">
        <f ca="1">29705.7619871142*(((RANDBETWEEN(3800,4995))))</f>
        <v>125061257.96575077</v>
      </c>
      <c r="B6443">
        <v>239267123.65631682</v>
      </c>
    </row>
    <row r="6444" spans="1:2" x14ac:dyDescent="0.25">
      <c r="A6444">
        <f ca="1">32257.6972858478*(((RANDBETWEEN(3800,4995))))</f>
        <v>143224175.9491643</v>
      </c>
      <c r="B6444">
        <v>240227563.94762111</v>
      </c>
    </row>
    <row r="6445" spans="1:2" x14ac:dyDescent="0.25">
      <c r="A6445">
        <f ca="1">32429.9516500667*(((RANDBETWEEN(3800,4995))))</f>
        <v>156409656.808272</v>
      </c>
      <c r="B6445">
        <v>244225085.59145814</v>
      </c>
    </row>
    <row r="6446" spans="1:2" x14ac:dyDescent="0.25">
      <c r="A6446">
        <f ca="1">30935.1502898864*(((RANDBETWEEN(3800,4995))))</f>
        <v>120028383.12475906</v>
      </c>
      <c r="B6446">
        <v>205926005.75005862</v>
      </c>
    </row>
    <row r="6447" spans="1:2" x14ac:dyDescent="0.25">
      <c r="A6447">
        <f ca="1">27825.5250607639*(((RANDBETWEEN(3800,4995))))</f>
        <v>138348510.6021181</v>
      </c>
      <c r="B6447">
        <v>204621029.14837161</v>
      </c>
    </row>
    <row r="6448" spans="1:2" x14ac:dyDescent="0.25">
      <c r="A6448">
        <f ca="1">35095.314675807*(((RANDBETWEEN(3800,4995))))</f>
        <v>164246072.68277666</v>
      </c>
      <c r="B6448">
        <v>215786334.1596989</v>
      </c>
    </row>
    <row r="6449" spans="1:2" x14ac:dyDescent="0.25">
      <c r="A6449">
        <f ca="1">31451.2900825104*(((RANDBETWEEN(3800,4995))))</f>
        <v>124515657.43665862</v>
      </c>
      <c r="B6449">
        <v>230541559.59589046</v>
      </c>
    </row>
    <row r="6450" spans="1:2" x14ac:dyDescent="0.25">
      <c r="A6450">
        <f ca="1">29847.6158441616*(((RANDBETWEEN(3800,4995))))</f>
        <v>123121415.35716653</v>
      </c>
      <c r="B6450">
        <v>235463932.55090228</v>
      </c>
    </row>
    <row r="6451" spans="1:2" x14ac:dyDescent="0.25">
      <c r="A6451">
        <f ca="1">29947.8050130368*(((RANDBETWEEN(3800,4995))))</f>
        <v>116946178.57590866</v>
      </c>
      <c r="B6451">
        <v>226204614.12826663</v>
      </c>
    </row>
    <row r="6452" spans="1:2" x14ac:dyDescent="0.25">
      <c r="A6452">
        <f ca="1">30952.3668273166*(((RANDBETWEEN(3800,4995))))</f>
        <v>152749930.29280746</v>
      </c>
      <c r="B6452">
        <v>237001767.55209228</v>
      </c>
    </row>
    <row r="6453" spans="1:2" x14ac:dyDescent="0.25">
      <c r="A6453">
        <f ca="1">32551.0780585282*(((RANDBETWEEN(3800,4995))))</f>
        <v>148530569.18106428</v>
      </c>
      <c r="B6453">
        <v>258861224.1620883</v>
      </c>
    </row>
    <row r="6454" spans="1:2" x14ac:dyDescent="0.25">
      <c r="A6454">
        <f ca="1">31867.8764070629*(((RANDBETWEEN(3800,4995))))</f>
        <v>139676902.29215685</v>
      </c>
      <c r="B6454">
        <v>219960422.61937994</v>
      </c>
    </row>
    <row r="6455" spans="1:2" x14ac:dyDescent="0.25">
      <c r="A6455">
        <f ca="1">31198.8780289578*(((RANDBETWEEN(3800,4995))))</f>
        <v>128570576.35733527</v>
      </c>
      <c r="B6455">
        <v>242909603.46570051</v>
      </c>
    </row>
    <row r="6456" spans="1:2" x14ac:dyDescent="0.25">
      <c r="A6456">
        <f ca="1">32839.9380227735*(((RANDBETWEEN(3800,4995))))</f>
        <v>127123400.08615628</v>
      </c>
      <c r="B6456">
        <v>230503663.11013263</v>
      </c>
    </row>
    <row r="6457" spans="1:2" x14ac:dyDescent="0.25">
      <c r="A6457">
        <f ca="1">30629.5763243821*(((RANDBETWEEN(3800,4995))))</f>
        <v>126683927.67764446</v>
      </c>
      <c r="B6457">
        <v>247143449.86821133</v>
      </c>
    </row>
    <row r="6458" spans="1:2" x14ac:dyDescent="0.25">
      <c r="A6458">
        <f ca="1">29797.2239244338*(((RANDBETWEEN(3800,4995))))</f>
        <v>132150688.10486381</v>
      </c>
      <c r="B6458">
        <v>235982772.54963893</v>
      </c>
    </row>
    <row r="6459" spans="1:2" x14ac:dyDescent="0.25">
      <c r="A6459">
        <f ca="1">26920.2682779077*(((RANDBETWEEN(3800,4995))))</f>
        <v>123106386.83487195</v>
      </c>
      <c r="B6459">
        <v>229123117.76242605</v>
      </c>
    </row>
    <row r="6460" spans="1:2" x14ac:dyDescent="0.25">
      <c r="A6460">
        <f ca="1">32246.469597556*(((RANDBETWEEN(3800,4995))))</f>
        <v>149881590.68944037</v>
      </c>
      <c r="B6460">
        <v>240020627.68384251</v>
      </c>
    </row>
    <row r="6461" spans="1:2" x14ac:dyDescent="0.25">
      <c r="A6461">
        <f ca="1">30654.2001452416*(((RANDBETWEEN(3800,4995))))</f>
        <v>126295304.59839554</v>
      </c>
      <c r="B6461">
        <v>243186260.2509976</v>
      </c>
    </row>
    <row r="6462" spans="1:2" x14ac:dyDescent="0.25">
      <c r="A6462">
        <f ca="1">27929.1482657994*(((RANDBETWEEN(3800,4995))))</f>
        <v>120821495.39784837</v>
      </c>
      <c r="B6462">
        <v>258450136.91727668</v>
      </c>
    </row>
    <row r="6463" spans="1:2" x14ac:dyDescent="0.25">
      <c r="A6463">
        <f ca="1">31649.0295615643*(((RANDBETWEEN(3800,4995))))</f>
        <v>143971435.47555596</v>
      </c>
      <c r="B6463">
        <v>214030223.28609139</v>
      </c>
    </row>
    <row r="6464" spans="1:2" x14ac:dyDescent="0.25">
      <c r="A6464">
        <f ca="1">31375.8203266016*(((RANDBETWEEN(3800,4995))))</f>
        <v>139747903.73468351</v>
      </c>
      <c r="B6464">
        <v>214672884.6525282</v>
      </c>
    </row>
    <row r="6465" spans="1:2" x14ac:dyDescent="0.25">
      <c r="A6465">
        <f ca="1">32632.7015898126*(((RANDBETWEEN(3800,4995))))</f>
        <v>132782462.76894733</v>
      </c>
      <c r="B6465">
        <v>222343542.63680866</v>
      </c>
    </row>
    <row r="6466" spans="1:2" x14ac:dyDescent="0.25">
      <c r="A6466">
        <f ca="1">31035.8537336186*(((RANDBETWEEN(3800,4995))))</f>
        <v>131188553.73200567</v>
      </c>
      <c r="B6466">
        <v>253552514.94585109</v>
      </c>
    </row>
    <row r="6467" spans="1:2" x14ac:dyDescent="0.25">
      <c r="A6467">
        <f ca="1">32222.7257119866*(((RANDBETWEEN(3800,4995))))</f>
        <v>154959087.94894364</v>
      </c>
      <c r="B6467">
        <v>252156840.43920511</v>
      </c>
    </row>
    <row r="6468" spans="1:2" x14ac:dyDescent="0.25">
      <c r="A6468">
        <f ca="1">32463.9915813288*(((RANDBETWEEN(3800,4995))))</f>
        <v>153392360.22177857</v>
      </c>
      <c r="B6468">
        <v>243918184.52754462</v>
      </c>
    </row>
    <row r="6469" spans="1:2" x14ac:dyDescent="0.25">
      <c r="A6469">
        <f ca="1">30661.4425037292*(((RANDBETWEEN(3800,4995))))</f>
        <v>136351434.81408355</v>
      </c>
      <c r="B6469">
        <v>204460956.59128588</v>
      </c>
    </row>
    <row r="6470" spans="1:2" x14ac:dyDescent="0.25">
      <c r="A6470">
        <f ca="1">27083.0336246332*(((RANDBETWEEN(3800,4995))))</f>
        <v>131136048.8104738</v>
      </c>
      <c r="B6470">
        <v>233814971.28628296</v>
      </c>
    </row>
    <row r="6471" spans="1:2" x14ac:dyDescent="0.25">
      <c r="A6471">
        <f ca="1">28303.482659348*(((RANDBETWEEN(3800,4995))))</f>
        <v>119072751.54787701</v>
      </c>
      <c r="B6471">
        <v>247613481.07721782</v>
      </c>
    </row>
    <row r="6472" spans="1:2" x14ac:dyDescent="0.25">
      <c r="A6472">
        <f ca="1">33913.3375777951*(((RANDBETWEEN(3800,4995))))</f>
        <v>129854169.58537735</v>
      </c>
      <c r="B6472">
        <v>240936356.57937884</v>
      </c>
    </row>
    <row r="6473" spans="1:2" x14ac:dyDescent="0.25">
      <c r="A6473">
        <f ca="1">27181.4644051953*(((RANDBETWEEN(3800,4995))))</f>
        <v>135091878.09382075</v>
      </c>
      <c r="B6473">
        <v>232007317.03306013</v>
      </c>
    </row>
    <row r="6474" spans="1:2" x14ac:dyDescent="0.25">
      <c r="A6474">
        <f ca="1">27696.0887544473*(((RANDBETWEEN(3800,4995))))</f>
        <v>119674799.50796668</v>
      </c>
      <c r="B6474">
        <v>248415424.97363093</v>
      </c>
    </row>
    <row r="6475" spans="1:2" x14ac:dyDescent="0.25">
      <c r="A6475">
        <f ca="1">27434.2309992201*(((RANDBETWEEN(3800,4995))))</f>
        <v>130724110.71128377</v>
      </c>
      <c r="B6475">
        <v>247446919.12137014</v>
      </c>
    </row>
    <row r="6476" spans="1:2" x14ac:dyDescent="0.25">
      <c r="A6476">
        <f ca="1">28797.005180592*(((RANDBETWEEN(3800,4995))))</f>
        <v>113085839.34418489</v>
      </c>
      <c r="B6476">
        <v>238475786.07248467</v>
      </c>
    </row>
    <row r="6477" spans="1:2" x14ac:dyDescent="0.25">
      <c r="A6477">
        <f ca="1">30394.1775893609*(((RANDBETWEEN(3800,4995))))</f>
        <v>126075048.6406689</v>
      </c>
      <c r="B6477">
        <v>230416633.61800104</v>
      </c>
    </row>
    <row r="6478" spans="1:2" x14ac:dyDescent="0.25">
      <c r="A6478">
        <f ca="1">27341.710067866*(((RANDBETWEEN(3800,4995))))</f>
        <v>130201223.34317812</v>
      </c>
      <c r="B6478">
        <v>206157510.68673706</v>
      </c>
    </row>
    <row r="6479" spans="1:2" x14ac:dyDescent="0.25">
      <c r="A6479">
        <f ca="1">27447.4177343392*(((RANDBETWEEN(3800,4995))))</f>
        <v>113989125.85071088</v>
      </c>
      <c r="B6479">
        <v>216881758.15647811</v>
      </c>
    </row>
    <row r="6480" spans="1:2" x14ac:dyDescent="0.25">
      <c r="A6480">
        <f ca="1">28786.9398335101*(((RANDBETWEEN(3800,4995))))</f>
        <v>116184089.16804692</v>
      </c>
      <c r="B6480">
        <v>238771099.67708379</v>
      </c>
    </row>
    <row r="6481" spans="1:2" x14ac:dyDescent="0.25">
      <c r="A6481">
        <f ca="1">31838.2587591926*(((RANDBETWEEN(3800,4995))))</f>
        <v>140120176.79920644</v>
      </c>
      <c r="B6481">
        <v>266936715.8345229</v>
      </c>
    </row>
    <row r="6482" spans="1:2" x14ac:dyDescent="0.25">
      <c r="A6482">
        <f ca="1">33330.3434845853*(((RANDBETWEEN(3800,4995))))</f>
        <v>144353717.63173884</v>
      </c>
      <c r="B6482">
        <v>261565277.39415345</v>
      </c>
    </row>
    <row r="6483" spans="1:2" x14ac:dyDescent="0.25">
      <c r="A6483">
        <f ca="1">28667.0333138389*(((RANDBETWEEN(3800,4995))))</f>
        <v>130205665.31145617</v>
      </c>
      <c r="B6483">
        <v>227927909.127251</v>
      </c>
    </row>
    <row r="6484" spans="1:2" x14ac:dyDescent="0.25">
      <c r="A6484">
        <f ca="1">27980.5187222214*(((RANDBETWEEN(3800,4995))))</f>
        <v>115223776.0981077</v>
      </c>
      <c r="B6484">
        <v>213306724.18186569</v>
      </c>
    </row>
    <row r="6485" spans="1:2" x14ac:dyDescent="0.25">
      <c r="A6485">
        <f ca="1">26924.0164279422*(((RANDBETWEEN(3800,4995))))</f>
        <v>132520008.85833129</v>
      </c>
      <c r="B6485">
        <v>248934943.54882669</v>
      </c>
    </row>
    <row r="6486" spans="1:2" x14ac:dyDescent="0.25">
      <c r="A6486">
        <f ca="1">30801.5630457022*(((RANDBETWEEN(3800,4995))))</f>
        <v>118093192.71722232</v>
      </c>
      <c r="B6486">
        <v>232799292.21539289</v>
      </c>
    </row>
    <row r="6487" spans="1:2" x14ac:dyDescent="0.25">
      <c r="A6487">
        <f ca="1">30260.6419644113*(((RANDBETWEEN(3800,4995))))</f>
        <v>134478292.88984409</v>
      </c>
      <c r="B6487">
        <v>263040142.28263009</v>
      </c>
    </row>
    <row r="6488" spans="1:2" x14ac:dyDescent="0.25">
      <c r="A6488">
        <f ca="1">31701.4127445947*(((RANDBETWEEN(3800,4995))))</f>
        <v>155590533.75047088</v>
      </c>
      <c r="B6488">
        <v>265163381.03513971</v>
      </c>
    </row>
    <row r="6489" spans="1:2" x14ac:dyDescent="0.25">
      <c r="A6489">
        <f ca="1">26347.9807086883*(((RANDBETWEEN(3800,4995))))</f>
        <v>118038953.57492357</v>
      </c>
      <c r="B6489">
        <v>264834510.6414122</v>
      </c>
    </row>
    <row r="6490" spans="1:2" x14ac:dyDescent="0.25">
      <c r="A6490">
        <f ca="1">31317.8510336917*(((RANDBETWEEN(3800,4995))))</f>
        <v>120918222.8410836</v>
      </c>
      <c r="B6490">
        <v>228075834.44856691</v>
      </c>
    </row>
    <row r="6491" spans="1:2" x14ac:dyDescent="0.25">
      <c r="A6491">
        <f ca="1">28584.4499928863*(((RANDBETWEEN(3800,4995))))</f>
        <v>141464443.01479426</v>
      </c>
      <c r="B6491">
        <v>228886413.855555</v>
      </c>
    </row>
    <row r="6492" spans="1:2" x14ac:dyDescent="0.25">
      <c r="A6492">
        <f ca="1">27060.8845847485*(((RANDBETWEEN(3800,4995))))</f>
        <v>116253560.17607936</v>
      </c>
      <c r="B6492">
        <v>219467603.11252192</v>
      </c>
    </row>
    <row r="6493" spans="1:2" x14ac:dyDescent="0.25">
      <c r="A6493">
        <f ca="1">28120.6648895662*(((RANDBETWEEN(3800,4995))))</f>
        <v>127499094.60929309</v>
      </c>
      <c r="B6493">
        <v>266392637.33179718</v>
      </c>
    </row>
    <row r="6494" spans="1:2" x14ac:dyDescent="0.25">
      <c r="A6494">
        <f ca="1">29281.5068122627*(((RANDBETWEEN(3800,4995))))</f>
        <v>140082728.58986497</v>
      </c>
      <c r="B6494">
        <v>221075042.96616483</v>
      </c>
    </row>
    <row r="6495" spans="1:2" x14ac:dyDescent="0.25">
      <c r="A6495">
        <f ca="1">27158.7545194654*(((RANDBETWEEN(3800,4995))))</f>
        <v>105022903.72677253</v>
      </c>
      <c r="B6495">
        <v>217606079.09025601</v>
      </c>
    </row>
    <row r="6496" spans="1:2" x14ac:dyDescent="0.25">
      <c r="A6496">
        <f ca="1">27778.3403411802*(((RANDBETWEEN(3800,4995))))</f>
        <v>108724424.09537917</v>
      </c>
      <c r="B6496">
        <v>267563116.26452431</v>
      </c>
    </row>
    <row r="6497" spans="1:2" x14ac:dyDescent="0.25">
      <c r="A6497">
        <f ca="1">31977.9282303784*(((RANDBETWEEN(3800,4995))))</f>
        <v>129990278.2564884</v>
      </c>
      <c r="B6497">
        <v>236447265.5178383</v>
      </c>
    </row>
    <row r="6498" spans="1:2" x14ac:dyDescent="0.25">
      <c r="A6498">
        <f ca="1">26296.3044454687*(((RANDBETWEEN(3800,4995))))</f>
        <v>104396328.64851081</v>
      </c>
      <c r="B6498">
        <v>228970566.5393225</v>
      </c>
    </row>
    <row r="6499" spans="1:2" x14ac:dyDescent="0.25">
      <c r="A6499">
        <f ca="1">32448.9641100177*(((RANDBETWEEN(3800,4995))))</f>
        <v>138362382.96511549</v>
      </c>
      <c r="B6499">
        <v>258147098.52992436</v>
      </c>
    </row>
    <row r="6500" spans="1:2" x14ac:dyDescent="0.25">
      <c r="A6500">
        <f ca="1">31668.8860371028*(((RANDBETWEEN(3800,4995))))</f>
        <v>151408944.14338845</v>
      </c>
      <c r="B6500">
        <v>235607924.05743599</v>
      </c>
    </row>
    <row r="6501" spans="1:2" x14ac:dyDescent="0.25">
      <c r="A6501">
        <f ca="1">32032.3794395562*(((RANDBETWEEN(3800,4995))))</f>
        <v>157503209.70429793</v>
      </c>
      <c r="B6501">
        <v>218718633.82352543</v>
      </c>
    </row>
    <row r="6502" spans="1:2" x14ac:dyDescent="0.25">
      <c r="A6502">
        <f ca="1">27864.8492294484*(((RANDBETWEEN(3800,4995))))</f>
        <v>110010424.75786228</v>
      </c>
      <c r="B6502">
        <v>217767103.67634171</v>
      </c>
    </row>
    <row r="6503" spans="1:2" x14ac:dyDescent="0.25">
      <c r="A6503">
        <f ca="1">30095.4730023131*(((RANDBETWEEN(3800,4995))))</f>
        <v>131336644.18209442</v>
      </c>
      <c r="B6503">
        <v>229861017.62628844</v>
      </c>
    </row>
    <row r="6504" spans="1:2" x14ac:dyDescent="0.25">
      <c r="A6504">
        <f ca="1">27394.6163931623*(((RANDBETWEEN(3800,4995))))</f>
        <v>125302975.38232438</v>
      </c>
      <c r="B6504">
        <v>219879391.13937926</v>
      </c>
    </row>
    <row r="6505" spans="1:2" x14ac:dyDescent="0.25">
      <c r="A6505">
        <f ca="1">29213.7937214107*(((RANDBETWEEN(3800,4995))))</f>
        <v>136253133.91665971</v>
      </c>
      <c r="B6505">
        <v>222960826.3982136</v>
      </c>
    </row>
    <row r="6506" spans="1:2" x14ac:dyDescent="0.25">
      <c r="A6506">
        <f ca="1">25479.1455975573*(((RANDBETWEEN(3800,4995))))</f>
        <v>101508916.06066839</v>
      </c>
      <c r="B6506">
        <v>249866572.57674402</v>
      </c>
    </row>
    <row r="6507" spans="1:2" x14ac:dyDescent="0.25">
      <c r="A6507">
        <f ca="1">31959.5957755884*(((RANDBETWEEN(3800,4995))))</f>
        <v>146854342.58882859</v>
      </c>
      <c r="B6507">
        <v>241563940.74652588</v>
      </c>
    </row>
    <row r="6508" spans="1:2" x14ac:dyDescent="0.25">
      <c r="A6508">
        <f ca="1">30571.6126845577*(((RANDBETWEEN(3800,4995))))</f>
        <v>140109700.93332791</v>
      </c>
      <c r="B6508">
        <v>224792899.11350447</v>
      </c>
    </row>
    <row r="6509" spans="1:2" x14ac:dyDescent="0.25">
      <c r="A6509">
        <f ca="1">30228.920277219*(((RANDBETWEEN(3800,4995))))</f>
        <v>117953246.92170838</v>
      </c>
      <c r="B6509">
        <v>236348710.2585004</v>
      </c>
    </row>
    <row r="6510" spans="1:2" x14ac:dyDescent="0.25">
      <c r="A6510">
        <f ca="1">32337.4491331801*(((RANDBETWEEN(3800,4995))))</f>
        <v>149204990.30049285</v>
      </c>
      <c r="B6510">
        <v>221475812.04053813</v>
      </c>
    </row>
    <row r="6511" spans="1:2" x14ac:dyDescent="0.25">
      <c r="A6511">
        <f ca="1">27396.698841989*(((RANDBETWEEN(3800,4995))))</f>
        <v>119997540.92791194</v>
      </c>
      <c r="B6511">
        <v>213108801.82493806</v>
      </c>
    </row>
    <row r="6512" spans="1:2" x14ac:dyDescent="0.25">
      <c r="A6512">
        <f ca="1">32847.5983625098*(((RANDBETWEEN(3800,4995))))</f>
        <v>155073511.86940891</v>
      </c>
      <c r="B6512">
        <v>254621605.32720184</v>
      </c>
    </row>
    <row r="6513" spans="1:2" x14ac:dyDescent="0.25">
      <c r="A6513">
        <f ca="1">27839.7166900238*(((RANDBETWEEN(3800,4995))))</f>
        <v>106904512.08969121</v>
      </c>
      <c r="B6513">
        <v>214149479.29518369</v>
      </c>
    </row>
    <row r="6514" spans="1:2" x14ac:dyDescent="0.25">
      <c r="A6514">
        <f ca="1">29852.2597018874*(((RANDBETWEEN(3800,4995))))</f>
        <v>139230939.24960306</v>
      </c>
      <c r="B6514">
        <v>205086105.36863837</v>
      </c>
    </row>
    <row r="6515" spans="1:2" x14ac:dyDescent="0.25">
      <c r="A6515">
        <f ca="1">29013.0476628902*(((RANDBETWEEN(3800,4995))))</f>
        <v>141090450.78463483</v>
      </c>
      <c r="B6515">
        <v>203697921.33590034</v>
      </c>
    </row>
    <row r="6516" spans="1:2" x14ac:dyDescent="0.25">
      <c r="A6516">
        <f ca="1">28610.3126936658*(((RANDBETWEEN(3800,4995))))</f>
        <v>122995734.27006914</v>
      </c>
      <c r="B6516">
        <v>206570518.85964054</v>
      </c>
    </row>
    <row r="6517" spans="1:2" x14ac:dyDescent="0.25">
      <c r="A6517">
        <f ca="1">31089.5892562566*(((RANDBETWEEN(3800,4995))))</f>
        <v>133996129.69446583</v>
      </c>
      <c r="B6517">
        <v>243774250.70831728</v>
      </c>
    </row>
    <row r="6518" spans="1:2" x14ac:dyDescent="0.25">
      <c r="A6518">
        <f ca="1">28031.7470973332*(((RANDBETWEEN(3800,4995))))</f>
        <v>130655973.22066988</v>
      </c>
      <c r="B6518">
        <v>229309607.44570279</v>
      </c>
    </row>
    <row r="6519" spans="1:2" x14ac:dyDescent="0.25">
      <c r="A6519">
        <f ca="1">26481.4138489553*(((RANDBETWEEN(3800,4995))))</f>
        <v>121788022.29134539</v>
      </c>
      <c r="B6519">
        <v>217931034.63586113</v>
      </c>
    </row>
    <row r="6520" spans="1:2" x14ac:dyDescent="0.25">
      <c r="A6520">
        <f ca="1">31023.9090392653*(((RANDBETWEEN(3800,4995))))</f>
        <v>154405995.28842363</v>
      </c>
      <c r="B6520">
        <v>255016228.04515925</v>
      </c>
    </row>
    <row r="6521" spans="1:2" x14ac:dyDescent="0.25">
      <c r="A6521">
        <f ca="1">32348.4962470285*(((RANDBETWEEN(3800,4995))))</f>
        <v>158442934.61794561</v>
      </c>
      <c r="B6521">
        <v>204727109.2709085</v>
      </c>
    </row>
    <row r="6522" spans="1:2" x14ac:dyDescent="0.25">
      <c r="A6522">
        <f ca="1">27074.3691173782*(((RANDBETWEEN(3800,4995))))</f>
        <v>132339516.24574466</v>
      </c>
      <c r="B6522">
        <v>229741942.09869236</v>
      </c>
    </row>
    <row r="6523" spans="1:2" x14ac:dyDescent="0.25">
      <c r="A6523">
        <f ca="1">25918.699457086*(((RANDBETWEEN(3800,4995))))</f>
        <v>113938602.81335008</v>
      </c>
      <c r="B6523">
        <v>255519455.31067491</v>
      </c>
    </row>
    <row r="6524" spans="1:2" x14ac:dyDescent="0.25">
      <c r="A6524">
        <f ca="1">28721.8112318348*(((RANDBETWEEN(3800,4995))))</f>
        <v>134532963.80991441</v>
      </c>
      <c r="B6524">
        <v>248944152.84365672</v>
      </c>
    </row>
    <row r="6525" spans="1:2" x14ac:dyDescent="0.25">
      <c r="A6525">
        <f ca="1">28218.94109324*(((RANDBETWEEN(3800,4995))))</f>
        <v>107909230.74054986</v>
      </c>
      <c r="B6525">
        <v>226154644.90854123</v>
      </c>
    </row>
    <row r="6526" spans="1:2" x14ac:dyDescent="0.25">
      <c r="A6526">
        <f ca="1">34141.3505860492*(((RANDBETWEEN(3800,4995))))</f>
        <v>159883944.79446822</v>
      </c>
      <c r="B6526">
        <v>243957517.61757621</v>
      </c>
    </row>
    <row r="6527" spans="1:2" x14ac:dyDescent="0.25">
      <c r="A6527">
        <f ca="1">26140.4944888975*(((RANDBETWEEN(3800,4995))))</f>
        <v>124481034.7561297</v>
      </c>
      <c r="B6527">
        <v>241491135.22656006</v>
      </c>
    </row>
    <row r="6528" spans="1:2" x14ac:dyDescent="0.25">
      <c r="A6528">
        <f ca="1">27314.2491798355*(((RANDBETWEEN(3800,4995))))</f>
        <v>106033915.3161213</v>
      </c>
      <c r="B6528">
        <v>262595424.60032356</v>
      </c>
    </row>
    <row r="6529" spans="1:2" x14ac:dyDescent="0.25">
      <c r="A6529">
        <f ca="1">30058.5718199484*(((RANDBETWEEN(3800,4995))))</f>
        <v>131836896.00229375</v>
      </c>
      <c r="B6529">
        <v>203889851.07211751</v>
      </c>
    </row>
    <row r="6530" spans="1:2" x14ac:dyDescent="0.25">
      <c r="A6530">
        <f ca="1">30367.654013417*(((RANDBETWEEN(3800,4995))))</f>
        <v>151291652.29484332</v>
      </c>
      <c r="B6530">
        <v>234082206.67570385</v>
      </c>
    </row>
    <row r="6531" spans="1:2" x14ac:dyDescent="0.25">
      <c r="A6531">
        <f ca="1">27533.9755527467*(((RANDBETWEEN(3800,4995))))</f>
        <v>122746463.01414496</v>
      </c>
      <c r="B6531">
        <v>216884800.64096507</v>
      </c>
    </row>
    <row r="6532" spans="1:2" x14ac:dyDescent="0.25">
      <c r="A6532">
        <f ca="1">33969.8497987364*(((RANDBETWEEN(3800,4995))))</f>
        <v>149773067.76262859</v>
      </c>
      <c r="B6532">
        <v>206626113.39250618</v>
      </c>
    </row>
    <row r="6533" spans="1:2" x14ac:dyDescent="0.25">
      <c r="A6533">
        <f ca="1">28464.6273717671*(((RANDBETWEEN(3800,4995))))</f>
        <v>119522970.33405022</v>
      </c>
      <c r="B6533">
        <v>204226875.27037999</v>
      </c>
    </row>
    <row r="6534" spans="1:2" x14ac:dyDescent="0.25">
      <c r="A6534">
        <f ca="1">32631.8756817327*(((RANDBETWEEN(3800,4995))))</f>
        <v>158068805.80231327</v>
      </c>
      <c r="B6534">
        <v>260616194.36514857</v>
      </c>
    </row>
    <row r="6535" spans="1:2" x14ac:dyDescent="0.25">
      <c r="A6535">
        <f ca="1">27226.3819583636*(((RANDBETWEEN(3800,4995))))</f>
        <v>133273139.68618988</v>
      </c>
      <c r="B6535">
        <v>212458151.96531343</v>
      </c>
    </row>
    <row r="6536" spans="1:2" x14ac:dyDescent="0.25">
      <c r="A6536">
        <f ca="1">33135.4358691009*(((RANDBETWEEN(3800,4995))))</f>
        <v>148446752.69357187</v>
      </c>
      <c r="B6536">
        <v>242442863.57055467</v>
      </c>
    </row>
    <row r="6537" spans="1:2" x14ac:dyDescent="0.25">
      <c r="A6537">
        <f ca="1">29741.2105557486*(((RANDBETWEEN(3800,4995))))</f>
        <v>114592884.27129917</v>
      </c>
      <c r="B6537">
        <v>223332153.96979195</v>
      </c>
    </row>
    <row r="6538" spans="1:2" x14ac:dyDescent="0.25">
      <c r="A6538">
        <f ca="1">30439.86542136*(((RANDBETWEEN(3800,4995))))</f>
        <v>120480987.33774269</v>
      </c>
      <c r="B6538">
        <v>252136043.32579112</v>
      </c>
    </row>
    <row r="6539" spans="1:2" x14ac:dyDescent="0.25">
      <c r="A6539">
        <f ca="1">26061.7091209308*(((RANDBETWEEN(3800,4995))))</f>
        <v>102057652.91756521</v>
      </c>
      <c r="B6539">
        <v>212913234.22143313</v>
      </c>
    </row>
    <row r="6540" spans="1:2" x14ac:dyDescent="0.25">
      <c r="A6540">
        <f ca="1">30651.8717796633*(((RANDBETWEEN(3800,4995))))</f>
        <v>136308873.80416283</v>
      </c>
      <c r="B6540">
        <v>263309441.54081151</v>
      </c>
    </row>
    <row r="6541" spans="1:2" x14ac:dyDescent="0.25">
      <c r="A6541">
        <f ca="1">28110.5039433805*(((RANDBETWEEN(3800,4995))))</f>
        <v>112104689.7262014</v>
      </c>
      <c r="B6541">
        <v>205421219.97842118</v>
      </c>
    </row>
    <row r="6542" spans="1:2" x14ac:dyDescent="0.25">
      <c r="A6542">
        <f ca="1">31108.2206281836*(((RANDBETWEEN(3800,4995))))</f>
        <v>134418621.33438143</v>
      </c>
      <c r="B6542">
        <v>241380444.44933426</v>
      </c>
    </row>
    <row r="6543" spans="1:2" x14ac:dyDescent="0.25">
      <c r="A6543">
        <f ca="1">36015.2904647168*(((RANDBETWEEN(3800,4995))))</f>
        <v>158755400.36847156</v>
      </c>
      <c r="B6543">
        <v>259573509.77178398</v>
      </c>
    </row>
    <row r="6544" spans="1:2" x14ac:dyDescent="0.25">
      <c r="A6544">
        <f ca="1">30523.2549884765*(((RANDBETWEEN(3800,4995))))</f>
        <v>135981100.97366259</v>
      </c>
      <c r="B6544">
        <v>227401535.2653949</v>
      </c>
    </row>
    <row r="6545" spans="1:2" x14ac:dyDescent="0.25">
      <c r="A6545">
        <f ca="1">29432.1881660705*(((RANDBETWEEN(3800,4995))))</f>
        <v>138478445.3213616</v>
      </c>
      <c r="B6545">
        <v>238218201.40011585</v>
      </c>
    </row>
    <row r="6546" spans="1:2" x14ac:dyDescent="0.25">
      <c r="A6546">
        <f ca="1">30065.4385740267*(((RANDBETWEEN(3800,4995))))</f>
        <v>119961099.91036652</v>
      </c>
      <c r="B6546">
        <v>255598817.4977296</v>
      </c>
    </row>
    <row r="6547" spans="1:2" x14ac:dyDescent="0.25">
      <c r="A6547">
        <f ca="1">27417.9113234116*(((RANDBETWEEN(3800,4995))))</f>
        <v>110055496.05217409</v>
      </c>
      <c r="B6547">
        <v>215694952.59981045</v>
      </c>
    </row>
    <row r="6548" spans="1:2" x14ac:dyDescent="0.25">
      <c r="A6548">
        <f ca="1">28838.5279507176*(((RANDBETWEEN(3800,4995))))</f>
        <v>138799835.02680403</v>
      </c>
      <c r="B6548">
        <v>248378513.05178565</v>
      </c>
    </row>
    <row r="6549" spans="1:2" x14ac:dyDescent="0.25">
      <c r="A6549">
        <f ca="1">29642.0736262132*(((RANDBETWEEN(3800,4995))))</f>
        <v>142993363.17285264</v>
      </c>
      <c r="B6549">
        <v>235195105.42223898</v>
      </c>
    </row>
    <row r="6550" spans="1:2" x14ac:dyDescent="0.25">
      <c r="A6550">
        <f ca="1">29673.5160127162*(((RANDBETWEEN(3800,4995))))</f>
        <v>133145066.34905778</v>
      </c>
      <c r="B6550">
        <v>236685979.70278254</v>
      </c>
    </row>
    <row r="6551" spans="1:2" x14ac:dyDescent="0.25">
      <c r="A6551">
        <f ca="1">26340.6898798108*(((RANDBETWEEN(3800,4995))))</f>
        <v>121483261.72568752</v>
      </c>
      <c r="B6551">
        <v>234040581.20810264</v>
      </c>
    </row>
    <row r="6552" spans="1:2" x14ac:dyDescent="0.25">
      <c r="A6552">
        <f ca="1">29596.6427660251*(((RANDBETWEEN(3800,4995))))</f>
        <v>139015431.07201973</v>
      </c>
      <c r="B6552">
        <v>248686408.55795234</v>
      </c>
    </row>
    <row r="6553" spans="1:2" x14ac:dyDescent="0.25">
      <c r="A6553">
        <f ca="1">30696.9571155314*(((RANDBETWEEN(3800,4995))))</f>
        <v>132488066.91063361</v>
      </c>
      <c r="B6553">
        <v>223322102.36383596</v>
      </c>
    </row>
    <row r="6554" spans="1:2" x14ac:dyDescent="0.25">
      <c r="A6554">
        <f ca="1">30543.8144144076*(((RANDBETWEEN(3800,4995))))</f>
        <v>116188670.0324064</v>
      </c>
      <c r="B6554">
        <v>204480158.43160766</v>
      </c>
    </row>
    <row r="6555" spans="1:2" x14ac:dyDescent="0.25">
      <c r="A6555">
        <f ca="1">28564.6297043492*(((RANDBETWEEN(3800,4995))))</f>
        <v>109345402.50824855</v>
      </c>
      <c r="B6555">
        <v>265449754.4375242</v>
      </c>
    </row>
    <row r="6556" spans="1:2" x14ac:dyDescent="0.25">
      <c r="A6556">
        <f ca="1">27423.5653940533*(((RANDBETWEEN(3800,4995))))</f>
        <v>135307871.65425915</v>
      </c>
      <c r="B6556">
        <v>212536151.34908155</v>
      </c>
    </row>
    <row r="6557" spans="1:2" x14ac:dyDescent="0.25">
      <c r="A6557">
        <f ca="1">30955.3446104673*(((RANDBETWEEN(3800,4995))))</f>
        <v>135986828.87378269</v>
      </c>
      <c r="B6557">
        <v>250336056.53490984</v>
      </c>
    </row>
    <row r="6558" spans="1:2" x14ac:dyDescent="0.25">
      <c r="A6558">
        <f ca="1">27716.0479800816*(((RANDBETWEEN(3800,4995))))</f>
        <v>113081475.75873294</v>
      </c>
      <c r="B6558">
        <v>241865934.18300819</v>
      </c>
    </row>
    <row r="6559" spans="1:2" x14ac:dyDescent="0.25">
      <c r="A6559">
        <f ca="1">30418.0178201105*(((RANDBETWEEN(3800,4995))))</f>
        <v>141960889.16645554</v>
      </c>
      <c r="B6559">
        <v>267882113.24045634</v>
      </c>
    </row>
    <row r="6560" spans="1:2" x14ac:dyDescent="0.25">
      <c r="A6560">
        <f ca="1">29915.5335369116*(((RANDBETWEEN(3800,4995))))</f>
        <v>129953077.68434392</v>
      </c>
      <c r="B6560">
        <v>208273356.63335884</v>
      </c>
    </row>
    <row r="6561" spans="1:2" x14ac:dyDescent="0.25">
      <c r="A6561">
        <f ca="1">26099.1940771617*(((RANDBETWEEN(3800,4995))))</f>
        <v>105336347.29542455</v>
      </c>
      <c r="B6561">
        <v>240242618.33517</v>
      </c>
    </row>
    <row r="6562" spans="1:2" x14ac:dyDescent="0.25">
      <c r="A6562">
        <f ca="1">29303.1027690992*(((RANDBETWEEN(3800,4995))))</f>
        <v>142471685.66336051</v>
      </c>
      <c r="B6562">
        <v>238534429.0943625</v>
      </c>
    </row>
    <row r="6563" spans="1:2" x14ac:dyDescent="0.25">
      <c r="A6563">
        <f ca="1">30689.5106413414*(((RANDBETWEEN(3800,4995))))</f>
        <v>128190085.94888321</v>
      </c>
      <c r="B6563">
        <v>223704483.31681246</v>
      </c>
    </row>
    <row r="6564" spans="1:2" x14ac:dyDescent="0.25">
      <c r="A6564">
        <f ca="1">28648.6379628673*(((RANDBETWEEN(3800,4995))))</f>
        <v>110268607.51907629</v>
      </c>
      <c r="B6564">
        <v>261470570.81887403</v>
      </c>
    </row>
    <row r="6565" spans="1:2" x14ac:dyDescent="0.25">
      <c r="A6565">
        <f ca="1">29277.0702598977*(((RANDBETWEEN(3800,4995))))</f>
        <v>132800790.69889586</v>
      </c>
      <c r="B6565">
        <v>226640837.8004328</v>
      </c>
    </row>
    <row r="6566" spans="1:2" x14ac:dyDescent="0.25">
      <c r="A6566">
        <f ca="1">33980.5816148057*(((RANDBETWEEN(3800,4995))))</f>
        <v>141733005.91535449</v>
      </c>
      <c r="B6566">
        <v>259338510.09207842</v>
      </c>
    </row>
    <row r="6567" spans="1:2" x14ac:dyDescent="0.25">
      <c r="A6567">
        <f ca="1">26952.3810708597*(((RANDBETWEEN(3800,4995))))</f>
        <v>122471619.5859863</v>
      </c>
      <c r="B6567">
        <v>221384853.94752634</v>
      </c>
    </row>
    <row r="6568" spans="1:2" x14ac:dyDescent="0.25">
      <c r="A6568">
        <f ca="1">30970.2684337008*(((RANDBETWEEN(3800,4995))))</f>
        <v>134937459.56563446</v>
      </c>
      <c r="B6568">
        <v>242566281.17048094</v>
      </c>
    </row>
    <row r="6569" spans="1:2" x14ac:dyDescent="0.25">
      <c r="A6569">
        <f ca="1">25731.1517487551*(((RANDBETWEEN(3800,4995))))</f>
        <v>102564370.87053801</v>
      </c>
      <c r="B6569">
        <v>205222490.67403397</v>
      </c>
    </row>
    <row r="6570" spans="1:2" x14ac:dyDescent="0.25">
      <c r="A6570">
        <f ca="1">28532.4089134444*(((RANDBETWEEN(3800,4995))))</f>
        <v>122147242.55845562</v>
      </c>
      <c r="B6570">
        <v>208801003.97644779</v>
      </c>
    </row>
    <row r="6571" spans="1:2" x14ac:dyDescent="0.25">
      <c r="A6571">
        <f ca="1">33724.7051043319*(((RANDBETWEEN(3800,4995))))</f>
        <v>129738940.53636493</v>
      </c>
      <c r="B6571">
        <v>226551961.02342916</v>
      </c>
    </row>
    <row r="6572" spans="1:2" x14ac:dyDescent="0.25">
      <c r="A6572">
        <f ca="1">27666.7258836539*(((RANDBETWEEN(3800,4995))))</f>
        <v>115093579.67600009</v>
      </c>
      <c r="B6572">
        <v>219685758.81233311</v>
      </c>
    </row>
    <row r="6573" spans="1:2" x14ac:dyDescent="0.25">
      <c r="A6573">
        <f ca="1">30488.0466239622*(((RANDBETWEEN(3800,4995))))</f>
        <v>138659636.04578015</v>
      </c>
      <c r="B6573">
        <v>237671016.19584206</v>
      </c>
    </row>
    <row r="6574" spans="1:2" x14ac:dyDescent="0.25">
      <c r="A6574">
        <f ca="1">29133.2828323257*(((RANDBETWEEN(3800,4995))))</f>
        <v>141791687.54492909</v>
      </c>
      <c r="B6574">
        <v>222729060.07918033</v>
      </c>
    </row>
    <row r="6575" spans="1:2" x14ac:dyDescent="0.25">
      <c r="A6575">
        <f ca="1">32847.4933830463*(((RANDBETWEEN(3800,4995))))</f>
        <v>160558547.65633041</v>
      </c>
      <c r="B6575">
        <v>252393982.02214503</v>
      </c>
    </row>
    <row r="6576" spans="1:2" x14ac:dyDescent="0.25">
      <c r="A6576">
        <f ca="1">25738.1406739843*(((RANDBETWEEN(3800,4995))))</f>
        <v>99786771.39303726</v>
      </c>
      <c r="B6576">
        <v>236309775.73151138</v>
      </c>
    </row>
    <row r="6577" spans="1:2" x14ac:dyDescent="0.25">
      <c r="A6577">
        <f ca="1">30262.9631236384*(((RANDBETWEEN(3800,4995))))</f>
        <v>146684582.26027551</v>
      </c>
      <c r="B6577">
        <v>252477415.6744855</v>
      </c>
    </row>
    <row r="6578" spans="1:2" x14ac:dyDescent="0.25">
      <c r="A6578">
        <f ca="1">32034.737280715*(((RANDBETWEEN(3800,4995))))</f>
        <v>132271430.23207207</v>
      </c>
      <c r="B6578">
        <v>253611004.09449905</v>
      </c>
    </row>
    <row r="6579" spans="1:2" x14ac:dyDescent="0.25">
      <c r="A6579">
        <f ca="1">27827.5512969371*(((RANDBETWEEN(3800,4995))))</f>
        <v>134574038.0719876</v>
      </c>
      <c r="B6579">
        <v>221246459.35108066</v>
      </c>
    </row>
    <row r="6580" spans="1:2" x14ac:dyDescent="0.25">
      <c r="A6580">
        <f ca="1">31472.4927531592*(((RANDBETWEEN(3800,4995))))</f>
        <v>143262787.01238081</v>
      </c>
      <c r="B6580">
        <v>207313332.41237611</v>
      </c>
    </row>
    <row r="6581" spans="1:2" x14ac:dyDescent="0.25">
      <c r="A6581">
        <f ca="1">31962.2347448219*(((RANDBETWEEN(3800,4995))))</f>
        <v>125611582.54714988</v>
      </c>
      <c r="B6581">
        <v>256995175.23811167</v>
      </c>
    </row>
    <row r="6582" spans="1:2" x14ac:dyDescent="0.25">
      <c r="A6582">
        <f ca="1">30355.7183913593*(((RANDBETWEEN(3800,4995))))</f>
        <v>129558206.0943214</v>
      </c>
      <c r="B6582">
        <v>218090580.00181901</v>
      </c>
    </row>
    <row r="6583" spans="1:2" x14ac:dyDescent="0.25">
      <c r="A6583">
        <f ca="1">32517.2099193718*(((RANDBETWEEN(3800,4995))))</f>
        <v>161382912.82984245</v>
      </c>
      <c r="B6583">
        <v>225137095.77582559</v>
      </c>
    </row>
    <row r="6584" spans="1:2" x14ac:dyDescent="0.25">
      <c r="A6584">
        <f ca="1">29840.3451128501*(((RANDBETWEEN(3800,4995))))</f>
        <v>136042133.36948383</v>
      </c>
      <c r="B6584">
        <v>247044064.14499599</v>
      </c>
    </row>
    <row r="6585" spans="1:2" x14ac:dyDescent="0.25">
      <c r="A6585">
        <f ca="1">31414.0383943099*(((RANDBETWEEN(3800,4995))))</f>
        <v>152766468.7115289</v>
      </c>
      <c r="B6585">
        <v>215224621.15145746</v>
      </c>
    </row>
    <row r="6586" spans="1:2" x14ac:dyDescent="0.25">
      <c r="A6586">
        <f ca="1">33068.7000403726*(((RANDBETWEEN(3800,4995))))</f>
        <v>131381945.2604005</v>
      </c>
      <c r="B6586">
        <v>261775113.07786623</v>
      </c>
    </row>
    <row r="6587" spans="1:2" x14ac:dyDescent="0.25">
      <c r="A6587">
        <f ca="1">29786.0699443894*(((RANDBETWEEN(3800,4995))))</f>
        <v>126739727.61337671</v>
      </c>
      <c r="B6587">
        <v>247617146.89228052</v>
      </c>
    </row>
    <row r="6588" spans="1:2" x14ac:dyDescent="0.25">
      <c r="A6588">
        <f ca="1">26927.9224090631*(((RANDBETWEEN(3800,4995))))</f>
        <v>128230766.51195857</v>
      </c>
      <c r="B6588">
        <v>209818008.6745905</v>
      </c>
    </row>
    <row r="6589" spans="1:2" x14ac:dyDescent="0.25">
      <c r="A6589">
        <f ca="1">30883.439791932*(((RANDBETWEEN(3800,4995))))</f>
        <v>141569688.00621638</v>
      </c>
      <c r="B6589">
        <v>221438016.87587592</v>
      </c>
    </row>
    <row r="6590" spans="1:2" x14ac:dyDescent="0.25">
      <c r="A6590">
        <f ca="1">30214.5615572463*(((RANDBETWEEN(3800,4995))))</f>
        <v>145483113.89814103</v>
      </c>
      <c r="B6590">
        <v>260348219.47033173</v>
      </c>
    </row>
    <row r="6591" spans="1:2" x14ac:dyDescent="0.25">
      <c r="A6591">
        <f ca="1">31131.3307655702*(((RANDBETWEEN(3800,4995))))</f>
        <v>125957364.2774972</v>
      </c>
      <c r="B6591">
        <v>215057305.35599405</v>
      </c>
    </row>
    <row r="6592" spans="1:2" x14ac:dyDescent="0.25">
      <c r="A6592">
        <f ca="1">27435.4980697243*(((RANDBETWEEN(3800,4995))))</f>
        <v>125517403.6689885</v>
      </c>
      <c r="B6592">
        <v>261171642.32935089</v>
      </c>
    </row>
    <row r="6593" spans="1:2" x14ac:dyDescent="0.25">
      <c r="A6593">
        <f ca="1">26263.8643736107*(((RANDBETWEEN(3800,4995))))</f>
        <v>109651633.75982478</v>
      </c>
      <c r="B6593">
        <v>249727920.94329014</v>
      </c>
    </row>
    <row r="6594" spans="1:2" x14ac:dyDescent="0.25">
      <c r="A6594">
        <f ca="1">28177.1906086637*(((RANDBETWEEN(3800,4995))))</f>
        <v>108313120.69970328</v>
      </c>
      <c r="B6594">
        <v>261279317.13540593</v>
      </c>
    </row>
    <row r="6595" spans="1:2" x14ac:dyDescent="0.25">
      <c r="A6595">
        <f ca="1">31411.2225965521*(((RANDBETWEEN(3800,4995))))</f>
        <v>153475233.60675368</v>
      </c>
      <c r="B6595">
        <v>230783705.30392396</v>
      </c>
    </row>
    <row r="6596" spans="1:2" x14ac:dyDescent="0.25">
      <c r="A6596">
        <f ca="1">28039.2269816558*(((RANDBETWEEN(3800,4995))))</f>
        <v>137756722.16087496</v>
      </c>
      <c r="B6596">
        <v>239138771.86391214</v>
      </c>
    </row>
    <row r="6597" spans="1:2" x14ac:dyDescent="0.25">
      <c r="A6597">
        <f ca="1">26512.2998769254*(((RANDBETWEEN(3800,4995))))</f>
        <v>124660834.02130343</v>
      </c>
      <c r="B6597">
        <v>233099868.88162595</v>
      </c>
    </row>
    <row r="6598" spans="1:2" x14ac:dyDescent="0.25">
      <c r="A6598">
        <f ca="1">28628.7647905982*(((RANDBETWEEN(3800,4995))))</f>
        <v>117063019.22875603</v>
      </c>
      <c r="B6598">
        <v>245192317.01778626</v>
      </c>
    </row>
    <row r="6599" spans="1:2" x14ac:dyDescent="0.25">
      <c r="A6599">
        <f ca="1">29374.8879667713*(((RANDBETWEEN(3800,4995))))</f>
        <v>124226401.21147595</v>
      </c>
      <c r="B6599">
        <v>256411663.16672713</v>
      </c>
    </row>
    <row r="6600" spans="1:2" x14ac:dyDescent="0.25">
      <c r="A6600">
        <f ca="1">26826.9126127121*(((RANDBETWEEN(3800,4995))))</f>
        <v>106851592.93643223</v>
      </c>
      <c r="B6600">
        <v>241006380.05079204</v>
      </c>
    </row>
    <row r="6601" spans="1:2" x14ac:dyDescent="0.25">
      <c r="A6601">
        <f ca="1">29793.6236818806*(((RANDBETWEEN(3800,4995))))</f>
        <v>124298998.00080584</v>
      </c>
      <c r="B6601">
        <v>263615010.40202945</v>
      </c>
    </row>
    <row r="6602" spans="1:2" x14ac:dyDescent="0.25">
      <c r="A6602">
        <f ca="1">30784.7424378316*(((RANDBETWEEN(3800,4995))))</f>
        <v>144719074.20024616</v>
      </c>
      <c r="B6602">
        <v>234924068.8315016</v>
      </c>
    </row>
    <row r="6603" spans="1:2" x14ac:dyDescent="0.25">
      <c r="A6603">
        <f ca="1">30719.3553025192*(((RANDBETWEEN(3800,4995))))</f>
        <v>146961395.767252</v>
      </c>
      <c r="B6603">
        <v>236850133.98387459</v>
      </c>
    </row>
    <row r="6604" spans="1:2" x14ac:dyDescent="0.25">
      <c r="A6604">
        <f ca="1">32755.8213771542*(((RANDBETWEEN(3800,4995))))</f>
        <v>142258532.24098089</v>
      </c>
      <c r="B6604">
        <v>230188463.03455827</v>
      </c>
    </row>
    <row r="6605" spans="1:2" x14ac:dyDescent="0.25">
      <c r="A6605">
        <f ca="1">31623.4741289639*(((RANDBETWEEN(3800,4995))))</f>
        <v>130383583.83371805</v>
      </c>
      <c r="B6605">
        <v>232593207.92439836</v>
      </c>
    </row>
    <row r="6606" spans="1:2" x14ac:dyDescent="0.25">
      <c r="A6606">
        <f ca="1">30791.3362130223*(((RANDBETWEEN(3800,4995))))</f>
        <v>124581746.31788835</v>
      </c>
      <c r="B6606">
        <v>260711291.782433</v>
      </c>
    </row>
    <row r="6607" spans="1:2" x14ac:dyDescent="0.25">
      <c r="A6607">
        <f ca="1">27298.6503445948*(((RANDBETWEEN(3800,4995))))</f>
        <v>107420189.10598041</v>
      </c>
      <c r="B6607">
        <v>244666511.25706112</v>
      </c>
    </row>
    <row r="6608" spans="1:2" x14ac:dyDescent="0.25">
      <c r="A6608">
        <f ca="1">33000.1916346481*(((RANDBETWEEN(3800,4995))))</f>
        <v>151041877.11178449</v>
      </c>
      <c r="B6608">
        <v>227514734.31641603</v>
      </c>
    </row>
    <row r="6609" spans="1:2" x14ac:dyDescent="0.25">
      <c r="A6609">
        <f ca="1">30920.2128724465*(((RANDBETWEEN(3800,4995))))</f>
        <v>135275931.31695345</v>
      </c>
      <c r="B6609">
        <v>226471361.46609813</v>
      </c>
    </row>
    <row r="6610" spans="1:2" x14ac:dyDescent="0.25">
      <c r="A6610">
        <f ca="1">33166.245937558*(((RANDBETWEEN(3800,4995))))</f>
        <v>149480270.44057375</v>
      </c>
      <c r="B6610">
        <v>253650878.20730138</v>
      </c>
    </row>
    <row r="6611" spans="1:2" x14ac:dyDescent="0.25">
      <c r="A6611">
        <f ca="1">28059.3603515116*(((RANDBETWEEN(3800,4995))))</f>
        <v>135189998.17358282</v>
      </c>
      <c r="B6611">
        <v>266433416.143199</v>
      </c>
    </row>
    <row r="6612" spans="1:2" x14ac:dyDescent="0.25">
      <c r="A6612">
        <f ca="1">29965.7581576168*(((RANDBETWEEN(3800,4995))))</f>
        <v>140659268.79185343</v>
      </c>
      <c r="B6612">
        <v>254831844.40669858</v>
      </c>
    </row>
    <row r="6613" spans="1:2" x14ac:dyDescent="0.25">
      <c r="A6613">
        <f ca="1">29884.3211768378*(((RANDBETWEEN(3800,4995))))</f>
        <v>132058815.28044666</v>
      </c>
      <c r="B6613">
        <v>228090268.91780719</v>
      </c>
    </row>
    <row r="6614" spans="1:2" x14ac:dyDescent="0.25">
      <c r="A6614">
        <f ca="1">27606.3862606123*(((RANDBETWEEN(3800,4995))))</f>
        <v>117023471.35873574</v>
      </c>
      <c r="B6614">
        <v>245875087.67291546</v>
      </c>
    </row>
    <row r="6615" spans="1:2" x14ac:dyDescent="0.25">
      <c r="A6615">
        <f ca="1">29142.9390159814*(((RANDBETWEEN(3800,4995))))</f>
        <v>130152365.64537294</v>
      </c>
      <c r="B6615">
        <v>240536134.44605422</v>
      </c>
    </row>
    <row r="6616" spans="1:2" x14ac:dyDescent="0.25">
      <c r="A6616">
        <f ca="1">30613.1287010533*(((RANDBETWEEN(3800,4995))))</f>
        <v>124809725.71419451</v>
      </c>
      <c r="B6616">
        <v>259554257.12057459</v>
      </c>
    </row>
    <row r="6617" spans="1:2" x14ac:dyDescent="0.25">
      <c r="A6617">
        <f ca="1">28677.0528412355*(((RANDBETWEEN(3800,4995))))</f>
        <v>126179032.50143634</v>
      </c>
      <c r="B6617">
        <v>210742179.65524173</v>
      </c>
    </row>
    <row r="6618" spans="1:2" x14ac:dyDescent="0.25">
      <c r="A6618">
        <f ca="1">30495.1740264216*(((RANDBETWEEN(3800,4995))))</f>
        <v>143540784.14236653</v>
      </c>
      <c r="B6618">
        <v>249058308.62849197</v>
      </c>
    </row>
    <row r="6619" spans="1:2" x14ac:dyDescent="0.25">
      <c r="A6619">
        <f ca="1">32088.3104889004*(((RANDBETWEEN(3800,4995))))</f>
        <v>134931345.60582608</v>
      </c>
      <c r="B6619">
        <v>235413295.17885268</v>
      </c>
    </row>
    <row r="6620" spans="1:2" x14ac:dyDescent="0.25">
      <c r="A6620">
        <f ca="1">30638.1082733311*(((RANDBETWEEN(3800,4995))))</f>
        <v>117558421.4447715</v>
      </c>
      <c r="B6620">
        <v>267179661.86641937</v>
      </c>
    </row>
    <row r="6621" spans="1:2" x14ac:dyDescent="0.25">
      <c r="A6621">
        <f ca="1">25474.3677219284*(((RANDBETWEEN(3800,4995))))</f>
        <v>107348985.58020644</v>
      </c>
      <c r="B6621">
        <v>210096821.58928549</v>
      </c>
    </row>
    <row r="6622" spans="1:2" x14ac:dyDescent="0.25">
      <c r="A6622">
        <f ca="1">26336.999481509*(((RANDBETWEEN(3800,4995))))</f>
        <v>121439904.60923804</v>
      </c>
      <c r="B6622">
        <v>208887424.22647747</v>
      </c>
    </row>
    <row r="6623" spans="1:2" x14ac:dyDescent="0.25">
      <c r="A6623">
        <f ca="1">30826.5539186722*(((RANDBETWEEN(3800,4995))))</f>
        <v>118096528.06243336</v>
      </c>
      <c r="B6623">
        <v>264560362.87224165</v>
      </c>
    </row>
    <row r="6624" spans="1:2" x14ac:dyDescent="0.25">
      <c r="A6624">
        <f ca="1">29557.9294686606*(((RANDBETWEEN(3800,4995))))</f>
        <v>136025591.41477627</v>
      </c>
      <c r="B6624">
        <v>205801637.44113523</v>
      </c>
    </row>
    <row r="6625" spans="1:2" x14ac:dyDescent="0.25">
      <c r="A6625">
        <f ca="1">30106.4364480092*(((RANDBETWEEN(3800,4995))))</f>
        <v>145173236.5523003</v>
      </c>
      <c r="B6625">
        <v>252048572.2905212</v>
      </c>
    </row>
    <row r="6626" spans="1:2" x14ac:dyDescent="0.25">
      <c r="A6626">
        <f ca="1">31025.3566753226*(((RANDBETWEEN(3800,4995))))</f>
        <v>135891062.23791289</v>
      </c>
      <c r="B6626">
        <v>225154301.11547396</v>
      </c>
    </row>
    <row r="6627" spans="1:2" x14ac:dyDescent="0.25">
      <c r="A6627">
        <f ca="1">26779.9380783223*(((RANDBETWEEN(3800,4995))))</f>
        <v>130311178.68911627</v>
      </c>
      <c r="B6627">
        <v>234411749.53929389</v>
      </c>
    </row>
    <row r="6628" spans="1:2" x14ac:dyDescent="0.25">
      <c r="A6628">
        <f ca="1">26451.1641725431*(((RANDBETWEEN(3800,4995))))</f>
        <v>123103718.05901568</v>
      </c>
      <c r="B6628">
        <v>242732033.31057328</v>
      </c>
    </row>
    <row r="6629" spans="1:2" x14ac:dyDescent="0.25">
      <c r="A6629">
        <f ca="1">27208.1651466716*(((RANDBETWEEN(3800,4995))))</f>
        <v>112560179.21178024</v>
      </c>
      <c r="B6629">
        <v>204215305.72196335</v>
      </c>
    </row>
    <row r="6630" spans="1:2" x14ac:dyDescent="0.25">
      <c r="A6630">
        <f ca="1">30066.4753606913*(((RANDBETWEEN(3800,4995))))</f>
        <v>114974201.77928354</v>
      </c>
      <c r="B6630">
        <v>235238775.57248318</v>
      </c>
    </row>
    <row r="6631" spans="1:2" x14ac:dyDescent="0.25">
      <c r="A6631">
        <f ca="1">27089.5969707546*(((RANDBETWEEN(3800,4995))))</f>
        <v>128323420.85046437</v>
      </c>
      <c r="B6631">
        <v>249317306.62247109</v>
      </c>
    </row>
    <row r="6632" spans="1:2" x14ac:dyDescent="0.25">
      <c r="A6632">
        <f ca="1">31380.4488296301*(((RANDBETWEEN(3800,4995))))</f>
        <v>153262112.08391359</v>
      </c>
      <c r="B6632">
        <v>262146324.13048065</v>
      </c>
    </row>
    <row r="6633" spans="1:2" x14ac:dyDescent="0.25">
      <c r="A6633">
        <f ca="1">25442.6144543226*(((RANDBETWEEN(3800,4995))))</f>
        <v>125177663.11526696</v>
      </c>
      <c r="B6633">
        <v>204941287.80747175</v>
      </c>
    </row>
    <row r="6634" spans="1:2" x14ac:dyDescent="0.25">
      <c r="A6634">
        <f ca="1">32180.5952727319*(((RANDBETWEEN(3800,4995))))</f>
        <v>136123918.00365594</v>
      </c>
      <c r="B6634">
        <v>238182323.84000465</v>
      </c>
    </row>
    <row r="6635" spans="1:2" x14ac:dyDescent="0.25">
      <c r="A6635">
        <f ca="1">31460.6449281606*(((RANDBETWEEN(3800,4995))))</f>
        <v>137640321.56070271</v>
      </c>
      <c r="B6635">
        <v>204212053.69930536</v>
      </c>
    </row>
    <row r="6636" spans="1:2" x14ac:dyDescent="0.25">
      <c r="A6636">
        <f ca="1">29671.9087890267*(((RANDBETWEEN(3800,4995))))</f>
        <v>140733863.38635352</v>
      </c>
      <c r="B6636">
        <v>234021461.62909013</v>
      </c>
    </row>
    <row r="6637" spans="1:2" x14ac:dyDescent="0.25">
      <c r="A6637">
        <f ca="1">27953.6714279105*(((RANDBETWEEN(3800,4995))))</f>
        <v>124086347.46849491</v>
      </c>
      <c r="B6637">
        <v>231950698.5375807</v>
      </c>
    </row>
    <row r="6638" spans="1:2" x14ac:dyDescent="0.25">
      <c r="A6638">
        <f ca="1">32074.1431445141*(((RANDBETWEEN(3800,4995))))</f>
        <v>150491879.63406053</v>
      </c>
      <c r="B6638">
        <v>240558400.67257613</v>
      </c>
    </row>
    <row r="6639" spans="1:2" x14ac:dyDescent="0.25">
      <c r="A6639">
        <f ca="1">32296.3951584985*(((RANDBETWEEN(3800,4995))))</f>
        <v>132092256.198259</v>
      </c>
      <c r="B6639">
        <v>220372787.82672712</v>
      </c>
    </row>
    <row r="6640" spans="1:2" x14ac:dyDescent="0.25">
      <c r="A6640">
        <f ca="1">25233.0149470847*(((RANDBETWEEN(3800,4995))))</f>
        <v>112917741.88820381</v>
      </c>
      <c r="B6640">
        <v>213718785.02055943</v>
      </c>
    </row>
    <row r="6641" spans="1:2" x14ac:dyDescent="0.25">
      <c r="A6641">
        <f ca="1">31086.2982432652*(((RANDBETWEEN(3800,4995))))</f>
        <v>153441968.12875712</v>
      </c>
      <c r="B6641">
        <v>220181537.85457698</v>
      </c>
    </row>
    <row r="6642" spans="1:2" x14ac:dyDescent="0.25">
      <c r="A6642">
        <f ca="1">29272.5603688841*(((RANDBETWEEN(3800,4995))))</f>
        <v>146187166.48220715</v>
      </c>
      <c r="B6642">
        <v>260049709.06154457</v>
      </c>
    </row>
    <row r="6643" spans="1:2" x14ac:dyDescent="0.25">
      <c r="A6643">
        <f ca="1">30238.5438520393*(((RANDBETWEEN(3800,4995))))</f>
        <v>145296203.20904893</v>
      </c>
      <c r="B6643">
        <v>219499598.33213976</v>
      </c>
    </row>
    <row r="6644" spans="1:2" x14ac:dyDescent="0.25">
      <c r="A6644">
        <f ca="1">30314.4976259794*(((RANDBETWEEN(3800,4995))))</f>
        <v>129836993.33206956</v>
      </c>
      <c r="B6644">
        <v>258374163.59561253</v>
      </c>
    </row>
    <row r="6645" spans="1:2" x14ac:dyDescent="0.25">
      <c r="A6645">
        <f ca="1">31844.3663874758*(((RANDBETWEEN(3800,4995))))</f>
        <v>129097061.33482684</v>
      </c>
      <c r="B6645">
        <v>246185764.13246036</v>
      </c>
    </row>
    <row r="6646" spans="1:2" x14ac:dyDescent="0.25">
      <c r="A6646">
        <f ca="1">27295.7483570085*(((RANDBETWEEN(3800,4995))))</f>
        <v>123376782.57367842</v>
      </c>
      <c r="B6646">
        <v>204837520.27126408</v>
      </c>
    </row>
    <row r="6647" spans="1:2" x14ac:dyDescent="0.25">
      <c r="A6647">
        <f ca="1">27861.9248893684*(((RANDBETWEEN(3800,4995))))</f>
        <v>112868657.72683144</v>
      </c>
      <c r="B6647">
        <v>229903217.5389536</v>
      </c>
    </row>
    <row r="6648" spans="1:2" x14ac:dyDescent="0.25">
      <c r="A6648">
        <f ca="1">30750.7702803456*(((RANDBETWEEN(3800,4995))))</f>
        <v>124110108.85147493</v>
      </c>
      <c r="B6648">
        <v>246836063.35734934</v>
      </c>
    </row>
    <row r="6649" spans="1:2" x14ac:dyDescent="0.25">
      <c r="A6649">
        <f ca="1">28064.1276234496*(((RANDBETWEEN(3800,4995))))</f>
        <v>125811484.13592465</v>
      </c>
      <c r="B6649">
        <v>219874232.38487497</v>
      </c>
    </row>
    <row r="6650" spans="1:2" x14ac:dyDescent="0.25">
      <c r="A6650">
        <f ca="1">27525.7733894972*(((RANDBETWEEN(3800,4995))))</f>
        <v>111369279.13390581</v>
      </c>
      <c r="B6650">
        <v>224628980.92450038</v>
      </c>
    </row>
    <row r="6651" spans="1:2" x14ac:dyDescent="0.25">
      <c r="A6651">
        <f ca="1">29545.8593217845*(((RANDBETWEEN(3800,4995))))</f>
        <v>139545093.57678807</v>
      </c>
      <c r="B6651">
        <v>246787933.33034462</v>
      </c>
    </row>
    <row r="6652" spans="1:2" x14ac:dyDescent="0.25">
      <c r="A6652">
        <f ca="1">29983.6849174029*(((RANDBETWEEN(3800,4995))))</f>
        <v>136875521.64794415</v>
      </c>
      <c r="B6652">
        <v>233395878.97268668</v>
      </c>
    </row>
    <row r="6653" spans="1:2" x14ac:dyDescent="0.25">
      <c r="A6653">
        <f ca="1">30644.0503171698*(((RANDBETWEEN(3800,4995))))</f>
        <v>119756948.63949949</v>
      </c>
      <c r="B6653">
        <v>257193287.43927407</v>
      </c>
    </row>
    <row r="6654" spans="1:2" x14ac:dyDescent="0.25">
      <c r="A6654">
        <f ca="1">32315.8419371747*(((RANDBETWEEN(3800,4995))))</f>
        <v>140089174.7976523</v>
      </c>
      <c r="B6654">
        <v>263108041.7876448</v>
      </c>
    </row>
    <row r="6655" spans="1:2" x14ac:dyDescent="0.25">
      <c r="A6655">
        <f ca="1">27782.2315250537*(((RANDBETWEEN(3800,4995))))</f>
        <v>107322760.38128239</v>
      </c>
      <c r="B6655">
        <v>263376565.93418586</v>
      </c>
    </row>
    <row r="6656" spans="1:2" x14ac:dyDescent="0.25">
      <c r="A6656">
        <f ca="1">32881.8611785405*(((RANDBETWEEN(3800,4995))))</f>
        <v>152012844.2283926</v>
      </c>
      <c r="B6656">
        <v>263760342.98183632</v>
      </c>
    </row>
    <row r="6657" spans="1:2" x14ac:dyDescent="0.25">
      <c r="A6657">
        <f ca="1">27025.3136400767*(((RANDBETWEEN(3800,4995))))</f>
        <v>125451505.91723606</v>
      </c>
      <c r="B6657">
        <v>222105147.27994955</v>
      </c>
    </row>
    <row r="6658" spans="1:2" x14ac:dyDescent="0.25">
      <c r="A6658">
        <f ca="1">26507.7009065172*(((RANDBETWEEN(3800,4995))))</f>
        <v>119046084.77116889</v>
      </c>
      <c r="B6658">
        <v>206864563.08218867</v>
      </c>
    </row>
    <row r="6659" spans="1:2" x14ac:dyDescent="0.25">
      <c r="A6659">
        <f ca="1">30140.4130926754*(((RANDBETWEEN(3800,4995))))</f>
        <v>134938629.41590756</v>
      </c>
      <c r="B6659">
        <v>204437265.88781241</v>
      </c>
    </row>
    <row r="6660" spans="1:2" x14ac:dyDescent="0.25">
      <c r="A6660">
        <f ca="1">33103.0278653943*(((RANDBETWEEN(3800,4995))))</f>
        <v>133537614.40900071</v>
      </c>
      <c r="B6660">
        <v>254804875.82882935</v>
      </c>
    </row>
    <row r="6661" spans="1:2" x14ac:dyDescent="0.25">
      <c r="A6661">
        <f ca="1">28075.3658870721*(((RANDBETWEEN(3800,4995))))</f>
        <v>111178448.91280551</v>
      </c>
      <c r="B6661">
        <v>248351263.19726771</v>
      </c>
    </row>
    <row r="6662" spans="1:2" x14ac:dyDescent="0.25">
      <c r="A6662">
        <f ca="1">30390.7499272809*(((RANDBETWEEN(3800,4995))))</f>
        <v>120316978.96210495</v>
      </c>
      <c r="B6662">
        <v>227704448.68093902</v>
      </c>
    </row>
    <row r="6663" spans="1:2" x14ac:dyDescent="0.25">
      <c r="A6663">
        <f ca="1">27971.2014062223*(((RANDBETWEEN(3800,4995))))</f>
        <v>128247958.44752927</v>
      </c>
      <c r="B6663">
        <v>218909750.05564302</v>
      </c>
    </row>
    <row r="6664" spans="1:2" x14ac:dyDescent="0.25">
      <c r="A6664">
        <f ca="1">27482.3864736421*(((RANDBETWEEN(3800,4995))))</f>
        <v>122901232.3101279</v>
      </c>
      <c r="B6664">
        <v>244647615.35680655</v>
      </c>
    </row>
    <row r="6665" spans="1:2" x14ac:dyDescent="0.25">
      <c r="A6665">
        <f ca="1">28222.4659593248*(((RANDBETWEEN(3800,4995))))</f>
        <v>136935404.83464381</v>
      </c>
      <c r="B6665">
        <v>238548693.81191283</v>
      </c>
    </row>
    <row r="6666" spans="1:2" x14ac:dyDescent="0.25">
      <c r="A6666">
        <f ca="1">29115.6293225977*(((RANDBETWEEN(3800,4995))))</f>
        <v>144850255.87992346</v>
      </c>
      <c r="B6666">
        <v>225734171.21999642</v>
      </c>
    </row>
    <row r="6667" spans="1:2" x14ac:dyDescent="0.25">
      <c r="A6667">
        <f ca="1">27203.2079062124*(((RANDBETWEEN(3800,4995))))</f>
        <v>126739745.63504376</v>
      </c>
      <c r="B6667">
        <v>246488612.43534783</v>
      </c>
    </row>
    <row r="6668" spans="1:2" x14ac:dyDescent="0.25">
      <c r="A6668">
        <f ca="1">32929.4419622679*(((RANDBETWEEN(3800,4995))))</f>
        <v>133627675.4828831</v>
      </c>
      <c r="B6668">
        <v>218750472.57085684</v>
      </c>
    </row>
    <row r="6669" spans="1:2" x14ac:dyDescent="0.25">
      <c r="A6669">
        <f ca="1">28758.1945560235*(((RANDBETWEEN(3800,4995))))</f>
        <v>137004038.86489579</v>
      </c>
      <c r="B6669">
        <v>229171063.28916261</v>
      </c>
    </row>
    <row r="6670" spans="1:2" x14ac:dyDescent="0.25">
      <c r="A6670">
        <f ca="1">27356.6848499261*(((RANDBETWEEN(3800,4995))))</f>
        <v>114378299.35754101</v>
      </c>
      <c r="B6670">
        <v>212566035.28566355</v>
      </c>
    </row>
    <row r="6671" spans="1:2" x14ac:dyDescent="0.25">
      <c r="A6671">
        <f ca="1">29284.8709346992*(((RANDBETWEEN(3800,4995))))</f>
        <v>124694980.43994901</v>
      </c>
      <c r="B6671">
        <v>267158352.24016699</v>
      </c>
    </row>
    <row r="6672" spans="1:2" x14ac:dyDescent="0.25">
      <c r="A6672">
        <f ca="1">27314.4562689194*(((RANDBETWEEN(3800,4995))))</f>
        <v>105024084.35399501</v>
      </c>
      <c r="B6672">
        <v>212316026.54631749</v>
      </c>
    </row>
    <row r="6673" spans="1:2" x14ac:dyDescent="0.25">
      <c r="A6673">
        <f ca="1">29481.2525025488*(((RANDBETWEEN(3800,4995))))</f>
        <v>135731686.52173457</v>
      </c>
      <c r="B6673">
        <v>220840080.61106631</v>
      </c>
    </row>
    <row r="6674" spans="1:2" x14ac:dyDescent="0.25">
      <c r="A6674">
        <f ca="1">30314.2496316031*(((RANDBETWEEN(3800,4995))))</f>
        <v>140324661.54469058</v>
      </c>
      <c r="B6674">
        <v>247823569.81743741</v>
      </c>
    </row>
    <row r="6675" spans="1:2" x14ac:dyDescent="0.25">
      <c r="A6675">
        <f ca="1">28143.1641109161*(((RANDBETWEEN(3800,4995))))</f>
        <v>122985627.16470341</v>
      </c>
      <c r="B6675">
        <v>235079463.97428888</v>
      </c>
    </row>
    <row r="6676" spans="1:2" x14ac:dyDescent="0.25">
      <c r="A6676">
        <f ca="1">31567.9934498922*(((RANDBETWEEN(3800,4995))))</f>
        <v>136531571.67078394</v>
      </c>
      <c r="B6676">
        <v>235328548.0418331</v>
      </c>
    </row>
    <row r="6677" spans="1:2" x14ac:dyDescent="0.25">
      <c r="A6677">
        <f ca="1">30098.2673936128*(((RANDBETWEEN(3800,4995))))</f>
        <v>143568735.46753329</v>
      </c>
      <c r="B6677">
        <v>258509210.39209196</v>
      </c>
    </row>
    <row r="6678" spans="1:2" x14ac:dyDescent="0.25">
      <c r="A6678">
        <f ca="1">30677.911957746*(((RANDBETWEEN(3800,4995))))</f>
        <v>127926892.86380093</v>
      </c>
      <c r="B6678">
        <v>205364281.975577</v>
      </c>
    </row>
    <row r="6679" spans="1:2" x14ac:dyDescent="0.25">
      <c r="A6679">
        <f ca="1">28080.9904669532*(((RANDBETWEEN(3800,4995))))</f>
        <v>111397289.18240324</v>
      </c>
      <c r="B6679">
        <v>248412247.75023919</v>
      </c>
    </row>
    <row r="6680" spans="1:2" x14ac:dyDescent="0.25">
      <c r="A6680">
        <f ca="1">27782.5391599195*(((RANDBETWEEN(3800,4995))))</f>
        <v>122909953.24348369</v>
      </c>
      <c r="B6680">
        <v>258290890.19982588</v>
      </c>
    </row>
    <row r="6681" spans="1:2" x14ac:dyDescent="0.25">
      <c r="A6681">
        <f ca="1">30588.6042589223*(((RANDBETWEEN(3800,4995))))</f>
        <v>131378055.29207131</v>
      </c>
      <c r="B6681">
        <v>267195588.64035442</v>
      </c>
    </row>
    <row r="6682" spans="1:2" x14ac:dyDescent="0.25">
      <c r="A6682">
        <f ca="1">32832.3742119958*(((RANDBETWEEN(3800,4995))))</f>
        <v>131263832.09955911</v>
      </c>
      <c r="B6682">
        <v>230924394.75815365</v>
      </c>
    </row>
    <row r="6683" spans="1:2" x14ac:dyDescent="0.25">
      <c r="A6683">
        <f ca="1">28904.171312697*(((RANDBETWEEN(3800,4995))))</f>
        <v>119142994.15093686</v>
      </c>
      <c r="B6683">
        <v>217469854.78823298</v>
      </c>
    </row>
    <row r="6684" spans="1:2" x14ac:dyDescent="0.25">
      <c r="A6684">
        <f ca="1">28504.7276490056*(((RANDBETWEEN(3800,4995))))</f>
        <v>116584336.08443302</v>
      </c>
      <c r="B6684">
        <v>250944166.87772545</v>
      </c>
    </row>
    <row r="6685" spans="1:2" x14ac:dyDescent="0.25">
      <c r="A6685">
        <f ca="1">28697.8013750668*(((RANDBETWEEN(3800,4995))))</f>
        <v>139930479.50482553</v>
      </c>
      <c r="B6685">
        <v>207063525.633737</v>
      </c>
    </row>
    <row r="6686" spans="1:2" x14ac:dyDescent="0.25">
      <c r="A6686">
        <f ca="1">26569.1443387552*(((RANDBETWEEN(3800,4995))))</f>
        <v>131889232.49758086</v>
      </c>
      <c r="B6686">
        <v>233490251.92396864</v>
      </c>
    </row>
    <row r="6687" spans="1:2" x14ac:dyDescent="0.25">
      <c r="A6687">
        <f ca="1">27874.8064555343*(((RANDBETWEEN(3800,4995))))</f>
        <v>133548197.72846469</v>
      </c>
      <c r="B6687">
        <v>221935944.720622</v>
      </c>
    </row>
    <row r="6688" spans="1:2" x14ac:dyDescent="0.25">
      <c r="A6688">
        <f ca="1">27706.0075216018*(((RANDBETWEEN(3800,4995))))</f>
        <v>122128081.15522064</v>
      </c>
      <c r="B6688">
        <v>219417465.01319697</v>
      </c>
    </row>
    <row r="6689" spans="1:2" x14ac:dyDescent="0.25">
      <c r="A6689">
        <f ca="1">30939.4070939701*(((RANDBETWEEN(3800,4995))))</f>
        <v>122086900.39280616</v>
      </c>
      <c r="B6689">
        <v>255749105.54490882</v>
      </c>
    </row>
    <row r="6690" spans="1:2" x14ac:dyDescent="0.25">
      <c r="A6690">
        <f ca="1">30742.9701367589*(((RANDBETWEEN(3800,4995))))</f>
        <v>142616638.46442452</v>
      </c>
      <c r="B6690">
        <v>208185173.49660847</v>
      </c>
    </row>
    <row r="6691" spans="1:2" x14ac:dyDescent="0.25">
      <c r="A6691">
        <f ca="1">29853.2450205125*(((RANDBETWEEN(3800,4995))))</f>
        <v>148609453.71211115</v>
      </c>
      <c r="B6691">
        <v>209972842.90130785</v>
      </c>
    </row>
    <row r="6692" spans="1:2" x14ac:dyDescent="0.25">
      <c r="A6692">
        <f ca="1">30714.4371905734*(((RANDBETWEEN(3800,4995))))</f>
        <v>149395022.49494883</v>
      </c>
      <c r="B6692">
        <v>244629096.96525463</v>
      </c>
    </row>
    <row r="6693" spans="1:2" x14ac:dyDescent="0.25">
      <c r="A6693">
        <f ca="1">31454.5092739457*(((RANDBETWEEN(3800,4995))))</f>
        <v>120030407.38937686</v>
      </c>
      <c r="B6693">
        <v>235536360.52030399</v>
      </c>
    </row>
    <row r="6694" spans="1:2" x14ac:dyDescent="0.25">
      <c r="A6694">
        <f ca="1">31754.1811830083*(((RANDBETWEEN(3800,4995))))</f>
        <v>140004184.83588353</v>
      </c>
      <c r="B6694">
        <v>233421197.65801132</v>
      </c>
    </row>
    <row r="6695" spans="1:2" x14ac:dyDescent="0.25">
      <c r="A6695">
        <f ca="1">27386.6191711958*(((RANDBETWEEN(3800,4995))))</f>
        <v>107738959.81948414</v>
      </c>
      <c r="B6695">
        <v>258881060.85058382</v>
      </c>
    </row>
    <row r="6696" spans="1:2" x14ac:dyDescent="0.25">
      <c r="A6696">
        <f ca="1">34858.3789509826*(((RANDBETWEEN(3800,4995))))</f>
        <v>150448763.55244076</v>
      </c>
      <c r="B6696">
        <v>221731232.92246181</v>
      </c>
    </row>
    <row r="6697" spans="1:2" x14ac:dyDescent="0.25">
      <c r="A6697">
        <f ca="1">34254.9078171578*(((RANDBETWEEN(3800,4995))))</f>
        <v>142294887.07247365</v>
      </c>
      <c r="B6697">
        <v>237564116.13215119</v>
      </c>
    </row>
    <row r="6698" spans="1:2" x14ac:dyDescent="0.25">
      <c r="A6698">
        <f ca="1">29476.7559454226*(((RANDBETWEEN(3800,4995))))</f>
        <v>124922491.69670087</v>
      </c>
      <c r="B6698">
        <v>256082255.86411631</v>
      </c>
    </row>
    <row r="6699" spans="1:2" x14ac:dyDescent="0.25">
      <c r="A6699">
        <f ca="1">31126.4401042545*(((RANDBETWEEN(3800,4995))))</f>
        <v>122762679.77117984</v>
      </c>
      <c r="B6699">
        <v>219581669.23748654</v>
      </c>
    </row>
    <row r="6700" spans="1:2" x14ac:dyDescent="0.25">
      <c r="A6700">
        <f ca="1">27137.6729609758*(((RANDBETWEEN(3800,4995))))</f>
        <v>111915763.29106432</v>
      </c>
      <c r="B6700">
        <v>208078754.46277755</v>
      </c>
    </row>
    <row r="6701" spans="1:2" x14ac:dyDescent="0.25">
      <c r="A6701">
        <f ca="1">27459.1391329486*(((RANDBETWEEN(3800,4995))))</f>
        <v>109067700.6360718</v>
      </c>
      <c r="B6701">
        <v>248523365.73522118</v>
      </c>
    </row>
    <row r="6702" spans="1:2" x14ac:dyDescent="0.25">
      <c r="A6702">
        <f ca="1">32970.601183958*(((RANDBETWEEN(3800,4995))))</f>
        <v>132080228.3429357</v>
      </c>
      <c r="B6702">
        <v>260305245.44707721</v>
      </c>
    </row>
    <row r="6703" spans="1:2" x14ac:dyDescent="0.25">
      <c r="A6703">
        <f ca="1">31545.3599972908*(((RANDBETWEEN(3800,4995))))</f>
        <v>133216055.26855904</v>
      </c>
      <c r="B6703">
        <v>267497493.44890741</v>
      </c>
    </row>
    <row r="6704" spans="1:2" x14ac:dyDescent="0.25">
      <c r="A6704">
        <f ca="1">26062.5603339192*(((RANDBETWEEN(3800,4995))))</f>
        <v>101487609.94028129</v>
      </c>
      <c r="B6704">
        <v>207334790.90518445</v>
      </c>
    </row>
    <row r="6705" spans="1:2" x14ac:dyDescent="0.25">
      <c r="A6705">
        <f ca="1">31656.700077143*(((RANDBETWEEN(3800,4995))))</f>
        <v>153914875.77506912</v>
      </c>
      <c r="B6705">
        <v>247595194.05657163</v>
      </c>
    </row>
    <row r="6706" spans="1:2" x14ac:dyDescent="0.25">
      <c r="A6706">
        <f ca="1">29010.8553388994*(((RANDBETWEEN(3800,4995))))</f>
        <v>121381418.73795506</v>
      </c>
      <c r="B6706">
        <v>255812352.90989244</v>
      </c>
    </row>
    <row r="6707" spans="1:2" x14ac:dyDescent="0.25">
      <c r="A6707">
        <f ca="1">33095.7998705448*(((RANDBETWEEN(3800,4995))))</f>
        <v>131853666.68425053</v>
      </c>
      <c r="B6707">
        <v>264141601.59513068</v>
      </c>
    </row>
    <row r="6708" spans="1:2" x14ac:dyDescent="0.25">
      <c r="A6708">
        <f ca="1">30239.6181885108*(((RANDBETWEEN(3800,4995))))</f>
        <v>116422530.0257664</v>
      </c>
      <c r="B6708">
        <v>240474400.72644383</v>
      </c>
    </row>
    <row r="6709" spans="1:2" x14ac:dyDescent="0.25">
      <c r="A6709">
        <f ca="1">28020.618638677*(((RANDBETWEEN(3800,4995))))</f>
        <v>132705649.87277406</v>
      </c>
      <c r="B6709">
        <v>223960516.45288944</v>
      </c>
    </row>
    <row r="6710" spans="1:2" x14ac:dyDescent="0.25">
      <c r="A6710">
        <f ca="1">30906.1958530066*(((RANDBETWEEN(3800,4995))))</f>
        <v>138057976.87538049</v>
      </c>
      <c r="B6710">
        <v>266183685.83222967</v>
      </c>
    </row>
    <row r="6711" spans="1:2" x14ac:dyDescent="0.25">
      <c r="A6711">
        <f ca="1">26677.9128304571*(((RANDBETWEEN(3800,4995))))</f>
        <v>106524905.93201539</v>
      </c>
      <c r="B6711">
        <v>251306486.74912935</v>
      </c>
    </row>
    <row r="6712" spans="1:2" x14ac:dyDescent="0.25">
      <c r="A6712">
        <f ca="1">28564.0005599433*(((RANDBETWEEN(3800,4995))))</f>
        <v>138135506.70788583</v>
      </c>
      <c r="B6712">
        <v>217218982.43693507</v>
      </c>
    </row>
    <row r="6713" spans="1:2" x14ac:dyDescent="0.25">
      <c r="A6713">
        <f ca="1">28267.3786821606*(((RANDBETWEEN(3800,4995))))</f>
        <v>132093460.58173648</v>
      </c>
      <c r="B6713">
        <v>210531230.51867414</v>
      </c>
    </row>
    <row r="6714" spans="1:2" x14ac:dyDescent="0.25">
      <c r="A6714">
        <f ca="1">29200.7650044667*(((RANDBETWEEN(3800,4995))))</f>
        <v>133943909.07548895</v>
      </c>
      <c r="B6714">
        <v>264616001.50375342</v>
      </c>
    </row>
    <row r="6715" spans="1:2" x14ac:dyDescent="0.25">
      <c r="A6715">
        <f ca="1">30813.6379832689*(((RANDBETWEEN(3800,4995))))</f>
        <v>118509251.68365231</v>
      </c>
      <c r="B6715">
        <v>207577738.93676567</v>
      </c>
    </row>
    <row r="6716" spans="1:2" x14ac:dyDescent="0.25">
      <c r="A6716">
        <f ca="1">31166.9165296873*(((RANDBETWEEN(3800,4995))))</f>
        <v>126226011.94523354</v>
      </c>
      <c r="B6716">
        <v>234238271.02277368</v>
      </c>
    </row>
    <row r="6717" spans="1:2" x14ac:dyDescent="0.25">
      <c r="A6717">
        <f ca="1">33239.3932194737*(((RANDBETWEEN(3800,4995))))</f>
        <v>126475891.2000975</v>
      </c>
      <c r="B6717">
        <v>251859410.6653814</v>
      </c>
    </row>
    <row r="6718" spans="1:2" x14ac:dyDescent="0.25">
      <c r="A6718">
        <f ca="1">28484.8171666737*(((RANDBETWEEN(3800,4995))))</f>
        <v>116303508.49152862</v>
      </c>
      <c r="B6718">
        <v>243876847.85027885</v>
      </c>
    </row>
    <row r="6719" spans="1:2" x14ac:dyDescent="0.25">
      <c r="A6719">
        <f ca="1">28620.7881534876*(((RANDBETWEEN(3800,4995))))</f>
        <v>142646008.156982</v>
      </c>
      <c r="B6719">
        <v>257462853.89590898</v>
      </c>
    </row>
    <row r="6720" spans="1:2" x14ac:dyDescent="0.25">
      <c r="A6720">
        <f ca="1">27130.0211155305*(((RANDBETWEEN(3800,4995))))</f>
        <v>115709540.0577374</v>
      </c>
      <c r="B6720">
        <v>240221326.11779442</v>
      </c>
    </row>
    <row r="6721" spans="1:2" x14ac:dyDescent="0.25">
      <c r="A6721">
        <f ca="1">26079.0044261416*(((RANDBETWEEN(3800,4995))))</f>
        <v>108149631.3552091</v>
      </c>
      <c r="B6721">
        <v>233561983.41248727</v>
      </c>
    </row>
    <row r="6722" spans="1:2" x14ac:dyDescent="0.25">
      <c r="A6722">
        <f ca="1">27890.3153693262*(((RANDBETWEEN(3800,4995))))</f>
        <v>109162694.3555427</v>
      </c>
      <c r="B6722">
        <v>204873528.27147511</v>
      </c>
    </row>
    <row r="6723" spans="1:2" x14ac:dyDescent="0.25">
      <c r="A6723">
        <f ca="1">30250.7097649823*(((RANDBETWEEN(3800,4995))))</f>
        <v>149922517.59525213</v>
      </c>
      <c r="B6723">
        <v>255218102.62712517</v>
      </c>
    </row>
    <row r="6724" spans="1:2" x14ac:dyDescent="0.25">
      <c r="A6724">
        <f ca="1">27520.634745062*(((RANDBETWEEN(3800,4995))))</f>
        <v>117347986.55294427</v>
      </c>
      <c r="B6724">
        <v>252206831.63573587</v>
      </c>
    </row>
    <row r="6725" spans="1:2" x14ac:dyDescent="0.25">
      <c r="A6725">
        <f ca="1">30757.6608709944*(((RANDBETWEEN(3800,4995))))</f>
        <v>122876855.17962265</v>
      </c>
      <c r="B6725">
        <v>228159448.28499597</v>
      </c>
    </row>
    <row r="6726" spans="1:2" x14ac:dyDescent="0.25">
      <c r="A6726">
        <f ca="1">29427.6147800753*(((RANDBETWEEN(3800,4995))))</f>
        <v>114443993.87971279</v>
      </c>
      <c r="B6726">
        <v>218905965.23798507</v>
      </c>
    </row>
    <row r="6727" spans="1:2" x14ac:dyDescent="0.25">
      <c r="A6727">
        <f ca="1">26360.753072372*(((RANDBETWEEN(3800,4995))))</f>
        <v>109871618.80564648</v>
      </c>
      <c r="B6727">
        <v>204973752.42604944</v>
      </c>
    </row>
    <row r="6728" spans="1:2" x14ac:dyDescent="0.25">
      <c r="A6728">
        <f ca="1">31576.2881136294*(((RANDBETWEEN(3800,4995))))</f>
        <v>152702929.31751153</v>
      </c>
      <c r="B6728">
        <v>212260447.03431496</v>
      </c>
    </row>
    <row r="6729" spans="1:2" x14ac:dyDescent="0.25">
      <c r="A6729">
        <f ca="1">28660.8911318785*(((RANDBETWEEN(3800,4995))))</f>
        <v>127025069.49648567</v>
      </c>
      <c r="B6729">
        <v>233865709.03077197</v>
      </c>
    </row>
    <row r="6730" spans="1:2" x14ac:dyDescent="0.25">
      <c r="A6730">
        <f ca="1">29750.757855374*(((RANDBETWEEN(3800,4995))))</f>
        <v>130635577.7429471</v>
      </c>
      <c r="B6730">
        <v>212363390.33291119</v>
      </c>
    </row>
    <row r="6731" spans="1:2" x14ac:dyDescent="0.25">
      <c r="A6731">
        <f ca="1">27681.4167706657*(((RANDBETWEEN(3800,4995))))</f>
        <v>133202977.50044329</v>
      </c>
      <c r="B6731">
        <v>231877661.65397578</v>
      </c>
    </row>
    <row r="6732" spans="1:2" x14ac:dyDescent="0.25">
      <c r="A6732">
        <f ca="1">27884.300694678*(((RANDBETWEEN(3800,4995))))</f>
        <v>136214808.89350221</v>
      </c>
      <c r="B6732">
        <v>245995552.78403863</v>
      </c>
    </row>
    <row r="6733" spans="1:2" x14ac:dyDescent="0.25">
      <c r="A6733">
        <f ca="1">31007.3675835069*(((RANDBETWEEN(3800,4995))))</f>
        <v>124680625.05328131</v>
      </c>
      <c r="B6733">
        <v>247150657.54660529</v>
      </c>
    </row>
    <row r="6734" spans="1:2" x14ac:dyDescent="0.25">
      <c r="A6734">
        <f ca="1">30329.2472850707*(((RANDBETWEEN(3800,4995))))</f>
        <v>122499829.7844006</v>
      </c>
      <c r="B6734">
        <v>260967836.48049313</v>
      </c>
    </row>
    <row r="6735" spans="1:2" x14ac:dyDescent="0.25">
      <c r="A6735">
        <f ca="1">28921.4550539741*(((RANDBETWEEN(3800,4995))))</f>
        <v>124506864.00735846</v>
      </c>
      <c r="B6735">
        <v>254239321.87700224</v>
      </c>
    </row>
    <row r="6736" spans="1:2" x14ac:dyDescent="0.25">
      <c r="A6736">
        <f ca="1">30183.1040550628*(((RANDBETWEEN(3800,4995))))</f>
        <v>118679965.14450686</v>
      </c>
      <c r="B6736">
        <v>211822760.9542802</v>
      </c>
    </row>
    <row r="6737" spans="1:2" x14ac:dyDescent="0.25">
      <c r="A6737">
        <f ca="1">26626.9957256944*(((RANDBETWEEN(3800,4995))))</f>
        <v>108744650.54373591</v>
      </c>
      <c r="B6737">
        <v>239508194.28714404</v>
      </c>
    </row>
    <row r="6738" spans="1:2" x14ac:dyDescent="0.25">
      <c r="A6738">
        <f ca="1">31782.1541114491*(((RANDBETWEEN(3800,4995))))</f>
        <v>136091183.90522492</v>
      </c>
      <c r="B6738">
        <v>204318770.4095847</v>
      </c>
    </row>
    <row r="6739" spans="1:2" x14ac:dyDescent="0.25">
      <c r="A6739">
        <f ca="1">31385.2530780825*(((RANDBETWEEN(3800,4995))))</f>
        <v>150147050.72554666</v>
      </c>
      <c r="B6739">
        <v>233238478.83127028</v>
      </c>
    </row>
    <row r="6740" spans="1:2" x14ac:dyDescent="0.25">
      <c r="A6740">
        <f ca="1">28323.9601811365*(((RANDBETWEEN(3800,4995))))</f>
        <v>125390171.72189131</v>
      </c>
      <c r="B6740">
        <v>249474075.05207384</v>
      </c>
    </row>
    <row r="6741" spans="1:2" x14ac:dyDescent="0.25">
      <c r="A6741">
        <f ca="1">28265.9225397112*(((RANDBETWEEN(3800,4995))))</f>
        <v>132397581.17600729</v>
      </c>
      <c r="B6741">
        <v>235579909.9029721</v>
      </c>
    </row>
    <row r="6742" spans="1:2" x14ac:dyDescent="0.25">
      <c r="A6742">
        <f ca="1">31081.0602252343*(((RANDBETWEEN(3800,4995))))</f>
        <v>128085049.18819074</v>
      </c>
      <c r="B6742">
        <v>255773864.20495725</v>
      </c>
    </row>
    <row r="6743" spans="1:2" x14ac:dyDescent="0.25">
      <c r="A6743">
        <f ca="1">26529.0565277636*(((RANDBETWEEN(3800,4995))))</f>
        <v>130204609.43826365</v>
      </c>
      <c r="B6743">
        <v>257163468.57488617</v>
      </c>
    </row>
    <row r="6744" spans="1:2" x14ac:dyDescent="0.25">
      <c r="A6744">
        <f ca="1">30941.3674428972*(((RANDBETWEEN(3800,4995))))</f>
        <v>136358606.32084799</v>
      </c>
      <c r="B6744">
        <v>259230130.71624491</v>
      </c>
    </row>
    <row r="6745" spans="1:2" x14ac:dyDescent="0.25">
      <c r="A6745">
        <f ca="1">28243.278893184*(((RANDBETWEEN(3800,4995))))</f>
        <v>116785958.223316</v>
      </c>
      <c r="B6745">
        <v>223212199.5151847</v>
      </c>
    </row>
    <row r="6746" spans="1:2" x14ac:dyDescent="0.25">
      <c r="A6746">
        <f ca="1">30792.9343994939*(((RANDBETWEEN(3800,4995))))</f>
        <v>140477366.73049098</v>
      </c>
      <c r="B6746">
        <v>220775969.73353434</v>
      </c>
    </row>
    <row r="6747" spans="1:2" x14ac:dyDescent="0.25">
      <c r="A6747">
        <f ca="1">31619.3942983427*(((RANDBETWEEN(3800,4995))))</f>
        <v>122335436.54028797</v>
      </c>
      <c r="B6747">
        <v>218404774.26686913</v>
      </c>
    </row>
    <row r="6748" spans="1:2" x14ac:dyDescent="0.25">
      <c r="A6748">
        <f ca="1">26590.1989657207*(((RANDBETWEEN(3800,4995))))</f>
        <v>117502089.22951983</v>
      </c>
      <c r="B6748">
        <v>216208150.1302841</v>
      </c>
    </row>
    <row r="6749" spans="1:2" x14ac:dyDescent="0.25">
      <c r="A6749">
        <f ca="1">30418.5378298468*(((RANDBETWEEN(3800,4995))))</f>
        <v>124381401.18624356</v>
      </c>
      <c r="B6749">
        <v>255116972.14679089</v>
      </c>
    </row>
    <row r="6750" spans="1:2" x14ac:dyDescent="0.25">
      <c r="A6750">
        <f ca="1">29247.3096942128*(((RANDBETWEEN(3800,4995))))</f>
        <v>118129883.8549253</v>
      </c>
      <c r="B6750">
        <v>208684918.62707895</v>
      </c>
    </row>
    <row r="6751" spans="1:2" x14ac:dyDescent="0.25">
      <c r="A6751">
        <f ca="1">28021.7277617918*(((RANDBETWEEN(3800,4995))))</f>
        <v>134280119.4345063</v>
      </c>
      <c r="B6751">
        <v>211599615.84418869</v>
      </c>
    </row>
    <row r="6752" spans="1:2" x14ac:dyDescent="0.25">
      <c r="A6752">
        <f ca="1">33629.9255342264*(((RANDBETWEEN(3800,4995))))</f>
        <v>145045868.82911861</v>
      </c>
      <c r="B6752">
        <v>213751771.37599739</v>
      </c>
    </row>
    <row r="6753" spans="1:2" x14ac:dyDescent="0.25">
      <c r="A6753">
        <f ca="1">30745.7784152371*(((RANDBETWEEN(3800,4995))))</f>
        <v>146165430.58603716</v>
      </c>
      <c r="B6753">
        <v>204919749.37966666</v>
      </c>
    </row>
    <row r="6754" spans="1:2" x14ac:dyDescent="0.25">
      <c r="A6754">
        <f ca="1">32670.115944208*(((RANDBETWEEN(3800,4995))))</f>
        <v>148354996.50264862</v>
      </c>
      <c r="B6754">
        <v>266471567.37316698</v>
      </c>
    </row>
    <row r="6755" spans="1:2" x14ac:dyDescent="0.25">
      <c r="A6755">
        <f ca="1">29451.0174526917*(((RANDBETWEEN(3800,4995))))</f>
        <v>134679502.81115928</v>
      </c>
      <c r="B6755">
        <v>263094694.01494566</v>
      </c>
    </row>
    <row r="6756" spans="1:2" x14ac:dyDescent="0.25">
      <c r="A6756">
        <f ca="1">31390.3985215393*(((RANDBETWEEN(3800,4995))))</f>
        <v>151458672.86642727</v>
      </c>
      <c r="B6756">
        <v>226462668.36990792</v>
      </c>
    </row>
    <row r="6757" spans="1:2" x14ac:dyDescent="0.25">
      <c r="A6757">
        <f ca="1">33845.6666747661*(((RANDBETWEEN(3800,4995))))</f>
        <v>157145430.3709389</v>
      </c>
      <c r="B6757">
        <v>217572957.97889659</v>
      </c>
    </row>
    <row r="6758" spans="1:2" x14ac:dyDescent="0.25">
      <c r="A6758">
        <f ca="1">27952.5127400915*(((RANDBETWEEN(3800,4995))))</f>
        <v>120615092.47349475</v>
      </c>
      <c r="B6758">
        <v>264762124.17153174</v>
      </c>
    </row>
    <row r="6759" spans="1:2" x14ac:dyDescent="0.25">
      <c r="A6759">
        <f ca="1">28735.8306974121*(((RANDBETWEEN(3800,4995))))</f>
        <v>126179032.5923367</v>
      </c>
      <c r="B6759">
        <v>204825478.53307873</v>
      </c>
    </row>
    <row r="6760" spans="1:2" x14ac:dyDescent="0.25">
      <c r="A6760">
        <f ca="1">29521.6801236132*(((RANDBETWEEN(3800,4995))))</f>
        <v>117555330.25222793</v>
      </c>
      <c r="B6760">
        <v>204697539.13956153</v>
      </c>
    </row>
    <row r="6761" spans="1:2" x14ac:dyDescent="0.25">
      <c r="A6761">
        <f ca="1">27509.6664892263*(((RANDBETWEEN(3800,4995))))</f>
        <v>121977861.21322934</v>
      </c>
      <c r="B6761">
        <v>206319616.63416559</v>
      </c>
    </row>
    <row r="6762" spans="1:2" x14ac:dyDescent="0.25">
      <c r="A6762">
        <f ca="1">26689.8763098378*(((RANDBETWEEN(3800,4995))))</f>
        <v>111536993.09881225</v>
      </c>
      <c r="B6762">
        <v>214266902.9878476</v>
      </c>
    </row>
    <row r="6763" spans="1:2" x14ac:dyDescent="0.25">
      <c r="A6763">
        <f ca="1">28785.0580074707*(((RANDBETWEEN(3800,4995))))</f>
        <v>133505099.03864899</v>
      </c>
      <c r="B6763">
        <v>259822781.0515404</v>
      </c>
    </row>
    <row r="6764" spans="1:2" x14ac:dyDescent="0.25">
      <c r="A6764">
        <f ca="1">32412.2319691854*(((RANDBETWEEN(3800,4995))))</f>
        <v>157685508.53008699</v>
      </c>
      <c r="B6764">
        <v>212377559.56274867</v>
      </c>
    </row>
    <row r="6765" spans="1:2" x14ac:dyDescent="0.25">
      <c r="A6765">
        <f ca="1">26912.6713581947*(((RANDBETWEEN(3800,4995))))</f>
        <v>103398483.3581841</v>
      </c>
      <c r="B6765">
        <v>217178178.56531203</v>
      </c>
    </row>
    <row r="6766" spans="1:2" x14ac:dyDescent="0.25">
      <c r="A6766">
        <f ca="1">31347.0504856278*(((RANDBETWEEN(3800,4995))))</f>
        <v>141437891.79115248</v>
      </c>
      <c r="B6766">
        <v>242010774.9333632</v>
      </c>
    </row>
    <row r="6767" spans="1:2" x14ac:dyDescent="0.25">
      <c r="A6767">
        <f ca="1">25319.5100409474*(((RANDBETWEEN(3800,4995))))</f>
        <v>100670371.92280699</v>
      </c>
      <c r="B6767">
        <v>261326872.20624578</v>
      </c>
    </row>
    <row r="6768" spans="1:2" x14ac:dyDescent="0.25">
      <c r="A6768">
        <f ca="1">26966.1353298301*(((RANDBETWEEN(3800,4995))))</f>
        <v>122480186.66808821</v>
      </c>
      <c r="B6768">
        <v>238848191.60580593</v>
      </c>
    </row>
    <row r="6769" spans="1:2" x14ac:dyDescent="0.25">
      <c r="A6769">
        <f ca="1">28537.4210562262*(((RANDBETWEEN(3800,4995))))</f>
        <v>125165128.75260809</v>
      </c>
      <c r="B6769">
        <v>248564968.68324658</v>
      </c>
    </row>
    <row r="6770" spans="1:2" x14ac:dyDescent="0.25">
      <c r="A6770">
        <f ca="1">31621.7755852183*(((RANDBETWEEN(3800,4995))))</f>
        <v>138756351.2679379</v>
      </c>
      <c r="B6770">
        <v>262847860.12301072</v>
      </c>
    </row>
    <row r="6771" spans="1:2" x14ac:dyDescent="0.25">
      <c r="A6771">
        <f ca="1">29271.7949412225*(((RANDBETWEEN(3800,4995))))</f>
        <v>119692369.51465872</v>
      </c>
      <c r="B6771">
        <v>238424623.20213103</v>
      </c>
    </row>
    <row r="6772" spans="1:2" x14ac:dyDescent="0.25">
      <c r="A6772">
        <f ca="1">28337.7636031193*(((RANDBETWEEN(3800,4995))))</f>
        <v>138004908.74719116</v>
      </c>
      <c r="B6772">
        <v>248753071.56180659</v>
      </c>
    </row>
    <row r="6773" spans="1:2" x14ac:dyDescent="0.25">
      <c r="A6773">
        <f ca="1">31133.2668463606*(((RANDBETWEEN(3800,4995))))</f>
        <v>118991345.88679035</v>
      </c>
      <c r="B6773">
        <v>235019079.8960253</v>
      </c>
    </row>
    <row r="6774" spans="1:2" x14ac:dyDescent="0.25">
      <c r="A6774">
        <f ca="1">32465.9003938469*(((RANDBETWEEN(3800,4995))))</f>
        <v>160251684.34402844</v>
      </c>
      <c r="B6774">
        <v>251814685.81392404</v>
      </c>
    </row>
    <row r="6775" spans="1:2" x14ac:dyDescent="0.25">
      <c r="A6775">
        <f ca="1">27741.4436517363*(((RANDBETWEEN(3800,4995))))</f>
        <v>116042458.79521295</v>
      </c>
      <c r="B6775">
        <v>234681214.88724655</v>
      </c>
    </row>
    <row r="6776" spans="1:2" x14ac:dyDescent="0.25">
      <c r="A6776">
        <f ca="1">27710.3208515822*(((RANDBETWEEN(3800,4995))))</f>
        <v>131790285.97012496</v>
      </c>
      <c r="B6776">
        <v>225056135.4691053</v>
      </c>
    </row>
    <row r="6777" spans="1:2" x14ac:dyDescent="0.25">
      <c r="A6777">
        <f ca="1">33141.1783760807*(((RANDBETWEEN(3800,4995))))</f>
        <v>130443678.08825356</v>
      </c>
      <c r="B6777">
        <v>267480470.44923383</v>
      </c>
    </row>
    <row r="6778" spans="1:2" x14ac:dyDescent="0.25">
      <c r="A6778">
        <f ca="1">30221.5978540678*(((RANDBETWEEN(3800,4995))))</f>
        <v>132491484.99223334</v>
      </c>
      <c r="B6778">
        <v>236676076.93367958</v>
      </c>
    </row>
    <row r="6779" spans="1:2" x14ac:dyDescent="0.25">
      <c r="A6779">
        <f ca="1">27590.7062845221*(((RANDBETWEEN(3800,4995))))</f>
        <v>122392373.0781399</v>
      </c>
      <c r="B6779">
        <v>231334043.512205</v>
      </c>
    </row>
    <row r="6780" spans="1:2" x14ac:dyDescent="0.25">
      <c r="A6780">
        <f ca="1">29822.2004533273*(((RANDBETWEEN(3800,4995))))</f>
        <v>146784870.63127699</v>
      </c>
      <c r="B6780">
        <v>226902598.63467976</v>
      </c>
    </row>
    <row r="6781" spans="1:2" x14ac:dyDescent="0.25">
      <c r="A6781">
        <f ca="1">31704.7960456144*(((RANDBETWEEN(3800,4995))))</f>
        <v>150090504.47993851</v>
      </c>
      <c r="B6781">
        <v>216968572.22244942</v>
      </c>
    </row>
    <row r="6782" spans="1:2" x14ac:dyDescent="0.25">
      <c r="A6782">
        <f ca="1">28513.6467904059*(((RANDBETWEEN(3800,4995))))</f>
        <v>140059033.03447378</v>
      </c>
      <c r="B6782">
        <v>255088019.28275746</v>
      </c>
    </row>
    <row r="6783" spans="1:2" x14ac:dyDescent="0.25">
      <c r="A6783">
        <f ca="1">29606.9243016725*(((RANDBETWEEN(3800,4995))))</f>
        <v>132816662.41730306</v>
      </c>
      <c r="B6783">
        <v>254045478.83423543</v>
      </c>
    </row>
    <row r="6784" spans="1:2" x14ac:dyDescent="0.25">
      <c r="A6784">
        <f ca="1">33139.490398534*(((RANDBETWEEN(3800,4995))))</f>
        <v>132723659.04612857</v>
      </c>
      <c r="B6784">
        <v>236696037.63596934</v>
      </c>
    </row>
    <row r="6785" spans="1:2" x14ac:dyDescent="0.25">
      <c r="A6785">
        <f ca="1">30123.282208828*(((RANDBETWEEN(3800,4995))))</f>
        <v>115342047.57760251</v>
      </c>
      <c r="B6785">
        <v>234672928.6412541</v>
      </c>
    </row>
    <row r="6786" spans="1:2" x14ac:dyDescent="0.25">
      <c r="A6786">
        <f ca="1">28623.7519443641*(((RANDBETWEEN(3800,4995))))</f>
        <v>117386006.72383723</v>
      </c>
      <c r="B6786">
        <v>228576713.68246645</v>
      </c>
    </row>
    <row r="6787" spans="1:2" x14ac:dyDescent="0.25">
      <c r="A6787">
        <f ca="1">25669.3232870628*(((RANDBETWEEN(3800,4995))))</f>
        <v>105962966.52899526</v>
      </c>
      <c r="B6787">
        <v>238988300.71491191</v>
      </c>
    </row>
    <row r="6788" spans="1:2" x14ac:dyDescent="0.25">
      <c r="A6788">
        <f ca="1">27209.745158172*(((RANDBETWEEN(3800,4995))))</f>
        <v>126389266.2597089</v>
      </c>
      <c r="B6788">
        <v>220286745.42042309</v>
      </c>
    </row>
    <row r="6789" spans="1:2" x14ac:dyDescent="0.25">
      <c r="A6789">
        <f ca="1">32755.9725890633*(((RANDBETWEEN(3800,4995))))</f>
        <v>157457960.23562726</v>
      </c>
      <c r="B6789">
        <v>259518941.47153863</v>
      </c>
    </row>
    <row r="6790" spans="1:2" x14ac:dyDescent="0.25">
      <c r="A6790">
        <f ca="1">26171.7002355641*(((RANDBETWEEN(3800,4995))))</f>
        <v>130570612.47522947</v>
      </c>
      <c r="B6790">
        <v>237664654.6795333</v>
      </c>
    </row>
    <row r="6791" spans="1:2" x14ac:dyDescent="0.25">
      <c r="A6791">
        <f ca="1">27523.0635027468*(((RANDBETWEEN(3800,4995))))</f>
        <v>122615247.90473692</v>
      </c>
      <c r="B6791">
        <v>208839063.00208604</v>
      </c>
    </row>
    <row r="6792" spans="1:2" x14ac:dyDescent="0.25">
      <c r="A6792">
        <f ca="1">28649.7336429832*(((RANDBETWEEN(3800,4995))))</f>
        <v>141099938.19169241</v>
      </c>
      <c r="B6792">
        <v>253036187.61944211</v>
      </c>
    </row>
    <row r="6793" spans="1:2" x14ac:dyDescent="0.25">
      <c r="A6793">
        <f ca="1">32587.7480900928*(((RANDBETWEEN(3800,4995))))</f>
        <v>158930447.43538281</v>
      </c>
      <c r="B6793">
        <v>227040012.62287271</v>
      </c>
    </row>
    <row r="6794" spans="1:2" x14ac:dyDescent="0.25">
      <c r="A6794">
        <f ca="1">31536.5826833546*(((RANDBETWEEN(3800,4995))))</f>
        <v>127502403.78880246</v>
      </c>
      <c r="B6794">
        <v>262329350.94697797</v>
      </c>
    </row>
    <row r="6795" spans="1:2" x14ac:dyDescent="0.25">
      <c r="A6795">
        <f ca="1">31295.3589546908*(((RANDBETWEEN(3800,4995))))</f>
        <v>153722803.18544111</v>
      </c>
      <c r="B6795">
        <v>263096540.05250224</v>
      </c>
    </row>
    <row r="6796" spans="1:2" x14ac:dyDescent="0.25">
      <c r="A6796">
        <f ca="1">27025.531032494*(((RANDBETWEEN(3800,4995))))</f>
        <v>124263391.68740748</v>
      </c>
      <c r="B6796">
        <v>214011469.63587427</v>
      </c>
    </row>
    <row r="6797" spans="1:2" x14ac:dyDescent="0.25">
      <c r="A6797">
        <f ca="1">26289.9196578083*(((RANDBETWEEN(3800,4995))))</f>
        <v>110128473.44655895</v>
      </c>
      <c r="B6797">
        <v>228144738.32143885</v>
      </c>
    </row>
    <row r="6798" spans="1:2" x14ac:dyDescent="0.25">
      <c r="A6798">
        <f ca="1">31783.2463003017*(((RANDBETWEEN(3800,4995))))</f>
        <v>140990480.58813813</v>
      </c>
      <c r="B6798">
        <v>219389268.6495136</v>
      </c>
    </row>
    <row r="6799" spans="1:2" x14ac:dyDescent="0.25">
      <c r="A6799">
        <f ca="1">29010.4224219017*(((RANDBETWEEN(3800,4995))))</f>
        <v>143572580.56599164</v>
      </c>
      <c r="B6799">
        <v>226618128.87719116</v>
      </c>
    </row>
    <row r="6800" spans="1:2" x14ac:dyDescent="0.25">
      <c r="A6800">
        <f ca="1">31487.0713535144*(((RANDBETWEEN(3800,4995))))</f>
        <v>143297661.72984406</v>
      </c>
      <c r="B6800">
        <v>261623564.07572117</v>
      </c>
    </row>
    <row r="6801" spans="1:2" x14ac:dyDescent="0.25">
      <c r="A6801">
        <f ca="1">29477.0969971051*(((RANDBETWEEN(3800,4995))))</f>
        <v>128814913.87734948</v>
      </c>
      <c r="B6801">
        <v>255927286.39960656</v>
      </c>
    </row>
    <row r="6802" spans="1:2" x14ac:dyDescent="0.25">
      <c r="A6802">
        <f ca="1">32834.1319224406*(((RANDBETWEEN(3800,4995))))</f>
        <v>151004172.71130419</v>
      </c>
      <c r="B6802">
        <v>247712337.07211226</v>
      </c>
    </row>
    <row r="6803" spans="1:2" x14ac:dyDescent="0.25">
      <c r="A6803">
        <f ca="1">31971.7390248477*(((RANDBETWEEN(3800,4995))))</f>
        <v>129293712.61648424</v>
      </c>
      <c r="B6803">
        <v>238945777.99214971</v>
      </c>
    </row>
    <row r="6804" spans="1:2" x14ac:dyDescent="0.25">
      <c r="A6804">
        <f ca="1">28804.7396977667*(((RANDBETWEEN(3800,4995))))</f>
        <v>139069283.26081777</v>
      </c>
      <c r="B6804">
        <v>220416558.89395297</v>
      </c>
    </row>
    <row r="6805" spans="1:2" x14ac:dyDescent="0.25">
      <c r="A6805">
        <f ca="1">30499.321660406*(((RANDBETWEEN(3800,4995))))</f>
        <v>122790269.00479443</v>
      </c>
      <c r="B6805">
        <v>210583018.02618146</v>
      </c>
    </row>
    <row r="6806" spans="1:2" x14ac:dyDescent="0.25">
      <c r="A6806">
        <f ca="1">28112.1008616102*(((RANDBETWEEN(3800,4995))))</f>
        <v>127516489.50826396</v>
      </c>
      <c r="B6806">
        <v>229880053.49884334</v>
      </c>
    </row>
    <row r="6807" spans="1:2" x14ac:dyDescent="0.25">
      <c r="A6807">
        <f ca="1">26170.3340950598*(((RANDBETWEEN(3800,4995))))</f>
        <v>114364359.9954114</v>
      </c>
      <c r="B6807">
        <v>258689880.45191097</v>
      </c>
    </row>
    <row r="6808" spans="1:2" x14ac:dyDescent="0.25">
      <c r="A6808">
        <f ca="1">33924.1540770543*(((RANDBETWEEN(3800,4995))))</f>
        <v>147603994.38926333</v>
      </c>
      <c r="B6808">
        <v>260759915.84044862</v>
      </c>
    </row>
    <row r="6809" spans="1:2" x14ac:dyDescent="0.25">
      <c r="A6809">
        <f ca="1">32199.5312425031*(((RANDBETWEEN(3800,4995))))</f>
        <v>156489721.83856493</v>
      </c>
      <c r="B6809">
        <v>205105443.67278585</v>
      </c>
    </row>
    <row r="6810" spans="1:2" x14ac:dyDescent="0.25">
      <c r="A6810">
        <f ca="1">33324.1960246676*(((RANDBETWEEN(3800,4995))))</f>
        <v>166021144.59489381</v>
      </c>
      <c r="B6810">
        <v>232177417.0362097</v>
      </c>
    </row>
    <row r="6811" spans="1:2" x14ac:dyDescent="0.25">
      <c r="A6811">
        <f ca="1">28235.2315302455*(((RANDBETWEEN(3800,4995))))</f>
        <v>136743226.3009792</v>
      </c>
      <c r="B6811">
        <v>226461628.12942335</v>
      </c>
    </row>
    <row r="6812" spans="1:2" x14ac:dyDescent="0.25">
      <c r="A6812">
        <f ca="1">30120.9242200135*(((RANDBETWEEN(3800,4995))))</f>
        <v>143104510.96928397</v>
      </c>
      <c r="B6812">
        <v>266516413.76512229</v>
      </c>
    </row>
    <row r="6813" spans="1:2" x14ac:dyDescent="0.25">
      <c r="A6813">
        <f ca="1">29734.6515573683*(((RANDBETWEEN(3800,4995))))</f>
        <v>133538320.14414087</v>
      </c>
      <c r="B6813">
        <v>225982594.93398148</v>
      </c>
    </row>
    <row r="6814" spans="1:2" x14ac:dyDescent="0.25">
      <c r="A6814">
        <f ca="1">27082.0910742962*(((RANDBETWEEN(3800,4995))))</f>
        <v>106703438.83272712</v>
      </c>
      <c r="B6814">
        <v>210589664.18478066</v>
      </c>
    </row>
    <row r="6815" spans="1:2" x14ac:dyDescent="0.25">
      <c r="A6815">
        <f ca="1">27197.6279333169*(((RANDBETWEEN(3800,4995))))</f>
        <v>133812329.43191907</v>
      </c>
      <c r="B6815">
        <v>253259713.69284666</v>
      </c>
    </row>
    <row r="6816" spans="1:2" x14ac:dyDescent="0.25">
      <c r="A6816">
        <f ca="1">27246.9926056094*(((RANDBETWEEN(3800,4995))))</f>
        <v>126753009.60129483</v>
      </c>
      <c r="B6816">
        <v>212432404.17801434</v>
      </c>
    </row>
    <row r="6817" spans="1:2" x14ac:dyDescent="0.25">
      <c r="A6817">
        <f ca="1">29454.2070762493*(((RANDBETWEEN(3800,4995))))</f>
        <v>112338345.78881481</v>
      </c>
      <c r="B6817">
        <v>248457653.08016962</v>
      </c>
    </row>
    <row r="6818" spans="1:2" x14ac:dyDescent="0.25">
      <c r="A6818">
        <f ca="1">29974.0465610716*(((RANDBETWEEN(3800,4995))))</f>
        <v>119776290.05804202</v>
      </c>
      <c r="B6818">
        <v>249816979.64107618</v>
      </c>
    </row>
    <row r="6819" spans="1:2" x14ac:dyDescent="0.25">
      <c r="A6819">
        <f ca="1">27488.8537480219*(((RANDBETWEEN(3800,4995))))</f>
        <v>135630004.39273989</v>
      </c>
      <c r="B6819">
        <v>237715737.82145318</v>
      </c>
    </row>
    <row r="6820" spans="1:2" x14ac:dyDescent="0.25">
      <c r="A6820">
        <f ca="1">27373.567361433*(((RANDBETWEEN(3800,4995))))</f>
        <v>136292991.89257503</v>
      </c>
      <c r="B6820">
        <v>218471654.92876312</v>
      </c>
    </row>
    <row r="6821" spans="1:2" x14ac:dyDescent="0.25">
      <c r="A6821">
        <f ca="1">26909.6527487703*(((RANDBETWEEN(3800,4995))))</f>
        <v>104382543.01247998</v>
      </c>
      <c r="B6821">
        <v>225958714.29862729</v>
      </c>
    </row>
    <row r="6822" spans="1:2" x14ac:dyDescent="0.25">
      <c r="A6822">
        <f ca="1">29770.101545816*(((RANDBETWEEN(3800,4995))))</f>
        <v>148255105.69816348</v>
      </c>
      <c r="B6822">
        <v>263591813.09520099</v>
      </c>
    </row>
    <row r="6823" spans="1:2" x14ac:dyDescent="0.25">
      <c r="A6823">
        <f ca="1">28651.9184442554*(((RANDBETWEEN(3800,4995))))</f>
        <v>119908278.68920891</v>
      </c>
      <c r="B6823">
        <v>242237849.60909951</v>
      </c>
    </row>
    <row r="6824" spans="1:2" x14ac:dyDescent="0.25">
      <c r="A6824">
        <f ca="1">27480.7076923112*(((RANDBETWEEN(3800,4995))))</f>
        <v>105910647.44616732</v>
      </c>
      <c r="B6824">
        <v>232879939.34548497</v>
      </c>
    </row>
    <row r="6825" spans="1:2" x14ac:dyDescent="0.25">
      <c r="A6825">
        <f ca="1">27279.0402396508*(((RANDBETWEEN(3800,4995))))</f>
        <v>111080251.85585794</v>
      </c>
      <c r="B6825">
        <v>231900757.19465709</v>
      </c>
    </row>
    <row r="6826" spans="1:2" x14ac:dyDescent="0.25">
      <c r="A6826">
        <f ca="1">33094.8277940861*(((RANDBETWEEN(3800,4995))))</f>
        <v>147933880.23956487</v>
      </c>
      <c r="B6826">
        <v>234453562.94351113</v>
      </c>
    </row>
    <row r="6827" spans="1:2" x14ac:dyDescent="0.25">
      <c r="A6827">
        <f ca="1">29669.030806204*(((RANDBETWEEN(3800,4995))))</f>
        <v>116866312.34563737</v>
      </c>
      <c r="B6827">
        <v>228399917.02321872</v>
      </c>
    </row>
    <row r="6828" spans="1:2" x14ac:dyDescent="0.25">
      <c r="A6828">
        <f ca="1">30402.2529899734*(((RANDBETWEEN(3800,4995))))</f>
        <v>149031844.15684944</v>
      </c>
      <c r="B6828">
        <v>245420583.64823499</v>
      </c>
    </row>
    <row r="6829" spans="1:2" x14ac:dyDescent="0.25">
      <c r="A6829">
        <f ca="1">29568.913998416*(((RANDBETWEEN(3800,4995))))</f>
        <v>127885553.04314919</v>
      </c>
      <c r="B6829">
        <v>221257396.39690524</v>
      </c>
    </row>
    <row r="6830" spans="1:2" x14ac:dyDescent="0.25">
      <c r="A6830">
        <f ca="1">29809.5354990497*(((RANDBETWEEN(3800,4995))))</f>
        <v>136766148.86963999</v>
      </c>
      <c r="B6830">
        <v>222794016.94361535</v>
      </c>
    </row>
    <row r="6831" spans="1:2" x14ac:dyDescent="0.25">
      <c r="A6831">
        <f ca="1">26512.6311158979*(((RANDBETWEEN(3800,4995))))</f>
        <v>127234116.72519392</v>
      </c>
      <c r="B6831">
        <v>266675605.74578044</v>
      </c>
    </row>
    <row r="6832" spans="1:2" x14ac:dyDescent="0.25">
      <c r="A6832">
        <f ca="1">33405.5214976622*(((RANDBETWEEN(3800,4995))))</f>
        <v>149990791.52450332</v>
      </c>
      <c r="B6832">
        <v>249620399.39178684</v>
      </c>
    </row>
    <row r="6833" spans="1:2" x14ac:dyDescent="0.25">
      <c r="A6833">
        <f ca="1">28525.3857132362*(((RANDBETWEEN(3800,4995))))</f>
        <v>127052067.96675415</v>
      </c>
      <c r="B6833">
        <v>214436351.35040665</v>
      </c>
    </row>
    <row r="6834" spans="1:2" x14ac:dyDescent="0.25">
      <c r="A6834">
        <f ca="1">30212.3388202664*(((RANDBETWEEN(3800,4995))))</f>
        <v>119368950.67887262</v>
      </c>
      <c r="B6834">
        <v>225112795.74781087</v>
      </c>
    </row>
    <row r="6835" spans="1:2" x14ac:dyDescent="0.25">
      <c r="A6835">
        <f ca="1">34013.9932205891*(((RANDBETWEEN(3800,4995))))</f>
        <v>152688815.56722465</v>
      </c>
      <c r="B6835">
        <v>245391169.68279159</v>
      </c>
    </row>
    <row r="6836" spans="1:2" x14ac:dyDescent="0.25">
      <c r="A6836">
        <f ca="1">25741.1092707896*(((RANDBETWEEN(3800,4995))))</f>
        <v>101291264.98055714</v>
      </c>
      <c r="B6836">
        <v>211430504.23082411</v>
      </c>
    </row>
    <row r="6837" spans="1:2" x14ac:dyDescent="0.25">
      <c r="A6837">
        <f ca="1">29917.2951538858*(((RANDBETWEEN(3800,4995))))</f>
        <v>135645016.22771814</v>
      </c>
      <c r="B6837">
        <v>231806524.48044893</v>
      </c>
    </row>
    <row r="6838" spans="1:2" x14ac:dyDescent="0.25">
      <c r="A6838">
        <f ca="1">30837.1131952496*(((RANDBETWEEN(3800,4995))))</f>
        <v>149313302.09139836</v>
      </c>
      <c r="B6838">
        <v>209910033.35035488</v>
      </c>
    </row>
    <row r="6839" spans="1:2" x14ac:dyDescent="0.25">
      <c r="A6839">
        <f ca="1">24921.785124298*(((RANDBETWEEN(3800,4995))))</f>
        <v>118428322.91066411</v>
      </c>
      <c r="B6839">
        <v>226915563.61595878</v>
      </c>
    </row>
    <row r="6840" spans="1:2" x14ac:dyDescent="0.25">
      <c r="A6840">
        <f ca="1">30370.5094520021*(((RANDBETWEEN(3800,4995))))</f>
        <v>122484264.61992459</v>
      </c>
      <c r="B6840">
        <v>251333710.53362358</v>
      </c>
    </row>
    <row r="6841" spans="1:2" x14ac:dyDescent="0.25">
      <c r="A6841">
        <f ca="1">32729.0061341781*(((RANDBETWEEN(3800,4995))))</f>
        <v>154317263.9226498</v>
      </c>
      <c r="B6841">
        <v>236935766.27303785</v>
      </c>
    </row>
    <row r="6842" spans="1:2" x14ac:dyDescent="0.25">
      <c r="A6842">
        <f ca="1">29272.0885454865*(((RANDBETWEEN(3800,4995))))</f>
        <v>140037671.60160735</v>
      </c>
      <c r="B6842">
        <v>222963718.24478635</v>
      </c>
    </row>
    <row r="6843" spans="1:2" x14ac:dyDescent="0.25">
      <c r="A6843">
        <f ca="1">27423.2415056462*(((RANDBETWEEN(3800,4995))))</f>
        <v>106237637.59287323</v>
      </c>
      <c r="B6843">
        <v>246218322.51699165</v>
      </c>
    </row>
    <row r="6844" spans="1:2" x14ac:dyDescent="0.25">
      <c r="A6844">
        <f ca="1">28529.9772372551*(((RANDBETWEEN(3800,4995))))</f>
        <v>115032868.22061272</v>
      </c>
      <c r="B6844">
        <v>262295843.19296312</v>
      </c>
    </row>
    <row r="6845" spans="1:2" x14ac:dyDescent="0.25">
      <c r="A6845">
        <f ca="1">29265.9272876391*(((RANDBETWEEN(3800,4995))))</f>
        <v>124292393.19060341</v>
      </c>
      <c r="B6845">
        <v>239918519.29548162</v>
      </c>
    </row>
    <row r="6846" spans="1:2" x14ac:dyDescent="0.25">
      <c r="A6846">
        <f ca="1">33792.5341546152*(((RANDBETWEEN(3800,4995))))</f>
        <v>132737074.15932839</v>
      </c>
      <c r="B6846">
        <v>253615647.21689108</v>
      </c>
    </row>
    <row r="6847" spans="1:2" x14ac:dyDescent="0.25">
      <c r="A6847">
        <f ca="1">26766.2356456454*(((RANDBETWEEN(3800,4995))))</f>
        <v>118681488.85279158</v>
      </c>
      <c r="B6847">
        <v>253619520.44747865</v>
      </c>
    </row>
    <row r="6848" spans="1:2" x14ac:dyDescent="0.25">
      <c r="A6848">
        <f ca="1">31516.4596515519*(((RANDBETWEEN(3800,4995))))</f>
        <v>149986831.48173532</v>
      </c>
      <c r="B6848">
        <v>234560824.37685275</v>
      </c>
    </row>
    <row r="6849" spans="1:2" x14ac:dyDescent="0.25">
      <c r="A6849">
        <f ca="1">32216.4512887771*(((RANDBETWEEN(3800,4995))))</f>
        <v>137596463.4543668</v>
      </c>
      <c r="B6849">
        <v>219833231.73777094</v>
      </c>
    </row>
    <row r="6850" spans="1:2" x14ac:dyDescent="0.25">
      <c r="A6850">
        <f ca="1">28765.3803427832*(((RANDBETWEEN(3800,4995))))</f>
        <v>130940011.32034898</v>
      </c>
      <c r="B6850">
        <v>227930464.49848005</v>
      </c>
    </row>
    <row r="6851" spans="1:2" x14ac:dyDescent="0.25">
      <c r="A6851">
        <f ca="1">28445.838138482*(((RANDBETWEEN(3800,4995))))</f>
        <v>117936444.92214622</v>
      </c>
      <c r="B6851">
        <v>256611166.27236792</v>
      </c>
    </row>
    <row r="6852" spans="1:2" x14ac:dyDescent="0.25">
      <c r="A6852">
        <f ca="1">29220.7691155893*(((RANDBETWEEN(3800,4995))))</f>
        <v>134298654.85524833</v>
      </c>
      <c r="B6852">
        <v>240607289.91480207</v>
      </c>
    </row>
    <row r="6853" spans="1:2" x14ac:dyDescent="0.25">
      <c r="A6853">
        <f ca="1">31745.3920824463*(((RANDBETWEEN(3800,4995))))</f>
        <v>125965715.78314698</v>
      </c>
      <c r="B6853">
        <v>243598511.73434067</v>
      </c>
    </row>
    <row r="6854" spans="1:2" x14ac:dyDescent="0.25">
      <c r="A6854">
        <f ca="1">27781.328797877*(((RANDBETWEEN(3800,4995))))</f>
        <v>133572628.86019242</v>
      </c>
      <c r="B6854">
        <v>244082107.71599662</v>
      </c>
    </row>
    <row r="6855" spans="1:2" x14ac:dyDescent="0.25">
      <c r="A6855">
        <f ca="1">30277.0841401191*(((RANDBETWEEN(3800,4995))))</f>
        <v>150749601.93365309</v>
      </c>
      <c r="B6855">
        <v>257668886.01419738</v>
      </c>
    </row>
    <row r="6856" spans="1:2" x14ac:dyDescent="0.25">
      <c r="A6856">
        <f ca="1">32925.7699311666*(((RANDBETWEEN(3800,4995))))</f>
        <v>125578886.5174695</v>
      </c>
      <c r="B6856">
        <v>259645520.38146156</v>
      </c>
    </row>
    <row r="6857" spans="1:2" x14ac:dyDescent="0.25">
      <c r="A6857">
        <f ca="1">27279.4549677063*(((RANDBETWEEN(3800,4995))))</f>
        <v>107890244.39727847</v>
      </c>
      <c r="B6857">
        <v>254859927.82433939</v>
      </c>
    </row>
    <row r="6858" spans="1:2" x14ac:dyDescent="0.25">
      <c r="A6858">
        <f ca="1">30432.1967851729*(((RANDBETWEEN(3800,4995))))</f>
        <v>144522502.53278598</v>
      </c>
      <c r="B6858">
        <v>254652320.58582532</v>
      </c>
    </row>
    <row r="6859" spans="1:2" x14ac:dyDescent="0.25">
      <c r="A6859">
        <f ca="1">28639.2558747626*(((RANDBETWEEN(3800,4995))))</f>
        <v>139645011.64534262</v>
      </c>
      <c r="B6859">
        <v>246769532.05657151</v>
      </c>
    </row>
    <row r="6860" spans="1:2" x14ac:dyDescent="0.25">
      <c r="A6860">
        <f ca="1">30018.8189138574*(((RANDBETWEEN(3800,4995))))</f>
        <v>133343593.61535443</v>
      </c>
      <c r="B6860">
        <v>246474141.03249663</v>
      </c>
    </row>
    <row r="6861" spans="1:2" x14ac:dyDescent="0.25">
      <c r="A6861">
        <f ca="1">31956.2905379423*(((RANDBETWEEN(3800,4995))))</f>
        <v>152399549.57544696</v>
      </c>
      <c r="B6861">
        <v>222114867.07230058</v>
      </c>
    </row>
    <row r="6862" spans="1:2" x14ac:dyDescent="0.25">
      <c r="A6862">
        <f ca="1">30166.848738569*(((RANDBETWEEN(3800,4995))))</f>
        <v>119973557.43328898</v>
      </c>
      <c r="B6862">
        <v>213808947.72495392</v>
      </c>
    </row>
    <row r="6863" spans="1:2" x14ac:dyDescent="0.25">
      <c r="A6863">
        <f ca="1">31629.2883644423*(((RANDBETWEEN(3800,4995))))</f>
        <v>128699574.35491587</v>
      </c>
      <c r="B6863">
        <v>250509483.77177551</v>
      </c>
    </row>
    <row r="6864" spans="1:2" x14ac:dyDescent="0.25">
      <c r="A6864">
        <f ca="1">33191.3573455139*(((RANDBETWEEN(3800,4995))))</f>
        <v>126293114.69968043</v>
      </c>
      <c r="B6864">
        <v>234109763.45105144</v>
      </c>
    </row>
    <row r="6865" spans="1:2" x14ac:dyDescent="0.25">
      <c r="A6865">
        <f ca="1">34388.300523517*(((RANDBETWEEN(3800,4995))))</f>
        <v>132945169.82391663</v>
      </c>
      <c r="B6865">
        <v>255509939.04881033</v>
      </c>
    </row>
    <row r="6866" spans="1:2" x14ac:dyDescent="0.25">
      <c r="A6866">
        <f ca="1">31695.2015023293*(((RANDBETWEEN(3800,4995))))</f>
        <v>127890138.06189872</v>
      </c>
      <c r="B6866">
        <v>255539913.08216029</v>
      </c>
    </row>
    <row r="6867" spans="1:2" x14ac:dyDescent="0.25">
      <c r="A6867">
        <f ca="1">33982.9600125227*(((RANDBETWEEN(3800,4995))))</f>
        <v>148743415.974812</v>
      </c>
      <c r="B6867">
        <v>234797877.50122046</v>
      </c>
    </row>
    <row r="6868" spans="1:2" x14ac:dyDescent="0.25">
      <c r="A6868">
        <f ca="1">27865.9174960852*(((RANDBETWEEN(3800,4995))))</f>
        <v>121495400.28293142</v>
      </c>
      <c r="B6868">
        <v>254404447.39813721</v>
      </c>
    </row>
    <row r="6869" spans="1:2" x14ac:dyDescent="0.25">
      <c r="A6869">
        <f ca="1">32801.9248228913*(((RANDBETWEEN(3800,4995))))</f>
        <v>153906631.26900622</v>
      </c>
      <c r="B6869">
        <v>243661329.94514394</v>
      </c>
    </row>
    <row r="6870" spans="1:2" x14ac:dyDescent="0.25">
      <c r="A6870">
        <f ca="1">32488.6267013829*(((RANDBETWEEN(3800,4995))))</f>
        <v>146621172.30334091</v>
      </c>
      <c r="B6870">
        <v>233170598.4399282</v>
      </c>
    </row>
    <row r="6871" spans="1:2" x14ac:dyDescent="0.25">
      <c r="A6871">
        <f ca="1">28957.8989221381*(((RANDBETWEEN(3800,4995))))</f>
        <v>127212049.96495278</v>
      </c>
      <c r="B6871">
        <v>264046663.14686188</v>
      </c>
    </row>
    <row r="6872" spans="1:2" x14ac:dyDescent="0.25">
      <c r="A6872">
        <f ca="1">30654.5044123363*(((RANDBETWEEN(3800,4995))))</f>
        <v>146865730.63950324</v>
      </c>
      <c r="B6872">
        <v>247954373.23490828</v>
      </c>
    </row>
    <row r="6873" spans="1:2" x14ac:dyDescent="0.25">
      <c r="A6873">
        <f ca="1">31681.4149030917*(((RANDBETWEEN(3800,4995))))</f>
        <v>154193446.33334753</v>
      </c>
      <c r="B6873">
        <v>250017878.51341429</v>
      </c>
    </row>
    <row r="6874" spans="1:2" x14ac:dyDescent="0.25">
      <c r="A6874">
        <f ca="1">29468.9796821162*(((RANDBETWEEN(3800,4995))))</f>
        <v>117846449.74878284</v>
      </c>
      <c r="B6874">
        <v>212988091.98527461</v>
      </c>
    </row>
    <row r="6875" spans="1:2" x14ac:dyDescent="0.25">
      <c r="A6875">
        <f ca="1">30333.5521364815*(((RANDBETWEEN(3800,4995))))</f>
        <v>145692050.91152042</v>
      </c>
      <c r="B6875">
        <v>247508285.67970005</v>
      </c>
    </row>
    <row r="6876" spans="1:2" x14ac:dyDescent="0.25">
      <c r="A6876">
        <f ca="1">29568.1636927948*(((RANDBETWEEN(3800,4995))))</f>
        <v>126285627.13192649</v>
      </c>
      <c r="B6876">
        <v>227323014.70448098</v>
      </c>
    </row>
    <row r="6877" spans="1:2" x14ac:dyDescent="0.25">
      <c r="A6877">
        <f ca="1">29541.0971151465*(((RANDBETWEEN(3800,4995))))</f>
        <v>138754533.14984334</v>
      </c>
      <c r="B6877">
        <v>238834230.30143476</v>
      </c>
    </row>
    <row r="6878" spans="1:2" x14ac:dyDescent="0.25">
      <c r="A6878">
        <f ca="1">30320.8621841715*(((RANDBETWEEN(3800,4995))))</f>
        <v>129439760.66422807</v>
      </c>
      <c r="B6878">
        <v>216477269.18650156</v>
      </c>
    </row>
    <row r="6879" spans="1:2" x14ac:dyDescent="0.25">
      <c r="A6879">
        <f ca="1">27307.7147511683*(((RANDBETWEEN(3800,4995))))</f>
        <v>114173555.37463479</v>
      </c>
      <c r="B6879">
        <v>247567406.91310665</v>
      </c>
    </row>
    <row r="6880" spans="1:2" x14ac:dyDescent="0.25">
      <c r="A6880">
        <f ca="1">25677.449287042*(((RANDBETWEEN(3800,4995))))</f>
        <v>122532787.99776433</v>
      </c>
      <c r="B6880">
        <v>205682280.05602968</v>
      </c>
    </row>
    <row r="6881" spans="1:2" x14ac:dyDescent="0.25">
      <c r="A6881">
        <f ca="1">29566.9688206018*(((RANDBETWEEN(3800,4995))))</f>
        <v>118120040.4383041</v>
      </c>
      <c r="B6881">
        <v>228950412.22477221</v>
      </c>
    </row>
    <row r="6882" spans="1:2" x14ac:dyDescent="0.25">
      <c r="A6882">
        <f ca="1">32228.690577177*(((RANDBETWEEN(3800,4995))))</f>
        <v>149734496.42156419</v>
      </c>
      <c r="B6882">
        <v>252283382.38732129</v>
      </c>
    </row>
    <row r="6883" spans="1:2" x14ac:dyDescent="0.25">
      <c r="A6883">
        <f ca="1">32167.2353042288*(((RANDBETWEEN(3800,4995))))</f>
        <v>123104009.50928381</v>
      </c>
      <c r="B6883">
        <v>210659692.59472835</v>
      </c>
    </row>
    <row r="6884" spans="1:2" x14ac:dyDescent="0.25">
      <c r="A6884">
        <f ca="1">26701.2162777051*(((RANDBETWEEN(3800,4995))))</f>
        <v>127551710.15859728</v>
      </c>
      <c r="B6884">
        <v>227457783.59784943</v>
      </c>
    </row>
    <row r="6885" spans="1:2" x14ac:dyDescent="0.25">
      <c r="A6885">
        <f ca="1">26255.405075434*(((RANDBETWEEN(3800,4995))))</f>
        <v>106806987.84686565</v>
      </c>
      <c r="B6885">
        <v>207939773.48938271</v>
      </c>
    </row>
    <row r="6886" spans="1:2" x14ac:dyDescent="0.25">
      <c r="A6886">
        <f ca="1">26657.1330570255*(((RANDBETWEEN(3800,4995))))</f>
        <v>110547130.78748487</v>
      </c>
      <c r="B6886">
        <v>231131843.86646169</v>
      </c>
    </row>
    <row r="6887" spans="1:2" x14ac:dyDescent="0.25">
      <c r="A6887">
        <f ca="1">30886.1138511093*(((RANDBETWEEN(3800,4995))))</f>
        <v>149303474.35626253</v>
      </c>
      <c r="B6887">
        <v>251229142.56030989</v>
      </c>
    </row>
    <row r="6888" spans="1:2" x14ac:dyDescent="0.25">
      <c r="A6888">
        <f ca="1">31293.244663497*(((RANDBETWEEN(3800,4995))))</f>
        <v>120666751.42244454</v>
      </c>
      <c r="B6888">
        <v>229603848.16892588</v>
      </c>
    </row>
    <row r="6889" spans="1:2" x14ac:dyDescent="0.25">
      <c r="A6889">
        <f ca="1">29024.9365316579*(((RANDBETWEEN(3800,4995))))</f>
        <v>138826271.43091968</v>
      </c>
      <c r="B6889">
        <v>242496590.39446524</v>
      </c>
    </row>
    <row r="6890" spans="1:2" x14ac:dyDescent="0.25">
      <c r="A6890">
        <f ca="1">29256.5709890905*(((RANDBETWEEN(3800,4995))))</f>
        <v>114744271.41921297</v>
      </c>
      <c r="B6890">
        <v>249755237.31097752</v>
      </c>
    </row>
    <row r="6891" spans="1:2" x14ac:dyDescent="0.25">
      <c r="A6891">
        <f ca="1">29526.7479709993*(((RANDBETWEEN(3800,4995))))</f>
        <v>137978493.26847979</v>
      </c>
      <c r="B6891">
        <v>251716926.18882638</v>
      </c>
    </row>
    <row r="6892" spans="1:2" x14ac:dyDescent="0.25">
      <c r="A6892">
        <f ca="1">27755.9824557401*(((RANDBETWEEN(3800,4995))))</f>
        <v>127566495.36658162</v>
      </c>
      <c r="B6892">
        <v>242098858.52135456</v>
      </c>
    </row>
    <row r="6893" spans="1:2" x14ac:dyDescent="0.25">
      <c r="A6893">
        <f ca="1">28083.615348173*(((RANDBETWEEN(3800,4995))))</f>
        <v>135334942.36284572</v>
      </c>
      <c r="B6893">
        <v>204717520.52461457</v>
      </c>
    </row>
    <row r="6894" spans="1:2" x14ac:dyDescent="0.25">
      <c r="A6894">
        <f ca="1">27929.3737686533*(((RANDBETWEEN(3800,4995))))</f>
        <v>126520063.17199941</v>
      </c>
      <c r="B6894">
        <v>230083622.21684226</v>
      </c>
    </row>
    <row r="6895" spans="1:2" x14ac:dyDescent="0.25">
      <c r="A6895">
        <f ca="1">31006.5242798836*(((RANDBETWEEN(3800,4995))))</f>
        <v>150660701.47595435</v>
      </c>
      <c r="B6895">
        <v>264662549.85917723</v>
      </c>
    </row>
    <row r="6896" spans="1:2" x14ac:dyDescent="0.25">
      <c r="A6896">
        <f ca="1">30748.5862238061*(((RANDBETWEEN(3800,4995))))</f>
        <v>141935474.00908872</v>
      </c>
      <c r="B6896">
        <v>262503957.24209857</v>
      </c>
    </row>
    <row r="6897" spans="1:2" x14ac:dyDescent="0.25">
      <c r="A6897">
        <f ca="1">32857.4011621397*(((RANDBETWEEN(3800,4995))))</f>
        <v>128242436.73583139</v>
      </c>
      <c r="B6897">
        <v>267279001.11187062</v>
      </c>
    </row>
    <row r="6898" spans="1:2" x14ac:dyDescent="0.25">
      <c r="A6898">
        <f ca="1">27091.502813191*(((RANDBETWEEN(3800,4995))))</f>
        <v>133913298.40560307</v>
      </c>
      <c r="B6898">
        <v>225215355.80027387</v>
      </c>
    </row>
    <row r="6899" spans="1:2" x14ac:dyDescent="0.25">
      <c r="A6899">
        <f ca="1">29673.0974964636*(((RANDBETWEEN(3800,4995))))</f>
        <v>141600021.25312421</v>
      </c>
      <c r="B6899">
        <v>212739443.72800899</v>
      </c>
    </row>
    <row r="6900" spans="1:2" x14ac:dyDescent="0.25">
      <c r="A6900">
        <f ca="1">29743.3908287047*(((RANDBETWEEN(3800,4995))))</f>
        <v>113530522.79316594</v>
      </c>
      <c r="B6900">
        <v>243558709.26351368</v>
      </c>
    </row>
    <row r="6901" spans="1:2" x14ac:dyDescent="0.25">
      <c r="A6901">
        <f ca="1">28647.9225789037*(((RANDBETWEEN(3800,4995))))</f>
        <v>114161971.47693144</v>
      </c>
      <c r="B6901">
        <v>234342776.52599663</v>
      </c>
    </row>
    <row r="6902" spans="1:2" x14ac:dyDescent="0.25">
      <c r="A6902">
        <f ca="1">27561.2370755726*(((RANDBETWEEN(3800,4995))))</f>
        <v>119147227.87770054</v>
      </c>
      <c r="B6902">
        <v>208580235.43889496</v>
      </c>
    </row>
    <row r="6903" spans="1:2" x14ac:dyDescent="0.25">
      <c r="A6903">
        <f ca="1">29397.7673318974*(((RANDBETWEEN(3800,4995))))</f>
        <v>129085596.35436143</v>
      </c>
      <c r="B6903">
        <v>229512623.43829453</v>
      </c>
    </row>
    <row r="6904" spans="1:2" x14ac:dyDescent="0.25">
      <c r="A6904">
        <f ca="1">30692.8708269446*(((RANDBETWEEN(3800,4995))))</f>
        <v>151776246.23924091</v>
      </c>
      <c r="B6904">
        <v>219113174.28080297</v>
      </c>
    </row>
    <row r="6905" spans="1:2" x14ac:dyDescent="0.25">
      <c r="A6905">
        <f ca="1">28284.9544115633*(((RANDBETWEEN(3800,4995))))</f>
        <v>111584145.15361717</v>
      </c>
      <c r="B6905">
        <v>216580137.94326544</v>
      </c>
    </row>
    <row r="6906" spans="1:2" x14ac:dyDescent="0.25">
      <c r="A6906">
        <f ca="1">29697.0598210069*(((RANDBETWEEN(3800,4995))))</f>
        <v>144565287.2086615</v>
      </c>
      <c r="B6906">
        <v>234553883.02662656</v>
      </c>
    </row>
    <row r="6907" spans="1:2" x14ac:dyDescent="0.25">
      <c r="A6907">
        <f ca="1">26793.1070050819*(((RANDBETWEEN(3800,4995))))</f>
        <v>103421393.03961621</v>
      </c>
      <c r="B6907">
        <v>230270479.98103431</v>
      </c>
    </row>
    <row r="6908" spans="1:2" x14ac:dyDescent="0.25">
      <c r="A6908">
        <f ca="1">26743.1854059436*(((RANDBETWEEN(3800,4995))))</f>
        <v>120665252.55161768</v>
      </c>
      <c r="B6908">
        <v>206068673.40645814</v>
      </c>
    </row>
    <row r="6909" spans="1:2" x14ac:dyDescent="0.25">
      <c r="A6909">
        <f ca="1">30238.8213329782*(((RANDBETWEEN(3800,4995))))</f>
        <v>119020000.76660207</v>
      </c>
      <c r="B6909">
        <v>235170956.15056181</v>
      </c>
    </row>
    <row r="6910" spans="1:2" x14ac:dyDescent="0.25">
      <c r="A6910">
        <f ca="1">31124.6147776099*(((RANDBETWEEN(3800,4995))))</f>
        <v>146098941.76610097</v>
      </c>
      <c r="B6910">
        <v>228505201.93576968</v>
      </c>
    </row>
    <row r="6911" spans="1:2" x14ac:dyDescent="0.25">
      <c r="A6911">
        <f ca="1">28951.3923163748*(((RANDBETWEEN(3800,4995))))</f>
        <v>130252314.03137031</v>
      </c>
      <c r="B6911">
        <v>231632955.04737735</v>
      </c>
    </row>
    <row r="6912" spans="1:2" x14ac:dyDescent="0.25">
      <c r="A6912">
        <f ca="1">32053.1167832871*(((RANDBETWEEN(3800,4995))))</f>
        <v>126545705.0604175</v>
      </c>
      <c r="B6912">
        <v>225709401.08061346</v>
      </c>
    </row>
    <row r="6913" spans="1:2" x14ac:dyDescent="0.25">
      <c r="A6913">
        <f ca="1">26656.6625379948*(((RANDBETWEEN(3800,4995))))</f>
        <v>106839903.45228304</v>
      </c>
      <c r="B6913">
        <v>204887309.72366351</v>
      </c>
    </row>
    <row r="6914" spans="1:2" x14ac:dyDescent="0.25">
      <c r="A6914">
        <f ca="1">31932.9596395511*(((RANDBETWEEN(3800,4995))))</f>
        <v>158738742.36820877</v>
      </c>
      <c r="B6914">
        <v>217461711.16428012</v>
      </c>
    </row>
    <row r="6915" spans="1:2" x14ac:dyDescent="0.25">
      <c r="A6915">
        <f ca="1">28178.6973675785*(((RANDBETWEEN(3800,4995))))</f>
        <v>139963589.82476231</v>
      </c>
      <c r="B6915">
        <v>261135747.04833427</v>
      </c>
    </row>
    <row r="6916" spans="1:2" x14ac:dyDescent="0.25">
      <c r="A6916">
        <f ca="1">29188.8747403542*(((RANDBETWEEN(3800,4995))))</f>
        <v>143871963.59520599</v>
      </c>
      <c r="B6916">
        <v>247420448.88183475</v>
      </c>
    </row>
    <row r="6917" spans="1:2" x14ac:dyDescent="0.25">
      <c r="A6917">
        <f ca="1">26102.6529500781*(((RANDBETWEEN(3800,4995))))</f>
        <v>100886753.65205176</v>
      </c>
      <c r="B6917">
        <v>221528225.10082686</v>
      </c>
    </row>
    <row r="6918" spans="1:2" x14ac:dyDescent="0.25">
      <c r="A6918">
        <f ca="1">30049.3748987063*(((RANDBETWEEN(3800,4995))))</f>
        <v>126928559.57213527</v>
      </c>
      <c r="B6918">
        <v>214945025.50273278</v>
      </c>
    </row>
    <row r="6919" spans="1:2" x14ac:dyDescent="0.25">
      <c r="A6919">
        <f ca="1">27220.878074662*(((RANDBETWEEN(3800,4995))))</f>
        <v>129462496.1230924</v>
      </c>
      <c r="B6919">
        <v>212681769.80196071</v>
      </c>
    </row>
    <row r="6920" spans="1:2" x14ac:dyDescent="0.25">
      <c r="A6920">
        <f ca="1">30890.7027903492*(((RANDBETWEEN(3800,4995))))</f>
        <v>138544802.01471618</v>
      </c>
      <c r="B6920">
        <v>236968317.01461709</v>
      </c>
    </row>
    <row r="6921" spans="1:2" x14ac:dyDescent="0.25">
      <c r="A6921">
        <f ca="1">28226.6632060002*(((RANDBETWEEN(3800,4995))))</f>
        <v>113781679.38338675</v>
      </c>
      <c r="B6921">
        <v>264121126.32261416</v>
      </c>
    </row>
    <row r="6922" spans="1:2" x14ac:dyDescent="0.25">
      <c r="A6922">
        <f ca="1">26855.6711671115*(((RANDBETWEEN(3800,4995))))</f>
        <v>123321241.99937589</v>
      </c>
      <c r="B6922">
        <v>212995613.72670123</v>
      </c>
    </row>
    <row r="6923" spans="1:2" x14ac:dyDescent="0.25">
      <c r="A6923">
        <f ca="1">27432.9361927458*(((RANDBETWEEN(3800,4995))))</f>
        <v>127261390.99814774</v>
      </c>
      <c r="B6923">
        <v>252100828.9819352</v>
      </c>
    </row>
    <row r="6924" spans="1:2" x14ac:dyDescent="0.25">
      <c r="A6924">
        <f ca="1">30216.5789028851*(((RANDBETWEEN(3800,4995))))</f>
        <v>122800176.66132522</v>
      </c>
      <c r="B6924">
        <v>263192968.47076842</v>
      </c>
    </row>
    <row r="6925" spans="1:2" x14ac:dyDescent="0.25">
      <c r="A6925">
        <f ca="1">29147.0115467249*(((RANDBETWEEN(3800,4995))))</f>
        <v>129879083.45220596</v>
      </c>
      <c r="B6925">
        <v>258990972.17630768</v>
      </c>
    </row>
    <row r="6926" spans="1:2" x14ac:dyDescent="0.25">
      <c r="A6926">
        <f ca="1">32964.8410242484*(((RANDBETWEEN(3800,4995))))</f>
        <v>134364692.01483649</v>
      </c>
      <c r="B6926">
        <v>234631943.31325635</v>
      </c>
    </row>
    <row r="6927" spans="1:2" x14ac:dyDescent="0.25">
      <c r="A6927">
        <f ca="1">34928.8061573107*(((RANDBETWEEN(3800,4995))))</f>
        <v>140413800.75238919</v>
      </c>
      <c r="B6927">
        <v>263442825.5719651</v>
      </c>
    </row>
    <row r="6928" spans="1:2" x14ac:dyDescent="0.25">
      <c r="A6928">
        <f ca="1">26202.0156980639*(((RANDBETWEEN(3800,4995))))</f>
        <v>125350443.09953789</v>
      </c>
      <c r="B6928">
        <v>230887383.22457621</v>
      </c>
    </row>
    <row r="6929" spans="1:2" x14ac:dyDescent="0.25">
      <c r="A6929">
        <f ca="1">31798.7887209011*(((RANDBETWEEN(3800,4995))))</f>
        <v>146497019.63719156</v>
      </c>
      <c r="B6929">
        <v>204192566.97758457</v>
      </c>
    </row>
    <row r="6930" spans="1:2" x14ac:dyDescent="0.25">
      <c r="A6930">
        <f ca="1">27686.3055921*(((RANDBETWEEN(3800,4995))))</f>
        <v>137794742.93188167</v>
      </c>
      <c r="B6930">
        <v>252562938.55277461</v>
      </c>
    </row>
    <row r="6931" spans="1:2" x14ac:dyDescent="0.25">
      <c r="A6931">
        <f ca="1">29338.4107899046*(((RANDBETWEEN(3800,4995))))</f>
        <v>120346161.06018862</v>
      </c>
      <c r="B6931">
        <v>228932520.12987092</v>
      </c>
    </row>
    <row r="6932" spans="1:2" x14ac:dyDescent="0.25">
      <c r="A6932">
        <f ca="1">26052.0208261759*(((RANDBETWEEN(3800,4995))))</f>
        <v>118145914.4467078</v>
      </c>
      <c r="B6932">
        <v>209627940.94840205</v>
      </c>
    </row>
    <row r="6933" spans="1:2" x14ac:dyDescent="0.25">
      <c r="A6933">
        <f ca="1">29224.8392366011*(((RANDBETWEEN(3800,4995))))</f>
        <v>137210620.2158421</v>
      </c>
      <c r="B6933">
        <v>254635925.81592026</v>
      </c>
    </row>
    <row r="6934" spans="1:2" x14ac:dyDescent="0.25">
      <c r="A6934">
        <f ca="1">30726.5584951414*(((RANDBETWEEN(3800,4995))))</f>
        <v>119065414.16867305</v>
      </c>
      <c r="B6934">
        <v>209101889.99375001</v>
      </c>
    </row>
    <row r="6935" spans="1:2" x14ac:dyDescent="0.25">
      <c r="A6935">
        <f ca="1">31331.6586314309*(((RANDBETWEEN(3800,4995))))</f>
        <v>145472891.02573362</v>
      </c>
      <c r="B6935">
        <v>253850745.62865412</v>
      </c>
    </row>
    <row r="6936" spans="1:2" x14ac:dyDescent="0.25">
      <c r="A6936">
        <f ca="1">32647.3227956575*(((RANDBETWEEN(3800,4995))))</f>
        <v>160396296.89506525</v>
      </c>
      <c r="B6936">
        <v>207409798.59691495</v>
      </c>
    </row>
    <row r="6937" spans="1:2" x14ac:dyDescent="0.25">
      <c r="A6937">
        <f ca="1">33731.1335857268*(((RANDBETWEEN(3800,4995))))</f>
        <v>168115969.79126236</v>
      </c>
      <c r="B6937">
        <v>222924687.65631258</v>
      </c>
    </row>
    <row r="6938" spans="1:2" x14ac:dyDescent="0.25">
      <c r="A6938">
        <f ca="1">25883.7831022388*(((RANDBETWEEN(3800,4995))))</f>
        <v>109358983.60695875</v>
      </c>
      <c r="B6938">
        <v>221949212.61899987</v>
      </c>
    </row>
    <row r="6939" spans="1:2" x14ac:dyDescent="0.25">
      <c r="A6939">
        <f ca="1">32952.1183031761*(((RANDBETWEEN(3800,4995))))</f>
        <v>144890464.17906514</v>
      </c>
      <c r="B6939">
        <v>264197091.21897072</v>
      </c>
    </row>
    <row r="6940" spans="1:2" x14ac:dyDescent="0.25">
      <c r="A6940">
        <f ca="1">27354.2829149744*(((RANDBETWEEN(3800,4995))))</f>
        <v>123176335.9661296</v>
      </c>
      <c r="B6940">
        <v>247076751.48982352</v>
      </c>
    </row>
    <row r="6941" spans="1:2" x14ac:dyDescent="0.25">
      <c r="A6941">
        <f ca="1">33318.9239842571*(((RANDBETWEEN(3800,4995))))</f>
        <v>148502444.19783384</v>
      </c>
      <c r="B6941">
        <v>245947861.5177063</v>
      </c>
    </row>
    <row r="6942" spans="1:2" x14ac:dyDescent="0.25">
      <c r="A6942">
        <f ca="1">29119.9194460979*(((RANDBETWEEN(3800,4995))))</f>
        <v>116654397.30106832</v>
      </c>
      <c r="B6942">
        <v>227742849.74873492</v>
      </c>
    </row>
    <row r="6943" spans="1:2" x14ac:dyDescent="0.25">
      <c r="A6943">
        <f ca="1">28145.1502331994*(((RANDBETWEEN(3800,4995))))</f>
        <v>107120441.78755678</v>
      </c>
      <c r="B6943">
        <v>264131471.03237382</v>
      </c>
    </row>
    <row r="6944" spans="1:2" x14ac:dyDescent="0.25">
      <c r="A6944">
        <f ca="1">31421.6585409856*(((RANDBETWEEN(3800,4995))))</f>
        <v>139575007.2390582</v>
      </c>
      <c r="B6944">
        <v>247016424.05394349</v>
      </c>
    </row>
    <row r="6945" spans="1:2" x14ac:dyDescent="0.25">
      <c r="A6945">
        <f ca="1">29035.9757552986*(((RANDBETWEEN(3800,4995))))</f>
        <v>128513228.6929518</v>
      </c>
      <c r="B6945">
        <v>211586474.40794128</v>
      </c>
    </row>
    <row r="6946" spans="1:2" x14ac:dyDescent="0.25">
      <c r="A6946">
        <f ca="1">30602.3012264593*(((RANDBETWEEN(3800,4995))))</f>
        <v>132079532.09339826</v>
      </c>
      <c r="B6946">
        <v>219299442.48116514</v>
      </c>
    </row>
    <row r="6947" spans="1:2" x14ac:dyDescent="0.25">
      <c r="A6947">
        <f ca="1">32085.7072728262*(((RANDBETWEEN(3800,4995))))</f>
        <v>155391080.32229733</v>
      </c>
      <c r="B6947">
        <v>261014115.62280163</v>
      </c>
    </row>
    <row r="6948" spans="1:2" x14ac:dyDescent="0.25">
      <c r="A6948">
        <f ca="1">33192.6755089561*(((RANDBETWEEN(3800,4995))))</f>
        <v>135492501.42755884</v>
      </c>
      <c r="B6948">
        <v>209970297.657902</v>
      </c>
    </row>
    <row r="6949" spans="1:2" x14ac:dyDescent="0.25">
      <c r="A6949">
        <f ca="1">29311.6870424978*(((RANDBETWEEN(3800,4995))))</f>
        <v>132694007.24138746</v>
      </c>
      <c r="B6949">
        <v>216735083.33370835</v>
      </c>
    </row>
    <row r="6950" spans="1:2" x14ac:dyDescent="0.25">
      <c r="A6950">
        <f ca="1">29078.2552693993*(((RANDBETWEEN(3800,4995))))</f>
        <v>132335139.73103605</v>
      </c>
      <c r="B6950">
        <v>253916055.86506146</v>
      </c>
    </row>
    <row r="6951" spans="1:2" x14ac:dyDescent="0.25">
      <c r="A6951">
        <f ca="1">27757.9688189719*(((RANDBETWEEN(3800,4995))))</f>
        <v>108533658.08218007</v>
      </c>
      <c r="B6951">
        <v>256761871.34306192</v>
      </c>
    </row>
    <row r="6952" spans="1:2" x14ac:dyDescent="0.25">
      <c r="A6952">
        <f ca="1">30749.6653192844*(((RANDBETWEEN(3800,4995))))</f>
        <v>120446439.05563702</v>
      </c>
      <c r="B6952">
        <v>264937867.88160551</v>
      </c>
    </row>
    <row r="6953" spans="1:2" x14ac:dyDescent="0.25">
      <c r="A6953">
        <f ca="1">26351.8617253036*(((RANDBETWEEN(3800,4995))))</f>
        <v>103404705.41009143</v>
      </c>
      <c r="B6953">
        <v>229108142.71584648</v>
      </c>
    </row>
    <row r="6954" spans="1:2" x14ac:dyDescent="0.25">
      <c r="A6954">
        <f ca="1">29991.1813610206*(((RANDBETWEEN(3800,4995))))</f>
        <v>122633940.58521309</v>
      </c>
      <c r="B6954">
        <v>210409458.44591546</v>
      </c>
    </row>
    <row r="6955" spans="1:2" x14ac:dyDescent="0.25">
      <c r="A6955">
        <f ca="1">30639.5677960202*(((RANDBETWEEN(3800,4995))))</f>
        <v>126173740.18401133</v>
      </c>
      <c r="B6955">
        <v>245923802.34064969</v>
      </c>
    </row>
    <row r="6956" spans="1:2" x14ac:dyDescent="0.25">
      <c r="A6956">
        <f ca="1">27449.7913784519*(((RANDBETWEEN(3800,4995))))</f>
        <v>136645061.48193341</v>
      </c>
      <c r="B6956">
        <v>230370501.67682222</v>
      </c>
    </row>
    <row r="6957" spans="1:2" x14ac:dyDescent="0.25">
      <c r="A6957">
        <f ca="1">28597.5217932461*(((RANDBETWEEN(3800,4995))))</f>
        <v>141042977.48428977</v>
      </c>
      <c r="B6957">
        <v>232581517.06743214</v>
      </c>
    </row>
    <row r="6958" spans="1:2" x14ac:dyDescent="0.25">
      <c r="A6958">
        <f ca="1">27711.8654289839*(((RANDBETWEEN(3800,4995))))</f>
        <v>122043055.34924521</v>
      </c>
      <c r="B6958">
        <v>249878117.32681265</v>
      </c>
    </row>
    <row r="6959" spans="1:2" x14ac:dyDescent="0.25">
      <c r="A6959">
        <f ca="1">27079.7438241567*(((RANDBETWEEN(3800,4995))))</f>
        <v>133855173.7228068</v>
      </c>
      <c r="B6959">
        <v>215722175.5822244</v>
      </c>
    </row>
    <row r="6960" spans="1:2" x14ac:dyDescent="0.25">
      <c r="A6960">
        <f ca="1">28187.4971000176*(((RANDBETWEEN(3800,4995))))</f>
        <v>129267861.7006806</v>
      </c>
      <c r="B6960">
        <v>222844223.21091944</v>
      </c>
    </row>
    <row r="6961" spans="1:2" x14ac:dyDescent="0.25">
      <c r="A6961">
        <f ca="1">31852.7728153533*(((RANDBETWEEN(3800,4995))))</f>
        <v>139897378.20503178</v>
      </c>
      <c r="B6961">
        <v>213462784.93164766</v>
      </c>
    </row>
    <row r="6962" spans="1:2" x14ac:dyDescent="0.25">
      <c r="A6962">
        <f ca="1">27794.4088435781*(((RANDBETWEEN(3800,4995))))</f>
        <v>137332174.09611958</v>
      </c>
      <c r="B6962">
        <v>264331496.70174235</v>
      </c>
    </row>
    <row r="6963" spans="1:2" x14ac:dyDescent="0.25">
      <c r="A6963">
        <f ca="1">28887.967762888*(((RANDBETWEEN(3800,4995))))</f>
        <v>142013249.52235723</v>
      </c>
      <c r="B6963">
        <v>205319269.66941518</v>
      </c>
    </row>
    <row r="6964" spans="1:2" x14ac:dyDescent="0.25">
      <c r="A6964">
        <f ca="1">29801.8848211128*(((RANDBETWEEN(3800,4995))))</f>
        <v>138131736.14585775</v>
      </c>
      <c r="B6964">
        <v>218016842.14200276</v>
      </c>
    </row>
    <row r="6965" spans="1:2" x14ac:dyDescent="0.25">
      <c r="A6965">
        <f ca="1">31621.0275811015*(((RANDBETWEEN(3800,4995))))</f>
        <v>148302619.35536596</v>
      </c>
      <c r="B6965">
        <v>208347552.9055725</v>
      </c>
    </row>
    <row r="6966" spans="1:2" x14ac:dyDescent="0.25">
      <c r="A6966">
        <f ca="1">33422.276078189*(((RANDBETWEEN(3800,4995))))</f>
        <v>142345473.81700704</v>
      </c>
      <c r="B6966">
        <v>249282456.80346909</v>
      </c>
    </row>
    <row r="6967" spans="1:2" x14ac:dyDescent="0.25">
      <c r="A6967">
        <f ca="1">26484.3119907558*(((RANDBETWEEN(3800,4995))))</f>
        <v>123205019.38099582</v>
      </c>
      <c r="B6967">
        <v>210631545.32184106</v>
      </c>
    </row>
    <row r="6968" spans="1:2" x14ac:dyDescent="0.25">
      <c r="A6968">
        <f ca="1">27335.2170239558*(((RANDBETWEEN(3800,4995))))</f>
        <v>128584860.88068825</v>
      </c>
      <c r="B6968">
        <v>229196310.19449323</v>
      </c>
    </row>
    <row r="6969" spans="1:2" x14ac:dyDescent="0.25">
      <c r="A6969">
        <f ca="1">29676.0925442978*(((RANDBETWEEN(3800,4995))))</f>
        <v>121167485.85836808</v>
      </c>
      <c r="B6969">
        <v>237689199.55706641</v>
      </c>
    </row>
    <row r="6970" spans="1:2" x14ac:dyDescent="0.25">
      <c r="A6970">
        <f ca="1">31499.3336368948*(((RANDBETWEEN(3800,4995))))</f>
        <v>145085930.73153764</v>
      </c>
      <c r="B6970">
        <v>264041894.65102172</v>
      </c>
    </row>
    <row r="6971" spans="1:2" x14ac:dyDescent="0.25">
      <c r="A6971">
        <f ca="1">29788.0744134037*(((RANDBETWEEN(3800,4995))))</f>
        <v>138723062.54322097</v>
      </c>
      <c r="B6971">
        <v>227952807.86361292</v>
      </c>
    </row>
    <row r="6972" spans="1:2" x14ac:dyDescent="0.25">
      <c r="A6972">
        <f ca="1">31762.5489011077*(((RANDBETWEEN(3800,4995))))</f>
        <v>130162925.39673933</v>
      </c>
      <c r="B6972">
        <v>226850289.23944449</v>
      </c>
    </row>
    <row r="6973" spans="1:2" x14ac:dyDescent="0.25">
      <c r="A6973">
        <f ca="1">26146.02887711*(((RANDBETWEEN(3800,4995))))</f>
        <v>107983099.2624644</v>
      </c>
      <c r="B6973">
        <v>225088240.46299949</v>
      </c>
    </row>
    <row r="6974" spans="1:2" x14ac:dyDescent="0.25">
      <c r="A6974">
        <f ca="1">29431.3598881097*(((RANDBETWEEN(3800,4995))))</f>
        <v>143419016.73475841</v>
      </c>
      <c r="B6974">
        <v>252414828.41564703</v>
      </c>
    </row>
    <row r="6975" spans="1:2" x14ac:dyDescent="0.25">
      <c r="A6975">
        <f ca="1">26828.5355027311*(((RANDBETWEEN(3800,4995))))</f>
        <v>115389531.1972464</v>
      </c>
      <c r="B6975">
        <v>213620712.63800687</v>
      </c>
    </row>
    <row r="6976" spans="1:2" x14ac:dyDescent="0.25">
      <c r="A6976">
        <f ca="1">28155.6125275026*(((RANDBETWEEN(3800,4995))))</f>
        <v>124926452.78452899</v>
      </c>
      <c r="B6976">
        <v>210039807.33540142</v>
      </c>
    </row>
    <row r="6977" spans="1:2" x14ac:dyDescent="0.25">
      <c r="A6977">
        <f ca="1">27402.245103551*(((RANDBETWEEN(3800,4995))))</f>
        <v>105608252.62908556</v>
      </c>
      <c r="B6977">
        <v>236834515.26733691</v>
      </c>
    </row>
    <row r="6978" spans="1:2" x14ac:dyDescent="0.25">
      <c r="A6978">
        <f ca="1">32107.2741608436*(((RANDBETWEEN(3800,4995))))</f>
        <v>155688172.40593061</v>
      </c>
      <c r="B6978">
        <v>262446387.28892431</v>
      </c>
    </row>
    <row r="6979" spans="1:2" x14ac:dyDescent="0.25">
      <c r="A6979">
        <f ca="1">30144.1821478444*(((RANDBETWEEN(3800,4995))))</f>
        <v>119943700.76627296</v>
      </c>
      <c r="B6979">
        <v>231244994.68582782</v>
      </c>
    </row>
    <row r="6980" spans="1:2" x14ac:dyDescent="0.25">
      <c r="A6980">
        <f ca="1">29502.9112282714*(((RANDBETWEEN(3800,4995))))</f>
        <v>126626494.99174067</v>
      </c>
      <c r="B6980">
        <v>205832765.26894322</v>
      </c>
    </row>
    <row r="6981" spans="1:2" x14ac:dyDescent="0.25">
      <c r="A6981">
        <f ca="1">31872.6502461887*(((RANDBETWEEN(3800,4995))))</f>
        <v>150980744.21619603</v>
      </c>
      <c r="B6981">
        <v>245805840.45292336</v>
      </c>
    </row>
    <row r="6982" spans="1:2" x14ac:dyDescent="0.25">
      <c r="A6982">
        <f ca="1">31405.572830225*(((RANDBETWEEN(3800,4995))))</f>
        <v>137116730.97676256</v>
      </c>
      <c r="B6982">
        <v>232451355.13731229</v>
      </c>
    </row>
    <row r="6983" spans="1:2" x14ac:dyDescent="0.25">
      <c r="A6983">
        <f ca="1">30475.5138903983*(((RANDBETWEEN(3800,4995))))</f>
        <v>147074830.03506216</v>
      </c>
      <c r="B6983">
        <v>204148825.07252213</v>
      </c>
    </row>
    <row r="6984" spans="1:2" x14ac:dyDescent="0.25">
      <c r="A6984">
        <f ca="1">26608.178789097*(((RANDBETWEEN(3800,4995))))</f>
        <v>130326859.70899731</v>
      </c>
      <c r="B6984">
        <v>238311040.02650088</v>
      </c>
    </row>
    <row r="6985" spans="1:2" x14ac:dyDescent="0.25">
      <c r="A6985">
        <f ca="1">26685.4284180237*(((RANDBETWEEN(3800,4995))))</f>
        <v>113119531.0640026</v>
      </c>
      <c r="B6985">
        <v>228197532.8029629</v>
      </c>
    </row>
    <row r="6986" spans="1:2" x14ac:dyDescent="0.25">
      <c r="A6986">
        <f ca="1">29763.6658751497*(((RANDBETWEEN(3800,4995))))</f>
        <v>143490633.18409672</v>
      </c>
      <c r="B6986">
        <v>223801817.12696695</v>
      </c>
    </row>
    <row r="6987" spans="1:2" x14ac:dyDescent="0.25">
      <c r="A6987">
        <f ca="1">26252.986287822*(((RANDBETWEEN(3800,4995))))</f>
        <v>114384261.25604023</v>
      </c>
      <c r="B6987">
        <v>258022331.39118546</v>
      </c>
    </row>
    <row r="6988" spans="1:2" x14ac:dyDescent="0.25">
      <c r="A6988">
        <f ca="1">28388.0702960577*(((RANDBETWEEN(3800,4995))))</f>
        <v>128768286.86291787</v>
      </c>
      <c r="B6988">
        <v>217929874.29432458</v>
      </c>
    </row>
    <row r="6989" spans="1:2" x14ac:dyDescent="0.25">
      <c r="A6989">
        <f ca="1">28903.9656572674*(((RANDBETWEEN(3800,4995))))</f>
        <v>140935736.54483572</v>
      </c>
      <c r="B6989">
        <v>222040206.57429254</v>
      </c>
    </row>
    <row r="6990" spans="1:2" x14ac:dyDescent="0.25">
      <c r="A6990">
        <f ca="1">31665.2180634437*(((RANDBETWEEN(3800,4995))))</f>
        <v>141068546.47264177</v>
      </c>
      <c r="B6990">
        <v>205643755.15586817</v>
      </c>
    </row>
    <row r="6991" spans="1:2" x14ac:dyDescent="0.25">
      <c r="A6991">
        <f ca="1">32203.4845840005*(((RANDBETWEEN(3800,4995))))</f>
        <v>151388581.02938649</v>
      </c>
      <c r="B6991">
        <v>217619569.62486571</v>
      </c>
    </row>
    <row r="6992" spans="1:2" x14ac:dyDescent="0.25">
      <c r="A6992">
        <f ca="1">31707.2224056379*(((RANDBETWEEN(3800,4995))))</f>
        <v>127431326.84825875</v>
      </c>
      <c r="B6992">
        <v>240371836.52322403</v>
      </c>
    </row>
    <row r="6993" spans="1:2" x14ac:dyDescent="0.25">
      <c r="A6993">
        <f ca="1">31616.5168412538*(((RANDBETWEEN(3800,4995))))</f>
        <v>156217209.7126348</v>
      </c>
      <c r="B6993">
        <v>234052127.56279552</v>
      </c>
    </row>
    <row r="6994" spans="1:2" x14ac:dyDescent="0.25">
      <c r="A6994">
        <f ca="1">29740.7569124755*(((RANDBETWEEN(3800,4995))))</f>
        <v>115364396.0634926</v>
      </c>
      <c r="B6994">
        <v>205721464.74726158</v>
      </c>
    </row>
    <row r="6995" spans="1:2" x14ac:dyDescent="0.25">
      <c r="A6995">
        <f ca="1">26153.2257413081*(((RANDBETWEEN(3800,4995))))</f>
        <v>104429830.38504329</v>
      </c>
      <c r="B6995">
        <v>252016194.40477377</v>
      </c>
    </row>
    <row r="6996" spans="1:2" x14ac:dyDescent="0.25">
      <c r="A6996">
        <f ca="1">31880.2880255751*(((RANDBETWEEN(3800,4995))))</f>
        <v>157775545.43857139</v>
      </c>
      <c r="B6996">
        <v>235345989.20747942</v>
      </c>
    </row>
    <row r="6997" spans="1:2" x14ac:dyDescent="0.25">
      <c r="A6997">
        <f ca="1">26340.7969253429*(((RANDBETWEEN(3800,4995))))</f>
        <v>114161013.8744361</v>
      </c>
      <c r="B6997">
        <v>221723824.28048223</v>
      </c>
    </row>
    <row r="6998" spans="1:2" x14ac:dyDescent="0.25">
      <c r="A6998">
        <f ca="1">31116.7557098604*(((RANDBETWEEN(3800,4995))))</f>
        <v>119675042.46012329</v>
      </c>
      <c r="B6998">
        <v>230666482.62756345</v>
      </c>
    </row>
    <row r="6999" spans="1:2" x14ac:dyDescent="0.25">
      <c r="A6999">
        <f ca="1">30647.1956138323*(((RANDBETWEEN(3800,4995))))</f>
        <v>141467454.9534499</v>
      </c>
      <c r="B6999">
        <v>218382405.8556596</v>
      </c>
    </row>
    <row r="7000" spans="1:2" x14ac:dyDescent="0.25">
      <c r="A7000">
        <f ca="1">27542.3441388584*(((RANDBETWEEN(3800,4995))))</f>
        <v>131266812.1657989</v>
      </c>
      <c r="B7000">
        <v>263610328.61943153</v>
      </c>
    </row>
    <row r="7001" spans="1:2" x14ac:dyDescent="0.25">
      <c r="A7001">
        <f ca="1">31680.6130404906*(((RANDBETWEEN(3800,4995))))</f>
        <v>148772158.83814383</v>
      </c>
      <c r="B7001">
        <v>266884064.11033362</v>
      </c>
    </row>
    <row r="7002" spans="1:2" x14ac:dyDescent="0.25">
      <c r="A7002">
        <f ca="1">28052.35386106*(((RANDBETWEEN(3800,4995))))</f>
        <v>135605078.56436414</v>
      </c>
      <c r="B7002">
        <v>246213437.22695088</v>
      </c>
    </row>
    <row r="7003" spans="1:2" x14ac:dyDescent="0.25">
      <c r="A7003">
        <f ca="1">29936.6718840762*(((RANDBETWEEN(3800,4995))))</f>
        <v>126901552.11659886</v>
      </c>
      <c r="B7003">
        <v>243385370.66161513</v>
      </c>
    </row>
    <row r="7004" spans="1:2" x14ac:dyDescent="0.25">
      <c r="A7004">
        <f ca="1">27782.825165541*(((RANDBETWEEN(3800,4995))))</f>
        <v>113742886.22772504</v>
      </c>
      <c r="B7004">
        <v>234422657.91814175</v>
      </c>
    </row>
    <row r="7005" spans="1:2" x14ac:dyDescent="0.25">
      <c r="A7005">
        <f ca="1">30758.7891586397*(((RANDBETWEEN(3800,4995))))</f>
        <v>146627147.91923562</v>
      </c>
      <c r="B7005">
        <v>267451033.65598491</v>
      </c>
    </row>
    <row r="7006" spans="1:2" x14ac:dyDescent="0.25">
      <c r="A7006">
        <f ca="1">30083.013664348*(((RANDBETWEEN(3800,4995))))</f>
        <v>118075828.63256586</v>
      </c>
      <c r="B7006">
        <v>209985873.86801666</v>
      </c>
    </row>
    <row r="7007" spans="1:2" x14ac:dyDescent="0.25">
      <c r="A7007">
        <f ca="1">32484.9708766959*(((RANDBETWEEN(3800,4995))))</f>
        <v>136274452.82773936</v>
      </c>
      <c r="B7007">
        <v>207588993.08393845</v>
      </c>
    </row>
    <row r="7008" spans="1:2" x14ac:dyDescent="0.25">
      <c r="A7008">
        <f ca="1">29997.3620992801*(((RANDBETWEEN(3800,4995))))</f>
        <v>131358448.63274761</v>
      </c>
      <c r="B7008">
        <v>211982834.3049508</v>
      </c>
    </row>
    <row r="7009" spans="1:2" x14ac:dyDescent="0.25">
      <c r="A7009">
        <f ca="1">27397.1574072566*(((RANDBETWEEN(3800,4995))))</f>
        <v>110054381.30494995</v>
      </c>
      <c r="B7009">
        <v>216716142.574514</v>
      </c>
    </row>
    <row r="7010" spans="1:2" x14ac:dyDescent="0.25">
      <c r="A7010">
        <f ca="1">32066.6402858479*(((RANDBETWEEN(3800,4995))))</f>
        <v>151482808.71034533</v>
      </c>
      <c r="B7010">
        <v>236103233.80989355</v>
      </c>
    </row>
    <row r="7011" spans="1:2" x14ac:dyDescent="0.25">
      <c r="A7011">
        <f ca="1">29692.328746751*(((RANDBETWEEN(3800,4995))))</f>
        <v>127201936.35108112</v>
      </c>
      <c r="B7011">
        <v>247470895.96176681</v>
      </c>
    </row>
    <row r="7012" spans="1:2" x14ac:dyDescent="0.25">
      <c r="A7012">
        <f ca="1">33012.5044305697*(((RANDBETWEEN(3800,4995))))</f>
        <v>155554920.87684461</v>
      </c>
      <c r="B7012">
        <v>243508522.70724553</v>
      </c>
    </row>
    <row r="7013" spans="1:2" x14ac:dyDescent="0.25">
      <c r="A7013">
        <f ca="1">31723.5031182272*(((RANDBETWEEN(3800,4995))))</f>
        <v>147799801.02782053</v>
      </c>
      <c r="B7013">
        <v>244531042.6751658</v>
      </c>
    </row>
    <row r="7014" spans="1:2" x14ac:dyDescent="0.25">
      <c r="A7014">
        <f ca="1">28222.7993951544*(((RANDBETWEEN(3800,4995))))</f>
        <v>135074317.90520906</v>
      </c>
      <c r="B7014">
        <v>253671078.8360621</v>
      </c>
    </row>
    <row r="7015" spans="1:2" x14ac:dyDescent="0.25">
      <c r="A7015">
        <f ca="1">33009.9633750317*(((RANDBETWEEN(3800,4995))))</f>
        <v>137585527.34713218</v>
      </c>
      <c r="B7015">
        <v>229325622.526651</v>
      </c>
    </row>
    <row r="7016" spans="1:2" x14ac:dyDescent="0.25">
      <c r="A7016">
        <f ca="1">26339.3089491272*(((RANDBETWEEN(3800,4995))))</f>
        <v>128720202.83438447</v>
      </c>
      <c r="B7016">
        <v>246292255.99787784</v>
      </c>
    </row>
    <row r="7017" spans="1:2" x14ac:dyDescent="0.25">
      <c r="A7017">
        <f ca="1">31340.8481809114*(((RANDBETWEEN(3800,4995))))</f>
        <v>131349494.72619979</v>
      </c>
      <c r="B7017">
        <v>262856984.34495178</v>
      </c>
    </row>
    <row r="7018" spans="1:2" x14ac:dyDescent="0.25">
      <c r="A7018">
        <f ca="1">28685.4341278732*(((RANDBETWEEN(3800,4995))))</f>
        <v>117352111.01712945</v>
      </c>
      <c r="B7018">
        <v>245796688.11125159</v>
      </c>
    </row>
    <row r="7019" spans="1:2" x14ac:dyDescent="0.25">
      <c r="A7019">
        <f ca="1">31255.5430234841*(((RANDBETWEEN(3800,4995))))</f>
        <v>130335614.40792851</v>
      </c>
      <c r="B7019">
        <v>230835716.35976213</v>
      </c>
    </row>
    <row r="7020" spans="1:2" x14ac:dyDescent="0.25">
      <c r="A7020">
        <f ca="1">28437.4563693511*(((RANDBETWEEN(3800,4995))))</f>
        <v>123390123.18661433</v>
      </c>
      <c r="B7020">
        <v>232038030.92161351</v>
      </c>
    </row>
    <row r="7021" spans="1:2" x14ac:dyDescent="0.25">
      <c r="A7021">
        <f ca="1">27167.9481314988*(((RANDBETWEEN(3800,4995))))</f>
        <v>132742594.57050303</v>
      </c>
      <c r="B7021">
        <v>216285715.66457337</v>
      </c>
    </row>
    <row r="7022" spans="1:2" x14ac:dyDescent="0.25">
      <c r="A7022">
        <f ca="1">28662.4115971304*(((RANDBETWEEN(3800,4995))))</f>
        <v>130156011.06256907</v>
      </c>
      <c r="B7022">
        <v>239272964.85377297</v>
      </c>
    </row>
    <row r="7023" spans="1:2" x14ac:dyDescent="0.25">
      <c r="A7023">
        <f ca="1">32689.329014565*(((RANDBETWEEN(3800,4995))))</f>
        <v>162792858.49253362</v>
      </c>
      <c r="B7023">
        <v>258421969.69419</v>
      </c>
    </row>
    <row r="7024" spans="1:2" x14ac:dyDescent="0.25">
      <c r="A7024">
        <f ca="1">29734.4110585766*(((RANDBETWEEN(3800,4995))))</f>
        <v>132496535.67701714</v>
      </c>
      <c r="B7024">
        <v>257528452.90794313</v>
      </c>
    </row>
    <row r="7025" spans="1:2" x14ac:dyDescent="0.25">
      <c r="A7025">
        <f ca="1">27588.4660384327*(((RANDBETWEEN(3800,4995))))</f>
        <v>113692068.54438111</v>
      </c>
      <c r="B7025">
        <v>224529141.08799785</v>
      </c>
    </row>
    <row r="7026" spans="1:2" x14ac:dyDescent="0.25">
      <c r="A7026">
        <f ca="1">27890.1801950494*(((RANDBETWEEN(3800,4995))))</f>
        <v>119565202.49617666</v>
      </c>
      <c r="B7026">
        <v>224312745.93865481</v>
      </c>
    </row>
    <row r="7027" spans="1:2" x14ac:dyDescent="0.25">
      <c r="A7027">
        <f ca="1">29245.530814427*(((RANDBETWEEN(3800,4995))))</f>
        <v>134470950.68473557</v>
      </c>
      <c r="B7027">
        <v>208433804.48126358</v>
      </c>
    </row>
    <row r="7028" spans="1:2" x14ac:dyDescent="0.25">
      <c r="A7028">
        <f ca="1">28473.7819971609*(((RANDBETWEEN(3800,4995))))</f>
        <v>118735670.9281611</v>
      </c>
      <c r="B7028">
        <v>221707222.79484832</v>
      </c>
    </row>
    <row r="7029" spans="1:2" x14ac:dyDescent="0.25">
      <c r="A7029">
        <f ca="1">26454.8483546741*(((RANDBETWEEN(3800,4995))))</f>
        <v>117062703.96943323</v>
      </c>
      <c r="B7029">
        <v>242692011.36222258</v>
      </c>
    </row>
    <row r="7030" spans="1:2" x14ac:dyDescent="0.25">
      <c r="A7030">
        <f ca="1">26662.9667256719*(((RANDBETWEEN(3800,4995))))</f>
        <v>124969325.04322433</v>
      </c>
      <c r="B7030">
        <v>254231132.42675912</v>
      </c>
    </row>
    <row r="7031" spans="1:2" x14ac:dyDescent="0.25">
      <c r="A7031">
        <f ca="1">26588.0601595567*(((RANDBETWEEN(3800,4995))))</f>
        <v>125522232.01326735</v>
      </c>
      <c r="B7031">
        <v>206760941.64165005</v>
      </c>
    </row>
    <row r="7032" spans="1:2" x14ac:dyDescent="0.25">
      <c r="A7032">
        <f ca="1">30764.8814931875*(((RANDBETWEEN(3800,4995))))</f>
        <v>130658451.70156726</v>
      </c>
      <c r="B7032">
        <v>207256829.08295861</v>
      </c>
    </row>
    <row r="7033" spans="1:2" x14ac:dyDescent="0.25">
      <c r="A7033">
        <f ca="1">31676.6566251221*(((RANDBETWEEN(3800,4995))))</f>
        <v>125534590.20535907</v>
      </c>
      <c r="B7033">
        <v>221811510.3148618</v>
      </c>
    </row>
    <row r="7034" spans="1:2" x14ac:dyDescent="0.25">
      <c r="A7034">
        <f ca="1">26548.1798835943*(((RANDBETWEEN(3800,4995))))</f>
        <v>109431597.48017558</v>
      </c>
      <c r="B7034">
        <v>250619557.31853193</v>
      </c>
    </row>
    <row r="7035" spans="1:2" x14ac:dyDescent="0.25">
      <c r="A7035">
        <f ca="1">33632.2395429596*(((RANDBETWEEN(3800,4995))))</f>
        <v>164091696.73009971</v>
      </c>
      <c r="B7035">
        <v>253896197.89454544</v>
      </c>
    </row>
    <row r="7036" spans="1:2" x14ac:dyDescent="0.25">
      <c r="A7036">
        <f ca="1">27452.4994134405*(((RANDBETWEEN(3800,4995))))</f>
        <v>111484600.11798204</v>
      </c>
      <c r="B7036">
        <v>265583966.05298638</v>
      </c>
    </row>
    <row r="7037" spans="1:2" x14ac:dyDescent="0.25">
      <c r="A7037">
        <f ca="1">30345.2204414704*(((RANDBETWEEN(3800,4995))))</f>
        <v>145899819.88258967</v>
      </c>
      <c r="B7037">
        <v>241458252.68422985</v>
      </c>
    </row>
    <row r="7038" spans="1:2" x14ac:dyDescent="0.25">
      <c r="A7038">
        <f ca="1">32469.4099552444*(((RANDBETWEEN(3800,4995))))</f>
        <v>138611911.09893817</v>
      </c>
      <c r="B7038">
        <v>266620310.05756143</v>
      </c>
    </row>
    <row r="7039" spans="1:2" x14ac:dyDescent="0.25">
      <c r="A7039">
        <f ca="1">29796.4059077445*(((RANDBETWEEN(3800,4995))))</f>
        <v>133607084.09032649</v>
      </c>
      <c r="B7039">
        <v>242027187.17666221</v>
      </c>
    </row>
    <row r="7040" spans="1:2" x14ac:dyDescent="0.25">
      <c r="A7040">
        <f ca="1">27869.2974009423*(((RANDBETWEEN(3800,4995))))</f>
        <v>130121749.56499951</v>
      </c>
      <c r="B7040">
        <v>253927548.00879049</v>
      </c>
    </row>
    <row r="7041" spans="1:2" x14ac:dyDescent="0.25">
      <c r="A7041">
        <f ca="1">27562.2176958291*(((RANDBETWEEN(3800,4995))))</f>
        <v>126427892.57076807</v>
      </c>
      <c r="B7041">
        <v>209799497.26120764</v>
      </c>
    </row>
    <row r="7042" spans="1:2" x14ac:dyDescent="0.25">
      <c r="A7042">
        <f ca="1">27822.2876632943*(((RANDBETWEEN(3800,4995))))</f>
        <v>133018357.31821014</v>
      </c>
      <c r="B7042">
        <v>232196603.64898545</v>
      </c>
    </row>
    <row r="7043" spans="1:2" x14ac:dyDescent="0.25">
      <c r="A7043">
        <f ca="1">31641.1442469637*(((RANDBETWEEN(3800,4995))))</f>
        <v>148270401.94127193</v>
      </c>
      <c r="B7043">
        <v>258832991.37355238</v>
      </c>
    </row>
    <row r="7044" spans="1:2" x14ac:dyDescent="0.25">
      <c r="A7044">
        <f ca="1">29471.5277735511*(((RANDBETWEEN(3800,4995))))</f>
        <v>113435910.40039806</v>
      </c>
      <c r="B7044">
        <v>267416109.83092093</v>
      </c>
    </row>
    <row r="7045" spans="1:2" x14ac:dyDescent="0.25">
      <c r="A7045">
        <f ca="1">32384.492211664*(((RANDBETWEEN(3800,4995))))</f>
        <v>151818499.48828062</v>
      </c>
      <c r="B7045">
        <v>253776345.33408239</v>
      </c>
    </row>
    <row r="7046" spans="1:2" x14ac:dyDescent="0.25">
      <c r="A7046">
        <f ca="1">32297.2592321674*(((RANDBETWEEN(3800,4995))))</f>
        <v>148373608.91257706</v>
      </c>
      <c r="B7046">
        <v>263796850.97966808</v>
      </c>
    </row>
    <row r="7047" spans="1:2" x14ac:dyDescent="0.25">
      <c r="A7047">
        <f ca="1">31215.9839300448*(((RANDBETWEEN(3800,4995))))</f>
        <v>144311493.70859715</v>
      </c>
      <c r="B7047">
        <v>223501802.35670415</v>
      </c>
    </row>
    <row r="7048" spans="1:2" x14ac:dyDescent="0.25">
      <c r="A7048">
        <f ca="1">29520.7667747922*(((RANDBETWEEN(3800,4995))))</f>
        <v>123603450.48605503</v>
      </c>
      <c r="B7048">
        <v>221502486.96212924</v>
      </c>
    </row>
    <row r="7049" spans="1:2" x14ac:dyDescent="0.25">
      <c r="A7049">
        <f ca="1">26603.4699008985*(((RANDBETWEEN(3800,4995))))</f>
        <v>123918962.7983852</v>
      </c>
      <c r="B7049">
        <v>231558028.8520982</v>
      </c>
    </row>
    <row r="7050" spans="1:2" x14ac:dyDescent="0.25">
      <c r="A7050">
        <f ca="1">31073.4124163797*(((RANDBETWEEN(3800,4995))))</f>
        <v>125785173.46150517</v>
      </c>
      <c r="B7050">
        <v>252712927.8671093</v>
      </c>
    </row>
    <row r="7051" spans="1:2" x14ac:dyDescent="0.25">
      <c r="A7051">
        <f ca="1">31261.3608050978*(((RANDBETWEEN(3800,4995))))</f>
        <v>121637954.89263557</v>
      </c>
      <c r="B7051">
        <v>249892038.20242003</v>
      </c>
    </row>
    <row r="7052" spans="1:2" x14ac:dyDescent="0.25">
      <c r="A7052">
        <f ca="1">31058.2852478784*(((RANDBETWEEN(3800,4995))))</f>
        <v>119201698.78135718</v>
      </c>
      <c r="B7052">
        <v>267248080.05555856</v>
      </c>
    </row>
    <row r="7053" spans="1:2" x14ac:dyDescent="0.25">
      <c r="A7053">
        <f ca="1">30067.36341381*(((RANDBETWEEN(3800,4995))))</f>
        <v>123185987.90637949</v>
      </c>
      <c r="B7053">
        <v>212924779.81901377</v>
      </c>
    </row>
    <row r="7054" spans="1:2" x14ac:dyDescent="0.25">
      <c r="A7054">
        <f ca="1">29362.3115021625*(((RANDBETWEEN(3800,4995))))</f>
        <v>142172312.29347086</v>
      </c>
      <c r="B7054">
        <v>267050442.13562164</v>
      </c>
    </row>
    <row r="7055" spans="1:2" x14ac:dyDescent="0.25">
      <c r="A7055">
        <f ca="1">29654.2361316376*(((RANDBETWEEN(3800,4995))))</f>
        <v>123717473.14119194</v>
      </c>
      <c r="B7055">
        <v>212073595.17221332</v>
      </c>
    </row>
    <row r="7056" spans="1:2" x14ac:dyDescent="0.25">
      <c r="A7056">
        <f ca="1">29718.5563195144*(((RANDBETWEEN(3800,4995))))</f>
        <v>145442614.62770328</v>
      </c>
      <c r="B7056">
        <v>248828286.76473877</v>
      </c>
    </row>
    <row r="7057" spans="1:2" x14ac:dyDescent="0.25">
      <c r="A7057">
        <f ca="1">31710.7200030354*(((RANDBETWEEN(3800,4995))))</f>
        <v>123005882.89177436</v>
      </c>
      <c r="B7057">
        <v>251370545.55127239</v>
      </c>
    </row>
    <row r="7058" spans="1:2" x14ac:dyDescent="0.25">
      <c r="A7058">
        <f ca="1">32073.2587542817*(((RANDBETWEEN(3800,4995))))</f>
        <v>122872654.2876533</v>
      </c>
      <c r="B7058">
        <v>244508011.05819589</v>
      </c>
    </row>
    <row r="7059" spans="1:2" x14ac:dyDescent="0.25">
      <c r="A7059">
        <f ca="1">28011.755607065*(((RANDBETWEEN(3800,4995))))</f>
        <v>110142223.04697977</v>
      </c>
      <c r="B7059">
        <v>227767501.10363972</v>
      </c>
    </row>
    <row r="7060" spans="1:2" x14ac:dyDescent="0.25">
      <c r="A7060">
        <f ca="1">31771.0921854852*(((RANDBETWEEN(3800,4995))))</f>
        <v>123081211.12656955</v>
      </c>
      <c r="B7060">
        <v>231059920.38616151</v>
      </c>
    </row>
    <row r="7061" spans="1:2" x14ac:dyDescent="0.25">
      <c r="A7061">
        <f ca="1">27633.4765424967*(((RANDBETWEEN(3800,4995))))</f>
        <v>126340254.7522947</v>
      </c>
      <c r="B7061">
        <v>235253097.48280177</v>
      </c>
    </row>
    <row r="7062" spans="1:2" x14ac:dyDescent="0.25">
      <c r="A7062">
        <f ca="1">31815.832304719*(((RANDBETWEEN(3800,4995))))</f>
        <v>144634773.65725264</v>
      </c>
      <c r="B7062">
        <v>205984935.70243376</v>
      </c>
    </row>
    <row r="7063" spans="1:2" x14ac:dyDescent="0.25">
      <c r="A7063">
        <f ca="1">27779.3373133815*(((RANDBETWEEN(3800,4995))))</f>
        <v>127618275.61767454</v>
      </c>
      <c r="B7063">
        <v>266322042.50351739</v>
      </c>
    </row>
    <row r="7064" spans="1:2" x14ac:dyDescent="0.25">
      <c r="A7064">
        <f ca="1">26038.4667619687*(((RANDBETWEEN(3800,4995))))</f>
        <v>108580406.39740941</v>
      </c>
      <c r="B7064">
        <v>221466160.29065293</v>
      </c>
    </row>
    <row r="7065" spans="1:2" x14ac:dyDescent="0.25">
      <c r="A7065">
        <f ca="1">31284.995600297*(((RANDBETWEEN(3800,4995))))</f>
        <v>152983628.48545253</v>
      </c>
      <c r="B7065">
        <v>214180050.04906932</v>
      </c>
    </row>
    <row r="7066" spans="1:2" x14ac:dyDescent="0.25">
      <c r="A7066">
        <f ca="1">28599.74156954*(((RANDBETWEEN(3800,4995))))</f>
        <v>111109995.99766274</v>
      </c>
      <c r="B7066">
        <v>228253898.33643818</v>
      </c>
    </row>
    <row r="7067" spans="1:2" x14ac:dyDescent="0.25">
      <c r="A7067">
        <f ca="1">26418.2439890127*(((RANDBETWEEN(3800,4995))))</f>
        <v>127679373.19889827</v>
      </c>
      <c r="B7067">
        <v>206150906.94560167</v>
      </c>
    </row>
    <row r="7068" spans="1:2" x14ac:dyDescent="0.25">
      <c r="A7068">
        <f ca="1">29145.5702353861*(((RANDBETWEEN(3800,4995))))</f>
        <v>143367059.98786438</v>
      </c>
      <c r="B7068">
        <v>254634498.65440649</v>
      </c>
    </row>
    <row r="7069" spans="1:2" x14ac:dyDescent="0.25">
      <c r="A7069">
        <f ca="1">26078.3273096622*(((RANDBETWEEN(3800,4995))))</f>
        <v>102670374.61814016</v>
      </c>
      <c r="B7069">
        <v>254793428.7030305</v>
      </c>
    </row>
    <row r="7070" spans="1:2" x14ac:dyDescent="0.25">
      <c r="A7070">
        <f ca="1">31611.0823454454*(((RANDBETWEEN(3800,4995))))</f>
        <v>140700927.5195775</v>
      </c>
      <c r="B7070">
        <v>253586787.60252523</v>
      </c>
    </row>
    <row r="7071" spans="1:2" x14ac:dyDescent="0.25">
      <c r="A7071">
        <f ca="1">32324.4055303913*(((RANDBETWEEN(3800,4995))))</f>
        <v>128877404.84967008</v>
      </c>
      <c r="B7071">
        <v>265908524.59538975</v>
      </c>
    </row>
    <row r="7072" spans="1:2" x14ac:dyDescent="0.25">
      <c r="A7072">
        <f ca="1">30804.2123545743*(((RANDBETWEEN(3800,4995))))</f>
        <v>140343991.48744065</v>
      </c>
      <c r="B7072">
        <v>246991587.91815588</v>
      </c>
    </row>
    <row r="7073" spans="1:2" x14ac:dyDescent="0.25">
      <c r="A7073">
        <f ca="1">27207.0752254703*(((RANDBETWEEN(3800,4995))))</f>
        <v>107522361.2910586</v>
      </c>
      <c r="B7073">
        <v>226103008.12197757</v>
      </c>
    </row>
    <row r="7074" spans="1:2" x14ac:dyDescent="0.25">
      <c r="A7074">
        <f ca="1">32004.7034796051*(((RANDBETWEEN(3800,4995))))</f>
        <v>141684822.30421197</v>
      </c>
      <c r="B7074">
        <v>258417999.28457111</v>
      </c>
    </row>
    <row r="7075" spans="1:2" x14ac:dyDescent="0.25">
      <c r="A7075">
        <f ca="1">30184.8159364137*(((RANDBETWEEN(3800,4995))))</f>
        <v>150561861.89083138</v>
      </c>
      <c r="B7075">
        <v>214025618.35770085</v>
      </c>
    </row>
    <row r="7076" spans="1:2" x14ac:dyDescent="0.25">
      <c r="A7076">
        <f ca="1">29204.6662083526*(((RANDBETWEEN(3800,4995))))</f>
        <v>133611347.90321335</v>
      </c>
      <c r="B7076">
        <v>209947038.33138031</v>
      </c>
    </row>
    <row r="7077" spans="1:2" x14ac:dyDescent="0.25">
      <c r="A7077">
        <f ca="1">29326.9197808451*(((RANDBETWEEN(3800,4995))))</f>
        <v>141238445.66455019</v>
      </c>
      <c r="B7077">
        <v>245900445.95240211</v>
      </c>
    </row>
    <row r="7078" spans="1:2" x14ac:dyDescent="0.25">
      <c r="A7078">
        <f ca="1">29829.8708061377*(((RANDBETWEEN(3800,4995))))</f>
        <v>142198994.13285887</v>
      </c>
      <c r="B7078">
        <v>267909993.52377063</v>
      </c>
    </row>
    <row r="7079" spans="1:2" x14ac:dyDescent="0.25">
      <c r="A7079">
        <f ca="1">28708.098852356*(((RANDBETWEEN(3800,4995))))</f>
        <v>114229525.33352472</v>
      </c>
      <c r="B7079">
        <v>215845161.72710007</v>
      </c>
    </row>
    <row r="7080" spans="1:2" x14ac:dyDescent="0.25">
      <c r="A7080">
        <f ca="1">26503.0311037789*(((RANDBETWEEN(3800,4995))))</f>
        <v>116639839.88773075</v>
      </c>
      <c r="B7080">
        <v>241905729.55557472</v>
      </c>
    </row>
    <row r="7081" spans="1:2" x14ac:dyDescent="0.25">
      <c r="A7081">
        <f ca="1">33049.8747708903*(((RANDBETWEEN(3800,4995))))</f>
        <v>137586628.67121628</v>
      </c>
      <c r="B7081">
        <v>267654139.88456535</v>
      </c>
    </row>
    <row r="7082" spans="1:2" x14ac:dyDescent="0.25">
      <c r="A7082">
        <f ca="1">33845.5729829439*(((RANDBETWEEN(3800,4995))))</f>
        <v>129357779.94081153</v>
      </c>
      <c r="B7082">
        <v>242658981.90172175</v>
      </c>
    </row>
    <row r="7083" spans="1:2" x14ac:dyDescent="0.25">
      <c r="A7083">
        <f ca="1">25544.5365231721*(((RANDBETWEEN(3800,4995))))</f>
        <v>99725870.586463958</v>
      </c>
      <c r="B7083">
        <v>247269725.57674745</v>
      </c>
    </row>
    <row r="7084" spans="1:2" x14ac:dyDescent="0.25">
      <c r="A7084">
        <f ca="1">31639.1024126057*(((RANDBETWEEN(3800,4995))))</f>
        <v>130226545.53028508</v>
      </c>
      <c r="B7084">
        <v>229925676.48780251</v>
      </c>
    </row>
    <row r="7085" spans="1:2" x14ac:dyDescent="0.25">
      <c r="A7085">
        <f ca="1">33803.4864151526*(((RANDBETWEEN(3800,4995))))</f>
        <v>149174785.55006859</v>
      </c>
      <c r="B7085">
        <v>224135378.03871149</v>
      </c>
    </row>
    <row r="7086" spans="1:2" x14ac:dyDescent="0.25">
      <c r="A7086">
        <f ca="1">29722.4614646777*(((RANDBETWEEN(3800,4995))))</f>
        <v>136426098.12287053</v>
      </c>
      <c r="B7086">
        <v>235293264.27095738</v>
      </c>
    </row>
    <row r="7087" spans="1:2" x14ac:dyDescent="0.25">
      <c r="A7087">
        <f ca="1">25849.3706921078*(((RANDBETWEEN(3800,4995))))</f>
        <v>113065147.40727969</v>
      </c>
      <c r="B7087">
        <v>243073834.05613095</v>
      </c>
    </row>
    <row r="7088" spans="1:2" x14ac:dyDescent="0.25">
      <c r="A7088">
        <f ca="1">30994.6418766669*(((RANDBETWEEN(3800,4995))))</f>
        <v>137120295.66237423</v>
      </c>
      <c r="B7088">
        <v>257616856.31163841</v>
      </c>
    </row>
    <row r="7089" spans="1:2" x14ac:dyDescent="0.25">
      <c r="A7089">
        <f ca="1">31781.5084836196*(((RANDBETWEEN(3800,4995))))</f>
        <v>133577680.15665323</v>
      </c>
      <c r="B7089">
        <v>261921475.47399306</v>
      </c>
    </row>
    <row r="7090" spans="1:2" x14ac:dyDescent="0.25">
      <c r="A7090">
        <f ca="1">30448.443147717*(((RANDBETWEEN(3800,4995))))</f>
        <v>135952298.65455648</v>
      </c>
      <c r="B7090">
        <v>235248641.45327652</v>
      </c>
    </row>
    <row r="7091" spans="1:2" x14ac:dyDescent="0.25">
      <c r="A7091">
        <f ca="1">26182.4396259124*(((RANDBETWEEN(3800,4995))))</f>
        <v>106431617.07933378</v>
      </c>
      <c r="B7091">
        <v>244053391.95010284</v>
      </c>
    </row>
    <row r="7092" spans="1:2" x14ac:dyDescent="0.25">
      <c r="A7092">
        <f ca="1">29977.1639483659*(((RANDBETWEEN(3800,4995))))</f>
        <v>124675024.86125366</v>
      </c>
      <c r="B7092">
        <v>234843680.99871248</v>
      </c>
    </row>
    <row r="7093" spans="1:2" x14ac:dyDescent="0.25">
      <c r="A7093">
        <f ca="1">27916.7822277597*(((RANDBETWEEN(3800,4995))))</f>
        <v>138271822.3740938</v>
      </c>
      <c r="B7093">
        <v>218307646.43987176</v>
      </c>
    </row>
    <row r="7094" spans="1:2" x14ac:dyDescent="0.25">
      <c r="A7094">
        <f ca="1">30827.2168930417*(((RANDBETWEEN(3800,4995))))</f>
        <v>128796112.17912841</v>
      </c>
      <c r="B7094">
        <v>217081254.95565525</v>
      </c>
    </row>
    <row r="7095" spans="1:2" x14ac:dyDescent="0.25">
      <c r="A7095">
        <f ca="1">27932.5251584837*(((RANDBETWEEN(3800,4995))))</f>
        <v>126590204.01824805</v>
      </c>
      <c r="B7095">
        <v>235280608.76340097</v>
      </c>
    </row>
    <row r="7096" spans="1:2" x14ac:dyDescent="0.25">
      <c r="A7096">
        <f ca="1">28711.8334528089*(((RANDBETWEEN(3800,4995))))</f>
        <v>121020378.00358935</v>
      </c>
      <c r="B7096">
        <v>214444097.54724306</v>
      </c>
    </row>
    <row r="7097" spans="1:2" x14ac:dyDescent="0.25">
      <c r="A7097">
        <f ca="1">27334.4107739737*(((RANDBETWEEN(3800,4995))))</f>
        <v>107451568.75249061</v>
      </c>
      <c r="B7097">
        <v>252008462.30892003</v>
      </c>
    </row>
    <row r="7098" spans="1:2" x14ac:dyDescent="0.25">
      <c r="A7098">
        <f ca="1">27585.4494542447*(((RANDBETWEEN(3800,4995))))</f>
        <v>113955491.69548488</v>
      </c>
      <c r="B7098">
        <v>204825247.31060258</v>
      </c>
    </row>
    <row r="7099" spans="1:2" x14ac:dyDescent="0.25">
      <c r="A7099">
        <f ca="1">28429.6290155253*(((RANDBETWEEN(3800,4995))))</f>
        <v>124066901.02375251</v>
      </c>
      <c r="B7099">
        <v>237978432.70831138</v>
      </c>
    </row>
    <row r="7100" spans="1:2" x14ac:dyDescent="0.25">
      <c r="A7100">
        <f ca="1">29674.8438630397*(((RANDBETWEEN(3800,4995))))</f>
        <v>113328228.71294856</v>
      </c>
      <c r="B7100">
        <v>220459012.27009881</v>
      </c>
    </row>
    <row r="7101" spans="1:2" x14ac:dyDescent="0.25">
      <c r="A7101">
        <f ca="1">30853.9814535817*(((RANDBETWEEN(3800,4995))))</f>
        <v>131283691.08499017</v>
      </c>
      <c r="B7101">
        <v>243237819.10472411</v>
      </c>
    </row>
    <row r="7102" spans="1:2" x14ac:dyDescent="0.25">
      <c r="A7102">
        <f ca="1">31645.7233249164*(((RANDBETWEEN(3800,4995))))</f>
        <v>140443720.11597914</v>
      </c>
      <c r="B7102">
        <v>246373194.29156852</v>
      </c>
    </row>
    <row r="7103" spans="1:2" x14ac:dyDescent="0.25">
      <c r="A7103">
        <f ca="1">29404.5816490866*(((RANDBETWEEN(3800,4995))))</f>
        <v>115295364.64606859</v>
      </c>
      <c r="B7103">
        <v>262009723.39106125</v>
      </c>
    </row>
    <row r="7104" spans="1:2" x14ac:dyDescent="0.25">
      <c r="A7104">
        <f ca="1">33381.2336391933*(((RANDBETWEEN(3800,4995))))</f>
        <v>161865601.91644827</v>
      </c>
      <c r="B7104">
        <v>264022531.25288278</v>
      </c>
    </row>
    <row r="7105" spans="1:2" x14ac:dyDescent="0.25">
      <c r="A7105">
        <f ca="1">29690.5744761677*(((RANDBETWEEN(3800,4995))))</f>
        <v>119118584.79838461</v>
      </c>
      <c r="B7105">
        <v>230221857.72195387</v>
      </c>
    </row>
    <row r="7106" spans="1:2" x14ac:dyDescent="0.25">
      <c r="A7106">
        <f ca="1">27191.3301606858*(((RANDBETWEEN(3800,4995))))</f>
        <v>107133840.83310197</v>
      </c>
      <c r="B7106">
        <v>208745298.74381074</v>
      </c>
    </row>
    <row r="7107" spans="1:2" x14ac:dyDescent="0.25">
      <c r="A7107">
        <f ca="1">27484.9164492212*(((RANDBETWEEN(3800,4995))))</f>
        <v>123104940.77606188</v>
      </c>
      <c r="B7107">
        <v>241197019.05618241</v>
      </c>
    </row>
    <row r="7108" spans="1:2" x14ac:dyDescent="0.25">
      <c r="A7108">
        <f ca="1">27623.0509362718*(((RANDBETWEEN(3800,4995))))</f>
        <v>119442072.24843927</v>
      </c>
      <c r="B7108">
        <v>233813582.14484811</v>
      </c>
    </row>
    <row r="7109" spans="1:2" x14ac:dyDescent="0.25">
      <c r="A7109">
        <f ca="1">27683.2647077499*(((RANDBETWEEN(3800,4995))))</f>
        <v>123107478.15536395</v>
      </c>
      <c r="B7109">
        <v>221124963.78121978</v>
      </c>
    </row>
    <row r="7110" spans="1:2" x14ac:dyDescent="0.25">
      <c r="A7110">
        <f ca="1">29257.1861658883*(((RANDBETWEEN(3800,4995))))</f>
        <v>120364063.8864646</v>
      </c>
      <c r="B7110">
        <v>251886264.0183216</v>
      </c>
    </row>
    <row r="7111" spans="1:2" x14ac:dyDescent="0.25">
      <c r="A7111">
        <f ca="1">30281.8125839136*(((RANDBETWEEN(3800,4995))))</f>
        <v>131029403.05059414</v>
      </c>
      <c r="B7111">
        <v>227158095.18471929</v>
      </c>
    </row>
    <row r="7112" spans="1:2" x14ac:dyDescent="0.25">
      <c r="A7112">
        <f ca="1">29051.593377032*(((RANDBETWEEN(3800,4995))))</f>
        <v>140580660.35145772</v>
      </c>
      <c r="B7112">
        <v>243063520.24601445</v>
      </c>
    </row>
    <row r="7113" spans="1:2" x14ac:dyDescent="0.25">
      <c r="A7113">
        <f ca="1">30535.3166057343*(((RANDBETWEEN(3800,4995))))</f>
        <v>151760523.53049964</v>
      </c>
      <c r="B7113">
        <v>245211289.37251651</v>
      </c>
    </row>
    <row r="7114" spans="1:2" x14ac:dyDescent="0.25">
      <c r="A7114">
        <f ca="1">28769.8030182826*(((RANDBETWEEN(3800,4995))))</f>
        <v>125091103.52349289</v>
      </c>
      <c r="B7114">
        <v>229064432.41564256</v>
      </c>
    </row>
    <row r="7115" spans="1:2" x14ac:dyDescent="0.25">
      <c r="A7115">
        <f ca="1">31070.3742394642*(((RANDBETWEEN(3800,4995))))</f>
        <v>134099735.21752749</v>
      </c>
      <c r="B7115">
        <v>224607463.39617285</v>
      </c>
    </row>
    <row r="7116" spans="1:2" x14ac:dyDescent="0.25">
      <c r="A7116">
        <f ca="1">30738.0113722646*(((RANDBETWEEN(3800,4995))))</f>
        <v>134017729.58307384</v>
      </c>
      <c r="B7116">
        <v>265751635.0272986</v>
      </c>
    </row>
    <row r="7117" spans="1:2" x14ac:dyDescent="0.25">
      <c r="A7117">
        <f ca="1">32699.2642590505*(((RANDBETWEEN(3800,4995))))</f>
        <v>156498678.74381554</v>
      </c>
      <c r="B7117">
        <v>265081460.67016804</v>
      </c>
    </row>
    <row r="7118" spans="1:2" x14ac:dyDescent="0.25">
      <c r="A7118">
        <f ca="1">27803.9768352864*(((RANDBETWEEN(3800,4995))))</f>
        <v>120307807.76628424</v>
      </c>
      <c r="B7118">
        <v>211593926.60738057</v>
      </c>
    </row>
    <row r="7119" spans="1:2" x14ac:dyDescent="0.25">
      <c r="A7119">
        <f ca="1">27790.8840349763*(((RANDBETWEEN(3800,4995))))</f>
        <v>125642586.72212784</v>
      </c>
      <c r="B7119">
        <v>203884202.95051458</v>
      </c>
    </row>
    <row r="7120" spans="1:2" x14ac:dyDescent="0.25">
      <c r="A7120">
        <f ca="1">30028.2696212442*(((RANDBETWEEN(3800,4995))))</f>
        <v>114858131.30125903</v>
      </c>
      <c r="B7120">
        <v>228613695.07304803</v>
      </c>
    </row>
    <row r="7121" spans="1:2" x14ac:dyDescent="0.25">
      <c r="A7121">
        <f ca="1">27770.9580680756*(((RANDBETWEEN(3800,4995))))</f>
        <v>119220722.98624845</v>
      </c>
      <c r="B7121">
        <v>213657235.73191416</v>
      </c>
    </row>
    <row r="7122" spans="1:2" x14ac:dyDescent="0.25">
      <c r="A7122">
        <f ca="1">33011.4452292701*(((RANDBETWEEN(3800,4995))))</f>
        <v>126400823.78287509</v>
      </c>
      <c r="B7122">
        <v>267315369.73171043</v>
      </c>
    </row>
    <row r="7123" spans="1:2" x14ac:dyDescent="0.25">
      <c r="A7123">
        <f ca="1">32534.4474409535*(((RANDBETWEEN(3800,4995))))</f>
        <v>124281589.2244425</v>
      </c>
      <c r="B7123">
        <v>261514106.30013594</v>
      </c>
    </row>
    <row r="7124" spans="1:2" x14ac:dyDescent="0.25">
      <c r="A7124">
        <f ca="1">27505.6652461215*(((RANDBETWEEN(3800,4995))))</f>
        <v>112828238.83959039</v>
      </c>
      <c r="B7124">
        <v>217690683.43691018</v>
      </c>
    </row>
    <row r="7125" spans="1:2" x14ac:dyDescent="0.25">
      <c r="A7125">
        <f ca="1">25996.9949374955*(((RANDBETWEEN(3800,4995))))</f>
        <v>108329477.90454364</v>
      </c>
      <c r="B7125">
        <v>207637133.95618042</v>
      </c>
    </row>
    <row r="7126" spans="1:2" x14ac:dyDescent="0.25">
      <c r="A7126">
        <f ca="1">27598.701634559*(((RANDBETWEEN(3800,4995))))</f>
        <v>135012848.39626253</v>
      </c>
      <c r="B7126">
        <v>203729153.61485687</v>
      </c>
    </row>
    <row r="7127" spans="1:2" x14ac:dyDescent="0.25">
      <c r="A7127">
        <f ca="1">29356.6209147839*(((RANDBETWEEN(3800,4995))))</f>
        <v>111878082.30624156</v>
      </c>
      <c r="B7127">
        <v>213092644.29123634</v>
      </c>
    </row>
    <row r="7128" spans="1:2" x14ac:dyDescent="0.25">
      <c r="A7128">
        <f ca="1">27303.2169682646*(((RANDBETWEEN(3800,4995))))</f>
        <v>133294305.239068</v>
      </c>
      <c r="B7128">
        <v>236999216.40017459</v>
      </c>
    </row>
    <row r="7129" spans="1:2" x14ac:dyDescent="0.25">
      <c r="A7129">
        <f ca="1">28495.9493572385*(((RANDBETWEEN(3800,4995))))</f>
        <v>142251779.19133437</v>
      </c>
      <c r="B7129">
        <v>235963432.92178139</v>
      </c>
    </row>
    <row r="7130" spans="1:2" x14ac:dyDescent="0.25">
      <c r="A7130">
        <f ca="1">32428.4373858026*(((RANDBETWEEN(3800,4995))))</f>
        <v>160715335.68403786</v>
      </c>
      <c r="B7130">
        <v>230378865.89244032</v>
      </c>
    </row>
    <row r="7131" spans="1:2" x14ac:dyDescent="0.25">
      <c r="A7131">
        <f ca="1">31560.9487476319*(((RANDBETWEEN(3800,4995))))</f>
        <v>120436580.42096323</v>
      </c>
      <c r="B7131">
        <v>231264673.09841746</v>
      </c>
    </row>
    <row r="7132" spans="1:2" x14ac:dyDescent="0.25">
      <c r="A7132">
        <f ca="1">32790.4709643744*(((RANDBETWEEN(3800,4995))))</f>
        <v>141785996.44995508</v>
      </c>
      <c r="B7132">
        <v>216285987.30006897</v>
      </c>
    </row>
    <row r="7133" spans="1:2" x14ac:dyDescent="0.25">
      <c r="A7133">
        <f ca="1">28232.5227268578*(((RANDBETWEEN(3800,4995))))</f>
        <v>129530814.27082361</v>
      </c>
      <c r="B7133">
        <v>213555886.60533801</v>
      </c>
    </row>
    <row r="7134" spans="1:2" x14ac:dyDescent="0.25">
      <c r="A7134">
        <f ca="1">29047.4893733582*(((RANDBETWEEN(3800,4995))))</f>
        <v>115667102.68471241</v>
      </c>
      <c r="B7134">
        <v>267478182.26544201</v>
      </c>
    </row>
    <row r="7135" spans="1:2" x14ac:dyDescent="0.25">
      <c r="A7135">
        <f ca="1">31353.5072447662*(((RANDBETWEEN(3800,4995))))</f>
        <v>125790271.06600206</v>
      </c>
      <c r="B7135">
        <v>241041941.91403806</v>
      </c>
    </row>
    <row r="7136" spans="1:2" x14ac:dyDescent="0.25">
      <c r="A7136">
        <f ca="1">33243.3936471518*(((RANDBETWEEN(3800,4995))))</f>
        <v>166050751.26752323</v>
      </c>
      <c r="B7136">
        <v>225085490.12833691</v>
      </c>
    </row>
    <row r="7137" spans="1:2" x14ac:dyDescent="0.25">
      <c r="A7137">
        <f ca="1">33079.9104201406*(((RANDBETWEEN(3800,4995))))</f>
        <v>150215873.21785834</v>
      </c>
      <c r="B7137">
        <v>247154579.67076796</v>
      </c>
    </row>
    <row r="7138" spans="1:2" x14ac:dyDescent="0.25">
      <c r="A7138">
        <f ca="1">28793.0083813474*(((RANDBETWEEN(3800,4995))))</f>
        <v>134376970.11574814</v>
      </c>
      <c r="B7138">
        <v>222448697.57101768</v>
      </c>
    </row>
    <row r="7139" spans="1:2" x14ac:dyDescent="0.25">
      <c r="A7139">
        <f ca="1">28109.9044685649*(((RANDBETWEEN(3800,4995))))</f>
        <v>127478416.76494205</v>
      </c>
      <c r="B7139">
        <v>254274603.42587891</v>
      </c>
    </row>
    <row r="7140" spans="1:2" x14ac:dyDescent="0.25">
      <c r="A7140">
        <f ca="1">29289.2012259126*(((RANDBETWEEN(3800,4995))))</f>
        <v>127349446.93026809</v>
      </c>
      <c r="B7140">
        <v>205863741.25560027</v>
      </c>
    </row>
    <row r="7141" spans="1:2" x14ac:dyDescent="0.25">
      <c r="A7141">
        <f ca="1">29580.1033453178*(((RANDBETWEEN(3800,4995))))</f>
        <v>135151492.18475711</v>
      </c>
      <c r="B7141">
        <v>255649021.92820179</v>
      </c>
    </row>
    <row r="7142" spans="1:2" x14ac:dyDescent="0.25">
      <c r="A7142">
        <f ca="1">27810.3699483196*(((RANDBETWEEN(3800,4995))))</f>
        <v>132544223.17369135</v>
      </c>
      <c r="B7142">
        <v>253719368.447523</v>
      </c>
    </row>
    <row r="7143" spans="1:2" x14ac:dyDescent="0.25">
      <c r="A7143">
        <f ca="1">29265.3396673177*(((RANDBETWEEN(3800,4995))))</f>
        <v>118144176.23696165</v>
      </c>
      <c r="B7143">
        <v>210271061.50527403</v>
      </c>
    </row>
    <row r="7144" spans="1:2" x14ac:dyDescent="0.25">
      <c r="A7144">
        <f ca="1">28230.0762653203*(((RANDBETWEEN(3800,4995))))</f>
        <v>114529419.40840442</v>
      </c>
      <c r="B7144">
        <v>238799836.36415839</v>
      </c>
    </row>
    <row r="7145" spans="1:2" x14ac:dyDescent="0.25">
      <c r="A7145">
        <f ca="1">32186.2931812743*(((RANDBETWEEN(3800,4995))))</f>
        <v>124206905.3865376</v>
      </c>
      <c r="B7145">
        <v>221542817.12421963</v>
      </c>
    </row>
    <row r="7146" spans="1:2" x14ac:dyDescent="0.25">
      <c r="A7146">
        <f ca="1">26426.0428242046*(((RANDBETWEEN(3800,4995))))</f>
        <v>108267497.45076631</v>
      </c>
      <c r="B7146">
        <v>242128907.20869195</v>
      </c>
    </row>
    <row r="7147" spans="1:2" x14ac:dyDescent="0.25">
      <c r="A7147">
        <f ca="1">28770.4231688692*(((RANDBETWEEN(3800,4995))))</f>
        <v>112089568.66591445</v>
      </c>
      <c r="B7147">
        <v>244679244.06698978</v>
      </c>
    </row>
    <row r="7148" spans="1:2" x14ac:dyDescent="0.25">
      <c r="A7148">
        <f ca="1">33339.5432001277*(((RANDBETWEEN(3800,4995))))</f>
        <v>138759178.79893166</v>
      </c>
      <c r="B7148">
        <v>258221388.86185127</v>
      </c>
    </row>
    <row r="7149" spans="1:2" x14ac:dyDescent="0.25">
      <c r="A7149">
        <f ca="1">27702.1582293579*(((RANDBETWEEN(3800,4995))))</f>
        <v>115157871.7594406</v>
      </c>
      <c r="B7149">
        <v>248567560.59756213</v>
      </c>
    </row>
    <row r="7150" spans="1:2" x14ac:dyDescent="0.25">
      <c r="A7150">
        <f ca="1">28444.9400482803*(((RANDBETWEEN(3800,4995))))</f>
        <v>132183636.40435874</v>
      </c>
      <c r="B7150">
        <v>249614611.42857504</v>
      </c>
    </row>
    <row r="7151" spans="1:2" x14ac:dyDescent="0.25">
      <c r="A7151">
        <f ca="1">28232.0861104573*(((RANDBETWEEN(3800,4995))))</f>
        <v>138534846.5440141</v>
      </c>
      <c r="B7151">
        <v>211067060.10451221</v>
      </c>
    </row>
    <row r="7152" spans="1:2" x14ac:dyDescent="0.25">
      <c r="A7152">
        <f ca="1">28664.6362025262*(((RANDBETWEEN(3800,4995))))</f>
        <v>119130228.05769885</v>
      </c>
      <c r="B7152">
        <v>266245119.93018338</v>
      </c>
    </row>
    <row r="7153" spans="1:2" x14ac:dyDescent="0.25">
      <c r="A7153">
        <f ca="1">29518.3292670768*(((RANDBETWEEN(3800,4995))))</f>
        <v>141333760.53076392</v>
      </c>
      <c r="B7153">
        <v>220951198.72789353</v>
      </c>
    </row>
    <row r="7154" spans="1:2" x14ac:dyDescent="0.25">
      <c r="A7154">
        <f ca="1">33192.2094777206*(((RANDBETWEEN(3800,4995))))</f>
        <v>128619811.72616716</v>
      </c>
      <c r="B7154">
        <v>237585285.11854643</v>
      </c>
    </row>
    <row r="7155" spans="1:2" x14ac:dyDescent="0.25">
      <c r="A7155">
        <f ca="1">34228.9680712222*(((RANDBETWEEN(3800,4995))))</f>
        <v>168166920.13391453</v>
      </c>
      <c r="B7155">
        <v>246433739.13702807</v>
      </c>
    </row>
    <row r="7156" spans="1:2" x14ac:dyDescent="0.25">
      <c r="A7156">
        <f ca="1">31731.7958109785*(((RANDBETWEEN(3800,4995))))</f>
        <v>131337902.86164007</v>
      </c>
      <c r="B7156">
        <v>224865609.50193399</v>
      </c>
    </row>
    <row r="7157" spans="1:2" x14ac:dyDescent="0.25">
      <c r="A7157">
        <f ca="1">32835.0970919723*(((RANDBETWEEN(3800,4995))))</f>
        <v>126053937.73608179</v>
      </c>
      <c r="B7157">
        <v>252621824.54310173</v>
      </c>
    </row>
    <row r="7158" spans="1:2" x14ac:dyDescent="0.25">
      <c r="A7158">
        <f ca="1">30512.1580376548*(((RANDBETWEEN(3800,4995))))</f>
        <v>119516123.03349383</v>
      </c>
      <c r="B7158">
        <v>220950283.98889732</v>
      </c>
    </row>
    <row r="7159" spans="1:2" x14ac:dyDescent="0.25">
      <c r="A7159">
        <f ca="1">28477.2893825289*(((RANDBETWEEN(3800,4995))))</f>
        <v>118038364.49058245</v>
      </c>
      <c r="B7159">
        <v>213577541.39254957</v>
      </c>
    </row>
    <row r="7160" spans="1:2" x14ac:dyDescent="0.25">
      <c r="A7160">
        <f ca="1">32506.546675728*(((RANDBETWEEN(3800,4995))))</f>
        <v>156876594.25706327</v>
      </c>
      <c r="B7160">
        <v>222016151.9838649</v>
      </c>
    </row>
    <row r="7161" spans="1:2" x14ac:dyDescent="0.25">
      <c r="A7161">
        <f ca="1">30636.2885261672*(((RANDBETWEEN(3800,4995))))</f>
        <v>144848372.15171841</v>
      </c>
      <c r="B7161">
        <v>208545366.1352967</v>
      </c>
    </row>
    <row r="7162" spans="1:2" x14ac:dyDescent="0.25">
      <c r="A7162">
        <f ca="1">31058.2343485083*(((RANDBETWEEN(3800,4995))))</f>
        <v>126500188.50147434</v>
      </c>
      <c r="B7162">
        <v>248336481.01738822</v>
      </c>
    </row>
    <row r="7163" spans="1:2" x14ac:dyDescent="0.25">
      <c r="A7163">
        <f ca="1">30667.9923990614*(((RANDBETWEEN(3800,4995))))</f>
        <v>128989576.03045215</v>
      </c>
      <c r="B7163">
        <v>218690162.9921861</v>
      </c>
    </row>
    <row r="7164" spans="1:2" x14ac:dyDescent="0.25">
      <c r="A7164">
        <f ca="1">29824.721141716*(((RANDBETWEEN(3800,4995))))</f>
        <v>123683118.57469611</v>
      </c>
      <c r="B7164">
        <v>204389964.68362319</v>
      </c>
    </row>
    <row r="7165" spans="1:2" x14ac:dyDescent="0.25">
      <c r="A7165">
        <f ca="1">30440.4003530364*(((RANDBETWEEN(3800,4995))))</f>
        <v>132202658.73323709</v>
      </c>
      <c r="B7165">
        <v>249184002.67989799</v>
      </c>
    </row>
    <row r="7166" spans="1:2" x14ac:dyDescent="0.25">
      <c r="A7166">
        <f ca="1">27244.8191508568*(((RANDBETWEEN(3800,4995))))</f>
        <v>132546045.16891833</v>
      </c>
      <c r="B7166">
        <v>212219855.2143997</v>
      </c>
    </row>
    <row r="7167" spans="1:2" x14ac:dyDescent="0.25">
      <c r="A7167">
        <f ca="1">26473.9534986579*(((RANDBETWEEN(3800,4995))))</f>
        <v>122918566.09426861</v>
      </c>
      <c r="B7167">
        <v>266494411.79726344</v>
      </c>
    </row>
    <row r="7168" spans="1:2" x14ac:dyDescent="0.25">
      <c r="A7168">
        <f ca="1">30799.4800464614*(((RANDBETWEEN(3800,4995))))</f>
        <v>118208404.41831894</v>
      </c>
      <c r="B7168">
        <v>220529882.99819878</v>
      </c>
    </row>
    <row r="7169" spans="1:2" x14ac:dyDescent="0.25">
      <c r="A7169">
        <f ca="1">28693.9421766609*(((RANDBETWEEN(3800,4995))))</f>
        <v>124703872.6997682</v>
      </c>
      <c r="B7169">
        <v>207329702.49648523</v>
      </c>
    </row>
    <row r="7170" spans="1:2" x14ac:dyDescent="0.25">
      <c r="A7170">
        <f ca="1">31231.2801762716*(((RANDBETWEEN(3800,4995))))</f>
        <v>118710095.95000823</v>
      </c>
      <c r="B7170">
        <v>263982963.24016786</v>
      </c>
    </row>
    <row r="7171" spans="1:2" x14ac:dyDescent="0.25">
      <c r="A7171">
        <f ca="1">31011.0103028979*(((RANDBETWEEN(3800,4995))))</f>
        <v>146154891.55755767</v>
      </c>
      <c r="B7171">
        <v>262837793.19597214</v>
      </c>
    </row>
    <row r="7172" spans="1:2" x14ac:dyDescent="0.25">
      <c r="A7172">
        <f ca="1">30233.9571728743*(((RANDBETWEEN(3800,4995))))</f>
        <v>121298636.17757167</v>
      </c>
      <c r="B7172">
        <v>205452289.73117259</v>
      </c>
    </row>
    <row r="7173" spans="1:2" x14ac:dyDescent="0.25">
      <c r="A7173">
        <f ca="1">32909.0107317438*(((RANDBETWEEN(3800,4995))))</f>
        <v>128674231.96111827</v>
      </c>
      <c r="B7173">
        <v>263013833.72189671</v>
      </c>
    </row>
    <row r="7174" spans="1:2" x14ac:dyDescent="0.25">
      <c r="A7174">
        <f ca="1">32847.1270427785*(((RANDBETWEEN(3800,4995))))</f>
        <v>132012603.5849269</v>
      </c>
      <c r="B7174">
        <v>224611065.64842379</v>
      </c>
    </row>
    <row r="7175" spans="1:2" x14ac:dyDescent="0.25">
      <c r="A7175">
        <f ca="1">29859.9407939102*(((RANDBETWEEN(3800,4995))))</f>
        <v>124187493.76187268</v>
      </c>
      <c r="B7175">
        <v>259350102.27911419</v>
      </c>
    </row>
    <row r="7176" spans="1:2" x14ac:dyDescent="0.25">
      <c r="A7176">
        <f ca="1">27734.0206561913*(((RANDBETWEEN(3800,4995))))</f>
        <v>108079478.49717748</v>
      </c>
      <c r="B7176">
        <v>266050281.87867486</v>
      </c>
    </row>
    <row r="7177" spans="1:2" x14ac:dyDescent="0.25">
      <c r="A7177">
        <f ca="1">27153.9826259934*(((RANDBETWEEN(3800,4995))))</f>
        <v>122029997.92121431</v>
      </c>
      <c r="B7177">
        <v>227988265.12617326</v>
      </c>
    </row>
    <row r="7178" spans="1:2" x14ac:dyDescent="0.25">
      <c r="A7178">
        <f ca="1">33409.4084090724*(((RANDBETWEEN(3800,4995))))</f>
        <v>152113036.4865067</v>
      </c>
      <c r="B7178">
        <v>247421634.15403241</v>
      </c>
    </row>
    <row r="7179" spans="1:2" x14ac:dyDescent="0.25">
      <c r="A7179">
        <f ca="1">31804.7158517852*(((RANDBETWEEN(3800,4995))))</f>
        <v>142326103.43673873</v>
      </c>
      <c r="B7179">
        <v>224346088.57387006</v>
      </c>
    </row>
    <row r="7180" spans="1:2" x14ac:dyDescent="0.25">
      <c r="A7180">
        <f ca="1">31997.2847345353*(((RANDBETWEEN(3800,4995))))</f>
        <v>155442809.24037257</v>
      </c>
      <c r="B7180">
        <v>241414667.22105354</v>
      </c>
    </row>
    <row r="7181" spans="1:2" x14ac:dyDescent="0.25">
      <c r="A7181">
        <f ca="1">29620.6610110014*(((RANDBETWEEN(3800,4995))))</f>
        <v>124140190.29710703</v>
      </c>
      <c r="B7181">
        <v>241954159.8053419</v>
      </c>
    </row>
    <row r="7182" spans="1:2" x14ac:dyDescent="0.25">
      <c r="A7182">
        <f ca="1">31828.6370422538*(((RANDBETWEEN(3800,4995))))</f>
        <v>157710896.54436782</v>
      </c>
      <c r="B7182">
        <v>250922311.49731672</v>
      </c>
    </row>
    <row r="7183" spans="1:2" x14ac:dyDescent="0.25">
      <c r="A7183">
        <f ca="1">32026.9893892774*(((RANDBETWEEN(3800,4995))))</f>
        <v>125449717.43779938</v>
      </c>
      <c r="B7183">
        <v>244360355.03297153</v>
      </c>
    </row>
    <row r="7184" spans="1:2" x14ac:dyDescent="0.25">
      <c r="A7184">
        <f ca="1">25202.035268071*(((RANDBETWEEN(3800,4995))))</f>
        <v>125833762.09347846</v>
      </c>
      <c r="B7184">
        <v>248160271.3217873</v>
      </c>
    </row>
    <row r="7185" spans="1:2" x14ac:dyDescent="0.25">
      <c r="A7185">
        <f ca="1">27238.422993307*(((RANDBETWEEN(3800,4995))))</f>
        <v>104949643.79321189</v>
      </c>
      <c r="B7185">
        <v>224737537.51763961</v>
      </c>
    </row>
    <row r="7186" spans="1:2" x14ac:dyDescent="0.25">
      <c r="A7186">
        <f ca="1">29669.558001239*(((RANDBETWEEN(3800,4995))))</f>
        <v>138705183.65579242</v>
      </c>
      <c r="B7186">
        <v>249637751.41402638</v>
      </c>
    </row>
    <row r="7187" spans="1:2" x14ac:dyDescent="0.25">
      <c r="A7187">
        <f ca="1">30183.1459096458*(((RANDBETWEEN(3800,4995))))</f>
        <v>149980052.02502993</v>
      </c>
      <c r="B7187">
        <v>264580907.26666462</v>
      </c>
    </row>
    <row r="7188" spans="1:2" x14ac:dyDescent="0.25">
      <c r="A7188">
        <f ca="1">33527.022356989*(((RANDBETWEEN(3800,4995))))</f>
        <v>132565846.39953454</v>
      </c>
      <c r="B7188">
        <v>232848431.17803296</v>
      </c>
    </row>
    <row r="7189" spans="1:2" x14ac:dyDescent="0.25">
      <c r="A7189">
        <f ca="1">30801.4899758566*(((RANDBETWEEN(3800,4995))))</f>
        <v>118308522.99726532</v>
      </c>
      <c r="B7189">
        <v>255486160.2061587</v>
      </c>
    </row>
    <row r="7190" spans="1:2" x14ac:dyDescent="0.25">
      <c r="A7190">
        <f ca="1">27254.1171470394*(((RANDBETWEEN(3800,4995))))</f>
        <v>132591279.9203469</v>
      </c>
      <c r="B7190">
        <v>221787115.67765543</v>
      </c>
    </row>
    <row r="7191" spans="1:2" x14ac:dyDescent="0.25">
      <c r="A7191">
        <f ca="1">33256.0587413721*(((RANDBETWEEN(3800,4995))))</f>
        <v>132359113.79066084</v>
      </c>
      <c r="B7191">
        <v>226512898.15815958</v>
      </c>
    </row>
    <row r="7192" spans="1:2" x14ac:dyDescent="0.25">
      <c r="A7192">
        <f ca="1">32110.3745600158*(((RANDBETWEEN(3800,4995))))</f>
        <v>143276491.28679046</v>
      </c>
      <c r="B7192">
        <v>223522837.44917166</v>
      </c>
    </row>
    <row r="7193" spans="1:2" x14ac:dyDescent="0.25">
      <c r="A7193">
        <f ca="1">29144.4401514843*(((RANDBETWEEN(3800,4995))))</f>
        <v>118763593.61729839</v>
      </c>
      <c r="B7193">
        <v>224495353.14666814</v>
      </c>
    </row>
    <row r="7194" spans="1:2" x14ac:dyDescent="0.25">
      <c r="A7194">
        <f ca="1">25640.5707360771*(((RANDBETWEEN(3800,4995))))</f>
        <v>109895486.17482656</v>
      </c>
      <c r="B7194">
        <v>238926620.23331222</v>
      </c>
    </row>
    <row r="7195" spans="1:2" x14ac:dyDescent="0.25">
      <c r="A7195">
        <f ca="1">31596.8236614699*(((RANDBETWEEN(3800,4995))))</f>
        <v>143575966.71771941</v>
      </c>
      <c r="B7195">
        <v>238497422.61187857</v>
      </c>
    </row>
    <row r="7196" spans="1:2" x14ac:dyDescent="0.25">
      <c r="A7196">
        <f ca="1">26879.6221588825*(((RANDBETWEEN(3800,4995))))</f>
        <v>113270727.77753071</v>
      </c>
      <c r="B7196">
        <v>208010650.24590546</v>
      </c>
    </row>
    <row r="7197" spans="1:2" x14ac:dyDescent="0.25">
      <c r="A7197">
        <f ca="1">30129.0591485462*(((RANDBETWEEN(3800,4995))))</f>
        <v>128590824.44599508</v>
      </c>
      <c r="B7197">
        <v>206284055.04760224</v>
      </c>
    </row>
    <row r="7198" spans="1:2" x14ac:dyDescent="0.25">
      <c r="A7198">
        <f ca="1">32002.1566801087*(((RANDBETWEEN(3800,4995))))</f>
        <v>124200370.07550186</v>
      </c>
      <c r="B7198">
        <v>206555647.4755235</v>
      </c>
    </row>
    <row r="7199" spans="1:2" x14ac:dyDescent="0.25">
      <c r="A7199">
        <f ca="1">28692.9430929371*(((RANDBETWEEN(3800,4995))))</f>
        <v>120739904.53507915</v>
      </c>
      <c r="B7199">
        <v>225447963.71232879</v>
      </c>
    </row>
    <row r="7200" spans="1:2" x14ac:dyDescent="0.25">
      <c r="A7200">
        <f ca="1">32837.174097096*(((RANDBETWEEN(3800,4995))))</f>
        <v>157388575.44738132</v>
      </c>
      <c r="B7200">
        <v>207146817.25259903</v>
      </c>
    </row>
    <row r="7201" spans="1:2" x14ac:dyDescent="0.25">
      <c r="A7201">
        <f ca="1">27624.6744607673*(((RANDBETWEEN(3800,4995))))</f>
        <v>127791744.05550964</v>
      </c>
      <c r="B7201">
        <v>256031791.3734419</v>
      </c>
    </row>
    <row r="7202" spans="1:2" x14ac:dyDescent="0.25">
      <c r="A7202">
        <f ca="1">32052.0634708023*(((RANDBETWEEN(3800,4995))))</f>
        <v>156157653.22974882</v>
      </c>
      <c r="B7202">
        <v>224358108.12957147</v>
      </c>
    </row>
    <row r="7203" spans="1:2" x14ac:dyDescent="0.25">
      <c r="A7203">
        <f ca="1">31000.0787116913*(((RANDBETWEEN(3800,4995))))</f>
        <v>128247325.63026671</v>
      </c>
      <c r="B7203">
        <v>237085829.68398893</v>
      </c>
    </row>
    <row r="7204" spans="1:2" x14ac:dyDescent="0.25">
      <c r="A7204">
        <f ca="1">31766.1682254864*(((RANDBETWEEN(3800,4995))))</f>
        <v>154034149.72538373</v>
      </c>
      <c r="B7204">
        <v>205707792.51958239</v>
      </c>
    </row>
    <row r="7205" spans="1:2" x14ac:dyDescent="0.25">
      <c r="A7205">
        <f ca="1">28331.0425293784*(((RANDBETWEEN(3800,4995))))</f>
        <v>141116922.83883378</v>
      </c>
      <c r="B7205">
        <v>214298393.16222444</v>
      </c>
    </row>
    <row r="7206" spans="1:2" x14ac:dyDescent="0.25">
      <c r="A7206">
        <f ca="1">29194.6933229496*(((RANDBETWEEN(3800,4995))))</f>
        <v>134937872.53867304</v>
      </c>
      <c r="B7206">
        <v>234040785.28159621</v>
      </c>
    </row>
    <row r="7207" spans="1:2" x14ac:dyDescent="0.25">
      <c r="A7207">
        <f ca="1">26841.1415290348*(((RANDBETWEEN(3800,4995))))</f>
        <v>113564869.80934641</v>
      </c>
      <c r="B7207">
        <v>203762687.10233295</v>
      </c>
    </row>
    <row r="7208" spans="1:2" x14ac:dyDescent="0.25">
      <c r="A7208">
        <f ca="1">30165.2843795393*(((RANDBETWEEN(3800,4995))))</f>
        <v>128534276.74121697</v>
      </c>
      <c r="B7208">
        <v>204940304.86410835</v>
      </c>
    </row>
    <row r="7209" spans="1:2" x14ac:dyDescent="0.25">
      <c r="A7209">
        <f ca="1">31890.4289965595*(((RANDBETWEEN(3800,4995))))</f>
        <v>141402162.17074502</v>
      </c>
      <c r="B7209">
        <v>228171506.57159048</v>
      </c>
    </row>
    <row r="7210" spans="1:2" x14ac:dyDescent="0.25">
      <c r="A7210">
        <f ca="1">28391.121792853*(((RANDBETWEEN(3800,4995))))</f>
        <v>112911491.37017643</v>
      </c>
      <c r="B7210">
        <v>233352909.12266129</v>
      </c>
    </row>
    <row r="7211" spans="1:2" x14ac:dyDescent="0.25">
      <c r="A7211">
        <f ca="1">27740.8301563435*(((RANDBETWEEN(3800,4995))))</f>
        <v>113210327.86803769</v>
      </c>
      <c r="B7211">
        <v>229150197.21617556</v>
      </c>
    </row>
    <row r="7212" spans="1:2" x14ac:dyDescent="0.25">
      <c r="A7212">
        <f ca="1">29836.6595383854*(((RANDBETWEEN(3800,4995))))</f>
        <v>119465984.79169521</v>
      </c>
      <c r="B7212">
        <v>243284755.75176078</v>
      </c>
    </row>
    <row r="7213" spans="1:2" x14ac:dyDescent="0.25">
      <c r="A7213">
        <f ca="1">33970.3210881059*(((RANDBETWEEN(3800,4995))))</f>
        <v>131974697.42729133</v>
      </c>
      <c r="B7213">
        <v>240478189.28327009</v>
      </c>
    </row>
    <row r="7214" spans="1:2" x14ac:dyDescent="0.25">
      <c r="A7214">
        <f ca="1">32116.0628347572*(((RANDBETWEEN(3800,4995))))</f>
        <v>159713180.47724774</v>
      </c>
      <c r="B7214">
        <v>221190873.17265382</v>
      </c>
    </row>
    <row r="7215" spans="1:2" x14ac:dyDescent="0.25">
      <c r="A7215">
        <f ca="1">29967.3416608776*(((RANDBETWEEN(3800,4995))))</f>
        <v>137729902.27339363</v>
      </c>
      <c r="B7215">
        <v>211163365.92799118</v>
      </c>
    </row>
    <row r="7216" spans="1:2" x14ac:dyDescent="0.25">
      <c r="A7216">
        <f ca="1">30226.5088565327*(((RANDBETWEEN(3800,4995))))</f>
        <v>148986462.15384963</v>
      </c>
      <c r="B7216">
        <v>265543631.0990231</v>
      </c>
    </row>
    <row r="7217" spans="1:2" x14ac:dyDescent="0.25">
      <c r="A7217">
        <f ca="1">26691.4844780937*(((RANDBETWEEN(3800,4995))))</f>
        <v>119284244.13260095</v>
      </c>
      <c r="B7217">
        <v>257310019.06425178</v>
      </c>
    </row>
    <row r="7218" spans="1:2" x14ac:dyDescent="0.25">
      <c r="A7218">
        <f ca="1">30151.7517065032*(((RANDBETWEEN(3800,4995))))</f>
        <v>130436477.8823327</v>
      </c>
      <c r="B7218">
        <v>221302776.57469872</v>
      </c>
    </row>
    <row r="7219" spans="1:2" x14ac:dyDescent="0.25">
      <c r="A7219">
        <f ca="1">25928.5619053207*(((RANDBETWEEN(3800,4995))))</f>
        <v>107136817.79278499</v>
      </c>
      <c r="B7219">
        <v>230409829.86437541</v>
      </c>
    </row>
    <row r="7220" spans="1:2" x14ac:dyDescent="0.25">
      <c r="A7220">
        <f ca="1">33367.6102208077*(((RANDBETWEEN(3800,4995))))</f>
        <v>158029002.00574517</v>
      </c>
      <c r="B7220">
        <v>240000708.61380368</v>
      </c>
    </row>
    <row r="7221" spans="1:2" x14ac:dyDescent="0.25">
      <c r="A7221">
        <f ca="1">32791.2329942681*(((RANDBETWEEN(3800,4995))))</f>
        <v>163726626.34038052</v>
      </c>
      <c r="B7221">
        <v>218729906.88035372</v>
      </c>
    </row>
    <row r="7222" spans="1:2" x14ac:dyDescent="0.25">
      <c r="A7222">
        <f ca="1">30597.0382051596*(((RANDBETWEEN(3800,4995))))</f>
        <v>142979959.53271076</v>
      </c>
      <c r="B7222">
        <v>216066253.87392733</v>
      </c>
    </row>
    <row r="7223" spans="1:2" x14ac:dyDescent="0.25">
      <c r="A7223">
        <f ca="1">28772.6711097905*(((RANDBETWEEN(3800,4995))))</f>
        <v>113997322.93698999</v>
      </c>
      <c r="B7223">
        <v>230879798.72266072</v>
      </c>
    </row>
    <row r="7224" spans="1:2" x14ac:dyDescent="0.25">
      <c r="A7224">
        <f ca="1">29289.7719579333*(((RANDBETWEEN(3800,4995))))</f>
        <v>130661672.70434047</v>
      </c>
      <c r="B7224">
        <v>265843055.14919621</v>
      </c>
    </row>
    <row r="7225" spans="1:2" x14ac:dyDescent="0.25">
      <c r="A7225">
        <f ca="1">30689.6449561341*(((RANDBETWEEN(3800,4995))))</f>
        <v>119750994.61883511</v>
      </c>
      <c r="B7225">
        <v>228953351.56733432</v>
      </c>
    </row>
    <row r="7226" spans="1:2" x14ac:dyDescent="0.25">
      <c r="A7226">
        <f ca="1">32250.1615207303*(((RANDBETWEEN(3800,4995))))</f>
        <v>147802490.2495071</v>
      </c>
      <c r="B7226">
        <v>263942669.875451</v>
      </c>
    </row>
    <row r="7227" spans="1:2" x14ac:dyDescent="0.25">
      <c r="A7227">
        <f ca="1">31827.9223186051*(((RANDBETWEEN(3800,4995))))</f>
        <v>139024364.68766698</v>
      </c>
      <c r="B7227">
        <v>205534684.28091824</v>
      </c>
    </row>
    <row r="7228" spans="1:2" x14ac:dyDescent="0.25">
      <c r="A7228">
        <f ca="1">29349.9064133174*(((RANDBETWEEN(3800,4995))))</f>
        <v>121039014.04852079</v>
      </c>
      <c r="B7228">
        <v>243263101.0288012</v>
      </c>
    </row>
    <row r="7229" spans="1:2" x14ac:dyDescent="0.25">
      <c r="A7229">
        <f ca="1">27624.4339364055*(((RANDBETWEEN(3800,4995))))</f>
        <v>119337554.60527189</v>
      </c>
      <c r="B7229">
        <v>262572420.02669337</v>
      </c>
    </row>
    <row r="7230" spans="1:2" x14ac:dyDescent="0.25">
      <c r="A7230">
        <f ca="1">26643.0667382765*(((RANDBETWEEN(3800,4995))))</f>
        <v>111288089.7657811</v>
      </c>
      <c r="B7230">
        <v>233030882.43811452</v>
      </c>
    </row>
    <row r="7231" spans="1:2" x14ac:dyDescent="0.25">
      <c r="A7231">
        <f ca="1">27035.8813759864*(((RANDBETWEEN(3800,4995))))</f>
        <v>125067987.24531323</v>
      </c>
      <c r="B7231">
        <v>245546759.15965611</v>
      </c>
    </row>
    <row r="7232" spans="1:2" x14ac:dyDescent="0.25">
      <c r="A7232">
        <f ca="1">31763.5496858612*(((RANDBETWEEN(3800,4995))))</f>
        <v>146557018.25056356</v>
      </c>
      <c r="B7232">
        <v>234310338.79009646</v>
      </c>
    </row>
    <row r="7233" spans="1:2" x14ac:dyDescent="0.25">
      <c r="A7233">
        <f ca="1">33586.1124836832*(((RANDBETWEEN(3800,4995))))</f>
        <v>147745308.81572273</v>
      </c>
      <c r="B7233">
        <v>249366404.3743217</v>
      </c>
    </row>
    <row r="7234" spans="1:2" x14ac:dyDescent="0.25">
      <c r="A7234">
        <f ca="1">30324.7153268778*(((RANDBETWEEN(3800,4995))))</f>
        <v>145892205.43760896</v>
      </c>
      <c r="B7234">
        <v>216023403.65321532</v>
      </c>
    </row>
    <row r="7235" spans="1:2" x14ac:dyDescent="0.25">
      <c r="A7235">
        <f ca="1">27437.0165780823*(((RANDBETWEEN(3800,4995))))</f>
        <v>108211593.38395658</v>
      </c>
      <c r="B7235">
        <v>248080661.20065004</v>
      </c>
    </row>
    <row r="7236" spans="1:2" x14ac:dyDescent="0.25">
      <c r="A7236">
        <f ca="1">31547.9693928054*(((RANDBETWEEN(3800,4995))))</f>
        <v>130608593.28621431</v>
      </c>
      <c r="B7236">
        <v>248506753.20509034</v>
      </c>
    </row>
    <row r="7237" spans="1:2" x14ac:dyDescent="0.25">
      <c r="A7237">
        <f ca="1">29718.0280724504*(((RANDBETWEEN(3800,4995))))</f>
        <v>123894459.0340455</v>
      </c>
      <c r="B7237">
        <v>264213444.30399036</v>
      </c>
    </row>
    <row r="7238" spans="1:2" x14ac:dyDescent="0.25">
      <c r="A7238">
        <f ca="1">28105.0415592441*(((RANDBETWEEN(3800,4995))))</f>
        <v>134285888.57006854</v>
      </c>
      <c r="B7238">
        <v>207491588.59105965</v>
      </c>
    </row>
    <row r="7239" spans="1:2" x14ac:dyDescent="0.25">
      <c r="A7239">
        <f ca="1">28165.9238299864*(((RANDBETWEEN(3800,4995))))</f>
        <v>126915652.7779185</v>
      </c>
      <c r="B7239">
        <v>214780376.53445321</v>
      </c>
    </row>
    <row r="7240" spans="1:2" x14ac:dyDescent="0.25">
      <c r="A7240">
        <f ca="1">31045.2114360985*(((RANDBETWEEN(3800,4995))))</f>
        <v>131166018.31751631</v>
      </c>
      <c r="B7240">
        <v>243756423.68964571</v>
      </c>
    </row>
    <row r="7241" spans="1:2" x14ac:dyDescent="0.25">
      <c r="A7241">
        <f ca="1">31791.9277683789*(((RANDBETWEEN(3800,4995))))</f>
        <v>146528995.08445826</v>
      </c>
      <c r="B7241">
        <v>239338732.84272993</v>
      </c>
    </row>
    <row r="7242" spans="1:2" x14ac:dyDescent="0.25">
      <c r="A7242">
        <f ca="1">31015.1538515862*(((RANDBETWEEN(3800,4995))))</f>
        <v>122695948.636875</v>
      </c>
      <c r="B7242">
        <v>231783829.56250861</v>
      </c>
    </row>
    <row r="7243" spans="1:2" x14ac:dyDescent="0.25">
      <c r="A7243">
        <f ca="1">29142.9482419546*(((RANDBETWEEN(3800,4995))))</f>
        <v>130997552.34758584</v>
      </c>
      <c r="B7243">
        <v>265747954.72677055</v>
      </c>
    </row>
    <row r="7244" spans="1:2" x14ac:dyDescent="0.25">
      <c r="A7244">
        <f ca="1">31324.4952110732*(((RANDBETWEEN(3800,4995))))</f>
        <v>151704530.30722731</v>
      </c>
      <c r="B7244">
        <v>211867751.03711957</v>
      </c>
    </row>
    <row r="7245" spans="1:2" x14ac:dyDescent="0.25">
      <c r="A7245">
        <f ca="1">29776.3383696413*(((RANDBETWEEN(3800,4995))))</f>
        <v>132296271.37631637</v>
      </c>
      <c r="B7245">
        <v>252819577.15279898</v>
      </c>
    </row>
    <row r="7246" spans="1:2" x14ac:dyDescent="0.25">
      <c r="A7246">
        <f ca="1">29285.6806792204*(((RANDBETWEEN(3800,4995))))</f>
        <v>123907714.95378156</v>
      </c>
      <c r="B7246">
        <v>253356322.48996162</v>
      </c>
    </row>
    <row r="7247" spans="1:2" x14ac:dyDescent="0.25">
      <c r="A7247">
        <f ca="1">28256.0438590009*(((RANDBETWEEN(3800,4995))))</f>
        <v>126332772.09359291</v>
      </c>
      <c r="B7247">
        <v>218736877.66609567</v>
      </c>
    </row>
    <row r="7248" spans="1:2" x14ac:dyDescent="0.25">
      <c r="A7248">
        <f ca="1">31136.8688957808*(((RANDBETWEEN(3800,4995))))</f>
        <v>123519958.9095626</v>
      </c>
      <c r="B7248">
        <v>241336316.43173435</v>
      </c>
    </row>
    <row r="7249" spans="1:2" x14ac:dyDescent="0.25">
      <c r="A7249">
        <f ca="1">27367.0479678093*(((RANDBETWEEN(3800,4995))))</f>
        <v>109960798.73465772</v>
      </c>
      <c r="B7249">
        <v>265128225.99198222</v>
      </c>
    </row>
    <row r="7250" spans="1:2" x14ac:dyDescent="0.25">
      <c r="A7250">
        <f ca="1">27169.2544269306*(((RANDBETWEEN(3800,4995))))</f>
        <v>128999620.01906648</v>
      </c>
      <c r="B7250">
        <v>261117226.98247737</v>
      </c>
    </row>
    <row r="7251" spans="1:2" x14ac:dyDescent="0.25">
      <c r="A7251">
        <f ca="1">28838.5982071464*(((RANDBETWEEN(3800,4995))))</f>
        <v>119103410.59551443</v>
      </c>
      <c r="B7251">
        <v>245598781.31364694</v>
      </c>
    </row>
    <row r="7252" spans="1:2" x14ac:dyDescent="0.25">
      <c r="A7252">
        <f ca="1">30664.9231823052*(((RANDBETWEEN(3800,4995))))</f>
        <v>146455673.11868966</v>
      </c>
      <c r="B7252">
        <v>251344183.58300579</v>
      </c>
    </row>
    <row r="7253" spans="1:2" x14ac:dyDescent="0.25">
      <c r="A7253">
        <f ca="1">31533.9260604308*(((RANDBETWEEN(3800,4995))))</f>
        <v>129793639.66473298</v>
      </c>
      <c r="B7253">
        <v>234761316.5820263</v>
      </c>
    </row>
    <row r="7254" spans="1:2" x14ac:dyDescent="0.25">
      <c r="A7254">
        <f ca="1">27406.0210211664*(((RANDBETWEEN(3800,4995))))</f>
        <v>109678896.12670814</v>
      </c>
      <c r="B7254">
        <v>225866365.58104092</v>
      </c>
    </row>
    <row r="7255" spans="1:2" x14ac:dyDescent="0.25">
      <c r="A7255">
        <f ca="1">27191.7601099428*(((RANDBETWEEN(3800,4995))))</f>
        <v>104389167.06207046</v>
      </c>
      <c r="B7255">
        <v>243141786.37409016</v>
      </c>
    </row>
    <row r="7256" spans="1:2" x14ac:dyDescent="0.25">
      <c r="A7256">
        <f ca="1">34268.6463718784*(((RANDBETWEEN(3800,4995))))</f>
        <v>134161750.54590376</v>
      </c>
      <c r="B7256">
        <v>226424972.41671783</v>
      </c>
    </row>
    <row r="7257" spans="1:2" x14ac:dyDescent="0.25">
      <c r="A7257">
        <f ca="1">26311.5245633055*(((RANDBETWEEN(3800,4995))))</f>
        <v>118480795.10856466</v>
      </c>
      <c r="B7257">
        <v>224807867.26320389</v>
      </c>
    </row>
    <row r="7258" spans="1:2" x14ac:dyDescent="0.25">
      <c r="A7258">
        <f ca="1">31275.7411695344*(((RANDBETWEEN(3800,4995))))</f>
        <v>129544119.92421146</v>
      </c>
      <c r="B7258">
        <v>238129648.31225595</v>
      </c>
    </row>
    <row r="7259" spans="1:2" x14ac:dyDescent="0.25">
      <c r="A7259">
        <f ca="1">29564.1186889993*(((RANDBETWEEN(3800,4995))))</f>
        <v>124257990.84986393</v>
      </c>
      <c r="B7259">
        <v>255953869.13757679</v>
      </c>
    </row>
    <row r="7260" spans="1:2" x14ac:dyDescent="0.25">
      <c r="A7260">
        <f ca="1">31333.1635350171*(((RANDBETWEEN(3800,4995))))</f>
        <v>134231272.58401331</v>
      </c>
      <c r="B7260">
        <v>212938971.96281254</v>
      </c>
    </row>
    <row r="7261" spans="1:2" x14ac:dyDescent="0.25">
      <c r="A7261">
        <f ca="1">31454.5700781715*(((RANDBETWEEN(3800,4995))))</f>
        <v>135034469.34559008</v>
      </c>
      <c r="B7261">
        <v>247505074.33164212</v>
      </c>
    </row>
    <row r="7262" spans="1:2" x14ac:dyDescent="0.25">
      <c r="A7262">
        <f ca="1">27777.4664384707*(((RANDBETWEEN(3800,4995))))</f>
        <v>105721037.26481961</v>
      </c>
      <c r="B7262">
        <v>219803777.7476598</v>
      </c>
    </row>
    <row r="7263" spans="1:2" x14ac:dyDescent="0.25">
      <c r="A7263">
        <f ca="1">29592.3180743933*(((RANDBETWEEN(3800,4995))))</f>
        <v>113131431.99840549</v>
      </c>
      <c r="B7263">
        <v>242079327.5996291</v>
      </c>
    </row>
    <row r="7264" spans="1:2" x14ac:dyDescent="0.25">
      <c r="A7264">
        <f ca="1">29917.2413069466*(((RANDBETWEEN(3800,4995))))</f>
        <v>146295309.99096909</v>
      </c>
      <c r="B7264">
        <v>265942253.57453761</v>
      </c>
    </row>
    <row r="7265" spans="1:2" x14ac:dyDescent="0.25">
      <c r="A7265">
        <f ca="1">27430.0150667223*(((RANDBETWEEN(3800,4995))))</f>
        <v>131609212.29013383</v>
      </c>
      <c r="B7265">
        <v>216554846.75355077</v>
      </c>
    </row>
    <row r="7266" spans="1:2" x14ac:dyDescent="0.25">
      <c r="A7266">
        <f ca="1">28933.8747118118*(((RANDBETWEEN(3800,4995))))</f>
        <v>135439467.52599123</v>
      </c>
      <c r="B7266">
        <v>235504988.44643766</v>
      </c>
    </row>
    <row r="7267" spans="1:2" x14ac:dyDescent="0.25">
      <c r="A7267">
        <f ca="1">28573.56113929*(((RANDBETWEEN(3800,4995))))</f>
        <v>116151526.03121392</v>
      </c>
      <c r="B7267">
        <v>223057172.2167502</v>
      </c>
    </row>
    <row r="7268" spans="1:2" x14ac:dyDescent="0.25">
      <c r="A7268">
        <f ca="1">26490.8066452255*(((RANDBETWEEN(3800,4995))))</f>
        <v>120983513.94874488</v>
      </c>
      <c r="B7268">
        <v>213357617.85450771</v>
      </c>
    </row>
    <row r="7269" spans="1:2" x14ac:dyDescent="0.25">
      <c r="A7269">
        <f ca="1">26396.0218488047*(((RANDBETWEEN(3800,4995))))</f>
        <v>130264367.82385106</v>
      </c>
      <c r="B7269">
        <v>238553116.9843387</v>
      </c>
    </row>
    <row r="7270" spans="1:2" x14ac:dyDescent="0.25">
      <c r="A7270">
        <f ca="1">30002.9554326648*(((RANDBETWEEN(3800,4995))))</f>
        <v>129432749.73651579</v>
      </c>
      <c r="B7270">
        <v>259180011.21877995</v>
      </c>
    </row>
    <row r="7271" spans="1:2" x14ac:dyDescent="0.25">
      <c r="A7271">
        <f ca="1">29269.3933944508*(((RANDBETWEEN(3800,4995))))</f>
        <v>132502543.89667897</v>
      </c>
      <c r="B7271">
        <v>206448849.9640156</v>
      </c>
    </row>
    <row r="7272" spans="1:2" x14ac:dyDescent="0.25">
      <c r="A7272">
        <f ca="1">27413.471933031*(((RANDBETWEEN(3800,4995))))</f>
        <v>114314177.96073936</v>
      </c>
      <c r="B7272">
        <v>262288135.72859949</v>
      </c>
    </row>
    <row r="7273" spans="1:2" x14ac:dyDescent="0.25">
      <c r="A7273">
        <f ca="1">27555.7338595273*(((RANDBETWEEN(3800,4995))))</f>
        <v>128795500.05943042</v>
      </c>
      <c r="B7273">
        <v>220552727.42146301</v>
      </c>
    </row>
    <row r="7274" spans="1:2" x14ac:dyDescent="0.25">
      <c r="A7274">
        <f ca="1">30326.4852112877*(((RANDBETWEEN(3800,4995))))</f>
        <v>145749087.92544886</v>
      </c>
      <c r="B7274">
        <v>238864669.31129029</v>
      </c>
    </row>
    <row r="7275" spans="1:2" x14ac:dyDescent="0.25">
      <c r="A7275">
        <f ca="1">31538.4680031949*(((RANDBETWEEN(3800,4995))))</f>
        <v>146117722.25880182</v>
      </c>
      <c r="B7275">
        <v>212984822.50132072</v>
      </c>
    </row>
    <row r="7276" spans="1:2" x14ac:dyDescent="0.25">
      <c r="A7276">
        <f ca="1">30783.168345122*(((RANDBETWEEN(3800,4995))))</f>
        <v>147081978.35299268</v>
      </c>
      <c r="B7276">
        <v>238042231.9600032</v>
      </c>
    </row>
    <row r="7277" spans="1:2" x14ac:dyDescent="0.25">
      <c r="A7277">
        <f ca="1">25026.439256241*(((RANDBETWEEN(3800,4995))))</f>
        <v>109490671.7460545</v>
      </c>
      <c r="B7277">
        <v>261467221.7772679</v>
      </c>
    </row>
    <row r="7278" spans="1:2" x14ac:dyDescent="0.25">
      <c r="A7278">
        <f ca="1">31730.8338036791*(((RANDBETWEEN(3800,4995))))</f>
        <v>139330091.23195502</v>
      </c>
      <c r="B7278">
        <v>263338995.58989313</v>
      </c>
    </row>
    <row r="7279" spans="1:2" x14ac:dyDescent="0.25">
      <c r="A7279">
        <f ca="1">28241.3132331419*(((RANDBETWEEN(3800,4995))))</f>
        <v>140246361.51578259</v>
      </c>
      <c r="B7279">
        <v>231932337.66337767</v>
      </c>
    </row>
    <row r="7280" spans="1:2" x14ac:dyDescent="0.25">
      <c r="A7280">
        <f ca="1">24592.8434295066*(((RANDBETWEEN(3800,4995))))</f>
        <v>111626916.32653043</v>
      </c>
      <c r="B7280">
        <v>230179061.48728567</v>
      </c>
    </row>
    <row r="7281" spans="1:2" x14ac:dyDescent="0.25">
      <c r="A7281">
        <f ca="1">32341.7390218849*(((RANDBETWEEN(3800,4995))))</f>
        <v>147219596.02761984</v>
      </c>
      <c r="B7281">
        <v>205437925.81892478</v>
      </c>
    </row>
    <row r="7282" spans="1:2" x14ac:dyDescent="0.25">
      <c r="A7282">
        <f ca="1">27455.7988523967*(((RANDBETWEEN(3800,4995))))</f>
        <v>130771969.93396537</v>
      </c>
      <c r="B7282">
        <v>240332982.40316534</v>
      </c>
    </row>
    <row r="7283" spans="1:2" x14ac:dyDescent="0.25">
      <c r="A7283">
        <f ca="1">27279.8364959145*(((RANDBETWEEN(3800,4995))))</f>
        <v>126496601.83155568</v>
      </c>
      <c r="B7283">
        <v>225432159.49893177</v>
      </c>
    </row>
    <row r="7284" spans="1:2" x14ac:dyDescent="0.25">
      <c r="A7284">
        <f ca="1">32662.1054192969*(((RANDBETWEEN(3800,4995))))</f>
        <v>139891797.51084846</v>
      </c>
      <c r="B7284">
        <v>259899162.35840288</v>
      </c>
    </row>
    <row r="7285" spans="1:2" x14ac:dyDescent="0.25">
      <c r="A7285">
        <f ca="1">33942.3306329302*(((RANDBETWEEN(3800,4995))))</f>
        <v>130270664.96918628</v>
      </c>
      <c r="B7285">
        <v>255393325.40197134</v>
      </c>
    </row>
    <row r="7286" spans="1:2" x14ac:dyDescent="0.25">
      <c r="A7286">
        <f ca="1">29315.6134699314*(((RANDBETWEEN(3800,4995))))</f>
        <v>141653044.28670847</v>
      </c>
      <c r="B7286">
        <v>218792448.06201589</v>
      </c>
    </row>
    <row r="7287" spans="1:2" x14ac:dyDescent="0.25">
      <c r="A7287">
        <f ca="1">27477.8267031038*(((RANDBETWEEN(3800,4995))))</f>
        <v>110131129.42604001</v>
      </c>
      <c r="B7287">
        <v>249201091.47167432</v>
      </c>
    </row>
    <row r="7288" spans="1:2" x14ac:dyDescent="0.25">
      <c r="A7288">
        <f ca="1">26366.101899388*(((RANDBETWEEN(3800,4995))))</f>
        <v>105358943.18995462</v>
      </c>
      <c r="B7288">
        <v>257796167.49138212</v>
      </c>
    </row>
    <row r="7289" spans="1:2" x14ac:dyDescent="0.25">
      <c r="A7289">
        <f ca="1">30893.0029814005*(((RANDBETWEEN(3800,4995))))</f>
        <v>123541118.92262065</v>
      </c>
      <c r="B7289">
        <v>217090395.89701137</v>
      </c>
    </row>
    <row r="7290" spans="1:2" x14ac:dyDescent="0.25">
      <c r="A7290">
        <f ca="1">27778.6821035677*(((RANDBETWEEN(3800,4995))))</f>
        <v>122837332.26197621</v>
      </c>
      <c r="B7290">
        <v>246004025.16837409</v>
      </c>
    </row>
    <row r="7291" spans="1:2" x14ac:dyDescent="0.25">
      <c r="A7291">
        <f ca="1">29406.0413959037*(((RANDBETWEEN(3800,4995))))</f>
        <v>127092910.91309597</v>
      </c>
      <c r="B7291">
        <v>257708766.71940872</v>
      </c>
    </row>
    <row r="7292" spans="1:2" x14ac:dyDescent="0.25">
      <c r="A7292">
        <f ca="1">29533.5035326871*(((RANDBETWEEN(3800,4995))))</f>
        <v>143385159.6511957</v>
      </c>
      <c r="B7292">
        <v>261820860.39829093</v>
      </c>
    </row>
    <row r="7293" spans="1:2" x14ac:dyDescent="0.25">
      <c r="A7293">
        <f ca="1">29024.1269432676*(((RANDBETWEEN(3800,4995))))</f>
        <v>133510983.93903118</v>
      </c>
      <c r="B7293">
        <v>237708180.36338979</v>
      </c>
    </row>
    <row r="7294" spans="1:2" x14ac:dyDescent="0.25">
      <c r="A7294">
        <f ca="1">31352.9353058549*(((RANDBETWEEN(3800,4995))))</f>
        <v>130710387.29010913</v>
      </c>
      <c r="B7294">
        <v>262146553.52444485</v>
      </c>
    </row>
    <row r="7295" spans="1:2" x14ac:dyDescent="0.25">
      <c r="A7295">
        <f ca="1">32485.4117948151*(((RANDBETWEEN(3800,4995))))</f>
        <v>151187106.49306968</v>
      </c>
      <c r="B7295">
        <v>237312090.025213</v>
      </c>
    </row>
    <row r="7296" spans="1:2" x14ac:dyDescent="0.25">
      <c r="A7296">
        <f ca="1">29000.1396908773*(((RANDBETWEEN(3800,4995))))</f>
        <v>114289550.52174756</v>
      </c>
      <c r="B7296">
        <v>224649013.22944558</v>
      </c>
    </row>
    <row r="7297" spans="1:2" x14ac:dyDescent="0.25">
      <c r="A7297">
        <f ca="1">32301.0938757274*(((RANDBETWEEN(3800,4995))))</f>
        <v>158016951.24005863</v>
      </c>
      <c r="B7297">
        <v>259944655.49602363</v>
      </c>
    </row>
    <row r="7298" spans="1:2" x14ac:dyDescent="0.25">
      <c r="A7298">
        <f ca="1">30305.5742691349*(((RANDBETWEEN(3800,4995))))</f>
        <v>151042982.15736809</v>
      </c>
      <c r="B7298">
        <v>249375292.5124979</v>
      </c>
    </row>
    <row r="7299" spans="1:2" x14ac:dyDescent="0.25">
      <c r="A7299">
        <f ca="1">27566.8862799615*(((RANDBETWEEN(3800,4995))))</f>
        <v>106297913.49553177</v>
      </c>
      <c r="B7299">
        <v>205400502.12219173</v>
      </c>
    </row>
    <row r="7300" spans="1:2" x14ac:dyDescent="0.25">
      <c r="A7300">
        <f ca="1">27219.8374904911*(((RANDBETWEEN(3800,4995))))</f>
        <v>114486636.48500559</v>
      </c>
      <c r="B7300">
        <v>241706522.39330095</v>
      </c>
    </row>
    <row r="7301" spans="1:2" x14ac:dyDescent="0.25">
      <c r="A7301">
        <f ca="1">25952.2779079909*(((RANDBETWEEN(3800,4995))))</f>
        <v>125531168.24095209</v>
      </c>
      <c r="B7301">
        <v>214525054.81200933</v>
      </c>
    </row>
    <row r="7302" spans="1:2" x14ac:dyDescent="0.25">
      <c r="A7302">
        <f ca="1">32584.7832788097*(((RANDBETWEEN(3800,4995))))</f>
        <v>158394631.51829371</v>
      </c>
      <c r="B7302">
        <v>261708125.73778677</v>
      </c>
    </row>
    <row r="7303" spans="1:2" x14ac:dyDescent="0.25">
      <c r="A7303">
        <f ca="1">33079.3438725753*(((RANDBETWEEN(3800,4995))))</f>
        <v>132714327.61677198</v>
      </c>
      <c r="B7303">
        <v>250529839.8676084</v>
      </c>
    </row>
    <row r="7304" spans="1:2" x14ac:dyDescent="0.25">
      <c r="A7304">
        <f ca="1">31221.3918079427*(((RANDBETWEEN(3800,4995))))</f>
        <v>140527484.52755004</v>
      </c>
      <c r="B7304">
        <v>213070445.6301648</v>
      </c>
    </row>
    <row r="7305" spans="1:2" x14ac:dyDescent="0.25">
      <c r="A7305">
        <f ca="1">27820.5871360514*(((RANDBETWEEN(3800,4995))))</f>
        <v>127696494.95447582</v>
      </c>
      <c r="B7305">
        <v>223594723.68361267</v>
      </c>
    </row>
    <row r="7306" spans="1:2" x14ac:dyDescent="0.25">
      <c r="A7306">
        <f ca="1">29779.550838155*(((RANDBETWEEN(3800,4995))))</f>
        <v>139398077.47340366</v>
      </c>
      <c r="B7306">
        <v>209232370.80619848</v>
      </c>
    </row>
    <row r="7307" spans="1:2" x14ac:dyDescent="0.25">
      <c r="A7307">
        <f ca="1">27365.0119858348*(((RANDBETWEEN(3800,4995))))</f>
        <v>120707067.86951727</v>
      </c>
      <c r="B7307">
        <v>230429862.03491068</v>
      </c>
    </row>
    <row r="7308" spans="1:2" x14ac:dyDescent="0.25">
      <c r="A7308">
        <f ca="1">30728.3409731907*(((RANDBETWEEN(3800,4995))))</f>
        <v>117412990.85856169</v>
      </c>
      <c r="B7308">
        <v>206826466.69245765</v>
      </c>
    </row>
    <row r="7309" spans="1:2" x14ac:dyDescent="0.25">
      <c r="A7309">
        <f ca="1">30253.5956564425*(((RANDBETWEEN(3800,4995))))</f>
        <v>123525431.0652549</v>
      </c>
      <c r="B7309">
        <v>231168370.60023725</v>
      </c>
    </row>
    <row r="7310" spans="1:2" x14ac:dyDescent="0.25">
      <c r="A7310">
        <f ca="1">28913.9250695209*(((RANDBETWEEN(3800,4995))))</f>
        <v>134999116.14959323</v>
      </c>
      <c r="B7310">
        <v>234091324.32770696</v>
      </c>
    </row>
    <row r="7311" spans="1:2" x14ac:dyDescent="0.25">
      <c r="A7311">
        <f ca="1">30859.1750989453*(((RANDBETWEEN(3800,4995))))</f>
        <v>126430040.38037889</v>
      </c>
      <c r="B7311">
        <v>218360678.33903387</v>
      </c>
    </row>
    <row r="7312" spans="1:2" x14ac:dyDescent="0.25">
      <c r="A7312">
        <f ca="1">26872.7695162219*(((RANDBETWEEN(3800,4995))))</f>
        <v>116251600.92717595</v>
      </c>
      <c r="B7312">
        <v>257896129.04304135</v>
      </c>
    </row>
    <row r="7313" spans="1:2" x14ac:dyDescent="0.25">
      <c r="A7313">
        <f ca="1">29926.5854723817*(((RANDBETWEEN(3800,4995))))</f>
        <v>120215093.84255722</v>
      </c>
      <c r="B7313">
        <v>264414401.36591762</v>
      </c>
    </row>
    <row r="7314" spans="1:2" x14ac:dyDescent="0.25">
      <c r="A7314">
        <f ca="1">28931.654559982*(((RANDBETWEEN(3800,4995))))</f>
        <v>120558204.55144498</v>
      </c>
      <c r="B7314">
        <v>235359006.73057801</v>
      </c>
    </row>
    <row r="7315" spans="1:2" x14ac:dyDescent="0.25">
      <c r="A7315">
        <f ca="1">27882.4814756131*(((RANDBETWEEN(3800,4995))))</f>
        <v>137516398.63772365</v>
      </c>
      <c r="B7315">
        <v>203793433.08057183</v>
      </c>
    </row>
    <row r="7316" spans="1:2" x14ac:dyDescent="0.25">
      <c r="A7316">
        <f ca="1">30379.6885923202*(((RANDBETWEEN(3800,4995))))</f>
        <v>116293447.93140171</v>
      </c>
      <c r="B7316">
        <v>222712777.41585743</v>
      </c>
    </row>
    <row r="7317" spans="1:2" x14ac:dyDescent="0.25">
      <c r="A7317">
        <f ca="1">31700.3931600374*(((RANDBETWEEN(3800,4995))))</f>
        <v>147882334.09157425</v>
      </c>
      <c r="B7317">
        <v>255733547.51183623</v>
      </c>
    </row>
    <row r="7318" spans="1:2" x14ac:dyDescent="0.25">
      <c r="A7318">
        <f ca="1">27259.065079757*(((RANDBETWEEN(3800,4995))))</f>
        <v>127245315.79230553</v>
      </c>
      <c r="B7318">
        <v>256361204.04625642</v>
      </c>
    </row>
    <row r="7319" spans="1:2" x14ac:dyDescent="0.25">
      <c r="A7319">
        <f ca="1">30801.5102663521*(((RANDBETWEEN(3800,4995))))</f>
        <v>136111873.86701012</v>
      </c>
      <c r="B7319">
        <v>206777957.21545616</v>
      </c>
    </row>
    <row r="7320" spans="1:2" x14ac:dyDescent="0.25">
      <c r="A7320">
        <f ca="1">28816.7596147159*(((RANDBETWEEN(3800,4995))))</f>
        <v>128551564.64124759</v>
      </c>
      <c r="B7320">
        <v>210252373.41706833</v>
      </c>
    </row>
    <row r="7321" spans="1:2" x14ac:dyDescent="0.25">
      <c r="A7321">
        <f ca="1">26282.6636431668*(((RANDBETWEEN(3800,4995))))</f>
        <v>121031666.0767833</v>
      </c>
      <c r="B7321">
        <v>247063146.05406389</v>
      </c>
    </row>
    <row r="7322" spans="1:2" x14ac:dyDescent="0.25">
      <c r="A7322">
        <f ca="1">26861.5967290909*(((RANDBETWEEN(3800,4995))))</f>
        <v>104303580.09905989</v>
      </c>
      <c r="B7322">
        <v>212459354.14108586</v>
      </c>
    </row>
    <row r="7323" spans="1:2" x14ac:dyDescent="0.25">
      <c r="A7323">
        <f ca="1">28898.4120862315*(((RANDBETWEEN(3800,4995))))</f>
        <v>120737565.69627534</v>
      </c>
      <c r="B7323">
        <v>221630957.30290744</v>
      </c>
    </row>
    <row r="7324" spans="1:2" x14ac:dyDescent="0.25">
      <c r="A7324">
        <f ca="1">29821.5694536365*(((RANDBETWEEN(3800,4995))))</f>
        <v>134018133.12464224</v>
      </c>
      <c r="B7324">
        <v>240907627.89087331</v>
      </c>
    </row>
    <row r="7325" spans="1:2" x14ac:dyDescent="0.25">
      <c r="A7325">
        <f ca="1">29904.1452155837*(((RANDBETWEEN(3800,4995))))</f>
        <v>148115231.25278616</v>
      </c>
      <c r="B7325">
        <v>245123484.06121138</v>
      </c>
    </row>
    <row r="7326" spans="1:2" x14ac:dyDescent="0.25">
      <c r="A7326">
        <f ca="1">34546.9233563966*(((RANDBETWEEN(3800,4995))))</f>
        <v>132556544.91849394</v>
      </c>
      <c r="B7326">
        <v>204185609.30779099</v>
      </c>
    </row>
    <row r="7327" spans="1:2" x14ac:dyDescent="0.25">
      <c r="A7327">
        <f ca="1">33266.8891866603*(((RANDBETWEEN(3800,4995))))</f>
        <v>158184058.0825699</v>
      </c>
      <c r="B7327">
        <v>264280649.17025775</v>
      </c>
    </row>
    <row r="7328" spans="1:2" x14ac:dyDescent="0.25">
      <c r="A7328">
        <f ca="1">28659.7139230715*(((RANDBETWEEN(3800,4995))))</f>
        <v>119396368.20351601</v>
      </c>
      <c r="B7328">
        <v>204676795.38617772</v>
      </c>
    </row>
    <row r="7329" spans="1:2" x14ac:dyDescent="0.25">
      <c r="A7329">
        <f ca="1">27847.2079197221*(((RANDBETWEEN(3800,4995))))</f>
        <v>119882230.09440359</v>
      </c>
      <c r="B7329">
        <v>244714998.09569189</v>
      </c>
    </row>
    <row r="7330" spans="1:2" x14ac:dyDescent="0.25">
      <c r="A7330">
        <f ca="1">31706.6018430327*(((RANDBETWEEN(3800,4995))))</f>
        <v>149686867.30095726</v>
      </c>
      <c r="B7330">
        <v>210195118.56808531</v>
      </c>
    </row>
    <row r="7331" spans="1:2" x14ac:dyDescent="0.25">
      <c r="A7331">
        <f ca="1">30354.2086199872*(((RANDBETWEEN(3800,4995))))</f>
        <v>135926146.20030248</v>
      </c>
      <c r="B7331">
        <v>239498919.51295531</v>
      </c>
    </row>
    <row r="7332" spans="1:2" x14ac:dyDescent="0.25">
      <c r="A7332">
        <f ca="1">25916.8034765185*(((RANDBETWEEN(3800,4995))))</f>
        <v>123104816.51346296</v>
      </c>
      <c r="B7332">
        <v>230938265.33954874</v>
      </c>
    </row>
    <row r="7333" spans="1:2" x14ac:dyDescent="0.25">
      <c r="A7333">
        <f ca="1">32681.286754111*(((RANDBETWEEN(3800,4995))))</f>
        <v>154876617.92773226</v>
      </c>
      <c r="B7333">
        <v>233801069.64747059</v>
      </c>
    </row>
    <row r="7334" spans="1:2" x14ac:dyDescent="0.25">
      <c r="A7334">
        <f ca="1">32305.4893621636*(((RANDBETWEEN(3800,4995))))</f>
        <v>124925327.36348671</v>
      </c>
      <c r="B7334">
        <v>252867413.2760213</v>
      </c>
    </row>
    <row r="7335" spans="1:2" x14ac:dyDescent="0.25">
      <c r="A7335">
        <f ca="1">29388.3728400185*(((RANDBETWEEN(3800,4995))))</f>
        <v>139888654.71848795</v>
      </c>
      <c r="B7335">
        <v>253433670.68477875</v>
      </c>
    </row>
    <row r="7336" spans="1:2" x14ac:dyDescent="0.25">
      <c r="A7336">
        <f ca="1">31127.098972604*(((RANDBETWEEN(3800,4995))))</f>
        <v>151495590.69966382</v>
      </c>
      <c r="B7336">
        <v>207103606.64542964</v>
      </c>
    </row>
    <row r="7337" spans="1:2" x14ac:dyDescent="0.25">
      <c r="A7337">
        <f ca="1">31206.6907980401*(((RANDBETWEEN(3800,4995))))</f>
        <v>148169367.90909433</v>
      </c>
      <c r="B7337">
        <v>262501058.17019475</v>
      </c>
    </row>
    <row r="7338" spans="1:2" x14ac:dyDescent="0.25">
      <c r="A7338">
        <f ca="1">28318.1230656101*(((RANDBETWEEN(3800,4995))))</f>
        <v>107948685.1261057</v>
      </c>
      <c r="B7338">
        <v>264155598.64097589</v>
      </c>
    </row>
    <row r="7339" spans="1:2" x14ac:dyDescent="0.25">
      <c r="A7339">
        <f ca="1">30605.8271782951*(((RANDBETWEEN(3800,4995))))</f>
        <v>144122840.1825915</v>
      </c>
      <c r="B7339">
        <v>250459686.9764578</v>
      </c>
    </row>
    <row r="7340" spans="1:2" x14ac:dyDescent="0.25">
      <c r="A7340">
        <f ca="1">30786.2855248523*(((RANDBETWEEN(3800,4995))))</f>
        <v>150698867.64415202</v>
      </c>
      <c r="B7340">
        <v>262709928.27243477</v>
      </c>
    </row>
    <row r="7341" spans="1:2" x14ac:dyDescent="0.25">
      <c r="A7341">
        <f ca="1">35030.3593409842*(((RANDBETWEEN(3800,4995))))</f>
        <v>156655766.97288114</v>
      </c>
      <c r="B7341">
        <v>236332686.91185975</v>
      </c>
    </row>
    <row r="7342" spans="1:2" x14ac:dyDescent="0.25">
      <c r="A7342">
        <f ca="1">30368.5668557416*(((RANDBETWEEN(3800,4995))))</f>
        <v>121443898.85611069</v>
      </c>
      <c r="B7342">
        <v>248553493.51113126</v>
      </c>
    </row>
    <row r="7343" spans="1:2" x14ac:dyDescent="0.25">
      <c r="A7343">
        <f ca="1">33084.2881432677*(((RANDBETWEEN(3800,4995))))</f>
        <v>161451326.1391466</v>
      </c>
      <c r="B7343">
        <v>254858996.24805182</v>
      </c>
    </row>
    <row r="7344" spans="1:2" x14ac:dyDescent="0.25">
      <c r="A7344">
        <f ca="1">28753.5141967449*(((RANDBETWEEN(3800,4995))))</f>
        <v>125997899.21013594</v>
      </c>
      <c r="B7344">
        <v>207144262.52554676</v>
      </c>
    </row>
    <row r="7345" spans="1:2" x14ac:dyDescent="0.25">
      <c r="A7345">
        <f ca="1">29315.1782625918*(((RANDBETWEEN(3800,4995))))</f>
        <v>114065358.61974455</v>
      </c>
      <c r="B7345">
        <v>239906579.50468567</v>
      </c>
    </row>
    <row r="7346" spans="1:2" x14ac:dyDescent="0.25">
      <c r="A7346">
        <f ca="1">26083.5897052537*(((RANDBETWEEN(3800,4995))))</f>
        <v>104151773.69307822</v>
      </c>
      <c r="B7346">
        <v>222090217.78882444</v>
      </c>
    </row>
    <row r="7347" spans="1:2" x14ac:dyDescent="0.25">
      <c r="A7347">
        <f ca="1">29018.7409391081*(((RANDBETWEEN(3800,4995))))</f>
        <v>141205193.40969986</v>
      </c>
      <c r="B7347">
        <v>267583409.31481552</v>
      </c>
    </row>
    <row r="7348" spans="1:2" x14ac:dyDescent="0.25">
      <c r="A7348">
        <f ca="1">31964.3087870294*(((RANDBETWEEN(3800,4995))))</f>
        <v>127665449.29539536</v>
      </c>
      <c r="B7348">
        <v>216812105.87730879</v>
      </c>
    </row>
    <row r="7349" spans="1:2" x14ac:dyDescent="0.25">
      <c r="A7349">
        <f ca="1">26974.6860646386*(((RANDBETWEEN(3800,4995))))</f>
        <v>111567301.56334551</v>
      </c>
      <c r="B7349">
        <v>239432580.51110995</v>
      </c>
    </row>
    <row r="7350" spans="1:2" x14ac:dyDescent="0.25">
      <c r="A7350">
        <f ca="1">26151.9158712914*(((RANDBETWEEN(3800,4995))))</f>
        <v>110805667.54666148</v>
      </c>
      <c r="B7350">
        <v>235812820.94588691</v>
      </c>
    </row>
    <row r="7351" spans="1:2" x14ac:dyDescent="0.25">
      <c r="A7351">
        <f ca="1">30910.2831541623*(((RANDBETWEEN(3800,4995))))</f>
        <v>139003543.3442677</v>
      </c>
      <c r="B7351">
        <v>216570606.10159755</v>
      </c>
    </row>
    <row r="7352" spans="1:2" x14ac:dyDescent="0.25">
      <c r="A7352">
        <f ca="1">31241.2266748446*(((RANDBETWEEN(3800,4995))))</f>
        <v>152113532.67981842</v>
      </c>
      <c r="B7352">
        <v>261266083.6892398</v>
      </c>
    </row>
    <row r="7353" spans="1:2" x14ac:dyDescent="0.25">
      <c r="A7353">
        <f ca="1">26663.02326279*(((RANDBETWEEN(3800,4995))))</f>
        <v>112384643.05265976</v>
      </c>
      <c r="B7353">
        <v>260768181.48662877</v>
      </c>
    </row>
    <row r="7354" spans="1:2" x14ac:dyDescent="0.25">
      <c r="A7354">
        <f ca="1">27760.0756591153*(((RANDBETWEEN(3800,4995))))</f>
        <v>111928625.0575528</v>
      </c>
      <c r="B7354">
        <v>245707496.52385843</v>
      </c>
    </row>
    <row r="7355" spans="1:2" x14ac:dyDescent="0.25">
      <c r="A7355">
        <f ca="1">25284.7983556236*(((RANDBETWEEN(3800,4995))))</f>
        <v>99091124.755688801</v>
      </c>
      <c r="B7355">
        <v>206477641.90857407</v>
      </c>
    </row>
    <row r="7356" spans="1:2" x14ac:dyDescent="0.25">
      <c r="A7356">
        <f ca="1">29594.2301005843*(((RANDBETWEEN(3800,4995))))</f>
        <v>132700527.77101994</v>
      </c>
      <c r="B7356">
        <v>235495099.93973964</v>
      </c>
    </row>
    <row r="7357" spans="1:2" x14ac:dyDescent="0.25">
      <c r="A7357">
        <f ca="1">32057.1559558181*(((RANDBETWEEN(3800,4995))))</f>
        <v>137429027.58259198</v>
      </c>
      <c r="B7357">
        <v>264048389.03534037</v>
      </c>
    </row>
    <row r="7358" spans="1:2" x14ac:dyDescent="0.25">
      <c r="A7358">
        <f ca="1">27796.6913234677*(((RANDBETWEEN(3800,4995))))</f>
        <v>122805782.26708029</v>
      </c>
      <c r="B7358">
        <v>233320832.94809914</v>
      </c>
    </row>
    <row r="7359" spans="1:2" x14ac:dyDescent="0.25">
      <c r="A7359">
        <f ca="1">27126.5832558877*(((RANDBETWEEN(3800,4995))))</f>
        <v>108099434.27471258</v>
      </c>
      <c r="B7359">
        <v>246144122.03536916</v>
      </c>
    </row>
    <row r="7360" spans="1:2" x14ac:dyDescent="0.25">
      <c r="A7360">
        <f ca="1">30587.1341313361*(((RANDBETWEEN(3800,4995))))</f>
        <v>140853752.67480269</v>
      </c>
      <c r="B7360">
        <v>235993841.05659294</v>
      </c>
    </row>
    <row r="7361" spans="1:2" x14ac:dyDescent="0.25">
      <c r="A7361">
        <f ca="1">28314.3270982277*(((RANDBETWEEN(3800,4995))))</f>
        <v>122232950.08304919</v>
      </c>
      <c r="B7361">
        <v>234340431.01130971</v>
      </c>
    </row>
    <row r="7362" spans="1:2" x14ac:dyDescent="0.25">
      <c r="A7362">
        <f ca="1">29817.9496553827*(((RANDBETWEEN(3800,4995))))</f>
        <v>140830176.22237229</v>
      </c>
      <c r="B7362">
        <v>240766419.85769564</v>
      </c>
    </row>
    <row r="7363" spans="1:2" x14ac:dyDescent="0.25">
      <c r="A7363">
        <f ca="1">33003.0371390781*(((RANDBETWEEN(3800,4995))))</f>
        <v>145543393.7833344</v>
      </c>
      <c r="B7363">
        <v>244563450.95572913</v>
      </c>
    </row>
    <row r="7364" spans="1:2" x14ac:dyDescent="0.25">
      <c r="A7364">
        <f ca="1">34135.2024064995*(((RANDBETWEEN(3800,4995))))</f>
        <v>132922478.17090908</v>
      </c>
      <c r="B7364">
        <v>229531745.15736753</v>
      </c>
    </row>
    <row r="7365" spans="1:2" x14ac:dyDescent="0.25">
      <c r="A7365">
        <f ca="1">32479.9536608446*(((RANDBETWEEN(3800,4995))))</f>
        <v>138299642.68787611</v>
      </c>
      <c r="B7365">
        <v>249655966.13619179</v>
      </c>
    </row>
    <row r="7366" spans="1:2" x14ac:dyDescent="0.25">
      <c r="A7366">
        <f ca="1">31712.8889199774*(((RANDBETWEEN(3800,4995))))</f>
        <v>143849664.14101729</v>
      </c>
      <c r="B7366">
        <v>250377086.58685473</v>
      </c>
    </row>
    <row r="7367" spans="1:2" x14ac:dyDescent="0.25">
      <c r="A7367">
        <f ca="1">26421.5951676285*(((RANDBETWEEN(3800,4995))))</f>
        <v>105395743.12366997</v>
      </c>
      <c r="B7367">
        <v>210014886.28259718</v>
      </c>
    </row>
    <row r="7368" spans="1:2" x14ac:dyDescent="0.25">
      <c r="A7368">
        <f ca="1">27432.5549579307*(((RANDBETWEEN(3800,4995))))</f>
        <v>127863138.65891477</v>
      </c>
      <c r="B7368">
        <v>219566885.6903809</v>
      </c>
    </row>
    <row r="7369" spans="1:2" x14ac:dyDescent="0.25">
      <c r="A7369">
        <f ca="1">28635.924897856*(((RANDBETWEEN(3800,4995))))</f>
        <v>123564015.93424855</v>
      </c>
      <c r="B7369">
        <v>219660427.13915944</v>
      </c>
    </row>
    <row r="7370" spans="1:2" x14ac:dyDescent="0.25">
      <c r="A7370">
        <f ca="1">31995.9544228283*(((RANDBETWEEN(3800,4995))))</f>
        <v>151660823.96420598</v>
      </c>
      <c r="B7370">
        <v>256500898.00450799</v>
      </c>
    </row>
    <row r="7371" spans="1:2" x14ac:dyDescent="0.25">
      <c r="A7371">
        <f ca="1">27706.9984742089*(((RANDBETWEEN(3800,4995))))</f>
        <v>122603468.24837419</v>
      </c>
      <c r="B7371">
        <v>215813757.49073625</v>
      </c>
    </row>
    <row r="7372" spans="1:2" x14ac:dyDescent="0.25">
      <c r="A7372">
        <f ca="1">28128.7575884398*(((RANDBETWEEN(3800,4995))))</f>
        <v>139715538.9417803</v>
      </c>
      <c r="B7372">
        <v>265662335.56076109</v>
      </c>
    </row>
    <row r="7373" spans="1:2" x14ac:dyDescent="0.25">
      <c r="A7373">
        <f ca="1">31891.0328341135*(((RANDBETWEEN(3800,4995))))</f>
        <v>156106605.72298545</v>
      </c>
      <c r="B7373">
        <v>254572949.54748014</v>
      </c>
    </row>
    <row r="7374" spans="1:2" x14ac:dyDescent="0.25">
      <c r="A7374">
        <f ca="1">30472.912085155*(((RANDBETWEEN(3800,4995))))</f>
        <v>120337529.82427691</v>
      </c>
      <c r="B7374">
        <v>216427552.55534369</v>
      </c>
    </row>
    <row r="7375" spans="1:2" x14ac:dyDescent="0.25">
      <c r="A7375">
        <f ca="1">32943.0504234371*(((RANDBETWEEN(3800,4995))))</f>
        <v>128609668.85309848</v>
      </c>
      <c r="B7375">
        <v>263154330.05217707</v>
      </c>
    </row>
    <row r="7376" spans="1:2" x14ac:dyDescent="0.25">
      <c r="A7376">
        <f ca="1">32924.8972625417*(((RANDBETWEEN(3800,4995))))</f>
        <v>140688086.00284067</v>
      </c>
      <c r="B7376">
        <v>247824129.32936978</v>
      </c>
    </row>
    <row r="7377" spans="1:2" x14ac:dyDescent="0.25">
      <c r="A7377">
        <f ca="1">30822.9019544905*(((RANDBETWEEN(3800,4995))))</f>
        <v>142987442.16688138</v>
      </c>
      <c r="B7377">
        <v>212312917.75138313</v>
      </c>
    </row>
    <row r="7378" spans="1:2" x14ac:dyDescent="0.25">
      <c r="A7378">
        <f ca="1">35125.7833341877*(((RANDBETWEEN(3800,4995))))</f>
        <v>174469765.82091007</v>
      </c>
      <c r="B7378">
        <v>229832774.75358832</v>
      </c>
    </row>
    <row r="7379" spans="1:2" x14ac:dyDescent="0.25">
      <c r="A7379">
        <f ca="1">28030.5811266587*(((RANDBETWEEN(3800,4995))))</f>
        <v>112823089.03480133</v>
      </c>
      <c r="B7379">
        <v>227167091.21518421</v>
      </c>
    </row>
    <row r="7380" spans="1:2" x14ac:dyDescent="0.25">
      <c r="A7380">
        <f ca="1">31233.7076124169*(((RANDBETWEEN(3800,4995))))</f>
        <v>136397601.14342454</v>
      </c>
      <c r="B7380">
        <v>246742384.78057829</v>
      </c>
    </row>
    <row r="7381" spans="1:2" x14ac:dyDescent="0.25">
      <c r="A7381">
        <f ca="1">26678.1330338267*(((RANDBETWEEN(3800,4995))))</f>
        <v>120371736.24862607</v>
      </c>
      <c r="B7381">
        <v>217449249.3224718</v>
      </c>
    </row>
    <row r="7382" spans="1:2" x14ac:dyDescent="0.25">
      <c r="A7382">
        <f ca="1">31906.68214557*(((RANDBETWEEN(3800,4995))))</f>
        <v>133082771.22917257</v>
      </c>
      <c r="B7382">
        <v>255064291.40926665</v>
      </c>
    </row>
    <row r="7383" spans="1:2" x14ac:dyDescent="0.25">
      <c r="A7383">
        <f ca="1">32602.2253471087*(((RANDBETWEEN(3800,4995))))</f>
        <v>139439717.80958375</v>
      </c>
      <c r="B7383">
        <v>215026528.56942034</v>
      </c>
    </row>
    <row r="7384" spans="1:2" x14ac:dyDescent="0.25">
      <c r="A7384">
        <f ca="1">28082.1391355511*(((RANDBETWEEN(3800,4995))))</f>
        <v>118338134.31721234</v>
      </c>
      <c r="B7384">
        <v>207643342.06284001</v>
      </c>
    </row>
    <row r="7385" spans="1:2" x14ac:dyDescent="0.25">
      <c r="A7385">
        <f ca="1">31172.4044595649*(((RANDBETWEEN(3800,4995))))</f>
        <v>137033890.00424716</v>
      </c>
      <c r="B7385">
        <v>229985296.8590126</v>
      </c>
    </row>
    <row r="7386" spans="1:2" x14ac:dyDescent="0.25">
      <c r="A7386">
        <f ca="1">27435.6984437376*(((RANDBETWEEN(3800,4995))))</f>
        <v>133611851.4210023</v>
      </c>
      <c r="B7386">
        <v>244179032.21696538</v>
      </c>
    </row>
    <row r="7387" spans="1:2" x14ac:dyDescent="0.25">
      <c r="A7387">
        <f ca="1">30628.4378850996*(((RANDBETWEEN(3800,4995))))</f>
        <v>121809297.46904129</v>
      </c>
      <c r="B7387">
        <v>213977517.17177275</v>
      </c>
    </row>
    <row r="7388" spans="1:2" x14ac:dyDescent="0.25">
      <c r="A7388">
        <f ca="1">25567.817786853*(((RANDBETWEEN(3800,4995))))</f>
        <v>119631819.42468512</v>
      </c>
      <c r="B7388">
        <v>263457456.76486227</v>
      </c>
    </row>
    <row r="7389" spans="1:2" x14ac:dyDescent="0.25">
      <c r="A7389">
        <f ca="1">32805.8584417839*(((RANDBETWEEN(3800,4995))))</f>
        <v>153104941.34780535</v>
      </c>
      <c r="B7389">
        <v>254361196.71896464</v>
      </c>
    </row>
    <row r="7390" spans="1:2" x14ac:dyDescent="0.25">
      <c r="A7390">
        <f ca="1">28146.1822954259*(((RANDBETWEEN(3800,4995))))</f>
        <v>122041846.43296684</v>
      </c>
      <c r="B7390">
        <v>244026891.73085976</v>
      </c>
    </row>
    <row r="7391" spans="1:2" x14ac:dyDescent="0.25">
      <c r="A7391">
        <f ca="1">25381.3271324398*(((RANDBETWEEN(3800,4995))))</f>
        <v>96702856.374595687</v>
      </c>
      <c r="B7391">
        <v>262536829.51089096</v>
      </c>
    </row>
    <row r="7392" spans="1:2" x14ac:dyDescent="0.25">
      <c r="A7392">
        <f ca="1">28881.3593590789*(((RANDBETWEEN(3800,4995))))</f>
        <v>124594184.27506647</v>
      </c>
      <c r="B7392">
        <v>235867181.69845912</v>
      </c>
    </row>
    <row r="7393" spans="1:2" x14ac:dyDescent="0.25">
      <c r="A7393">
        <f ca="1">29356.9825361229*(((RANDBETWEEN(3800,4995))))</f>
        <v>115167442.48921028</v>
      </c>
      <c r="B7393">
        <v>225241908.25187209</v>
      </c>
    </row>
    <row r="7394" spans="1:2" x14ac:dyDescent="0.25">
      <c r="A7394">
        <f ca="1">28556.5751844133*(((RANDBETWEEN(3800,4995))))</f>
        <v>111313530.06884289</v>
      </c>
      <c r="B7394">
        <v>213772630.12417817</v>
      </c>
    </row>
    <row r="7395" spans="1:2" x14ac:dyDescent="0.25">
      <c r="A7395">
        <f ca="1">27504.4455921353*(((RANDBETWEEN(3800,4995))))</f>
        <v>116261291.51795609</v>
      </c>
      <c r="B7395">
        <v>220511932.16816527</v>
      </c>
    </row>
    <row r="7396" spans="1:2" x14ac:dyDescent="0.25">
      <c r="A7396">
        <f ca="1">31790.8461532599*(((RANDBETWEEN(3800,4995))))</f>
        <v>146237892.30499539</v>
      </c>
      <c r="B7396">
        <v>236210601.34758684</v>
      </c>
    </row>
    <row r="7397" spans="1:2" x14ac:dyDescent="0.25">
      <c r="A7397">
        <f ca="1">28757.6522103558*(((RANDBETWEEN(3800,4995))))</f>
        <v>114282909.88395402</v>
      </c>
      <c r="B7397">
        <v>209988418.98997891</v>
      </c>
    </row>
    <row r="7398" spans="1:2" x14ac:dyDescent="0.25">
      <c r="A7398">
        <f ca="1">32926.3826135716*(((RANDBETWEEN(3800,4995))))</f>
        <v>137368868.26382053</v>
      </c>
      <c r="B7398">
        <v>226305594.7574861</v>
      </c>
    </row>
    <row r="7399" spans="1:2" x14ac:dyDescent="0.25">
      <c r="A7399">
        <f ca="1">30522.5953995943*(((RANDBETWEEN(3800,4995))))</f>
        <v>120014845.1112047</v>
      </c>
      <c r="B7399">
        <v>208649186.821576</v>
      </c>
    </row>
    <row r="7400" spans="1:2" x14ac:dyDescent="0.25">
      <c r="A7400">
        <f ca="1">30860.3405414151*(((RANDBETWEEN(3800,4995))))</f>
        <v>119830702.32231493</v>
      </c>
      <c r="B7400">
        <v>220354816.79102561</v>
      </c>
    </row>
    <row r="7401" spans="1:2" x14ac:dyDescent="0.25">
      <c r="A7401">
        <f ca="1">30073.2810336635*(((RANDBETWEEN(3800,4995))))</f>
        <v>142457132.25646397</v>
      </c>
      <c r="B7401">
        <v>248699210.06209683</v>
      </c>
    </row>
    <row r="7402" spans="1:2" x14ac:dyDescent="0.25">
      <c r="A7402">
        <f ca="1">25596.5514959096*(((RANDBETWEEN(3800,4995))))</f>
        <v>106865602.49542244</v>
      </c>
      <c r="B7402">
        <v>228449881.10460961</v>
      </c>
    </row>
    <row r="7403" spans="1:2" x14ac:dyDescent="0.25">
      <c r="A7403">
        <f ca="1">28127.3199691075*(((RANDBETWEEN(3800,4995))))</f>
        <v>132507804.37446541</v>
      </c>
      <c r="B7403">
        <v>243528644.9937444</v>
      </c>
    </row>
    <row r="7404" spans="1:2" x14ac:dyDescent="0.25">
      <c r="A7404">
        <f ca="1">25458.4100629026*(((RANDBETWEEN(3800,4995))))</f>
        <v>105397817.66041675</v>
      </c>
      <c r="B7404">
        <v>224034701.18260363</v>
      </c>
    </row>
    <row r="7405" spans="1:2" x14ac:dyDescent="0.25">
      <c r="A7405">
        <f ca="1">32784.5637427946*(((RANDBETWEEN(3800,4995))))</f>
        <v>154808709.99347603</v>
      </c>
      <c r="B7405">
        <v>233043696.34469813</v>
      </c>
    </row>
    <row r="7406" spans="1:2" x14ac:dyDescent="0.25">
      <c r="A7406">
        <f ca="1">29792.8281572307*(((RANDBETWEEN(3800,4995))))</f>
        <v>128466675.01397879</v>
      </c>
      <c r="B7406">
        <v>220493492.2628299</v>
      </c>
    </row>
    <row r="7407" spans="1:2" x14ac:dyDescent="0.25">
      <c r="A7407">
        <f ca="1">31268.6774669386*(((RANDBETWEEN(3800,4995))))</f>
        <v>145336812.8663305</v>
      </c>
      <c r="B7407">
        <v>253041012.8005372</v>
      </c>
    </row>
    <row r="7408" spans="1:2" x14ac:dyDescent="0.25">
      <c r="A7408">
        <f ca="1">29657.7597255484*(((RANDBETWEEN(3800,4995))))</f>
        <v>119431798.41478343</v>
      </c>
      <c r="B7408">
        <v>217493240.4987644</v>
      </c>
    </row>
    <row r="7409" spans="1:2" x14ac:dyDescent="0.25">
      <c r="A7409">
        <f ca="1">27937.4732939723*(((RANDBETWEEN(3800,4995))))</f>
        <v>123902694.05876733</v>
      </c>
      <c r="B7409">
        <v>255317676.82332215</v>
      </c>
    </row>
    <row r="7410" spans="1:2" x14ac:dyDescent="0.25">
      <c r="A7410">
        <f ca="1">33094.6583480753*(((RANDBETWEEN(3800,4995))))</f>
        <v>144094142.44752002</v>
      </c>
      <c r="B7410">
        <v>247529570.14752999</v>
      </c>
    </row>
    <row r="7411" spans="1:2" x14ac:dyDescent="0.25">
      <c r="A7411">
        <f ca="1">31187.6722363955*(((RANDBETWEEN(3800,4995))))</f>
        <v>133077797.43269955</v>
      </c>
      <c r="B7411">
        <v>258065451.70106441</v>
      </c>
    </row>
    <row r="7412" spans="1:2" x14ac:dyDescent="0.25">
      <c r="A7412">
        <f ca="1">29655.5906187297*(((RANDBETWEEN(3800,4995))))</f>
        <v>140775088.66711009</v>
      </c>
      <c r="B7412">
        <v>215260466.09464616</v>
      </c>
    </row>
    <row r="7413" spans="1:2" x14ac:dyDescent="0.25">
      <c r="A7413">
        <f ca="1">32400.5980036604*(((RANDBETWEEN(3800,4995))))</f>
        <v>145673088.62445718</v>
      </c>
      <c r="B7413">
        <v>235135736.2246556</v>
      </c>
    </row>
    <row r="7414" spans="1:2" x14ac:dyDescent="0.25">
      <c r="A7414">
        <f ca="1">26088.3956867359*(((RANDBETWEEN(3800,4995))))</f>
        <v>118989172.72720261</v>
      </c>
      <c r="B7414">
        <v>204853330.81403893</v>
      </c>
    </row>
    <row r="7415" spans="1:2" x14ac:dyDescent="0.25">
      <c r="A7415">
        <f ca="1">32686.7423457202*(((RANDBETWEEN(3800,4995))))</f>
        <v>133459968.99757563</v>
      </c>
      <c r="B7415">
        <v>244716805.39045298</v>
      </c>
    </row>
    <row r="7416" spans="1:2" x14ac:dyDescent="0.25">
      <c r="A7416">
        <f ca="1">31730.9056156816*(((RANDBETWEEN(3800,4995))))</f>
        <v>156052593.81792226</v>
      </c>
      <c r="B7416">
        <v>236475777.7632035</v>
      </c>
    </row>
    <row r="7417" spans="1:2" x14ac:dyDescent="0.25">
      <c r="A7417">
        <f ca="1">31306.2969821477*(((RANDBETWEEN(3800,4995))))</f>
        <v>119840504.84766127</v>
      </c>
      <c r="B7417">
        <v>230422727.91021076</v>
      </c>
    </row>
    <row r="7418" spans="1:2" x14ac:dyDescent="0.25">
      <c r="A7418">
        <f ca="1">27190.5765486073*(((RANDBETWEEN(3800,4995))))</f>
        <v>117408909.5368863</v>
      </c>
      <c r="B7418">
        <v>250489640.04598317</v>
      </c>
    </row>
    <row r="7419" spans="1:2" x14ac:dyDescent="0.25">
      <c r="A7419">
        <f ca="1">32191.0554468244*(((RANDBETWEEN(3800,4995))))</f>
        <v>158508757.0201636</v>
      </c>
      <c r="B7419">
        <v>252974175.64660627</v>
      </c>
    </row>
    <row r="7420" spans="1:2" x14ac:dyDescent="0.25">
      <c r="A7420">
        <f ca="1">26614.1063001576*(((RANDBETWEEN(3800,4995))))</f>
        <v>122398274.87442462</v>
      </c>
      <c r="B7420">
        <v>262822756.51222977</v>
      </c>
    </row>
    <row r="7421" spans="1:2" x14ac:dyDescent="0.25">
      <c r="A7421">
        <f ca="1">31492.7200955157*(((RANDBETWEEN(3800,4995))))</f>
        <v>132363902.56145261</v>
      </c>
      <c r="B7421">
        <v>236361708.08602685</v>
      </c>
    </row>
    <row r="7422" spans="1:2" x14ac:dyDescent="0.25">
      <c r="A7422">
        <f ca="1">30883.5448858238*(((RANDBETWEEN(3800,4995))))</f>
        <v>150279329.41441861</v>
      </c>
      <c r="B7422">
        <v>250176950.95120993</v>
      </c>
    </row>
    <row r="7423" spans="1:2" x14ac:dyDescent="0.25">
      <c r="A7423">
        <f ca="1">31545.7302886097*(((RANDBETWEEN(3800,4995))))</f>
        <v>156277547.84977227</v>
      </c>
      <c r="B7423">
        <v>229306094.20783198</v>
      </c>
    </row>
    <row r="7424" spans="1:2" x14ac:dyDescent="0.25">
      <c r="A7424">
        <f ca="1">28294.8501730411*(((RANDBETWEEN(3800,4995))))</f>
        <v>117197269.41673604</v>
      </c>
      <c r="B7424">
        <v>204815706.05372977</v>
      </c>
    </row>
    <row r="7425" spans="1:2" x14ac:dyDescent="0.25">
      <c r="A7425">
        <f ca="1">28776.7405522523*(((RANDBETWEEN(3800,4995))))</f>
        <v>138962880.12682626</v>
      </c>
      <c r="B7425">
        <v>251856317.26300454</v>
      </c>
    </row>
    <row r="7426" spans="1:2" x14ac:dyDescent="0.25">
      <c r="A7426">
        <f ca="1">26818.2915982224*(((RANDBETWEEN(3800,4995))))</f>
        <v>120119128.06843807</v>
      </c>
      <c r="B7426">
        <v>214777026.29156065</v>
      </c>
    </row>
    <row r="7427" spans="1:2" x14ac:dyDescent="0.25">
      <c r="A7427">
        <f ca="1">30249.1299878861*(((RANDBETWEEN(3800,4995))))</f>
        <v>142806142.67281008</v>
      </c>
      <c r="B7427">
        <v>241424194.6259833</v>
      </c>
    </row>
    <row r="7428" spans="1:2" x14ac:dyDescent="0.25">
      <c r="A7428">
        <f ca="1">30015.4619118543*(((RANDBETWEEN(3800,4995))))</f>
        <v>121622651.66683365</v>
      </c>
      <c r="B7428">
        <v>222777544.95964095</v>
      </c>
    </row>
    <row r="7429" spans="1:2" x14ac:dyDescent="0.25">
      <c r="A7429">
        <f ca="1">25984.0402707425*(((RANDBETWEEN(3800,4995))))</f>
        <v>128153286.61530191</v>
      </c>
      <c r="B7429">
        <v>266243683.91142887</v>
      </c>
    </row>
    <row r="7430" spans="1:2" x14ac:dyDescent="0.25">
      <c r="A7430">
        <f ca="1">33159.7290967697*(((RANDBETWEEN(3800,4995))))</f>
        <v>155287011.36017239</v>
      </c>
      <c r="B7430">
        <v>217576355.57046884</v>
      </c>
    </row>
    <row r="7431" spans="1:2" x14ac:dyDescent="0.25">
      <c r="A7431">
        <f ca="1">27771.8279885677*(((RANDBETWEEN(3800,4995))))</f>
        <v>137303917.57547849</v>
      </c>
      <c r="B7431">
        <v>246491773.79657385</v>
      </c>
    </row>
    <row r="7432" spans="1:2" x14ac:dyDescent="0.25">
      <c r="A7432">
        <f ca="1">34490.9531330541*(((RANDBETWEEN(3800,4995))))</f>
        <v>162693825.92861611</v>
      </c>
      <c r="B7432">
        <v>239090530.7581701</v>
      </c>
    </row>
    <row r="7433" spans="1:2" x14ac:dyDescent="0.25">
      <c r="A7433">
        <f ca="1">28065.4497835209*(((RANDBETWEEN(3800,4995))))</f>
        <v>131514697.68557917</v>
      </c>
      <c r="B7433">
        <v>223591937.85905758</v>
      </c>
    </row>
    <row r="7434" spans="1:2" x14ac:dyDescent="0.25">
      <c r="A7434">
        <f ca="1">31458.2387660475*(((RANDBETWEEN(3800,4995))))</f>
        <v>150968087.83826214</v>
      </c>
      <c r="B7434">
        <v>243635159.19149134</v>
      </c>
    </row>
    <row r="7435" spans="1:2" x14ac:dyDescent="0.25">
      <c r="A7435">
        <f ca="1">29251.8793461638*(((RANDBETWEEN(3800,4995))))</f>
        <v>117504799.33353995</v>
      </c>
      <c r="B7435">
        <v>238669948.73915157</v>
      </c>
    </row>
    <row r="7436" spans="1:2" x14ac:dyDescent="0.25">
      <c r="A7436">
        <f ca="1">29624.6905120748*(((RANDBETWEEN(3800,4995))))</f>
        <v>124482949.53173815</v>
      </c>
      <c r="B7436">
        <v>207245089.4928776</v>
      </c>
    </row>
    <row r="7437" spans="1:2" x14ac:dyDescent="0.25">
      <c r="A7437">
        <f ca="1">31604.4882690762*(((RANDBETWEEN(3800,4995))))</f>
        <v>150974640.46137688</v>
      </c>
      <c r="B7437">
        <v>240244164.35649562</v>
      </c>
    </row>
    <row r="7438" spans="1:2" x14ac:dyDescent="0.25">
      <c r="A7438">
        <f ca="1">27966.1368964312*(((RANDBETWEEN(3800,4995))))</f>
        <v>109207764.58056369</v>
      </c>
      <c r="B7438">
        <v>245090180.61658999</v>
      </c>
    </row>
    <row r="7439" spans="1:2" x14ac:dyDescent="0.25">
      <c r="A7439">
        <f ca="1">30832.3459990606*(((RANDBETWEEN(3800,4995))))</f>
        <v>145528673.11556622</v>
      </c>
      <c r="B7439">
        <v>209528616.44202763</v>
      </c>
    </row>
    <row r="7440" spans="1:2" x14ac:dyDescent="0.25">
      <c r="A7440">
        <f ca="1">32292.0857503914*(((RANDBETWEEN(3800,4995))))</f>
        <v>155131179.94488052</v>
      </c>
      <c r="B7440">
        <v>241964258.07527685</v>
      </c>
    </row>
    <row r="7441" spans="1:2" x14ac:dyDescent="0.25">
      <c r="A7441">
        <f ca="1">29066.3616748564*(((RANDBETWEEN(3800,4995))))</f>
        <v>135420179.04315618</v>
      </c>
      <c r="B7441">
        <v>204815767.03388357</v>
      </c>
    </row>
    <row r="7442" spans="1:2" x14ac:dyDescent="0.25">
      <c r="A7442">
        <f ca="1">32596.6629489977*(((RANDBETWEEN(3800,4995))))</f>
        <v>138829187.49978137</v>
      </c>
      <c r="B7442">
        <v>244494314.40657854</v>
      </c>
    </row>
    <row r="7443" spans="1:2" x14ac:dyDescent="0.25">
      <c r="A7443">
        <f ca="1">26709.0481992688*(((RANDBETWEEN(3800,4995))))</f>
        <v>121472751.21027453</v>
      </c>
      <c r="B7443">
        <v>209260289.53220323</v>
      </c>
    </row>
    <row r="7444" spans="1:2" x14ac:dyDescent="0.25">
      <c r="A7444">
        <f ca="1">29240.2956310741*(((RANDBETWEEN(3800,4995))))</f>
        <v>145528951.35585567</v>
      </c>
      <c r="B7444">
        <v>210622457.29367357</v>
      </c>
    </row>
    <row r="7445" spans="1:2" x14ac:dyDescent="0.25">
      <c r="A7445">
        <f ca="1">29351.1941288287*(((RANDBETWEEN(3800,4995))))</f>
        <v>120369247.12232634</v>
      </c>
      <c r="B7445">
        <v>241999408.60177121</v>
      </c>
    </row>
    <row r="7446" spans="1:2" x14ac:dyDescent="0.25">
      <c r="A7446">
        <f ca="1">27932.0325964688*(((RANDBETWEEN(3800,4995))))</f>
        <v>111197421.76654236</v>
      </c>
      <c r="B7446">
        <v>209121730.70455417</v>
      </c>
    </row>
    <row r="7447" spans="1:2" x14ac:dyDescent="0.25">
      <c r="A7447">
        <f ca="1">29123.9779796785*(((RANDBETWEEN(3800,4995))))</f>
        <v>126631056.25564219</v>
      </c>
      <c r="B7447">
        <v>205606058.69775921</v>
      </c>
    </row>
    <row r="7448" spans="1:2" x14ac:dyDescent="0.25">
      <c r="A7448">
        <f ca="1">32493.2474821362*(((RANDBETWEEN(3800,4995))))</f>
        <v>136699092.15734699</v>
      </c>
      <c r="B7448">
        <v>209274910.65306836</v>
      </c>
    </row>
    <row r="7449" spans="1:2" x14ac:dyDescent="0.25">
      <c r="A7449">
        <f ca="1">33866.3767915321*(((RANDBETWEEN(3800,4995))))</f>
        <v>128861563.69177984</v>
      </c>
      <c r="B7449">
        <v>236994637.53160727</v>
      </c>
    </row>
    <row r="7450" spans="1:2" x14ac:dyDescent="0.25">
      <c r="A7450">
        <f ca="1">27134.2300219374*(((RANDBETWEEN(3800,4995))))</f>
        <v>110680524.25948258</v>
      </c>
      <c r="B7450">
        <v>249504848.15599549</v>
      </c>
    </row>
    <row r="7451" spans="1:2" x14ac:dyDescent="0.25">
      <c r="A7451">
        <f ca="1">30482.7850059488*(((RANDBETWEEN(3800,4995))))</f>
        <v>124369762.82427107</v>
      </c>
      <c r="B7451">
        <v>205844824.16619152</v>
      </c>
    </row>
    <row r="7452" spans="1:2" x14ac:dyDescent="0.25">
      <c r="A7452">
        <f ca="1">31280.7526451027*(((RANDBETWEEN(3800,4995))))</f>
        <v>119242229.08313149</v>
      </c>
      <c r="B7452">
        <v>215090696.03852993</v>
      </c>
    </row>
    <row r="7453" spans="1:2" x14ac:dyDescent="0.25">
      <c r="A7453">
        <f ca="1">29656.135406142*(((RANDBETWEEN(3800,4995))))</f>
        <v>117556920.74994679</v>
      </c>
      <c r="B7453">
        <v>213340832.87368804</v>
      </c>
    </row>
    <row r="7454" spans="1:2" x14ac:dyDescent="0.25">
      <c r="A7454">
        <f ca="1">32184.5450452957*(((RANDBETWEEN(3800,4995))))</f>
        <v>132729063.76679954</v>
      </c>
      <c r="B7454">
        <v>226327808.62920675</v>
      </c>
    </row>
    <row r="7455" spans="1:2" x14ac:dyDescent="0.25">
      <c r="A7455">
        <f ca="1">30508.7738758921*(((RANDBETWEEN(3800,4995))))</f>
        <v>151689623.71093571</v>
      </c>
      <c r="B7455">
        <v>256627472.08594763</v>
      </c>
    </row>
    <row r="7456" spans="1:2" x14ac:dyDescent="0.25">
      <c r="A7456">
        <f ca="1">29177.4587206262*(((RANDBETWEEN(3800,4995))))</f>
        <v>112595813.20289639</v>
      </c>
      <c r="B7456">
        <v>224515179.05129629</v>
      </c>
    </row>
    <row r="7457" spans="1:2" x14ac:dyDescent="0.25">
      <c r="A7457">
        <f ca="1">30986.5554594438*(((RANDBETWEEN(3800,4995))))</f>
        <v>147031205.65506083</v>
      </c>
      <c r="B7457">
        <v>256377804.16737434</v>
      </c>
    </row>
    <row r="7458" spans="1:2" x14ac:dyDescent="0.25">
      <c r="A7458">
        <f ca="1">26602.1452200246*(((RANDBETWEEN(3800,4995))))</f>
        <v>108057913.88373978</v>
      </c>
      <c r="B7458">
        <v>225434639.94277984</v>
      </c>
    </row>
    <row r="7459" spans="1:2" x14ac:dyDescent="0.25">
      <c r="A7459">
        <f ca="1">29375.4868176662*(((RANDBETWEEN(3800,4995))))</f>
        <v>133893468.91492267</v>
      </c>
      <c r="B7459">
        <v>254293207.88314492</v>
      </c>
    </row>
    <row r="7460" spans="1:2" x14ac:dyDescent="0.25">
      <c r="A7460">
        <f ca="1">32165.9041622408*(((RANDBETWEEN(3800,4995))))</f>
        <v>149121131.69614843</v>
      </c>
      <c r="B7460">
        <v>248999757.50897413</v>
      </c>
    </row>
    <row r="7461" spans="1:2" x14ac:dyDescent="0.25">
      <c r="A7461">
        <f ca="1">28587.3290367103*(((RANDBETWEEN(3800,4995))))</f>
        <v>125784247.76152553</v>
      </c>
      <c r="B7461">
        <v>263354431.87427223</v>
      </c>
    </row>
    <row r="7462" spans="1:2" x14ac:dyDescent="0.25">
      <c r="A7462">
        <f ca="1">28586.9779506773*(((RANDBETWEEN(3800,4995))))</f>
        <v>120522699.04005551</v>
      </c>
      <c r="B7462">
        <v>203722443.19082743</v>
      </c>
    </row>
    <row r="7463" spans="1:2" x14ac:dyDescent="0.25">
      <c r="A7463">
        <f ca="1">27186.5246666564*(((RANDBETWEEN(3800,4995))))</f>
        <v>121496578.73528756</v>
      </c>
      <c r="B7463">
        <v>231553716.19450992</v>
      </c>
    </row>
    <row r="7464" spans="1:2" x14ac:dyDescent="0.25">
      <c r="A7464">
        <f ca="1">26364.6108293909*(((RANDBETWEEN(3800,4995))))</f>
        <v>101292834.80651964</v>
      </c>
      <c r="B7464">
        <v>239925796.79510182</v>
      </c>
    </row>
    <row r="7465" spans="1:2" x14ac:dyDescent="0.25">
      <c r="A7465">
        <f ca="1">26811.1145549638*(((RANDBETWEEN(3800,4995))))</f>
        <v>119121781.96770418</v>
      </c>
      <c r="B7465">
        <v>207588247.65991631</v>
      </c>
    </row>
    <row r="7466" spans="1:2" x14ac:dyDescent="0.25">
      <c r="A7466">
        <f ca="1">29150.171011833*(((RANDBETWEEN(3800,4995))))</f>
        <v>139483568.29162094</v>
      </c>
      <c r="B7466">
        <v>224437153.3448835</v>
      </c>
    </row>
    <row r="7467" spans="1:2" x14ac:dyDescent="0.25">
      <c r="A7467">
        <f ca="1">27316.7892426946*(((RANDBETWEEN(3800,4995))))</f>
        <v>130874737.26174998</v>
      </c>
      <c r="B7467">
        <v>231390671.96486181</v>
      </c>
    </row>
    <row r="7468" spans="1:2" x14ac:dyDescent="0.25">
      <c r="A7468">
        <f ca="1">28261.3671313483*(((RANDBETWEEN(3800,4995))))</f>
        <v>111943275.20727079</v>
      </c>
      <c r="B7468">
        <v>267088678.21283752</v>
      </c>
    </row>
    <row r="7469" spans="1:2" x14ac:dyDescent="0.25">
      <c r="A7469">
        <f ca="1">26551.3684542259*(((RANDBETWEEN(3800,4995))))</f>
        <v>105063764.973372</v>
      </c>
      <c r="B7469">
        <v>248954515.87198761</v>
      </c>
    </row>
    <row r="7470" spans="1:2" x14ac:dyDescent="0.25">
      <c r="A7470">
        <f ca="1">26427.2901723603*(((RANDBETWEEN(3800,4995))))</f>
        <v>120217742.99406685</v>
      </c>
      <c r="B7470">
        <v>223123490.25709176</v>
      </c>
    </row>
    <row r="7471" spans="1:2" x14ac:dyDescent="0.25">
      <c r="A7471">
        <f ca="1">26333.940648377*(((RANDBETWEEN(3800,4995))))</f>
        <v>119556090.54363137</v>
      </c>
      <c r="B7471">
        <v>244857444.73762712</v>
      </c>
    </row>
    <row r="7472" spans="1:2" x14ac:dyDescent="0.25">
      <c r="A7472">
        <f ca="1">27829.4713031161*(((RANDBETWEEN(3800,4995))))</f>
        <v>117913469.91130282</v>
      </c>
      <c r="B7472">
        <v>223076965.7744953</v>
      </c>
    </row>
    <row r="7473" spans="1:2" x14ac:dyDescent="0.25">
      <c r="A7473">
        <f ca="1">32841.9229880923*(((RANDBETWEEN(3800,4995))))</f>
        <v>151959577.66590294</v>
      </c>
      <c r="B7473">
        <v>216094425.29348445</v>
      </c>
    </row>
    <row r="7474" spans="1:2" x14ac:dyDescent="0.25">
      <c r="A7474">
        <f ca="1">27233.9832660212*(((RANDBETWEEN(3800,4995))))</f>
        <v>107519765.93425168</v>
      </c>
      <c r="B7474">
        <v>214583051.89661193</v>
      </c>
    </row>
    <row r="7475" spans="1:2" x14ac:dyDescent="0.25">
      <c r="A7475">
        <f ca="1">30337.6296477351*(((RANDBETWEEN(3800,4995))))</f>
        <v>137004735.48917192</v>
      </c>
      <c r="B7475">
        <v>262690861.58847639</v>
      </c>
    </row>
    <row r="7476" spans="1:2" x14ac:dyDescent="0.25">
      <c r="A7476">
        <f ca="1">27035.922899967*(((RANDBETWEEN(3800,4995))))</f>
        <v>117930695.68965596</v>
      </c>
      <c r="B7476">
        <v>236294240.83807147</v>
      </c>
    </row>
    <row r="7477" spans="1:2" x14ac:dyDescent="0.25">
      <c r="A7477">
        <f ca="1">28275.6670163236*(((RANDBETWEEN(3800,4995))))</f>
        <v>136430093.35376161</v>
      </c>
      <c r="B7477">
        <v>209747837.70587119</v>
      </c>
    </row>
    <row r="7478" spans="1:2" x14ac:dyDescent="0.25">
      <c r="A7478">
        <f ca="1">31964.1409551592*(((RANDBETWEEN(3800,4995))))</f>
        <v>158701959.84236565</v>
      </c>
      <c r="B7478">
        <v>220651972.59479195</v>
      </c>
    </row>
    <row r="7479" spans="1:2" x14ac:dyDescent="0.25">
      <c r="A7479">
        <f ca="1">28441.8776768199*(((RANDBETWEEN(3800,4995))))</f>
        <v>119342118.73193619</v>
      </c>
      <c r="B7479">
        <v>236993456.93624455</v>
      </c>
    </row>
    <row r="7480" spans="1:2" x14ac:dyDescent="0.25">
      <c r="A7480">
        <f ca="1">28671.3859294775*(((RANDBETWEEN(3800,4995))))</f>
        <v>116463169.64553745</v>
      </c>
      <c r="B7480">
        <v>208575934.82234085</v>
      </c>
    </row>
    <row r="7481" spans="1:2" x14ac:dyDescent="0.25">
      <c r="A7481">
        <f ca="1">28499.0052664469*(((RANDBETWEEN(3800,4995))))</f>
        <v>137507700.41060644</v>
      </c>
      <c r="B7481">
        <v>228434702.94312796</v>
      </c>
    </row>
    <row r="7482" spans="1:2" x14ac:dyDescent="0.25">
      <c r="A7482">
        <f ca="1">32328.3584066561*(((RANDBETWEEN(3800,4995))))</f>
        <v>137201553.07784864</v>
      </c>
      <c r="B7482">
        <v>255496804.15976942</v>
      </c>
    </row>
    <row r="7483" spans="1:2" x14ac:dyDescent="0.25">
      <c r="A7483">
        <f ca="1">28674.4914846193*(((RANDBETWEEN(3800,4995))))</f>
        <v>129092560.66375589</v>
      </c>
      <c r="B7483">
        <v>267623522.41167164</v>
      </c>
    </row>
    <row r="7484" spans="1:2" x14ac:dyDescent="0.25">
      <c r="A7484">
        <f ca="1">27018.430109161*(((RANDBETWEEN(3800,4995))))</f>
        <v>132525399.68543452</v>
      </c>
      <c r="B7484">
        <v>224941004.05788407</v>
      </c>
    </row>
    <row r="7485" spans="1:2" x14ac:dyDescent="0.25">
      <c r="A7485">
        <f ca="1">27318.8787923*(((RANDBETWEEN(3800,4995))))</f>
        <v>114711972.04886791</v>
      </c>
      <c r="B7485">
        <v>208622947.23820785</v>
      </c>
    </row>
    <row r="7486" spans="1:2" x14ac:dyDescent="0.25">
      <c r="A7486">
        <f ca="1">30489.9046103796*(((RANDBETWEEN(3800,4995))))</f>
        <v>143881859.85638148</v>
      </c>
      <c r="B7486">
        <v>239799451.58503017</v>
      </c>
    </row>
    <row r="7487" spans="1:2" x14ac:dyDescent="0.25">
      <c r="A7487">
        <f ca="1">33164.9665986972*(((RANDBETWEEN(3800,4995))))</f>
        <v>165227863.59470958</v>
      </c>
      <c r="B7487">
        <v>243712971.99762583</v>
      </c>
    </row>
    <row r="7488" spans="1:2" x14ac:dyDescent="0.25">
      <c r="A7488">
        <f ca="1">30345.6636988862*(((RANDBETWEEN(3800,4995))))</f>
        <v>130425662.57781276</v>
      </c>
      <c r="B7488">
        <v>220873103.29013842</v>
      </c>
    </row>
    <row r="7489" spans="1:2" x14ac:dyDescent="0.25">
      <c r="A7489">
        <f ca="1">27728.5259693365*(((RANDBETWEEN(3800,4995))))</f>
        <v>128771274.60159859</v>
      </c>
      <c r="B7489">
        <v>266485757.99127489</v>
      </c>
    </row>
    <row r="7490" spans="1:2" x14ac:dyDescent="0.25">
      <c r="A7490">
        <f ca="1">30423.4459114891*(((RANDBETWEEN(3800,4995))))</f>
        <v>128599905.86786427</v>
      </c>
      <c r="B7490">
        <v>251015505.16592336</v>
      </c>
    </row>
    <row r="7491" spans="1:2" x14ac:dyDescent="0.25">
      <c r="A7491">
        <f ca="1">29564.6632255083*(((RANDBETWEEN(3800,4995))))</f>
        <v>140520844.31084099</v>
      </c>
      <c r="B7491">
        <v>222091397.63825464</v>
      </c>
    </row>
    <row r="7492" spans="1:2" x14ac:dyDescent="0.25">
      <c r="A7492">
        <f ca="1">27234.9958471761*(((RANDBETWEEN(3800,4995))))</f>
        <v>113106937.75332232</v>
      </c>
      <c r="B7492">
        <v>225026630.23085558</v>
      </c>
    </row>
    <row r="7493" spans="1:2" x14ac:dyDescent="0.25">
      <c r="A7493">
        <f ca="1">27320.2082173803*(((RANDBETWEEN(3800,4995))))</f>
        <v>114526312.84725831</v>
      </c>
      <c r="B7493">
        <v>256491597.98378754</v>
      </c>
    </row>
    <row r="7494" spans="1:2" x14ac:dyDescent="0.25">
      <c r="A7494">
        <f ca="1">33119.6485320047*(((RANDBETWEEN(3800,4995))))</f>
        <v>137545900.35341555</v>
      </c>
      <c r="B7494">
        <v>239785623.83893737</v>
      </c>
    </row>
    <row r="7495" spans="1:2" x14ac:dyDescent="0.25">
      <c r="A7495">
        <f ca="1">28152.0551156119*(((RANDBETWEEN(3800,4995))))</f>
        <v>110074535.50204256</v>
      </c>
      <c r="B7495">
        <v>231072156.30479521</v>
      </c>
    </row>
    <row r="7496" spans="1:2" x14ac:dyDescent="0.25">
      <c r="A7496">
        <f ca="1">33021.5481525589*(((RANDBETWEEN(3800,4995))))</f>
        <v>148861139.07173535</v>
      </c>
      <c r="B7496">
        <v>251288867.66950527</v>
      </c>
    </row>
    <row r="7497" spans="1:2" x14ac:dyDescent="0.25">
      <c r="A7497">
        <f ca="1">27322.3120719376*(((RANDBETWEEN(3800,4995))))</f>
        <v>126092470.21199214</v>
      </c>
      <c r="B7497">
        <v>260592628.0548456</v>
      </c>
    </row>
    <row r="7498" spans="1:2" x14ac:dyDescent="0.25">
      <c r="A7498">
        <f ca="1">27176.2968068541*(((RANDBETWEEN(3800,4995))))</f>
        <v>133408441.02484682</v>
      </c>
      <c r="B7498">
        <v>223973361.18435729</v>
      </c>
    </row>
    <row r="7499" spans="1:2" x14ac:dyDescent="0.25">
      <c r="A7499">
        <f ca="1">26737.7509576865*(((RANDBETWEEN(3800,4995))))</f>
        <v>111710323.50121413</v>
      </c>
      <c r="B7499">
        <v>267078181.3057858</v>
      </c>
    </row>
    <row r="7500" spans="1:2" x14ac:dyDescent="0.25">
      <c r="A7500">
        <f ca="1">26922.3601001093*(((RANDBETWEEN(3800,4995))))</f>
        <v>105051049.11062643</v>
      </c>
      <c r="B7500">
        <v>207887577.85780126</v>
      </c>
    </row>
    <row r="7501" spans="1:2" x14ac:dyDescent="0.25">
      <c r="A7501">
        <f ca="1">29589.7047613932*(((RANDBETWEEN(3800,4995))))</f>
        <v>121495327.75028062</v>
      </c>
      <c r="B7501">
        <v>233793019.42820936</v>
      </c>
    </row>
    <row r="7502" spans="1:2" x14ac:dyDescent="0.25">
      <c r="A7502">
        <f ca="1">30044.0683090374*(((RANDBETWEEN(3800,4995))))</f>
        <v>142709324.4679276</v>
      </c>
      <c r="B7502">
        <v>252296907.37553573</v>
      </c>
    </row>
    <row r="7503" spans="1:2" x14ac:dyDescent="0.25">
      <c r="A7503">
        <f ca="1">30553.6260886569*(((RANDBETWEEN(3800,4995))))</f>
        <v>124017168.29385819</v>
      </c>
      <c r="B7503">
        <v>212062545.80322537</v>
      </c>
    </row>
    <row r="7504" spans="1:2" x14ac:dyDescent="0.25">
      <c r="A7504">
        <f ca="1">30209.6919908084*(((RANDBETWEEN(3800,4995))))</f>
        <v>122349252.56277405</v>
      </c>
      <c r="B7504">
        <v>219279763.96574369</v>
      </c>
    </row>
    <row r="7505" spans="1:2" x14ac:dyDescent="0.25">
      <c r="A7505">
        <f ca="1">26963.1473889783*(((RANDBETWEEN(3800,4995))))</f>
        <v>109793936.16791975</v>
      </c>
      <c r="B7505">
        <v>206613073.81839573</v>
      </c>
    </row>
    <row r="7506" spans="1:2" x14ac:dyDescent="0.25">
      <c r="A7506">
        <f ca="1">33396.3698321636*(((RANDBETWEEN(3800,4995))))</f>
        <v>143504201.16880712</v>
      </c>
      <c r="B7506">
        <v>231251002.68969825</v>
      </c>
    </row>
    <row r="7507" spans="1:2" x14ac:dyDescent="0.25">
      <c r="A7507">
        <f ca="1">31016.238904539*(((RANDBETWEEN(3800,4995))))</f>
        <v>125119507.74091025</v>
      </c>
      <c r="B7507">
        <v>221191609.74628749</v>
      </c>
    </row>
    <row r="7508" spans="1:2" x14ac:dyDescent="0.25">
      <c r="A7508">
        <f ca="1">29785.3784730688*(((RANDBETWEEN(3800,4995))))</f>
        <v>114018428.7949075</v>
      </c>
      <c r="B7508">
        <v>262255849.2395542</v>
      </c>
    </row>
    <row r="7509" spans="1:2" x14ac:dyDescent="0.25">
      <c r="A7509">
        <f ca="1">27760.2537023864*(((RANDBETWEEN(3800,4995))))</f>
        <v>134859312.48619291</v>
      </c>
      <c r="B7509">
        <v>249202352.68516383</v>
      </c>
    </row>
    <row r="7510" spans="1:2" x14ac:dyDescent="0.25">
      <c r="A7510">
        <f ca="1">31405.9467807565*(((RANDBETWEEN(3800,4995))))</f>
        <v>156809892.276317</v>
      </c>
      <c r="B7510">
        <v>242108896.86955199</v>
      </c>
    </row>
    <row r="7511" spans="1:2" x14ac:dyDescent="0.25">
      <c r="A7511">
        <f ca="1">29790.1354587467*(((RANDBETWEEN(3800,4995))))</f>
        <v>130629743.98660432</v>
      </c>
      <c r="B7511">
        <v>229178191.21944296</v>
      </c>
    </row>
    <row r="7512" spans="1:2" x14ac:dyDescent="0.25">
      <c r="A7512">
        <f ca="1">28180.6941889865*(((RANDBETWEEN(3800,4995))))</f>
        <v>132336539.91148046</v>
      </c>
      <c r="B7512">
        <v>257947893.46535361</v>
      </c>
    </row>
    <row r="7513" spans="1:2" x14ac:dyDescent="0.25">
      <c r="A7513">
        <f ca="1">27103.3593811696*(((RANDBETWEEN(3800,4995))))</f>
        <v>130882122.45166822</v>
      </c>
      <c r="B7513">
        <v>221655488.64063939</v>
      </c>
    </row>
    <row r="7514" spans="1:2" x14ac:dyDescent="0.25">
      <c r="A7514">
        <f ca="1">30764.4008962055*(((RANDBETWEEN(3800,4995))))</f>
        <v>138562861.63650969</v>
      </c>
      <c r="B7514">
        <v>266355899.89033127</v>
      </c>
    </row>
    <row r="7515" spans="1:2" x14ac:dyDescent="0.25">
      <c r="A7515">
        <f ca="1">33344.2550575466*(((RANDBETWEEN(3800,4995))))</f>
        <v>137044888.28651664</v>
      </c>
      <c r="B7515">
        <v>213037216.51991904</v>
      </c>
    </row>
    <row r="7516" spans="1:2" x14ac:dyDescent="0.25">
      <c r="A7516">
        <f ca="1">28610.8388928275*(((RANDBETWEEN(3800,4995))))</f>
        <v>129664321.86229402</v>
      </c>
      <c r="B7516">
        <v>242347571.88496751</v>
      </c>
    </row>
    <row r="7517" spans="1:2" x14ac:dyDescent="0.25">
      <c r="A7517">
        <f ca="1">27354.1403431922*(((RANDBETWEEN(3800,4995))))</f>
        <v>118115178.0019042</v>
      </c>
      <c r="B7517">
        <v>255389964.74927893</v>
      </c>
    </row>
    <row r="7518" spans="1:2" x14ac:dyDescent="0.25">
      <c r="A7518">
        <f ca="1">31236.4974429729*(((RANDBETWEEN(3800,4995))))</f>
        <v>119136001.24749881</v>
      </c>
      <c r="B7518">
        <v>267821474.84594414</v>
      </c>
    </row>
    <row r="7519" spans="1:2" x14ac:dyDescent="0.25">
      <c r="A7519">
        <f ca="1">26682.9236484957*(((RANDBETWEEN(3800,4995))))</f>
        <v>103503060.83251497</v>
      </c>
      <c r="B7519">
        <v>204399120.30639908</v>
      </c>
    </row>
    <row r="7520" spans="1:2" x14ac:dyDescent="0.25">
      <c r="A7520">
        <f ca="1">30658.2693647187*(((RANDBETWEEN(3800,4995))))</f>
        <v>124319282.27393419</v>
      </c>
      <c r="B7520">
        <v>255098297.21432698</v>
      </c>
    </row>
    <row r="7521" spans="1:2" x14ac:dyDescent="0.25">
      <c r="A7521">
        <f ca="1">27724.9823978607*(((RANDBETWEEN(3800,4995))))</f>
        <v>131970916.21381679</v>
      </c>
      <c r="B7521">
        <v>237265095.10397786</v>
      </c>
    </row>
    <row r="7522" spans="1:2" x14ac:dyDescent="0.25">
      <c r="A7522">
        <f ca="1">31655.6981566285*(((RANDBETWEEN(3800,4995))))</f>
        <v>153498480.3614918</v>
      </c>
      <c r="B7522">
        <v>256321479.69582945</v>
      </c>
    </row>
    <row r="7523" spans="1:2" x14ac:dyDescent="0.25">
      <c r="A7523">
        <f ca="1">31706.765926016*(((RANDBETWEEN(3800,4995))))</f>
        <v>133485484.54852718</v>
      </c>
      <c r="B7523">
        <v>241313114.83133292</v>
      </c>
    </row>
    <row r="7524" spans="1:2" x14ac:dyDescent="0.25">
      <c r="A7524">
        <f ca="1">28074.075137573*(((RANDBETWEEN(3800,4995))))</f>
        <v>140005412.71107656</v>
      </c>
      <c r="B7524">
        <v>250575436.27695572</v>
      </c>
    </row>
    <row r="7525" spans="1:2" x14ac:dyDescent="0.25">
      <c r="A7525">
        <f ca="1">30741.3875899545*(((RANDBETWEEN(3800,4995))))</f>
        <v>136983623.10083735</v>
      </c>
      <c r="B7525">
        <v>222679088.59377044</v>
      </c>
    </row>
    <row r="7526" spans="1:2" x14ac:dyDescent="0.25">
      <c r="A7526">
        <f ca="1">33968.4410856061*(((RANDBETWEEN(3800,4995))))</f>
        <v>152484332.03328583</v>
      </c>
      <c r="B7526">
        <v>223851443.36251339</v>
      </c>
    </row>
    <row r="7527" spans="1:2" x14ac:dyDescent="0.25">
      <c r="A7527">
        <f ca="1">29061.7900559233*(((RANDBETWEEN(3800,4995))))</f>
        <v>111946015.29541661</v>
      </c>
      <c r="B7527">
        <v>205154860.23223373</v>
      </c>
    </row>
    <row r="7528" spans="1:2" x14ac:dyDescent="0.25">
      <c r="A7528">
        <f ca="1">31729.6763728185*(((RANDBETWEEN(3800,4995))))</f>
        <v>148114129.30831653</v>
      </c>
      <c r="B7528">
        <v>253259456.91340458</v>
      </c>
    </row>
    <row r="7529" spans="1:2" x14ac:dyDescent="0.25">
      <c r="A7529">
        <f ca="1">30687.4389787276*(((RANDBETWEEN(3800,4995))))</f>
        <v>120356135.67456976</v>
      </c>
      <c r="B7529">
        <v>236274864.70632824</v>
      </c>
    </row>
    <row r="7530" spans="1:2" x14ac:dyDescent="0.25">
      <c r="A7530">
        <f ca="1">32063.0367072828*(((RANDBETWEEN(3800,4995))))</f>
        <v>129374353.11388613</v>
      </c>
      <c r="B7530">
        <v>212490627.52040571</v>
      </c>
    </row>
    <row r="7531" spans="1:2" x14ac:dyDescent="0.25">
      <c r="A7531">
        <f ca="1">31774.1174258714*(((RANDBETWEEN(3800,4995))))</f>
        <v>136279189.63956264</v>
      </c>
      <c r="B7531">
        <v>228958752.90688115</v>
      </c>
    </row>
    <row r="7532" spans="1:2" x14ac:dyDescent="0.25">
      <c r="A7532">
        <f ca="1">32968.3388609659*(((RANDBETWEEN(3800,4995))))</f>
        <v>134873474.28021148</v>
      </c>
      <c r="B7532">
        <v>206217315.70681748</v>
      </c>
    </row>
    <row r="7533" spans="1:2" x14ac:dyDescent="0.25">
      <c r="A7533">
        <f ca="1">32514.6838486552*(((RANDBETWEEN(3800,4995))))</f>
        <v>135651261.01658955</v>
      </c>
      <c r="B7533">
        <v>257546770.23981634</v>
      </c>
    </row>
    <row r="7534" spans="1:2" x14ac:dyDescent="0.25">
      <c r="A7534">
        <f ca="1">28679.8195679647*(((RANDBETWEEN(3800,4995))))</f>
        <v>136774059.5196237</v>
      </c>
      <c r="B7534">
        <v>267880911.91257524</v>
      </c>
    </row>
    <row r="7535" spans="1:2" x14ac:dyDescent="0.25">
      <c r="A7535">
        <f ca="1">30511.6998393403*(((RANDBETWEEN(3800,4995))))</f>
        <v>141086100.05710977</v>
      </c>
      <c r="B7535">
        <v>267372801.93875033</v>
      </c>
    </row>
    <row r="7536" spans="1:2" x14ac:dyDescent="0.25">
      <c r="A7536">
        <f ca="1">26498.9254608716*(((RANDBETWEEN(3800,4995))))</f>
        <v>112169951.47586946</v>
      </c>
      <c r="B7536">
        <v>240924996.7989296</v>
      </c>
    </row>
    <row r="7537" spans="1:2" x14ac:dyDescent="0.25">
      <c r="A7537">
        <f ca="1">25663.9246058167*(((RANDBETWEEN(3800,4995))))</f>
        <v>109456638.44380805</v>
      </c>
      <c r="B7537">
        <v>254891293.04243982</v>
      </c>
    </row>
    <row r="7538" spans="1:2" x14ac:dyDescent="0.25">
      <c r="A7538">
        <f ca="1">26923.3275978876*(((RANDBETWEEN(3800,4995))))</f>
        <v>119593421.18981686</v>
      </c>
      <c r="B7538">
        <v>208932116.9325518</v>
      </c>
    </row>
    <row r="7539" spans="1:2" x14ac:dyDescent="0.25">
      <c r="A7539">
        <f ca="1">29035.9629699417*(((RANDBETWEEN(3800,4995))))</f>
        <v>134088076.99519056</v>
      </c>
      <c r="B7539">
        <v>257211705.76820919</v>
      </c>
    </row>
    <row r="7540" spans="1:2" x14ac:dyDescent="0.25">
      <c r="A7540">
        <f ca="1">27260.4599629919*(((RANDBETWEEN(3800,4995))))</f>
        <v>116511205.88182731</v>
      </c>
      <c r="B7540">
        <v>233065890.22362804</v>
      </c>
    </row>
    <row r="7541" spans="1:2" x14ac:dyDescent="0.25">
      <c r="A7541">
        <f ca="1">33675.8679135047*(((RANDBETWEEN(3800,4995))))</f>
        <v>128473436.09002048</v>
      </c>
      <c r="B7541">
        <v>222551948.35099608</v>
      </c>
    </row>
    <row r="7542" spans="1:2" x14ac:dyDescent="0.25">
      <c r="A7542">
        <f ca="1">26837.0643412756*(((RANDBETWEEN(3800,4995))))</f>
        <v>112447299.58994462</v>
      </c>
      <c r="B7542">
        <v>221152886.58361125</v>
      </c>
    </row>
    <row r="7543" spans="1:2" x14ac:dyDescent="0.25">
      <c r="A7543">
        <f ca="1">29314.048781063*(((RANDBETWEEN(3800,4995))))</f>
        <v>115907748.8803231</v>
      </c>
      <c r="B7543">
        <v>256311784.83309114</v>
      </c>
    </row>
    <row r="7544" spans="1:2" x14ac:dyDescent="0.25">
      <c r="A7544">
        <f ca="1">29637.4038538479*(((RANDBETWEEN(3800,4995))))</f>
        <v>143000473.59481627</v>
      </c>
      <c r="B7544">
        <v>265697529.8915185</v>
      </c>
    </row>
    <row r="7545" spans="1:2" x14ac:dyDescent="0.25">
      <c r="A7545">
        <f ca="1">26726.8277922534*(((RANDBETWEEN(3800,4995))))</f>
        <v>116021159.44617218</v>
      </c>
      <c r="B7545">
        <v>263230336.27436298</v>
      </c>
    </row>
    <row r="7546" spans="1:2" x14ac:dyDescent="0.25">
      <c r="A7546">
        <f ca="1">26628.9440991005*(((RANDBETWEEN(3800,4995))))</f>
        <v>101216616.52068117</v>
      </c>
      <c r="B7546">
        <v>205458736.46433923</v>
      </c>
    </row>
    <row r="7547" spans="1:2" x14ac:dyDescent="0.25">
      <c r="A7547">
        <f ca="1">32374.3055329726*(((RANDBETWEEN(3800,4995))))</f>
        <v>139792251.2913757</v>
      </c>
      <c r="B7547">
        <v>251594591.85549963</v>
      </c>
    </row>
    <row r="7548" spans="1:2" x14ac:dyDescent="0.25">
      <c r="A7548">
        <f ca="1">31469.2887391664*(((RANDBETWEEN(3800,4995))))</f>
        <v>136922875.30411321</v>
      </c>
      <c r="B7548">
        <v>266797416.61896527</v>
      </c>
    </row>
    <row r="7549" spans="1:2" x14ac:dyDescent="0.25">
      <c r="A7549">
        <f ca="1">31599.2006985284*(((RANDBETWEEN(3800,4995))))</f>
        <v>135402574.99319401</v>
      </c>
      <c r="B7549">
        <v>262437674.80696499</v>
      </c>
    </row>
    <row r="7550" spans="1:2" x14ac:dyDescent="0.25">
      <c r="A7550">
        <f ca="1">27449.3075378428*(((RANDBETWEEN(3800,4995))))</f>
        <v>132772300.56054544</v>
      </c>
      <c r="B7550">
        <v>267584436.19633794</v>
      </c>
    </row>
    <row r="7551" spans="1:2" x14ac:dyDescent="0.25">
      <c r="A7551">
        <f ca="1">27332.8774680021*(((RANDBETWEEN(3800,4995))))</f>
        <v>126660554.18672156</v>
      </c>
      <c r="B7551">
        <v>203815481.41634077</v>
      </c>
    </row>
    <row r="7552" spans="1:2" x14ac:dyDescent="0.25">
      <c r="A7552">
        <f ca="1">32205.3987315005*(((RANDBETWEEN(3800,4995))))</f>
        <v>146921029.01310518</v>
      </c>
      <c r="B7552">
        <v>226855024.15332094</v>
      </c>
    </row>
    <row r="7553" spans="1:2" x14ac:dyDescent="0.25">
      <c r="A7553">
        <f ca="1">27576.3632930032*(((RANDBETWEEN(3800,4995))))</f>
        <v>127540680.2301399</v>
      </c>
      <c r="B7553">
        <v>233388137.25611147</v>
      </c>
    </row>
    <row r="7554" spans="1:2" x14ac:dyDescent="0.25">
      <c r="A7554">
        <f ca="1">27777.6082932922*(((RANDBETWEEN(3800,4995))))</f>
        <v>107471566.48674765</v>
      </c>
      <c r="B7554">
        <v>214789081.21251664</v>
      </c>
    </row>
    <row r="7555" spans="1:2" x14ac:dyDescent="0.25">
      <c r="A7555">
        <f ca="1">33047.4355775152*(((RANDBETWEEN(3800,4995))))</f>
        <v>147028040.8843652</v>
      </c>
      <c r="B7555">
        <v>255435801.90981746</v>
      </c>
    </row>
    <row r="7556" spans="1:2" x14ac:dyDescent="0.25">
      <c r="A7556">
        <f ca="1">32647.6413187554*(((RANDBETWEEN(3800,4995))))</f>
        <v>152203303.82803753</v>
      </c>
      <c r="B7556">
        <v>207052455.0550929</v>
      </c>
    </row>
    <row r="7557" spans="1:2" x14ac:dyDescent="0.25">
      <c r="A7557">
        <f ca="1">27249.7962709895*(((RANDBETWEEN(3800,4995))))</f>
        <v>130363025.3604137</v>
      </c>
      <c r="B7557">
        <v>259618875.12034699</v>
      </c>
    </row>
    <row r="7558" spans="1:2" x14ac:dyDescent="0.25">
      <c r="A7558">
        <f ca="1">29059.6346896743*(((RANDBETWEEN(3800,4995))))</f>
        <v>110600969.62890027</v>
      </c>
      <c r="B7558">
        <v>248582665.40178943</v>
      </c>
    </row>
    <row r="7559" spans="1:2" x14ac:dyDescent="0.25">
      <c r="A7559">
        <f ca="1">34284.1147074557*(((RANDBETWEEN(3800,4995))))</f>
        <v>130485340.57657637</v>
      </c>
      <c r="B7559">
        <v>254967487.32908374</v>
      </c>
    </row>
    <row r="7560" spans="1:2" x14ac:dyDescent="0.25">
      <c r="A7560">
        <f ca="1">28621.9079401397*(((RANDBETWEEN(3800,4995))))</f>
        <v>135925440.80772322</v>
      </c>
      <c r="B7560">
        <v>257720774.80327177</v>
      </c>
    </row>
    <row r="7561" spans="1:2" x14ac:dyDescent="0.25">
      <c r="A7561">
        <f ca="1">32351.7436342738*(((RANDBETWEEN(3800,4995))))</f>
        <v>152635526.46650377</v>
      </c>
      <c r="B7561">
        <v>204882489.73588288</v>
      </c>
    </row>
    <row r="7562" spans="1:2" x14ac:dyDescent="0.25">
      <c r="A7562">
        <f ca="1">28725.9808418107*(((RANDBETWEEN(3800,4995))))</f>
        <v>141906345.35854504</v>
      </c>
      <c r="B7562">
        <v>238112175.73945975</v>
      </c>
    </row>
    <row r="7563" spans="1:2" x14ac:dyDescent="0.25">
      <c r="A7563">
        <f ca="1">30026.5995956418*(((RANDBETWEEN(3800,4995))))</f>
        <v>128483819.66975106</v>
      </c>
      <c r="B7563">
        <v>224453758.66089082</v>
      </c>
    </row>
    <row r="7564" spans="1:2" x14ac:dyDescent="0.25">
      <c r="A7564">
        <f ca="1">27432.1310709676*(((RANDBETWEEN(3800,4995))))</f>
        <v>128354941.28105737</v>
      </c>
      <c r="B7564">
        <v>252675803.82137018</v>
      </c>
    </row>
    <row r="7565" spans="1:2" x14ac:dyDescent="0.25">
      <c r="A7565">
        <f ca="1">29519.1934609438*(((RANDBETWEEN(3800,4995))))</f>
        <v>121648596.25254931</v>
      </c>
      <c r="B7565">
        <v>247058115.56292754</v>
      </c>
    </row>
    <row r="7566" spans="1:2" x14ac:dyDescent="0.25">
      <c r="A7566">
        <f ca="1">31332.0466719535*(((RANDBETWEEN(3800,4995))))</f>
        <v>156472241.07973596</v>
      </c>
      <c r="B7566">
        <v>235959698.38770854</v>
      </c>
    </row>
    <row r="7567" spans="1:2" x14ac:dyDescent="0.25">
      <c r="A7567">
        <f ca="1">28355.9885238415*(((RANDBETWEEN(3800,4995))))</f>
        <v>119463779.65094425</v>
      </c>
      <c r="B7567">
        <v>211306053.15760311</v>
      </c>
    </row>
    <row r="7568" spans="1:2" x14ac:dyDescent="0.25">
      <c r="A7568">
        <f ca="1">29108.492181264*(((RANDBETWEEN(3800,4995))))</f>
        <v>130959106.32350652</v>
      </c>
      <c r="B7568">
        <v>240833925.32900244</v>
      </c>
    </row>
    <row r="7569" spans="1:2" x14ac:dyDescent="0.25">
      <c r="A7569">
        <f ca="1">27312.7873278427*(((RANDBETWEEN(3800,4995))))</f>
        <v>112801811.66399054</v>
      </c>
      <c r="B7569">
        <v>257376625.49139759</v>
      </c>
    </row>
    <row r="7570" spans="1:2" x14ac:dyDescent="0.25">
      <c r="A7570">
        <f ca="1">28375.5635051675*(((RANDBETWEEN(3800,4995))))</f>
        <v>124057963.64459214</v>
      </c>
      <c r="B7570">
        <v>244106177.40048772</v>
      </c>
    </row>
    <row r="7571" spans="1:2" x14ac:dyDescent="0.25">
      <c r="A7571">
        <f ca="1">27356.5983451294*(((RANDBETWEEN(3800,4995))))</f>
        <v>116484395.75356118</v>
      </c>
      <c r="B7571">
        <v>230603334.73485005</v>
      </c>
    </row>
    <row r="7572" spans="1:2" x14ac:dyDescent="0.25">
      <c r="A7572">
        <f ca="1">25966.5785864891*(((RANDBETWEEN(3800,4995))))</f>
        <v>117524734.68244953</v>
      </c>
      <c r="B7572">
        <v>219098306.61153808</v>
      </c>
    </row>
    <row r="7573" spans="1:2" x14ac:dyDescent="0.25">
      <c r="A7573">
        <f ca="1">33263.2064273138*(((RANDBETWEEN(3800,4995))))</f>
        <v>126599763.66235624</v>
      </c>
      <c r="B7573">
        <v>228971230.42591345</v>
      </c>
    </row>
    <row r="7574" spans="1:2" x14ac:dyDescent="0.25">
      <c r="A7574">
        <f ca="1">33844.2172920826*(((RANDBETWEEN(3800,4995))))</f>
        <v>162079956.61178353</v>
      </c>
      <c r="B7574">
        <v>258697411.46618468</v>
      </c>
    </row>
    <row r="7575" spans="1:2" x14ac:dyDescent="0.25">
      <c r="A7575">
        <f ca="1">31363.6437120095*(((RANDBETWEEN(3800,4995))))</f>
        <v>120781391.9349484</v>
      </c>
      <c r="B7575">
        <v>263890746.57928705</v>
      </c>
    </row>
    <row r="7576" spans="1:2" x14ac:dyDescent="0.25">
      <c r="A7576">
        <f ca="1">28890.5412010336*(((RANDBETWEEN(3800,4995))))</f>
        <v>110853006.58836594</v>
      </c>
      <c r="B7576">
        <v>256581331.68378496</v>
      </c>
    </row>
    <row r="7577" spans="1:2" x14ac:dyDescent="0.25">
      <c r="A7577">
        <f ca="1">31115.9991123198*(((RANDBETWEEN(3800,4995))))</f>
        <v>118956464.60639897</v>
      </c>
      <c r="B7577">
        <v>221572014.0402649</v>
      </c>
    </row>
    <row r="7578" spans="1:2" x14ac:dyDescent="0.25">
      <c r="A7578">
        <f ca="1">31492.3037769827*(((RANDBETWEEN(3800,4995))))</f>
        <v>143636397.52681816</v>
      </c>
      <c r="B7578">
        <v>240727032.49645323</v>
      </c>
    </row>
    <row r="7579" spans="1:2" x14ac:dyDescent="0.25">
      <c r="A7579">
        <f ca="1">30001.7825769644*(((RANDBETWEEN(3800,4995))))</f>
        <v>149678893.27647555</v>
      </c>
      <c r="B7579">
        <v>263935055.76268613</v>
      </c>
    </row>
    <row r="7580" spans="1:2" x14ac:dyDescent="0.25">
      <c r="A7580">
        <f ca="1">31884.2254483657*(((RANDBETWEEN(3800,4995))))</f>
        <v>122148467.69268915</v>
      </c>
      <c r="B7580">
        <v>204708047.03800872</v>
      </c>
    </row>
    <row r="7581" spans="1:2" x14ac:dyDescent="0.25">
      <c r="A7581">
        <f ca="1">28546.5038215821*(((RANDBETWEEN(3800,4995))))</f>
        <v>134568219.01493812</v>
      </c>
      <c r="B7581">
        <v>231004306.29552439</v>
      </c>
    </row>
    <row r="7582" spans="1:2" x14ac:dyDescent="0.25">
      <c r="A7582">
        <f ca="1">30188.1454915894*(((RANDBETWEEN(3800,4995))))</f>
        <v>132012760.23472051</v>
      </c>
      <c r="B7582">
        <v>255626728.75566924</v>
      </c>
    </row>
    <row r="7583" spans="1:2" x14ac:dyDescent="0.25">
      <c r="A7583">
        <f ca="1">29654.191280207*(((RANDBETWEEN(3800,4995))))</f>
        <v>128788152.72993888</v>
      </c>
      <c r="B7583">
        <v>240252479.64347875</v>
      </c>
    </row>
    <row r="7584" spans="1:2" x14ac:dyDescent="0.25">
      <c r="A7584">
        <f ca="1">29248.9005801323*(((RANDBETWEEN(3800,4995))))</f>
        <v>124278578.56498228</v>
      </c>
      <c r="B7584">
        <v>220126070.09572053</v>
      </c>
    </row>
    <row r="7585" spans="1:2" x14ac:dyDescent="0.25">
      <c r="A7585">
        <f ca="1">29744.5729068024*(((RANDBETWEEN(3800,4995))))</f>
        <v>141554422.46347252</v>
      </c>
      <c r="B7585">
        <v>209386621.53188694</v>
      </c>
    </row>
    <row r="7586" spans="1:2" x14ac:dyDescent="0.25">
      <c r="A7586">
        <f ca="1">29617.3744532466*(((RANDBETWEEN(3800,4995))))</f>
        <v>120365009.77799411</v>
      </c>
      <c r="B7586">
        <v>210937107.41707027</v>
      </c>
    </row>
    <row r="7587" spans="1:2" x14ac:dyDescent="0.25">
      <c r="A7587">
        <f ca="1">29184.140130293*(((RANDBETWEEN(3800,4995))))</f>
        <v>141747368.61283332</v>
      </c>
      <c r="B7587">
        <v>207588574.0651044</v>
      </c>
    </row>
    <row r="7588" spans="1:2" x14ac:dyDescent="0.25">
      <c r="A7588">
        <f ca="1">30407.8376432715*(((RANDBETWEEN(3800,4995))))</f>
        <v>123090926.77996294</v>
      </c>
      <c r="B7588">
        <v>210783794.0664933</v>
      </c>
    </row>
    <row r="7589" spans="1:2" x14ac:dyDescent="0.25">
      <c r="A7589">
        <f ca="1">26790.4310344111*(((RANDBETWEEN(3800,4995))))</f>
        <v>126772319.65483339</v>
      </c>
      <c r="B7589">
        <v>258521336.41221154</v>
      </c>
    </row>
    <row r="7590" spans="1:2" x14ac:dyDescent="0.25">
      <c r="A7590">
        <f ca="1">28890.3938471152*(((RANDBETWEEN(3800,4995))))</f>
        <v>123564214.4841117</v>
      </c>
      <c r="B7590">
        <v>213402460.48134127</v>
      </c>
    </row>
    <row r="7591" spans="1:2" x14ac:dyDescent="0.25">
      <c r="A7591">
        <f ca="1">27285.169515461*(((RANDBETWEEN(3800,4995))))</f>
        <v>104502199.24421547</v>
      </c>
      <c r="B7591">
        <v>224474969.22006196</v>
      </c>
    </row>
    <row r="7592" spans="1:2" x14ac:dyDescent="0.25">
      <c r="A7592">
        <f ca="1">28563.4732139431*(((RANDBETWEEN(3800,4995))))</f>
        <v>108883959.89155105</v>
      </c>
      <c r="B7592">
        <v>209315799.83423263</v>
      </c>
    </row>
    <row r="7593" spans="1:2" x14ac:dyDescent="0.25">
      <c r="A7593">
        <f ca="1">32558.5905882744*(((RANDBETWEEN(3800,4995))))</f>
        <v>142476392.41428876</v>
      </c>
      <c r="B7593">
        <v>264917823.97056386</v>
      </c>
    </row>
    <row r="7594" spans="1:2" x14ac:dyDescent="0.25">
      <c r="A7594">
        <f ca="1">29176.9504042251*(((RANDBETWEEN(3800,4995))))</f>
        <v>139057345.62653697</v>
      </c>
      <c r="B7594">
        <v>214284048.54822558</v>
      </c>
    </row>
    <row r="7595" spans="1:2" x14ac:dyDescent="0.25">
      <c r="A7595">
        <f ca="1">28351.8049313349*(((RANDBETWEEN(3800,4995))))</f>
        <v>125456736.82115683</v>
      </c>
      <c r="B7595">
        <v>234345064.63437563</v>
      </c>
    </row>
    <row r="7596" spans="1:2" x14ac:dyDescent="0.25">
      <c r="A7596">
        <f ca="1">33851.6547733487*(((RANDBETWEEN(3800,4995))))</f>
        <v>167565691.1280759</v>
      </c>
      <c r="B7596">
        <v>259429152.96840578</v>
      </c>
    </row>
    <row r="7597" spans="1:2" x14ac:dyDescent="0.25">
      <c r="A7597">
        <f ca="1">26423.2267156473*(((RANDBETWEEN(3800,4995))))</f>
        <v>131006358.05617972</v>
      </c>
      <c r="B7597">
        <v>207212709.27476668</v>
      </c>
    </row>
    <row r="7598" spans="1:2" x14ac:dyDescent="0.25">
      <c r="A7598">
        <f ca="1">27997.4534070346*(((RANDBETWEEN(3800,4995))))</f>
        <v>130944089.58470064</v>
      </c>
      <c r="B7598">
        <v>214278901.26248041</v>
      </c>
    </row>
    <row r="7599" spans="1:2" x14ac:dyDescent="0.25">
      <c r="A7599">
        <f ca="1">28762.6948394398*(((RANDBETWEEN(3800,4995))))</f>
        <v>118818692.38172576</v>
      </c>
      <c r="B7599">
        <v>219991725.20637643</v>
      </c>
    </row>
    <row r="7600" spans="1:2" x14ac:dyDescent="0.25">
      <c r="A7600">
        <f ca="1">27307.8623199719*(((RANDBETWEEN(3800,4995))))</f>
        <v>130476966.16482562</v>
      </c>
      <c r="B7600">
        <v>228623762.06570557</v>
      </c>
    </row>
    <row r="7601" spans="1:2" x14ac:dyDescent="0.25">
      <c r="A7601">
        <f ca="1">31396.7804227832*(((RANDBETWEEN(3800,4995))))</f>
        <v>129448925.68313502</v>
      </c>
      <c r="B7601">
        <v>212773261.46185678</v>
      </c>
    </row>
    <row r="7602" spans="1:2" x14ac:dyDescent="0.25">
      <c r="A7602">
        <f ca="1">28856.2891564816*(((RANDBETWEEN(3800,4995))))</f>
        <v>128901043.66200341</v>
      </c>
      <c r="B7602">
        <v>219395057.98647177</v>
      </c>
    </row>
    <row r="7603" spans="1:2" x14ac:dyDescent="0.25">
      <c r="A7603">
        <f ca="1">26709.5412463068*(((RANDBETWEEN(3800,4995))))</f>
        <v>104354177.64932083</v>
      </c>
      <c r="B7603">
        <v>253750801.94438425</v>
      </c>
    </row>
    <row r="7604" spans="1:2" x14ac:dyDescent="0.25">
      <c r="A7604">
        <f ca="1">30384.6681327657*(((RANDBETWEEN(3800,4995))))</f>
        <v>137521007.96889767</v>
      </c>
      <c r="B7604">
        <v>258910021.71984613</v>
      </c>
    </row>
    <row r="7605" spans="1:2" x14ac:dyDescent="0.25">
      <c r="A7605">
        <f ca="1">25351.9885291276*(((RANDBETWEEN(3800,4995))))</f>
        <v>120219129.60512327</v>
      </c>
      <c r="B7605">
        <v>204242148.24739507</v>
      </c>
    </row>
    <row r="7606" spans="1:2" x14ac:dyDescent="0.25">
      <c r="A7606">
        <f ca="1">30971.981597668*(((RANDBETWEEN(3800,4995))))</f>
        <v>121874747.58682376</v>
      </c>
      <c r="B7606">
        <v>261302693.21357182</v>
      </c>
    </row>
    <row r="7607" spans="1:2" x14ac:dyDescent="0.25">
      <c r="A7607">
        <f ca="1">28470.2116248092*(((RANDBETWEEN(3800,4995))))</f>
        <v>119888061.15207174</v>
      </c>
      <c r="B7607">
        <v>210460686.0102036</v>
      </c>
    </row>
    <row r="7608" spans="1:2" x14ac:dyDescent="0.25">
      <c r="A7608">
        <f ca="1">28207.2023472906*(((RANDBETWEEN(3800,4995))))</f>
        <v>139033300.36979547</v>
      </c>
      <c r="B7608">
        <v>221716993.3112601</v>
      </c>
    </row>
    <row r="7609" spans="1:2" x14ac:dyDescent="0.25">
      <c r="A7609">
        <f ca="1">28999.471353017*(((RANDBETWEEN(3800,4995))))</f>
        <v>139226461.96583456</v>
      </c>
      <c r="B7609">
        <v>250496413.38109511</v>
      </c>
    </row>
    <row r="7610" spans="1:2" x14ac:dyDescent="0.25">
      <c r="A7610">
        <f ca="1">32785.3910622833*(((RANDBETWEEN(3800,4995))))</f>
        <v>161041840.89793539</v>
      </c>
      <c r="B7610">
        <v>242642963.83427188</v>
      </c>
    </row>
    <row r="7611" spans="1:2" x14ac:dyDescent="0.25">
      <c r="A7611">
        <f ca="1">29833.2371899224*(((RANDBETWEEN(3800,4995))))</f>
        <v>118736284.01589102</v>
      </c>
      <c r="B7611">
        <v>253257050.8384726</v>
      </c>
    </row>
    <row r="7612" spans="1:2" x14ac:dyDescent="0.25">
      <c r="A7612">
        <f ca="1">26830.9413186638*(((RANDBETWEEN(3800,4995))))</f>
        <v>118834239.10036188</v>
      </c>
      <c r="B7612">
        <v>209443858.83332583</v>
      </c>
    </row>
    <row r="7613" spans="1:2" x14ac:dyDescent="0.25">
      <c r="A7613">
        <f ca="1">27508.5957701823*(((RANDBETWEEN(3800,4995))))</f>
        <v>121477958.92112507</v>
      </c>
      <c r="B7613">
        <v>217436614.61488655</v>
      </c>
    </row>
    <row r="7614" spans="1:2" x14ac:dyDescent="0.25">
      <c r="A7614">
        <f ca="1">27548.3263293903*(((RANDBETWEEN(3800,4995))))</f>
        <v>122121730.61818737</v>
      </c>
      <c r="B7614">
        <v>259881795.27020681</v>
      </c>
    </row>
    <row r="7615" spans="1:2" x14ac:dyDescent="0.25">
      <c r="A7615">
        <f ca="1">30326.922119525*(((RANDBETWEEN(3800,4995))))</f>
        <v>125068226.82092114</v>
      </c>
      <c r="B7615">
        <v>228188045.11262259</v>
      </c>
    </row>
    <row r="7616" spans="1:2" x14ac:dyDescent="0.25">
      <c r="A7616">
        <f ca="1">31103.1216467941*(((RANDBETWEEN(3800,4995))))</f>
        <v>151814336.75800177</v>
      </c>
      <c r="B7616">
        <v>258080309.60907468</v>
      </c>
    </row>
    <row r="7617" spans="1:2" x14ac:dyDescent="0.25">
      <c r="A7617">
        <f ca="1">31446.7940102837*(((RANDBETWEEN(3800,4995))))</f>
        <v>127611090.09373133</v>
      </c>
      <c r="B7617">
        <v>234085624.00251034</v>
      </c>
    </row>
    <row r="7618" spans="1:2" x14ac:dyDescent="0.25">
      <c r="A7618">
        <f ca="1">32724.3681980425*(((RANDBETWEEN(3800,4995))))</f>
        <v>149354016.45586595</v>
      </c>
      <c r="B7618">
        <v>256067135.53042033</v>
      </c>
    </row>
    <row r="7619" spans="1:2" x14ac:dyDescent="0.25">
      <c r="A7619">
        <f ca="1">32066.920298379*(((RANDBETWEEN(3800,4995))))</f>
        <v>140613445.50839177</v>
      </c>
      <c r="B7619">
        <v>262649482.43833709</v>
      </c>
    </row>
    <row r="7620" spans="1:2" x14ac:dyDescent="0.25">
      <c r="A7620">
        <f ca="1">29348.998768784*(((RANDBETWEEN(3800,4995))))</f>
        <v>145218845.90794313</v>
      </c>
      <c r="B7620">
        <v>207703179.82403952</v>
      </c>
    </row>
    <row r="7621" spans="1:2" x14ac:dyDescent="0.25">
      <c r="A7621">
        <f ca="1">27709.4883357395*(((RANDBETWEEN(3800,4995))))</f>
        <v>124443312.11580603</v>
      </c>
      <c r="B7621">
        <v>210661053.89679736</v>
      </c>
    </row>
    <row r="7622" spans="1:2" x14ac:dyDescent="0.25">
      <c r="A7622">
        <f ca="1">30603.7708467352*(((RANDBETWEEN(3800,4995))))</f>
        <v>152253759.96250755</v>
      </c>
      <c r="B7622">
        <v>253188878.90540332</v>
      </c>
    </row>
    <row r="7623" spans="1:2" x14ac:dyDescent="0.25">
      <c r="A7623">
        <f ca="1">31523.4861562391*(((RANDBETWEEN(3800,4995))))</f>
        <v>122185032.3415827</v>
      </c>
      <c r="B7623">
        <v>216521456.62357891</v>
      </c>
    </row>
    <row r="7624" spans="1:2" x14ac:dyDescent="0.25">
      <c r="A7624">
        <f ca="1">31883.2841273823*(((RANDBETWEEN(3800,4995))))</f>
        <v>136715522.33821511</v>
      </c>
      <c r="B7624">
        <v>224725553.47317487</v>
      </c>
    </row>
    <row r="7625" spans="1:2" x14ac:dyDescent="0.25">
      <c r="A7625">
        <f ca="1">31222.1837677084*(((RANDBETWEEN(3800,4995))))</f>
        <v>133006502.85043791</v>
      </c>
      <c r="B7625">
        <v>211339420.1698508</v>
      </c>
    </row>
    <row r="7626" spans="1:2" x14ac:dyDescent="0.25">
      <c r="A7626">
        <f ca="1">28076.7408298327*(((RANDBETWEEN(3800,4995))))</f>
        <v>120084220.52919438</v>
      </c>
      <c r="B7626">
        <v>223196463.00334942</v>
      </c>
    </row>
    <row r="7627" spans="1:2" x14ac:dyDescent="0.25">
      <c r="A7627">
        <f ca="1">33165.2349365895*(((RANDBETWEEN(3800,4995))))</f>
        <v>131632817.46332392</v>
      </c>
      <c r="B7627">
        <v>258994281.15003535</v>
      </c>
    </row>
    <row r="7628" spans="1:2" x14ac:dyDescent="0.25">
      <c r="A7628">
        <f ca="1">28525.290795741*(((RANDBETWEEN(3800,4995))))</f>
        <v>110050571.88996859</v>
      </c>
      <c r="B7628">
        <v>246089068.39986417</v>
      </c>
    </row>
    <row r="7629" spans="1:2" x14ac:dyDescent="0.25">
      <c r="A7629">
        <f ca="1">34213.8029041505*(((RANDBETWEEN(3800,4995))))</f>
        <v>134015465.97555742</v>
      </c>
      <c r="B7629">
        <v>250165939.46586293</v>
      </c>
    </row>
    <row r="7630" spans="1:2" x14ac:dyDescent="0.25">
      <c r="A7630">
        <f ca="1">29954.9281392421*(((RANDBETWEEN(3800,4995))))</f>
        <v>140758207.32629842</v>
      </c>
      <c r="B7630">
        <v>260845588.40409508</v>
      </c>
    </row>
    <row r="7631" spans="1:2" x14ac:dyDescent="0.25">
      <c r="A7631">
        <f ca="1">27872.4472322218*(((RANDBETWEEN(3800,4995))))</f>
        <v>124506221.78633481</v>
      </c>
      <c r="B7631">
        <v>208082771.21286303</v>
      </c>
    </row>
    <row r="7632" spans="1:2" x14ac:dyDescent="0.25">
      <c r="A7632">
        <f ca="1">30424.492113518*(((RANDBETWEEN(3800,4995))))</f>
        <v>148380248.03762722</v>
      </c>
      <c r="B7632">
        <v>246043548.29090941</v>
      </c>
    </row>
    <row r="7633" spans="1:2" x14ac:dyDescent="0.25">
      <c r="A7633">
        <f ca="1">29187.8340245256*(((RANDBETWEEN(3800,4995))))</f>
        <v>132483578.63732174</v>
      </c>
      <c r="B7633">
        <v>249741375.91271561</v>
      </c>
    </row>
    <row r="7634" spans="1:2" x14ac:dyDescent="0.25">
      <c r="A7634">
        <f ca="1">27313.003156386*(((RANDBETWEEN(3800,4995))))</f>
        <v>117363974.56299061</v>
      </c>
      <c r="B7634">
        <v>206363710.31565446</v>
      </c>
    </row>
    <row r="7635" spans="1:2" x14ac:dyDescent="0.25">
      <c r="A7635">
        <f ca="1">30166.3987318511*(((RANDBETWEEN(3800,4995))))</f>
        <v>124285562.77522668</v>
      </c>
      <c r="B7635">
        <v>263810699.70938104</v>
      </c>
    </row>
    <row r="7636" spans="1:2" x14ac:dyDescent="0.25">
      <c r="A7636">
        <f ca="1">26958.5709609392*(((RANDBETWEEN(3800,4995))))</f>
        <v>126732242.08737525</v>
      </c>
      <c r="B7636">
        <v>213615337.53349721</v>
      </c>
    </row>
    <row r="7637" spans="1:2" x14ac:dyDescent="0.25">
      <c r="A7637">
        <f ca="1">33210.2329041338*(((RANDBETWEEN(3800,4995))))</f>
        <v>153663747.64742723</v>
      </c>
      <c r="B7637">
        <v>224331241.91015404</v>
      </c>
    </row>
    <row r="7638" spans="1:2" x14ac:dyDescent="0.25">
      <c r="A7638">
        <f ca="1">29579.5352453238*(((RANDBETWEEN(3800,4995))))</f>
        <v>134527726.29573256</v>
      </c>
      <c r="B7638">
        <v>225069975.24811998</v>
      </c>
    </row>
    <row r="7639" spans="1:2" x14ac:dyDescent="0.25">
      <c r="A7639">
        <f ca="1">30129.236904324*(((RANDBETWEEN(3800,4995))))</f>
        <v>123349095.88630259</v>
      </c>
      <c r="B7639">
        <v>250259848.19036886</v>
      </c>
    </row>
    <row r="7640" spans="1:2" x14ac:dyDescent="0.25">
      <c r="A7640">
        <f ca="1">31820.4869761276*(((RANDBETWEEN(3800,4995))))</f>
        <v>123399848.49342278</v>
      </c>
      <c r="B7640">
        <v>264345735.70788956</v>
      </c>
    </row>
    <row r="7641" spans="1:2" x14ac:dyDescent="0.25">
      <c r="A7641">
        <f ca="1">31111.5991739091*(((RANDBETWEEN(3800,4995))))</f>
        <v>122050803.55924559</v>
      </c>
      <c r="B7641">
        <v>233800983.77466434</v>
      </c>
    </row>
    <row r="7642" spans="1:2" x14ac:dyDescent="0.25">
      <c r="A7642">
        <f ca="1">32915.316754028*(((RANDBETWEEN(3800,4995))))</f>
        <v>154800734.69419363</v>
      </c>
      <c r="B7642">
        <v>224640638.83840069</v>
      </c>
    </row>
    <row r="7643" spans="1:2" x14ac:dyDescent="0.25">
      <c r="A7643">
        <f ca="1">30562.2434346801*(((RANDBETWEEN(3800,4995))))</f>
        <v>134657244.57320061</v>
      </c>
      <c r="B7643">
        <v>252408916.44394609</v>
      </c>
    </row>
    <row r="7644" spans="1:2" x14ac:dyDescent="0.25">
      <c r="A7644">
        <f ca="1">28135.294445626*(((RANDBETWEEN(3800,4995))))</f>
        <v>137075154.53908989</v>
      </c>
      <c r="B7644">
        <v>211079633.70065141</v>
      </c>
    </row>
    <row r="7645" spans="1:2" x14ac:dyDescent="0.25">
      <c r="A7645">
        <f ca="1">28508.0349677193*(((RANDBETWEEN(3800,4995))))</f>
        <v>120360923.63371107</v>
      </c>
      <c r="B7645">
        <v>231970638.31681678</v>
      </c>
    </row>
    <row r="7646" spans="1:2" x14ac:dyDescent="0.25">
      <c r="A7646">
        <f ca="1">30951.3536736303*(((RANDBETWEEN(3800,4995))))</f>
        <v>131202788.22251873</v>
      </c>
      <c r="B7646">
        <v>209917484.252417</v>
      </c>
    </row>
    <row r="7647" spans="1:2" x14ac:dyDescent="0.25">
      <c r="A7647">
        <f ca="1">25683.9922443359*(((RANDBETWEEN(3800,4995))))</f>
        <v>119122356.02922973</v>
      </c>
      <c r="B7647">
        <v>236986292.03325486</v>
      </c>
    </row>
    <row r="7648" spans="1:2" x14ac:dyDescent="0.25">
      <c r="A7648">
        <f ca="1">31625.6064967979*(((RANDBETWEEN(3800,4995))))</f>
        <v>133365182.59699692</v>
      </c>
      <c r="B7648">
        <v>225322644.2907629</v>
      </c>
    </row>
    <row r="7649" spans="1:2" x14ac:dyDescent="0.25">
      <c r="A7649">
        <f ca="1">27154.2198962229*(((RANDBETWEEN(3800,4995))))</f>
        <v>134223308.94702998</v>
      </c>
      <c r="B7649">
        <v>236396331.70692244</v>
      </c>
    </row>
    <row r="7650" spans="1:2" x14ac:dyDescent="0.25">
      <c r="A7650">
        <f ca="1">27315.1707583307*(((RANDBETWEEN(3800,4995))))</f>
        <v>110435235.37593119</v>
      </c>
      <c r="B7650">
        <v>220413765.91003805</v>
      </c>
    </row>
    <row r="7651" spans="1:2" x14ac:dyDescent="0.25">
      <c r="A7651">
        <f ca="1">31062.0235851439*(((RANDBETWEEN(3800,4995))))</f>
        <v>149718953.68039373</v>
      </c>
      <c r="B7651">
        <v>214986687.56927413</v>
      </c>
    </row>
    <row r="7652" spans="1:2" x14ac:dyDescent="0.25">
      <c r="A7652">
        <f ca="1">31396.4128280027*(((RANDBETWEEN(3800,4995))))</f>
        <v>140467550.99248421</v>
      </c>
      <c r="B7652">
        <v>251624332.74210888</v>
      </c>
    </row>
    <row r="7653" spans="1:2" x14ac:dyDescent="0.25">
      <c r="A7653">
        <f ca="1">29758.6080749012*(((RANDBETWEEN(3800,4995))))</f>
        <v>147067041.10616186</v>
      </c>
      <c r="B7653">
        <v>254021519.55618826</v>
      </c>
    </row>
    <row r="7654" spans="1:2" x14ac:dyDescent="0.25">
      <c r="A7654">
        <f ca="1">29342.3657088958*(((RANDBETWEEN(3800,4995))))</f>
        <v>114464568.63040254</v>
      </c>
      <c r="B7654">
        <v>249267413.51917887</v>
      </c>
    </row>
    <row r="7655" spans="1:2" x14ac:dyDescent="0.25">
      <c r="A7655">
        <f ca="1">30781.183807592*(((RANDBETWEEN(3800,4995))))</f>
        <v>118784588.31349753</v>
      </c>
      <c r="B7655">
        <v>238662731.10479313</v>
      </c>
    </row>
    <row r="7656" spans="1:2" x14ac:dyDescent="0.25">
      <c r="A7656">
        <f ca="1">33677.5797310705*(((RANDBETWEEN(3800,4995))))</f>
        <v>166973440.3066476</v>
      </c>
      <c r="B7656">
        <v>258539219.27736968</v>
      </c>
    </row>
    <row r="7657" spans="1:2" x14ac:dyDescent="0.25">
      <c r="A7657">
        <f ca="1">29753.3954823264*(((RANDBETWEEN(3800,4995))))</f>
        <v>139632684.99855775</v>
      </c>
      <c r="B7657">
        <v>205284633.13799497</v>
      </c>
    </row>
    <row r="7658" spans="1:2" x14ac:dyDescent="0.25">
      <c r="A7658">
        <f ca="1">30443.9011528739*(((RANDBETWEEN(3800,4995))))</f>
        <v>131395877.37580356</v>
      </c>
      <c r="B7658">
        <v>212951230.91364348</v>
      </c>
    </row>
    <row r="7659" spans="1:2" x14ac:dyDescent="0.25">
      <c r="A7659">
        <f ca="1">29811.5053120639*(((RANDBETWEEN(3800,4995))))</f>
        <v>122733967.36976717</v>
      </c>
      <c r="B7659">
        <v>239731040.63525325</v>
      </c>
    </row>
    <row r="7660" spans="1:2" x14ac:dyDescent="0.25">
      <c r="A7660">
        <f ca="1">32321.3910628104*(((RANDBETWEEN(3800,4995))))</f>
        <v>143216083.79931271</v>
      </c>
      <c r="B7660">
        <v>258011442.70267695</v>
      </c>
    </row>
    <row r="7661" spans="1:2" x14ac:dyDescent="0.25">
      <c r="A7661">
        <f ca="1">31651.5742844953*(((RANDBETWEEN(3800,4995))))</f>
        <v>131638897.44921604</v>
      </c>
      <c r="B7661">
        <v>229218148.56434056</v>
      </c>
    </row>
    <row r="7662" spans="1:2" x14ac:dyDescent="0.25">
      <c r="A7662">
        <f ca="1">28334.2290800848*(((RANDBETWEEN(3800,4995))))</f>
        <v>126058985.17729735</v>
      </c>
      <c r="B7662">
        <v>255793733.74993396</v>
      </c>
    </row>
    <row r="7663" spans="1:2" x14ac:dyDescent="0.25">
      <c r="A7663">
        <f ca="1">30296.0739383231*(((RANDBETWEEN(3800,4995))))</f>
        <v>141937106.40104392</v>
      </c>
      <c r="B7663">
        <v>212372752.00844896</v>
      </c>
    </row>
    <row r="7664" spans="1:2" x14ac:dyDescent="0.25">
      <c r="A7664">
        <f ca="1">29271.8980049615*(((RANDBETWEEN(3800,4995))))</f>
        <v>111994281.76698285</v>
      </c>
      <c r="B7664">
        <v>255202400.7430113</v>
      </c>
    </row>
    <row r="7665" spans="1:2" x14ac:dyDescent="0.25">
      <c r="A7665">
        <f ca="1">30996.2382372807*(((RANDBETWEEN(3800,4995))))</f>
        <v>119211532.26058145</v>
      </c>
      <c r="B7665">
        <v>213056241.29276386</v>
      </c>
    </row>
    <row r="7666" spans="1:2" x14ac:dyDescent="0.25">
      <c r="A7666">
        <f ca="1">27559.9256650189*(((RANDBETWEEN(3800,4995))))</f>
        <v>134657796.79928249</v>
      </c>
      <c r="B7666">
        <v>252274773.50795624</v>
      </c>
    </row>
    <row r="7667" spans="1:2" x14ac:dyDescent="0.25">
      <c r="A7667">
        <f ca="1">27657.3382058732*(((RANDBETWEEN(3800,4995))))</f>
        <v>131787216.55098572</v>
      </c>
      <c r="B7667">
        <v>214128568.16379315</v>
      </c>
    </row>
    <row r="7668" spans="1:2" x14ac:dyDescent="0.25">
      <c r="A7668">
        <f ca="1">24466.1145075982*(((RANDBETWEEN(3800,4995))))</f>
        <v>99993009.992553815</v>
      </c>
      <c r="B7668">
        <v>244345312.12144467</v>
      </c>
    </row>
    <row r="7669" spans="1:2" x14ac:dyDescent="0.25">
      <c r="A7669">
        <f ca="1">32483.9246751407*(((RANDBETWEEN(3800,4995))))</f>
        <v>141857299.05633953</v>
      </c>
      <c r="B7669">
        <v>239435683.67304248</v>
      </c>
    </row>
    <row r="7670" spans="1:2" x14ac:dyDescent="0.25">
      <c r="A7670">
        <f ca="1">32495.7564162743*(((RANDBETWEEN(3800,4995))))</f>
        <v>160496540.93997872</v>
      </c>
      <c r="B7670">
        <v>209988046.96877468</v>
      </c>
    </row>
    <row r="7671" spans="1:2" x14ac:dyDescent="0.25">
      <c r="A7671">
        <f ca="1">28087.793724576*(((RANDBETWEEN(3800,4995))))</f>
        <v>125327735.59905805</v>
      </c>
      <c r="B7671">
        <v>255666847.1603401</v>
      </c>
    </row>
    <row r="7672" spans="1:2" x14ac:dyDescent="0.25">
      <c r="A7672">
        <f ca="1">27324.0826156978*(((RANDBETWEEN(3800,4995))))</f>
        <v>132494476.60351881</v>
      </c>
      <c r="B7672">
        <v>208729669.26718906</v>
      </c>
    </row>
    <row r="7673" spans="1:2" x14ac:dyDescent="0.25">
      <c r="A7673">
        <f ca="1">32848.2743904357*(((RANDBETWEEN(3800,4995))))</f>
        <v>139835104.0800851</v>
      </c>
      <c r="B7673">
        <v>212227619.75893557</v>
      </c>
    </row>
    <row r="7674" spans="1:2" x14ac:dyDescent="0.25">
      <c r="A7674">
        <f ca="1">27532.207313134*(((RANDBETWEEN(3800,4995))))</f>
        <v>133778995.3345181</v>
      </c>
      <c r="B7674">
        <v>215173647.11407149</v>
      </c>
    </row>
    <row r="7675" spans="1:2" x14ac:dyDescent="0.25">
      <c r="A7675">
        <f ca="1">26906.5996588416*(((RANDBETWEEN(3800,4995))))</f>
        <v>107007546.8432132</v>
      </c>
      <c r="B7675">
        <v>234495217.89761597</v>
      </c>
    </row>
    <row r="7676" spans="1:2" x14ac:dyDescent="0.25">
      <c r="A7676">
        <f ca="1">30089.9665937326*(((RANDBETWEEN(3800,4995))))</f>
        <v>130078925.58470596</v>
      </c>
      <c r="B7676">
        <v>228554191.32658285</v>
      </c>
    </row>
    <row r="7677" spans="1:2" x14ac:dyDescent="0.25">
      <c r="A7677">
        <f ca="1">33802.9355927669*(((RANDBETWEEN(3800,4995))))</f>
        <v>153532933.46234721</v>
      </c>
      <c r="B7677">
        <v>264424543.75526255</v>
      </c>
    </row>
    <row r="7678" spans="1:2" x14ac:dyDescent="0.25">
      <c r="A7678">
        <f ca="1">28995.668305087*(((RANDBETWEEN(3800,4995))))</f>
        <v>136511606.38034981</v>
      </c>
      <c r="B7678">
        <v>228776716.51219565</v>
      </c>
    </row>
    <row r="7679" spans="1:2" x14ac:dyDescent="0.25">
      <c r="A7679">
        <f ca="1">28234.2850728167*(((RANDBETWEEN(3800,4995))))</f>
        <v>111581894.60777155</v>
      </c>
      <c r="B7679">
        <v>245678117.35108525</v>
      </c>
    </row>
    <row r="7680" spans="1:2" x14ac:dyDescent="0.25">
      <c r="A7680">
        <f ca="1">26893.2062400405*(((RANDBETWEEN(3800,4995))))</f>
        <v>102920300.2806351</v>
      </c>
      <c r="B7680">
        <v>267837630.68227652</v>
      </c>
    </row>
    <row r="7681" spans="1:2" x14ac:dyDescent="0.25">
      <c r="A7681">
        <f ca="1">29178.4876264697*(((RANDBETWEEN(3800,4995))))</f>
        <v>131303194.31911382</v>
      </c>
      <c r="B7681">
        <v>242991773.33420876</v>
      </c>
    </row>
    <row r="7682" spans="1:2" x14ac:dyDescent="0.25">
      <c r="A7682">
        <f ca="1">32077.766600057*(((RANDBETWEEN(3800,4995))))</f>
        <v>139249584.81084743</v>
      </c>
      <c r="B7682">
        <v>216625513.63952011</v>
      </c>
    </row>
    <row r="7683" spans="1:2" x14ac:dyDescent="0.25">
      <c r="A7683">
        <f ca="1">30714.3270600102*(((RANDBETWEEN(3800,4995))))</f>
        <v>146538054.40330881</v>
      </c>
      <c r="B7683">
        <v>257633327.61608452</v>
      </c>
    </row>
    <row r="7684" spans="1:2" x14ac:dyDescent="0.25">
      <c r="A7684">
        <f ca="1">31149.9973752511*(((RANDBETWEEN(3800,4995))))</f>
        <v>136592738.49047622</v>
      </c>
      <c r="B7684">
        <v>239988180.3683441</v>
      </c>
    </row>
    <row r="7685" spans="1:2" x14ac:dyDescent="0.25">
      <c r="A7685">
        <f ca="1">28921.8895604695*(((RANDBETWEEN(3800,4995))))</f>
        <v>136684850.06277898</v>
      </c>
      <c r="B7685">
        <v>255495609.08706972</v>
      </c>
    </row>
    <row r="7686" spans="1:2" x14ac:dyDescent="0.25">
      <c r="A7686">
        <f ca="1">27572.867499486*(((RANDBETWEEN(3800,4995))))</f>
        <v>135796372.43496847</v>
      </c>
      <c r="B7686">
        <v>236828889.68285999</v>
      </c>
    </row>
    <row r="7687" spans="1:2" x14ac:dyDescent="0.25">
      <c r="A7687">
        <f ca="1">30679.0885323101*(((RANDBETWEEN(3800,4995))))</f>
        <v>118267886.29205538</v>
      </c>
      <c r="B7687">
        <v>232780904.24259144</v>
      </c>
    </row>
    <row r="7688" spans="1:2" x14ac:dyDescent="0.25">
      <c r="A7688">
        <f ca="1">34194.76767341*(((RANDBETWEEN(3800,4995))))</f>
        <v>167862114.50876966</v>
      </c>
      <c r="B7688">
        <v>260964059.79347467</v>
      </c>
    </row>
    <row r="7689" spans="1:2" x14ac:dyDescent="0.25">
      <c r="A7689">
        <f ca="1">34725.6794348881*(((RANDBETWEEN(3800,4995))))</f>
        <v>173420043.09783137</v>
      </c>
      <c r="B7689">
        <v>228946198.68502909</v>
      </c>
    </row>
    <row r="7690" spans="1:2" x14ac:dyDescent="0.25">
      <c r="A7690">
        <f ca="1">29088.8433459538*(((RANDBETWEEN(3800,4995))))</f>
        <v>138811960.44689134</v>
      </c>
      <c r="B7690">
        <v>235151535.1756075</v>
      </c>
    </row>
    <row r="7691" spans="1:2" x14ac:dyDescent="0.25">
      <c r="A7691">
        <f ca="1">30833.5111244165*(((RANDBETWEEN(3800,4995))))</f>
        <v>144393332.59564254</v>
      </c>
      <c r="B7691">
        <v>267488387.86518502</v>
      </c>
    </row>
    <row r="7692" spans="1:2" x14ac:dyDescent="0.25">
      <c r="A7692">
        <f ca="1">28505.8787072973*(((RANDBETWEEN(3800,4995))))</f>
        <v>129929795.14786093</v>
      </c>
      <c r="B7692">
        <v>257646173.68395329</v>
      </c>
    </row>
    <row r="7693" spans="1:2" x14ac:dyDescent="0.25">
      <c r="A7693">
        <f ca="1">30544.1862372863*(((RANDBETWEEN(3800,4995))))</f>
        <v>128529935.68650076</v>
      </c>
      <c r="B7693">
        <v>249879712.65335006</v>
      </c>
    </row>
    <row r="7694" spans="1:2" x14ac:dyDescent="0.25">
      <c r="A7694">
        <f ca="1">30799.0016735157*(((RANDBETWEEN(3800,4995))))</f>
        <v>130741762.10407421</v>
      </c>
      <c r="B7694">
        <v>230063039.32146478</v>
      </c>
    </row>
    <row r="7695" spans="1:2" x14ac:dyDescent="0.25">
      <c r="A7695">
        <f ca="1">27159.315021531*(((RANDBETWEEN(3800,4995))))</f>
        <v>133216440.18060945</v>
      </c>
      <c r="B7695">
        <v>226054785.74003685</v>
      </c>
    </row>
    <row r="7696" spans="1:2" x14ac:dyDescent="0.25">
      <c r="A7696">
        <f ca="1">28499.5589418708*(((RANDBETWEEN(3800,4995))))</f>
        <v>140901819.40860945</v>
      </c>
      <c r="B7696">
        <v>225541464.39602432</v>
      </c>
    </row>
    <row r="7697" spans="1:2" x14ac:dyDescent="0.25">
      <c r="A7697">
        <f ca="1">28849.0993921199*(((RANDBETWEEN(3800,4995))))</f>
        <v>127513019.31316994</v>
      </c>
      <c r="B7697">
        <v>260469375.96076763</v>
      </c>
    </row>
    <row r="7698" spans="1:2" x14ac:dyDescent="0.25">
      <c r="A7698">
        <f ca="1">27407.850730877*(((RANDBETWEEN(3800,4995))))</f>
        <v>135038480.55103093</v>
      </c>
      <c r="B7698">
        <v>239382307.73713982</v>
      </c>
    </row>
    <row r="7699" spans="1:2" x14ac:dyDescent="0.25">
      <c r="A7699">
        <f ca="1">30388.5132916728*(((RANDBETWEEN(3800,4995))))</f>
        <v>117512380.89889857</v>
      </c>
      <c r="B7699">
        <v>258782541.8249349</v>
      </c>
    </row>
    <row r="7700" spans="1:2" x14ac:dyDescent="0.25">
      <c r="A7700">
        <f ca="1">27131.6982605636*(((RANDBETWEEN(3800,4995))))</f>
        <v>134844540.35500118</v>
      </c>
      <c r="B7700">
        <v>230048344.40359244</v>
      </c>
    </row>
    <row r="7701" spans="1:2" x14ac:dyDescent="0.25">
      <c r="A7701">
        <f ca="1">27142.1273729956*(((RANDBETWEEN(3800,4995))))</f>
        <v>116874000.46811888</v>
      </c>
      <c r="B7701">
        <v>230812689.46605161</v>
      </c>
    </row>
    <row r="7702" spans="1:2" x14ac:dyDescent="0.25">
      <c r="A7702">
        <f ca="1">29339.732573768*(((RANDBETWEEN(3800,4995))))</f>
        <v>136224378.34000504</v>
      </c>
      <c r="B7702">
        <v>232622007.6327199</v>
      </c>
    </row>
    <row r="7703" spans="1:2" x14ac:dyDescent="0.25">
      <c r="A7703">
        <f ca="1">33212.718816061*(((RANDBETWEEN(3800,4995))))</f>
        <v>164436170.85831785</v>
      </c>
      <c r="B7703">
        <v>261593459.76404893</v>
      </c>
    </row>
    <row r="7704" spans="1:2" x14ac:dyDescent="0.25">
      <c r="A7704">
        <f ca="1">29738.0530753964*(((RANDBETWEEN(3800,4995))))</f>
        <v>143456368.035712</v>
      </c>
      <c r="B7704">
        <v>229646264.63653767</v>
      </c>
    </row>
    <row r="7705" spans="1:2" x14ac:dyDescent="0.25">
      <c r="A7705">
        <f ca="1">32018.2186792549*(((RANDBETWEEN(3800,4995))))</f>
        <v>158105963.8381606</v>
      </c>
      <c r="B7705">
        <v>230274522.64959478</v>
      </c>
    </row>
    <row r="7706" spans="1:2" x14ac:dyDescent="0.25">
      <c r="A7706">
        <f ca="1">26249.7095444153*(((RANDBETWEEN(3800,4995))))</f>
        <v>113241246.97460781</v>
      </c>
      <c r="B7706">
        <v>213198415.9311437</v>
      </c>
    </row>
    <row r="7707" spans="1:2" x14ac:dyDescent="0.25">
      <c r="A7707">
        <f ca="1">29651.4899320888*(((RANDBETWEEN(3800,4995))))</f>
        <v>115729765.20494278</v>
      </c>
      <c r="B7707">
        <v>217632303.97087958</v>
      </c>
    </row>
    <row r="7708" spans="1:2" x14ac:dyDescent="0.25">
      <c r="A7708">
        <f ca="1">29646.5550580333*(((RANDBETWEEN(3800,4995))))</f>
        <v>123300022.48636067</v>
      </c>
      <c r="B7708">
        <v>214677631.18223464</v>
      </c>
    </row>
    <row r="7709" spans="1:2" x14ac:dyDescent="0.25">
      <c r="A7709">
        <f ca="1">30482.6796894409*(((RANDBETWEEN(3800,4995))))</f>
        <v>133148344.88347778</v>
      </c>
      <c r="B7709">
        <v>265543408.2922681</v>
      </c>
    </row>
    <row r="7710" spans="1:2" x14ac:dyDescent="0.25">
      <c r="A7710">
        <f ca="1">28533.0060262529*(((RANDBETWEEN(3800,4995))))</f>
        <v>134390458.38365114</v>
      </c>
      <c r="B7710">
        <v>243498448.92273062</v>
      </c>
    </row>
    <row r="7711" spans="1:2" x14ac:dyDescent="0.25">
      <c r="A7711">
        <f ca="1">30272.741131633*(((RANDBETWEEN(3800,4995))))</f>
        <v>146701703.52389368</v>
      </c>
      <c r="B7711">
        <v>249914395.72216955</v>
      </c>
    </row>
    <row r="7712" spans="1:2" x14ac:dyDescent="0.25">
      <c r="A7712">
        <f ca="1">29487.1281323745*(((RANDBETWEEN(3800,4995))))</f>
        <v>134343355.77109814</v>
      </c>
      <c r="B7712">
        <v>229085929.12275812</v>
      </c>
    </row>
    <row r="7713" spans="1:2" x14ac:dyDescent="0.25">
      <c r="A7713">
        <f ca="1">31748.1374109572*(((RANDBETWEEN(3800,4995))))</f>
        <v>124071721.00202058</v>
      </c>
      <c r="B7713">
        <v>231937869.1303795</v>
      </c>
    </row>
    <row r="7714" spans="1:2" x14ac:dyDescent="0.25">
      <c r="A7714">
        <f ca="1">29499.5875021454*(((RANDBETWEEN(3800,4995))))</f>
        <v>143220497.32291612</v>
      </c>
      <c r="B7714">
        <v>238420523.78984386</v>
      </c>
    </row>
    <row r="7715" spans="1:2" x14ac:dyDescent="0.25">
      <c r="A7715">
        <f ca="1">31451.3736461307*(((RANDBETWEEN(3800,4995))))</f>
        <v>124453085.51773907</v>
      </c>
      <c r="B7715">
        <v>238737121.95352417</v>
      </c>
    </row>
    <row r="7716" spans="1:2" x14ac:dyDescent="0.25">
      <c r="A7716">
        <f ca="1">30414.3101783928*(((RANDBETWEEN(3800,4995))))</f>
        <v>136377766.83991319</v>
      </c>
      <c r="B7716">
        <v>233846711.34012747</v>
      </c>
    </row>
    <row r="7717" spans="1:2" x14ac:dyDescent="0.25">
      <c r="A7717">
        <f ca="1">30184.000697892*(((RANDBETWEEN(3800,4995))))</f>
        <v>139480267.22495899</v>
      </c>
      <c r="B7717">
        <v>233867640.74150378</v>
      </c>
    </row>
    <row r="7718" spans="1:2" x14ac:dyDescent="0.25">
      <c r="A7718">
        <f ca="1">25671.3681539118*(((RANDBETWEEN(3800,4995))))</f>
        <v>105920065.00303999</v>
      </c>
      <c r="B7718">
        <v>250459415.21081764</v>
      </c>
    </row>
    <row r="7719" spans="1:2" x14ac:dyDescent="0.25">
      <c r="A7719">
        <f ca="1">31254.4650155008*(((RANDBETWEEN(3800,4995))))</f>
        <v>120798507.28491056</v>
      </c>
      <c r="B7719">
        <v>232458283.83076167</v>
      </c>
    </row>
    <row r="7720" spans="1:2" x14ac:dyDescent="0.25">
      <c r="A7720">
        <f ca="1">28160.7681972078*(((RANDBETWEEN(3800,4995))))</f>
        <v>134721115.05544207</v>
      </c>
      <c r="B7720">
        <v>224714229.01669496</v>
      </c>
    </row>
    <row r="7721" spans="1:2" x14ac:dyDescent="0.25">
      <c r="A7721">
        <f ca="1">33447.5359125629*(((RANDBETWEEN(3800,4995))))</f>
        <v>132151214.39053601</v>
      </c>
      <c r="B7721">
        <v>230566320.48328733</v>
      </c>
    </row>
    <row r="7722" spans="1:2" x14ac:dyDescent="0.25">
      <c r="A7722">
        <f ca="1">31351.679506528*(((RANDBETWEEN(3800,4995))))</f>
        <v>131394888.8118587</v>
      </c>
      <c r="B7722">
        <v>257716213.1929079</v>
      </c>
    </row>
    <row r="7723" spans="1:2" x14ac:dyDescent="0.25">
      <c r="A7723">
        <f ca="1">31809.427481844*(((RANDBETWEEN(3800,4995))))</f>
        <v>156279717.21829951</v>
      </c>
      <c r="B7723">
        <v>267019002.09590268</v>
      </c>
    </row>
    <row r="7724" spans="1:2" x14ac:dyDescent="0.25">
      <c r="A7724">
        <f ca="1">27078.7382962021*(((RANDBETWEEN(3800,4995))))</f>
        <v>120689936.58617258</v>
      </c>
      <c r="B7724">
        <v>218647411.60737818</v>
      </c>
    </row>
    <row r="7725" spans="1:2" x14ac:dyDescent="0.25">
      <c r="A7725">
        <f ca="1">31811.8110711423*(((RANDBETWEEN(3800,4995))))</f>
        <v>145093670.29547992</v>
      </c>
      <c r="B7725">
        <v>235895132.9375402</v>
      </c>
    </row>
    <row r="7726" spans="1:2" x14ac:dyDescent="0.25">
      <c r="A7726">
        <f ca="1">29847.9704093092*(((RANDBETWEEN(3800,4995))))</f>
        <v>143598585.63918635</v>
      </c>
      <c r="B7726">
        <v>226284484.7012502</v>
      </c>
    </row>
    <row r="7727" spans="1:2" x14ac:dyDescent="0.25">
      <c r="A7727">
        <f ca="1">29386.4372867268*(((RANDBETWEEN(3800,4995))))</f>
        <v>116429064.53001148</v>
      </c>
      <c r="B7727">
        <v>265193866.39131555</v>
      </c>
    </row>
    <row r="7728" spans="1:2" x14ac:dyDescent="0.25">
      <c r="A7728">
        <f ca="1">27320.7105744057*(((RANDBETWEEN(3800,4995))))</f>
        <v>113845400.96354859</v>
      </c>
      <c r="B7728">
        <v>238780130.43951142</v>
      </c>
    </row>
    <row r="7729" spans="1:2" x14ac:dyDescent="0.25">
      <c r="A7729">
        <f ca="1">28872.5886923716*(((RANDBETWEEN(3800,4995))))</f>
        <v>139367985.61807775</v>
      </c>
      <c r="B7729">
        <v>221902848.9831813</v>
      </c>
    </row>
    <row r="7730" spans="1:2" x14ac:dyDescent="0.25">
      <c r="A7730">
        <f ca="1">28055.6012121448*(((RANDBETWEEN(3800,4995))))</f>
        <v>112951850.48009486</v>
      </c>
      <c r="B7730">
        <v>219772819.34270331</v>
      </c>
    </row>
    <row r="7731" spans="1:2" x14ac:dyDescent="0.25">
      <c r="A7731">
        <f ca="1">29108.8267092812*(((RANDBETWEEN(3800,4995))))</f>
        <v>126768940.31891963</v>
      </c>
      <c r="B7731">
        <v>236818401.23017004</v>
      </c>
    </row>
    <row r="7732" spans="1:2" x14ac:dyDescent="0.25">
      <c r="A7732">
        <f ca="1">31532.0903815988*(((RANDBETWEEN(3800,4995))))</f>
        <v>155831590.66586122</v>
      </c>
      <c r="B7732">
        <v>252296061.11448577</v>
      </c>
    </row>
    <row r="7733" spans="1:2" x14ac:dyDescent="0.25">
      <c r="A7733">
        <f ca="1">26584.5111891015*(((RANDBETWEEN(3800,4995))))</f>
        <v>106444382.80116221</v>
      </c>
      <c r="B7733">
        <v>232245568.31587559</v>
      </c>
    </row>
    <row r="7734" spans="1:2" x14ac:dyDescent="0.25">
      <c r="A7734">
        <f ca="1">27477.5329008451*(((RANDBETWEEN(3800,4995))))</f>
        <v>123813763.25120796</v>
      </c>
      <c r="B7734">
        <v>213574662.20499483</v>
      </c>
    </row>
    <row r="7735" spans="1:2" x14ac:dyDescent="0.25">
      <c r="A7735">
        <f ca="1">30760.6690663358*(((RANDBETWEEN(3800,4995))))</f>
        <v>144082973.90671688</v>
      </c>
      <c r="B7735">
        <v>256506711.90128615</v>
      </c>
    </row>
    <row r="7736" spans="1:2" x14ac:dyDescent="0.25">
      <c r="A7736">
        <f ca="1">27445.7862971331*(((RANDBETWEEN(3800,4995))))</f>
        <v>119553845.11031167</v>
      </c>
      <c r="B7736">
        <v>252904600.50219539</v>
      </c>
    </row>
    <row r="7737" spans="1:2" x14ac:dyDescent="0.25">
      <c r="A7737">
        <f ca="1">33184.0672168049*(((RANDBETWEEN(3800,4995))))</f>
        <v>136320148.12663448</v>
      </c>
      <c r="B7737">
        <v>261441352.6347608</v>
      </c>
    </row>
    <row r="7738" spans="1:2" x14ac:dyDescent="0.25">
      <c r="A7738">
        <f ca="1">31794.0619906664*(((RANDBETWEEN(3800,4995))))</f>
        <v>141102047.11457762</v>
      </c>
      <c r="B7738">
        <v>224728024.3489016</v>
      </c>
    </row>
    <row r="7739" spans="1:2" x14ac:dyDescent="0.25">
      <c r="A7739">
        <f ca="1">28872.665946424*(((RANDBETWEEN(3800,4995))))</f>
        <v>119388473.68846308</v>
      </c>
      <c r="B7739">
        <v>209403657.59003246</v>
      </c>
    </row>
    <row r="7740" spans="1:2" x14ac:dyDescent="0.25">
      <c r="A7740">
        <f ca="1">27221.8700952545*(((RANDBETWEEN(3800,4995))))</f>
        <v>118877906.70597655</v>
      </c>
      <c r="B7740">
        <v>212018895.62358981</v>
      </c>
    </row>
    <row r="7741" spans="1:2" x14ac:dyDescent="0.25">
      <c r="A7741">
        <f ca="1">33101.1503122877*(((RANDBETWEEN(3800,4995))))</f>
        <v>152099785.68496215</v>
      </c>
      <c r="B7741">
        <v>225131341.50118613</v>
      </c>
    </row>
    <row r="7742" spans="1:2" x14ac:dyDescent="0.25">
      <c r="A7742">
        <f ca="1">26618.9900644964*(((RANDBETWEEN(3800,4995))))</f>
        <v>108525622.49295177</v>
      </c>
      <c r="B7742">
        <v>225001469.72530997</v>
      </c>
    </row>
    <row r="7743" spans="1:2" x14ac:dyDescent="0.25">
      <c r="A7743">
        <f ca="1">30386.9115668702*(((RANDBETWEEN(3800,4995))))</f>
        <v>140691400.55460894</v>
      </c>
      <c r="B7743">
        <v>240498431.92475492</v>
      </c>
    </row>
    <row r="7744" spans="1:2" x14ac:dyDescent="0.25">
      <c r="A7744">
        <f ca="1">26978.7042351632*(((RANDBETWEEN(3800,4995))))</f>
        <v>129983397.0050164</v>
      </c>
      <c r="B7744">
        <v>208118237.51511705</v>
      </c>
    </row>
    <row r="7745" spans="1:2" x14ac:dyDescent="0.25">
      <c r="A7745">
        <f ca="1">26293.8523920453*(((RANDBETWEEN(3800,4995))))</f>
        <v>119058563.63118121</v>
      </c>
      <c r="B7745">
        <v>212898389.70667517</v>
      </c>
    </row>
    <row r="7746" spans="1:2" x14ac:dyDescent="0.25">
      <c r="A7746">
        <f ca="1">24890.4572400002*(((RANDBETWEEN(3800,4995))))</f>
        <v>113923622.7874807</v>
      </c>
      <c r="B7746">
        <v>223527464.1762332</v>
      </c>
    </row>
    <row r="7747" spans="1:2" x14ac:dyDescent="0.25">
      <c r="A7747">
        <f ca="1">32256.3225428197*(((RANDBETWEEN(3800,4995))))</f>
        <v>128638214.30076516</v>
      </c>
      <c r="B7747">
        <v>246052077.48995748</v>
      </c>
    </row>
    <row r="7748" spans="1:2" x14ac:dyDescent="0.25">
      <c r="A7748">
        <f ca="1">31652.7375048353*(((RANDBETWEEN(3800,4995))))</f>
        <v>148229769.73514357</v>
      </c>
      <c r="B7748">
        <v>224369114.3559103</v>
      </c>
    </row>
    <row r="7749" spans="1:2" x14ac:dyDescent="0.25">
      <c r="A7749">
        <f ca="1">29832.1712287124*(((RANDBETWEEN(3800,4995))))</f>
        <v>138958253.58334216</v>
      </c>
      <c r="B7749">
        <v>216744542.18175906</v>
      </c>
    </row>
    <row r="7750" spans="1:2" x14ac:dyDescent="0.25">
      <c r="A7750">
        <f ca="1">26507.2808015715*(((RANDBETWEEN(3800,4995))))</f>
        <v>106956878.03434104</v>
      </c>
      <c r="B7750">
        <v>249571163.18606529</v>
      </c>
    </row>
    <row r="7751" spans="1:2" x14ac:dyDescent="0.25">
      <c r="A7751">
        <f ca="1">29220.2772438261*(((RANDBETWEEN(3800,4995))))</f>
        <v>142215089.34570166</v>
      </c>
      <c r="B7751">
        <v>210050034.3737742</v>
      </c>
    </row>
    <row r="7752" spans="1:2" x14ac:dyDescent="0.25">
      <c r="A7752">
        <f ca="1">26271.9323256294*(((RANDBETWEEN(3800,4995))))</f>
        <v>111734528.18090171</v>
      </c>
      <c r="B7752">
        <v>258305065.57100484</v>
      </c>
    </row>
    <row r="7753" spans="1:2" x14ac:dyDescent="0.25">
      <c r="A7753">
        <f ca="1">28945.5327686873*(((RANDBETWEEN(3800,4995))))</f>
        <v>129907551.06586853</v>
      </c>
      <c r="B7753">
        <v>204656815.37778515</v>
      </c>
    </row>
    <row r="7754" spans="1:2" x14ac:dyDescent="0.25">
      <c r="A7754">
        <f ca="1">27356.94016523*(((RANDBETWEEN(3800,4995))))</f>
        <v>118975332.77858526</v>
      </c>
      <c r="B7754">
        <v>209875542.29003319</v>
      </c>
    </row>
    <row r="7755" spans="1:2" x14ac:dyDescent="0.25">
      <c r="A7755">
        <f ca="1">28719.0659021756*(((RANDBETWEEN(3800,4995))))</f>
        <v>140321355.99803001</v>
      </c>
      <c r="B7755">
        <v>238711704.11263603</v>
      </c>
    </row>
    <row r="7756" spans="1:2" x14ac:dyDescent="0.25">
      <c r="A7756">
        <f ca="1">26750.9550271764*(((RANDBETWEEN(3800,4995))))</f>
        <v>105104502.30177628</v>
      </c>
      <c r="B7756">
        <v>214500171.97158176</v>
      </c>
    </row>
    <row r="7757" spans="1:2" x14ac:dyDescent="0.25">
      <c r="A7757">
        <f ca="1">33064.4396187325*(((RANDBETWEEN(3800,4995))))</f>
        <v>131827920.75988667</v>
      </c>
      <c r="B7757">
        <v>209870217.38346508</v>
      </c>
    </row>
    <row r="7758" spans="1:2" x14ac:dyDescent="0.25">
      <c r="A7758">
        <f ca="1">32378.0038225555*(((RANDBETWEEN(3800,4995))))</f>
        <v>146089553.24737027</v>
      </c>
      <c r="B7758">
        <v>230171583.43938076</v>
      </c>
    </row>
    <row r="7759" spans="1:2" x14ac:dyDescent="0.25">
      <c r="A7759">
        <f ca="1">29280.7347920009*(((RANDBETWEEN(3800,4995))))</f>
        <v>114253427.15838738</v>
      </c>
      <c r="B7759">
        <v>232153149.89745882</v>
      </c>
    </row>
    <row r="7760" spans="1:2" x14ac:dyDescent="0.25">
      <c r="A7760">
        <f ca="1">27820.5443998032*(((RANDBETWEEN(3800,4995))))</f>
        <v>110085894.19002143</v>
      </c>
      <c r="B7760">
        <v>267542888.19175786</v>
      </c>
    </row>
    <row r="7761" spans="1:2" x14ac:dyDescent="0.25">
      <c r="A7761">
        <f ca="1">26135.0898413239*(((RANDBETWEEN(3800,4995))))</f>
        <v>124011001.29708184</v>
      </c>
      <c r="B7761">
        <v>237761941.92399478</v>
      </c>
    </row>
    <row r="7762" spans="1:2" x14ac:dyDescent="0.25">
      <c r="A7762">
        <f ca="1">28253.8550647982*(((RANDBETWEEN(3800,4995))))</f>
        <v>135166442.62999436</v>
      </c>
      <c r="B7762">
        <v>223376000.01458904</v>
      </c>
    </row>
    <row r="7763" spans="1:2" x14ac:dyDescent="0.25">
      <c r="A7763">
        <f ca="1">29965.98045354*(((RANDBETWEEN(3800,4995))))</f>
        <v>121542016.7195583</v>
      </c>
      <c r="B7763">
        <v>246378561.41247621</v>
      </c>
    </row>
    <row r="7764" spans="1:2" x14ac:dyDescent="0.25">
      <c r="A7764">
        <f ca="1">26317.3561674291*(((RANDBETWEEN(3800,4995))))</f>
        <v>120270317.68515103</v>
      </c>
      <c r="B7764">
        <v>226562965.60591853</v>
      </c>
    </row>
    <row r="7765" spans="1:2" x14ac:dyDescent="0.25">
      <c r="A7765">
        <f ca="1">30757.5166683539*(((RANDBETWEEN(3800,4995))))</f>
        <v>129027782.42374457</v>
      </c>
      <c r="B7765">
        <v>265314870.52972543</v>
      </c>
    </row>
    <row r="7766" spans="1:2" x14ac:dyDescent="0.25">
      <c r="A7766">
        <f ca="1">32471.1555628995*(((RANDBETWEEN(3800,4995))))</f>
        <v>154789998.56834167</v>
      </c>
      <c r="B7766">
        <v>221518696.83430243</v>
      </c>
    </row>
    <row r="7767" spans="1:2" x14ac:dyDescent="0.25">
      <c r="A7767">
        <f ca="1">32594.3742781214*(((RANDBETWEEN(3800,4995))))</f>
        <v>123891216.63113947</v>
      </c>
      <c r="B7767">
        <v>247007967.71639425</v>
      </c>
    </row>
    <row r="7768" spans="1:2" x14ac:dyDescent="0.25">
      <c r="A7768">
        <f ca="1">28219.3127360721*(((RANDBETWEEN(3800,4995))))</f>
        <v>134013516.1836064</v>
      </c>
      <c r="B7768">
        <v>240673226.33756423</v>
      </c>
    </row>
    <row r="7769" spans="1:2" x14ac:dyDescent="0.25">
      <c r="A7769">
        <f ca="1">30675.7485840022*(((RANDBETWEEN(3800,4995))))</f>
        <v>128715441.05847321</v>
      </c>
      <c r="B7769">
        <v>219131081.97567773</v>
      </c>
    </row>
    <row r="7770" spans="1:2" x14ac:dyDescent="0.25">
      <c r="A7770">
        <f ca="1">31555.1727902075*(((RANDBETWEEN(3800,4995))))</f>
        <v>137864549.9204165</v>
      </c>
      <c r="B7770">
        <v>206816471.27364546</v>
      </c>
    </row>
    <row r="7771" spans="1:2" x14ac:dyDescent="0.25">
      <c r="A7771">
        <f ca="1">30672.5138114251*(((RANDBETWEEN(3800,4995))))</f>
        <v>128303125.27319106</v>
      </c>
      <c r="B7771">
        <v>206230492.42222261</v>
      </c>
    </row>
    <row r="7772" spans="1:2" x14ac:dyDescent="0.25">
      <c r="A7772">
        <f ca="1">29760.3259479552*(((RANDBETWEEN(3800,4995))))</f>
        <v>114815337.50721104</v>
      </c>
      <c r="B7772">
        <v>267404507.88084275</v>
      </c>
    </row>
    <row r="7773" spans="1:2" x14ac:dyDescent="0.25">
      <c r="A7773">
        <f ca="1">29465.8807630241*(((RANDBETWEEN(3800,4995))))</f>
        <v>144972133.35407841</v>
      </c>
      <c r="B7773">
        <v>208807166.83933583</v>
      </c>
    </row>
    <row r="7774" spans="1:2" x14ac:dyDescent="0.25">
      <c r="A7774">
        <f ca="1">33697.78924453*(((RANDBETWEEN(3800,4995))))</f>
        <v>128152692.49694777</v>
      </c>
      <c r="B7774">
        <v>248651266.64239529</v>
      </c>
    </row>
    <row r="7775" spans="1:2" x14ac:dyDescent="0.25">
      <c r="A7775">
        <f ca="1">28556.0204301569*(((RANDBETWEEN(3800,4995))))</f>
        <v>130615237.44753745</v>
      </c>
      <c r="B7775">
        <v>219054444.77105436</v>
      </c>
    </row>
    <row r="7776" spans="1:2" x14ac:dyDescent="0.25">
      <c r="A7776">
        <f ca="1">29035.106263924*(((RANDBETWEEN(3800,4995))))</f>
        <v>124386395.23465045</v>
      </c>
      <c r="B7776">
        <v>230032835.8488254</v>
      </c>
    </row>
    <row r="7777" spans="1:2" x14ac:dyDescent="0.25">
      <c r="A7777">
        <f ca="1">29640.7202661113*(((RANDBETWEEN(3800,4995))))</f>
        <v>117051204.33087341</v>
      </c>
      <c r="B7777">
        <v>211188769.14550728</v>
      </c>
    </row>
    <row r="7778" spans="1:2" x14ac:dyDescent="0.25">
      <c r="A7778">
        <f ca="1">27656.7517138376*(((RANDBETWEEN(3800,4995))))</f>
        <v>105565821.29171821</v>
      </c>
      <c r="B7778">
        <v>232387166.18829238</v>
      </c>
    </row>
    <row r="7779" spans="1:2" x14ac:dyDescent="0.25">
      <c r="A7779">
        <f ca="1">30084.2677248429*(((RANDBETWEEN(3800,4995))))</f>
        <v>131377997.15438887</v>
      </c>
      <c r="B7779">
        <v>252535135.28739691</v>
      </c>
    </row>
    <row r="7780" spans="1:2" x14ac:dyDescent="0.25">
      <c r="A7780">
        <f ca="1">27422.5327499398*(((RANDBETWEEN(3800,4995))))</f>
        <v>113282482.79000121</v>
      </c>
      <c r="B7780">
        <v>211839653.13752913</v>
      </c>
    </row>
    <row r="7781" spans="1:2" x14ac:dyDescent="0.25">
      <c r="A7781">
        <f ca="1">28129.2240376368*(((RANDBETWEEN(3800,4995))))</f>
        <v>120308691.20897244</v>
      </c>
      <c r="B7781">
        <v>225223763.77843612</v>
      </c>
    </row>
    <row r="7782" spans="1:2" x14ac:dyDescent="0.25">
      <c r="A7782">
        <f ca="1">29651.2136146405*(((RANDBETWEEN(3800,4995))))</f>
        <v>121036253.97496267</v>
      </c>
      <c r="B7782">
        <v>259360562.61247301</v>
      </c>
    </row>
    <row r="7783" spans="1:2" x14ac:dyDescent="0.25">
      <c r="A7783">
        <f ca="1">31589.0767563303*(((RANDBETWEEN(3800,4995))))</f>
        <v>128599131.47502084</v>
      </c>
      <c r="B7783">
        <v>264341724.42670488</v>
      </c>
    </row>
    <row r="7784" spans="1:2" x14ac:dyDescent="0.25">
      <c r="A7784">
        <f ca="1">32453.0298374185*(((RANDBETWEEN(3800,4995))))</f>
        <v>127021158.78365614</v>
      </c>
      <c r="B7784">
        <v>240369775.76762873</v>
      </c>
    </row>
    <row r="7785" spans="1:2" x14ac:dyDescent="0.25">
      <c r="A7785">
        <f ca="1">27671.7063313904*(((RANDBETWEEN(3800,4995))))</f>
        <v>111766021.87248579</v>
      </c>
      <c r="B7785">
        <v>209095380.57850546</v>
      </c>
    </row>
    <row r="7786" spans="1:2" x14ac:dyDescent="0.25">
      <c r="A7786">
        <f ca="1">32641.545314107*(((RANDBETWEEN(3800,4995))))</f>
        <v>136441659.41296741</v>
      </c>
      <c r="B7786">
        <v>243672694.91823319</v>
      </c>
    </row>
    <row r="7787" spans="1:2" x14ac:dyDescent="0.25">
      <c r="A7787">
        <f ca="1">28985.1199807016*(((RANDBETWEEN(3800,4995))))</f>
        <v>142809686.14491695</v>
      </c>
      <c r="B7787">
        <v>213877496.33416736</v>
      </c>
    </row>
    <row r="7788" spans="1:2" x14ac:dyDescent="0.25">
      <c r="A7788">
        <f ca="1">28486.8040458849*(((RANDBETWEEN(3800,4995))))</f>
        <v>127592395.32151832</v>
      </c>
      <c r="B7788">
        <v>234149699.45251942</v>
      </c>
    </row>
    <row r="7789" spans="1:2" x14ac:dyDescent="0.25">
      <c r="A7789">
        <f ca="1">29072.8025071657*(((RANDBETWEEN(3800,4995))))</f>
        <v>137107336.62379324</v>
      </c>
      <c r="B7789">
        <v>258370923.51642272</v>
      </c>
    </row>
    <row r="7790" spans="1:2" x14ac:dyDescent="0.25">
      <c r="A7790">
        <f ca="1">30878.5503860107*(((RANDBETWEEN(3800,4995))))</f>
        <v>150193269.07755616</v>
      </c>
      <c r="B7790">
        <v>261661947.00680986</v>
      </c>
    </row>
    <row r="7791" spans="1:2" x14ac:dyDescent="0.25">
      <c r="A7791">
        <f ca="1">28243.0692023655*(((RANDBETWEEN(3800,4995))))</f>
        <v>131725674.75983253</v>
      </c>
      <c r="B7791">
        <v>211229845.11216229</v>
      </c>
    </row>
    <row r="7792" spans="1:2" x14ac:dyDescent="0.25">
      <c r="A7792">
        <f ca="1">31625.7871551229*(((RANDBETWEEN(3800,4995))))</f>
        <v>142758803.21822464</v>
      </c>
      <c r="B7792">
        <v>242487611.50128305</v>
      </c>
    </row>
    <row r="7793" spans="1:2" x14ac:dyDescent="0.25">
      <c r="A7793">
        <f ca="1">29729.208950713*(((RANDBETWEEN(3800,4995))))</f>
        <v>117133083.26580904</v>
      </c>
      <c r="B7793">
        <v>208012639.11348242</v>
      </c>
    </row>
    <row r="7794" spans="1:2" x14ac:dyDescent="0.25">
      <c r="A7794">
        <f ca="1">29637.4486715683*(((RANDBETWEEN(3800,4995))))</f>
        <v>133872355.64947422</v>
      </c>
      <c r="B7794">
        <v>250758439.61992782</v>
      </c>
    </row>
    <row r="7795" spans="1:2" x14ac:dyDescent="0.25">
      <c r="A7795">
        <f ca="1">32052.1481641096*(((RANDBETWEEN(3800,4995))))</f>
        <v>156735004.52249599</v>
      </c>
      <c r="B7795">
        <v>255202996.9152022</v>
      </c>
    </row>
    <row r="7796" spans="1:2" x14ac:dyDescent="0.25">
      <c r="A7796">
        <f ca="1">31798.2555430767*(((RANDBETWEEN(3800,4995))))</f>
        <v>155970443.43879139</v>
      </c>
      <c r="B7796">
        <v>211462780.51552081</v>
      </c>
    </row>
    <row r="7797" spans="1:2" x14ac:dyDescent="0.25">
      <c r="A7797">
        <f ca="1">31063.9219082177*(((RANDBETWEEN(3800,4995))))</f>
        <v>141371908.60429886</v>
      </c>
      <c r="B7797">
        <v>266163651.02679336</v>
      </c>
    </row>
    <row r="7798" spans="1:2" x14ac:dyDescent="0.25">
      <c r="A7798">
        <f ca="1">28683.9525005246*(((RANDBETWEEN(3800,4995))))</f>
        <v>114190814.90458843</v>
      </c>
      <c r="B7798">
        <v>237244831.06117404</v>
      </c>
    </row>
    <row r="7799" spans="1:2" x14ac:dyDescent="0.25">
      <c r="A7799">
        <f ca="1">28982.8552005906*(((RANDBETWEEN(3800,4995))))</f>
        <v>131756059.74188504</v>
      </c>
      <c r="B7799">
        <v>225042106.97575733</v>
      </c>
    </row>
    <row r="7800" spans="1:2" x14ac:dyDescent="0.25">
      <c r="A7800">
        <f ca="1">31680.852470172*(((RANDBETWEEN(3800,4995))))</f>
        <v>153145240.84081161</v>
      </c>
      <c r="B7800">
        <v>245213720.55813953</v>
      </c>
    </row>
    <row r="7801" spans="1:2" x14ac:dyDescent="0.25">
      <c r="A7801">
        <f ca="1">28053.6500618058*(((RANDBETWEEN(3800,4995))))</f>
        <v>139735230.95785484</v>
      </c>
      <c r="B7801">
        <v>257022596.48613733</v>
      </c>
    </row>
    <row r="7802" spans="1:2" x14ac:dyDescent="0.25">
      <c r="A7802">
        <f ca="1">31772.2944368637*(((RANDBETWEEN(3800,4995))))</f>
        <v>136303143.13414538</v>
      </c>
      <c r="B7802">
        <v>227033364.53078145</v>
      </c>
    </row>
    <row r="7803" spans="1:2" x14ac:dyDescent="0.25">
      <c r="A7803">
        <f ca="1">26096.3743046943*(((RANDBETWEEN(3800,4995))))</f>
        <v>114536986.82330348</v>
      </c>
      <c r="B7803">
        <v>237933506.89868274</v>
      </c>
    </row>
    <row r="7804" spans="1:2" x14ac:dyDescent="0.25">
      <c r="A7804">
        <f ca="1">27545.0431013609*(((RANDBETWEEN(3800,4995))))</f>
        <v>122520351.71485327</v>
      </c>
      <c r="B7804">
        <v>245957857.88145342</v>
      </c>
    </row>
    <row r="7805" spans="1:2" x14ac:dyDescent="0.25">
      <c r="A7805">
        <f ca="1">29765.1381898104*(((RANDBETWEEN(3800,4995))))</f>
        <v>117304409.60604279</v>
      </c>
      <c r="B7805">
        <v>233221062.23729515</v>
      </c>
    </row>
    <row r="7806" spans="1:2" x14ac:dyDescent="0.25">
      <c r="A7806">
        <f ca="1">31322.5028723257*(((RANDBETWEEN(3800,4995))))</f>
        <v>141765648.00014615</v>
      </c>
      <c r="B7806">
        <v>265748212.19965774</v>
      </c>
    </row>
    <row r="7807" spans="1:2" x14ac:dyDescent="0.25">
      <c r="A7807">
        <f ca="1">28827.5055224751*(((RANDBETWEEN(3800,4995))))</f>
        <v>125428476.52828911</v>
      </c>
      <c r="B7807">
        <v>243113009.46666148</v>
      </c>
    </row>
    <row r="7808" spans="1:2" x14ac:dyDescent="0.25">
      <c r="A7808">
        <f ca="1">30784.36353358*(((RANDBETWEEN(3800,4995))))</f>
        <v>133973550.09814037</v>
      </c>
      <c r="B7808">
        <v>204499813.1871312</v>
      </c>
    </row>
    <row r="7809" spans="1:2" x14ac:dyDescent="0.25">
      <c r="A7809">
        <f ca="1">29019.6907353478*(((RANDBETWEEN(3800,4995))))</f>
        <v>121737602.63478392</v>
      </c>
      <c r="B7809">
        <v>222280360.72944245</v>
      </c>
    </row>
    <row r="7810" spans="1:2" x14ac:dyDescent="0.25">
      <c r="A7810">
        <f ca="1">28618.9375474738*(((RANDBETWEEN(3800,4995))))</f>
        <v>117709690.13275984</v>
      </c>
      <c r="B7810">
        <v>244999024.48650479</v>
      </c>
    </row>
    <row r="7811" spans="1:2" x14ac:dyDescent="0.25">
      <c r="A7811">
        <f ca="1">27964.6696628324*(((RANDBETWEEN(3800,4995))))</f>
        <v>106853002.78168242</v>
      </c>
      <c r="B7811">
        <v>248826902.63004631</v>
      </c>
    </row>
    <row r="7812" spans="1:2" x14ac:dyDescent="0.25">
      <c r="A7812">
        <f ca="1">30746.1228594322*(((RANDBETWEEN(3800,4995))))</f>
        <v>135528909.56437725</v>
      </c>
      <c r="B7812">
        <v>232309027.29405236</v>
      </c>
    </row>
    <row r="7813" spans="1:2" x14ac:dyDescent="0.25">
      <c r="A7813">
        <f ca="1">32713.48638767*(((RANDBETWEEN(3800,4995))))</f>
        <v>136218957.31825784</v>
      </c>
      <c r="B7813">
        <v>257497836.40514931</v>
      </c>
    </row>
    <row r="7814" spans="1:2" x14ac:dyDescent="0.25">
      <c r="A7814">
        <f ca="1">27120.2149106378*(((RANDBETWEEN(3800,4995))))</f>
        <v>111274241.77834684</v>
      </c>
      <c r="B7814">
        <v>248630125.83809957</v>
      </c>
    </row>
    <row r="7815" spans="1:2" x14ac:dyDescent="0.25">
      <c r="A7815">
        <f ca="1">32302.3209778291*(((RANDBETWEEN(3800,4995))))</f>
        <v>131276632.45389761</v>
      </c>
      <c r="B7815">
        <v>249784697.40071654</v>
      </c>
    </row>
    <row r="7816" spans="1:2" x14ac:dyDescent="0.25">
      <c r="A7816">
        <f ca="1">27957.8982324488*(((RANDBETWEEN(3800,4995))))</f>
        <v>122371720.56342848</v>
      </c>
      <c r="B7816">
        <v>260341258.19406971</v>
      </c>
    </row>
    <row r="7817" spans="1:2" x14ac:dyDescent="0.25">
      <c r="A7817">
        <f ca="1">30750.5655883458*(((RANDBETWEEN(3800,4995))))</f>
        <v>150493267.98936448</v>
      </c>
      <c r="B7817">
        <v>267848543.44136566</v>
      </c>
    </row>
    <row r="7818" spans="1:2" x14ac:dyDescent="0.25">
      <c r="A7818">
        <f ca="1">31981.7070345181*(((RANDBETWEEN(3800,4995))))</f>
        <v>147595577.96430108</v>
      </c>
      <c r="B7818">
        <v>240266561.47757554</v>
      </c>
    </row>
    <row r="7819" spans="1:2" x14ac:dyDescent="0.25">
      <c r="A7819">
        <f ca="1">28742.4855640016*(((RANDBETWEEN(3800,4995))))</f>
        <v>130145974.63379934</v>
      </c>
      <c r="B7819">
        <v>260247842.28715688</v>
      </c>
    </row>
    <row r="7820" spans="1:2" x14ac:dyDescent="0.25">
      <c r="A7820">
        <f ca="1">32172.1508364415*(((RANDBETWEEN(3800,4995))))</f>
        <v>148474476.11017764</v>
      </c>
      <c r="B7820">
        <v>251741978.82593665</v>
      </c>
    </row>
    <row r="7821" spans="1:2" x14ac:dyDescent="0.25">
      <c r="A7821">
        <f ca="1">30314.1698600976*(((RANDBETWEEN(3800,4995))))</f>
        <v>139172353.8277081</v>
      </c>
      <c r="B7821">
        <v>249400662.8276633</v>
      </c>
    </row>
    <row r="7822" spans="1:2" x14ac:dyDescent="0.25">
      <c r="A7822">
        <f ca="1">32986.0251285053*(((RANDBETWEEN(3800,4995))))</f>
        <v>164072488.98918551</v>
      </c>
      <c r="B7822">
        <v>257212278.19210035</v>
      </c>
    </row>
    <row r="7823" spans="1:2" x14ac:dyDescent="0.25">
      <c r="A7823">
        <f ca="1">32922.8023841687*(((RANDBETWEEN(3800,4995))))</f>
        <v>159708514.36560258</v>
      </c>
      <c r="B7823">
        <v>209817413.84746426</v>
      </c>
    </row>
    <row r="7824" spans="1:2" x14ac:dyDescent="0.25">
      <c r="A7824">
        <f ca="1">29125.36235124*(((RANDBETWEEN(3800,4995))))</f>
        <v>125705063.90795182</v>
      </c>
      <c r="B7824">
        <v>216983092.80263719</v>
      </c>
    </row>
    <row r="7825" spans="1:2" x14ac:dyDescent="0.25">
      <c r="A7825">
        <f ca="1">31178.6157811*(((RANDBETWEEN(3800,4995))))</f>
        <v>139867270.39401463</v>
      </c>
      <c r="B7825">
        <v>261235491.25907519</v>
      </c>
    </row>
    <row r="7826" spans="1:2" x14ac:dyDescent="0.25">
      <c r="A7826">
        <f ca="1">27192.405574455*(((RANDBETWEEN(3800,4995))))</f>
        <v>134031367.07648881</v>
      </c>
      <c r="B7826">
        <v>234324145.75176191</v>
      </c>
    </row>
    <row r="7827" spans="1:2" x14ac:dyDescent="0.25">
      <c r="A7827">
        <f ca="1">27951.6112328766*(((RANDBETWEEN(3800,4995))))</f>
        <v>122987089.42465717</v>
      </c>
      <c r="B7827">
        <v>265818042.48913568</v>
      </c>
    </row>
    <row r="7828" spans="1:2" x14ac:dyDescent="0.25">
      <c r="A7828">
        <f ca="1">33485.4235592293*(((RANDBETWEEN(3800,4995))))</f>
        <v>156309957.17448264</v>
      </c>
      <c r="B7828">
        <v>264687336.14642575</v>
      </c>
    </row>
    <row r="7829" spans="1:2" x14ac:dyDescent="0.25">
      <c r="A7829">
        <f ca="1">28216.4831815163*(((RANDBETWEEN(3800,4995))))</f>
        <v>127764235.84590563</v>
      </c>
      <c r="B7829">
        <v>252580055.8443678</v>
      </c>
    </row>
    <row r="7830" spans="1:2" x14ac:dyDescent="0.25">
      <c r="A7830">
        <f ca="1">27380.8802896962*(((RANDBETWEEN(3800,4995))))</f>
        <v>123515150.98681957</v>
      </c>
      <c r="B7830">
        <v>252510143.48661688</v>
      </c>
    </row>
    <row r="7831" spans="1:2" x14ac:dyDescent="0.25">
      <c r="A7831">
        <f ca="1">32885.2621504586*(((RANDBETWEEN(3800,4995))))</f>
        <v>146438072.35599196</v>
      </c>
      <c r="B7831">
        <v>214648301.30739689</v>
      </c>
    </row>
    <row r="7832" spans="1:2" x14ac:dyDescent="0.25">
      <c r="A7832">
        <f ca="1">26525.1962587961*(((RANDBETWEEN(3800,4995))))</f>
        <v>112360731.35226013</v>
      </c>
      <c r="B7832">
        <v>236775463.47020954</v>
      </c>
    </row>
    <row r="7833" spans="1:2" x14ac:dyDescent="0.25">
      <c r="A7833">
        <f ca="1">31389.4248768052*(((RANDBETWEEN(3800,4995))))</f>
        <v>151234249.05644757</v>
      </c>
      <c r="B7833">
        <v>251687026.10826558</v>
      </c>
    </row>
    <row r="7834" spans="1:2" x14ac:dyDescent="0.25">
      <c r="A7834">
        <f ca="1">26438.1353974166*(((RANDBETWEEN(3800,4995))))</f>
        <v>124708684.66961387</v>
      </c>
      <c r="B7834">
        <v>245566069.6006119</v>
      </c>
    </row>
    <row r="7835" spans="1:2" x14ac:dyDescent="0.25">
      <c r="A7835">
        <f ca="1">29372.6609500144*(((RANDBETWEEN(3800,4995))))</f>
        <v>139402648.86876836</v>
      </c>
      <c r="B7835">
        <v>231678144.65951464</v>
      </c>
    </row>
    <row r="7836" spans="1:2" x14ac:dyDescent="0.25">
      <c r="A7836">
        <f ca="1">29471.8510464937*(((RANDBETWEEN(3800,4995))))</f>
        <v>136336782.94107968</v>
      </c>
      <c r="B7836">
        <v>261343129.48825255</v>
      </c>
    </row>
    <row r="7837" spans="1:2" x14ac:dyDescent="0.25">
      <c r="A7837">
        <f ca="1">32416.9545042182*(((RANDBETWEEN(3800,4995))))</f>
        <v>127398631.20157754</v>
      </c>
      <c r="B7837">
        <v>222180016.82134792</v>
      </c>
    </row>
    <row r="7838" spans="1:2" x14ac:dyDescent="0.25">
      <c r="A7838">
        <f ca="1">33855.0145174463*(((RANDBETWEEN(3800,4995))))</f>
        <v>160777463.94335243</v>
      </c>
      <c r="B7838">
        <v>222568286.81612742</v>
      </c>
    </row>
    <row r="7839" spans="1:2" x14ac:dyDescent="0.25">
      <c r="A7839">
        <f ca="1">28574.958771796*(((RANDBETWEEN(3800,4995))))</f>
        <v>119014703.28453021</v>
      </c>
      <c r="B7839">
        <v>218164950.83410013</v>
      </c>
    </row>
    <row r="7840" spans="1:2" x14ac:dyDescent="0.25">
      <c r="A7840">
        <f ca="1">32000.63268911*(((RANDBETWEEN(3800,4995))))</f>
        <v>150434974.27150613</v>
      </c>
      <c r="B7840">
        <v>205459610.95710963</v>
      </c>
    </row>
    <row r="7841" spans="1:2" x14ac:dyDescent="0.25">
      <c r="A7841">
        <f ca="1">27158.6089042188*(((RANDBETWEEN(3800,4995))))</f>
        <v>116075894.45663118</v>
      </c>
      <c r="B7841">
        <v>206296644.29056895</v>
      </c>
    </row>
    <row r="7842" spans="1:2" x14ac:dyDescent="0.25">
      <c r="A7842">
        <f ca="1">31402.5152963066*(((RANDBETWEEN(3800,4995))))</f>
        <v>150009815.57045659</v>
      </c>
      <c r="B7842">
        <v>222283605.40895811</v>
      </c>
    </row>
    <row r="7843" spans="1:2" x14ac:dyDescent="0.25">
      <c r="A7843">
        <f ca="1">29928.9424555658*(((RANDBETWEEN(3800,4995))))</f>
        <v>128455021.01928836</v>
      </c>
      <c r="B7843">
        <v>234014218.18462545</v>
      </c>
    </row>
    <row r="7844" spans="1:2" x14ac:dyDescent="0.25">
      <c r="A7844">
        <f ca="1">29588.6834316758*(((RANDBETWEEN(3800,4995))))</f>
        <v>144244831.72941956</v>
      </c>
      <c r="B7844">
        <v>253929641.94046605</v>
      </c>
    </row>
    <row r="7845" spans="1:2" x14ac:dyDescent="0.25">
      <c r="A7845">
        <f ca="1">29239.7336671221*(((RANDBETWEEN(3800,4995))))</f>
        <v>119765949.10053225</v>
      </c>
      <c r="B7845">
        <v>232766226.78444582</v>
      </c>
    </row>
    <row r="7846" spans="1:2" x14ac:dyDescent="0.25">
      <c r="A7846">
        <f ca="1">30680.5393628463*(((RANDBETWEEN(3800,4995))))</f>
        <v>117629187.91715275</v>
      </c>
      <c r="B7846">
        <v>205240916.28449601</v>
      </c>
    </row>
    <row r="7847" spans="1:2" x14ac:dyDescent="0.25">
      <c r="A7847">
        <f ca="1">25974.2652154829*(((RANDBETWEEN(3800,4995))))</f>
        <v>128650535.6122866</v>
      </c>
      <c r="B7847">
        <v>212960035.94078535</v>
      </c>
    </row>
    <row r="7848" spans="1:2" x14ac:dyDescent="0.25">
      <c r="A7848">
        <f ca="1">28552.416413384*(((RANDBETWEEN(3800,4995))))</f>
        <v>110155222.5228354</v>
      </c>
      <c r="B7848">
        <v>231724745.48873606</v>
      </c>
    </row>
    <row r="7849" spans="1:2" x14ac:dyDescent="0.25">
      <c r="A7849">
        <f ca="1">29369.5759594769*(((RANDBETWEEN(3800,4995))))</f>
        <v>111692497.37389073</v>
      </c>
      <c r="B7849">
        <v>266519642.65947708</v>
      </c>
    </row>
    <row r="7850" spans="1:2" x14ac:dyDescent="0.25">
      <c r="A7850">
        <f ca="1">29437.8239683767*(((RANDBETWEEN(3800,4995))))</f>
        <v>117927922.81731708</v>
      </c>
      <c r="B7850">
        <v>212864625.5657765</v>
      </c>
    </row>
    <row r="7851" spans="1:2" x14ac:dyDescent="0.25">
      <c r="A7851">
        <f ca="1">26786.9052400845*(((RANDBETWEEN(3800,4995))))</f>
        <v>103290306.60576597</v>
      </c>
      <c r="B7851">
        <v>227745013.66877055</v>
      </c>
    </row>
    <row r="7852" spans="1:2" x14ac:dyDescent="0.25">
      <c r="A7852">
        <f ca="1">30778.1579916314*(((RANDBETWEEN(3800,4995))))</f>
        <v>122158509.06878518</v>
      </c>
      <c r="B7852">
        <v>242334615.00731108</v>
      </c>
    </row>
    <row r="7853" spans="1:2" x14ac:dyDescent="0.25">
      <c r="A7853">
        <f ca="1">32023.3377332812*(((RANDBETWEEN(3800,4995))))</f>
        <v>151982760.88215244</v>
      </c>
      <c r="B7853">
        <v>232945283.31561959</v>
      </c>
    </row>
    <row r="7854" spans="1:2" x14ac:dyDescent="0.25">
      <c r="A7854">
        <f ca="1">31578.6705250082*(((RANDBETWEEN(3800,4995))))</f>
        <v>137998790.19428563</v>
      </c>
      <c r="B7854">
        <v>232765007.16285336</v>
      </c>
    </row>
    <row r="7855" spans="1:2" x14ac:dyDescent="0.25">
      <c r="A7855">
        <f ca="1">33815.445749248*(((RANDBETWEEN(3800,4995))))</f>
        <v>142498288.38733116</v>
      </c>
      <c r="B7855">
        <v>212029771.8159712</v>
      </c>
    </row>
    <row r="7856" spans="1:2" x14ac:dyDescent="0.25">
      <c r="A7856">
        <f ca="1">35104.7098107968*(((RANDBETWEEN(3800,4995))))</f>
        <v>144210147.90275308</v>
      </c>
      <c r="B7856">
        <v>236736663.64817822</v>
      </c>
    </row>
    <row r="7857" spans="1:2" x14ac:dyDescent="0.25">
      <c r="A7857">
        <f ca="1">27727.1318324192*(((RANDBETWEEN(3800,4995))))</f>
        <v>126934809.52881502</v>
      </c>
      <c r="B7857">
        <v>212802051.82681492</v>
      </c>
    </row>
    <row r="7858" spans="1:2" x14ac:dyDescent="0.25">
      <c r="A7858">
        <f ca="1">26408.1620849972*(((RANDBETWEEN(3800,4995))))</f>
        <v>129188728.91980641</v>
      </c>
      <c r="B7858">
        <v>210792852.04675621</v>
      </c>
    </row>
    <row r="7859" spans="1:2" x14ac:dyDescent="0.25">
      <c r="A7859">
        <f ca="1">31282.0284802462*(((RANDBETWEEN(3800,4995))))</f>
        <v>130821443.10438956</v>
      </c>
      <c r="B7859">
        <v>240929872.67018804</v>
      </c>
    </row>
    <row r="7860" spans="1:2" x14ac:dyDescent="0.25">
      <c r="A7860">
        <f ca="1">26348.2023495631*(((RANDBETWEEN(3800,4995))))</f>
        <v>130476298.0350364</v>
      </c>
      <c r="B7860">
        <v>220339401.35463241</v>
      </c>
    </row>
    <row r="7861" spans="1:2" x14ac:dyDescent="0.25">
      <c r="A7861">
        <f ca="1">27541.6026197932*(((RANDBETWEEN(3800,4995))))</f>
        <v>104658089.95521402</v>
      </c>
      <c r="B7861">
        <v>211787367.26378325</v>
      </c>
    </row>
    <row r="7862" spans="1:2" x14ac:dyDescent="0.25">
      <c r="A7862">
        <f ca="1">30608.3173733724*(((RANDBETWEEN(3800,4995))))</f>
        <v>150960221.28547281</v>
      </c>
      <c r="B7862">
        <v>204632884.42711028</v>
      </c>
    </row>
    <row r="7863" spans="1:2" x14ac:dyDescent="0.25">
      <c r="A7863">
        <f ca="1">29147.5554079331*(((RANDBETWEEN(3800,4995))))</f>
        <v>115249434.08296728</v>
      </c>
      <c r="B7863">
        <v>259156800.82808036</v>
      </c>
    </row>
    <row r="7864" spans="1:2" x14ac:dyDescent="0.25">
      <c r="A7864">
        <f ca="1">29387.44431504*(((RANDBETWEEN(3800,4995))))</f>
        <v>137209977.50692168</v>
      </c>
      <c r="B7864">
        <v>216123501.78752518</v>
      </c>
    </row>
    <row r="7865" spans="1:2" x14ac:dyDescent="0.25">
      <c r="A7865">
        <f ca="1">30769.8467811136*(((RANDBETWEEN(3800,4995))))</f>
        <v>119663934.13175067</v>
      </c>
      <c r="B7865">
        <v>262774509.24308962</v>
      </c>
    </row>
    <row r="7866" spans="1:2" x14ac:dyDescent="0.25">
      <c r="A7866">
        <f ca="1">30511.1608288807*(((RANDBETWEEN(3800,4995))))</f>
        <v>133943996.03878641</v>
      </c>
      <c r="B7866">
        <v>264558763.06705472</v>
      </c>
    </row>
    <row r="7867" spans="1:2" x14ac:dyDescent="0.25">
      <c r="A7867">
        <f ca="1">27605.1033581199*(((RANDBETWEEN(3800,4995))))</f>
        <v>109371419.50487113</v>
      </c>
      <c r="B7867">
        <v>254060085.61550149</v>
      </c>
    </row>
    <row r="7868" spans="1:2" x14ac:dyDescent="0.25">
      <c r="A7868">
        <f ca="1">29304.7886572549*(((RANDBETWEEN(3800,4995))))</f>
        <v>112559693.23251604</v>
      </c>
      <c r="B7868">
        <v>249678020.13408616</v>
      </c>
    </row>
    <row r="7869" spans="1:2" x14ac:dyDescent="0.25">
      <c r="A7869">
        <f ca="1">29868.6409951777*(((RANDBETWEEN(3800,4995))))</f>
        <v>141308540.54818577</v>
      </c>
      <c r="B7869">
        <v>235421893.0212276</v>
      </c>
    </row>
    <row r="7870" spans="1:2" x14ac:dyDescent="0.25">
      <c r="A7870">
        <f ca="1">25744.9373698386*(((RANDBETWEEN(3800,4995))))</f>
        <v>105013599.53157172</v>
      </c>
      <c r="B7870">
        <v>228048460.89318356</v>
      </c>
    </row>
    <row r="7871" spans="1:2" x14ac:dyDescent="0.25">
      <c r="A7871">
        <f ca="1">30699.9836077517*(((RANDBETWEEN(3800,4995))))</f>
        <v>127005832.18526891</v>
      </c>
      <c r="B7871">
        <v>260550033.08991617</v>
      </c>
    </row>
    <row r="7872" spans="1:2" x14ac:dyDescent="0.25">
      <c r="A7872">
        <f ca="1">29913.3550767168*(((RANDBETWEEN(3800,4995))))</f>
        <v>130571794.90986861</v>
      </c>
      <c r="B7872">
        <v>257040594.23332226</v>
      </c>
    </row>
    <row r="7873" spans="1:2" x14ac:dyDescent="0.25">
      <c r="A7873">
        <f ca="1">26926.7474517032*(((RANDBETWEEN(3800,4995))))</f>
        <v>103856464.92121942</v>
      </c>
      <c r="B7873">
        <v>206585233.82912123</v>
      </c>
    </row>
    <row r="7874" spans="1:2" x14ac:dyDescent="0.25">
      <c r="A7874">
        <f ca="1">26472.0360751386*(((RANDBETWEEN(3800,4995))))</f>
        <v>121321341.33236021</v>
      </c>
      <c r="B7874">
        <v>212278408.16808367</v>
      </c>
    </row>
    <row r="7875" spans="1:2" x14ac:dyDescent="0.25">
      <c r="A7875">
        <f ca="1">28085.8870803068*(((RANDBETWEEN(3800,4995))))</f>
        <v>119645878.96210684</v>
      </c>
      <c r="B7875">
        <v>204218587.7547124</v>
      </c>
    </row>
    <row r="7876" spans="1:2" x14ac:dyDescent="0.25">
      <c r="A7876">
        <f ca="1">27138.7799066631*(((RANDBETWEEN(3800,4995))))</f>
        <v>121636011.54166417</v>
      </c>
      <c r="B7876">
        <v>221800366.16675273</v>
      </c>
    </row>
    <row r="7877" spans="1:2" x14ac:dyDescent="0.25">
      <c r="A7877">
        <f ca="1">30660.3631344537*(((RANDBETWEEN(3800,4995))))</f>
        <v>120464566.75526869</v>
      </c>
      <c r="B7877">
        <v>242660914.61643445</v>
      </c>
    </row>
    <row r="7878" spans="1:2" x14ac:dyDescent="0.25">
      <c r="A7878">
        <f ca="1">28663.7061994855*(((RANDBETWEEN(3800,4995))))</f>
        <v>127152200.70091784</v>
      </c>
      <c r="B7878">
        <v>236507559.18452811</v>
      </c>
    </row>
    <row r="7879" spans="1:2" x14ac:dyDescent="0.25">
      <c r="A7879">
        <f ca="1">26248.516899524*(((RANDBETWEEN(3800,4995))))</f>
        <v>110296268.01179977</v>
      </c>
      <c r="B7879">
        <v>214593884.30539271</v>
      </c>
    </row>
    <row r="7880" spans="1:2" x14ac:dyDescent="0.25">
      <c r="A7880">
        <f ca="1">30131.7955440423*(((RANDBETWEEN(3800,4995))))</f>
        <v>130259752.1368947</v>
      </c>
      <c r="B7880">
        <v>266835175.93493482</v>
      </c>
    </row>
    <row r="7881" spans="1:2" x14ac:dyDescent="0.25">
      <c r="A7881">
        <f ca="1">33846.8295521328*(((RANDBETWEEN(3800,4995))))</f>
        <v>158369315.47442946</v>
      </c>
      <c r="B7881">
        <v>255455036.14397249</v>
      </c>
    </row>
    <row r="7882" spans="1:2" x14ac:dyDescent="0.25">
      <c r="A7882">
        <f ca="1">26651.5649018382*(((RANDBETWEEN(3800,4995))))</f>
        <v>114575077.51300254</v>
      </c>
      <c r="B7882">
        <v>205438826.0692538</v>
      </c>
    </row>
    <row r="7883" spans="1:2" x14ac:dyDescent="0.25">
      <c r="A7883">
        <f ca="1">33548.2957015418*(((RANDBETWEEN(3800,4995))))</f>
        <v>128724810.60681593</v>
      </c>
      <c r="B7883">
        <v>222243408.04271972</v>
      </c>
    </row>
    <row r="7884" spans="1:2" x14ac:dyDescent="0.25">
      <c r="A7884">
        <f ca="1">32747.5093609664*(((RANDBETWEEN(3800,4995))))</f>
        <v>152439656.07529858</v>
      </c>
      <c r="B7884">
        <v>266895294.35949904</v>
      </c>
    </row>
    <row r="7885" spans="1:2" x14ac:dyDescent="0.25">
      <c r="A7885">
        <f ca="1">29197.459939453*(((RANDBETWEEN(3800,4995))))</f>
        <v>115884718.49968879</v>
      </c>
      <c r="B7885">
        <v>210941632.07606125</v>
      </c>
    </row>
    <row r="7886" spans="1:2" x14ac:dyDescent="0.25">
      <c r="A7886">
        <f ca="1">27406.6180169878*(((RANDBETWEEN(3800,4995))))</f>
        <v>111024209.58681761</v>
      </c>
      <c r="B7886">
        <v>209129292.62665388</v>
      </c>
    </row>
    <row r="7887" spans="1:2" x14ac:dyDescent="0.25">
      <c r="A7887">
        <f ca="1">31715.9398656732*(((RANDBETWEEN(3800,4995))))</f>
        <v>141072500.52251449</v>
      </c>
      <c r="B7887">
        <v>263311616.06084225</v>
      </c>
    </row>
    <row r="7888" spans="1:2" x14ac:dyDescent="0.25">
      <c r="A7888">
        <f ca="1">34261.2318086363*(((RANDBETWEEN(3800,4995))))</f>
        <v>131734436.30420655</v>
      </c>
      <c r="B7888">
        <v>235290161.36467779</v>
      </c>
    </row>
    <row r="7889" spans="1:2" x14ac:dyDescent="0.25">
      <c r="A7889">
        <f ca="1">27490.0985834433*(((RANDBETWEEN(3800,4995))))</f>
        <v>108393458.71451679</v>
      </c>
      <c r="B7889">
        <v>210268589.38143599</v>
      </c>
    </row>
    <row r="7890" spans="1:2" x14ac:dyDescent="0.25">
      <c r="A7890">
        <f ca="1">34085.7698743094*(((RANDBETWEEN(3800,4995))))</f>
        <v>147932241.25450274</v>
      </c>
      <c r="B7890">
        <v>237182151.355923</v>
      </c>
    </row>
    <row r="7891" spans="1:2" x14ac:dyDescent="0.25">
      <c r="A7891">
        <f ca="1">27614.1804891127*(((RANDBETWEEN(3800,4995))))</f>
        <v>130753144.61594878</v>
      </c>
      <c r="B7891">
        <v>223602030.13713717</v>
      </c>
    </row>
    <row r="7892" spans="1:2" x14ac:dyDescent="0.25">
      <c r="A7892">
        <f ca="1">32362.742026872*(((RANDBETWEEN(3800,4995))))</f>
        <v>153205220.75521222</v>
      </c>
      <c r="B7892">
        <v>213700349.09846431</v>
      </c>
    </row>
    <row r="7893" spans="1:2" x14ac:dyDescent="0.25">
      <c r="A7893">
        <f ca="1">34381.8568701216*(((RANDBETWEEN(3800,4995))))</f>
        <v>153927573.20753428</v>
      </c>
      <c r="B7893">
        <v>265215863.85759977</v>
      </c>
    </row>
    <row r="7894" spans="1:2" x14ac:dyDescent="0.25">
      <c r="A7894">
        <f ca="1">31449.9666695598*(((RANDBETWEEN(3800,4995))))</f>
        <v>151054189.91389582</v>
      </c>
      <c r="B7894">
        <v>207662110.14076793</v>
      </c>
    </row>
    <row r="7895" spans="1:2" x14ac:dyDescent="0.25">
      <c r="A7895">
        <f ca="1">31752.1446976287*(((RANDBETWEEN(3800,4995))))</f>
        <v>135708666.43766525</v>
      </c>
      <c r="B7895">
        <v>235778865.99744165</v>
      </c>
    </row>
    <row r="7896" spans="1:2" x14ac:dyDescent="0.25">
      <c r="A7896">
        <f ca="1">26949.9800440912*(((RANDBETWEEN(3800,4995))))</f>
        <v>126395406.40678792</v>
      </c>
      <c r="B7896">
        <v>216271820.76161239</v>
      </c>
    </row>
    <row r="7897" spans="1:2" x14ac:dyDescent="0.25">
      <c r="A7897">
        <f ca="1">30203.3122125441*(((RANDBETWEEN(3800,4995))))</f>
        <v>129693022.64066455</v>
      </c>
      <c r="B7897">
        <v>212217367.64965615</v>
      </c>
    </row>
    <row r="7898" spans="1:2" x14ac:dyDescent="0.25">
      <c r="A7898">
        <f ca="1">30956.5261117134*(((RANDBETWEEN(3800,4995))))</f>
        <v>137261236.77933744</v>
      </c>
      <c r="B7898">
        <v>258425103.42100537</v>
      </c>
    </row>
    <row r="7899" spans="1:2" x14ac:dyDescent="0.25">
      <c r="A7899">
        <f ca="1">30270.5714027657*(((RANDBETWEEN(3800,4995))))</f>
        <v>118176310.75639737</v>
      </c>
      <c r="B7899">
        <v>263239242.54074186</v>
      </c>
    </row>
    <row r="7900" spans="1:2" x14ac:dyDescent="0.25">
      <c r="A7900">
        <f ca="1">27328.5367912207*(((RANDBETWEEN(3800,4995))))</f>
        <v>112292957.675126</v>
      </c>
      <c r="B7900">
        <v>217067008.84647557</v>
      </c>
    </row>
    <row r="7901" spans="1:2" x14ac:dyDescent="0.25">
      <c r="A7901">
        <f ca="1">26065.2811150707*(((RANDBETWEEN(3800,4995))))</f>
        <v>101732792.19212081</v>
      </c>
      <c r="B7901">
        <v>251135146.23800671</v>
      </c>
    </row>
    <row r="7902" spans="1:2" x14ac:dyDescent="0.25">
      <c r="A7902">
        <f ca="1">29168.6699882127*(((RANDBETWEEN(3800,4995))))</f>
        <v>140622158.01317334</v>
      </c>
      <c r="B7902">
        <v>238431705.53068233</v>
      </c>
    </row>
    <row r="7903" spans="1:2" x14ac:dyDescent="0.25">
      <c r="A7903">
        <f ca="1">28816.6982993334*(((RANDBETWEEN(3800,4995))))</f>
        <v>127196906.29325773</v>
      </c>
      <c r="B7903">
        <v>237904742.46560213</v>
      </c>
    </row>
    <row r="7904" spans="1:2" x14ac:dyDescent="0.25">
      <c r="A7904">
        <f ca="1">30343.3004412412*(((RANDBETWEEN(3800,4995))))</f>
        <v>144464453.40074947</v>
      </c>
      <c r="B7904">
        <v>260816411.30305573</v>
      </c>
    </row>
    <row r="7905" spans="1:2" x14ac:dyDescent="0.25">
      <c r="A7905">
        <f ca="1">27280.2005755211*(((RANDBETWEEN(3800,4995))))</f>
        <v>133509301.61660047</v>
      </c>
      <c r="B7905">
        <v>231212148.73679668</v>
      </c>
    </row>
    <row r="7906" spans="1:2" x14ac:dyDescent="0.25">
      <c r="A7906">
        <f ca="1">31642.6202342286*(((RANDBETWEEN(3800,4995))))</f>
        <v>134829204.81804827</v>
      </c>
      <c r="B7906">
        <v>226363539.8029775</v>
      </c>
    </row>
    <row r="7907" spans="1:2" x14ac:dyDescent="0.25">
      <c r="A7907">
        <f ca="1">29920.6316492822*(((RANDBETWEEN(3800,4995))))</f>
        <v>133565699.6823957</v>
      </c>
      <c r="B7907">
        <v>243047671.40218267</v>
      </c>
    </row>
    <row r="7908" spans="1:2" x14ac:dyDescent="0.25">
      <c r="A7908">
        <f ca="1">33929.5422493286*(((RANDBETWEEN(3800,4995))))</f>
        <v>137787871.07452363</v>
      </c>
      <c r="B7908">
        <v>266048068.99898094</v>
      </c>
    </row>
    <row r="7909" spans="1:2" x14ac:dyDescent="0.25">
      <c r="A7909">
        <f ca="1">31213.2338212919*(((RANDBETWEEN(3800,4995))))</f>
        <v>148918338.56138358</v>
      </c>
      <c r="B7909">
        <v>255590856.9351739</v>
      </c>
    </row>
    <row r="7910" spans="1:2" x14ac:dyDescent="0.25">
      <c r="A7910">
        <f ca="1">31389.8342696345*(((RANDBETWEEN(3800,4995))))</f>
        <v>144142118.96616167</v>
      </c>
      <c r="B7910">
        <v>246874166.26524481</v>
      </c>
    </row>
    <row r="7911" spans="1:2" x14ac:dyDescent="0.25">
      <c r="A7911">
        <f ca="1">28662.4542871682*(((RANDBETWEEN(3800,4995))))</f>
        <v>131961939.53812228</v>
      </c>
      <c r="B7911">
        <v>208139807.09483078</v>
      </c>
    </row>
    <row r="7912" spans="1:2" x14ac:dyDescent="0.25">
      <c r="A7912">
        <f ca="1">28936.1545259378*(((RANDBETWEEN(3800,4995))))</f>
        <v>141555667.94088778</v>
      </c>
      <c r="B7912">
        <v>260349675.13086304</v>
      </c>
    </row>
    <row r="7913" spans="1:2" x14ac:dyDescent="0.25">
      <c r="A7913">
        <f ca="1">25772.9850870146*(((RANDBETWEEN(3800,4995))))</f>
        <v>105514600.94623761</v>
      </c>
      <c r="B7913">
        <v>217584755.07129562</v>
      </c>
    </row>
    <row r="7914" spans="1:2" x14ac:dyDescent="0.25">
      <c r="A7914">
        <f ca="1">29538.8380476542*(((RANDBETWEEN(3800,4995))))</f>
        <v>131241057.44572765</v>
      </c>
      <c r="B7914">
        <v>219170262.16573432</v>
      </c>
    </row>
    <row r="7915" spans="1:2" x14ac:dyDescent="0.25">
      <c r="A7915">
        <f ca="1">30286.2347925259*(((RANDBETWEEN(3800,4995))))</f>
        <v>118207174.3952287</v>
      </c>
      <c r="B7915">
        <v>237943681.73755777</v>
      </c>
    </row>
    <row r="7916" spans="1:2" x14ac:dyDescent="0.25">
      <c r="A7916">
        <f ca="1">28813.8796290229*(((RANDBETWEEN(3800,4995))))</f>
        <v>134993026.06197217</v>
      </c>
      <c r="B7916">
        <v>254051911.0218378</v>
      </c>
    </row>
    <row r="7917" spans="1:2" x14ac:dyDescent="0.25">
      <c r="A7917">
        <f ca="1">29631.1975034054*(((RANDBETWEEN(3800,4995))))</f>
        <v>125636277.41443902</v>
      </c>
      <c r="B7917">
        <v>211789619.04770204</v>
      </c>
    </row>
    <row r="7918" spans="1:2" x14ac:dyDescent="0.25">
      <c r="A7918">
        <f ca="1">26610.2819919447*(((RANDBETWEEN(3800,4995))))</f>
        <v>127889015.25328645</v>
      </c>
      <c r="B7918">
        <v>219984054.21671331</v>
      </c>
    </row>
    <row r="7919" spans="1:2" x14ac:dyDescent="0.25">
      <c r="A7919">
        <f ca="1">30278.9120317749*(((RANDBETWEEN(3800,4995))))</f>
        <v>141402519.18838897</v>
      </c>
      <c r="B7919">
        <v>252791568.50342011</v>
      </c>
    </row>
    <row r="7920" spans="1:2" x14ac:dyDescent="0.25">
      <c r="A7920">
        <f ca="1">32050.1798642126*(((RANDBETWEEN(3800,4995))))</f>
        <v>135283809.20684117</v>
      </c>
      <c r="B7920">
        <v>236786303.27536231</v>
      </c>
    </row>
    <row r="7921" spans="1:2" x14ac:dyDescent="0.25">
      <c r="A7921">
        <f ca="1">27905.2745510387*(((RANDBETWEEN(3800,4995))))</f>
        <v>123676176.8102034</v>
      </c>
      <c r="B7921">
        <v>249898400.03093356</v>
      </c>
    </row>
    <row r="7922" spans="1:2" x14ac:dyDescent="0.25">
      <c r="A7922">
        <f ca="1">31648.1672940507*(((RANDBETWEEN(3800,4995))))</f>
        <v>133998340.32301065</v>
      </c>
      <c r="B7922">
        <v>237472086.7942135</v>
      </c>
    </row>
    <row r="7923" spans="1:2" x14ac:dyDescent="0.25">
      <c r="A7923">
        <f ca="1">30602.7836398531*(((RANDBETWEEN(3800,4995))))</f>
        <v>127889032.83094615</v>
      </c>
      <c r="B7923">
        <v>218824834.08874625</v>
      </c>
    </row>
    <row r="7924" spans="1:2" x14ac:dyDescent="0.25">
      <c r="A7924">
        <f ca="1">31400.1620869598*(((RANDBETWEEN(3800,4995))))</f>
        <v>138066512.6963622</v>
      </c>
      <c r="B7924">
        <v>237411039.45765173</v>
      </c>
    </row>
    <row r="7925" spans="1:2" x14ac:dyDescent="0.25">
      <c r="A7925">
        <f ca="1">28330.2110668225*(((RANDBETWEEN(3800,4995))))</f>
        <v>125502835.02602346</v>
      </c>
      <c r="B7925">
        <v>225951620.17101136</v>
      </c>
    </row>
    <row r="7926" spans="1:2" x14ac:dyDescent="0.25">
      <c r="A7926">
        <f ca="1">27557.8869161371*(((RANDBETWEEN(3800,4995))))</f>
        <v>116514745.88142769</v>
      </c>
      <c r="B7926">
        <v>253279868.0421536</v>
      </c>
    </row>
    <row r="7927" spans="1:2" x14ac:dyDescent="0.25">
      <c r="A7927">
        <f ca="1">28012.5376885162*(((RANDBETWEEN(3800,4995))))</f>
        <v>112974564.49778573</v>
      </c>
      <c r="B7927">
        <v>255591956.61729997</v>
      </c>
    </row>
    <row r="7928" spans="1:2" x14ac:dyDescent="0.25">
      <c r="A7928">
        <f ca="1">30272.2764917438*(((RANDBETWEEN(3800,4995))))</f>
        <v>136679328.36022317</v>
      </c>
      <c r="B7928">
        <v>234534928.89228895</v>
      </c>
    </row>
    <row r="7929" spans="1:2" x14ac:dyDescent="0.25">
      <c r="A7929">
        <f ca="1">29934.9942020658*(((RANDBETWEEN(3800,4995))))</f>
        <v>142520507.39603508</v>
      </c>
      <c r="B7929">
        <v>212509018.08717075</v>
      </c>
    </row>
    <row r="7930" spans="1:2" x14ac:dyDescent="0.25">
      <c r="A7930">
        <f ca="1">33095.4516394953*(((RANDBETWEEN(3800,4995))))</f>
        <v>154092422.83348995</v>
      </c>
      <c r="B7930">
        <v>229679592.23206785</v>
      </c>
    </row>
    <row r="7931" spans="1:2" x14ac:dyDescent="0.25">
      <c r="A7931">
        <f ca="1">29706.0047981414*(((RANDBETWEEN(3800,4995))))</f>
        <v>130349949.05424458</v>
      </c>
      <c r="B7931">
        <v>216492503.98243201</v>
      </c>
    </row>
    <row r="7932" spans="1:2" x14ac:dyDescent="0.25">
      <c r="A7932">
        <f ca="1">31697.4141748147*(((RANDBETWEEN(3800,4995))))</f>
        <v>153225300.12105411</v>
      </c>
      <c r="B7932">
        <v>259275778.92733547</v>
      </c>
    </row>
    <row r="7933" spans="1:2" x14ac:dyDescent="0.25">
      <c r="A7933">
        <f ca="1">26086.2729768749*(((RANDBETWEEN(3800,4995))))</f>
        <v>124092400.55099377</v>
      </c>
      <c r="B7933">
        <v>204101505.61725771</v>
      </c>
    </row>
    <row r="7934" spans="1:2" x14ac:dyDescent="0.25">
      <c r="A7934">
        <f ca="1">28539.995504187*(((RANDBETWEEN(3800,4995))))</f>
        <v>109622122.73158245</v>
      </c>
      <c r="B7934">
        <v>207394147.50948042</v>
      </c>
    </row>
    <row r="7935" spans="1:2" x14ac:dyDescent="0.25">
      <c r="A7935">
        <f ca="1">28319.7840451431*(((RANDBETWEEN(3800,4995))))</f>
        <v>116281033.28935748</v>
      </c>
      <c r="B7935">
        <v>226632656.02723697</v>
      </c>
    </row>
    <row r="7936" spans="1:2" x14ac:dyDescent="0.25">
      <c r="A7936">
        <f ca="1">32457.5629704731*(((RANDBETWEEN(3800,4995))))</f>
        <v>126000259.45137656</v>
      </c>
      <c r="B7936">
        <v>211955607.4755004</v>
      </c>
    </row>
    <row r="7937" spans="1:2" x14ac:dyDescent="0.25">
      <c r="A7937">
        <f ca="1">26313.8487035586*(((RANDBETWEEN(3800,4995))))</f>
        <v>110176084.52179989</v>
      </c>
      <c r="B7937">
        <v>266615815.87070885</v>
      </c>
    </row>
    <row r="7938" spans="1:2" x14ac:dyDescent="0.25">
      <c r="A7938">
        <f ca="1">28889.1336932683*(((RANDBETWEEN(3800,4995))))</f>
        <v>122778818.19639026</v>
      </c>
      <c r="B7938">
        <v>259551635.1421895</v>
      </c>
    </row>
    <row r="7939" spans="1:2" x14ac:dyDescent="0.25">
      <c r="A7939">
        <f ca="1">32913.6846186836*(((RANDBETWEEN(3800,4995))))</f>
        <v>147947012.36098292</v>
      </c>
      <c r="B7939">
        <v>236852537.20520526</v>
      </c>
    </row>
    <row r="7940" spans="1:2" x14ac:dyDescent="0.25">
      <c r="A7940">
        <f ca="1">27004.5723912312*(((RANDBETWEEN(3800,4995))))</f>
        <v>134023692.77768043</v>
      </c>
      <c r="B7940">
        <v>246800113.48442531</v>
      </c>
    </row>
    <row r="7941" spans="1:2" x14ac:dyDescent="0.25">
      <c r="A7941">
        <f ca="1">32751.2187106977*(((RANDBETWEEN(3800,4995))))</f>
        <v>148887040.25883189</v>
      </c>
      <c r="B7941">
        <v>244636312.24022162</v>
      </c>
    </row>
    <row r="7942" spans="1:2" x14ac:dyDescent="0.25">
      <c r="A7942">
        <f ca="1">26647.346540304*(((RANDBETWEEN(3800,4995))))</f>
        <v>132117544.14682731</v>
      </c>
      <c r="B7942">
        <v>233242212.70489207</v>
      </c>
    </row>
    <row r="7943" spans="1:2" x14ac:dyDescent="0.25">
      <c r="A7943">
        <f ca="1">27139.8802311357*(((RANDBETWEEN(3800,4995))))</f>
        <v>105058476.37472641</v>
      </c>
      <c r="B7943">
        <v>203864550.05430099</v>
      </c>
    </row>
    <row r="7944" spans="1:2" x14ac:dyDescent="0.25">
      <c r="A7944">
        <f ca="1">28916.0486619063*(((RANDBETWEEN(3800,4995))))</f>
        <v>133158404.08807874</v>
      </c>
      <c r="B7944">
        <v>220225159.06368709</v>
      </c>
    </row>
    <row r="7945" spans="1:2" x14ac:dyDescent="0.25">
      <c r="A7945">
        <f ca="1">31639.6628132234*(((RANDBETWEEN(3800,4995))))</f>
        <v>138518443.79629201</v>
      </c>
      <c r="B7945">
        <v>228411122.44837171</v>
      </c>
    </row>
    <row r="7946" spans="1:2" x14ac:dyDescent="0.25">
      <c r="A7946">
        <f ca="1">33264.0290803074*(((RANDBETWEEN(3800,4995))))</f>
        <v>144199566.06313244</v>
      </c>
      <c r="B7946">
        <v>257329289.36683992</v>
      </c>
    </row>
    <row r="7947" spans="1:2" x14ac:dyDescent="0.25">
      <c r="A7947">
        <f ca="1">29834.912141008*(((RANDBETWEEN(3800,4995))))</f>
        <v>119309813.65189099</v>
      </c>
      <c r="B7947">
        <v>257827408.76575643</v>
      </c>
    </row>
    <row r="7948" spans="1:2" x14ac:dyDescent="0.25">
      <c r="A7948">
        <f ca="1">30541.0711130579*(((RANDBETWEEN(3800,4995))))</f>
        <v>142351932.4579629</v>
      </c>
      <c r="B7948">
        <v>224382046.83415267</v>
      </c>
    </row>
    <row r="7949" spans="1:2" x14ac:dyDescent="0.25">
      <c r="A7949">
        <f ca="1">33180.2147789559*(((RANDBETWEEN(3800,4995))))</f>
        <v>159563652.87199876</v>
      </c>
      <c r="B7949">
        <v>260366139.47725928</v>
      </c>
    </row>
    <row r="7950" spans="1:2" x14ac:dyDescent="0.25">
      <c r="A7950">
        <f ca="1">31940.3217734665*(((RANDBETWEEN(3800,4995))))</f>
        <v>155772949.28919619</v>
      </c>
      <c r="B7950">
        <v>252372437.2275514</v>
      </c>
    </row>
    <row r="7951" spans="1:2" x14ac:dyDescent="0.25">
      <c r="A7951">
        <f ca="1">32757.8293389729*(((RANDBETWEEN(3800,4995))))</f>
        <v>155697962.84813797</v>
      </c>
      <c r="B7951">
        <v>212204591.84943178</v>
      </c>
    </row>
    <row r="7952" spans="1:2" x14ac:dyDescent="0.25">
      <c r="A7952">
        <f ca="1">27947.7419554471*(((RANDBETWEEN(3800,4995))))</f>
        <v>134288900.09592345</v>
      </c>
      <c r="B7952">
        <v>209918697.60149583</v>
      </c>
    </row>
    <row r="7953" spans="1:2" x14ac:dyDescent="0.25">
      <c r="A7953">
        <f ca="1">27789.2780086399*(((RANDBETWEEN(3800,4995))))</f>
        <v>122773030.24217126</v>
      </c>
      <c r="B7953">
        <v>221344144.10738316</v>
      </c>
    </row>
    <row r="7954" spans="1:2" x14ac:dyDescent="0.25">
      <c r="A7954">
        <f ca="1">30765.9933016538*(((RANDBETWEEN(3800,4995))))</f>
        <v>144230976.59815291</v>
      </c>
      <c r="B7954">
        <v>260449801.86466494</v>
      </c>
    </row>
    <row r="7955" spans="1:2" x14ac:dyDescent="0.25">
      <c r="A7955">
        <f ca="1">29944.2197391376*(((RANDBETWEEN(3800,4995))))</f>
        <v>126634105.27681279</v>
      </c>
      <c r="B7955">
        <v>257959233.77927208</v>
      </c>
    </row>
    <row r="7956" spans="1:2" x14ac:dyDescent="0.25">
      <c r="A7956">
        <f ca="1">31548.8723755371*(((RANDBETWEEN(3800,4995))))</f>
        <v>129066436.8883222</v>
      </c>
      <c r="B7956">
        <v>248421005.96945655</v>
      </c>
    </row>
    <row r="7957" spans="1:2" x14ac:dyDescent="0.25">
      <c r="A7957">
        <f ca="1">29538.4011447273*(((RANDBETWEEN(3800,4995))))</f>
        <v>138357870.96190286</v>
      </c>
      <c r="B7957">
        <v>214611693.77147424</v>
      </c>
    </row>
    <row r="7958" spans="1:2" x14ac:dyDescent="0.25">
      <c r="A7958">
        <f ca="1">26473.2874686105*(((RANDBETWEEN(3800,4995))))</f>
        <v>102583988.94086562</v>
      </c>
      <c r="B7958">
        <v>227664079.16696665</v>
      </c>
    </row>
    <row r="7959" spans="1:2" x14ac:dyDescent="0.25">
      <c r="A7959">
        <f ca="1">30485.4164228626*(((RANDBETWEEN(3800,4995))))</f>
        <v>140995050.95573941</v>
      </c>
      <c r="B7959">
        <v>253973238.23024213</v>
      </c>
    </row>
    <row r="7960" spans="1:2" x14ac:dyDescent="0.25">
      <c r="A7960">
        <f ca="1">32065.1736422156*(((RANDBETWEEN(3800,4995))))</f>
        <v>149391643.99908239</v>
      </c>
      <c r="B7960">
        <v>245741934.80108321</v>
      </c>
    </row>
    <row r="7961" spans="1:2" x14ac:dyDescent="0.25">
      <c r="A7961">
        <f ca="1">27305.6287420459*(((RANDBETWEEN(3800,4995))))</f>
        <v>111625410.29748347</v>
      </c>
      <c r="B7961">
        <v>249503957.50319332</v>
      </c>
    </row>
    <row r="7962" spans="1:2" x14ac:dyDescent="0.25">
      <c r="A7962">
        <f ca="1">29184.6163399292*(((RANDBETWEEN(3800,4995))))</f>
        <v>143734235.47415125</v>
      </c>
      <c r="B7962">
        <v>261481847.51404795</v>
      </c>
    </row>
    <row r="7963" spans="1:2" x14ac:dyDescent="0.25">
      <c r="A7963">
        <f ca="1">30092.4983747194*(((RANDBETWEEN(3800,4995))))</f>
        <v>129909315.48366368</v>
      </c>
      <c r="B7963">
        <v>231878689.25135213</v>
      </c>
    </row>
    <row r="7964" spans="1:2" x14ac:dyDescent="0.25">
      <c r="A7964">
        <f ca="1">29587.7015234542*(((RANDBETWEEN(3800,4995))))</f>
        <v>121723804.06749076</v>
      </c>
      <c r="B7964">
        <v>264541108.86330873</v>
      </c>
    </row>
    <row r="7965" spans="1:2" x14ac:dyDescent="0.25">
      <c r="A7965">
        <f ca="1">34693.7270738395*(((RANDBETWEEN(3800,4995))))</f>
        <v>141585100.18833911</v>
      </c>
      <c r="B7965">
        <v>265441910.11313444</v>
      </c>
    </row>
    <row r="7966" spans="1:2" x14ac:dyDescent="0.25">
      <c r="A7966">
        <f ca="1">29383.5943411322*(((RANDBETWEEN(3800,4995))))</f>
        <v>114155264.01529863</v>
      </c>
      <c r="B7966">
        <v>251265490.37756956</v>
      </c>
    </row>
    <row r="7967" spans="1:2" x14ac:dyDescent="0.25">
      <c r="A7967">
        <f ca="1">31167.062937068*(((RANDBETWEEN(3800,4995))))</f>
        <v>152718608.39163342</v>
      </c>
      <c r="B7967">
        <v>207501173.70515382</v>
      </c>
    </row>
    <row r="7968" spans="1:2" x14ac:dyDescent="0.25">
      <c r="A7968">
        <f ca="1">30567.040678116*(((RANDBETWEEN(3800,4995))))</f>
        <v>120220170.98703012</v>
      </c>
      <c r="B7968">
        <v>215164915.03273299</v>
      </c>
    </row>
    <row r="7969" spans="1:2" x14ac:dyDescent="0.25">
      <c r="A7969">
        <f ca="1">30002.4309312139*(((RANDBETWEEN(3800,4995))))</f>
        <v>114909310.46654931</v>
      </c>
      <c r="B7969">
        <v>245028897.89379454</v>
      </c>
    </row>
    <row r="7970" spans="1:2" x14ac:dyDescent="0.25">
      <c r="A7970">
        <f ca="1">25990.3502575095*(((RANDBETWEEN(3800,4995))))</f>
        <v>99880916.039608955</v>
      </c>
      <c r="B7970">
        <v>236325852.06774411</v>
      </c>
    </row>
    <row r="7971" spans="1:2" x14ac:dyDescent="0.25">
      <c r="A7971">
        <f ca="1">27850.1427600609*(((RANDBETWEEN(3800,4995))))</f>
        <v>110008063.90224048</v>
      </c>
      <c r="B7971">
        <v>232946648.72877732</v>
      </c>
    </row>
    <row r="7972" spans="1:2" x14ac:dyDescent="0.25">
      <c r="A7972">
        <f ca="1">30385.8688265371*(((RANDBETWEEN(3800,4995))))</f>
        <v>146338344.26860276</v>
      </c>
      <c r="B7972">
        <v>262691763.58626157</v>
      </c>
    </row>
    <row r="7973" spans="1:2" x14ac:dyDescent="0.25">
      <c r="A7973">
        <f ca="1">31027.4462608937*(((RANDBETWEEN(3800,4995))))</f>
        <v>128546709.85888273</v>
      </c>
      <c r="B7973">
        <v>262848399.520547</v>
      </c>
    </row>
    <row r="7974" spans="1:2" x14ac:dyDescent="0.25">
      <c r="A7974">
        <f ca="1">28352.3121092977*(((RANDBETWEEN(3800,4995))))</f>
        <v>118455959.9926458</v>
      </c>
      <c r="B7974">
        <v>213986264.88012487</v>
      </c>
    </row>
    <row r="7975" spans="1:2" x14ac:dyDescent="0.25">
      <c r="A7975">
        <f ca="1">27350.2975660374*(((RANDBETWEEN(3800,4995))))</f>
        <v>106884962.88807414</v>
      </c>
      <c r="B7975">
        <v>215385049.32132918</v>
      </c>
    </row>
    <row r="7976" spans="1:2" x14ac:dyDescent="0.25">
      <c r="A7976">
        <f ca="1">31526.651782289*(((RANDBETWEEN(3800,4995))))</f>
        <v>124309587.9775655</v>
      </c>
      <c r="B7976">
        <v>248729715.16153449</v>
      </c>
    </row>
    <row r="7977" spans="1:2" x14ac:dyDescent="0.25">
      <c r="A7977">
        <f ca="1">29736.5736478263*(((RANDBETWEEN(3800,4995))))</f>
        <v>147404195.57227519</v>
      </c>
      <c r="B7977">
        <v>219944322.08218449</v>
      </c>
    </row>
    <row r="7978" spans="1:2" x14ac:dyDescent="0.25">
      <c r="A7978">
        <f ca="1">30336.1228776735*(((RANDBETWEEN(3800,4995))))</f>
        <v>131234067.56881553</v>
      </c>
      <c r="B7978">
        <v>246109012.91137475</v>
      </c>
    </row>
    <row r="7979" spans="1:2" x14ac:dyDescent="0.25">
      <c r="A7979">
        <f ca="1">33268.7421128417*(((RANDBETWEEN(3800,4995))))</f>
        <v>150773939.25539845</v>
      </c>
      <c r="B7979">
        <v>209543263.32649285</v>
      </c>
    </row>
    <row r="7980" spans="1:2" x14ac:dyDescent="0.25">
      <c r="A7980">
        <f ca="1">28895.6214617968*(((RANDBETWEEN(3800,4995))))</f>
        <v>119136647.28698835</v>
      </c>
      <c r="B7980">
        <v>221146771.9770394</v>
      </c>
    </row>
    <row r="7981" spans="1:2" x14ac:dyDescent="0.25">
      <c r="A7981">
        <f ca="1">30513.6843156167*(((RANDBETWEEN(3800,4995))))</f>
        <v>120559566.73100168</v>
      </c>
      <c r="B7981">
        <v>250968508.95571333</v>
      </c>
    </row>
    <row r="7982" spans="1:2" x14ac:dyDescent="0.25">
      <c r="A7982">
        <f ca="1">25285.5775559011*(((RANDBETWEEN(3800,4995))))</f>
        <v>103898438.17719765</v>
      </c>
      <c r="B7982">
        <v>233785993.28529364</v>
      </c>
    </row>
    <row r="7983" spans="1:2" x14ac:dyDescent="0.25">
      <c r="A7983">
        <f ca="1">29598.0294894159*(((RANDBETWEEN(3800,4995))))</f>
        <v>115047540.62535962</v>
      </c>
      <c r="B7983">
        <v>255341226.96932831</v>
      </c>
    </row>
    <row r="7984" spans="1:2" x14ac:dyDescent="0.25">
      <c r="A7984">
        <f ca="1">28256.5963406373*(((RANDBETWEEN(3800,4995))))</f>
        <v>126137446.06460479</v>
      </c>
      <c r="B7984">
        <v>259523590.09934863</v>
      </c>
    </row>
    <row r="7985" spans="1:2" x14ac:dyDescent="0.25">
      <c r="A7985">
        <f ca="1">30551.5355229702*(((RANDBETWEEN(3800,4995))))</f>
        <v>117104035.65954491</v>
      </c>
      <c r="B7985">
        <v>263981636.14676565</v>
      </c>
    </row>
    <row r="7986" spans="1:2" x14ac:dyDescent="0.25">
      <c r="A7986">
        <f ca="1">27331.9676411758*(((RANDBETWEEN(3800,4995))))</f>
        <v>106758665.6064328</v>
      </c>
      <c r="B7986">
        <v>206675236.88858598</v>
      </c>
    </row>
    <row r="7987" spans="1:2" x14ac:dyDescent="0.25">
      <c r="A7987">
        <f ca="1">28548.6452044816*(((RANDBETWEEN(3800,4995))))</f>
        <v>112110529.71799922</v>
      </c>
      <c r="B7987">
        <v>241289421.31829488</v>
      </c>
    </row>
    <row r="7988" spans="1:2" x14ac:dyDescent="0.25">
      <c r="A7988">
        <f ca="1">28750.0029573828*(((RANDBETWEEN(3800,4995))))</f>
        <v>111837511.50421903</v>
      </c>
      <c r="B7988">
        <v>234748861.78198436</v>
      </c>
    </row>
    <row r="7989" spans="1:2" x14ac:dyDescent="0.25">
      <c r="A7989">
        <f ca="1">30126.5814648743*(((RANDBETWEEN(3800,4995))))</f>
        <v>130116705.3467923</v>
      </c>
      <c r="B7989">
        <v>257356854.10965812</v>
      </c>
    </row>
    <row r="7990" spans="1:2" x14ac:dyDescent="0.25">
      <c r="A7990">
        <f ca="1">27207.8755584711*(((RANDBETWEEN(3800,4995))))</f>
        <v>118163803.55044004</v>
      </c>
      <c r="B7990">
        <v>259214745.13388652</v>
      </c>
    </row>
    <row r="7991" spans="1:2" x14ac:dyDescent="0.25">
      <c r="A7991">
        <f ca="1">30668.0861988534*(((RANDBETWEEN(3800,4995))))</f>
        <v>124144412.93295841</v>
      </c>
      <c r="B7991">
        <v>239308062.44289321</v>
      </c>
    </row>
    <row r="7992" spans="1:2" x14ac:dyDescent="0.25">
      <c r="A7992">
        <f ca="1">28124.6824159896*(((RANDBETWEEN(3800,4995))))</f>
        <v>136039088.84614149</v>
      </c>
      <c r="B7992">
        <v>216822588.41085255</v>
      </c>
    </row>
    <row r="7993" spans="1:2" x14ac:dyDescent="0.25">
      <c r="A7993">
        <f ca="1">30419.5491160356*(((RANDBETWEEN(3800,4995))))</f>
        <v>140629575.56343299</v>
      </c>
      <c r="B7993">
        <v>206432873.63803482</v>
      </c>
    </row>
    <row r="7994" spans="1:2" x14ac:dyDescent="0.25">
      <c r="A7994">
        <f ca="1">30112.3279769473*(((RANDBETWEEN(3800,4995))))</f>
        <v>124213352.90490767</v>
      </c>
      <c r="B7994">
        <v>220133561.32486385</v>
      </c>
    </row>
    <row r="7995" spans="1:2" x14ac:dyDescent="0.25">
      <c r="A7995">
        <f ca="1">30510.9459064354*(((RANDBETWEEN(3800,4995))))</f>
        <v>122531958.76024462</v>
      </c>
      <c r="B7995">
        <v>267809380.51061019</v>
      </c>
    </row>
    <row r="7996" spans="1:2" x14ac:dyDescent="0.25">
      <c r="A7996">
        <f ca="1">31375.1872780848*(((RANDBETWEEN(3800,4995))))</f>
        <v>140654964.56765395</v>
      </c>
      <c r="B7996">
        <v>211491660.524804</v>
      </c>
    </row>
    <row r="7997" spans="1:2" x14ac:dyDescent="0.25">
      <c r="A7997">
        <f ca="1">30306.1111062357*(((RANDBETWEEN(3800,4995))))</f>
        <v>127740258.31278336</v>
      </c>
      <c r="B7997">
        <v>204986790.49232164</v>
      </c>
    </row>
    <row r="7998" spans="1:2" x14ac:dyDescent="0.25">
      <c r="A7998">
        <f ca="1">30732.8740913695*(((RANDBETWEEN(3800,4995))))</f>
        <v>139619446.99709165</v>
      </c>
      <c r="B7998">
        <v>204344586.72661358</v>
      </c>
    </row>
    <row r="7999" spans="1:2" x14ac:dyDescent="0.25">
      <c r="A7999">
        <f ca="1">32453.3241702097*(((RANDBETWEEN(3800,4995))))</f>
        <v>153536676.64926204</v>
      </c>
      <c r="B7999">
        <v>221937766.32540974</v>
      </c>
    </row>
    <row r="8000" spans="1:2" x14ac:dyDescent="0.25">
      <c r="A8000">
        <f ca="1">27456.4075331366*(((RANDBETWEEN(3800,4995))))</f>
        <v>118446942.09795134</v>
      </c>
      <c r="B8000">
        <v>255059903.5436444</v>
      </c>
    </row>
    <row r="8001" spans="1:2" x14ac:dyDescent="0.25">
      <c r="A8001">
        <f ca="1">26805.2760500684*(((RANDBETWEEN(3800,4995))))</f>
        <v>119980415.60010608</v>
      </c>
      <c r="B8001">
        <v>208242989.42712215</v>
      </c>
    </row>
    <row r="8002" spans="1:2" x14ac:dyDescent="0.25">
      <c r="A8002">
        <f ca="1">27710.1197404587*(((RANDBETWEEN(3800,4995))))</f>
        <v>121231773.86450681</v>
      </c>
      <c r="B8002">
        <v>206244643.88533932</v>
      </c>
    </row>
    <row r="8003" spans="1:2" x14ac:dyDescent="0.25">
      <c r="A8003">
        <f ca="1">28715.3777738005*(((RANDBETWEEN(3800,4995))))</f>
        <v>118393502.56137964</v>
      </c>
      <c r="B8003">
        <v>205997072.94483781</v>
      </c>
    </row>
    <row r="8004" spans="1:2" x14ac:dyDescent="0.25">
      <c r="A8004">
        <f ca="1">30814.9929344934*(((RANDBETWEEN(3800,4995))))</f>
        <v>152965624.92682514</v>
      </c>
      <c r="B8004">
        <v>248004264.02088374</v>
      </c>
    </row>
    <row r="8005" spans="1:2" x14ac:dyDescent="0.25">
      <c r="A8005">
        <f ca="1">29300.6740321757*(((RANDBETWEEN(3800,4995))))</f>
        <v>113510811.20064886</v>
      </c>
      <c r="B8005">
        <v>259546142.43827868</v>
      </c>
    </row>
    <row r="8006" spans="1:2" x14ac:dyDescent="0.25">
      <c r="A8006">
        <f ca="1">27197.8177020702*(((RANDBETWEEN(3800,4995))))</f>
        <v>133269306.74014392</v>
      </c>
      <c r="B8006">
        <v>244189618.432991</v>
      </c>
    </row>
    <row r="8007" spans="1:2" x14ac:dyDescent="0.25">
      <c r="A8007">
        <f ca="1">30151.3122743577*(((RANDBETWEEN(3800,4995))))</f>
        <v>139871937.64074519</v>
      </c>
      <c r="B8007">
        <v>235243971.87745577</v>
      </c>
    </row>
    <row r="8008" spans="1:2" x14ac:dyDescent="0.25">
      <c r="A8008">
        <f ca="1">26747.9806174405*(((RANDBETWEEN(3800,4995))))</f>
        <v>123869898.23936707</v>
      </c>
      <c r="B8008">
        <v>242355164.66029853</v>
      </c>
    </row>
    <row r="8009" spans="1:2" x14ac:dyDescent="0.25">
      <c r="A8009">
        <f ca="1">27937.0636084297*(((RANDBETWEEN(3800,4995))))</f>
        <v>134097905.3204626</v>
      </c>
      <c r="B8009">
        <v>208853142.02425969</v>
      </c>
    </row>
    <row r="8010" spans="1:2" x14ac:dyDescent="0.25">
      <c r="A8010">
        <f ca="1">32796.0982123934*(((RANDBETWEEN(3800,4995))))</f>
        <v>137645224.19741526</v>
      </c>
      <c r="B8010">
        <v>256483717.27681759</v>
      </c>
    </row>
    <row r="8011" spans="1:2" x14ac:dyDescent="0.25">
      <c r="A8011">
        <f ca="1">25625.9977641837*(((RANDBETWEEN(3800,4995))))</f>
        <v>103195892.99636784</v>
      </c>
      <c r="B8011">
        <v>227812766.87187478</v>
      </c>
    </row>
    <row r="8012" spans="1:2" x14ac:dyDescent="0.25">
      <c r="A8012">
        <f ca="1">26658.2364978959*(((RANDBETWEEN(3800,4995))))</f>
        <v>121561558.43040523</v>
      </c>
      <c r="B8012">
        <v>250851138.69810736</v>
      </c>
    </row>
    <row r="8013" spans="1:2" x14ac:dyDescent="0.25">
      <c r="A8013">
        <f ca="1">29390.4194841735*(((RANDBETWEEN(3800,4995))))</f>
        <v>130287729.57334125</v>
      </c>
      <c r="B8013">
        <v>204595245.05816594</v>
      </c>
    </row>
    <row r="8014" spans="1:2" x14ac:dyDescent="0.25">
      <c r="A8014">
        <f ca="1">28704.2519109642*(((RANDBETWEEN(3800,4995))))</f>
        <v>142315680.97456071</v>
      </c>
      <c r="B8014">
        <v>227697677.94366467</v>
      </c>
    </row>
    <row r="8015" spans="1:2" x14ac:dyDescent="0.25">
      <c r="A8015">
        <f ca="1">28376.4323558697*(((RANDBETWEEN(3800,4995))))</f>
        <v>123579362.90981247</v>
      </c>
      <c r="B8015">
        <v>247782328.56357348</v>
      </c>
    </row>
    <row r="8016" spans="1:2" x14ac:dyDescent="0.25">
      <c r="A8016">
        <f ca="1">27468.4732002743*(((RANDBETWEEN(3800,4995))))</f>
        <v>117098101.25276919</v>
      </c>
      <c r="B8016">
        <v>239026191.48638463</v>
      </c>
    </row>
    <row r="8017" spans="1:2" x14ac:dyDescent="0.25">
      <c r="A8017">
        <f ca="1">31614.4600837972*(((RANDBETWEEN(3800,4995))))</f>
        <v>134329840.89605445</v>
      </c>
      <c r="B8017">
        <v>265558446.24187246</v>
      </c>
    </row>
    <row r="8018" spans="1:2" x14ac:dyDescent="0.25">
      <c r="A8018">
        <f ca="1">31109.3321020165*(((RANDBETWEEN(3800,4995))))</f>
        <v>141236367.74315509</v>
      </c>
      <c r="B8018">
        <v>264476600.20515034</v>
      </c>
    </row>
    <row r="8019" spans="1:2" x14ac:dyDescent="0.25">
      <c r="A8019">
        <f ca="1">30108.7419000716*(((RANDBETWEEN(3800,4995))))</f>
        <v>145967180.731547</v>
      </c>
      <c r="B8019">
        <v>253135504.13868287</v>
      </c>
    </row>
    <row r="8020" spans="1:2" x14ac:dyDescent="0.25">
      <c r="A8020">
        <f ca="1">30151.1239203716*(((RANDBETWEEN(3800,4995))))</f>
        <v>126152302.48283476</v>
      </c>
      <c r="B8020">
        <v>230312701.90680808</v>
      </c>
    </row>
    <row r="8021" spans="1:2" x14ac:dyDescent="0.25">
      <c r="A8021">
        <f ca="1">33246.5986704003*(((RANDBETWEEN(3800,4995))))</f>
        <v>140932331.7638267</v>
      </c>
      <c r="B8021">
        <v>240312302.02054459</v>
      </c>
    </row>
    <row r="8022" spans="1:2" x14ac:dyDescent="0.25">
      <c r="A8022">
        <f ca="1">31268.2392471261*(((RANDBETWEEN(3800,4995))))</f>
        <v>131608018.99115384</v>
      </c>
      <c r="B8022">
        <v>242459559.44242021</v>
      </c>
    </row>
    <row r="8023" spans="1:2" x14ac:dyDescent="0.25">
      <c r="A8023">
        <f ca="1">30735.6314675046*(((RANDBETWEEN(3800,4995))))</f>
        <v>128536410.79710428</v>
      </c>
      <c r="B8023">
        <v>243930666.67209494</v>
      </c>
    </row>
    <row r="8024" spans="1:2" x14ac:dyDescent="0.25">
      <c r="A8024">
        <f ca="1">29148.4051689387*(((RANDBETWEEN(3800,4995))))</f>
        <v>116710214.2964305</v>
      </c>
      <c r="B8024">
        <v>221307924.20865053</v>
      </c>
    </row>
    <row r="8025" spans="1:2" x14ac:dyDescent="0.25">
      <c r="A8025">
        <f ca="1">31750.5550314858*(((RANDBETWEEN(3800,4995))))</f>
        <v>145227038.71401599</v>
      </c>
      <c r="B8025">
        <v>265696623.8076151</v>
      </c>
    </row>
    <row r="8026" spans="1:2" x14ac:dyDescent="0.25">
      <c r="A8026">
        <f ca="1">27413.3666573222*(((RANDBETWEEN(3800,4995))))</f>
        <v>113628404.79460035</v>
      </c>
      <c r="B8026">
        <v>229841302.28643084</v>
      </c>
    </row>
    <row r="8027" spans="1:2" x14ac:dyDescent="0.25">
      <c r="A8027">
        <f ca="1">27533.3993508435*(((RANDBETWEEN(3800,4995))))</f>
        <v>112418869.54949389</v>
      </c>
      <c r="B8027">
        <v>243733486.08580905</v>
      </c>
    </row>
    <row r="8028" spans="1:2" x14ac:dyDescent="0.25">
      <c r="A8028">
        <f ca="1">27723.2760737841*(((RANDBETWEEN(3800,4995))))</f>
        <v>138006468.29529747</v>
      </c>
      <c r="B8028">
        <v>260146173.15714741</v>
      </c>
    </row>
    <row r="8029" spans="1:2" x14ac:dyDescent="0.25">
      <c r="A8029">
        <f ca="1">26513.2939397831*(((RANDBETWEEN(3800,4995))))</f>
        <v>117480405.44717887</v>
      </c>
      <c r="B8029">
        <v>212424706.96030751</v>
      </c>
    </row>
    <row r="8030" spans="1:2" x14ac:dyDescent="0.25">
      <c r="A8030">
        <f ca="1">33816.4245486154*(((RANDBETWEEN(3800,4995))))</f>
        <v>143787437.1807127</v>
      </c>
      <c r="B8030">
        <v>210835472.03291965</v>
      </c>
    </row>
    <row r="8031" spans="1:2" x14ac:dyDescent="0.25">
      <c r="A8031">
        <f ca="1">30150.6232553701*(((RANDBETWEEN(3800,4995))))</f>
        <v>138723017.59795773</v>
      </c>
      <c r="B8031">
        <v>226237870.52639374</v>
      </c>
    </row>
    <row r="8032" spans="1:2" x14ac:dyDescent="0.25">
      <c r="A8032">
        <f ca="1">27751.5784964041*(((RANDBETWEEN(3800,4995))))</f>
        <v>107454111.93807659</v>
      </c>
      <c r="B8032">
        <v>226099975.27476022</v>
      </c>
    </row>
    <row r="8033" spans="1:2" x14ac:dyDescent="0.25">
      <c r="A8033">
        <f ca="1">27628.6710282793*(((RANDBETWEEN(3800,4995))))</f>
        <v>119245344.15805331</v>
      </c>
      <c r="B8033">
        <v>250637609.86369836</v>
      </c>
    </row>
    <row r="8034" spans="1:2" x14ac:dyDescent="0.25">
      <c r="A8034">
        <f ca="1">29216.0050766934*(((RANDBETWEEN(3800,4995))))</f>
        <v>131851830.9111172</v>
      </c>
      <c r="B8034">
        <v>243179682.12825656</v>
      </c>
    </row>
    <row r="8035" spans="1:2" x14ac:dyDescent="0.25">
      <c r="A8035">
        <f ca="1">30552.6204609408*(((RANDBETWEEN(3800,4995))))</f>
        <v>144636105.26209384</v>
      </c>
      <c r="B8035">
        <v>228037991.48345816</v>
      </c>
    </row>
    <row r="8036" spans="1:2" x14ac:dyDescent="0.25">
      <c r="A8036">
        <f ca="1">27233.1406368557*(((RANDBETWEEN(3800,4995))))</f>
        <v>130392277.36926518</v>
      </c>
      <c r="B8036">
        <v>219044034.06900799</v>
      </c>
    </row>
    <row r="8037" spans="1:2" x14ac:dyDescent="0.25">
      <c r="A8037">
        <f ca="1">28166.7392402462*(((RANDBETWEEN(3800,4995))))</f>
        <v>122525315.69507109</v>
      </c>
      <c r="B8037">
        <v>248686103.85466754</v>
      </c>
    </row>
    <row r="8038" spans="1:2" x14ac:dyDescent="0.25">
      <c r="A8038">
        <f ca="1">32342.9963144848*(((RANDBETWEEN(3800,4995))))</f>
        <v>133738289.76039484</v>
      </c>
      <c r="B8038">
        <v>256018076.60888094</v>
      </c>
    </row>
    <row r="8039" spans="1:2" x14ac:dyDescent="0.25">
      <c r="A8039">
        <f ca="1">27538.1764009243*(((RANDBETWEEN(3800,4995))))</f>
        <v>123921793.80415942</v>
      </c>
      <c r="B8039">
        <v>207722468.87983793</v>
      </c>
    </row>
    <row r="8040" spans="1:2" x14ac:dyDescent="0.25">
      <c r="A8040">
        <f ca="1">31631.5362747183*(((RANDBETWEEN(3800,4995))))</f>
        <v>150091639.6235384</v>
      </c>
      <c r="B8040">
        <v>228765090.32286158</v>
      </c>
    </row>
    <row r="8041" spans="1:2" x14ac:dyDescent="0.25">
      <c r="A8041">
        <f ca="1">29603.3064247624*(((RANDBETWEEN(3800,4995))))</f>
        <v>112788597.47834475</v>
      </c>
      <c r="B8041">
        <v>212018894.36123312</v>
      </c>
    </row>
    <row r="8042" spans="1:2" x14ac:dyDescent="0.25">
      <c r="A8042">
        <f ca="1">32866.3905623276*(((RANDBETWEEN(3800,4995))))</f>
        <v>132254355.62280633</v>
      </c>
      <c r="B8042">
        <v>205241906.67387193</v>
      </c>
    </row>
    <row r="8043" spans="1:2" x14ac:dyDescent="0.25">
      <c r="A8043">
        <f ca="1">26895.436352399*(((RANDBETWEEN(3800,4995))))</f>
        <v>111239524.75352234</v>
      </c>
      <c r="B8043">
        <v>240814195.87842411</v>
      </c>
    </row>
    <row r="8044" spans="1:2" x14ac:dyDescent="0.25">
      <c r="A8044">
        <f ca="1">25127.9948857852*(((RANDBETWEEN(3800,4995))))</f>
        <v>99557115.737481102</v>
      </c>
      <c r="B8044">
        <v>253918628.48937565</v>
      </c>
    </row>
    <row r="8045" spans="1:2" x14ac:dyDescent="0.25">
      <c r="A8045">
        <f ca="1">29927.2842062865*(((RANDBETWEEN(3800,4995))))</f>
        <v>148199911.3895306</v>
      </c>
      <c r="B8045">
        <v>219156285.25448391</v>
      </c>
    </row>
    <row r="8046" spans="1:2" x14ac:dyDescent="0.25">
      <c r="A8046">
        <f ca="1">30926.4276102216*(((RANDBETWEEN(3800,4995))))</f>
        <v>119004893.44413269</v>
      </c>
      <c r="B8046">
        <v>226701978.69755343</v>
      </c>
    </row>
    <row r="8047" spans="1:2" x14ac:dyDescent="0.25">
      <c r="A8047">
        <f ca="1">30160.6260851823*(((RANDBETWEEN(3800,4995))))</f>
        <v>116661301.69748525</v>
      </c>
      <c r="B8047">
        <v>250106142.43442953</v>
      </c>
    </row>
    <row r="8048" spans="1:2" x14ac:dyDescent="0.25">
      <c r="A8048">
        <f ca="1">27160.6583505673*(((RANDBETWEEN(3800,4995))))</f>
        <v>121245178.8769325</v>
      </c>
      <c r="B8048">
        <v>256561537.18162984</v>
      </c>
    </row>
    <row r="8049" spans="1:2" x14ac:dyDescent="0.25">
      <c r="A8049">
        <f ca="1">31688.5528383213*(((RANDBETWEEN(3800,4995))))</f>
        <v>147858787.54360706</v>
      </c>
      <c r="B8049">
        <v>240438375.02041525</v>
      </c>
    </row>
    <row r="8050" spans="1:2" x14ac:dyDescent="0.25">
      <c r="A8050">
        <f ca="1">33311.4340986381*(((RANDBETWEEN(3800,4995))))</f>
        <v>131446918.95322597</v>
      </c>
      <c r="B8050">
        <v>261699197.81083548</v>
      </c>
    </row>
    <row r="8051" spans="1:2" x14ac:dyDescent="0.25">
      <c r="A8051">
        <f ca="1">26547.7326884786*(((RANDBETWEEN(3800,4995))))</f>
        <v>117234787.5523216</v>
      </c>
      <c r="B8051">
        <v>213664970.46714479</v>
      </c>
    </row>
    <row r="8052" spans="1:2" x14ac:dyDescent="0.25">
      <c r="A8052">
        <f ca="1">31841.0074584665*(((RANDBETWEEN(3800,4995))))</f>
        <v>143857671.69735166</v>
      </c>
      <c r="B8052">
        <v>207727147.21993071</v>
      </c>
    </row>
    <row r="8053" spans="1:2" x14ac:dyDescent="0.25">
      <c r="A8053">
        <f ca="1">27909.9962512618*(((RANDBETWEEN(3800,4995))))</f>
        <v>115435744.49521865</v>
      </c>
      <c r="B8053">
        <v>219475953.84559509</v>
      </c>
    </row>
    <row r="8054" spans="1:2" x14ac:dyDescent="0.25">
      <c r="A8054">
        <f ca="1">26582.883454905*(((RANDBETWEEN(3800,4995))))</f>
        <v>101998523.81647046</v>
      </c>
      <c r="B8054">
        <v>243389802.18104407</v>
      </c>
    </row>
    <row r="8055" spans="1:2" x14ac:dyDescent="0.25">
      <c r="A8055">
        <f ca="1">29105.7445561956*(((RANDBETWEEN(3800,4995))))</f>
        <v>114181835.8939555</v>
      </c>
      <c r="B8055">
        <v>207648247.36974025</v>
      </c>
    </row>
    <row r="8056" spans="1:2" x14ac:dyDescent="0.25">
      <c r="A8056">
        <f ca="1">26717.8102488858*(((RANDBETWEEN(3800,4995))))</f>
        <v>130623374.30680247</v>
      </c>
      <c r="B8056">
        <v>237218200.05394253</v>
      </c>
    </row>
    <row r="8057" spans="1:2" x14ac:dyDescent="0.25">
      <c r="A8057">
        <f ca="1">28095.4674027168*(((RANDBETWEEN(3800,4995))))</f>
        <v>111398528.25177227</v>
      </c>
      <c r="B8057">
        <v>231128158.54461843</v>
      </c>
    </row>
    <row r="8058" spans="1:2" x14ac:dyDescent="0.25">
      <c r="A8058">
        <f ca="1">32036.5862423318*(((RANDBETWEEN(3800,4995))))</f>
        <v>136155491.52991018</v>
      </c>
      <c r="B8058">
        <v>251794429.12251005</v>
      </c>
    </row>
    <row r="8059" spans="1:2" x14ac:dyDescent="0.25">
      <c r="A8059">
        <f ca="1">27558.2895411642*(((RANDBETWEEN(3800,4995))))</f>
        <v>106733255.39292902</v>
      </c>
      <c r="B8059">
        <v>239520303.21330622</v>
      </c>
    </row>
    <row r="8060" spans="1:2" x14ac:dyDescent="0.25">
      <c r="A8060">
        <f ca="1">31188.9263211004*(((RANDBETWEEN(3800,4995))))</f>
        <v>134767350.63347477</v>
      </c>
      <c r="B8060">
        <v>228765701.59815058</v>
      </c>
    </row>
    <row r="8061" spans="1:2" x14ac:dyDescent="0.25">
      <c r="A8061">
        <f ca="1">26285.8527828594*(((RANDBETWEEN(3800,4995))))</f>
        <v>126908097.23564503</v>
      </c>
      <c r="B8061">
        <v>241923829.23400414</v>
      </c>
    </row>
    <row r="8062" spans="1:2" x14ac:dyDescent="0.25">
      <c r="A8062">
        <f ca="1">29833.4349924294*(((RANDBETWEEN(3800,4995))))</f>
        <v>142394985.21886536</v>
      </c>
      <c r="B8062">
        <v>258789937.46748337</v>
      </c>
    </row>
    <row r="8063" spans="1:2" x14ac:dyDescent="0.25">
      <c r="A8063">
        <f ca="1">26121.0645189241*(((RANDBETWEEN(3800,4995))))</f>
        <v>108219570.30190247</v>
      </c>
      <c r="B8063">
        <v>214338497.33097672</v>
      </c>
    </row>
    <row r="8064" spans="1:2" x14ac:dyDescent="0.25">
      <c r="A8064">
        <f ca="1">26153.0464339003*(((RANDBETWEEN(3800,4995))))</f>
        <v>129379120.7085049</v>
      </c>
      <c r="B8064">
        <v>254291731.41068825</v>
      </c>
    </row>
    <row r="8065" spans="1:2" x14ac:dyDescent="0.25">
      <c r="A8065">
        <f ca="1">31767.9387107579*(((RANDBETWEEN(3800,4995))))</f>
        <v>122306564.03641792</v>
      </c>
      <c r="B8065">
        <v>231874299.54520532</v>
      </c>
    </row>
    <row r="8066" spans="1:2" x14ac:dyDescent="0.25">
      <c r="A8066">
        <f ca="1">32045.3103583038*(((RANDBETWEEN(3800,4995))))</f>
        <v>146350932.40637329</v>
      </c>
      <c r="B8066">
        <v>216330224.39323911</v>
      </c>
    </row>
    <row r="8067" spans="1:2" x14ac:dyDescent="0.25">
      <c r="A8067">
        <f ca="1">28050.772966628*(((RANDBETWEEN(3800,4995))))</f>
        <v>133241171.59148312</v>
      </c>
      <c r="B8067">
        <v>232006705.63458183</v>
      </c>
    </row>
    <row r="8068" spans="1:2" x14ac:dyDescent="0.25">
      <c r="A8068">
        <f ca="1">30763.8353860858*(((RANDBETWEEN(3800,4995))))</f>
        <v>131453868.60474482</v>
      </c>
      <c r="B8068">
        <v>229220055.61862427</v>
      </c>
    </row>
    <row r="8069" spans="1:2" x14ac:dyDescent="0.25">
      <c r="A8069">
        <f ca="1">32509.9321806945*(((RANDBETWEEN(3800,4995))))</f>
        <v>145579476.30514985</v>
      </c>
      <c r="B8069">
        <v>262412437.73549908</v>
      </c>
    </row>
    <row r="8070" spans="1:2" x14ac:dyDescent="0.25">
      <c r="A8070">
        <f ca="1">31411.2128423281*(((RANDBETWEEN(3800,4995))))</f>
        <v>135759261.90454185</v>
      </c>
      <c r="B8070">
        <v>205967162.72582731</v>
      </c>
    </row>
    <row r="8071" spans="1:2" x14ac:dyDescent="0.25">
      <c r="A8071">
        <f ca="1">26932.2526873717*(((RANDBETWEEN(3800,4995))))</f>
        <v>133045328.27561638</v>
      </c>
      <c r="B8071">
        <v>236675646.46362352</v>
      </c>
    </row>
    <row r="8072" spans="1:2" x14ac:dyDescent="0.25">
      <c r="A8072">
        <f ca="1">33186.0289576612*(((RANDBETWEEN(3800,4995))))</f>
        <v>144724272.28436071</v>
      </c>
      <c r="B8072">
        <v>223740405.20678401</v>
      </c>
    </row>
    <row r="8073" spans="1:2" x14ac:dyDescent="0.25">
      <c r="A8073">
        <f ca="1">28755.3500510828*(((RANDBETWEEN(3800,4995))))</f>
        <v>128737702.17869784</v>
      </c>
      <c r="B8073">
        <v>209697690.74291152</v>
      </c>
    </row>
    <row r="8074" spans="1:2" x14ac:dyDescent="0.25">
      <c r="A8074">
        <f ca="1">30009.3231842421*(((RANDBETWEEN(3800,4995))))</f>
        <v>129970378.71095231</v>
      </c>
      <c r="B8074">
        <v>228699069.53503966</v>
      </c>
    </row>
    <row r="8075" spans="1:2" x14ac:dyDescent="0.25">
      <c r="A8075">
        <f ca="1">30787.2263548877*(((RANDBETWEEN(3800,4995))))</f>
        <v>128536670.03165631</v>
      </c>
      <c r="B8075">
        <v>214986467.82784235</v>
      </c>
    </row>
    <row r="8076" spans="1:2" x14ac:dyDescent="0.25">
      <c r="A8076">
        <f ca="1">33357.3944977053*(((RANDBETWEEN(3800,4995))))</f>
        <v>140034342.10136679</v>
      </c>
      <c r="B8076">
        <v>244705480.03436723</v>
      </c>
    </row>
    <row r="8077" spans="1:2" x14ac:dyDescent="0.25">
      <c r="A8077">
        <f ca="1">30375.7487568907*(((RANDBETWEEN(3800,4995))))</f>
        <v>138331159.83888033</v>
      </c>
      <c r="B8077">
        <v>214490944.95268744</v>
      </c>
    </row>
    <row r="8078" spans="1:2" x14ac:dyDescent="0.25">
      <c r="A8078">
        <f ca="1">30175.5129179466*(((RANDBETWEEN(3800,4995))))</f>
        <v>126224170.53577079</v>
      </c>
      <c r="B8078">
        <v>233581748.17548037</v>
      </c>
    </row>
    <row r="8079" spans="1:2" x14ac:dyDescent="0.25">
      <c r="A8079">
        <f ca="1">26517.9324932882*(((RANDBETWEEN(3800,4995))))</f>
        <v>124448657.1910014</v>
      </c>
      <c r="B8079">
        <v>231991669.5964331</v>
      </c>
    </row>
    <row r="8080" spans="1:2" x14ac:dyDescent="0.25">
      <c r="A8080">
        <f ca="1">27306.811316825*(((RANDBETWEEN(3800,4995))))</f>
        <v>110647199.45577477</v>
      </c>
      <c r="B8080">
        <v>205542909.52214572</v>
      </c>
    </row>
    <row r="8081" spans="1:2" x14ac:dyDescent="0.25">
      <c r="A8081">
        <f ca="1">27205.2159464667*(((RANDBETWEEN(3800,4995))))</f>
        <v>118614741.52659479</v>
      </c>
      <c r="B8081">
        <v>241861503.29818833</v>
      </c>
    </row>
    <row r="8082" spans="1:2" x14ac:dyDescent="0.25">
      <c r="A8082">
        <f ca="1">28778.7040622581*(((RANDBETWEEN(3800,4995))))</f>
        <v>124122550.62051922</v>
      </c>
      <c r="B8082">
        <v>250830872.28459501</v>
      </c>
    </row>
    <row r="8083" spans="1:2" x14ac:dyDescent="0.25">
      <c r="A8083">
        <f ca="1">26527.8566063718*(((RANDBETWEEN(3800,4995))))</f>
        <v>126246069.58972362</v>
      </c>
      <c r="B8083">
        <v>233549636.99247274</v>
      </c>
    </row>
    <row r="8084" spans="1:2" x14ac:dyDescent="0.25">
      <c r="A8084">
        <f ca="1">32567.315457931*(((RANDBETWEEN(3800,4995))))</f>
        <v>150623833.99293074</v>
      </c>
      <c r="B8084">
        <v>265820871.6157932</v>
      </c>
    </row>
    <row r="8085" spans="1:2" x14ac:dyDescent="0.25">
      <c r="A8085">
        <f ca="1">29509.5342982412*(((RANDBETWEEN(3800,4995))))</f>
        <v>121726828.9802449</v>
      </c>
      <c r="B8085">
        <v>251830473.65455955</v>
      </c>
    </row>
    <row r="8086" spans="1:2" x14ac:dyDescent="0.25">
      <c r="A8086">
        <f ca="1">31311.7988616534*(((RANDBETWEEN(3800,4995))))</f>
        <v>127846074.75213087</v>
      </c>
      <c r="B8086">
        <v>203761175.19689256</v>
      </c>
    </row>
    <row r="8087" spans="1:2" x14ac:dyDescent="0.25">
      <c r="A8087">
        <f ca="1">29288.5080402029*(((RANDBETWEEN(3800,4995))))</f>
        <v>121342288.81056045</v>
      </c>
      <c r="B8087">
        <v>264286946.02454308</v>
      </c>
    </row>
    <row r="8088" spans="1:2" x14ac:dyDescent="0.25">
      <c r="A8088">
        <f ca="1">30555.6658369878*(((RANDBETWEEN(3800,4995))))</f>
        <v>124636560.94907305</v>
      </c>
      <c r="B8088">
        <v>252447920.59780383</v>
      </c>
    </row>
    <row r="8089" spans="1:2" x14ac:dyDescent="0.25">
      <c r="A8089">
        <f ca="1">26296.4333265458*(((RANDBETWEEN(3800,4995))))</f>
        <v>127616590.933727</v>
      </c>
      <c r="B8089">
        <v>240917437.88628832</v>
      </c>
    </row>
    <row r="8090" spans="1:2" x14ac:dyDescent="0.25">
      <c r="A8090">
        <f ca="1">29017.8263282535*(((RANDBETWEEN(3800,4995))))</f>
        <v>118073535.32966369</v>
      </c>
      <c r="B8090">
        <v>239381502.69390303</v>
      </c>
    </row>
    <row r="8091" spans="1:2" x14ac:dyDescent="0.25">
      <c r="A8091">
        <f ca="1">27917.1918846711*(((RANDBETWEEN(3800,4995))))</f>
        <v>138553023.32362288</v>
      </c>
      <c r="B8091">
        <v>203716304.41540581</v>
      </c>
    </row>
    <row r="8092" spans="1:2" x14ac:dyDescent="0.25">
      <c r="A8092">
        <f ca="1">28013.279186925*(((RANDBETWEEN(3800,4995))))</f>
        <v>129589429.51871493</v>
      </c>
      <c r="B8092">
        <v>232312365.30489212</v>
      </c>
    </row>
    <row r="8093" spans="1:2" x14ac:dyDescent="0.25">
      <c r="A8093">
        <f ca="1">28494.2712721865*(((RANDBETWEEN(3800,4995))))</f>
        <v>120673238.83770975</v>
      </c>
      <c r="B8093">
        <v>239019300.64135134</v>
      </c>
    </row>
    <row r="8094" spans="1:2" x14ac:dyDescent="0.25">
      <c r="A8094">
        <f ca="1">26695.8794310093*(((RANDBETWEEN(3800,4995))))</f>
        <v>103740187.4689021</v>
      </c>
      <c r="B8094">
        <v>214934571.60886371</v>
      </c>
    </row>
    <row r="8095" spans="1:2" x14ac:dyDescent="0.25">
      <c r="A8095">
        <f ca="1">30778.5195971528*(((RANDBETWEEN(3800,4995))))</f>
        <v>128592654.87690419</v>
      </c>
      <c r="B8095">
        <v>231554264.23811093</v>
      </c>
    </row>
    <row r="8096" spans="1:2" x14ac:dyDescent="0.25">
      <c r="A8096">
        <f ca="1">32189.4729917225*(((RANDBETWEEN(3800,4995))))</f>
        <v>145721744.23352757</v>
      </c>
      <c r="B8096">
        <v>258348105.05086172</v>
      </c>
    </row>
    <row r="8097" spans="1:2" x14ac:dyDescent="0.25">
      <c r="A8097">
        <f ca="1">32948.1593657278*(((RANDBETWEEN(3800,4995))))</f>
        <v>139733143.87005153</v>
      </c>
      <c r="B8097">
        <v>263567688.30212939</v>
      </c>
    </row>
    <row r="8098" spans="1:2" x14ac:dyDescent="0.25">
      <c r="A8098">
        <f ca="1">30177.4989610428*(((RANDBETWEEN(3800,4995))))</f>
        <v>146240159.96521327</v>
      </c>
      <c r="B8098">
        <v>265740968.33859706</v>
      </c>
    </row>
    <row r="8099" spans="1:2" x14ac:dyDescent="0.25">
      <c r="A8099">
        <f ca="1">27197.8331036244*(((RANDBETWEEN(3800,4995))))</f>
        <v>109688860.90691701</v>
      </c>
      <c r="B8099">
        <v>215888073.23698798</v>
      </c>
    </row>
    <row r="8100" spans="1:2" x14ac:dyDescent="0.25">
      <c r="A8100">
        <f ca="1">31914.2092105672*(((RANDBETWEEN(3800,4995))))</f>
        <v>149613812.7791391</v>
      </c>
      <c r="B8100">
        <v>211545974.55596575</v>
      </c>
    </row>
    <row r="8101" spans="1:2" x14ac:dyDescent="0.25">
      <c r="A8101">
        <f ca="1">26480.4503769587*(((RANDBETWEEN(3800,4995))))</f>
        <v>126761915.95450132</v>
      </c>
      <c r="B8101">
        <v>208398111.69518307</v>
      </c>
    </row>
    <row r="8102" spans="1:2" x14ac:dyDescent="0.25">
      <c r="A8102">
        <f ca="1">26694.9945927415*(((RANDBETWEEN(3800,4995))))</f>
        <v>127068174.26144975</v>
      </c>
      <c r="B8102">
        <v>208810934.59356204</v>
      </c>
    </row>
    <row r="8103" spans="1:2" x14ac:dyDescent="0.25">
      <c r="A8103">
        <f ca="1">30352.8133063006*(((RANDBETWEEN(3800,4995))))</f>
        <v>140290703.10172144</v>
      </c>
      <c r="B8103">
        <v>241761027.72710925</v>
      </c>
    </row>
    <row r="8104" spans="1:2" x14ac:dyDescent="0.25">
      <c r="A8104">
        <f ca="1">31686.0351429177*(((RANDBETWEEN(3800,4995))))</f>
        <v>120787165.96480222</v>
      </c>
      <c r="B8104">
        <v>260295616.05828393</v>
      </c>
    </row>
    <row r="8105" spans="1:2" x14ac:dyDescent="0.25">
      <c r="A8105">
        <f ca="1">30987.6771398382*(((RANDBETWEEN(3800,4995))))</f>
        <v>154504558.21923345</v>
      </c>
      <c r="B8105">
        <v>257715236.79516903</v>
      </c>
    </row>
    <row r="8106" spans="1:2" x14ac:dyDescent="0.25">
      <c r="A8106">
        <f ca="1">29849.4125231307*(((RANDBETWEEN(3800,4995))))</f>
        <v>140262389.44619137</v>
      </c>
      <c r="B8106">
        <v>213144623.57062864</v>
      </c>
    </row>
    <row r="8107" spans="1:2" x14ac:dyDescent="0.25">
      <c r="A8107">
        <f ca="1">27962.0746510674*(((RANDBETWEEN(3800,4995))))</f>
        <v>113078629.88891675</v>
      </c>
      <c r="B8107">
        <v>218957337.23981923</v>
      </c>
    </row>
    <row r="8108" spans="1:2" x14ac:dyDescent="0.25">
      <c r="A8108">
        <f ca="1">26667.7935083933*(((RANDBETWEEN(3800,4995))))</f>
        <v>119071698.01497601</v>
      </c>
      <c r="B8108">
        <v>209507550.51577008</v>
      </c>
    </row>
    <row r="8109" spans="1:2" x14ac:dyDescent="0.25">
      <c r="A8109">
        <f ca="1">30312.6516318848*(((RANDBETWEEN(3800,4995))))</f>
        <v>138619755.91260934</v>
      </c>
      <c r="B8109">
        <v>237389029.737885</v>
      </c>
    </row>
    <row r="8110" spans="1:2" x14ac:dyDescent="0.25">
      <c r="A8110">
        <f ca="1">30260.4989223674*(((RANDBETWEEN(3800,4995))))</f>
        <v>145099092.3327516</v>
      </c>
      <c r="B8110">
        <v>266076978.02859569</v>
      </c>
    </row>
    <row r="8111" spans="1:2" x14ac:dyDescent="0.25">
      <c r="A8111">
        <f ca="1">27297.8162618125*(((RANDBETWEEN(3800,4995))))</f>
        <v>132721982.66493239</v>
      </c>
      <c r="B8111">
        <v>211492440.50031501</v>
      </c>
    </row>
    <row r="8112" spans="1:2" x14ac:dyDescent="0.25">
      <c r="A8112">
        <f ca="1">27575.2753910342*(((RANDBETWEEN(3800,4995))))</f>
        <v>113775586.2634072</v>
      </c>
      <c r="B8112">
        <v>210803642.54486632</v>
      </c>
    </row>
    <row r="8113" spans="1:2" x14ac:dyDescent="0.25">
      <c r="A8113">
        <f ca="1">26963.1163357912*(((RANDBETWEEN(3800,4995))))</f>
        <v>105129190.59324993</v>
      </c>
      <c r="B8113">
        <v>223932849.64701873</v>
      </c>
    </row>
    <row r="8114" spans="1:2" x14ac:dyDescent="0.25">
      <c r="A8114">
        <f ca="1">25495.0226583952*(((RANDBETWEEN(3800,4995))))</f>
        <v>118857795.63343866</v>
      </c>
      <c r="B8114">
        <v>219762788.21480834</v>
      </c>
    </row>
    <row r="8115" spans="1:2" x14ac:dyDescent="0.25">
      <c r="A8115">
        <f ca="1">31939.5482996627*(((RANDBETWEEN(3800,4995))))</f>
        <v>127726253.65035126</v>
      </c>
      <c r="B8115">
        <v>265858390.10861784</v>
      </c>
    </row>
    <row r="8116" spans="1:2" x14ac:dyDescent="0.25">
      <c r="A8116">
        <f ca="1">27333.3870542853*(((RANDBETWEEN(3800,4995))))</f>
        <v>111656886.11675555</v>
      </c>
      <c r="B8116">
        <v>228428895.9912928</v>
      </c>
    </row>
    <row r="8117" spans="1:2" x14ac:dyDescent="0.25">
      <c r="A8117">
        <f ca="1">26596.4254004849*(((RANDBETWEEN(3800,4995))))</f>
        <v>102981359.15067756</v>
      </c>
      <c r="B8117">
        <v>244586992.14787382</v>
      </c>
    </row>
    <row r="8118" spans="1:2" x14ac:dyDescent="0.25">
      <c r="A8118">
        <f ca="1">27032.6605618015*(((RANDBETWEEN(3800,4995))))</f>
        <v>130324456.56844482</v>
      </c>
      <c r="B8118">
        <v>227548810.70006979</v>
      </c>
    </row>
    <row r="8119" spans="1:2" x14ac:dyDescent="0.25">
      <c r="A8119">
        <f ca="1">31334.4654639922*(((RANDBETWEEN(3800,4995))))</f>
        <v>129756021.48639186</v>
      </c>
      <c r="B8119">
        <v>208985583.56601617</v>
      </c>
    </row>
    <row r="8120" spans="1:2" x14ac:dyDescent="0.25">
      <c r="A8120">
        <f ca="1">31648.1131225867*(((RANDBETWEEN(3800,4995))))</f>
        <v>146340875.07884079</v>
      </c>
      <c r="B8120">
        <v>205475319.55652708</v>
      </c>
    </row>
    <row r="8121" spans="1:2" x14ac:dyDescent="0.25">
      <c r="A8121">
        <f ca="1">26659.3237675169*(((RANDBETWEEN(3800,4995))))</f>
        <v>107277118.84048794</v>
      </c>
      <c r="B8121">
        <v>238840340.30187035</v>
      </c>
    </row>
    <row r="8122" spans="1:2" x14ac:dyDescent="0.25">
      <c r="A8122">
        <f ca="1">31545.4621746417*(((RANDBETWEEN(3800,4995))))</f>
        <v>134257487.01527515</v>
      </c>
      <c r="B8122">
        <v>252656001.10421887</v>
      </c>
    </row>
    <row r="8123" spans="1:2" x14ac:dyDescent="0.25">
      <c r="A8123">
        <f ca="1">26811.0237179172*(((RANDBETWEEN(3800,4995))))</f>
        <v>104884724.78449225</v>
      </c>
      <c r="B8123">
        <v>265860904.1173183</v>
      </c>
    </row>
    <row r="8124" spans="1:2" x14ac:dyDescent="0.25">
      <c r="A8124">
        <f ca="1">31063.950559048*(((RANDBETWEEN(3800,4995))))</f>
        <v>153704427.36616969</v>
      </c>
      <c r="B8124">
        <v>208829464.24743468</v>
      </c>
    </row>
    <row r="8125" spans="1:2" x14ac:dyDescent="0.25">
      <c r="A8125">
        <f ca="1">29251.806382525*(((RANDBETWEEN(3800,4995))))</f>
        <v>139297101.99358404</v>
      </c>
      <c r="B8125">
        <v>250678717.41031033</v>
      </c>
    </row>
    <row r="8126" spans="1:2" x14ac:dyDescent="0.25">
      <c r="A8126">
        <f ca="1">27233.4993644467*(((RANDBETWEEN(3800,4995))))</f>
        <v>125165163.07899691</v>
      </c>
      <c r="B8126">
        <v>211028554.78022724</v>
      </c>
    </row>
    <row r="8127" spans="1:2" x14ac:dyDescent="0.25">
      <c r="A8127">
        <f ca="1">31261.8072584806*(((RANDBETWEEN(3800,4995))))</f>
        <v>151682288.81814802</v>
      </c>
      <c r="B8127">
        <v>226766120.11547855</v>
      </c>
    </row>
    <row r="8128" spans="1:2" x14ac:dyDescent="0.25">
      <c r="A8128">
        <f ca="1">32848.6191785961*(((RANDBETWEEN(3800,4995))))</f>
        <v>146964722.20503891</v>
      </c>
      <c r="B8128">
        <v>250436958.92512822</v>
      </c>
    </row>
    <row r="8129" spans="1:2" x14ac:dyDescent="0.25">
      <c r="A8129">
        <f ca="1">27663.9482904217*(((RANDBETWEEN(3800,4995))))</f>
        <v>108774644.67793809</v>
      </c>
      <c r="B8129">
        <v>232554275.77393082</v>
      </c>
    </row>
    <row r="8130" spans="1:2" x14ac:dyDescent="0.25">
      <c r="A8130">
        <f ca="1">29162.737616238*(((RANDBETWEEN(3800,4995))))</f>
        <v>133594501.01998609</v>
      </c>
      <c r="B8130">
        <v>259360994.21933573</v>
      </c>
    </row>
    <row r="8131" spans="1:2" x14ac:dyDescent="0.25">
      <c r="A8131">
        <f ca="1">31075.019280728*(((RANDBETWEEN(3800,4995))))</f>
        <v>152143294.39844441</v>
      </c>
      <c r="B8131">
        <v>214971496.51258758</v>
      </c>
    </row>
    <row r="8132" spans="1:2" x14ac:dyDescent="0.25">
      <c r="A8132">
        <f ca="1">28564.6699063474*(((RANDBETWEEN(3800,4995))))</f>
        <v>121742623.14085276</v>
      </c>
      <c r="B8132">
        <v>210000752.32565218</v>
      </c>
    </row>
    <row r="8133" spans="1:2" x14ac:dyDescent="0.25">
      <c r="A8133">
        <f ca="1">33620.021013286*(((RANDBETWEEN(3800,4995))))</f>
        <v>151424574.64384028</v>
      </c>
      <c r="B8133">
        <v>219386911.43682423</v>
      </c>
    </row>
    <row r="8134" spans="1:2" x14ac:dyDescent="0.25">
      <c r="A8134">
        <f ca="1">29547.4866239634*(((RANDBETWEEN(3800,4995))))</f>
        <v>125665460.61171617</v>
      </c>
      <c r="B8134">
        <v>237692320.19872576</v>
      </c>
    </row>
    <row r="8135" spans="1:2" x14ac:dyDescent="0.25">
      <c r="A8135">
        <f ca="1">27760.2569581617*(((RANDBETWEEN(3800,4995))))</f>
        <v>118425256.18351769</v>
      </c>
      <c r="B8135">
        <v>204055944.20267758</v>
      </c>
    </row>
    <row r="8136" spans="1:2" x14ac:dyDescent="0.25">
      <c r="A8136">
        <f ca="1">30271.3703470902*(((RANDBETWEEN(3800,4995))))</f>
        <v>136281709.30260003</v>
      </c>
      <c r="B8136">
        <v>232238950.64254642</v>
      </c>
    </row>
    <row r="8137" spans="1:2" x14ac:dyDescent="0.25">
      <c r="A8137">
        <f ca="1">32353.956030424*(((RANDBETWEEN(3800,4995))))</f>
        <v>128283435.66063118</v>
      </c>
      <c r="B8137">
        <v>230908444.7464228</v>
      </c>
    </row>
    <row r="8138" spans="1:2" x14ac:dyDescent="0.25">
      <c r="A8138">
        <f ca="1">29812.0323704665*(((RANDBETWEEN(3800,4995))))</f>
        <v>145035537.48231974</v>
      </c>
      <c r="B8138">
        <v>206384746.49835446</v>
      </c>
    </row>
    <row r="8139" spans="1:2" x14ac:dyDescent="0.25">
      <c r="A8139">
        <f ca="1">31452.2887224423*(((RANDBETWEEN(3800,4995))))</f>
        <v>138547331.82235849</v>
      </c>
      <c r="B8139">
        <v>208032335.12223929</v>
      </c>
    </row>
    <row r="8140" spans="1:2" x14ac:dyDescent="0.25">
      <c r="A8140">
        <f ca="1">31419.489819378*(((RANDBETWEEN(3800,4995))))</f>
        <v>137931560.3070693</v>
      </c>
      <c r="B8140">
        <v>262352765.94178843</v>
      </c>
    </row>
    <row r="8141" spans="1:2" x14ac:dyDescent="0.25">
      <c r="A8141">
        <f ca="1">31646.1775130402*(((RANDBETWEEN(3800,4995))))</f>
        <v>151458605.57741034</v>
      </c>
      <c r="B8141">
        <v>251805275.02800703</v>
      </c>
    </row>
    <row r="8142" spans="1:2" x14ac:dyDescent="0.25">
      <c r="A8142">
        <f ca="1">31388.561130907*(((RANDBETWEEN(3800,4995))))</f>
        <v>129791700.27630043</v>
      </c>
      <c r="B8142">
        <v>261889352.5472424</v>
      </c>
    </row>
    <row r="8143" spans="1:2" x14ac:dyDescent="0.25">
      <c r="A8143">
        <f ca="1">30688.2113968759*(((RANDBETWEEN(3800,4995))))</f>
        <v>143037753.32083857</v>
      </c>
      <c r="B8143">
        <v>259639975.74089244</v>
      </c>
    </row>
    <row r="8144" spans="1:2" x14ac:dyDescent="0.25">
      <c r="A8144">
        <f ca="1">28908.3544003494*(((RANDBETWEEN(3800,4995))))</f>
        <v>120808013.03906003</v>
      </c>
      <c r="B8144">
        <v>237799048.26819992</v>
      </c>
    </row>
    <row r="8145" spans="1:2" x14ac:dyDescent="0.25">
      <c r="A8145">
        <f ca="1">28689.6873199766*(((RANDBETWEEN(3800,4995))))</f>
        <v>120008962.05946206</v>
      </c>
      <c r="B8145">
        <v>260806509.47059962</v>
      </c>
    </row>
    <row r="8146" spans="1:2" x14ac:dyDescent="0.25">
      <c r="A8146">
        <f ca="1">30202.840857914*(((RANDBETWEEN(3800,4995))))</f>
        <v>120026089.56935005</v>
      </c>
      <c r="B8146">
        <v>242685317.33277163</v>
      </c>
    </row>
    <row r="8147" spans="1:2" x14ac:dyDescent="0.25">
      <c r="A8147">
        <f ca="1">32721.5050117866*(((RANDBETWEEN(3800,4995))))</f>
        <v>132194880.24761783</v>
      </c>
      <c r="B8147">
        <v>256330701.84173623</v>
      </c>
    </row>
    <row r="8148" spans="1:2" x14ac:dyDescent="0.25">
      <c r="A8148">
        <f ca="1">32793.8568004946*(((RANDBETWEEN(3800,4995))))</f>
        <v>145014434.77178732</v>
      </c>
      <c r="B8148">
        <v>209907096.76713151</v>
      </c>
    </row>
    <row r="8149" spans="1:2" x14ac:dyDescent="0.25">
      <c r="A8149">
        <f ca="1">32158.9188673102*(((RANDBETWEEN(3800,4995))))</f>
        <v>136096544.64645657</v>
      </c>
      <c r="B8149">
        <v>221531662.6237734</v>
      </c>
    </row>
    <row r="8150" spans="1:2" x14ac:dyDescent="0.25">
      <c r="A8150">
        <f ca="1">28227.5486658748*(((RANDBETWEEN(3800,4995))))</f>
        <v>123749573.35119496</v>
      </c>
      <c r="B8150">
        <v>213420847.78913775</v>
      </c>
    </row>
    <row r="8151" spans="1:2" x14ac:dyDescent="0.25">
      <c r="A8151">
        <f ca="1">31149.5733627619*(((RANDBETWEEN(3800,4995))))</f>
        <v>138646751.03765333</v>
      </c>
      <c r="B8151">
        <v>259576404.65495923</v>
      </c>
    </row>
    <row r="8152" spans="1:2" x14ac:dyDescent="0.25">
      <c r="A8152">
        <f ca="1">31337.7151101603*(((RANDBETWEEN(3800,4995))))</f>
        <v>151079124.54608276</v>
      </c>
      <c r="B8152">
        <v>245910552.32758391</v>
      </c>
    </row>
    <row r="8153" spans="1:2" x14ac:dyDescent="0.25">
      <c r="A8153">
        <f ca="1">32191.7747789412*(((RANDBETWEEN(3800,4995))))</f>
        <v>125161620.34052327</v>
      </c>
      <c r="B8153">
        <v>208427120.60667899</v>
      </c>
    </row>
    <row r="8154" spans="1:2" x14ac:dyDescent="0.25">
      <c r="A8154">
        <f ca="1">31117.6718045179*(((RANDBETWEEN(3800,4995))))</f>
        <v>128484866.88085446</v>
      </c>
      <c r="B8154">
        <v>209414299.52424324</v>
      </c>
    </row>
    <row r="8155" spans="1:2" x14ac:dyDescent="0.25">
      <c r="A8155">
        <f ca="1">34047.8991474349*(((RANDBETWEEN(3800,4995))))</f>
        <v>132139896.59119494</v>
      </c>
      <c r="B8155">
        <v>236913032.87858295</v>
      </c>
    </row>
    <row r="8156" spans="1:2" x14ac:dyDescent="0.25">
      <c r="A8156">
        <f ca="1">31063.3651398559*(((RANDBETWEEN(3800,4995))))</f>
        <v>119904589.43984374</v>
      </c>
      <c r="B8156">
        <v>214716625.51428938</v>
      </c>
    </row>
    <row r="8157" spans="1:2" x14ac:dyDescent="0.25">
      <c r="A8157">
        <f ca="1">27563.7090254419*(((RANDBETWEEN(3800,4995))))</f>
        <v>116649616.59566994</v>
      </c>
      <c r="B8157">
        <v>254729948.97835606</v>
      </c>
    </row>
    <row r="8158" spans="1:2" x14ac:dyDescent="0.25">
      <c r="A8158">
        <f ca="1">26520.1773917196*(((RANDBETWEEN(3800,4995))))</f>
        <v>126315604.91676065</v>
      </c>
      <c r="B8158">
        <v>241334149.71451545</v>
      </c>
    </row>
    <row r="8159" spans="1:2" x14ac:dyDescent="0.25">
      <c r="A8159">
        <f ca="1">31649.2736047543*(((RANDBETWEEN(3800,4995))))</f>
        <v>146599435.33722171</v>
      </c>
      <c r="B8159">
        <v>263409221.47443417</v>
      </c>
    </row>
    <row r="8160" spans="1:2" x14ac:dyDescent="0.25">
      <c r="A8160">
        <f ca="1">29740.0311052146*(((RANDBETWEEN(3800,4995))))</f>
        <v>119049344.51417409</v>
      </c>
      <c r="B8160">
        <v>266586106.90351492</v>
      </c>
    </row>
    <row r="8161" spans="1:2" x14ac:dyDescent="0.25">
      <c r="A8161">
        <f ca="1">31695.5793989856*(((RANDBETWEEN(3800,4995))))</f>
        <v>148018355.79326284</v>
      </c>
      <c r="B8161">
        <v>261824802.19926599</v>
      </c>
    </row>
    <row r="8162" spans="1:2" x14ac:dyDescent="0.25">
      <c r="A8162">
        <f ca="1">29628.8327878031*(((RANDBETWEEN(3800,4995))))</f>
        <v>135255621.67632109</v>
      </c>
      <c r="B8162">
        <v>205654756.62937769</v>
      </c>
    </row>
    <row r="8163" spans="1:2" x14ac:dyDescent="0.25">
      <c r="A8163">
        <f ca="1">34114.7178274301*(((RANDBETWEEN(3800,4995))))</f>
        <v>134582561.82921177</v>
      </c>
      <c r="B8163">
        <v>257116596.6926209</v>
      </c>
    </row>
    <row r="8164" spans="1:2" x14ac:dyDescent="0.25">
      <c r="A8164">
        <f ca="1">29955.0926416871*(((RANDBETWEEN(3800,4995))))</f>
        <v>148277708.57635128</v>
      </c>
      <c r="B8164">
        <v>244996191.31956908</v>
      </c>
    </row>
    <row r="8165" spans="1:2" x14ac:dyDescent="0.25">
      <c r="A8165">
        <f ca="1">32287.8354545959*(((RANDBETWEEN(3800,4995))))</f>
        <v>122758350.3983735</v>
      </c>
      <c r="B8165">
        <v>222845241.01012349</v>
      </c>
    </row>
    <row r="8166" spans="1:2" x14ac:dyDescent="0.25">
      <c r="A8166">
        <f ca="1">26984.7927972798*(((RANDBETWEEN(3800,4995))))</f>
        <v>132873119.73380564</v>
      </c>
      <c r="B8166">
        <v>267198163.7114802</v>
      </c>
    </row>
    <row r="8167" spans="1:2" x14ac:dyDescent="0.25">
      <c r="A8167">
        <f ca="1">25734.5236931564*(((RANDBETWEEN(3800,4995))))</f>
        <v>125635944.66998947</v>
      </c>
      <c r="B8167">
        <v>234474633.64758369</v>
      </c>
    </row>
    <row r="8168" spans="1:2" x14ac:dyDescent="0.25">
      <c r="A8168">
        <f ca="1">27520.2095786643*(((RANDBETWEEN(3800,4995))))</f>
        <v>110851404.18285975</v>
      </c>
      <c r="B8168">
        <v>240619099.87879431</v>
      </c>
    </row>
    <row r="8169" spans="1:2" x14ac:dyDescent="0.25">
      <c r="A8169">
        <f ca="1">28855.9762136823*(((RANDBETWEEN(3800,4995))))</f>
        <v>128120534.38874963</v>
      </c>
      <c r="B8169">
        <v>248785983.9085069</v>
      </c>
    </row>
    <row r="8170" spans="1:2" x14ac:dyDescent="0.25">
      <c r="A8170">
        <f ca="1">26533.0576701661*(((RANDBETWEEN(3800,4995))))</f>
        <v>119239561.16972655</v>
      </c>
      <c r="B8170">
        <v>231399420.06665942</v>
      </c>
    </row>
    <row r="8171" spans="1:2" x14ac:dyDescent="0.25">
      <c r="A8171">
        <f ca="1">33012.3219811612*(((RANDBETWEEN(3800,4995))))</f>
        <v>140698516.28370923</v>
      </c>
      <c r="B8171">
        <v>261364136.88282263</v>
      </c>
    </row>
    <row r="8172" spans="1:2" x14ac:dyDescent="0.25">
      <c r="A8172">
        <f ca="1">31861.1420783065*(((RANDBETWEEN(3800,4995))))</f>
        <v>138341078.90400693</v>
      </c>
      <c r="B8172">
        <v>260464125.79484299</v>
      </c>
    </row>
    <row r="8173" spans="1:2" x14ac:dyDescent="0.25">
      <c r="A8173">
        <f ca="1">30113.9658397123*(((RANDBETWEEN(3800,4995))))</f>
        <v>132652019.52393252</v>
      </c>
      <c r="B8173">
        <v>223542355.27002707</v>
      </c>
    </row>
    <row r="8174" spans="1:2" x14ac:dyDescent="0.25">
      <c r="A8174">
        <f ca="1">30868.6928753746*(((RANDBETWEEN(3800,4995))))</f>
        <v>140051259.5755744</v>
      </c>
      <c r="B8174">
        <v>217532801.86703533</v>
      </c>
    </row>
    <row r="8175" spans="1:2" x14ac:dyDescent="0.25">
      <c r="A8175">
        <f ca="1">24062.2020008319*(((RANDBETWEEN(3800,4995))))</f>
        <v>108929588.45776583</v>
      </c>
      <c r="B8175">
        <v>229555344.24078774</v>
      </c>
    </row>
    <row r="8176" spans="1:2" x14ac:dyDescent="0.25">
      <c r="A8176">
        <f ca="1">29646.8828438967*(((RANDBETWEEN(3800,4995))))</f>
        <v>130179462.56755047</v>
      </c>
      <c r="B8176">
        <v>267368552.2570641</v>
      </c>
    </row>
    <row r="8177" spans="1:2" x14ac:dyDescent="0.25">
      <c r="A8177">
        <f ca="1">28402.8986950092*(((RANDBETWEEN(3800,4995))))</f>
        <v>114662502.03175211</v>
      </c>
      <c r="B8177">
        <v>243372148.00500873</v>
      </c>
    </row>
    <row r="8178" spans="1:2" x14ac:dyDescent="0.25">
      <c r="A8178">
        <f ca="1">29317.6383224244*(((RANDBETWEEN(3800,4995))))</f>
        <v>128264667.66060688</v>
      </c>
      <c r="B8178">
        <v>238174914.02771348</v>
      </c>
    </row>
    <row r="8179" spans="1:2" x14ac:dyDescent="0.25">
      <c r="A8179">
        <f ca="1">26434.7332240921*(((RANDBETWEEN(3800,4995))))</f>
        <v>100689898.85056698</v>
      </c>
      <c r="B8179">
        <v>227915940.93982428</v>
      </c>
    </row>
    <row r="8180" spans="1:2" x14ac:dyDescent="0.25">
      <c r="A8180">
        <f ca="1">30942.8901346557*(((RANDBETWEEN(3800,4995))))</f>
        <v>118201840.31438462</v>
      </c>
      <c r="B8180">
        <v>259175684.63862091</v>
      </c>
    </row>
    <row r="8181" spans="1:2" x14ac:dyDescent="0.25">
      <c r="A8181">
        <f ca="1">28550.3828472931*(((RANDBETWEEN(3800,4995))))</f>
        <v>131445962.62893738</v>
      </c>
      <c r="B8181">
        <v>225980211.89874345</v>
      </c>
    </row>
    <row r="8182" spans="1:2" x14ac:dyDescent="0.25">
      <c r="A8182">
        <f ca="1">29127.8945134049*(((RANDBETWEEN(3800,4995))))</f>
        <v>139056568.40699521</v>
      </c>
      <c r="B8182">
        <v>235760200.44413134</v>
      </c>
    </row>
    <row r="8183" spans="1:2" x14ac:dyDescent="0.25">
      <c r="A8183">
        <f ca="1">28488.3566851363*(((RANDBETWEEN(3800,4995))))</f>
        <v>111845288.34584497</v>
      </c>
      <c r="B8183">
        <v>260932991.78874767</v>
      </c>
    </row>
    <row r="8184" spans="1:2" x14ac:dyDescent="0.25">
      <c r="A8184">
        <f ca="1">29991.112216215*(((RANDBETWEEN(3800,4995))))</f>
        <v>148965854.37793976</v>
      </c>
      <c r="B8184">
        <v>238113339.99323577</v>
      </c>
    </row>
    <row r="8185" spans="1:2" x14ac:dyDescent="0.25">
      <c r="A8185">
        <f ca="1">28446.7591473288*(((RANDBETWEEN(3800,4995))))</f>
        <v>131594707.81554323</v>
      </c>
      <c r="B8185">
        <v>218990439.3288818</v>
      </c>
    </row>
    <row r="8186" spans="1:2" x14ac:dyDescent="0.25">
      <c r="A8186">
        <f ca="1">26713.9851095151*(((RANDBETWEEN(3800,4995))))</f>
        <v>130871813.05151445</v>
      </c>
      <c r="B8186">
        <v>213052243.32611802</v>
      </c>
    </row>
    <row r="8187" spans="1:2" x14ac:dyDescent="0.25">
      <c r="A8187">
        <f ca="1">30752.3260476761*(((RANDBETWEEN(3800,4995))))</f>
        <v>142998316.121694</v>
      </c>
      <c r="B8187">
        <v>250127812.45105526</v>
      </c>
    </row>
    <row r="8188" spans="1:2" x14ac:dyDescent="0.25">
      <c r="A8188">
        <f ca="1">28540.73482274*(((RANDBETWEEN(3800,4995))))</f>
        <v>123210352.22976877</v>
      </c>
      <c r="B8188">
        <v>260682325.75644141</v>
      </c>
    </row>
    <row r="8189" spans="1:2" x14ac:dyDescent="0.25">
      <c r="A8189">
        <f ca="1">26985.362152314*(((RANDBETWEEN(3800,4995))))</f>
        <v>117089486.37889048</v>
      </c>
      <c r="B8189">
        <v>207166859.48740613</v>
      </c>
    </row>
    <row r="8190" spans="1:2" x14ac:dyDescent="0.25">
      <c r="A8190">
        <f ca="1">27225.4600283689*(((RANDBETWEEN(3800,4995))))</f>
        <v>119683122.28470972</v>
      </c>
      <c r="B8190">
        <v>208704957.19631213</v>
      </c>
    </row>
    <row r="8191" spans="1:2" x14ac:dyDescent="0.25">
      <c r="A8191">
        <f ca="1">31648.3905977347*(((RANDBETWEEN(3800,4995))))</f>
        <v>121055094.03633505</v>
      </c>
      <c r="B8191">
        <v>263108644.69935054</v>
      </c>
    </row>
    <row r="8192" spans="1:2" x14ac:dyDescent="0.25">
      <c r="A8192">
        <f ca="1">26579.44435388*(((RANDBETWEEN(3800,4995))))</f>
        <v>127767389.00910112</v>
      </c>
      <c r="B8192">
        <v>231266114.81607252</v>
      </c>
    </row>
    <row r="8193" spans="1:2" x14ac:dyDescent="0.25">
      <c r="A8193">
        <f ca="1">28349.4337889099*(((RANDBETWEEN(3800,4995))))</f>
        <v>126892065.63916057</v>
      </c>
      <c r="B8193">
        <v>241043528.72128856</v>
      </c>
    </row>
    <row r="8194" spans="1:2" x14ac:dyDescent="0.25">
      <c r="A8194">
        <f ca="1">27308.677920614*(((RANDBETWEEN(3800,4995))))</f>
        <v>114669138.58865802</v>
      </c>
      <c r="B8194">
        <v>217044647.2098344</v>
      </c>
    </row>
    <row r="8195" spans="1:2" x14ac:dyDescent="0.25">
      <c r="A8195">
        <f ca="1">29731.8132207285*(((RANDBETWEEN(3800,4995))))</f>
        <v>137598831.58553168</v>
      </c>
      <c r="B8195">
        <v>208929346.62521026</v>
      </c>
    </row>
    <row r="8196" spans="1:2" x14ac:dyDescent="0.25">
      <c r="A8196">
        <f ca="1">28795.6503175443*(((RANDBETWEEN(3800,4995))))</f>
        <v>118321327.15478972</v>
      </c>
      <c r="B8196">
        <v>252874068.78522193</v>
      </c>
    </row>
    <row r="8197" spans="1:2" x14ac:dyDescent="0.25">
      <c r="A8197">
        <f ca="1">29523.3524897689*(((RANDBETWEEN(3800,4995))))</f>
        <v>119540054.2310742</v>
      </c>
      <c r="B8197">
        <v>216479494.64540839</v>
      </c>
    </row>
    <row r="8198" spans="1:2" x14ac:dyDescent="0.25">
      <c r="A8198">
        <f ca="1">30880.9349511309*(((RANDBETWEEN(3800,4995))))</f>
        <v>147518226.26155218</v>
      </c>
      <c r="B8198">
        <v>206166378.63145691</v>
      </c>
    </row>
    <row r="8199" spans="1:2" x14ac:dyDescent="0.25">
      <c r="A8199">
        <f ca="1">26490.1994257867*(((RANDBETWEEN(3800,4995))))</f>
        <v>130093369.38003859</v>
      </c>
      <c r="B8199">
        <v>212368008.68109694</v>
      </c>
    </row>
    <row r="8200" spans="1:2" x14ac:dyDescent="0.25">
      <c r="A8200">
        <f ca="1">30775.9251762984*(((RANDBETWEEN(3800,4995))))</f>
        <v>122765165.52825436</v>
      </c>
      <c r="B8200">
        <v>262975032.53736901</v>
      </c>
    </row>
    <row r="8201" spans="1:2" x14ac:dyDescent="0.25">
      <c r="A8201">
        <f ca="1">33800.0330703259*(((RANDBETWEEN(3800,4995))))</f>
        <v>139120936.11746156</v>
      </c>
      <c r="B8201">
        <v>265242452.68516433</v>
      </c>
    </row>
    <row r="8202" spans="1:2" x14ac:dyDescent="0.25">
      <c r="A8202">
        <f ca="1">29276.5388700401*(((RANDBETWEEN(3800,4995))))</f>
        <v>129577961.03879726</v>
      </c>
      <c r="B8202">
        <v>217979085.67822593</v>
      </c>
    </row>
    <row r="8203" spans="1:2" x14ac:dyDescent="0.25">
      <c r="A8203">
        <f ca="1">27840.0427607129*(((RANDBETWEEN(3800,4995))))</f>
        <v>113253293.95058012</v>
      </c>
      <c r="B8203">
        <v>249009850.99014854</v>
      </c>
    </row>
    <row r="8204" spans="1:2" x14ac:dyDescent="0.25">
      <c r="A8204">
        <f ca="1">32027.7968886319*(((RANDBETWEEN(3800,4995))))</f>
        <v>157897038.66095516</v>
      </c>
      <c r="B8204">
        <v>233098757.50857288</v>
      </c>
    </row>
    <row r="8205" spans="1:2" x14ac:dyDescent="0.25">
      <c r="A8205">
        <f ca="1">27337.0698298081*(((RANDBETWEEN(3800,4995))))</f>
        <v>126105903.12490484</v>
      </c>
      <c r="B8205">
        <v>250990236.89150912</v>
      </c>
    </row>
    <row r="8206" spans="1:2" x14ac:dyDescent="0.25">
      <c r="A8206">
        <f ca="1">30080.9344576815*(((RANDBETWEEN(3800,4995))))</f>
        <v>139695859.62147284</v>
      </c>
      <c r="B8206">
        <v>261336333.04284459</v>
      </c>
    </row>
    <row r="8207" spans="1:2" x14ac:dyDescent="0.25">
      <c r="A8207">
        <f ca="1">27116.2589187733*(((RANDBETWEEN(3800,4995))))</f>
        <v>110851266.45994525</v>
      </c>
      <c r="B8207">
        <v>261799550.62119287</v>
      </c>
    </row>
    <row r="8208" spans="1:2" x14ac:dyDescent="0.25">
      <c r="A8208">
        <f ca="1">30212.4308759874*(((RANDBETWEEN(3800,4995))))</f>
        <v>147376237.81306663</v>
      </c>
      <c r="B8208">
        <v>264287511.3194389</v>
      </c>
    </row>
    <row r="8209" spans="1:2" x14ac:dyDescent="0.25">
      <c r="A8209">
        <f ca="1">29668.2236755456*(((RANDBETWEEN(3800,4995))))</f>
        <v>118554221.80748004</v>
      </c>
      <c r="B8209">
        <v>241809611.39173275</v>
      </c>
    </row>
    <row r="8210" spans="1:2" x14ac:dyDescent="0.25">
      <c r="A8210">
        <f ca="1">27737.9269658661*(((RANDBETWEEN(3800,4995))))</f>
        <v>137968448.7282179</v>
      </c>
      <c r="B8210">
        <v>235654122.27005142</v>
      </c>
    </row>
    <row r="8211" spans="1:2" x14ac:dyDescent="0.25">
      <c r="A8211">
        <f ca="1">33116.3491072284*(((RANDBETWEEN(3800,4995))))</f>
        <v>139750993.23250395</v>
      </c>
      <c r="B8211">
        <v>222331654.3828603</v>
      </c>
    </row>
    <row r="8212" spans="1:2" x14ac:dyDescent="0.25">
      <c r="A8212">
        <f ca="1">30361.264653868*(((RANDBETWEEN(3800,4995))))</f>
        <v>121839755.0559722</v>
      </c>
      <c r="B8212">
        <v>225032870.85904324</v>
      </c>
    </row>
    <row r="8213" spans="1:2" x14ac:dyDescent="0.25">
      <c r="A8213">
        <f ca="1">27192.3849104833*(((RANDBETWEEN(3800,4995))))</f>
        <v>130033984.6419313</v>
      </c>
      <c r="B8213">
        <v>257644865.24216104</v>
      </c>
    </row>
    <row r="8214" spans="1:2" x14ac:dyDescent="0.25">
      <c r="A8214">
        <f ca="1">26603.0824049336*(((RANDBETWEEN(3800,4995))))</f>
        <v>113196115.63299254</v>
      </c>
      <c r="B8214">
        <v>210848394.55567858</v>
      </c>
    </row>
    <row r="8215" spans="1:2" x14ac:dyDescent="0.25">
      <c r="A8215">
        <f ca="1">25305.5396177677*(((RANDBETWEEN(3800,4995))))</f>
        <v>101551130.48610172</v>
      </c>
      <c r="B8215">
        <v>238479579.07547688</v>
      </c>
    </row>
    <row r="8216" spans="1:2" x14ac:dyDescent="0.25">
      <c r="A8216">
        <f ca="1">28724.3106844523*(((RANDBETWEEN(3800,4995))))</f>
        <v>132735039.67285389</v>
      </c>
      <c r="B8216">
        <v>221644468.60005203</v>
      </c>
    </row>
    <row r="8217" spans="1:2" x14ac:dyDescent="0.25">
      <c r="A8217">
        <f ca="1">29481.2272762276*(((RANDBETWEEN(3800,4995))))</f>
        <v>113738574.83168608</v>
      </c>
      <c r="B8217">
        <v>235017263.85381037</v>
      </c>
    </row>
    <row r="8218" spans="1:2" x14ac:dyDescent="0.25">
      <c r="A8218">
        <f ca="1">29528.4455533912*(((RANDBETWEEN(3800,4995))))</f>
        <v>123783243.75981574</v>
      </c>
      <c r="B8218">
        <v>264634288.96109858</v>
      </c>
    </row>
    <row r="8219" spans="1:2" x14ac:dyDescent="0.25">
      <c r="A8219">
        <f ca="1">31831.2095325366*(((RANDBETWEEN(3800,4995))))</f>
        <v>156227576.38568971</v>
      </c>
      <c r="B8219">
        <v>264157914.38989699</v>
      </c>
    </row>
    <row r="8220" spans="1:2" x14ac:dyDescent="0.25">
      <c r="A8220">
        <f ca="1">33086.7884510003*(((RANDBETWEEN(3800,4995))))</f>
        <v>157426939.44985935</v>
      </c>
      <c r="B8220">
        <v>239393447.26520047</v>
      </c>
    </row>
    <row r="8221" spans="1:2" x14ac:dyDescent="0.25">
      <c r="A8221">
        <f ca="1">28953.3201929262*(((RANDBETWEEN(3800,4995))))</f>
        <v>114655147.96398777</v>
      </c>
      <c r="B8221">
        <v>248361925.93564367</v>
      </c>
    </row>
    <row r="8222" spans="1:2" x14ac:dyDescent="0.25">
      <c r="A8222">
        <f ca="1">27916.7752838084*(((RANDBETWEEN(3800,4995))))</f>
        <v>110466679.79802997</v>
      </c>
      <c r="B8222">
        <v>205017345.13259724</v>
      </c>
    </row>
    <row r="8223" spans="1:2" x14ac:dyDescent="0.25">
      <c r="A8223">
        <f ca="1">26756.6053893761*(((RANDBETWEEN(3800,4995))))</f>
        <v>132739519.33669505</v>
      </c>
      <c r="B8223">
        <v>225742423.90770581</v>
      </c>
    </row>
    <row r="8224" spans="1:2" x14ac:dyDescent="0.25">
      <c r="A8224">
        <f ca="1">30158.4193422317*(((RANDBETWEEN(3800,4995))))</f>
        <v>149555601.51812685</v>
      </c>
      <c r="B8224">
        <v>256370858.64234367</v>
      </c>
    </row>
    <row r="8225" spans="1:2" x14ac:dyDescent="0.25">
      <c r="A8225">
        <f ca="1">32153.5013192243*(((RANDBETWEEN(3800,4995))))</f>
        <v>124530510.60935578</v>
      </c>
      <c r="B8225">
        <v>242946961.82714143</v>
      </c>
    </row>
    <row r="8226" spans="1:2" x14ac:dyDescent="0.25">
      <c r="A8226">
        <f ca="1">30040.7280870862*(((RANDBETWEEN(3800,4995))))</f>
        <v>143895087.53714293</v>
      </c>
      <c r="B8226">
        <v>262541923.08607686</v>
      </c>
    </row>
    <row r="8227" spans="1:2" x14ac:dyDescent="0.25">
      <c r="A8227">
        <f ca="1">31085.4028433155*(((RANDBETWEEN(3800,4995))))</f>
        <v>134382196.4916527</v>
      </c>
      <c r="B8227">
        <v>217444369.91994026</v>
      </c>
    </row>
    <row r="8228" spans="1:2" x14ac:dyDescent="0.25">
      <c r="A8228">
        <f ca="1">27614.5366796905*(((RANDBETWEEN(3800,4995))))</f>
        <v>121117357.87712239</v>
      </c>
      <c r="B8228">
        <v>251867820.90908581</v>
      </c>
    </row>
    <row r="8229" spans="1:2" x14ac:dyDescent="0.25">
      <c r="A8229">
        <f ca="1">31928.6680670588*(((RANDBETWEEN(3800,4995))))</f>
        <v>157120975.55799639</v>
      </c>
      <c r="B8229">
        <v>237180623.37529469</v>
      </c>
    </row>
    <row r="8230" spans="1:2" x14ac:dyDescent="0.25">
      <c r="A8230">
        <f ca="1">26361.4361081015*(((RANDBETWEEN(3800,4995))))</f>
        <v>115937596.00343047</v>
      </c>
      <c r="B8230">
        <v>209606055.46790832</v>
      </c>
    </row>
    <row r="8231" spans="1:2" x14ac:dyDescent="0.25">
      <c r="A8231">
        <f ca="1">31606.2584062699*(((RANDBETWEEN(3800,4995))))</f>
        <v>126235396.07464185</v>
      </c>
      <c r="B8231">
        <v>236010798.75863171</v>
      </c>
    </row>
    <row r="8232" spans="1:2" x14ac:dyDescent="0.25">
      <c r="A8232">
        <f ca="1">31925.0458594947*(((RANDBETWEEN(3800,4995))))</f>
        <v>140406351.69005769</v>
      </c>
      <c r="B8232">
        <v>263156027.62813559</v>
      </c>
    </row>
    <row r="8233" spans="1:2" x14ac:dyDescent="0.25">
      <c r="A8233">
        <f ca="1">31258.3522760099*(((RANDBETWEEN(3800,4995))))</f>
        <v>129222028.30902484</v>
      </c>
      <c r="B8233">
        <v>234025390.67270899</v>
      </c>
    </row>
    <row r="8234" spans="1:2" x14ac:dyDescent="0.25">
      <c r="A8234">
        <f ca="1">29927.9873177594*(((RANDBETWEEN(3800,4995))))</f>
        <v>132580983.81767429</v>
      </c>
      <c r="B8234">
        <v>213461919.96413383</v>
      </c>
    </row>
    <row r="8235" spans="1:2" x14ac:dyDescent="0.25">
      <c r="A8235">
        <f ca="1">31239.8651858053*(((RANDBETWEEN(3800,4995))))</f>
        <v>138080204.12125954</v>
      </c>
      <c r="B8235">
        <v>252028723.16426042</v>
      </c>
    </row>
    <row r="8236" spans="1:2" x14ac:dyDescent="0.25">
      <c r="A8236">
        <f ca="1">28991.1001502268*(((RANDBETWEEN(3800,4995))))</f>
        <v>142114372.93641195</v>
      </c>
      <c r="B8236">
        <v>205093168.25925016</v>
      </c>
    </row>
    <row r="8237" spans="1:2" x14ac:dyDescent="0.25">
      <c r="A8237">
        <f ca="1">27033.3653870448*(((RANDBETWEEN(3800,4995))))</f>
        <v>121947511.26095907</v>
      </c>
      <c r="B8237">
        <v>220421021.64152583</v>
      </c>
    </row>
    <row r="8238" spans="1:2" x14ac:dyDescent="0.25">
      <c r="A8238">
        <f ca="1">27306.4526787997*(((RANDBETWEEN(3800,4995))))</f>
        <v>136313811.77256805</v>
      </c>
      <c r="B8238">
        <v>259897359.79762357</v>
      </c>
    </row>
    <row r="8239" spans="1:2" x14ac:dyDescent="0.25">
      <c r="A8239">
        <f ca="1">32914.9134966896*(((RANDBETWEEN(3800,4995))))</f>
        <v>145187683.43389797</v>
      </c>
      <c r="B8239">
        <v>266453807.53962183</v>
      </c>
    </row>
    <row r="8240" spans="1:2" x14ac:dyDescent="0.25">
      <c r="A8240">
        <f ca="1">32472.9892736639*(((RANDBETWEEN(3800,4995))))</f>
        <v>141517287.25462711</v>
      </c>
      <c r="B8240">
        <v>225536484.45496237</v>
      </c>
    </row>
    <row r="8241" spans="1:2" x14ac:dyDescent="0.25">
      <c r="A8241">
        <f ca="1">31884.7134334805*(((RANDBETWEEN(3800,4995))))</f>
        <v>140324623.82074776</v>
      </c>
      <c r="B8241">
        <v>238551686.67412961</v>
      </c>
    </row>
    <row r="8242" spans="1:2" x14ac:dyDescent="0.25">
      <c r="A8242">
        <f ca="1">28915.2389719283*(((RANDBETWEEN(3800,4995))))</f>
        <v>134079963.11283134</v>
      </c>
      <c r="B8242">
        <v>222387705.85026723</v>
      </c>
    </row>
    <row r="8243" spans="1:2" x14ac:dyDescent="0.25">
      <c r="A8243">
        <f ca="1">31738.9358718338*(((RANDBETWEEN(3800,4995))))</f>
        <v>139810012.51542804</v>
      </c>
      <c r="B8243">
        <v>206776401.09355345</v>
      </c>
    </row>
    <row r="8244" spans="1:2" x14ac:dyDescent="0.25">
      <c r="A8244">
        <f ca="1">31480.7162807348*(((RANDBETWEEN(3800,4995))))</f>
        <v>134957830.69551027</v>
      </c>
      <c r="B8244">
        <v>225044858.50697094</v>
      </c>
    </row>
    <row r="8245" spans="1:2" x14ac:dyDescent="0.25">
      <c r="A8245">
        <f ca="1">31872.2450263283*(((RANDBETWEEN(3800,4995))))</f>
        <v>121242020.08015302</v>
      </c>
      <c r="B8245">
        <v>250819797.92670017</v>
      </c>
    </row>
    <row r="8246" spans="1:2" x14ac:dyDescent="0.25">
      <c r="A8246">
        <f ca="1">24850.6556309081*(((RANDBETWEEN(3800,4995))))</f>
        <v>106261403.47776322</v>
      </c>
      <c r="B8246">
        <v>267584754.60436696</v>
      </c>
    </row>
    <row r="8247" spans="1:2" x14ac:dyDescent="0.25">
      <c r="A8247">
        <f ca="1">28449.2784556776*(((RANDBETWEEN(3800,4995))))</f>
        <v>133711608.74168487</v>
      </c>
      <c r="B8247">
        <v>222857882.48088089</v>
      </c>
    </row>
    <row r="8248" spans="1:2" x14ac:dyDescent="0.25">
      <c r="A8248">
        <f ca="1">29950.6148764797*(((RANDBETWEEN(3800,4995))))</f>
        <v>141636457.75087252</v>
      </c>
      <c r="B8248">
        <v>262528424.34768516</v>
      </c>
    </row>
    <row r="8249" spans="1:2" x14ac:dyDescent="0.25">
      <c r="A8249">
        <f ca="1">26393.5410452526*(((RANDBETWEEN(3800,4995))))</f>
        <v>114178458.56176294</v>
      </c>
      <c r="B8249">
        <v>224735859.93955907</v>
      </c>
    </row>
    <row r="8250" spans="1:2" x14ac:dyDescent="0.25">
      <c r="A8250">
        <f ca="1">27147.6429605905*(((RANDBETWEEN(3800,4995))))</f>
        <v>110273725.70591843</v>
      </c>
      <c r="B8250">
        <v>253226852.23663685</v>
      </c>
    </row>
    <row r="8251" spans="1:2" x14ac:dyDescent="0.25">
      <c r="A8251">
        <f ca="1">25843.1346112301*(((RANDBETWEEN(3800,4995))))</f>
        <v>120454850.4229434</v>
      </c>
      <c r="B8251">
        <v>215181202.28423029</v>
      </c>
    </row>
    <row r="8252" spans="1:2" x14ac:dyDescent="0.25">
      <c r="A8252">
        <f ca="1">26953.7857794969*(((RANDBETWEEN(3800,4995))))</f>
        <v>133448193.394289</v>
      </c>
      <c r="B8252">
        <v>229707629.79682761</v>
      </c>
    </row>
    <row r="8253" spans="1:2" x14ac:dyDescent="0.25">
      <c r="A8253">
        <f ca="1">28052.0681520157*(((RANDBETWEEN(3800,4995))))</f>
        <v>111450866.76795876</v>
      </c>
      <c r="B8253">
        <v>207838347.57324845</v>
      </c>
    </row>
    <row r="8254" spans="1:2" x14ac:dyDescent="0.25">
      <c r="A8254">
        <f ca="1">29035.1019549974*(((RANDBETWEEN(3800,4995))))</f>
        <v>138207085.30578744</v>
      </c>
      <c r="B8254">
        <v>253457169.65083599</v>
      </c>
    </row>
    <row r="8255" spans="1:2" x14ac:dyDescent="0.25">
      <c r="A8255">
        <f ca="1">27238.0928031531*(((RANDBETWEEN(3800,4995))))</f>
        <v>125050084.05927601</v>
      </c>
      <c r="B8255">
        <v>217073371.20166564</v>
      </c>
    </row>
    <row r="8256" spans="1:2" x14ac:dyDescent="0.25">
      <c r="A8256">
        <f ca="1">31286.3072892477*(((RANDBETWEEN(3800,4995))))</f>
        <v>131371204.30755104</v>
      </c>
      <c r="B8256">
        <v>242118646.32315701</v>
      </c>
    </row>
    <row r="8257" spans="1:2" x14ac:dyDescent="0.25">
      <c r="A8257">
        <f ca="1">27908.4968859751*(((RANDBETWEEN(3800,4995))))</f>
        <v>107447713.01100399</v>
      </c>
      <c r="B8257">
        <v>244921140.89168397</v>
      </c>
    </row>
    <row r="8258" spans="1:2" x14ac:dyDescent="0.25">
      <c r="A8258">
        <f ca="1">31563.7777203614*(((RANDBETWEEN(3800,4995))))</f>
        <v>142352637.51882982</v>
      </c>
      <c r="B8258">
        <v>242819071.14104408</v>
      </c>
    </row>
    <row r="8259" spans="1:2" x14ac:dyDescent="0.25">
      <c r="A8259">
        <f ca="1">32001.9674659032*(((RANDBETWEEN(3800,4995))))</f>
        <v>156649630.74559593</v>
      </c>
      <c r="B8259">
        <v>222125428.13464421</v>
      </c>
    </row>
    <row r="8260" spans="1:2" x14ac:dyDescent="0.25">
      <c r="A8260">
        <f ca="1">28971.7290886734*(((RANDBETWEEN(3800,4995))))</f>
        <v>119276608.65806824</v>
      </c>
      <c r="B8260">
        <v>224823459.35890663</v>
      </c>
    </row>
    <row r="8261" spans="1:2" x14ac:dyDescent="0.25">
      <c r="A8261">
        <f ca="1">26298.8489075263*(((RANDBETWEEN(3800,4995))))</f>
        <v>108956131.0238816</v>
      </c>
      <c r="B8261">
        <v>242745714.21702355</v>
      </c>
    </row>
    <row r="8262" spans="1:2" x14ac:dyDescent="0.25">
      <c r="A8262">
        <f ca="1">32133.4643007106*(((RANDBETWEEN(3800,4995))))</f>
        <v>134960550.0629845</v>
      </c>
      <c r="B8262">
        <v>261737703.72874406</v>
      </c>
    </row>
    <row r="8263" spans="1:2" x14ac:dyDescent="0.25">
      <c r="A8263">
        <f ca="1">29403.7743806562*(((RANDBETWEEN(3800,4995))))</f>
        <v>146695430.38509357</v>
      </c>
      <c r="B8263">
        <v>263072792.21572864</v>
      </c>
    </row>
    <row r="8264" spans="1:2" x14ac:dyDescent="0.25">
      <c r="A8264">
        <f ca="1">30955.2100694435*(((RANDBETWEEN(3800,4995))))</f>
        <v>144034592.45312068</v>
      </c>
      <c r="B8264">
        <v>248067993.90560332</v>
      </c>
    </row>
    <row r="8265" spans="1:2" x14ac:dyDescent="0.25">
      <c r="A8265">
        <f ca="1">32107.0314507998*(((RANDBETWEEN(3800,4995))))</f>
        <v>149747194.68653026</v>
      </c>
      <c r="B8265">
        <v>223625072.10198638</v>
      </c>
    </row>
    <row r="8266" spans="1:2" x14ac:dyDescent="0.25">
      <c r="A8266">
        <f ca="1">27584.2710236194*(((RANDBETWEEN(3800,4995))))</f>
        <v>117674500.18676053</v>
      </c>
      <c r="B8266">
        <v>257570096.95351738</v>
      </c>
    </row>
    <row r="8267" spans="1:2" x14ac:dyDescent="0.25">
      <c r="A8267">
        <f ca="1">29425.6469422356*(((RANDBETWEEN(3800,4995))))</f>
        <v>124176230.0962341</v>
      </c>
      <c r="B8267">
        <v>253720840.71802562</v>
      </c>
    </row>
    <row r="8268" spans="1:2" x14ac:dyDescent="0.25">
      <c r="A8268">
        <f ca="1">32250.3108583038*(((RANDBETWEEN(3800,4995))))</f>
        <v>138515085.1364148</v>
      </c>
      <c r="B8268">
        <v>238945970.2901037</v>
      </c>
    </row>
    <row r="8269" spans="1:2" x14ac:dyDescent="0.25">
      <c r="A8269">
        <f ca="1">27232.041272521*(((RANDBETWEEN(3800,4995))))</f>
        <v>109663430.20444204</v>
      </c>
      <c r="B8269">
        <v>247950228.76236254</v>
      </c>
    </row>
    <row r="8270" spans="1:2" x14ac:dyDescent="0.25">
      <c r="A8270">
        <f ca="1">31635.6526343461*(((RANDBETWEEN(3800,4995))))</f>
        <v>146188350.82331347</v>
      </c>
      <c r="B8270">
        <v>262843643.23016727</v>
      </c>
    </row>
    <row r="8271" spans="1:2" x14ac:dyDescent="0.25">
      <c r="A8271">
        <f ca="1">29979.6281312697*(((RANDBETWEEN(3800,4995))))</f>
        <v>148369179.62165391</v>
      </c>
      <c r="B8271">
        <v>242382910.58083397</v>
      </c>
    </row>
    <row r="8272" spans="1:2" x14ac:dyDescent="0.25">
      <c r="A8272">
        <f ca="1">34241.3215293515*(((RANDBETWEEN(3800,4995))))</f>
        <v>154085946.88208172</v>
      </c>
      <c r="B8272">
        <v>248090335.18944377</v>
      </c>
    </row>
    <row r="8273" spans="1:2" x14ac:dyDescent="0.25">
      <c r="A8273">
        <f ca="1">27913.6808619166*(((RANDBETWEEN(3800,4995))))</f>
        <v>106769829.29683083</v>
      </c>
      <c r="B8273">
        <v>234530125.86156133</v>
      </c>
    </row>
    <row r="8274" spans="1:2" x14ac:dyDescent="0.25">
      <c r="A8274">
        <f ca="1">28974.5740100892*(((RANDBETWEEN(3800,4995))))</f>
        <v>116303940.07649821</v>
      </c>
      <c r="B8274">
        <v>208518140.39895132</v>
      </c>
    </row>
    <row r="8275" spans="1:2" x14ac:dyDescent="0.25">
      <c r="A8275">
        <f ca="1">29279.5842467539*(((RANDBETWEEN(3800,4995))))</f>
        <v>119724219.98497663</v>
      </c>
      <c r="B8275">
        <v>247833064.27312571</v>
      </c>
    </row>
    <row r="8276" spans="1:2" x14ac:dyDescent="0.25">
      <c r="A8276">
        <f ca="1">29382.0992367277*(((RANDBETWEEN(3800,4995))))</f>
        <v>129016797.7484715</v>
      </c>
      <c r="B8276">
        <v>249102360.36754763</v>
      </c>
    </row>
    <row r="8277" spans="1:2" x14ac:dyDescent="0.25">
      <c r="A8277">
        <f ca="1">26018.592318874*(((RANDBETWEEN(3800,4995))))</f>
        <v>99807320.135200799</v>
      </c>
      <c r="B8277">
        <v>206544948.31783175</v>
      </c>
    </row>
    <row r="8278" spans="1:2" x14ac:dyDescent="0.25">
      <c r="A8278">
        <f ca="1">30219.5948917149*(((RANDBETWEEN(3800,4995))))</f>
        <v>138859038.52743012</v>
      </c>
      <c r="B8278">
        <v>235606052.78260002</v>
      </c>
    </row>
    <row r="8279" spans="1:2" x14ac:dyDescent="0.25">
      <c r="A8279">
        <f ca="1">27588.3060264547*(((RANDBETWEEN(3800,4995))))</f>
        <v>112753406.73012021</v>
      </c>
      <c r="B8279">
        <v>232154868.32143855</v>
      </c>
    </row>
    <row r="8280" spans="1:2" x14ac:dyDescent="0.25">
      <c r="A8280">
        <f ca="1">26831.0215457299*(((RANDBETWEEN(3800,4995))))</f>
        <v>129379185.89350934</v>
      </c>
      <c r="B8280">
        <v>230134458.72505325</v>
      </c>
    </row>
    <row r="8281" spans="1:2" x14ac:dyDescent="0.25">
      <c r="A8281">
        <f ca="1">28279.004494779*(((RANDBETWEEN(3800,4995))))</f>
        <v>124908362.85343887</v>
      </c>
      <c r="B8281">
        <v>210320206.77392852</v>
      </c>
    </row>
    <row r="8282" spans="1:2" x14ac:dyDescent="0.25">
      <c r="A8282">
        <f ca="1">29041.8774255868*(((RANDBETWEEN(3800,4995))))</f>
        <v>129004019.52445656</v>
      </c>
      <c r="B8282">
        <v>204234624.36369535</v>
      </c>
    </row>
    <row r="8283" spans="1:2" x14ac:dyDescent="0.25">
      <c r="A8283">
        <f ca="1">30172.3292733546*(((RANDBETWEEN(3800,4995))))</f>
        <v>131641872.61964594</v>
      </c>
      <c r="B8283">
        <v>211111596.87819898</v>
      </c>
    </row>
    <row r="8284" spans="1:2" x14ac:dyDescent="0.25">
      <c r="A8284">
        <f ca="1">26100.9225882357*(((RANDBETWEEN(3800,4995))))</f>
        <v>124579703.51364908</v>
      </c>
      <c r="B8284">
        <v>239566864.38651437</v>
      </c>
    </row>
    <row r="8285" spans="1:2" x14ac:dyDescent="0.25">
      <c r="A8285">
        <f ca="1">31246.1580455122*(((RANDBETWEEN(3800,4995))))</f>
        <v>131827540.79401611</v>
      </c>
      <c r="B8285">
        <v>219732711.57003111</v>
      </c>
    </row>
    <row r="8286" spans="1:2" x14ac:dyDescent="0.25">
      <c r="A8286">
        <f ca="1">28810.0157034151*(((RANDBETWEEN(3800,4995))))</f>
        <v>111898100.9920641</v>
      </c>
      <c r="B8286">
        <v>258280484.83140472</v>
      </c>
    </row>
    <row r="8287" spans="1:2" x14ac:dyDescent="0.25">
      <c r="A8287">
        <f ca="1">30291.8273192877*(((RANDBETWEEN(3800,4995))))</f>
        <v>151307677.45984218</v>
      </c>
      <c r="B8287">
        <v>265175517.67202854</v>
      </c>
    </row>
    <row r="8288" spans="1:2" x14ac:dyDescent="0.25">
      <c r="A8288">
        <f ca="1">28502.6266088608*(((RANDBETWEEN(3800,4995))))</f>
        <v>128290322.36648256</v>
      </c>
      <c r="B8288">
        <v>207248908.62347549</v>
      </c>
    </row>
    <row r="8289" spans="1:2" x14ac:dyDescent="0.25">
      <c r="A8289">
        <f ca="1">32129.27713767*(((RANDBETWEEN(3800,4995))))</f>
        <v>141529465.79143617</v>
      </c>
      <c r="B8289">
        <v>239115128.77235496</v>
      </c>
    </row>
    <row r="8290" spans="1:2" x14ac:dyDescent="0.25">
      <c r="A8290">
        <f ca="1">32326.0806629371*(((RANDBETWEEN(3800,4995))))</f>
        <v>147568558.2263079</v>
      </c>
      <c r="B8290">
        <v>245202815.35163945</v>
      </c>
    </row>
    <row r="8291" spans="1:2" x14ac:dyDescent="0.25">
      <c r="A8291">
        <f ca="1">33842.0139739323*(((RANDBETWEEN(3800,4995))))</f>
        <v>139429097.57260126</v>
      </c>
      <c r="B8291">
        <v>235407766.97984999</v>
      </c>
    </row>
    <row r="8292" spans="1:2" x14ac:dyDescent="0.25">
      <c r="A8292">
        <f ca="1">28365.5763956608*(((RANDBETWEEN(3800,4995))))</f>
        <v>129460490.66979578</v>
      </c>
      <c r="B8292">
        <v>226099112.21752682</v>
      </c>
    </row>
    <row r="8293" spans="1:2" x14ac:dyDescent="0.25">
      <c r="A8293">
        <f ca="1">28004.9898396883*(((RANDBETWEEN(3800,4995))))</f>
        <v>114484398.46464592</v>
      </c>
      <c r="B8293">
        <v>232857425.8305729</v>
      </c>
    </row>
    <row r="8294" spans="1:2" x14ac:dyDescent="0.25">
      <c r="A8294">
        <f ca="1">30523.8056337321*(((RANDBETWEEN(3800,4995))))</f>
        <v>120538508.44760795</v>
      </c>
      <c r="B8294">
        <v>213797662.55799574</v>
      </c>
    </row>
    <row r="8295" spans="1:2" x14ac:dyDescent="0.25">
      <c r="A8295">
        <f ca="1">29467.4480218748*(((RANDBETWEEN(3800,4995))))</f>
        <v>142740318.21796164</v>
      </c>
      <c r="B8295">
        <v>265530903.23957634</v>
      </c>
    </row>
    <row r="8296" spans="1:2" x14ac:dyDescent="0.25">
      <c r="A8296">
        <f ca="1">32314.0507380068*(((RANDBETWEEN(3800,4995))))</f>
        <v>150486534.28689754</v>
      </c>
      <c r="B8296">
        <v>221200864.13605827</v>
      </c>
    </row>
    <row r="8297" spans="1:2" x14ac:dyDescent="0.25">
      <c r="A8297">
        <f ca="1">27875.1170915575*(((RANDBETWEEN(3800,4995))))</f>
        <v>137619453.08101925</v>
      </c>
      <c r="B8297">
        <v>206968485.80912691</v>
      </c>
    </row>
    <row r="8298" spans="1:2" x14ac:dyDescent="0.25">
      <c r="A8298">
        <f ca="1">28555.4120351769*(((RANDBETWEEN(3800,4995))))</f>
        <v>116334748.63131069</v>
      </c>
      <c r="B8298">
        <v>240980888.75664172</v>
      </c>
    </row>
    <row r="8299" spans="1:2" x14ac:dyDescent="0.25">
      <c r="A8299">
        <f ca="1">28948.0986426601*(((RANDBETWEEN(3800,4995))))</f>
        <v>138285067.21598709</v>
      </c>
      <c r="B8299">
        <v>243208642.92558527</v>
      </c>
    </row>
    <row r="8300" spans="1:2" x14ac:dyDescent="0.25">
      <c r="A8300">
        <f ca="1">28232.4454324703*(((RANDBETWEEN(3800,4995))))</f>
        <v>119253849.50675461</v>
      </c>
      <c r="B8300">
        <v>226316821.59920067</v>
      </c>
    </row>
    <row r="8301" spans="1:2" x14ac:dyDescent="0.25">
      <c r="A8301">
        <f ca="1">32002.2754820764*(((RANDBETWEEN(3800,4995))))</f>
        <v>148618567.33876288</v>
      </c>
      <c r="B8301">
        <v>222361408.02237964</v>
      </c>
    </row>
    <row r="8302" spans="1:2" x14ac:dyDescent="0.25">
      <c r="A8302">
        <f ca="1">31457.1804179747*(((RANDBETWEEN(3800,4995))))</f>
        <v>137090392.26153389</v>
      </c>
      <c r="B8302">
        <v>205161799.34768972</v>
      </c>
    </row>
    <row r="8303" spans="1:2" x14ac:dyDescent="0.25">
      <c r="A8303">
        <f ca="1">32162.4426952306*(((RANDBETWEEN(3800,4995))))</f>
        <v>147529124.64302287</v>
      </c>
      <c r="B8303">
        <v>222065920.64955649</v>
      </c>
    </row>
    <row r="8304" spans="1:2" x14ac:dyDescent="0.25">
      <c r="A8304">
        <f ca="1">31185.0266609145*(((RANDBETWEEN(3800,4995))))</f>
        <v>154584177.15815327</v>
      </c>
      <c r="B8304">
        <v>227026304.82041419</v>
      </c>
    </row>
    <row r="8305" spans="1:2" x14ac:dyDescent="0.25">
      <c r="A8305">
        <f ca="1">29447.1394707599*(((RANDBETWEEN(3800,4995))))</f>
        <v>134632321.66031438</v>
      </c>
      <c r="B8305">
        <v>218129815.75423014</v>
      </c>
    </row>
    <row r="8306" spans="1:2" x14ac:dyDescent="0.25">
      <c r="A8306">
        <f ca="1">27323.8390227661*(((RANDBETWEEN(3800,4995))))</f>
        <v>120498130.09039846</v>
      </c>
      <c r="B8306">
        <v>225244204.57078427</v>
      </c>
    </row>
    <row r="8307" spans="1:2" x14ac:dyDescent="0.25">
      <c r="A8307">
        <f ca="1">28942.3023302033*(((RANDBETWEEN(3800,4995))))</f>
        <v>111254210.15730157</v>
      </c>
      <c r="B8307">
        <v>265252020.58217037</v>
      </c>
    </row>
    <row r="8308" spans="1:2" x14ac:dyDescent="0.25">
      <c r="A8308">
        <f ca="1">30656.7508805467*(((RANDBETWEEN(3800,4995))))</f>
        <v>143289653.6156753</v>
      </c>
      <c r="B8308">
        <v>244928202.03061986</v>
      </c>
    </row>
    <row r="8309" spans="1:2" x14ac:dyDescent="0.25">
      <c r="A8309">
        <f ca="1">28668.2486257309*(((RANDBETWEEN(3800,4995))))</f>
        <v>114644326.25429776</v>
      </c>
      <c r="B8309">
        <v>240341413.31942713</v>
      </c>
    </row>
    <row r="8310" spans="1:2" x14ac:dyDescent="0.25">
      <c r="A8310">
        <f ca="1">30899.8883759236*(((RANDBETWEEN(3800,4995))))</f>
        <v>132715020.57459174</v>
      </c>
      <c r="B8310">
        <v>249779874.23104548</v>
      </c>
    </row>
    <row r="8311" spans="1:2" x14ac:dyDescent="0.25">
      <c r="A8311">
        <f ca="1">30733.9018408101*(((RANDBETWEEN(3800,4995))))</f>
        <v>153085565.06907514</v>
      </c>
      <c r="B8311">
        <v>267775155.92918614</v>
      </c>
    </row>
    <row r="8312" spans="1:2" x14ac:dyDescent="0.25">
      <c r="A8312">
        <f ca="1">29039.3291738378*(((RANDBETWEEN(3800,4995))))</f>
        <v>120193783.45051455</v>
      </c>
      <c r="B8312">
        <v>209002284.6701515</v>
      </c>
    </row>
    <row r="8313" spans="1:2" x14ac:dyDescent="0.25">
      <c r="A8313">
        <f ca="1">31287.7901215222*(((RANDBETWEEN(3800,4995))))</f>
        <v>146864886.8304252</v>
      </c>
      <c r="B8313">
        <v>230471047.92829278</v>
      </c>
    </row>
    <row r="8314" spans="1:2" x14ac:dyDescent="0.25">
      <c r="A8314">
        <f ca="1">26366.7394511908*(((RANDBETWEEN(3800,4995))))</f>
        <v>128115986.99333622</v>
      </c>
      <c r="B8314">
        <v>234762694.58466622</v>
      </c>
    </row>
    <row r="8315" spans="1:2" x14ac:dyDescent="0.25">
      <c r="A8315">
        <f ca="1">29780.1274376062*(((RANDBETWEEN(3800,4995))))</f>
        <v>141693846.34813026</v>
      </c>
      <c r="B8315">
        <v>258186538.17738122</v>
      </c>
    </row>
    <row r="8316" spans="1:2" x14ac:dyDescent="0.25">
      <c r="A8316">
        <f ca="1">27671.2248694749*(((RANDBETWEEN(3800,4995))))</f>
        <v>136142426.35781634</v>
      </c>
      <c r="B8316">
        <v>229770790.68673211</v>
      </c>
    </row>
    <row r="8317" spans="1:2" x14ac:dyDescent="0.25">
      <c r="A8317">
        <f ca="1">26593.6282050715*(((RANDBETWEEN(3800,4995))))</f>
        <v>126505889.3715252</v>
      </c>
      <c r="B8317">
        <v>224746525.31301108</v>
      </c>
    </row>
    <row r="8318" spans="1:2" x14ac:dyDescent="0.25">
      <c r="A8318">
        <f ca="1">32433.022444626*(((RANDBETWEEN(3800,4995))))</f>
        <v>159602903.45000458</v>
      </c>
      <c r="B8318">
        <v>267318315.81264707</v>
      </c>
    </row>
    <row r="8319" spans="1:2" x14ac:dyDescent="0.25">
      <c r="A8319">
        <f ca="1">29665.9235069395*(((RANDBETWEEN(3800,4995))))</f>
        <v>142248103.21577501</v>
      </c>
      <c r="B8319">
        <v>210283964.79805219</v>
      </c>
    </row>
    <row r="8320" spans="1:2" x14ac:dyDescent="0.25">
      <c r="A8320">
        <f ca="1">31358.9559598541*(((RANDBETWEEN(3800,4995))))</f>
        <v>133024691.18170118</v>
      </c>
      <c r="B8320">
        <v>233336750.6881811</v>
      </c>
    </row>
    <row r="8321" spans="1:2" x14ac:dyDescent="0.25">
      <c r="A8321">
        <f ca="1">26880.6842347344*(((RANDBETWEEN(3800,4995))))</f>
        <v>112898873.7858844</v>
      </c>
      <c r="B8321">
        <v>211894850.23050663</v>
      </c>
    </row>
    <row r="8322" spans="1:2" x14ac:dyDescent="0.25">
      <c r="A8322">
        <f ca="1">33966.9720920629*(((RANDBETWEEN(3800,4995))))</f>
        <v>131418215.02419141</v>
      </c>
      <c r="B8322">
        <v>267258342.07547015</v>
      </c>
    </row>
    <row r="8323" spans="1:2" x14ac:dyDescent="0.25">
      <c r="A8323">
        <f ca="1">26844.5363800836*(((RANDBETWEEN(3800,4995))))</f>
        <v>113364477.13309306</v>
      </c>
      <c r="B8323">
        <v>234163154.28887457</v>
      </c>
    </row>
    <row r="8324" spans="1:2" x14ac:dyDescent="0.25">
      <c r="A8324">
        <f ca="1">33399.1658393692*(((RANDBETWEEN(3800,4995))))</f>
        <v>147290321.35161796</v>
      </c>
      <c r="B8324">
        <v>232596338.56113887</v>
      </c>
    </row>
    <row r="8325" spans="1:2" x14ac:dyDescent="0.25">
      <c r="A8325">
        <f ca="1">28261.7580083107*(((RANDBETWEEN(3800,4995))))</f>
        <v>129382328.16204643</v>
      </c>
      <c r="B8325">
        <v>222926881.7848753</v>
      </c>
    </row>
    <row r="8326" spans="1:2" x14ac:dyDescent="0.25">
      <c r="A8326">
        <f ca="1">26611.1483533106*(((RANDBETWEEN(3800,4995))))</f>
        <v>104927757.9571036</v>
      </c>
      <c r="B8326">
        <v>257021568.73557544</v>
      </c>
    </row>
    <row r="8327" spans="1:2" x14ac:dyDescent="0.25">
      <c r="A8327">
        <f ca="1">30880.9004277679*(((RANDBETWEEN(3800,4995))))</f>
        <v>135103939.37148464</v>
      </c>
      <c r="B8327">
        <v>258320194.68653655</v>
      </c>
    </row>
    <row r="8328" spans="1:2" x14ac:dyDescent="0.25">
      <c r="A8328">
        <f ca="1">28417.1388967045*(((RANDBETWEEN(3800,4995))))</f>
        <v>110457418.8914904</v>
      </c>
      <c r="B8328">
        <v>257021448.4161523</v>
      </c>
    </row>
    <row r="8329" spans="1:2" x14ac:dyDescent="0.25">
      <c r="A8329">
        <f ca="1">33696.5453425275*(((RANDBETWEEN(3800,4995))))</f>
        <v>159182480.19809979</v>
      </c>
      <c r="B8329">
        <v>223737786.33218282</v>
      </c>
    </row>
    <row r="8330" spans="1:2" x14ac:dyDescent="0.25">
      <c r="A8330">
        <f ca="1">32133.9440629877*(((RANDBETWEEN(3800,4995))))</f>
        <v>158709549.72709611</v>
      </c>
      <c r="B8330">
        <v>206368012.90443727</v>
      </c>
    </row>
    <row r="8331" spans="1:2" x14ac:dyDescent="0.25">
      <c r="A8331">
        <f ca="1">27594.4208197133*(((RANDBETWEEN(3800,4995))))</f>
        <v>131266659.83937599</v>
      </c>
      <c r="B8331">
        <v>217737379.87769067</v>
      </c>
    </row>
    <row r="8332" spans="1:2" x14ac:dyDescent="0.25">
      <c r="A8332">
        <f ca="1">32417.6152465788*(((RANDBETWEEN(3800,4995))))</f>
        <v>141438055.32082349</v>
      </c>
      <c r="B8332">
        <v>223308758.9513174</v>
      </c>
    </row>
    <row r="8333" spans="1:2" x14ac:dyDescent="0.25">
      <c r="A8333">
        <f ca="1">31233.5960619596*(((RANDBETWEEN(3800,4995))))</f>
        <v>120592914.39522617</v>
      </c>
      <c r="B8333">
        <v>240953935.31656009</v>
      </c>
    </row>
    <row r="8334" spans="1:2" x14ac:dyDescent="0.25">
      <c r="A8334">
        <f ca="1">29170.5461060602*(((RANDBETWEEN(3800,4995))))</f>
        <v>134972116.83274087</v>
      </c>
      <c r="B8334">
        <v>225486730.27120286</v>
      </c>
    </row>
    <row r="8335" spans="1:2" x14ac:dyDescent="0.25">
      <c r="A8335">
        <f ca="1">27919.6368739796*(((RANDBETWEEN(3800,4995))))</f>
        <v>139039791.63241839</v>
      </c>
      <c r="B8335">
        <v>205149848.2257421</v>
      </c>
    </row>
    <row r="8336" spans="1:2" x14ac:dyDescent="0.25">
      <c r="A8336">
        <f ca="1">33380.6529761998*(((RANDBETWEEN(3800,4995))))</f>
        <v>160894747.34528309</v>
      </c>
      <c r="B8336">
        <v>208862248.04799107</v>
      </c>
    </row>
    <row r="8337" spans="1:2" x14ac:dyDescent="0.25">
      <c r="A8337">
        <f ca="1">31762.8364091023*(((RANDBETWEEN(3800,4995))))</f>
        <v>132323976.48032036</v>
      </c>
      <c r="B8337">
        <v>260146467.80165917</v>
      </c>
    </row>
    <row r="8338" spans="1:2" x14ac:dyDescent="0.25">
      <c r="A8338">
        <f ca="1">30372.2488195679*(((RANDBETWEEN(3800,4995))))</f>
        <v>125923343.60592847</v>
      </c>
      <c r="B8338">
        <v>266409420.18139529</v>
      </c>
    </row>
    <row r="8339" spans="1:2" x14ac:dyDescent="0.25">
      <c r="A8339">
        <f ca="1">30097.7065707502*(((RANDBETWEEN(3800,4995))))</f>
        <v>116056756.53681287</v>
      </c>
      <c r="B8339">
        <v>214885545.42638156</v>
      </c>
    </row>
    <row r="8340" spans="1:2" x14ac:dyDescent="0.25">
      <c r="A8340">
        <f ca="1">27473.8007737073*(((RANDBETWEEN(3800,4995))))</f>
        <v>136050261.43139869</v>
      </c>
      <c r="B8340">
        <v>228473733.04820722</v>
      </c>
    </row>
    <row r="8341" spans="1:2" x14ac:dyDescent="0.25">
      <c r="A8341">
        <f ca="1">31343.5791499897*(((RANDBETWEEN(3800,4995))))</f>
        <v>126032531.76210858</v>
      </c>
      <c r="B8341">
        <v>208679743.50637501</v>
      </c>
    </row>
    <row r="8342" spans="1:2" x14ac:dyDescent="0.25">
      <c r="A8342">
        <f ca="1">30330.6545899694*(((RANDBETWEEN(3800,4995))))</f>
        <v>142827052.46416584</v>
      </c>
      <c r="B8342">
        <v>209111449.06693542</v>
      </c>
    </row>
    <row r="8343" spans="1:2" x14ac:dyDescent="0.25">
      <c r="A8343">
        <f ca="1">32503.9068701002*(((RANDBETWEEN(3800,4995))))</f>
        <v>148867893.46505889</v>
      </c>
      <c r="B8343">
        <v>220724908.90698692</v>
      </c>
    </row>
    <row r="8344" spans="1:2" x14ac:dyDescent="0.25">
      <c r="A8344">
        <f ca="1">30249.3267238256*(((RANDBETWEEN(3800,4995))))</f>
        <v>139661141.4839026</v>
      </c>
      <c r="B8344">
        <v>255103732.91682908</v>
      </c>
    </row>
    <row r="8345" spans="1:2" x14ac:dyDescent="0.25">
      <c r="A8345">
        <f ca="1">28603.9510241642*(((RANDBETWEEN(3800,4995))))</f>
        <v>142047220.78599951</v>
      </c>
      <c r="B8345">
        <v>215853687.65745252</v>
      </c>
    </row>
    <row r="8346" spans="1:2" x14ac:dyDescent="0.25">
      <c r="A8346">
        <f ca="1">26868.1081497054*(((RANDBETWEEN(3800,4995))))</f>
        <v>123915714.78644124</v>
      </c>
      <c r="B8346">
        <v>251729439.21290007</v>
      </c>
    </row>
    <row r="8347" spans="1:2" x14ac:dyDescent="0.25">
      <c r="A8347">
        <f ca="1">27329.1940023721*(((RANDBETWEEN(3800,4995))))</f>
        <v>125031062.56085233</v>
      </c>
      <c r="B8347">
        <v>237803235.65914136</v>
      </c>
    </row>
    <row r="8348" spans="1:2" x14ac:dyDescent="0.25">
      <c r="A8348">
        <f ca="1">32842.749614887*(((RANDBETWEEN(3800,4995))))</f>
        <v>135574870.41025349</v>
      </c>
      <c r="B8348">
        <v>226276613.14040172</v>
      </c>
    </row>
    <row r="8349" spans="1:2" x14ac:dyDescent="0.25">
      <c r="A8349">
        <f ca="1">30218.1488095792*(((RANDBETWEEN(3800,4995))))</f>
        <v>132234619.19071867</v>
      </c>
      <c r="B8349">
        <v>220955670.86983082</v>
      </c>
    </row>
    <row r="8350" spans="1:2" x14ac:dyDescent="0.25">
      <c r="A8350">
        <f ca="1">28173.3997161644*(((RANDBETWEEN(3800,4995))))</f>
        <v>107509693.31688333</v>
      </c>
      <c r="B8350">
        <v>233256284.69882876</v>
      </c>
    </row>
    <row r="8351" spans="1:2" x14ac:dyDescent="0.25">
      <c r="A8351">
        <f ca="1">28442.6501191358*(((RANDBETWEEN(3800,4995))))</f>
        <v>122360280.81252217</v>
      </c>
      <c r="B8351">
        <v>220670493.42281502</v>
      </c>
    </row>
    <row r="8352" spans="1:2" x14ac:dyDescent="0.25">
      <c r="A8352">
        <f ca="1">29452.1482351654*(((RANDBETWEEN(3800,4995))))</f>
        <v>141134694.34291252</v>
      </c>
      <c r="B8352">
        <v>213643796.70634076</v>
      </c>
    </row>
    <row r="8353" spans="1:2" x14ac:dyDescent="0.25">
      <c r="A8353">
        <f ca="1">26495.5423462951*(((RANDBETWEEN(3800,4995))))</f>
        <v>122250432.38580573</v>
      </c>
      <c r="B8353">
        <v>224081947.91616309</v>
      </c>
    </row>
    <row r="8354" spans="1:2" x14ac:dyDescent="0.25">
      <c r="A8354">
        <f ca="1">28565.9482999798*(((RANDBETWEEN(3800,4995))))</f>
        <v>129717971.23020837</v>
      </c>
      <c r="B8354">
        <v>222404942.25439858</v>
      </c>
    </row>
    <row r="8355" spans="1:2" x14ac:dyDescent="0.25">
      <c r="A8355">
        <f ca="1">29426.8885632928*(((RANDBETWEEN(3800,4995))))</f>
        <v>143485508.63461587</v>
      </c>
      <c r="B8355">
        <v>229203368.32047668</v>
      </c>
    </row>
    <row r="8356" spans="1:2" x14ac:dyDescent="0.25">
      <c r="A8356">
        <f ca="1">30928.6754861198*(((RANDBETWEEN(3800,4995))))</f>
        <v>122044553.46822864</v>
      </c>
      <c r="B8356">
        <v>258940509.40397578</v>
      </c>
    </row>
    <row r="8357" spans="1:2" x14ac:dyDescent="0.25">
      <c r="A8357">
        <f ca="1">29648.2663131912*(((RANDBETWEEN(3800,4995))))</f>
        <v>137627252.22583354</v>
      </c>
      <c r="B8357">
        <v>223162653.3371599</v>
      </c>
    </row>
    <row r="8358" spans="1:2" x14ac:dyDescent="0.25">
      <c r="A8358">
        <f ca="1">29532.9275987579*(((RANDBETWEEN(3800,4995))))</f>
        <v>141196926.84966168</v>
      </c>
      <c r="B8358">
        <v>238915737.53422213</v>
      </c>
    </row>
    <row r="8359" spans="1:2" x14ac:dyDescent="0.25">
      <c r="A8359">
        <f ca="1">33456.8684384761*(((RANDBETWEEN(3800,4995))))</f>
        <v>150488994.23626536</v>
      </c>
      <c r="B8359">
        <v>222203522.71960208</v>
      </c>
    </row>
    <row r="8360" spans="1:2" x14ac:dyDescent="0.25">
      <c r="A8360">
        <f ca="1">26296.2589212106*(((RANDBETWEEN(3800,4995))))</f>
        <v>127694633.32139869</v>
      </c>
      <c r="B8360">
        <v>230223833.96349922</v>
      </c>
    </row>
    <row r="8361" spans="1:2" x14ac:dyDescent="0.25">
      <c r="A8361">
        <f ca="1">35183.3604923264*(((RANDBETWEEN(3800,4995))))</f>
        <v>158078838.69202253</v>
      </c>
      <c r="B8361">
        <v>243018812.06014651</v>
      </c>
    </row>
    <row r="8362" spans="1:2" x14ac:dyDescent="0.25">
      <c r="A8362">
        <f ca="1">31400.2184852644*(((RANDBETWEEN(3800,4995))))</f>
        <v>147329825.13286051</v>
      </c>
      <c r="B8362">
        <v>253960182.74793577</v>
      </c>
    </row>
    <row r="8363" spans="1:2" x14ac:dyDescent="0.25">
      <c r="A8363">
        <f ca="1">31938.4359763723*(((RANDBETWEEN(3800,4995))))</f>
        <v>142764808.81438431</v>
      </c>
      <c r="B8363">
        <v>258285868.69348842</v>
      </c>
    </row>
    <row r="8364" spans="1:2" x14ac:dyDescent="0.25">
      <c r="A8364">
        <f ca="1">30923.2977684661*(((RANDBETWEEN(3800,4995))))</f>
        <v>132166174.66242391</v>
      </c>
      <c r="B8364">
        <v>248929731.11393136</v>
      </c>
    </row>
    <row r="8365" spans="1:2" x14ac:dyDescent="0.25">
      <c r="A8365">
        <f ca="1">30888.7762082898*(((RANDBETWEEN(3800,4995))))</f>
        <v>139370158.25180352</v>
      </c>
      <c r="B8365">
        <v>249223603.25793356</v>
      </c>
    </row>
    <row r="8366" spans="1:2" x14ac:dyDescent="0.25">
      <c r="A8366">
        <f ca="1">29162.2592707753*(((RANDBETWEEN(3800,4995))))</f>
        <v>116707361.60164285</v>
      </c>
      <c r="B8366">
        <v>259690847.62182346</v>
      </c>
    </row>
    <row r="8367" spans="1:2" x14ac:dyDescent="0.25">
      <c r="A8367">
        <f ca="1">33054.748297452*(((RANDBETWEEN(3800,4995))))</f>
        <v>143854264.59051096</v>
      </c>
      <c r="B8367">
        <v>265792352.16109449</v>
      </c>
    </row>
    <row r="8368" spans="1:2" x14ac:dyDescent="0.25">
      <c r="A8368">
        <f ca="1">26292.9057343732*(((RANDBETWEEN(3800,4995))))</f>
        <v>100807000.58558689</v>
      </c>
      <c r="B8368">
        <v>215297416.82054445</v>
      </c>
    </row>
    <row r="8369" spans="1:2" x14ac:dyDescent="0.25">
      <c r="A8369">
        <f ca="1">29225.024695512*(((RANDBETWEEN(3800,4995))))</f>
        <v>121868352.98028485</v>
      </c>
      <c r="B8369">
        <v>253482150.32431906</v>
      </c>
    </row>
    <row r="8370" spans="1:2" x14ac:dyDescent="0.25">
      <c r="A8370">
        <f ca="1">32496.7407640007*(((RANDBETWEEN(3800,4995))))</f>
        <v>125924870.46050279</v>
      </c>
      <c r="B8370">
        <v>249807798.45722625</v>
      </c>
    </row>
    <row r="8371" spans="1:2" x14ac:dyDescent="0.25">
      <c r="A8371">
        <f ca="1">27801.9769891586*(((RANDBETWEEN(3800,4995))))</f>
        <v>108594522.1196536</v>
      </c>
      <c r="B8371">
        <v>216127207.32204884</v>
      </c>
    </row>
    <row r="8372" spans="1:2" x14ac:dyDescent="0.25">
      <c r="A8372">
        <f ca="1">31165.67952866*(((RANDBETWEEN(3800,4995))))</f>
        <v>123727747.72878018</v>
      </c>
      <c r="B8372">
        <v>254172372.39766881</v>
      </c>
    </row>
    <row r="8373" spans="1:2" x14ac:dyDescent="0.25">
      <c r="A8373">
        <f ca="1">28642.8151193042*(((RANDBETWEEN(3800,4995))))</f>
        <v>111993407.11647944</v>
      </c>
      <c r="B8373">
        <v>223102175.15678498</v>
      </c>
    </row>
    <row r="8374" spans="1:2" x14ac:dyDescent="0.25">
      <c r="A8374">
        <f ca="1">31028.3865046773*(((RANDBETWEEN(3800,4995))))</f>
        <v>142078981.80491716</v>
      </c>
      <c r="B8374">
        <v>226410688.62654474</v>
      </c>
    </row>
    <row r="8375" spans="1:2" x14ac:dyDescent="0.25">
      <c r="A8375">
        <f ca="1">28745.581443526*(((RANDBETWEEN(3800,4995))))</f>
        <v>124439622.06902401</v>
      </c>
      <c r="B8375">
        <v>241628987.79156142</v>
      </c>
    </row>
    <row r="8376" spans="1:2" x14ac:dyDescent="0.25">
      <c r="A8376">
        <f ca="1">26730.2506471084*(((RANDBETWEEN(3800,4995))))</f>
        <v>115768715.55262639</v>
      </c>
      <c r="B8376">
        <v>230010654.07477236</v>
      </c>
    </row>
    <row r="8377" spans="1:2" x14ac:dyDescent="0.25">
      <c r="A8377">
        <f ca="1">27878.2627630388*(((RANDBETWEEN(3800,4995))))</f>
        <v>115555399.15279599</v>
      </c>
      <c r="B8377">
        <v>249156788.07837659</v>
      </c>
    </row>
    <row r="8378" spans="1:2" x14ac:dyDescent="0.25">
      <c r="A8378">
        <f ca="1">31388.9336738351*(((RANDBETWEEN(3800,4995))))</f>
        <v>133811024.25155914</v>
      </c>
      <c r="B8378">
        <v>259517506.58063936</v>
      </c>
    </row>
    <row r="8379" spans="1:2" x14ac:dyDescent="0.25">
      <c r="A8379">
        <f ca="1">27301.6124556954*(((RANDBETWEEN(3800,4995))))</f>
        <v>107377241.78825006</v>
      </c>
      <c r="B8379">
        <v>204488746.5124808</v>
      </c>
    </row>
    <row r="8380" spans="1:2" x14ac:dyDescent="0.25">
      <c r="A8380">
        <f ca="1">32833.58354364*(((RANDBETWEEN(3800,4995))))</f>
        <v>126868966.81262496</v>
      </c>
      <c r="B8380">
        <v>253215324.76482317</v>
      </c>
    </row>
    <row r="8381" spans="1:2" x14ac:dyDescent="0.25">
      <c r="A8381">
        <f ca="1">30098.12324243*(((RANDBETWEEN(3800,4995))))</f>
        <v>141220394.25348154</v>
      </c>
      <c r="B8381">
        <v>258233367.7939083</v>
      </c>
    </row>
    <row r="8382" spans="1:2" x14ac:dyDescent="0.25">
      <c r="A8382">
        <f ca="1">32381.3847556048*(((RANDBETWEEN(3800,4995))))</f>
        <v>124733094.0785895</v>
      </c>
      <c r="B8382">
        <v>234577395.48911658</v>
      </c>
    </row>
    <row r="8383" spans="1:2" x14ac:dyDescent="0.25">
      <c r="A8383">
        <f ca="1">26572.5810981766*(((RANDBETWEEN(3800,4995))))</f>
        <v>120931816.5778015</v>
      </c>
      <c r="B8383">
        <v>219604999.59159386</v>
      </c>
    </row>
    <row r="8384" spans="1:2" x14ac:dyDescent="0.25">
      <c r="A8384">
        <f ca="1">31583.5132898843*(((RANDBETWEEN(3800,4995))))</f>
        <v>152200950.54395252</v>
      </c>
      <c r="B8384">
        <v>265504833.99399933</v>
      </c>
    </row>
    <row r="8385" spans="1:2" x14ac:dyDescent="0.25">
      <c r="A8385">
        <f ca="1">30282.4104509915*(((RANDBETWEEN(3800,4995))))</f>
        <v>121765572.42343694</v>
      </c>
      <c r="B8385">
        <v>211038910.85239804</v>
      </c>
    </row>
    <row r="8386" spans="1:2" x14ac:dyDescent="0.25">
      <c r="A8386">
        <f ca="1">27740.4859952497*(((RANDBETWEEN(3800,4995))))</f>
        <v>126552097.11032918</v>
      </c>
      <c r="B8386">
        <v>232856870.24607965</v>
      </c>
    </row>
    <row r="8387" spans="1:2" x14ac:dyDescent="0.25">
      <c r="A8387">
        <f ca="1">27708.5025243849*(((RANDBETWEEN(3800,4995))))</f>
        <v>113355483.8272588</v>
      </c>
      <c r="B8387">
        <v>212253459.17148754</v>
      </c>
    </row>
    <row r="8388" spans="1:2" x14ac:dyDescent="0.25">
      <c r="A8388">
        <f ca="1">29945.3938362432*(((RANDBETWEEN(3800,4995))))</f>
        <v>141162586.54405048</v>
      </c>
      <c r="B8388">
        <v>253225768.58564094</v>
      </c>
    </row>
    <row r="8389" spans="1:2" x14ac:dyDescent="0.25">
      <c r="A8389">
        <f ca="1">26797.8655061757*(((RANDBETWEEN(3800,4995))))</f>
        <v>121421128.60848217</v>
      </c>
      <c r="B8389">
        <v>220868849.32136863</v>
      </c>
    </row>
    <row r="8390" spans="1:2" x14ac:dyDescent="0.25">
      <c r="A8390">
        <f ca="1">30610.6456822654*(((RANDBETWEEN(3800,4995))))</f>
        <v>140319199.80750453</v>
      </c>
      <c r="B8390">
        <v>209708887.47601834</v>
      </c>
    </row>
    <row r="8391" spans="1:2" x14ac:dyDescent="0.25">
      <c r="A8391">
        <f ca="1">27049.2432965003*(((RANDBETWEEN(3800,4995))))</f>
        <v>124074879.00104673</v>
      </c>
      <c r="B8391">
        <v>210737102.30445755</v>
      </c>
    </row>
    <row r="8392" spans="1:2" x14ac:dyDescent="0.25">
      <c r="A8392">
        <f ca="1">34214.705393689*(((RANDBETWEEN(3800,4995))))</f>
        <v>145823074.38790259</v>
      </c>
      <c r="B8392">
        <v>255169648.05119729</v>
      </c>
    </row>
    <row r="8393" spans="1:2" x14ac:dyDescent="0.25">
      <c r="A8393">
        <f ca="1">31744.5697070115*(((RANDBETWEEN(3800,4995))))</f>
        <v>154469076.19431776</v>
      </c>
      <c r="B8393">
        <v>229002783.45810321</v>
      </c>
    </row>
    <row r="8394" spans="1:2" x14ac:dyDescent="0.25">
      <c r="A8394">
        <f ca="1">31483.1808294138*(((RANDBETWEEN(3800,4995))))</f>
        <v>145672677.69769776</v>
      </c>
      <c r="B8394">
        <v>232932674.41646522</v>
      </c>
    </row>
    <row r="8395" spans="1:2" x14ac:dyDescent="0.25">
      <c r="A8395">
        <f ca="1">28523.3701873123*(((RANDBETWEEN(3800,4995))))</f>
        <v>137596737.78359431</v>
      </c>
      <c r="B8395">
        <v>225605194.22243458</v>
      </c>
    </row>
    <row r="8396" spans="1:2" x14ac:dyDescent="0.25">
      <c r="A8396">
        <f ca="1">30515.0798469183*(((RANDBETWEEN(3800,4995))))</f>
        <v>126942732.16318005</v>
      </c>
      <c r="B8396">
        <v>240474637.50469592</v>
      </c>
    </row>
    <row r="8397" spans="1:2" x14ac:dyDescent="0.25">
      <c r="A8397">
        <f ca="1">30304.4486443264*(((RANDBETWEEN(3800,4995))))</f>
        <v>126975639.81972763</v>
      </c>
      <c r="B8397">
        <v>257383622.57180038</v>
      </c>
    </row>
    <row r="8398" spans="1:2" x14ac:dyDescent="0.25">
      <c r="A8398">
        <f ca="1">26333.2134154214*(((RANDBETWEEN(3800,4995))))</f>
        <v>124398100.17445047</v>
      </c>
      <c r="B8398">
        <v>256005172.62945768</v>
      </c>
    </row>
    <row r="8399" spans="1:2" x14ac:dyDescent="0.25">
      <c r="A8399">
        <f ca="1">32986.2617633914*(((RANDBETWEEN(3800,4995))))</f>
        <v>139465914.73561892</v>
      </c>
      <c r="B8399">
        <v>245228069.86601692</v>
      </c>
    </row>
    <row r="8400" spans="1:2" x14ac:dyDescent="0.25">
      <c r="A8400">
        <f ca="1">31631.4316733406*(((RANDBETWEEN(3800,4995))))</f>
        <v>127316512.48519574</v>
      </c>
      <c r="B8400">
        <v>213694355.93400866</v>
      </c>
    </row>
    <row r="8401" spans="1:2" x14ac:dyDescent="0.25">
      <c r="A8401">
        <f ca="1">32817.1839525446*(((RANDBETWEEN(3800,4995))))</f>
        <v>159950954.58470237</v>
      </c>
      <c r="B8401">
        <v>264611184.57770577</v>
      </c>
    </row>
    <row r="8402" spans="1:2" x14ac:dyDescent="0.25">
      <c r="A8402">
        <f ca="1">28228.4135021361*(((RANDBETWEEN(3800,4995))))</f>
        <v>124346161.47690931</v>
      </c>
      <c r="B8402">
        <v>207163436.13149995</v>
      </c>
    </row>
    <row r="8403" spans="1:2" x14ac:dyDescent="0.25">
      <c r="A8403">
        <f ca="1">31251.8860794641*(((RANDBETWEEN(3800,4995))))</f>
        <v>134945644.09112602</v>
      </c>
      <c r="B8403">
        <v>260268627.3109861</v>
      </c>
    </row>
    <row r="8404" spans="1:2" x14ac:dyDescent="0.25">
      <c r="A8404">
        <f ca="1">28061.5226569995*(((RANDBETWEEN(3800,4995))))</f>
        <v>115585411.82418084</v>
      </c>
      <c r="B8404">
        <v>224947492.57782462</v>
      </c>
    </row>
    <row r="8405" spans="1:2" x14ac:dyDescent="0.25">
      <c r="A8405">
        <f ca="1">29638.1513702141*(((RANDBETWEEN(3800,4995))))</f>
        <v>122820499.27816725</v>
      </c>
      <c r="B8405">
        <v>260104107.63399816</v>
      </c>
    </row>
    <row r="8406" spans="1:2" x14ac:dyDescent="0.25">
      <c r="A8406">
        <f ca="1">27664.9003381011*(((RANDBETWEEN(3800,4995))))</f>
        <v>112181170.8709998</v>
      </c>
      <c r="B8406">
        <v>240763821.17769399</v>
      </c>
    </row>
    <row r="8407" spans="1:2" x14ac:dyDescent="0.25">
      <c r="A8407">
        <f ca="1">28464.0563554669*(((RANDBETWEEN(3800,4995))))</f>
        <v>111749885.25156292</v>
      </c>
      <c r="B8407">
        <v>229882984.88546079</v>
      </c>
    </row>
    <row r="8408" spans="1:2" x14ac:dyDescent="0.25">
      <c r="A8408">
        <f ca="1">29642.3584676182*(((RANDBETWEEN(3800,4995))))</f>
        <v>140149070.83489883</v>
      </c>
      <c r="B8408">
        <v>222356911.32208985</v>
      </c>
    </row>
    <row r="8409" spans="1:2" x14ac:dyDescent="0.25">
      <c r="A8409">
        <f ca="1">31152.7655730106*(((RANDBETWEEN(3800,4995))))</f>
        <v>138816723.39333516</v>
      </c>
      <c r="B8409">
        <v>234607388.04028553</v>
      </c>
    </row>
    <row r="8410" spans="1:2" x14ac:dyDescent="0.25">
      <c r="A8410">
        <f ca="1">30096.3479324186*(((RANDBETWEEN(3800,4995))))</f>
        <v>131641425.85639915</v>
      </c>
      <c r="B8410">
        <v>246200376.43395984</v>
      </c>
    </row>
    <row r="8411" spans="1:2" x14ac:dyDescent="0.25">
      <c r="A8411">
        <f ca="1">28580.2608983482*(((RANDBETWEEN(3800,4995))))</f>
        <v>142415440.05646905</v>
      </c>
      <c r="B8411">
        <v>203789071.36739898</v>
      </c>
    </row>
    <row r="8412" spans="1:2" x14ac:dyDescent="0.25">
      <c r="A8412">
        <f ca="1">27977.9317168788*(((RANDBETWEEN(3800,4995))))</f>
        <v>136028704.0074645</v>
      </c>
      <c r="B8412">
        <v>207431027.4111321</v>
      </c>
    </row>
    <row r="8413" spans="1:2" x14ac:dyDescent="0.25">
      <c r="A8413">
        <f ca="1">29797.8209812721*(((RANDBETWEEN(3800,4995))))</f>
        <v>137427550.36562705</v>
      </c>
      <c r="B8413">
        <v>251757070.42078042</v>
      </c>
    </row>
    <row r="8414" spans="1:2" x14ac:dyDescent="0.25">
      <c r="A8414">
        <f ca="1">28995.4394622499*(((RANDBETWEEN(3800,4995))))</f>
        <v>116590662.07770678</v>
      </c>
      <c r="B8414">
        <v>219615323.97507954</v>
      </c>
    </row>
    <row r="8415" spans="1:2" x14ac:dyDescent="0.25">
      <c r="A8415">
        <f ca="1">30876.7299033524*(((RANDBETWEEN(3800,4995))))</f>
        <v>138698270.72585884</v>
      </c>
      <c r="B8415">
        <v>253414958.06696969</v>
      </c>
    </row>
    <row r="8416" spans="1:2" x14ac:dyDescent="0.25">
      <c r="A8416">
        <f ca="1">33021.084010193*(((RANDBETWEEN(3800,4995))))</f>
        <v>132546631.21691473</v>
      </c>
      <c r="B8416">
        <v>205715459.63436028</v>
      </c>
    </row>
    <row r="8417" spans="1:2" x14ac:dyDescent="0.25">
      <c r="A8417">
        <f ca="1">31608.2759938629*(((RANDBETWEEN(3800,4995))))</f>
        <v>156555790.997603</v>
      </c>
      <c r="B8417">
        <v>243477631.17353266</v>
      </c>
    </row>
    <row r="8418" spans="1:2" x14ac:dyDescent="0.25">
      <c r="A8418">
        <f ca="1">30643.1216213761*(((RANDBETWEEN(3800,4995))))</f>
        <v>122848274.58009684</v>
      </c>
      <c r="B8418">
        <v>216624724.72298151</v>
      </c>
    </row>
    <row r="8419" spans="1:2" x14ac:dyDescent="0.25">
      <c r="A8419">
        <f ca="1">24131.9265432103*(((RANDBETWEEN(3800,4995))))</f>
        <v>116557205.20370591</v>
      </c>
      <c r="B8419">
        <v>239657073.20527071</v>
      </c>
    </row>
    <row r="8420" spans="1:2" x14ac:dyDescent="0.25">
      <c r="A8420">
        <f ca="1">27450.4439048168*(((RANDBETWEEN(3800,4995))))</f>
        <v>113068378.44394031</v>
      </c>
      <c r="B8420">
        <v>218712575.34142593</v>
      </c>
    </row>
    <row r="8421" spans="1:2" x14ac:dyDescent="0.25">
      <c r="A8421">
        <f ca="1">30599.7739203177*(((RANDBETWEEN(3800,4995))))</f>
        <v>139902166.36369237</v>
      </c>
      <c r="B8421">
        <v>257326870.79153591</v>
      </c>
    </row>
    <row r="8422" spans="1:2" x14ac:dyDescent="0.25">
      <c r="A8422">
        <f ca="1">31410.6063485485*(((RANDBETWEEN(3800,4995))))</f>
        <v>139054754.305024</v>
      </c>
      <c r="B8422">
        <v>260283698.00830114</v>
      </c>
    </row>
    <row r="8423" spans="1:2" x14ac:dyDescent="0.25">
      <c r="A8423">
        <f ca="1">28187.198929449*(((RANDBETWEEN(3800,4995))))</f>
        <v>130253046.25298388</v>
      </c>
      <c r="B8423">
        <v>263881564.49135017</v>
      </c>
    </row>
    <row r="8424" spans="1:2" x14ac:dyDescent="0.25">
      <c r="A8424">
        <f ca="1">28036.6758310296*(((RANDBETWEEN(3800,4995))))</f>
        <v>108726228.87273297</v>
      </c>
      <c r="B8424">
        <v>237223552.20657876</v>
      </c>
    </row>
    <row r="8425" spans="1:2" x14ac:dyDescent="0.25">
      <c r="A8425">
        <f ca="1">30713.4820368176*(((RANDBETWEEN(3800,4995))))</f>
        <v>128505208.84204502</v>
      </c>
      <c r="B8425">
        <v>227845744.08928481</v>
      </c>
    </row>
    <row r="8426" spans="1:2" x14ac:dyDescent="0.25">
      <c r="A8426">
        <f ca="1">28650.2008006673*(((RANDBETWEEN(3800,4995))))</f>
        <v>113454795.17064241</v>
      </c>
      <c r="B8426">
        <v>259712913.14978239</v>
      </c>
    </row>
    <row r="8427" spans="1:2" x14ac:dyDescent="0.25">
      <c r="A8427">
        <f ca="1">27826.7350272973*(((RANDBETWEEN(3800,4995))))</f>
        <v>110861712.34875241</v>
      </c>
      <c r="B8427">
        <v>213948139.23734793</v>
      </c>
    </row>
    <row r="8428" spans="1:2" x14ac:dyDescent="0.25">
      <c r="A8428">
        <f ca="1">27756.2106072856*(((RANDBETWEEN(3800,4995))))</f>
        <v>111108111.06096438</v>
      </c>
      <c r="B8428">
        <v>239304537.83210507</v>
      </c>
    </row>
    <row r="8429" spans="1:2" x14ac:dyDescent="0.25">
      <c r="A8429">
        <f ca="1">28741.0893685249*(((RANDBETWEEN(3800,4995))))</f>
        <v>129708536.32015286</v>
      </c>
      <c r="B8429">
        <v>246031963.24189323</v>
      </c>
    </row>
    <row r="8430" spans="1:2" x14ac:dyDescent="0.25">
      <c r="A8430">
        <f ca="1">30682.5561213665*(((RANDBETWEEN(3800,4995))))</f>
        <v>121042683.89879066</v>
      </c>
      <c r="B8430">
        <v>212641109.69455814</v>
      </c>
    </row>
    <row r="8431" spans="1:2" x14ac:dyDescent="0.25">
      <c r="A8431">
        <f ca="1">29044.3141808528*(((RANDBETWEEN(3800,4995))))</f>
        <v>116061079.46668798</v>
      </c>
      <c r="B8431">
        <v>244286860.0164777</v>
      </c>
    </row>
    <row r="8432" spans="1:2" x14ac:dyDescent="0.25">
      <c r="A8432">
        <f ca="1">27477.6239850785*(((RANDBETWEEN(3800,4995))))</f>
        <v>123044800.20518154</v>
      </c>
      <c r="B8432">
        <v>213874427.39215568</v>
      </c>
    </row>
    <row r="8433" spans="1:2" x14ac:dyDescent="0.25">
      <c r="A8433">
        <f ca="1">31847.0949987675*(((RANDBETWEEN(3800,4995))))</f>
        <v>139617664.47459665</v>
      </c>
      <c r="B8433">
        <v>234936145.58154148</v>
      </c>
    </row>
    <row r="8434" spans="1:2" x14ac:dyDescent="0.25">
      <c r="A8434">
        <f ca="1">27930.8584934677*(((RANDBETWEEN(3800,4995))))</f>
        <v>116415818.20077354</v>
      </c>
      <c r="B8434">
        <v>266792976.47595578</v>
      </c>
    </row>
    <row r="8435" spans="1:2" x14ac:dyDescent="0.25">
      <c r="A8435">
        <f ca="1">27832.8307267821*(((RANDBETWEEN(3800,4995))))</f>
        <v>138384834.37356046</v>
      </c>
      <c r="B8435">
        <v>219117599.63858131</v>
      </c>
    </row>
    <row r="8436" spans="1:2" x14ac:dyDescent="0.25">
      <c r="A8436">
        <f ca="1">29542.4326456873*(((RANDBETWEEN(3800,4995))))</f>
        <v>128036903.0864087</v>
      </c>
      <c r="B8436">
        <v>266763582.79788524</v>
      </c>
    </row>
    <row r="8437" spans="1:2" x14ac:dyDescent="0.25">
      <c r="A8437">
        <f ca="1">33321.5824399201*(((RANDBETWEEN(3800,4995))))</f>
        <v>153579173.46559155</v>
      </c>
      <c r="B8437">
        <v>228529276.43035027</v>
      </c>
    </row>
    <row r="8438" spans="1:2" x14ac:dyDescent="0.25">
      <c r="A8438">
        <f ca="1">27662.7476019595*(((RANDBETWEEN(3800,4995))))</f>
        <v>123458842.54754503</v>
      </c>
      <c r="B8438">
        <v>229906214.08025828</v>
      </c>
    </row>
    <row r="8439" spans="1:2" x14ac:dyDescent="0.25">
      <c r="A8439">
        <f ca="1">29262.9556706184*(((RANDBETWEEN(3800,4995))))</f>
        <v>143827427.12108961</v>
      </c>
      <c r="B8439">
        <v>233892390.34568349</v>
      </c>
    </row>
    <row r="8440" spans="1:2" x14ac:dyDescent="0.25">
      <c r="A8440">
        <f ca="1">33026.9056108413*(((RANDBETWEEN(3800,4995))))</f>
        <v>160543788.1742996</v>
      </c>
      <c r="B8440">
        <v>249546136.31439704</v>
      </c>
    </row>
    <row r="8441" spans="1:2" x14ac:dyDescent="0.25">
      <c r="A8441">
        <f ca="1">30251.7003151034*(((RANDBETWEEN(3800,4995))))</f>
        <v>115168223.09959857</v>
      </c>
      <c r="B8441">
        <v>262112164.06885967</v>
      </c>
    </row>
    <row r="8442" spans="1:2" x14ac:dyDescent="0.25">
      <c r="A8442">
        <f ca="1">32456.8395647265*(((RANDBETWEEN(3800,4995))))</f>
        <v>127295724.77285738</v>
      </c>
      <c r="B8442">
        <v>246150884.91606736</v>
      </c>
    </row>
    <row r="8443" spans="1:2" x14ac:dyDescent="0.25">
      <c r="A8443">
        <f ca="1">28705.2160013603*(((RANDBETWEEN(3800,4995))))</f>
        <v>122255514.9497935</v>
      </c>
      <c r="B8443">
        <v>222065438.56426007</v>
      </c>
    </row>
    <row r="8444" spans="1:2" x14ac:dyDescent="0.25">
      <c r="A8444">
        <f ca="1">24951.4305855462*(((RANDBETWEEN(3800,4995))))</f>
        <v>121388709.79868229</v>
      </c>
      <c r="B8444">
        <v>222431715.61980808</v>
      </c>
    </row>
    <row r="8445" spans="1:2" x14ac:dyDescent="0.25">
      <c r="A8445">
        <f ca="1">31547.3241307545*(((RANDBETWEEN(3800,4995))))</f>
        <v>146095658.04952389</v>
      </c>
      <c r="B8445">
        <v>210381001.90595743</v>
      </c>
    </row>
    <row r="8446" spans="1:2" x14ac:dyDescent="0.25">
      <c r="A8446">
        <f ca="1">27926.2544079395*(((RANDBETWEEN(3800,4995))))</f>
        <v>132007404.58633003</v>
      </c>
      <c r="B8446">
        <v>223643843.71632192</v>
      </c>
    </row>
    <row r="8447" spans="1:2" x14ac:dyDescent="0.25">
      <c r="A8447">
        <f ca="1">30250.1341061085*(((RANDBETWEEN(3800,4995))))</f>
        <v>129077322.23076494</v>
      </c>
      <c r="B8447">
        <v>215767806.10659987</v>
      </c>
    </row>
    <row r="8448" spans="1:2" x14ac:dyDescent="0.25">
      <c r="A8448">
        <f ca="1">30137.7839315727*(((RANDBETWEEN(3800,4995))))</f>
        <v>125071803.31602675</v>
      </c>
      <c r="B8448">
        <v>242410725.85174331</v>
      </c>
    </row>
    <row r="8449" spans="1:2" x14ac:dyDescent="0.25">
      <c r="A8449">
        <f ca="1">28512.371322165*(((RANDBETWEEN(3800,4995))))</f>
        <v>137429629.77283525</v>
      </c>
      <c r="B8449">
        <v>203761015.44729319</v>
      </c>
    </row>
    <row r="8450" spans="1:2" x14ac:dyDescent="0.25">
      <c r="A8450">
        <f ca="1">30896.8047570361*(((RANDBETWEEN(3800,4995))))</f>
        <v>128530707.78927021</v>
      </c>
      <c r="B8450">
        <v>238403700.33532453</v>
      </c>
    </row>
    <row r="8451" spans="1:2" x14ac:dyDescent="0.25">
      <c r="A8451">
        <f ca="1">27994.5866433649*(((RANDBETWEEN(3800,4995))))</f>
        <v>121160570.9924835</v>
      </c>
      <c r="B8451">
        <v>246302091.84040177</v>
      </c>
    </row>
    <row r="8452" spans="1:2" x14ac:dyDescent="0.25">
      <c r="A8452">
        <f ca="1">30953.4794249506*(((RANDBETWEEN(3800,4995))))</f>
        <v>124216312.9323269</v>
      </c>
      <c r="B8452">
        <v>225950658.72724581</v>
      </c>
    </row>
    <row r="8453" spans="1:2" x14ac:dyDescent="0.25">
      <c r="A8453">
        <f ca="1">28785.847987055*(((RANDBETWEEN(3800,4995))))</f>
        <v>117820475.81101628</v>
      </c>
      <c r="B8453">
        <v>221953068.29203722</v>
      </c>
    </row>
    <row r="8454" spans="1:2" x14ac:dyDescent="0.25">
      <c r="A8454">
        <f ca="1">26299.5298446646*(((RANDBETWEEN(3800,4995))))</f>
        <v>106066003.86353244</v>
      </c>
      <c r="B8454">
        <v>206184226.02502048</v>
      </c>
    </row>
    <row r="8455" spans="1:2" x14ac:dyDescent="0.25">
      <c r="A8455">
        <f ca="1">31123.4978313073*(((RANDBETWEEN(3800,4995))))</f>
        <v>147463132.72473407</v>
      </c>
      <c r="B8455">
        <v>211089227.4886682</v>
      </c>
    </row>
    <row r="8456" spans="1:2" x14ac:dyDescent="0.25">
      <c r="A8456">
        <f ca="1">27757.8050368384*(((RANDBETWEEN(3800,4995))))</f>
        <v>112696688.44956376</v>
      </c>
      <c r="B8456">
        <v>261714751.78921798</v>
      </c>
    </row>
    <row r="8457" spans="1:2" x14ac:dyDescent="0.25">
      <c r="A8457">
        <f ca="1">31676.0906998443*(((RANDBETWEEN(3800,4995))))</f>
        <v>146185158.57978144</v>
      </c>
      <c r="B8457">
        <v>222568978.31691831</v>
      </c>
    </row>
    <row r="8458" spans="1:2" x14ac:dyDescent="0.25">
      <c r="A8458">
        <f ca="1">28805.7647085587*(((RANDBETWEEN(3800,4995))))</f>
        <v>139189455.07175589</v>
      </c>
      <c r="B8458">
        <v>215817789.14719903</v>
      </c>
    </row>
    <row r="8459" spans="1:2" x14ac:dyDescent="0.25">
      <c r="A8459">
        <f ca="1">31829.0916968987*(((RANDBETWEEN(3800,4995))))</f>
        <v>158795338.47582749</v>
      </c>
      <c r="B8459">
        <v>224545325.0949637</v>
      </c>
    </row>
    <row r="8460" spans="1:2" x14ac:dyDescent="0.25">
      <c r="A8460">
        <f ca="1">28971.3782506294*(((RANDBETWEEN(3800,4995))))</f>
        <v>130168402.4800778</v>
      </c>
      <c r="B8460">
        <v>248949053.58942515</v>
      </c>
    </row>
    <row r="8461" spans="1:2" x14ac:dyDescent="0.25">
      <c r="A8461">
        <f ca="1">29294.5018911174*(((RANDBETWEEN(3800,4995))))</f>
        <v>122480312.40676199</v>
      </c>
      <c r="B8461">
        <v>235224215.92296767</v>
      </c>
    </row>
    <row r="8462" spans="1:2" x14ac:dyDescent="0.25">
      <c r="A8462">
        <f ca="1">34073.9426340203*(((RANDBETWEEN(3800,4995))))</f>
        <v>149448312.39281288</v>
      </c>
      <c r="B8462">
        <v>259910643.96609372</v>
      </c>
    </row>
    <row r="8463" spans="1:2" x14ac:dyDescent="0.25">
      <c r="A8463">
        <f ca="1">29832.7947395385*(((RANDBETWEEN(3800,4995))))</f>
        <v>137976675.67036557</v>
      </c>
      <c r="B8463">
        <v>243650240.52520734</v>
      </c>
    </row>
    <row r="8464" spans="1:2" x14ac:dyDescent="0.25">
      <c r="A8464">
        <f ca="1">27933.9649321274*(((RANDBETWEEN(3800,4995))))</f>
        <v>108048576.35746861</v>
      </c>
      <c r="B8464">
        <v>257366374.11453682</v>
      </c>
    </row>
    <row r="8465" spans="1:2" x14ac:dyDescent="0.25">
      <c r="A8465">
        <f ca="1">28529.1657267713*(((RANDBETWEEN(3800,4995))))</f>
        <v>141419074.50760531</v>
      </c>
      <c r="B8465">
        <v>255402574.34149832</v>
      </c>
    </row>
    <row r="8466" spans="1:2" x14ac:dyDescent="0.25">
      <c r="A8466">
        <f ca="1">28248.6064899328*(((RANDBETWEEN(3800,4995))))</f>
        <v>118135672.34089886</v>
      </c>
      <c r="B8466">
        <v>243862272.33349597</v>
      </c>
    </row>
    <row r="8467" spans="1:2" x14ac:dyDescent="0.25">
      <c r="A8467">
        <f ca="1">28452.5719804597*(((RANDBETWEEN(3800,4995))))</f>
        <v>130824925.96615364</v>
      </c>
      <c r="B8467">
        <v>228173715.24196124</v>
      </c>
    </row>
    <row r="8468" spans="1:2" x14ac:dyDescent="0.25">
      <c r="A8468">
        <f ca="1">30211.7385459364*(((RANDBETWEEN(3800,4995))))</f>
        <v>150182552.31185001</v>
      </c>
      <c r="B8468">
        <v>236073994.08548078</v>
      </c>
    </row>
    <row r="8469" spans="1:2" x14ac:dyDescent="0.25">
      <c r="A8469">
        <f ca="1">29001.7210942297*(((RANDBETWEEN(3800,4995))))</f>
        <v>118240016.90117459</v>
      </c>
      <c r="B8469">
        <v>223532420.15083039</v>
      </c>
    </row>
    <row r="8470" spans="1:2" x14ac:dyDescent="0.25">
      <c r="A8470">
        <f ca="1">28771.5293424898*(((RANDBETWEEN(3800,4995))))</f>
        <v>138793857.54817098</v>
      </c>
      <c r="B8470">
        <v>242860615.53780591</v>
      </c>
    </row>
    <row r="8471" spans="1:2" x14ac:dyDescent="0.25">
      <c r="A8471">
        <f ca="1">31410.3342790964*(((RANDBETWEEN(3800,4995))))</f>
        <v>147691391.78031105</v>
      </c>
      <c r="B8471">
        <v>222017514.44881964</v>
      </c>
    </row>
    <row r="8472" spans="1:2" x14ac:dyDescent="0.25">
      <c r="A8472">
        <f ca="1">31650.450105175*(((RANDBETWEEN(3800,4995))))</f>
        <v>135717130.05099019</v>
      </c>
      <c r="B8472">
        <v>216357713.51193914</v>
      </c>
    </row>
    <row r="8473" spans="1:2" x14ac:dyDescent="0.25">
      <c r="A8473">
        <f ca="1">33169.4578788171*(((RANDBETWEEN(3800,4995))))</f>
        <v>139776095.50133544</v>
      </c>
      <c r="B8473">
        <v>261162330.22225422</v>
      </c>
    </row>
    <row r="8474" spans="1:2" x14ac:dyDescent="0.25">
      <c r="A8474">
        <f ca="1">27602.4465170658*(((RANDBETWEEN(3800,4995))))</f>
        <v>128931027.68121429</v>
      </c>
      <c r="B8474">
        <v>208943036.48329002</v>
      </c>
    </row>
    <row r="8475" spans="1:2" x14ac:dyDescent="0.25">
      <c r="A8475">
        <f ca="1">27043.7376586087*(((RANDBETWEEN(3800,4995))))</f>
        <v>127159654.47077833</v>
      </c>
      <c r="B8475">
        <v>217034248.05891472</v>
      </c>
    </row>
    <row r="8476" spans="1:2" x14ac:dyDescent="0.25">
      <c r="A8476">
        <f ca="1">28151.5287585946*(((RANDBETWEEN(3800,4995))))</f>
        <v>132368488.2229116</v>
      </c>
      <c r="B8476">
        <v>210473049.74432701</v>
      </c>
    </row>
    <row r="8477" spans="1:2" x14ac:dyDescent="0.25">
      <c r="A8477">
        <f ca="1">26801.0179544347*(((RANDBETWEEN(3800,4995))))</f>
        <v>119639744.14859658</v>
      </c>
      <c r="B8477">
        <v>253162247.28001577</v>
      </c>
    </row>
    <row r="8478" spans="1:2" x14ac:dyDescent="0.25">
      <c r="A8478">
        <f ca="1">31261.4846972397*(((RANDBETWEEN(3800,4995))))</f>
        <v>120325454.59967548</v>
      </c>
      <c r="B8478">
        <v>238481140.18933487</v>
      </c>
    </row>
    <row r="8479" spans="1:2" x14ac:dyDescent="0.25">
      <c r="A8479">
        <f ca="1">29226.6955437933*(((RANDBETWEEN(3800,4995))))</f>
        <v>131666263.42478901</v>
      </c>
      <c r="B8479">
        <v>258963183.76595154</v>
      </c>
    </row>
    <row r="8480" spans="1:2" x14ac:dyDescent="0.25">
      <c r="A8480">
        <f ca="1">34379.4767418796*(((RANDBETWEEN(3800,4995))))</f>
        <v>134664410.39794257</v>
      </c>
      <c r="B8480">
        <v>248701428.60382</v>
      </c>
    </row>
    <row r="8481" spans="1:2" x14ac:dyDescent="0.25">
      <c r="A8481">
        <f ca="1">26079.6794141005*(((RANDBETWEEN(3800,4995))))</f>
        <v>105596621.94769272</v>
      </c>
      <c r="B8481">
        <v>205246445.35310817</v>
      </c>
    </row>
    <row r="8482" spans="1:2" x14ac:dyDescent="0.25">
      <c r="A8482">
        <f ca="1">27323.7605131675*(((RANDBETWEEN(3800,4995))))</f>
        <v>111508266.65423647</v>
      </c>
      <c r="B8482">
        <v>226499814.44157693</v>
      </c>
    </row>
    <row r="8483" spans="1:2" x14ac:dyDescent="0.25">
      <c r="A8483">
        <f ca="1">28226.7636500934*(((RANDBETWEEN(3800,4995))))</f>
        <v>127782559.04397269</v>
      </c>
      <c r="B8483">
        <v>236218640.85452789</v>
      </c>
    </row>
    <row r="8484" spans="1:2" x14ac:dyDescent="0.25">
      <c r="A8484">
        <f ca="1">30454.8826917009*(((RANDBETWEEN(3800,4995))))</f>
        <v>151756680.45274574</v>
      </c>
      <c r="B8484">
        <v>239522292.37526459</v>
      </c>
    </row>
    <row r="8485" spans="1:2" x14ac:dyDescent="0.25">
      <c r="A8485">
        <f ca="1">28566.2710660611*(((RANDBETWEEN(3800,4995))))</f>
        <v>142431427.53538048</v>
      </c>
      <c r="B8485">
        <v>256231444.91000104</v>
      </c>
    </row>
    <row r="8486" spans="1:2" x14ac:dyDescent="0.25">
      <c r="A8486">
        <f ca="1">28621.4482721751*(((RANDBETWEEN(3800,4995))))</f>
        <v>127823387.9835342</v>
      </c>
      <c r="B8486">
        <v>221013419.04720438</v>
      </c>
    </row>
    <row r="8487" spans="1:2" x14ac:dyDescent="0.25">
      <c r="A8487">
        <f ca="1">27785.6414759008*(((RANDBETWEEN(3800,4995))))</f>
        <v>114615771.08809063</v>
      </c>
      <c r="B8487">
        <v>206208292.55841631</v>
      </c>
    </row>
    <row r="8488" spans="1:2" x14ac:dyDescent="0.25">
      <c r="A8488">
        <f ca="1">33029.3437641578*(((RANDBETWEEN(3800,4995))))</f>
        <v>127460237.58588511</v>
      </c>
      <c r="B8488">
        <v>204976063.81961289</v>
      </c>
    </row>
    <row r="8489" spans="1:2" x14ac:dyDescent="0.25">
      <c r="A8489">
        <f ca="1">26735.7648308861*(((RANDBETWEEN(3800,4995))))</f>
        <v>102344507.77263185</v>
      </c>
      <c r="B8489">
        <v>242577100.56724328</v>
      </c>
    </row>
    <row r="8490" spans="1:2" x14ac:dyDescent="0.25">
      <c r="A8490">
        <f ca="1">30270.4390904799*(((RANDBETWEEN(3800,4995))))</f>
        <v>128437473.0609062</v>
      </c>
      <c r="B8490">
        <v>232360982.0565924</v>
      </c>
    </row>
    <row r="8491" spans="1:2" x14ac:dyDescent="0.25">
      <c r="A8491">
        <f ca="1">27439.6632599916*(((RANDBETWEEN(3800,4995))))</f>
        <v>132286616.57641965</v>
      </c>
      <c r="B8491">
        <v>211870526.84714687</v>
      </c>
    </row>
    <row r="8492" spans="1:2" x14ac:dyDescent="0.25">
      <c r="A8492">
        <f ca="1">27059.1657909031*(((RANDBETWEEN(3800,4995))))</f>
        <v>106829586.54248534</v>
      </c>
      <c r="B8492">
        <v>210422550.29896688</v>
      </c>
    </row>
    <row r="8493" spans="1:2" x14ac:dyDescent="0.25">
      <c r="A8493">
        <f ca="1">26750.8095793252*(((RANDBETWEEN(3800,4995))))</f>
        <v>111149613.80209625</v>
      </c>
      <c r="B8493">
        <v>206799668.78034374</v>
      </c>
    </row>
    <row r="8494" spans="1:2" x14ac:dyDescent="0.25">
      <c r="A8494">
        <f ca="1">32902.3986887895*(((RANDBETWEEN(3800,4995))))</f>
        <v>159346316.84980753</v>
      </c>
      <c r="B8494">
        <v>252072560.62306321</v>
      </c>
    </row>
    <row r="8495" spans="1:2" x14ac:dyDescent="0.25">
      <c r="A8495">
        <f ca="1">28417.0472994859*(((RANDBETWEEN(3800,4995))))</f>
        <v>136913333.88892314</v>
      </c>
      <c r="B8495">
        <v>226652333.06993335</v>
      </c>
    </row>
    <row r="8496" spans="1:2" x14ac:dyDescent="0.25">
      <c r="A8496">
        <f ca="1">28093.5651556682*(((RANDBETWEEN(3800,4995))))</f>
        <v>133697276.57582511</v>
      </c>
      <c r="B8496">
        <v>244442192.04871142</v>
      </c>
    </row>
    <row r="8497" spans="1:2" x14ac:dyDescent="0.25">
      <c r="A8497">
        <f ca="1">28960.3705793106*(((RANDBETWEEN(3800,4995))))</f>
        <v>122589248.66222216</v>
      </c>
      <c r="B8497">
        <v>204710546.25444058</v>
      </c>
    </row>
    <row r="8498" spans="1:2" x14ac:dyDescent="0.25">
      <c r="A8498">
        <f ca="1">30986.9457431577*(((RANDBETWEEN(3800,4995))))</f>
        <v>118122237.17291701</v>
      </c>
      <c r="B8498">
        <v>260365103.7341572</v>
      </c>
    </row>
    <row r="8499" spans="1:2" x14ac:dyDescent="0.25">
      <c r="A8499">
        <f ca="1">31163.3428026582*(((RANDBETWEEN(3800,4995))))</f>
        <v>136121481.36201113</v>
      </c>
      <c r="B8499">
        <v>213263903.39133841</v>
      </c>
    </row>
    <row r="8500" spans="1:2" x14ac:dyDescent="0.25">
      <c r="A8500">
        <f ca="1">28698.5110884699*(((RANDBETWEEN(3800,4995))))</f>
        <v>135715258.9373742</v>
      </c>
      <c r="B8500">
        <v>255311592.24760282</v>
      </c>
    </row>
    <row r="8501" spans="1:2" x14ac:dyDescent="0.25">
      <c r="A8501">
        <f ca="1">28195.798367161*(((RANDBETWEEN(3800,4995))))</f>
        <v>116448647.25637506</v>
      </c>
      <c r="B8501">
        <v>212453564.48919079</v>
      </c>
    </row>
    <row r="8502" spans="1:2" x14ac:dyDescent="0.25">
      <c r="A8502">
        <f ca="1">29291.7543712644*(((RANDBETWEEN(3800,4995))))</f>
        <v>114267133.80230229</v>
      </c>
      <c r="B8502">
        <v>242087720.91487151</v>
      </c>
    </row>
    <row r="8503" spans="1:2" x14ac:dyDescent="0.25">
      <c r="A8503">
        <f ca="1">28022.371191196*(((RANDBETWEEN(3800,4995))))</f>
        <v>135348052.85347676</v>
      </c>
      <c r="B8503">
        <v>205861825.18958521</v>
      </c>
    </row>
    <row r="8504" spans="1:2" x14ac:dyDescent="0.25">
      <c r="A8504">
        <f ca="1">28236.4067134004*(((RANDBETWEEN(3800,4995))))</f>
        <v>127402667.0908628</v>
      </c>
      <c r="B8504">
        <v>243968611.49300063</v>
      </c>
    </row>
    <row r="8505" spans="1:2" x14ac:dyDescent="0.25">
      <c r="A8505">
        <f ca="1">29465.6944206357*(((RANDBETWEEN(3800,4995))))</f>
        <v>135925248.36239234</v>
      </c>
      <c r="B8505">
        <v>229109467.95557365</v>
      </c>
    </row>
    <row r="8506" spans="1:2" x14ac:dyDescent="0.25">
      <c r="A8506">
        <f ca="1">28617.4569068136*(((RANDBETWEEN(3800,4995))))</f>
        <v>123913588.40650278</v>
      </c>
      <c r="B8506">
        <v>248890523.68909836</v>
      </c>
    </row>
    <row r="8507" spans="1:2" x14ac:dyDescent="0.25">
      <c r="A8507">
        <f ca="1">32349.6482469618*(((RANDBETWEEN(3800,4995))))</f>
        <v>138424144.84874934</v>
      </c>
      <c r="B8507">
        <v>238818797.13504586</v>
      </c>
    </row>
    <row r="8508" spans="1:2" x14ac:dyDescent="0.25">
      <c r="A8508">
        <f ca="1">33851.5869412577*(((RANDBETWEEN(3800,4995))))</f>
        <v>166820620.44651774</v>
      </c>
      <c r="B8508">
        <v>250505115.99006182</v>
      </c>
    </row>
    <row r="8509" spans="1:2" x14ac:dyDescent="0.25">
      <c r="A8509">
        <f ca="1">31410.769734543*(((RANDBETWEEN(3800,4995))))</f>
        <v>130763034.40490252</v>
      </c>
      <c r="B8509">
        <v>248998528.82640016</v>
      </c>
    </row>
    <row r="8510" spans="1:2" x14ac:dyDescent="0.25">
      <c r="A8510">
        <f ca="1">33198.2670021258*(((RANDBETWEEN(3800,4995))))</f>
        <v>131631128.66342872</v>
      </c>
      <c r="B8510">
        <v>243811460.72517586</v>
      </c>
    </row>
    <row r="8511" spans="1:2" x14ac:dyDescent="0.25">
      <c r="A8511">
        <f ca="1">27784.6125013768*(((RANDBETWEEN(3800,4995))))</f>
        <v>112944449.81809653</v>
      </c>
      <c r="B8511">
        <v>218149265.5317066</v>
      </c>
    </row>
    <row r="8512" spans="1:2" x14ac:dyDescent="0.25">
      <c r="A8512">
        <f ca="1">27777.2490054438*(((RANDBETWEEN(3800,4995))))</f>
        <v>109053479.59537223</v>
      </c>
      <c r="B8512">
        <v>243764718.66707128</v>
      </c>
    </row>
    <row r="8513" spans="1:2" x14ac:dyDescent="0.25">
      <c r="A8513">
        <f ca="1">31496.2463593479*(((RANDBETWEEN(3800,4995))))</f>
        <v>134394483.21533737</v>
      </c>
      <c r="B8513">
        <v>205248823.41831321</v>
      </c>
    </row>
    <row r="8514" spans="1:2" x14ac:dyDescent="0.25">
      <c r="A8514">
        <f ca="1">31293.6773175809*(((RANDBETWEEN(3800,4995))))</f>
        <v>131996730.92555624</v>
      </c>
      <c r="B8514">
        <v>228659107.38658515</v>
      </c>
    </row>
    <row r="8515" spans="1:2" x14ac:dyDescent="0.25">
      <c r="A8515">
        <f ca="1">30438.3312618683*(((RANDBETWEEN(3800,4995))))</f>
        <v>136120217.4030751</v>
      </c>
      <c r="B8515">
        <v>226670576.74789932</v>
      </c>
    </row>
    <row r="8516" spans="1:2" x14ac:dyDescent="0.25">
      <c r="A8516">
        <f ca="1">33336.3764683451*(((RANDBETWEEN(3800,4995))))</f>
        <v>163448253.82429621</v>
      </c>
      <c r="B8516">
        <v>209134615.86446047</v>
      </c>
    </row>
    <row r="8517" spans="1:2" x14ac:dyDescent="0.25">
      <c r="A8517">
        <f ca="1">29393.266290856*(((RANDBETWEEN(3800,4995))))</f>
        <v>126126505.65406317</v>
      </c>
      <c r="B8517">
        <v>248694767.03497803</v>
      </c>
    </row>
    <row r="8518" spans="1:2" x14ac:dyDescent="0.25">
      <c r="A8518">
        <f ca="1">28596.9622688015*(((RANDBETWEEN(3800,4995))))</f>
        <v>116475427.32082845</v>
      </c>
      <c r="B8518">
        <v>225548274.64036351</v>
      </c>
    </row>
    <row r="8519" spans="1:2" x14ac:dyDescent="0.25">
      <c r="A8519">
        <f ca="1">26519.8992761627*(((RANDBETWEEN(3800,4995))))</f>
        <v>117297514.49846745</v>
      </c>
      <c r="B8519">
        <v>215967153.73415184</v>
      </c>
    </row>
    <row r="8520" spans="1:2" x14ac:dyDescent="0.25">
      <c r="A8520">
        <f ca="1">26879.3877176299*(((RANDBETWEEN(3800,4995))))</f>
        <v>105367199.85310915</v>
      </c>
      <c r="B8520">
        <v>213747900.21664506</v>
      </c>
    </row>
    <row r="8521" spans="1:2" x14ac:dyDescent="0.25">
      <c r="A8521">
        <f ca="1">34801.8921748418*(((RANDBETWEEN(3800,4995))))</f>
        <v>166213837.02704433</v>
      </c>
      <c r="B8521">
        <v>248394116.3685329</v>
      </c>
    </row>
    <row r="8522" spans="1:2" x14ac:dyDescent="0.25">
      <c r="A8522">
        <f ca="1">26995.0778689939*(((RANDBETWEEN(3800,4995))))</f>
        <v>130359231.02937165</v>
      </c>
      <c r="B8522">
        <v>211608440.91364098</v>
      </c>
    </row>
    <row r="8523" spans="1:2" x14ac:dyDescent="0.25">
      <c r="A8523">
        <f ca="1">32370.873567023*(((RANDBETWEEN(3800,4995))))</f>
        <v>144212241.74108768</v>
      </c>
      <c r="B8523">
        <v>253355814.89641476</v>
      </c>
    </row>
    <row r="8524" spans="1:2" x14ac:dyDescent="0.25">
      <c r="A8524">
        <f ca="1">28646.593572575*(((RANDBETWEEN(3800,4995))))</f>
        <v>135040042.10111877</v>
      </c>
      <c r="B8524">
        <v>212072544.63264263</v>
      </c>
    </row>
    <row r="8525" spans="1:2" x14ac:dyDescent="0.25">
      <c r="A8525">
        <f ca="1">28423.6421911813*(((RANDBETWEEN(3800,4995))))</f>
        <v>129412842.89644854</v>
      </c>
      <c r="B8525">
        <v>226949106.10570633</v>
      </c>
    </row>
    <row r="8526" spans="1:2" x14ac:dyDescent="0.25">
      <c r="A8526">
        <f ca="1">31172.6965187479*(((RANDBETWEEN(3800,4995))))</f>
        <v>119266736.88072957</v>
      </c>
      <c r="B8526">
        <v>217006414.64957127</v>
      </c>
    </row>
    <row r="8527" spans="1:2" x14ac:dyDescent="0.25">
      <c r="A8527">
        <f ca="1">31536.4995816627*(((RANDBETWEEN(3800,4995))))</f>
        <v>142797270.10576874</v>
      </c>
      <c r="B8527">
        <v>208877720.5542973</v>
      </c>
    </row>
    <row r="8528" spans="1:2" x14ac:dyDescent="0.25">
      <c r="A8528">
        <f ca="1">30376.6613959898*(((RANDBETWEEN(3800,4995))))</f>
        <v>141221098.8299565</v>
      </c>
      <c r="B8528">
        <v>259484606.61662808</v>
      </c>
    </row>
    <row r="8529" spans="1:2" x14ac:dyDescent="0.25">
      <c r="A8529">
        <f ca="1">27796.4793297935*(((RANDBETWEEN(3800,4995))))</f>
        <v>126362795.03324132</v>
      </c>
      <c r="B8529">
        <v>207348127.77630422</v>
      </c>
    </row>
    <row r="8530" spans="1:2" x14ac:dyDescent="0.25">
      <c r="A8530">
        <f ca="1">27521.2077848891*(((RANDBETWEEN(3800,4995))))</f>
        <v>134358536.40582874</v>
      </c>
      <c r="B8530">
        <v>229214997.95577654</v>
      </c>
    </row>
    <row r="8531" spans="1:2" x14ac:dyDescent="0.25">
      <c r="A8531">
        <f ca="1">27702.8759169928*(((RANDBETWEEN(3800,4995))))</f>
        <v>107958107.44852085</v>
      </c>
      <c r="B8531">
        <v>208724215.27103394</v>
      </c>
    </row>
    <row r="8532" spans="1:2" x14ac:dyDescent="0.25">
      <c r="A8532">
        <f ca="1">30448.942602715*(((RANDBETWEEN(3800,4995))))</f>
        <v>145576394.58358032</v>
      </c>
      <c r="B8532">
        <v>225959348.11823148</v>
      </c>
    </row>
    <row r="8533" spans="1:2" x14ac:dyDescent="0.25">
      <c r="A8533">
        <f ca="1">29699.3254366647*(((RANDBETWEEN(3800,4995))))</f>
        <v>119450686.90626535</v>
      </c>
      <c r="B8533">
        <v>205678184.25834575</v>
      </c>
    </row>
    <row r="8534" spans="1:2" x14ac:dyDescent="0.25">
      <c r="A8534">
        <f ca="1">27746.4740977523*(((RANDBETWEEN(3800,4995))))</f>
        <v>108904910.83367768</v>
      </c>
      <c r="B8534">
        <v>212892653.7824834</v>
      </c>
    </row>
    <row r="8535" spans="1:2" x14ac:dyDescent="0.25">
      <c r="A8535">
        <f ca="1">25921.4690760703*(((RANDBETWEEN(3800,4995))))</f>
        <v>106355787.61911623</v>
      </c>
      <c r="B8535">
        <v>218000450.82983142</v>
      </c>
    </row>
    <row r="8536" spans="1:2" x14ac:dyDescent="0.25">
      <c r="A8536">
        <f ca="1">27906.1545935*(((RANDBETWEEN(3800,4995))))</f>
        <v>133363512.80233671</v>
      </c>
      <c r="B8536">
        <v>247467279.38133705</v>
      </c>
    </row>
    <row r="8537" spans="1:2" x14ac:dyDescent="0.25">
      <c r="A8537">
        <f ca="1">34538.618235691*(((RANDBETWEEN(3800,4995))))</f>
        <v>170309926.52019247</v>
      </c>
      <c r="B8537">
        <v>241017536.51943648</v>
      </c>
    </row>
    <row r="8538" spans="1:2" x14ac:dyDescent="0.25">
      <c r="A8538">
        <f ca="1">28467.6381624693*(((RANDBETWEEN(3800,4995))))</f>
        <v>131748229.41590801</v>
      </c>
      <c r="B8538">
        <v>219650081.38867953</v>
      </c>
    </row>
    <row r="8539" spans="1:2" x14ac:dyDescent="0.25">
      <c r="A8539">
        <f ca="1">28948.8068752222*(((RANDBETWEEN(3800,4995))))</f>
        <v>128590600.13973683</v>
      </c>
      <c r="B8539">
        <v>214905108.61486644</v>
      </c>
    </row>
    <row r="8540" spans="1:2" x14ac:dyDescent="0.25">
      <c r="A8540">
        <f ca="1">30076.205785682*(((RANDBETWEEN(3800,4995))))</f>
        <v>137989632.14470917</v>
      </c>
      <c r="B8540">
        <v>241817829.50413135</v>
      </c>
    </row>
    <row r="8541" spans="1:2" x14ac:dyDescent="0.25">
      <c r="A8541">
        <f ca="1">29922.8928570125*(((RANDBETWEEN(3800,4995))))</f>
        <v>125257229.49945422</v>
      </c>
      <c r="B8541">
        <v>249813791.8309724</v>
      </c>
    </row>
    <row r="8542" spans="1:2" x14ac:dyDescent="0.25">
      <c r="A8542">
        <f ca="1">33188.2002041519*(((RANDBETWEEN(3800,4995))))</f>
        <v>164580284.81238943</v>
      </c>
      <c r="B8542">
        <v>215072007.21212751</v>
      </c>
    </row>
    <row r="8543" spans="1:2" x14ac:dyDescent="0.25">
      <c r="A8543">
        <f ca="1">31106.5664330136*(((RANDBETWEEN(3800,4995))))</f>
        <v>122124379.81601159</v>
      </c>
      <c r="B8543">
        <v>239638615.30742809</v>
      </c>
    </row>
    <row r="8544" spans="1:2" x14ac:dyDescent="0.25">
      <c r="A8544">
        <f ca="1">32955.7248550004*(((RANDBETWEEN(3800,4995))))</f>
        <v>163427439.55594698</v>
      </c>
      <c r="B8544">
        <v>257592922.45250198</v>
      </c>
    </row>
    <row r="8545" spans="1:2" x14ac:dyDescent="0.25">
      <c r="A8545">
        <f ca="1">31322.3652042253*(((RANDBETWEEN(3800,4995))))</f>
        <v>141858992.00993645</v>
      </c>
      <c r="B8545">
        <v>245327259.55671963</v>
      </c>
    </row>
    <row r="8546" spans="1:2" x14ac:dyDescent="0.25">
      <c r="A8546">
        <f ca="1">30419.9423566693*(((RANDBETWEEN(3800,4995))))</f>
        <v>131109951.5572447</v>
      </c>
      <c r="B8546">
        <v>243993848.23221868</v>
      </c>
    </row>
    <row r="8547" spans="1:2" x14ac:dyDescent="0.25">
      <c r="A8547">
        <f ca="1">26978.0677084795*(((RANDBETWEEN(3800,4995))))</f>
        <v>120726852.99544583</v>
      </c>
      <c r="B8547">
        <v>207730664.68693602</v>
      </c>
    </row>
    <row r="8548" spans="1:2" x14ac:dyDescent="0.25">
      <c r="A8548">
        <f ca="1">30493.7746237266*(((RANDBETWEEN(3800,4995))))</f>
        <v>148992582.81152797</v>
      </c>
      <c r="B8548">
        <v>213491575.04374874</v>
      </c>
    </row>
    <row r="8549" spans="1:2" x14ac:dyDescent="0.25">
      <c r="A8549">
        <f ca="1">30544.7801653995*(((RANDBETWEEN(3800,4995))))</f>
        <v>135496644.81371203</v>
      </c>
      <c r="B8549">
        <v>221327605.04369754</v>
      </c>
    </row>
    <row r="8550" spans="1:2" x14ac:dyDescent="0.25">
      <c r="A8550">
        <f ca="1">29750.4245973313*(((RANDBETWEEN(3800,4995))))</f>
        <v>129801102.51815659</v>
      </c>
      <c r="B8550">
        <v>209126019.2342701</v>
      </c>
    </row>
    <row r="8551" spans="1:2" x14ac:dyDescent="0.25">
      <c r="A8551">
        <f ca="1">29641.6677911924*(((RANDBETWEEN(3800,4995))))</f>
        <v>124435721.38742563</v>
      </c>
      <c r="B8551">
        <v>228498660.95961881</v>
      </c>
    </row>
    <row r="8552" spans="1:2" x14ac:dyDescent="0.25">
      <c r="A8552">
        <f ca="1">29605.7001785684*(((RANDBETWEEN(3800,4995))))</f>
        <v>114929328.09320259</v>
      </c>
      <c r="B8552">
        <v>216970115.80992961</v>
      </c>
    </row>
    <row r="8553" spans="1:2" x14ac:dyDescent="0.25">
      <c r="A8553">
        <f ca="1">31473.0592149909*(((RANDBETWEEN(3800,4995))))</f>
        <v>124413003.07685919</v>
      </c>
      <c r="B8553">
        <v>244806013.84858844</v>
      </c>
    </row>
    <row r="8554" spans="1:2" x14ac:dyDescent="0.25">
      <c r="A8554">
        <f ca="1">31564.7915801239*(((RANDBETWEEN(3800,4995))))</f>
        <v>128121489.02372296</v>
      </c>
      <c r="B8554">
        <v>267441003.44275123</v>
      </c>
    </row>
    <row r="8555" spans="1:2" x14ac:dyDescent="0.25">
      <c r="A8555">
        <f ca="1">31560.2811907054*(((RANDBETWEEN(3800,4995))))</f>
        <v>148806725.81417635</v>
      </c>
      <c r="B8555">
        <v>251580663.76115212</v>
      </c>
    </row>
    <row r="8556" spans="1:2" x14ac:dyDescent="0.25">
      <c r="A8556">
        <f ca="1">27550.4246301979*(((RANDBETWEEN(3800,4995))))</f>
        <v>129431894.91266982</v>
      </c>
      <c r="B8556">
        <v>213292260.46024066</v>
      </c>
    </row>
    <row r="8557" spans="1:2" x14ac:dyDescent="0.25">
      <c r="A8557">
        <f ca="1">28150.7697148877*(((RANDBETWEEN(3800,4995))))</f>
        <v>138867747.00354084</v>
      </c>
      <c r="B8557">
        <v>244255055.97445911</v>
      </c>
    </row>
    <row r="8558" spans="1:2" x14ac:dyDescent="0.25">
      <c r="A8558">
        <f ca="1">31231.1681513266*(((RANDBETWEEN(3800,4995))))</f>
        <v>127267010.21665587</v>
      </c>
      <c r="B8558">
        <v>222095315.74027038</v>
      </c>
    </row>
    <row r="8559" spans="1:2" x14ac:dyDescent="0.25">
      <c r="A8559">
        <f ca="1">30375.4514803686*(((RANDBETWEEN(3800,4995))))</f>
        <v>139453697.74637219</v>
      </c>
      <c r="B8559">
        <v>218653428.02614397</v>
      </c>
    </row>
    <row r="8560" spans="1:2" x14ac:dyDescent="0.25">
      <c r="A8560">
        <f ca="1">27579.338889628*(((RANDBETWEEN(3800,4995))))</f>
        <v>131994715.9257594</v>
      </c>
      <c r="B8560">
        <v>225940968.87881628</v>
      </c>
    </row>
    <row r="8561" spans="1:2" x14ac:dyDescent="0.25">
      <c r="A8561">
        <f ca="1">26724.0598140194*(((RANDBETWEEN(3800,4995))))</f>
        <v>123652224.75946757</v>
      </c>
      <c r="B8561">
        <v>212546398.85257253</v>
      </c>
    </row>
    <row r="8562" spans="1:2" x14ac:dyDescent="0.25">
      <c r="A8562">
        <f ca="1">26573.8797645595*(((RANDBETWEEN(3800,4995))))</f>
        <v>119821623.85839882</v>
      </c>
      <c r="B8562">
        <v>214047213.96182081</v>
      </c>
    </row>
    <row r="8563" spans="1:2" x14ac:dyDescent="0.25">
      <c r="A8563">
        <f ca="1">31209.6597403068*(((RANDBETWEEN(3800,4995))))</f>
        <v>145717901.32749224</v>
      </c>
      <c r="B8563">
        <v>206747760.32270682</v>
      </c>
    </row>
    <row r="8564" spans="1:2" x14ac:dyDescent="0.25">
      <c r="A8564">
        <f ca="1">28400.6909041265*(((RANDBETWEEN(3800,4995))))</f>
        <v>128229119.43213096</v>
      </c>
      <c r="B8564">
        <v>232197670.93852088</v>
      </c>
    </row>
    <row r="8565" spans="1:2" x14ac:dyDescent="0.25">
      <c r="A8565">
        <f ca="1">32149.9659745849*(((RANDBETWEEN(3800,4995))))</f>
        <v>150847640.35275242</v>
      </c>
      <c r="B8565">
        <v>253703369.20065671</v>
      </c>
    </row>
    <row r="8566" spans="1:2" x14ac:dyDescent="0.25">
      <c r="A8566">
        <f ca="1">32047.5911872752*(((RANDBETWEEN(3800,4995))))</f>
        <v>141393972.31825805</v>
      </c>
      <c r="B8566">
        <v>250625392.00397909</v>
      </c>
    </row>
    <row r="8567" spans="1:2" x14ac:dyDescent="0.25">
      <c r="A8567">
        <f ca="1">34016.1553426573*(((RANDBETWEEN(3800,4995))))</f>
        <v>163991884.90695086</v>
      </c>
      <c r="B8567">
        <v>219723232.04167673</v>
      </c>
    </row>
    <row r="8568" spans="1:2" x14ac:dyDescent="0.25">
      <c r="A8568">
        <f ca="1">26945.0612026154*(((RANDBETWEEN(3800,4995))))</f>
        <v>123219764.87956019</v>
      </c>
      <c r="B8568">
        <v>239914813.57256663</v>
      </c>
    </row>
    <row r="8569" spans="1:2" x14ac:dyDescent="0.25">
      <c r="A8569">
        <f ca="1">31317.5533339646*(((RANDBETWEEN(3800,4995))))</f>
        <v>133694635.18269496</v>
      </c>
      <c r="B8569">
        <v>249718441.38498279</v>
      </c>
    </row>
    <row r="8570" spans="1:2" x14ac:dyDescent="0.25">
      <c r="A8570">
        <f ca="1">34149.0855388238*(((RANDBETWEEN(3800,4995))))</f>
        <v>146055638.84954941</v>
      </c>
      <c r="B8570">
        <v>223393331.91270953</v>
      </c>
    </row>
    <row r="8571" spans="1:2" x14ac:dyDescent="0.25">
      <c r="A8571">
        <f ca="1">30191.5232929955*(((RANDBETWEEN(3800,4995))))</f>
        <v>114818363.08326194</v>
      </c>
      <c r="B8571">
        <v>234163383.72020885</v>
      </c>
    </row>
    <row r="8572" spans="1:2" x14ac:dyDescent="0.25">
      <c r="A8572">
        <f ca="1">32378.4848057526*(((RANDBETWEEN(3800,4995))))</f>
        <v>135989636.18416113</v>
      </c>
      <c r="B8572">
        <v>230049505.75175783</v>
      </c>
    </row>
    <row r="8573" spans="1:2" x14ac:dyDescent="0.25">
      <c r="A8573">
        <f ca="1">30549.861204062*(((RANDBETWEEN(3800,4995))))</f>
        <v>128584365.80789691</v>
      </c>
      <c r="B8573">
        <v>252648050.03064716</v>
      </c>
    </row>
    <row r="8574" spans="1:2" x14ac:dyDescent="0.25">
      <c r="A8574">
        <f ca="1">30507.1808140678*(((RANDBETWEEN(3800,4995))))</f>
        <v>136977241.85516453</v>
      </c>
      <c r="B8574">
        <v>234107980.59809947</v>
      </c>
    </row>
    <row r="8575" spans="1:2" x14ac:dyDescent="0.25">
      <c r="A8575">
        <f ca="1">28604.2315651703*(((RANDBETWEEN(3800,4995))))</f>
        <v>137557749.5969038</v>
      </c>
      <c r="B8575">
        <v>263980031.10451254</v>
      </c>
    </row>
    <row r="8576" spans="1:2" x14ac:dyDescent="0.25">
      <c r="A8576">
        <f ca="1">30247.1174514583*(((RANDBETWEEN(3800,4995))))</f>
        <v>140497860.56202373</v>
      </c>
      <c r="B8576">
        <v>217720366.89905095</v>
      </c>
    </row>
    <row r="8577" spans="1:2" x14ac:dyDescent="0.25">
      <c r="A8577">
        <f ca="1">28236.4725156699*(((RANDBETWEEN(3800,4995))))</f>
        <v>120485028.22436357</v>
      </c>
      <c r="B8577">
        <v>211411484.68736842</v>
      </c>
    </row>
    <row r="8578" spans="1:2" x14ac:dyDescent="0.25">
      <c r="A8578">
        <f ca="1">27163.6800634306*(((RANDBETWEEN(3800,4995))))</f>
        <v>123703399.00886282</v>
      </c>
      <c r="B8578">
        <v>216019661.49274984</v>
      </c>
    </row>
    <row r="8579" spans="1:2" x14ac:dyDescent="0.25">
      <c r="A8579">
        <f ca="1">29027.2171958733*(((RANDBETWEEN(3800,4995))))</f>
        <v>123772054.12320375</v>
      </c>
      <c r="B8579">
        <v>250594304.56882048</v>
      </c>
    </row>
    <row r="8580" spans="1:2" x14ac:dyDescent="0.25">
      <c r="A8580">
        <f ca="1">26254.1120522626*(((RANDBETWEEN(3800,4995))))</f>
        <v>104412603.63184844</v>
      </c>
      <c r="B8580">
        <v>204636220.76315427</v>
      </c>
    </row>
    <row r="8581" spans="1:2" x14ac:dyDescent="0.25">
      <c r="A8581">
        <f ca="1">29139.9860909085*(((RANDBETWEEN(3800,4995))))</f>
        <v>123553541.02545223</v>
      </c>
      <c r="B8581">
        <v>221528663.99627331</v>
      </c>
    </row>
    <row r="8582" spans="1:2" x14ac:dyDescent="0.25">
      <c r="A8582">
        <f ca="1">26713.499138963*(((RANDBETWEEN(3800,4995))))</f>
        <v>119970324.633083</v>
      </c>
      <c r="B8582">
        <v>252072915.89487717</v>
      </c>
    </row>
    <row r="8583" spans="1:2" x14ac:dyDescent="0.25">
      <c r="A8583">
        <f ca="1">32021.5217370364*(((RANDBETWEEN(3800,4995))))</f>
        <v>134650498.90423822</v>
      </c>
      <c r="B8583">
        <v>257341879.77041617</v>
      </c>
    </row>
    <row r="8584" spans="1:2" x14ac:dyDescent="0.25">
      <c r="A8584">
        <f ca="1">31221.2077458238*(((RANDBETWEEN(3800,4995))))</f>
        <v>131534948.23315588</v>
      </c>
      <c r="B8584">
        <v>230322336.9163855</v>
      </c>
    </row>
    <row r="8585" spans="1:2" x14ac:dyDescent="0.25">
      <c r="A8585">
        <f ca="1">33082.7049065518*(((RANDBETWEEN(3800,4995))))</f>
        <v>144736833.96616411</v>
      </c>
      <c r="B8585">
        <v>211468194.36071491</v>
      </c>
    </row>
    <row r="8586" spans="1:2" x14ac:dyDescent="0.25">
      <c r="A8586">
        <f ca="1">31318.69286488*(((RANDBETWEEN(3800,4995))))</f>
        <v>147886867.70796338</v>
      </c>
      <c r="B8586">
        <v>216198153.28452224</v>
      </c>
    </row>
    <row r="8587" spans="1:2" x14ac:dyDescent="0.25">
      <c r="A8587">
        <f ca="1">32328.7807634995*(((RANDBETWEEN(3800,4995))))</f>
        <v>127989643.04269449</v>
      </c>
      <c r="B8587">
        <v>222326064.78809547</v>
      </c>
    </row>
    <row r="8588" spans="1:2" x14ac:dyDescent="0.25">
      <c r="A8588">
        <f ca="1">32713.4254352993*(((RANDBETWEEN(3800,4995))))</f>
        <v>141027577.0515753</v>
      </c>
      <c r="B8588">
        <v>236798699.87827733</v>
      </c>
    </row>
    <row r="8589" spans="1:2" x14ac:dyDescent="0.25">
      <c r="A8589">
        <f ca="1">31474.8676613301*(((RANDBETWEEN(3800,4995))))</f>
        <v>126245694.18959506</v>
      </c>
      <c r="B8589">
        <v>213067231.31811014</v>
      </c>
    </row>
    <row r="8590" spans="1:2" x14ac:dyDescent="0.25">
      <c r="A8590">
        <f ca="1">32946.325995541*(((RANDBETWEEN(3800,4995))))</f>
        <v>156198531.54485965</v>
      </c>
      <c r="B8590">
        <v>218402423.20392722</v>
      </c>
    </row>
    <row r="8591" spans="1:2" x14ac:dyDescent="0.25">
      <c r="A8591">
        <f ca="1">31078.1153590431*(((RANDBETWEEN(3800,4995))))</f>
        <v>134661473.85073379</v>
      </c>
      <c r="B8591">
        <v>265126699.52086228</v>
      </c>
    </row>
    <row r="8592" spans="1:2" x14ac:dyDescent="0.25">
      <c r="A8592">
        <f ca="1">29262.4344301617*(((RANDBETWEEN(3800,4995))))</f>
        <v>125565106.1398237</v>
      </c>
      <c r="B8592">
        <v>267638670.26790166</v>
      </c>
    </row>
    <row r="8593" spans="1:2" x14ac:dyDescent="0.25">
      <c r="A8593">
        <f ca="1">27678.3746400845*(((RANDBETWEEN(3800,4995))))</f>
        <v>107751912.47384898</v>
      </c>
      <c r="B8593">
        <v>245297607.8497822</v>
      </c>
    </row>
    <row r="8594" spans="1:2" x14ac:dyDescent="0.25">
      <c r="A8594">
        <f ca="1">32414.3453502227*(((RANDBETWEEN(3800,4995))))</f>
        <v>150337733.73433268</v>
      </c>
      <c r="B8594">
        <v>252773098.40399632</v>
      </c>
    </row>
    <row r="8595" spans="1:2" x14ac:dyDescent="0.25">
      <c r="A8595">
        <f ca="1">32812.8842575444*(((RANDBETWEEN(3800,4995))))</f>
        <v>144770445.34428576</v>
      </c>
      <c r="B8595">
        <v>210473242.45468849</v>
      </c>
    </row>
    <row r="8596" spans="1:2" x14ac:dyDescent="0.25">
      <c r="A8596">
        <f ca="1">27022.2039820656*(((RANDBETWEEN(3800,4995))))</f>
        <v>119276008.37683766</v>
      </c>
      <c r="B8596">
        <v>227347102.03181499</v>
      </c>
    </row>
    <row r="8597" spans="1:2" x14ac:dyDescent="0.25">
      <c r="A8597">
        <f ca="1">26748.7203804031*(((RANDBETWEEN(3800,4995))))</f>
        <v>129570801.52267241</v>
      </c>
      <c r="B8597">
        <v>222442874.06992418</v>
      </c>
    </row>
    <row r="8598" spans="1:2" x14ac:dyDescent="0.25">
      <c r="A8598">
        <f ca="1">32636.4199644084*(((RANDBETWEEN(3800,4995))))</f>
        <v>138998512.6284152</v>
      </c>
      <c r="B8598">
        <v>258701661.31595308</v>
      </c>
    </row>
    <row r="8599" spans="1:2" x14ac:dyDescent="0.25">
      <c r="A8599">
        <f ca="1">32317.3958591086*(((RANDBETWEEN(3800,4995))))</f>
        <v>136734901.87988847</v>
      </c>
      <c r="B8599">
        <v>210890317.00877118</v>
      </c>
    </row>
    <row r="8600" spans="1:2" x14ac:dyDescent="0.25">
      <c r="A8600">
        <f ca="1">27328.7938211249*(((RANDBETWEEN(3800,4995))))</f>
        <v>114671618.87343995</v>
      </c>
      <c r="B8600">
        <v>261626794.13981348</v>
      </c>
    </row>
    <row r="8601" spans="1:2" x14ac:dyDescent="0.25">
      <c r="A8601">
        <f ca="1">26088.7460861151*(((RANDBETWEEN(3800,4995))))</f>
        <v>103702765.69230762</v>
      </c>
      <c r="B8601">
        <v>208178867.19463861</v>
      </c>
    </row>
    <row r="8602" spans="1:2" x14ac:dyDescent="0.25">
      <c r="A8602">
        <f ca="1">26853.436404987*(((RANDBETWEEN(3800,4995))))</f>
        <v>132682829.27704087</v>
      </c>
      <c r="B8602">
        <v>225929913.69332743</v>
      </c>
    </row>
    <row r="8603" spans="1:2" x14ac:dyDescent="0.25">
      <c r="A8603">
        <f ca="1">32782.5078391862*(((RANDBETWEEN(3800,4995))))</f>
        <v>142800604.14749524</v>
      </c>
      <c r="B8603">
        <v>260628646.53119799</v>
      </c>
    </row>
    <row r="8604" spans="1:2" x14ac:dyDescent="0.25">
      <c r="A8604">
        <f ca="1">31953.32454558*(((RANDBETWEEN(3800,4995))))</f>
        <v>134012243.14416246</v>
      </c>
      <c r="B8604">
        <v>254519840.92346105</v>
      </c>
    </row>
    <row r="8605" spans="1:2" x14ac:dyDescent="0.25">
      <c r="A8605">
        <f ca="1">28243.8160488411*(((RANDBETWEEN(3800,4995))))</f>
        <v>123820889.55811951</v>
      </c>
      <c r="B8605">
        <v>220854121.56009883</v>
      </c>
    </row>
    <row r="8606" spans="1:2" x14ac:dyDescent="0.25">
      <c r="A8606">
        <f ca="1">32951.279222544*(((RANDBETWEEN(3800,4995))))</f>
        <v>129531478.62382057</v>
      </c>
      <c r="B8606">
        <v>260251800.87474638</v>
      </c>
    </row>
    <row r="8607" spans="1:2" x14ac:dyDescent="0.25">
      <c r="A8607">
        <f ca="1">32963.4356393216*(((RANDBETWEEN(3800,4995))))</f>
        <v>133435987.46797384</v>
      </c>
      <c r="B8607">
        <v>243542801.12128106</v>
      </c>
    </row>
    <row r="8608" spans="1:2" x14ac:dyDescent="0.25">
      <c r="A8608">
        <f ca="1">32105.2623564982*(((RANDBETWEEN(3800,4995))))</f>
        <v>149064733.12122133</v>
      </c>
      <c r="B8608">
        <v>226333332.24913526</v>
      </c>
    </row>
    <row r="8609" spans="1:2" x14ac:dyDescent="0.25">
      <c r="A8609">
        <f ca="1">32569.7814289996*(((RANDBETWEEN(3800,4995))))</f>
        <v>125654216.75308047</v>
      </c>
      <c r="B8609">
        <v>252413555.85861656</v>
      </c>
    </row>
    <row r="8610" spans="1:2" x14ac:dyDescent="0.25">
      <c r="A8610">
        <f ca="1">32456.4907316799*(((RANDBETWEEN(3800,4995))))</f>
        <v>126515400.87208813</v>
      </c>
      <c r="B8610">
        <v>260230988.56978363</v>
      </c>
    </row>
    <row r="8611" spans="1:2" x14ac:dyDescent="0.25">
      <c r="A8611">
        <f ca="1">27697.21753582*(((RANDBETWEEN(3800,4995))))</f>
        <v>117907055.04998574</v>
      </c>
      <c r="B8611">
        <v>255346897.49052033</v>
      </c>
    </row>
    <row r="8612" spans="1:2" x14ac:dyDescent="0.25">
      <c r="A8612">
        <f ca="1">30090.9677062546*(((RANDBETWEEN(3800,4995))))</f>
        <v>115790043.73366764</v>
      </c>
      <c r="B8612">
        <v>244037275.81453034</v>
      </c>
    </row>
    <row r="8613" spans="1:2" x14ac:dyDescent="0.25">
      <c r="A8613">
        <f ca="1">31171.3245571176*(((RANDBETWEEN(3800,4995))))</f>
        <v>148469018.86555114</v>
      </c>
      <c r="B8613">
        <v>253603529.34319475</v>
      </c>
    </row>
    <row r="8614" spans="1:2" x14ac:dyDescent="0.25">
      <c r="A8614">
        <f ca="1">32115.7277518559*(((RANDBETWEEN(3800,4995))))</f>
        <v>147379074.65326661</v>
      </c>
      <c r="B8614">
        <v>263749867.45253864</v>
      </c>
    </row>
    <row r="8615" spans="1:2" x14ac:dyDescent="0.25">
      <c r="A8615">
        <f ca="1">27880.9518629139*(((RANDBETWEEN(3800,4995))))</f>
        <v>131904783.26344557</v>
      </c>
      <c r="B8615">
        <v>224790010.22701427</v>
      </c>
    </row>
    <row r="8616" spans="1:2" x14ac:dyDescent="0.25">
      <c r="A8616">
        <f ca="1">26830.067873322*(((RANDBETWEEN(3800,4995))))</f>
        <v>105334846.47066233</v>
      </c>
      <c r="B8616">
        <v>264477731.5931122</v>
      </c>
    </row>
    <row r="8617" spans="1:2" x14ac:dyDescent="0.25">
      <c r="A8617">
        <f ca="1">29135.3361938782*(((RANDBETWEEN(3800,4995))))</f>
        <v>119979314.44639023</v>
      </c>
      <c r="B8617">
        <v>234972527.86874214</v>
      </c>
    </row>
    <row r="8618" spans="1:2" x14ac:dyDescent="0.25">
      <c r="A8618">
        <f ca="1">26959.7614852123*(((RANDBETWEEN(3800,4995))))</f>
        <v>116277451.28572048</v>
      </c>
      <c r="B8618">
        <v>237520357.43182021</v>
      </c>
    </row>
    <row r="8619" spans="1:2" x14ac:dyDescent="0.25">
      <c r="A8619">
        <f ca="1">31642.4441109495*(((RANDBETWEEN(3800,4995))))</f>
        <v>143213702.04615742</v>
      </c>
      <c r="B8619">
        <v>248851615.11831573</v>
      </c>
    </row>
    <row r="8620" spans="1:2" x14ac:dyDescent="0.25">
      <c r="A8620">
        <f ca="1">34393.557883879*(((RANDBETWEEN(3800,4995))))</f>
        <v>143111594.3548207</v>
      </c>
      <c r="B8620">
        <v>237811003.68826583</v>
      </c>
    </row>
    <row r="8621" spans="1:2" x14ac:dyDescent="0.25">
      <c r="A8621">
        <f ca="1">29089.6899289659*(((RANDBETWEEN(3800,4995))))</f>
        <v>138816000.34102511</v>
      </c>
      <c r="B8621">
        <v>223037888.86153159</v>
      </c>
    </row>
    <row r="8622" spans="1:2" x14ac:dyDescent="0.25">
      <c r="A8622">
        <f ca="1">32575.7914818931*(((RANDBETWEEN(3800,4995))))</f>
        <v>154702433.74751034</v>
      </c>
      <c r="B8622">
        <v>259012198.3708865</v>
      </c>
    </row>
    <row r="8623" spans="1:2" x14ac:dyDescent="0.25">
      <c r="A8623">
        <f ca="1">32742.6633879988*(((RANDBETWEEN(3800,4995))))</f>
        <v>140007628.64708281</v>
      </c>
      <c r="B8623">
        <v>265993759.17470941</v>
      </c>
    </row>
    <row r="8624" spans="1:2" x14ac:dyDescent="0.25">
      <c r="A8624">
        <f ca="1">33482.8342250085*(((RANDBETWEEN(3800,4995))))</f>
        <v>156532250.00191486</v>
      </c>
      <c r="B8624">
        <v>208721533.91800523</v>
      </c>
    </row>
    <row r="8625" spans="1:2" x14ac:dyDescent="0.25">
      <c r="A8625">
        <f ca="1">31974.1974640835*(((RANDBETWEEN(3800,4995))))</f>
        <v>156449748.19176057</v>
      </c>
      <c r="B8625">
        <v>245296410.80680123</v>
      </c>
    </row>
    <row r="8626" spans="1:2" x14ac:dyDescent="0.25">
      <c r="A8626">
        <f ca="1">31819.1755505387*(((RANDBETWEEN(3800,4995))))</f>
        <v>148500092.29436404</v>
      </c>
      <c r="B8626">
        <v>229083793.85776669</v>
      </c>
    </row>
    <row r="8627" spans="1:2" x14ac:dyDescent="0.25">
      <c r="A8627">
        <f ca="1">30641.4163674018*(((RANDBETWEEN(3800,4995))))</f>
        <v>140215121.29723057</v>
      </c>
      <c r="B8627">
        <v>232186614.04886007</v>
      </c>
    </row>
    <row r="8628" spans="1:2" x14ac:dyDescent="0.25">
      <c r="A8628">
        <f ca="1">31226.9361004402*(((RANDBETWEEN(3800,4995))))</f>
        <v>123658666.95774302</v>
      </c>
      <c r="B8628">
        <v>251686690.58076411</v>
      </c>
    </row>
    <row r="8629" spans="1:2" x14ac:dyDescent="0.25">
      <c r="A8629">
        <f ca="1">25967.8601894944*(((RANDBETWEEN(3800,4995))))</f>
        <v>123658950.22237232</v>
      </c>
      <c r="B8629">
        <v>248399096.20420271</v>
      </c>
    </row>
    <row r="8630" spans="1:2" x14ac:dyDescent="0.25">
      <c r="A8630">
        <f ca="1">30478.2344590934*(((RANDBETWEEN(3800,4995))))</f>
        <v>147697524.18876681</v>
      </c>
      <c r="B8630">
        <v>251354214.73266912</v>
      </c>
    </row>
    <row r="8631" spans="1:2" x14ac:dyDescent="0.25">
      <c r="A8631">
        <f ca="1">34093.0862554655*(((RANDBETWEEN(3800,4995))))</f>
        <v>139645281.30238649</v>
      </c>
      <c r="B8631">
        <v>227170516.8598735</v>
      </c>
    </row>
    <row r="8632" spans="1:2" x14ac:dyDescent="0.25">
      <c r="A8632">
        <f ca="1">31355.5797726049*(((RANDBETWEEN(3800,4995))))</f>
        <v>152576251.17349556</v>
      </c>
      <c r="B8632">
        <v>239878187.78561938</v>
      </c>
    </row>
    <row r="8633" spans="1:2" x14ac:dyDescent="0.25">
      <c r="A8633">
        <f ca="1">31830.2568877743*(((RANDBETWEEN(3800,4995))))</f>
        <v>157655262.36514619</v>
      </c>
      <c r="B8633">
        <v>259302540.3620109</v>
      </c>
    </row>
    <row r="8634" spans="1:2" x14ac:dyDescent="0.25">
      <c r="A8634">
        <f ca="1">26817.2915142861*(((RANDBETWEEN(3800,4995))))</f>
        <v>123547262.00631616</v>
      </c>
      <c r="B8634">
        <v>221048142.09886983</v>
      </c>
    </row>
    <row r="8635" spans="1:2" x14ac:dyDescent="0.25">
      <c r="A8635">
        <f ca="1">30193.5510214968*(((RANDBETWEEN(3800,4995))))</f>
        <v>134602850.45383275</v>
      </c>
      <c r="B8635">
        <v>238855742.52869111</v>
      </c>
    </row>
    <row r="8636" spans="1:2" x14ac:dyDescent="0.25">
      <c r="A8636">
        <f ca="1">28480.5183711985*(((RANDBETWEEN(3800,4995))))</f>
        <v>119475774.56717777</v>
      </c>
      <c r="B8636">
        <v>254619585.49511102</v>
      </c>
    </row>
    <row r="8637" spans="1:2" x14ac:dyDescent="0.25">
      <c r="A8637">
        <f ca="1">31400.6099049586*(((RANDBETWEEN(3800,4995))))</f>
        <v>120484140.20532629</v>
      </c>
      <c r="B8637">
        <v>205513367.80683523</v>
      </c>
    </row>
    <row r="8638" spans="1:2" x14ac:dyDescent="0.25">
      <c r="A8638">
        <f ca="1">31697.0848204438*(((RANDBETWEEN(3800,4995))))</f>
        <v>146091863.93742567</v>
      </c>
      <c r="B8638">
        <v>214097958.8559525</v>
      </c>
    </row>
    <row r="8639" spans="1:2" x14ac:dyDescent="0.25">
      <c r="A8639">
        <f ca="1">29002.5172851304*(((RANDBETWEEN(3800,4995))))</f>
        <v>113138819.92929356</v>
      </c>
      <c r="B8639">
        <v>257097488.46282038</v>
      </c>
    </row>
    <row r="8640" spans="1:2" x14ac:dyDescent="0.25">
      <c r="A8640">
        <f ca="1">29004.6523369467*(((RANDBETWEEN(3800,4995))))</f>
        <v>138294182.34256202</v>
      </c>
      <c r="B8640">
        <v>242919323.18252519</v>
      </c>
    </row>
    <row r="8641" spans="1:2" x14ac:dyDescent="0.25">
      <c r="A8641">
        <f ca="1">27541.7471089883*(((RANDBETWEEN(3800,4995))))</f>
        <v>131429217.2040921</v>
      </c>
      <c r="B8641">
        <v>208490972.20730251</v>
      </c>
    </row>
    <row r="8642" spans="1:2" x14ac:dyDescent="0.25">
      <c r="A8642">
        <f ca="1">29602.1755272004*(((RANDBETWEEN(3800,4995))))</f>
        <v>147685253.70520273</v>
      </c>
      <c r="B8642">
        <v>243202798.9378221</v>
      </c>
    </row>
    <row r="8643" spans="1:2" x14ac:dyDescent="0.25">
      <c r="A8643">
        <f ca="1">30573.7282741396*(((RANDBETWEEN(3800,4995))))</f>
        <v>149474957.53226843</v>
      </c>
      <c r="B8643">
        <v>233771539.01932824</v>
      </c>
    </row>
    <row r="8644" spans="1:2" x14ac:dyDescent="0.25">
      <c r="A8644">
        <f ca="1">29444.2516337427*(((RANDBETWEEN(3800,4995))))</f>
        <v>136680216.08383369</v>
      </c>
      <c r="B8644">
        <v>262846434.04776195</v>
      </c>
    </row>
    <row r="8645" spans="1:2" x14ac:dyDescent="0.25">
      <c r="A8645">
        <f ca="1">31587.578542355*(((RANDBETWEEN(3800,4995))))</f>
        <v>130583049.69409551</v>
      </c>
      <c r="B8645">
        <v>211361036.6962764</v>
      </c>
    </row>
    <row r="8646" spans="1:2" x14ac:dyDescent="0.25">
      <c r="A8646">
        <f ca="1">31654.1374935486*(((RANDBETWEEN(3800,4995))))</f>
        <v>140829257.70879751</v>
      </c>
      <c r="B8646">
        <v>234358523.25299329</v>
      </c>
    </row>
    <row r="8647" spans="1:2" x14ac:dyDescent="0.25">
      <c r="A8647">
        <f ca="1">29173.3115429333*(((RANDBETWEEN(3800,4995))))</f>
        <v>124570040.28832509</v>
      </c>
      <c r="B8647">
        <v>242371191.68554074</v>
      </c>
    </row>
    <row r="8648" spans="1:2" x14ac:dyDescent="0.25">
      <c r="A8648">
        <f ca="1">27107.9667802375*(((RANDBETWEEN(3800,4995))))</f>
        <v>113609488.77597523</v>
      </c>
      <c r="B8648">
        <v>237185196.75759637</v>
      </c>
    </row>
    <row r="8649" spans="1:2" x14ac:dyDescent="0.25">
      <c r="A8649">
        <f ca="1">27699.0692027965*(((RANDBETWEEN(3800,4995))))</f>
        <v>132733939.61980106</v>
      </c>
      <c r="B8649">
        <v>240704494.00924009</v>
      </c>
    </row>
    <row r="8650" spans="1:2" x14ac:dyDescent="0.25">
      <c r="A8650">
        <f ca="1">28157.6511505977*(((RANDBETWEEN(3800,4995))))</f>
        <v>119078706.71587752</v>
      </c>
      <c r="B8650">
        <v>205789197.36210421</v>
      </c>
    </row>
    <row r="8651" spans="1:2" x14ac:dyDescent="0.25">
      <c r="A8651">
        <f ca="1">30838.599202929*(((RANDBETWEEN(3800,4995))))</f>
        <v>121380726.46272872</v>
      </c>
      <c r="B8651">
        <v>220966312.96335256</v>
      </c>
    </row>
    <row r="8652" spans="1:2" x14ac:dyDescent="0.25">
      <c r="A8652">
        <f ca="1">27942.4939240354*(((RANDBETWEEN(3800,4995))))</f>
        <v>123282283.19284417</v>
      </c>
      <c r="B8652">
        <v>218652372.64452147</v>
      </c>
    </row>
    <row r="8653" spans="1:2" x14ac:dyDescent="0.25">
      <c r="A8653">
        <f ca="1">32653.0483859547*(((RANDBETWEEN(3800,4995))))</f>
        <v>155428510.31714419</v>
      </c>
      <c r="B8653">
        <v>222476190.6833778</v>
      </c>
    </row>
    <row r="8654" spans="1:2" x14ac:dyDescent="0.25">
      <c r="A8654">
        <f ca="1">26693.6724535305*(((RANDBETWEEN(3800,4995))))</f>
        <v>107975905.07453127</v>
      </c>
      <c r="B8654">
        <v>209289228.77589387</v>
      </c>
    </row>
    <row r="8655" spans="1:2" x14ac:dyDescent="0.25">
      <c r="A8655">
        <f ca="1">26627.5093403071*(((RANDBETWEEN(3800,4995))))</f>
        <v>120542734.78357041</v>
      </c>
      <c r="B8655">
        <v>263888499.41488248</v>
      </c>
    </row>
    <row r="8656" spans="1:2" x14ac:dyDescent="0.25">
      <c r="A8656">
        <f ca="1">27584.5473085127*(((RANDBETWEEN(3800,4995))))</f>
        <v>115082731.37111484</v>
      </c>
      <c r="B8656">
        <v>227456768.75121924</v>
      </c>
    </row>
    <row r="8657" spans="1:2" x14ac:dyDescent="0.25">
      <c r="A8657">
        <f ca="1">29140.161909311*(((RANDBETWEEN(3800,4995))))</f>
        <v>126031200.25777015</v>
      </c>
      <c r="B8657">
        <v>218167766.09406474</v>
      </c>
    </row>
    <row r="8658" spans="1:2" x14ac:dyDescent="0.25">
      <c r="A8658">
        <f ca="1">26422.0237875011*(((RANDBETWEEN(3800,4995))))</f>
        <v>121462043.35114273</v>
      </c>
      <c r="B8658">
        <v>229905827.31200546</v>
      </c>
    </row>
    <row r="8659" spans="1:2" x14ac:dyDescent="0.25">
      <c r="A8659">
        <f ca="1">30302.1685034143*(((RANDBETWEEN(3800,4995))))</f>
        <v>120239004.621548</v>
      </c>
      <c r="B8659">
        <v>219648918.22165778</v>
      </c>
    </row>
    <row r="8660" spans="1:2" x14ac:dyDescent="0.25">
      <c r="A8660">
        <f ca="1">28012.9949008594*(((RANDBETWEEN(3800,4995))))</f>
        <v>108410290.26632577</v>
      </c>
      <c r="B8660">
        <v>233764886.61426061</v>
      </c>
    </row>
    <row r="8661" spans="1:2" x14ac:dyDescent="0.25">
      <c r="A8661">
        <f ca="1">30534.7229388382*(((RANDBETWEEN(3800,4995))))</f>
        <v>136459676.81366777</v>
      </c>
      <c r="B8661">
        <v>209679680.67369214</v>
      </c>
    </row>
    <row r="8662" spans="1:2" x14ac:dyDescent="0.25">
      <c r="A8662">
        <f ca="1">24905.1907466175*(((RANDBETWEEN(3800,4995))))</f>
        <v>118498897.57240587</v>
      </c>
      <c r="B8662">
        <v>245983217.68666285</v>
      </c>
    </row>
    <row r="8663" spans="1:2" x14ac:dyDescent="0.25">
      <c r="A8663">
        <f ca="1">28770.4106810812*(((RANDBETWEEN(3800,4995))))</f>
        <v>121583755.53824916</v>
      </c>
      <c r="B8663">
        <v>244702053.34501138</v>
      </c>
    </row>
    <row r="8664" spans="1:2" x14ac:dyDescent="0.25">
      <c r="A8664">
        <f ca="1">27222.2924340518*(((RANDBETWEEN(3800,4995))))</f>
        <v>129850334.91042703</v>
      </c>
      <c r="B8664">
        <v>206770061.66964954</v>
      </c>
    </row>
    <row r="8665" spans="1:2" x14ac:dyDescent="0.25">
      <c r="A8665">
        <f ca="1">27909.0277319848*(((RANDBETWEEN(3800,4995))))</f>
        <v>125981351.1821792</v>
      </c>
      <c r="B8665">
        <v>208600720.96208388</v>
      </c>
    </row>
    <row r="8666" spans="1:2" x14ac:dyDescent="0.25">
      <c r="A8666">
        <f ca="1">30144.3084742372*(((RANDBETWEEN(3800,4995))))</f>
        <v>115241691.29700898</v>
      </c>
      <c r="B8666">
        <v>229388872.19273597</v>
      </c>
    </row>
    <row r="8667" spans="1:2" x14ac:dyDescent="0.25">
      <c r="A8667">
        <f ca="1">26947.8741488508*(((RANDBETWEEN(3800,4995))))</f>
        <v>109300577.54773891</v>
      </c>
      <c r="B8667">
        <v>253159583.33184072</v>
      </c>
    </row>
    <row r="8668" spans="1:2" x14ac:dyDescent="0.25">
      <c r="A8668">
        <f ca="1">32321.1521829381*(((RANDBETWEEN(3800,4995))))</f>
        <v>156692945.78288406</v>
      </c>
      <c r="B8668">
        <v>246094684.11051801</v>
      </c>
    </row>
    <row r="8669" spans="1:2" x14ac:dyDescent="0.25">
      <c r="A8669">
        <f ca="1">30197.4848190444*(((RANDBETWEEN(3800,4995))))</f>
        <v>122450800.9412251</v>
      </c>
      <c r="B8669">
        <v>204847716.60381308</v>
      </c>
    </row>
    <row r="8670" spans="1:2" x14ac:dyDescent="0.25">
      <c r="A8670">
        <f ca="1">27590.4706484558*(((RANDBETWEEN(3800,4995))))</f>
        <v>106526807.17368786</v>
      </c>
      <c r="B8670">
        <v>222645565.43857789</v>
      </c>
    </row>
    <row r="8671" spans="1:2" x14ac:dyDescent="0.25">
      <c r="A8671">
        <f ca="1">29876.4197247967*(((RANDBETWEEN(3800,4995))))</f>
        <v>147440131.34187168</v>
      </c>
      <c r="B8671">
        <v>242729840.63664711</v>
      </c>
    </row>
    <row r="8672" spans="1:2" x14ac:dyDescent="0.25">
      <c r="A8672">
        <f ca="1">29145.3145952267*(((RANDBETWEEN(3800,4995))))</f>
        <v>122556047.87292831</v>
      </c>
      <c r="B8672">
        <v>238918445.21978086</v>
      </c>
    </row>
    <row r="8673" spans="1:2" x14ac:dyDescent="0.25">
      <c r="A8673">
        <f ca="1">31331.4104385149*(((RANDBETWEEN(3800,4995))))</f>
        <v>144813779.04681593</v>
      </c>
      <c r="B8673">
        <v>219619618.45820582</v>
      </c>
    </row>
    <row r="8674" spans="1:2" x14ac:dyDescent="0.25">
      <c r="A8674">
        <f ca="1">28338.8360667258*(((RANDBETWEEN(3800,4995))))</f>
        <v>124860911.70999391</v>
      </c>
      <c r="B8674">
        <v>253607173.11302143</v>
      </c>
    </row>
    <row r="8675" spans="1:2" x14ac:dyDescent="0.25">
      <c r="A8675">
        <f ca="1">33193.62203617*(((RANDBETWEEN(3800,4995))))</f>
        <v>145321677.27435213</v>
      </c>
      <c r="B8675">
        <v>214350761.04952052</v>
      </c>
    </row>
    <row r="8676" spans="1:2" x14ac:dyDescent="0.25">
      <c r="A8676">
        <f ca="1">27818.3295345402*(((RANDBETWEEN(3800,4995))))</f>
        <v>118088808.87412332</v>
      </c>
      <c r="B8676">
        <v>212004379.4226079</v>
      </c>
    </row>
    <row r="8677" spans="1:2" x14ac:dyDescent="0.25">
      <c r="A8677">
        <f ca="1">27267.2197256032*(((RANDBETWEEN(3800,4995))))</f>
        <v>128946682.08237776</v>
      </c>
      <c r="B8677">
        <v>209334762.98996055</v>
      </c>
    </row>
    <row r="8678" spans="1:2" x14ac:dyDescent="0.25">
      <c r="A8678">
        <f ca="1">28353.9348176443*(((RANDBETWEEN(3800,4995))))</f>
        <v>117356936.21022962</v>
      </c>
      <c r="B8678">
        <v>267113656.36007115</v>
      </c>
    </row>
    <row r="8679" spans="1:2" x14ac:dyDescent="0.25">
      <c r="A8679">
        <f ca="1">27072.351492284*(((RANDBETWEEN(3800,4995))))</f>
        <v>129162188.96968712</v>
      </c>
      <c r="B8679">
        <v>226019286.34372106</v>
      </c>
    </row>
    <row r="8680" spans="1:2" x14ac:dyDescent="0.25">
      <c r="A8680">
        <f ca="1">28768.7164442054*(((RANDBETWEEN(3800,4995))))</f>
        <v>135011586.27265579</v>
      </c>
      <c r="B8680">
        <v>227390893.26748681</v>
      </c>
    </row>
    <row r="8681" spans="1:2" x14ac:dyDescent="0.25">
      <c r="A8681">
        <f ca="1">34350.6199248006*(((RANDBETWEEN(3800,4995))))</f>
        <v>163818106.42137399</v>
      </c>
      <c r="B8681">
        <v>260621281.75944301</v>
      </c>
    </row>
    <row r="8682" spans="1:2" x14ac:dyDescent="0.25">
      <c r="A8682">
        <f ca="1">27830.6339385582*(((RANDBETWEEN(3800,4995))))</f>
        <v>134421961.92323613</v>
      </c>
      <c r="B8682">
        <v>254815961.6007005</v>
      </c>
    </row>
    <row r="8683" spans="1:2" x14ac:dyDescent="0.25">
      <c r="A8683">
        <f ca="1">32487.8356459734*(((RANDBETWEEN(3800,4995))))</f>
        <v>125727923.94991699</v>
      </c>
      <c r="B8683">
        <v>248437749.5632045</v>
      </c>
    </row>
    <row r="8684" spans="1:2" x14ac:dyDescent="0.25">
      <c r="A8684">
        <f ca="1">30235.920206993*(((RANDBETWEEN(3800,4995))))</f>
        <v>131254129.61855672</v>
      </c>
      <c r="B8684">
        <v>244354508.15697169</v>
      </c>
    </row>
    <row r="8685" spans="1:2" x14ac:dyDescent="0.25">
      <c r="A8685">
        <f ca="1">30436.4591561688*(((RANDBETWEEN(3800,4995))))</f>
        <v>141559971.53534091</v>
      </c>
      <c r="B8685">
        <v>230110889.31701869</v>
      </c>
    </row>
    <row r="8686" spans="1:2" x14ac:dyDescent="0.25">
      <c r="A8686">
        <f ca="1">27139.888036658*(((RANDBETWEEN(3800,4995))))</f>
        <v>131411337.87349831</v>
      </c>
      <c r="B8686">
        <v>225572616.881192</v>
      </c>
    </row>
    <row r="8687" spans="1:2" x14ac:dyDescent="0.25">
      <c r="A8687">
        <f ca="1">29400.2062289018*(((RANDBETWEEN(3800,4995))))</f>
        <v>111720783.66982695</v>
      </c>
      <c r="B8687">
        <v>231246027.6688123</v>
      </c>
    </row>
    <row r="8688" spans="1:2" x14ac:dyDescent="0.25">
      <c r="A8688">
        <f ca="1">29288.9378857738*(((RANDBETWEEN(3800,4995))))</f>
        <v>117067884.72943774</v>
      </c>
      <c r="B8688">
        <v>250420550.32357913</v>
      </c>
    </row>
    <row r="8689" spans="1:2" x14ac:dyDescent="0.25">
      <c r="A8689">
        <f ca="1">29484.250589119*(((RANDBETWEEN(3800,4995))))</f>
        <v>112305510.49395435</v>
      </c>
      <c r="B8689">
        <v>267279661.75893098</v>
      </c>
    </row>
    <row r="8690" spans="1:2" x14ac:dyDescent="0.25">
      <c r="A8690">
        <f ca="1">28565.7044655688*(((RANDBETWEEN(3800,4995))))</f>
        <v>118233450.78298913</v>
      </c>
      <c r="B8690">
        <v>219742932.77348936</v>
      </c>
    </row>
    <row r="8691" spans="1:2" x14ac:dyDescent="0.25">
      <c r="A8691">
        <f ca="1">26570.1933944591*(((RANDBETWEEN(3800,4995))))</f>
        <v>114570673.91690755</v>
      </c>
      <c r="B8691">
        <v>246261714.91206014</v>
      </c>
    </row>
    <row r="8692" spans="1:2" x14ac:dyDescent="0.25">
      <c r="A8692">
        <f ca="1">28578.7144955787*(((RANDBETWEEN(3800,4995))))</f>
        <v>138806816.30502585</v>
      </c>
      <c r="B8692">
        <v>224861305.65432531</v>
      </c>
    </row>
    <row r="8693" spans="1:2" x14ac:dyDescent="0.25">
      <c r="A8693">
        <f ca="1">27594.8930170146*(((RANDBETWEEN(3800,4995))))</f>
        <v>110158812.92392232</v>
      </c>
      <c r="B8693">
        <v>223564385.13279659</v>
      </c>
    </row>
    <row r="8694" spans="1:2" x14ac:dyDescent="0.25">
      <c r="A8694">
        <f ca="1">32161.7041157694*(((RANDBETWEEN(3800,4995))))</f>
        <v>159296920.4854058</v>
      </c>
      <c r="B8694">
        <v>208549201.624174</v>
      </c>
    </row>
    <row r="8695" spans="1:2" x14ac:dyDescent="0.25">
      <c r="A8695">
        <f ca="1">30492.6161583589*(((RANDBETWEEN(3800,4995))))</f>
        <v>149352833.94364184</v>
      </c>
      <c r="B8695">
        <v>257369701.99725854</v>
      </c>
    </row>
    <row r="8696" spans="1:2" x14ac:dyDescent="0.25">
      <c r="A8696">
        <f ca="1">30273.7669073386*(((RANDBETWEEN(3800,4995))))</f>
        <v>118309881.07387941</v>
      </c>
      <c r="B8696">
        <v>217321091.94760001</v>
      </c>
    </row>
    <row r="8697" spans="1:2" x14ac:dyDescent="0.25">
      <c r="A8697">
        <f ca="1">29930.3725742091*(((RANDBETWEEN(3800,4995))))</f>
        <v>126186450.7728655</v>
      </c>
      <c r="B8697">
        <v>253340653.74534184</v>
      </c>
    </row>
    <row r="8698" spans="1:2" x14ac:dyDescent="0.25">
      <c r="A8698">
        <f ca="1">29595.5842585042*(((RANDBETWEEN(3800,4995))))</f>
        <v>134127187.85954103</v>
      </c>
      <c r="B8698">
        <v>244999726.52879944</v>
      </c>
    </row>
    <row r="8699" spans="1:2" x14ac:dyDescent="0.25">
      <c r="A8699">
        <f ca="1">30753.9143824989*(((RANDBETWEEN(3800,4995))))</f>
        <v>123692243.64641048</v>
      </c>
      <c r="B8699">
        <v>250723799.04003459</v>
      </c>
    </row>
    <row r="8700" spans="1:2" x14ac:dyDescent="0.25">
      <c r="A8700">
        <f ca="1">25616.3435343596*(((RANDBETWEEN(3800,4995))))</f>
        <v>102490990.48097257</v>
      </c>
      <c r="B8700">
        <v>211076695.18004212</v>
      </c>
    </row>
    <row r="8701" spans="1:2" x14ac:dyDescent="0.25">
      <c r="A8701">
        <f ca="1">30781.2096311369*(((RANDBETWEEN(3800,4995))))</f>
        <v>122940151.2667606</v>
      </c>
      <c r="B8701">
        <v>233807625.89964569</v>
      </c>
    </row>
    <row r="8702" spans="1:2" x14ac:dyDescent="0.25">
      <c r="A8702">
        <f ca="1">27776.0037689513*(((RANDBETWEEN(3800,4995))))</f>
        <v>121381136.47031732</v>
      </c>
      <c r="B8702">
        <v>236392446.40858269</v>
      </c>
    </row>
    <row r="8703" spans="1:2" x14ac:dyDescent="0.25">
      <c r="A8703">
        <f ca="1">28095.2852836423*(((RANDBETWEEN(3800,4995))))</f>
        <v>126316402.63525589</v>
      </c>
      <c r="B8703">
        <v>218603385.46649325</v>
      </c>
    </row>
    <row r="8704" spans="1:2" x14ac:dyDescent="0.25">
      <c r="A8704">
        <f ca="1">31666.1607352537*(((RANDBETWEEN(3800,4995))))</f>
        <v>134327853.83894631</v>
      </c>
      <c r="B8704">
        <v>250541969.22237986</v>
      </c>
    </row>
    <row r="8705" spans="1:2" x14ac:dyDescent="0.25">
      <c r="A8705">
        <f ca="1">31632.7148893755*(((RANDBETWEEN(3800,4995))))</f>
        <v>150350293.86920169</v>
      </c>
      <c r="B8705">
        <v>237296903.51404175</v>
      </c>
    </row>
    <row r="8706" spans="1:2" x14ac:dyDescent="0.25">
      <c r="A8706">
        <f ca="1">25829.0582009142*(((RANDBETWEEN(3800,4995))))</f>
        <v>121319086.36969379</v>
      </c>
      <c r="B8706">
        <v>209776420.40938267</v>
      </c>
    </row>
    <row r="8707" spans="1:2" x14ac:dyDescent="0.25">
      <c r="A8707">
        <f ca="1">32149.3211438804*(((RANDBETWEEN(3800,4995))))</f>
        <v>128725881.86009713</v>
      </c>
      <c r="B8707">
        <v>259409364.63541174</v>
      </c>
    </row>
    <row r="8708" spans="1:2" x14ac:dyDescent="0.25">
      <c r="A8708">
        <f ca="1">29222.2337016457*(((RANDBETWEEN(3800,4995))))</f>
        <v>124778937.90602721</v>
      </c>
      <c r="B8708">
        <v>254740397.7312158</v>
      </c>
    </row>
    <row r="8709" spans="1:2" x14ac:dyDescent="0.25">
      <c r="A8709">
        <f ca="1">29701.7377316952*(((RANDBETWEEN(3800,4995))))</f>
        <v>130242119.95348355</v>
      </c>
      <c r="B8709">
        <v>216918060.42062697</v>
      </c>
    </row>
    <row r="8710" spans="1:2" x14ac:dyDescent="0.25">
      <c r="A8710">
        <f ca="1">28237.8276050239*(((RANDBETWEEN(3800,4995))))</f>
        <v>136896988.22915626</v>
      </c>
      <c r="B8710">
        <v>261864300.76499042</v>
      </c>
    </row>
    <row r="8711" spans="1:2" x14ac:dyDescent="0.25">
      <c r="A8711">
        <f ca="1">26423.4105373684*(((RANDBETWEEN(3800,4995))))</f>
        <v>123846525.18864585</v>
      </c>
      <c r="B8711">
        <v>219699906.67158574</v>
      </c>
    </row>
    <row r="8712" spans="1:2" x14ac:dyDescent="0.25">
      <c r="A8712">
        <f ca="1">28592.3136620806*(((RANDBETWEEN(3800,4995))))</f>
        <v>126864095.71865155</v>
      </c>
      <c r="B8712">
        <v>237464845.50223127</v>
      </c>
    </row>
    <row r="8713" spans="1:2" x14ac:dyDescent="0.25">
      <c r="A8713">
        <f ca="1">30532.6152433595*(((RANDBETWEEN(3800,4995))))</f>
        <v>138984464.58777267</v>
      </c>
      <c r="B8713">
        <v>226741027.7899721</v>
      </c>
    </row>
    <row r="8714" spans="1:2" x14ac:dyDescent="0.25">
      <c r="A8714">
        <f ca="1">30003.8867271696*(((RANDBETWEEN(3800,4995))))</f>
        <v>126496386.44174695</v>
      </c>
      <c r="B8714">
        <v>224456178.33309314</v>
      </c>
    </row>
    <row r="8715" spans="1:2" x14ac:dyDescent="0.25">
      <c r="A8715">
        <f ca="1">33058.9586613884*(((RANDBETWEEN(3800,4995))))</f>
        <v>132103598.81090799</v>
      </c>
      <c r="B8715">
        <v>254683849.66796133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63981-BE21-45CD-9772-92798641B27B}">
  <dimension ref="A1:B15308"/>
  <sheetViews>
    <sheetView topLeftCell="A15293" workbookViewId="0">
      <selection activeCell="A15308" sqref="A1:A15308"/>
    </sheetView>
  </sheetViews>
  <sheetFormatPr defaultRowHeight="13.8" x14ac:dyDescent="0.25"/>
  <sheetData>
    <row r="1" spans="1:2" x14ac:dyDescent="0.25">
      <c r="A1">
        <f ca="1">30088.4888731648*(((RANDBETWEEN(3800,4910))))</f>
        <v>123934485.66856584</v>
      </c>
      <c r="B1">
        <v>189578598.54494572</v>
      </c>
    </row>
    <row r="2" spans="1:2" x14ac:dyDescent="0.25">
      <c r="A2">
        <f ca="1">33146.7651321577*(((RANDBETWEEN(3800,4910))))</f>
        <v>154497072.28098699</v>
      </c>
      <c r="B2">
        <v>159549092.2596004</v>
      </c>
    </row>
    <row r="3" spans="1:2" x14ac:dyDescent="0.25">
      <c r="A3">
        <f ca="1">34486.0465833118*(((RANDBETWEEN(3800,4910))))</f>
        <v>140841014.24624524</v>
      </c>
      <c r="B3">
        <v>170710508.00999996</v>
      </c>
    </row>
    <row r="4" spans="1:2" x14ac:dyDescent="0.25">
      <c r="A4">
        <f ca="1">29788.2547065349*(((RANDBETWEEN(3800,4910))))</f>
        <v>146170965.84496692</v>
      </c>
      <c r="B4">
        <v>162510731.51680139</v>
      </c>
    </row>
    <row r="5" spans="1:2" x14ac:dyDescent="0.25">
      <c r="A5">
        <f ca="1">30054.379915934*(((RANDBETWEEN(3800,4910))))</f>
        <v>143659935.99816445</v>
      </c>
      <c r="B5">
        <v>165220372.87425032</v>
      </c>
    </row>
    <row r="6" spans="1:2" x14ac:dyDescent="0.25">
      <c r="A6">
        <f ca="1">28995.8603721369*(((RANDBETWEEN(3800,4910))))</f>
        <v>118825035.80501688</v>
      </c>
      <c r="B6">
        <v>144040636.70952266</v>
      </c>
    </row>
    <row r="7" spans="1:2" x14ac:dyDescent="0.25">
      <c r="A7">
        <f ca="1">30950.4836578361*(((RANDBETWEEN(3800,4910))))</f>
        <v>138101058.0812645</v>
      </c>
      <c r="B7">
        <v>154339973.06956249</v>
      </c>
    </row>
    <row r="8" spans="1:2" x14ac:dyDescent="0.25">
      <c r="A8">
        <f ca="1">33462.7078549065*(((RANDBETWEEN(3800,4910))))</f>
        <v>161591416.2313433</v>
      </c>
      <c r="B8">
        <v>190940677.02920514</v>
      </c>
    </row>
    <row r="9" spans="1:2" x14ac:dyDescent="0.25">
      <c r="A9">
        <f ca="1">38319.3530577355*(((RANDBETWEEN(3800,4910))))</f>
        <v>179909362.60606816</v>
      </c>
      <c r="B9">
        <v>181609807.7464292</v>
      </c>
    </row>
    <row r="10" spans="1:2" x14ac:dyDescent="0.25">
      <c r="A10">
        <f ca="1">40627.8258383536*(((RANDBETWEEN(3800,4910))))</f>
        <v>182297054.53669262</v>
      </c>
      <c r="B10">
        <v>178071126.96406877</v>
      </c>
    </row>
    <row r="11" spans="1:2" x14ac:dyDescent="0.25">
      <c r="A11">
        <f ca="1">33650.3496926878*(((RANDBETWEEN(3800,4910))))</f>
        <v>138101035.13879085</v>
      </c>
      <c r="B11">
        <v>154659245.89500812</v>
      </c>
    </row>
    <row r="12" spans="1:2" x14ac:dyDescent="0.25">
      <c r="A12">
        <f ca="1">38400.0086894908*(((RANDBETWEEN(3800,4910))))</f>
        <v>182784041.361976</v>
      </c>
      <c r="B12">
        <v>165375513.70494661</v>
      </c>
    </row>
    <row r="13" spans="1:2" x14ac:dyDescent="0.25">
      <c r="A13">
        <f ca="1">33188.82551187*(((RANDBETWEEN(3800,4910))))</f>
        <v>129104531.24117431</v>
      </c>
      <c r="B13">
        <v>151479750.72675991</v>
      </c>
    </row>
    <row r="14" spans="1:2" x14ac:dyDescent="0.25">
      <c r="A14">
        <f ca="1">39504.6632249754*(((RANDBETWEEN(3800,4910))))</f>
        <v>158216176.21602663</v>
      </c>
      <c r="B14">
        <v>167632851.29452115</v>
      </c>
    </row>
    <row r="15" spans="1:2" x14ac:dyDescent="0.25">
      <c r="A15">
        <f ca="1">35525.1047128357*(((RANDBETWEEN(3800,4910))))</f>
        <v>161497126.02455124</v>
      </c>
      <c r="B15">
        <v>157347432.16106963</v>
      </c>
    </row>
    <row r="16" spans="1:2" x14ac:dyDescent="0.25">
      <c r="A16">
        <f ca="1">31146.7870812666*(((RANDBETWEEN(3800,4910))))</f>
        <v>150657009.1120865</v>
      </c>
      <c r="B16">
        <v>146671913.17431548</v>
      </c>
    </row>
    <row r="17" spans="1:2" x14ac:dyDescent="0.25">
      <c r="A17">
        <f ca="1">33718.0219918856*(((RANDBETWEEN(3800,4910))))</f>
        <v>157901496.98800024</v>
      </c>
      <c r="B17">
        <v>180196493.95949304</v>
      </c>
    </row>
    <row r="18" spans="1:2" x14ac:dyDescent="0.25">
      <c r="A18">
        <f ca="1">38747.5637520298*(((RANDBETWEEN(3800,4910))))</f>
        <v>167699455.91878513</v>
      </c>
      <c r="B18">
        <v>148307046.66314924</v>
      </c>
    </row>
    <row r="19" spans="1:2" x14ac:dyDescent="0.25">
      <c r="A19">
        <f ca="1">29499.5314372768*(((RANDBETWEEN(3800,4910))))</f>
        <v>138175805.25220448</v>
      </c>
      <c r="B19">
        <v>157232333.49381366</v>
      </c>
    </row>
    <row r="20" spans="1:2" x14ac:dyDescent="0.25">
      <c r="A20">
        <f ca="1">28141.1307940938*(((RANDBETWEEN(3800,4910))))</f>
        <v>133417101.09479848</v>
      </c>
      <c r="B20">
        <v>163550426.08553359</v>
      </c>
    </row>
    <row r="21" spans="1:2" x14ac:dyDescent="0.25">
      <c r="A21">
        <f ca="1">43392.8673582216*(((RANDBETWEEN(3800,4910))))</f>
        <v>188802365.87562218</v>
      </c>
      <c r="B21">
        <v>148239797.67892331</v>
      </c>
    </row>
    <row r="22" spans="1:2" x14ac:dyDescent="0.25">
      <c r="A22">
        <f ca="1">31116.1995951947*(((RANDBETWEEN(3800,4910))))</f>
        <v>144845909.1156314</v>
      </c>
      <c r="B22">
        <v>158484110.39000675</v>
      </c>
    </row>
    <row r="23" spans="1:2" x14ac:dyDescent="0.25">
      <c r="A23">
        <f ca="1">33478.330238178*(((RANDBETWEEN(3800,4910))))</f>
        <v>153397709.15133181</v>
      </c>
      <c r="B23">
        <v>193352291.39059031</v>
      </c>
    </row>
    <row r="24" spans="1:2" x14ac:dyDescent="0.25">
      <c r="A24">
        <f ca="1">32592.4668198364*(((RANDBETWEEN(3800,4910))))</f>
        <v>131966898.15351765</v>
      </c>
      <c r="B24">
        <v>171208057.40597147</v>
      </c>
    </row>
    <row r="25" spans="1:2" x14ac:dyDescent="0.25">
      <c r="A25">
        <f ca="1">32952.1798354469*(((RANDBETWEEN(3800,4910))))</f>
        <v>144066930.24057394</v>
      </c>
      <c r="B25">
        <v>150293319.43139967</v>
      </c>
    </row>
    <row r="26" spans="1:2" x14ac:dyDescent="0.25">
      <c r="A26">
        <f ca="1">32880.9844418719*(((RANDBETWEEN(3800,4910))))</f>
        <v>155855866.25447267</v>
      </c>
      <c r="B26">
        <v>160853130.73651314</v>
      </c>
    </row>
    <row r="27" spans="1:2" x14ac:dyDescent="0.25">
      <c r="A27">
        <f ca="1">32897.7650581281*(((RANDBETWEEN(3800,4910))))</f>
        <v>127281453.00989747</v>
      </c>
      <c r="B27">
        <v>196600783.08652151</v>
      </c>
    </row>
    <row r="28" spans="1:2" x14ac:dyDescent="0.25">
      <c r="A28">
        <f ca="1">30103.0819268488*(((RANDBETWEEN(3800,4910))))</f>
        <v>115656040.76295318</v>
      </c>
      <c r="B28">
        <v>144481417.60992935</v>
      </c>
    </row>
    <row r="29" spans="1:2" x14ac:dyDescent="0.25">
      <c r="A29">
        <f ca="1">31822.2839844028*(((RANDBETWEEN(3800,4910))))</f>
        <v>132858035.63488162</v>
      </c>
      <c r="B29">
        <v>191656569.50718892</v>
      </c>
    </row>
    <row r="30" spans="1:2" x14ac:dyDescent="0.25">
      <c r="A30">
        <f ca="1">36600.5215481146*(((RANDBETWEEN(3800,4910))))</f>
        <v>172864263.27174518</v>
      </c>
      <c r="B30">
        <v>202486807.56333405</v>
      </c>
    </row>
    <row r="31" spans="1:2" x14ac:dyDescent="0.25">
      <c r="A31">
        <f ca="1">37047.4546596236*(((RANDBETWEEN(3800,4910))))</f>
        <v>170418291.43426877</v>
      </c>
      <c r="B31">
        <v>151344152.64235437</v>
      </c>
    </row>
    <row r="32" spans="1:2" x14ac:dyDescent="0.25">
      <c r="A32">
        <f ca="1">33290.5589683809*(((RANDBETWEEN(3800,4910))))</f>
        <v>130898477.86367373</v>
      </c>
      <c r="B32">
        <v>154686397.62354484</v>
      </c>
    </row>
    <row r="33" spans="1:2" x14ac:dyDescent="0.25">
      <c r="A33">
        <f ca="1">32888.4412452911*(((RANDBETWEEN(3800,4910))))</f>
        <v>145465575.62792268</v>
      </c>
      <c r="B33">
        <v>185076507.78406677</v>
      </c>
    </row>
    <row r="34" spans="1:2" x14ac:dyDescent="0.25">
      <c r="A34">
        <f ca="1">32024.7687358038*(((RANDBETWEEN(3800,4910))))</f>
        <v>122110443.18962026</v>
      </c>
      <c r="B34">
        <v>190086792.36799657</v>
      </c>
    </row>
    <row r="35" spans="1:2" x14ac:dyDescent="0.25">
      <c r="A35">
        <f ca="1">29745.716475454*(((RANDBETWEEN(3800,4910))))</f>
        <v>145159096.40021569</v>
      </c>
      <c r="B35">
        <v>151572771.65638417</v>
      </c>
    </row>
    <row r="36" spans="1:2" x14ac:dyDescent="0.25">
      <c r="A36">
        <f ca="1">40129.6179267911*(((RANDBETWEEN(3800,4910))))</f>
        <v>165454414.71215984</v>
      </c>
      <c r="B36">
        <v>147690872.99437419</v>
      </c>
    </row>
    <row r="37" spans="1:2" x14ac:dyDescent="0.25">
      <c r="A37">
        <f ca="1">36613.293017193*(((RANDBETWEEN(3800,4910))))</f>
        <v>141583604.09748551</v>
      </c>
      <c r="B37">
        <v>165547489.27522942</v>
      </c>
    </row>
    <row r="38" spans="1:2" x14ac:dyDescent="0.25">
      <c r="A38">
        <f ca="1">32700.4007878826*(((RANDBETWEEN(3800,4910))))</f>
        <v>143881763.46668339</v>
      </c>
      <c r="B38">
        <v>179729840.86516476</v>
      </c>
    </row>
    <row r="39" spans="1:2" x14ac:dyDescent="0.25">
      <c r="A39">
        <f ca="1">31957.6786749641*(((RANDBETWEEN(3800,4910))))</f>
        <v>156432837.11394915</v>
      </c>
      <c r="B39">
        <v>178209832.92086017</v>
      </c>
    </row>
    <row r="40" spans="1:2" x14ac:dyDescent="0.25">
      <c r="A40">
        <f ca="1">33648.4945186569*(((RANDBETWEEN(3800,4910))))</f>
        <v>164507489.70171341</v>
      </c>
      <c r="B40">
        <v>173932885.62126571</v>
      </c>
    </row>
    <row r="41" spans="1:2" x14ac:dyDescent="0.25">
      <c r="A41">
        <f ca="1">35571.386529828*(((RANDBETWEEN(3800,4910))))</f>
        <v>167612373.32854956</v>
      </c>
      <c r="B41">
        <v>145927680.80128548</v>
      </c>
    </row>
    <row r="42" spans="1:2" x14ac:dyDescent="0.25">
      <c r="A42">
        <f ca="1">30259.1636262437*(((RANDBETWEEN(3800,4910))))</f>
        <v>135621571.37282419</v>
      </c>
      <c r="B42">
        <v>150467460.40370071</v>
      </c>
    </row>
    <row r="43" spans="1:2" x14ac:dyDescent="0.25">
      <c r="A43">
        <f ca="1">30686.739227328*(((RANDBETWEEN(3800,4910))))</f>
        <v>116732356.02075587</v>
      </c>
      <c r="B43">
        <v>178839540.95280719</v>
      </c>
    </row>
    <row r="44" spans="1:2" x14ac:dyDescent="0.25">
      <c r="A44">
        <f ca="1">32167.7195606204*(((RANDBETWEEN(3800,4910))))</f>
        <v>149965908.59161252</v>
      </c>
      <c r="B44">
        <v>176564532.00020918</v>
      </c>
    </row>
    <row r="45" spans="1:2" x14ac:dyDescent="0.25">
      <c r="A45">
        <f ca="1">32724.4058274706*(((RANDBETWEEN(3800,4910))))</f>
        <v>150859510.86463928</v>
      </c>
      <c r="B45">
        <v>185735288.08871052</v>
      </c>
    </row>
    <row r="46" spans="1:2" x14ac:dyDescent="0.25">
      <c r="A46">
        <f ca="1">28181.1420997734*(((RANDBETWEEN(3800,4910))))</f>
        <v>137918509.43629095</v>
      </c>
      <c r="B46">
        <v>172649356.02212158</v>
      </c>
    </row>
    <row r="47" spans="1:2" x14ac:dyDescent="0.25">
      <c r="A47">
        <f ca="1">37746.8026949015*(((RANDBETWEEN(3800,4910))))</f>
        <v>178278149.12801999</v>
      </c>
      <c r="B47">
        <v>193784304.25551456</v>
      </c>
    </row>
    <row r="48" spans="1:2" x14ac:dyDescent="0.25">
      <c r="A48">
        <f ca="1">32182.6105431581*(((RANDBETWEEN(3800,4910))))</f>
        <v>128215520.40394172</v>
      </c>
      <c r="B48">
        <v>170917963.18785807</v>
      </c>
    </row>
    <row r="49" spans="1:2" x14ac:dyDescent="0.25">
      <c r="A49">
        <f ca="1">32906.5530493468*(((RANDBETWEEN(3800,4910))))</f>
        <v>160945950.96435526</v>
      </c>
      <c r="B49">
        <v>155613166.48246199</v>
      </c>
    </row>
    <row r="50" spans="1:2" x14ac:dyDescent="0.25">
      <c r="A50">
        <f ca="1">37899.8881824539*(((RANDBETWEEN(3800,4910))))</f>
        <v>185595752.42947695</v>
      </c>
      <c r="B50">
        <v>162833802.32491434</v>
      </c>
    </row>
    <row r="51" spans="1:2" x14ac:dyDescent="0.25">
      <c r="A51">
        <f ca="1">39354.1728219479*(((RANDBETWEEN(3800,4910))))</f>
        <v>170128089.10928085</v>
      </c>
      <c r="B51">
        <v>188398568.35035652</v>
      </c>
    </row>
    <row r="52" spans="1:2" x14ac:dyDescent="0.25">
      <c r="A52">
        <f ca="1">32974.0163670715*(((RANDBETWEEN(3800,4910))))</f>
        <v>157648772.25096908</v>
      </c>
      <c r="B52">
        <v>159227283.7613678</v>
      </c>
    </row>
    <row r="53" spans="1:2" x14ac:dyDescent="0.25">
      <c r="A53">
        <f ca="1">31707.419288524*(((RANDBETWEEN(3800,4910))))</f>
        <v>147154132.91803992</v>
      </c>
      <c r="B53">
        <v>144621072.32889172</v>
      </c>
    </row>
    <row r="54" spans="1:2" x14ac:dyDescent="0.25">
      <c r="A54">
        <f ca="1">31427.5334937257*(((RANDBETWEEN(3800,4910))))</f>
        <v>137369748.90107518</v>
      </c>
      <c r="B54">
        <v>155648346.93629563</v>
      </c>
    </row>
    <row r="55" spans="1:2" x14ac:dyDescent="0.25">
      <c r="A55">
        <f ca="1">30467.2856994935*(((RANDBETWEEN(3800,4910))))</f>
        <v>142190822.35953602</v>
      </c>
      <c r="B55">
        <v>148688633.57709599</v>
      </c>
    </row>
    <row r="56" spans="1:2" x14ac:dyDescent="0.25">
      <c r="A56">
        <f ca="1">33623.7965826638*(((RANDBETWEEN(3800,4910))))</f>
        <v>135705643.00763091</v>
      </c>
      <c r="B56">
        <v>153186273.15474358</v>
      </c>
    </row>
    <row r="57" spans="1:2" x14ac:dyDescent="0.25">
      <c r="A57">
        <f ca="1">30042.4217016983*(((RANDBETWEEN(3800,4910))))</f>
        <v>124615965.21864444</v>
      </c>
      <c r="B57">
        <v>149442247.88286939</v>
      </c>
    </row>
    <row r="58" spans="1:2" x14ac:dyDescent="0.25">
      <c r="A58">
        <f ca="1">37677.5915958465*(((RANDBETWEEN(3800,4910))))</f>
        <v>156851813.81350905</v>
      </c>
      <c r="B58">
        <v>172094523.93605775</v>
      </c>
    </row>
    <row r="59" spans="1:2" x14ac:dyDescent="0.25">
      <c r="A59">
        <f ca="1">31678.1473756232*(((RANDBETWEEN(3800,4910))))</f>
        <v>152403567.02412307</v>
      </c>
      <c r="B59">
        <v>165652521.10313374</v>
      </c>
    </row>
    <row r="60" spans="1:2" x14ac:dyDescent="0.25">
      <c r="A60">
        <f ca="1">31242.3033338435*(((RANDBETWEEN(3800,4910))))</f>
        <v>139465642.08227718</v>
      </c>
      <c r="B60">
        <v>164867085.84516913</v>
      </c>
    </row>
    <row r="61" spans="1:2" x14ac:dyDescent="0.25">
      <c r="A61">
        <f ca="1">39030.1216816131*(((RANDBETWEEN(3800,4910))))</f>
        <v>190427963.6845901</v>
      </c>
      <c r="B61">
        <v>185928786.13882905</v>
      </c>
    </row>
    <row r="62" spans="1:2" x14ac:dyDescent="0.25">
      <c r="A62">
        <f ca="1">32761.370856478*(((RANDBETWEEN(3800,4910))))</f>
        <v>132093847.29331928</v>
      </c>
      <c r="B62">
        <v>154648471.52663279</v>
      </c>
    </row>
    <row r="63" spans="1:2" x14ac:dyDescent="0.25">
      <c r="A63">
        <f ca="1">39390.7781474986*(((RANDBETWEEN(3800,4910))))</f>
        <v>186200208.30322605</v>
      </c>
      <c r="B63">
        <v>147374523.17251858</v>
      </c>
    </row>
    <row r="64" spans="1:2" x14ac:dyDescent="0.25">
      <c r="A64">
        <f ca="1">35735.0231463552*(((RANDBETWEEN(3800,4910))))</f>
        <v>150337242.3767167</v>
      </c>
      <c r="B64">
        <v>161082937.74899399</v>
      </c>
    </row>
    <row r="65" spans="1:2" x14ac:dyDescent="0.25">
      <c r="A65">
        <f ca="1">31583.0864530787*(((RANDBETWEEN(3800,4910))))</f>
        <v>143955708.05313307</v>
      </c>
      <c r="B65">
        <v>155493282.85581446</v>
      </c>
    </row>
    <row r="66" spans="1:2" x14ac:dyDescent="0.25">
      <c r="A66">
        <f ca="1">35257.0364078475*(((RANDBETWEEN(3800,4910))))</f>
        <v>161829797.11201981</v>
      </c>
      <c r="B66">
        <v>147652186.51524192</v>
      </c>
    </row>
    <row r="67" spans="1:2" x14ac:dyDescent="0.25">
      <c r="A67">
        <f ca="1">31556.6778435371*(((RANDBETWEEN(3800,4910))))</f>
        <v>130045069.3932166</v>
      </c>
      <c r="B67">
        <v>163619536.14159</v>
      </c>
    </row>
    <row r="68" spans="1:2" x14ac:dyDescent="0.25">
      <c r="A68">
        <f ca="1">32621.3565884344*(((RANDBETWEEN(3800,4910))))</f>
        <v>130648533.13667963</v>
      </c>
      <c r="B68">
        <v>203514681.37187129</v>
      </c>
    </row>
    <row r="69" spans="1:2" x14ac:dyDescent="0.25">
      <c r="A69">
        <f ca="1">30911.4516285237*(((RANDBETWEEN(3800,4910))))</f>
        <v>148745905.23645589</v>
      </c>
      <c r="B69">
        <v>173505100.14020804</v>
      </c>
    </row>
    <row r="70" spans="1:2" x14ac:dyDescent="0.25">
      <c r="A70">
        <f ca="1">36679.1249091151*(((RANDBETWEEN(3800,4910))))</f>
        <v>162195090.34810716</v>
      </c>
      <c r="B70">
        <v>192737391.46377566</v>
      </c>
    </row>
    <row r="71" spans="1:2" x14ac:dyDescent="0.25">
      <c r="A71">
        <f ca="1">30502.805488763*(((RANDBETWEEN(3800,4910))))</f>
        <v>121065634.98490033</v>
      </c>
      <c r="B71">
        <v>162171475.35010016</v>
      </c>
    </row>
    <row r="72" spans="1:2" x14ac:dyDescent="0.25">
      <c r="A72">
        <f ca="1">31701.4564897868*(((RANDBETWEEN(3800,4910))))</f>
        <v>145065864.89726454</v>
      </c>
      <c r="B72">
        <v>199457065.09338489</v>
      </c>
    </row>
    <row r="73" spans="1:2" x14ac:dyDescent="0.25">
      <c r="A73">
        <f ca="1">36110.5880721324*(((RANDBETWEEN(3800,4910))))</f>
        <v>140650740.5409556</v>
      </c>
      <c r="B73">
        <v>177845552.7521528</v>
      </c>
    </row>
    <row r="74" spans="1:2" x14ac:dyDescent="0.25">
      <c r="A74">
        <f ca="1">31848.7188969497*(((RANDBETWEEN(3800,4910))))</f>
        <v>123063449.81781375</v>
      </c>
      <c r="B74">
        <v>145309440.79314828</v>
      </c>
    </row>
    <row r="75" spans="1:2" x14ac:dyDescent="0.25">
      <c r="A75">
        <f ca="1">38705.8370034135*(((RANDBETWEEN(3800,4910))))</f>
        <v>181336846.36099225</v>
      </c>
      <c r="B75">
        <v>146152876.09427196</v>
      </c>
    </row>
    <row r="76" spans="1:2" x14ac:dyDescent="0.25">
      <c r="A76">
        <f ca="1">32090.3477459876*(((RANDBETWEEN(3800,4910))))</f>
        <v>122520947.69418065</v>
      </c>
      <c r="B76">
        <v>201543166.28942865</v>
      </c>
    </row>
    <row r="77" spans="1:2" x14ac:dyDescent="0.25">
      <c r="A77">
        <f ca="1">30425.3993943624*(((RANDBETWEEN(3800,4910))))</f>
        <v>146163618.6905168</v>
      </c>
      <c r="B77">
        <v>197295214.75291401</v>
      </c>
    </row>
    <row r="78" spans="1:2" x14ac:dyDescent="0.25">
      <c r="A78">
        <f ca="1">30008.6877324323*(((RANDBETWEEN(3800,4910))))</f>
        <v>139660432.70673999</v>
      </c>
      <c r="B78">
        <v>156179438.61341739</v>
      </c>
    </row>
    <row r="79" spans="1:2" x14ac:dyDescent="0.25">
      <c r="A79">
        <f ca="1">30328.3515532432*(((RANDBETWEEN(3800,4910))))</f>
        <v>125316748.61800084</v>
      </c>
      <c r="B79">
        <v>151690234.43394846</v>
      </c>
    </row>
    <row r="80" spans="1:2" x14ac:dyDescent="0.25">
      <c r="A80">
        <f ca="1">31292.6290634815*(((RANDBETWEEN(3800,4910))))</f>
        <v>144822287.30579245</v>
      </c>
      <c r="B80">
        <v>183991231.11839163</v>
      </c>
    </row>
    <row r="81" spans="1:2" x14ac:dyDescent="0.25">
      <c r="A81">
        <f ca="1">30621.7323026068*(((RANDBETWEEN(3800,4910))))</f>
        <v>119179782.12174575</v>
      </c>
      <c r="B81">
        <v>183838932.64737844</v>
      </c>
    </row>
    <row r="82" spans="1:2" x14ac:dyDescent="0.25">
      <c r="A82">
        <f ca="1">31982.7464994782*(((RANDBETWEEN(3800,4910))))</f>
        <v>136150551.84827849</v>
      </c>
      <c r="B82">
        <v>150504573.48322842</v>
      </c>
    </row>
    <row r="83" spans="1:2" x14ac:dyDescent="0.25">
      <c r="A83">
        <f ca="1">29170.2729467932*(((RANDBETWEEN(3800,4910))))</f>
        <v>129340990.24608125</v>
      </c>
      <c r="B83">
        <v>159976508.18406826</v>
      </c>
    </row>
    <row r="84" spans="1:2" x14ac:dyDescent="0.25">
      <c r="A84">
        <f ca="1">33897.840520126*(((RANDBETWEEN(3800,4910))))</f>
        <v>150269127.02571857</v>
      </c>
      <c r="B84">
        <v>161498456.41394609</v>
      </c>
    </row>
    <row r="85" spans="1:2" x14ac:dyDescent="0.25">
      <c r="A85">
        <f ca="1">31685.7537950432*(((RANDBETWEEN(3800,4910))))</f>
        <v>128770903.42305541</v>
      </c>
      <c r="B85">
        <v>201850024.91413304</v>
      </c>
    </row>
    <row r="86" spans="1:2" x14ac:dyDescent="0.25">
      <c r="A86">
        <f ca="1">37234.5331418316*(((RANDBETWEEN(3800,4910))))</f>
        <v>157986124.12079152</v>
      </c>
      <c r="B86">
        <v>161110670.62219101</v>
      </c>
    </row>
    <row r="87" spans="1:2" x14ac:dyDescent="0.25">
      <c r="A87">
        <f ca="1">38638.6599128147*(((RANDBETWEEN(3800,4910))))</f>
        <v>171053347.4340305</v>
      </c>
      <c r="B87">
        <v>155737186.49215561</v>
      </c>
    </row>
    <row r="88" spans="1:2" x14ac:dyDescent="0.25">
      <c r="A88">
        <f ca="1">31521.7505102183*(((RANDBETWEEN(3800,4910))))</f>
        <v>130878308.11842617</v>
      </c>
      <c r="B88">
        <v>148590460.58479193</v>
      </c>
    </row>
    <row r="89" spans="1:2" x14ac:dyDescent="0.25">
      <c r="A89">
        <f ca="1">34467.2709491245*(((RANDBETWEEN(3800,4910))))</f>
        <v>166270115.05857649</v>
      </c>
      <c r="B89">
        <v>170957045.14735916</v>
      </c>
    </row>
    <row r="90" spans="1:2" x14ac:dyDescent="0.25">
      <c r="A90">
        <f ca="1">31709.6974665306*(((RANDBETWEEN(3800,4910))))</f>
        <v>146086576.22830665</v>
      </c>
      <c r="B90">
        <v>157478866.63394091</v>
      </c>
    </row>
    <row r="91" spans="1:2" x14ac:dyDescent="0.25">
      <c r="A91">
        <f ca="1">34346.2184975138*(((RANDBETWEEN(3800,4910))))</f>
        <v>168021700.88983756</v>
      </c>
      <c r="B91">
        <v>171221193.75357619</v>
      </c>
    </row>
    <row r="92" spans="1:2" x14ac:dyDescent="0.25">
      <c r="A92">
        <f ca="1">34687.6657442087*(((RANDBETWEEN(3800,4910))))</f>
        <v>168443304.85387734</v>
      </c>
      <c r="B92">
        <v>174967960.28837973</v>
      </c>
    </row>
    <row r="93" spans="1:2" x14ac:dyDescent="0.25">
      <c r="A93">
        <f ca="1">30815.8876814028*(((RANDBETWEEN(3800,4910))))</f>
        <v>140951870.25473648</v>
      </c>
      <c r="B93">
        <v>185556458.0445118</v>
      </c>
    </row>
    <row r="94" spans="1:2" x14ac:dyDescent="0.25">
      <c r="A94">
        <f ca="1">43738.5159420903*(((RANDBETWEEN(3800,4910))))</f>
        <v>186807201.58866772</v>
      </c>
      <c r="B94">
        <v>164516184.46842766</v>
      </c>
    </row>
    <row r="95" spans="1:2" x14ac:dyDescent="0.25">
      <c r="A95">
        <f ca="1">28561.7517426484*(((RANDBETWEEN(3800,4910))))</f>
        <v>122729847.23816018</v>
      </c>
      <c r="B95">
        <v>148199210.56974173</v>
      </c>
    </row>
    <row r="96" spans="1:2" x14ac:dyDescent="0.25">
      <c r="A96">
        <f ca="1">31865.9016583539*(((RANDBETWEEN(3800,4910))))</f>
        <v>154995745.66623324</v>
      </c>
      <c r="B96">
        <v>143747457.77552277</v>
      </c>
    </row>
    <row r="97" spans="1:2" x14ac:dyDescent="0.25">
      <c r="A97">
        <f ca="1">31924.2414200447*(((RANDBETWEEN(3800,4910))))</f>
        <v>139253541.07423487</v>
      </c>
      <c r="B97">
        <v>171870718.34457743</v>
      </c>
    </row>
    <row r="98" spans="1:2" x14ac:dyDescent="0.25">
      <c r="A98">
        <f ca="1">31099.741472898*(((RANDBETWEEN(3800,4910))))</f>
        <v>149931853.64084148</v>
      </c>
      <c r="B98">
        <v>172579476.45696419</v>
      </c>
    </row>
    <row r="99" spans="1:2" x14ac:dyDescent="0.25">
      <c r="A99">
        <f ca="1">32423.4823821941*(((RANDBETWEEN(3800,4910))))</f>
        <v>126062499.50197066</v>
      </c>
      <c r="B99">
        <v>195001774.74221683</v>
      </c>
    </row>
    <row r="100" spans="1:2" x14ac:dyDescent="0.25">
      <c r="A100">
        <f ca="1">36231.4001729569*(((RANDBETWEEN(3800,4910))))</f>
        <v>150541467.71863589</v>
      </c>
      <c r="B100">
        <v>173000862.6037364</v>
      </c>
    </row>
    <row r="101" spans="1:2" x14ac:dyDescent="0.25">
      <c r="A101">
        <f ca="1">33247.894150172*(((RANDBETWEEN(3800,4910))))</f>
        <v>136715340.74550709</v>
      </c>
      <c r="B101">
        <v>160480680.04848331</v>
      </c>
    </row>
    <row r="102" spans="1:2" x14ac:dyDescent="0.25">
      <c r="A102">
        <f ca="1">40893.2806765496*(((RANDBETWEEN(3800,4910))))</f>
        <v>157193770.92065686</v>
      </c>
      <c r="B102">
        <v>164014411.107039</v>
      </c>
    </row>
    <row r="103" spans="1:2" x14ac:dyDescent="0.25">
      <c r="A103">
        <f ca="1">30119.5832844995*(((RANDBETWEEN(3800,4910))))</f>
        <v>143459575.18407094</v>
      </c>
      <c r="B103">
        <v>197961073.32544932</v>
      </c>
    </row>
    <row r="104" spans="1:2" x14ac:dyDescent="0.25">
      <c r="A104">
        <f ca="1">33043.3863275778*(((RANDBETWEEN(3800,4910))))</f>
        <v>155700436.37554651</v>
      </c>
      <c r="B104">
        <v>179712023.03160393</v>
      </c>
    </row>
    <row r="105" spans="1:2" x14ac:dyDescent="0.25">
      <c r="A105">
        <f ca="1">35495.9178733885*(((RANDBETWEEN(3800,4910))))</f>
        <v>164523579.34315577</v>
      </c>
      <c r="B105">
        <v>150624597.62076014</v>
      </c>
    </row>
    <row r="106" spans="1:2" x14ac:dyDescent="0.25">
      <c r="A106">
        <f ca="1">34732.9543617593*(((RANDBETWEEN(3800,4910))))</f>
        <v>152304004.87631452</v>
      </c>
      <c r="B106">
        <v>161721394.54042518</v>
      </c>
    </row>
    <row r="107" spans="1:2" x14ac:dyDescent="0.25">
      <c r="A107">
        <f ca="1">33026.3159049942*(((RANDBETWEEN(3800,4910))))</f>
        <v>132468553.09493172</v>
      </c>
      <c r="B107">
        <v>156180011.12208575</v>
      </c>
    </row>
    <row r="108" spans="1:2" x14ac:dyDescent="0.25">
      <c r="A108">
        <f ca="1">30515.711941375*(((RANDBETWEEN(3800,4910))))</f>
        <v>142325280.49457288</v>
      </c>
      <c r="B108">
        <v>154978777.53047806</v>
      </c>
    </row>
    <row r="109" spans="1:2" x14ac:dyDescent="0.25">
      <c r="A109">
        <f ca="1">32593.7687677663*(((RANDBETWEEN(3800,4910))))</f>
        <v>142956269.8154231</v>
      </c>
      <c r="B109">
        <v>153791050.26262707</v>
      </c>
    </row>
    <row r="110" spans="1:2" x14ac:dyDescent="0.25">
      <c r="A110">
        <f ca="1">31659.733790067*(((RANDBETWEEN(3800,4910))))</f>
        <v>122998065.77441044</v>
      </c>
      <c r="B110">
        <v>170725918.28200164</v>
      </c>
    </row>
    <row r="111" spans="1:2" x14ac:dyDescent="0.25">
      <c r="A111">
        <f ca="1">32789.6222087096*(((RANDBETWEEN(3800,4910))))</f>
        <v>125321936.08168818</v>
      </c>
      <c r="B111">
        <v>149996585.60252774</v>
      </c>
    </row>
    <row r="112" spans="1:2" x14ac:dyDescent="0.25">
      <c r="A112">
        <f ca="1">35661.9188690722*(((RANDBETWEEN(3800,4910))))</f>
        <v>167931975.9544611</v>
      </c>
      <c r="B112">
        <v>169124618.45656916</v>
      </c>
    </row>
    <row r="113" spans="1:2" x14ac:dyDescent="0.25">
      <c r="A113">
        <f ca="1">31436.5747138489*(((RANDBETWEEN(3800,4910))))</f>
        <v>121282305.246029</v>
      </c>
      <c r="B113">
        <v>150339706.38864064</v>
      </c>
    </row>
    <row r="114" spans="1:2" x14ac:dyDescent="0.25">
      <c r="A114">
        <f ca="1">30800.507333589*(((RANDBETWEEN(3800,4910))))</f>
        <v>133520199.29110852</v>
      </c>
      <c r="B114">
        <v>162654117.59239978</v>
      </c>
    </row>
    <row r="115" spans="1:2" x14ac:dyDescent="0.25">
      <c r="A115">
        <f ca="1">27789.0093664429*(((RANDBETWEEN(3800,4910))))</f>
        <v>130080352.84431915</v>
      </c>
      <c r="B115">
        <v>145253457.85491472</v>
      </c>
    </row>
    <row r="116" spans="1:2" x14ac:dyDescent="0.25">
      <c r="A116">
        <f ca="1">32219.4278051875*(((RANDBETWEEN(3800,4910))))</f>
        <v>123722602.77191997</v>
      </c>
      <c r="B116">
        <v>166132270.33065781</v>
      </c>
    </row>
    <row r="117" spans="1:2" x14ac:dyDescent="0.25">
      <c r="A117">
        <f ca="1">33539.2117758408*(((RANDBETWEEN(3800,4910))))</f>
        <v>163637814.25432733</v>
      </c>
      <c r="B117">
        <v>171167564.03788733</v>
      </c>
    </row>
    <row r="118" spans="1:2" x14ac:dyDescent="0.25">
      <c r="A118">
        <f ca="1">30356.7732090062*(((RANDBETWEEN(3800,4910))))</f>
        <v>143223256.00009149</v>
      </c>
      <c r="B118">
        <v>169216543.27731138</v>
      </c>
    </row>
    <row r="119" spans="1:2" x14ac:dyDescent="0.25">
      <c r="A119">
        <f ca="1">30065.6642838652*(((RANDBETWEEN(3800,4910))))</f>
        <v>118097929.30702244</v>
      </c>
      <c r="B119">
        <v>172649878.89597154</v>
      </c>
    </row>
    <row r="120" spans="1:2" x14ac:dyDescent="0.25">
      <c r="A120">
        <f ca="1">38403.075063077*(((RANDBETWEEN(3800,4910))))</f>
        <v>159065536.91126487</v>
      </c>
      <c r="B120">
        <v>143766659.14591625</v>
      </c>
    </row>
    <row r="121" spans="1:2" x14ac:dyDescent="0.25">
      <c r="A121">
        <f ca="1">33134.4579109306*(((RANDBETWEEN(3800,4910))))</f>
        <v>142113689.97998154</v>
      </c>
      <c r="B121">
        <v>194385133.92966023</v>
      </c>
    </row>
    <row r="122" spans="1:2" x14ac:dyDescent="0.25">
      <c r="A122">
        <f ca="1">31146.7846185061*(((RANDBETWEEN(3800,4910))))</f>
        <v>136672090.90600485</v>
      </c>
      <c r="B122">
        <v>146125812.95724547</v>
      </c>
    </row>
    <row r="123" spans="1:2" x14ac:dyDescent="0.25">
      <c r="A123">
        <f ca="1">37074.0202716302*(((RANDBETWEEN(3800,4910))))</f>
        <v>167315053.48586735</v>
      </c>
      <c r="B123">
        <v>166403083.29670689</v>
      </c>
    </row>
    <row r="124" spans="1:2" x14ac:dyDescent="0.25">
      <c r="A124">
        <f ca="1">38318.6367293748*(((RANDBETWEEN(3800,4910))))</f>
        <v>180978921.27283737</v>
      </c>
      <c r="B124">
        <v>156248811.32178652</v>
      </c>
    </row>
    <row r="125" spans="1:2" x14ac:dyDescent="0.25">
      <c r="A125">
        <f ca="1">31904.2018594072*(((RANDBETWEEN(3800,4910))))</f>
        <v>140665625.99812633</v>
      </c>
      <c r="B125">
        <v>171988765.82002819</v>
      </c>
    </row>
    <row r="126" spans="1:2" x14ac:dyDescent="0.25">
      <c r="A126">
        <f ca="1">29898.7493174892*(((RANDBETWEEN(3800,4910))))</f>
        <v>135022751.91778114</v>
      </c>
      <c r="B126">
        <v>174817076.7120094</v>
      </c>
    </row>
    <row r="127" spans="1:2" x14ac:dyDescent="0.25">
      <c r="A127">
        <f ca="1">30480.7535245136*(((RANDBETWEEN(3800,4910))))</f>
        <v>135060218.86711994</v>
      </c>
      <c r="B127">
        <v>146810020.47132206</v>
      </c>
    </row>
    <row r="128" spans="1:2" x14ac:dyDescent="0.25">
      <c r="A128">
        <f ca="1">37604.6683725722*(((RANDBETWEEN(3800,4910))))</f>
        <v>147485509.35722816</v>
      </c>
      <c r="B128">
        <v>183334621.87653935</v>
      </c>
    </row>
    <row r="129" spans="1:2" x14ac:dyDescent="0.25">
      <c r="A129">
        <f ca="1">31238.6132159297*(((RANDBETWEEN(3800,4910))))</f>
        <v>122049261.83463742</v>
      </c>
      <c r="B129">
        <v>155694813.81035107</v>
      </c>
    </row>
    <row r="130" spans="1:2" x14ac:dyDescent="0.25">
      <c r="A130">
        <f ca="1">35592.2924762605*(((RANDBETWEEN(3800,4910))))</f>
        <v>153865480.37487432</v>
      </c>
      <c r="B130">
        <v>156162286.96510175</v>
      </c>
    </row>
    <row r="131" spans="1:2" x14ac:dyDescent="0.25">
      <c r="A131">
        <f ca="1">37952.1755955033*(((RANDBETWEEN(3800,4910))))</f>
        <v>148544815.28079981</v>
      </c>
      <c r="B131">
        <v>146030262.122738</v>
      </c>
    </row>
    <row r="132" spans="1:2" x14ac:dyDescent="0.25">
      <c r="A132">
        <f ca="1">32619.9691981674*(((RANDBETWEEN(3800,4910))))</f>
        <v>156347512.36681622</v>
      </c>
      <c r="B132">
        <v>199634044.4113903</v>
      </c>
    </row>
    <row r="133" spans="1:2" x14ac:dyDescent="0.25">
      <c r="A133">
        <f ca="1">30873.5025902543*(((RANDBETWEEN(3800,4910))))</f>
        <v>125006811.98793946</v>
      </c>
      <c r="B133">
        <v>161066075.37530649</v>
      </c>
    </row>
    <row r="134" spans="1:2" x14ac:dyDescent="0.25">
      <c r="A134">
        <f ca="1">27780.9843926868*(((RANDBETWEEN(3800,4910))))</f>
        <v>129487168.25431307</v>
      </c>
      <c r="B134">
        <v>152572987.94382215</v>
      </c>
    </row>
    <row r="135" spans="1:2" x14ac:dyDescent="0.25">
      <c r="A135">
        <f ca="1">30422.3788086407*(((RANDBETWEEN(3800,4910))))</f>
        <v>137995910.27599436</v>
      </c>
      <c r="B135">
        <v>199007739.6630035</v>
      </c>
    </row>
    <row r="136" spans="1:2" x14ac:dyDescent="0.25">
      <c r="A136">
        <f ca="1">32964.7220208467*(((RANDBETWEEN(3800,4910))))</f>
        <v>159318501.52675211</v>
      </c>
      <c r="B136">
        <v>188050098.05672899</v>
      </c>
    </row>
    <row r="137" spans="1:2" x14ac:dyDescent="0.25">
      <c r="A137">
        <f ca="1">29020.4324278762*(((RANDBETWEEN(3800,4910))))</f>
        <v>111757685.27975106</v>
      </c>
      <c r="B137">
        <v>180266572.97900614</v>
      </c>
    </row>
    <row r="138" spans="1:2" x14ac:dyDescent="0.25">
      <c r="A138">
        <f ca="1">35796.8128518055*(((RANDBETWEEN(3800,4910))))</f>
        <v>163054482.53997421</v>
      </c>
      <c r="B138">
        <v>152989449.07838473</v>
      </c>
    </row>
    <row r="139" spans="1:2" x14ac:dyDescent="0.25">
      <c r="A139">
        <f ca="1">29445.0972225132*(((RANDBETWEEN(3800,4910))))</f>
        <v>114688653.68168898</v>
      </c>
      <c r="B139">
        <v>150572163.87076956</v>
      </c>
    </row>
    <row r="140" spans="1:2" x14ac:dyDescent="0.25">
      <c r="A140">
        <f ca="1">33426.8157272087*(((RANDBETWEEN(3800,4910))))</f>
        <v>142933064.04954454</v>
      </c>
      <c r="B140">
        <v>190412042.15955964</v>
      </c>
    </row>
    <row r="141" spans="1:2" x14ac:dyDescent="0.25">
      <c r="A141">
        <f ca="1">29537.6553114115*(((RANDBETWEEN(3800,4910))))</f>
        <v>120602246.63649327</v>
      </c>
      <c r="B141">
        <v>167070993.64619482</v>
      </c>
    </row>
    <row r="142" spans="1:2" x14ac:dyDescent="0.25">
      <c r="A142">
        <f ca="1">31870.3586673877*(((RANDBETWEEN(3800,4910))))</f>
        <v>140197707.77783868</v>
      </c>
      <c r="B142">
        <v>150787190.91475868</v>
      </c>
    </row>
    <row r="143" spans="1:2" x14ac:dyDescent="0.25">
      <c r="A143">
        <f ca="1">39350.6904282124*(((RANDBETWEEN(3800,4910))))</f>
        <v>189355522.34055808</v>
      </c>
      <c r="B143">
        <v>201277902.40418646</v>
      </c>
    </row>
    <row r="144" spans="1:2" x14ac:dyDescent="0.25">
      <c r="A144">
        <f ca="1">30998.8552237626*(((RANDBETWEEN(3800,4910))))</f>
        <v>131032161.0308443</v>
      </c>
      <c r="B144">
        <v>176068525.67786431</v>
      </c>
    </row>
    <row r="145" spans="1:2" x14ac:dyDescent="0.25">
      <c r="A145">
        <f ca="1">30884.6298946595*(((RANDBETWEEN(3800,4910))))</f>
        <v>127738829.24431159</v>
      </c>
      <c r="B145">
        <v>151614813.41197243</v>
      </c>
    </row>
    <row r="146" spans="1:2" x14ac:dyDescent="0.25">
      <c r="A146">
        <f ca="1">37836.9108996872*(((RANDBETWEEN(3800,4910))))</f>
        <v>159936622.37297782</v>
      </c>
      <c r="B146">
        <v>146523963.60480809</v>
      </c>
    </row>
    <row r="147" spans="1:2" x14ac:dyDescent="0.25">
      <c r="A147">
        <f ca="1">28245.6688635648*(((RANDBETWEEN(3800,4910))))</f>
        <v>116654612.40652275</v>
      </c>
      <c r="B147">
        <v>148428450.38508737</v>
      </c>
    </row>
    <row r="148" spans="1:2" x14ac:dyDescent="0.25">
      <c r="A148">
        <f ca="1">31902.0830762968*(((RANDBETWEEN(3800,4910))))</f>
        <v>131117561.44357997</v>
      </c>
      <c r="B148">
        <v>145505888.9172582</v>
      </c>
    </row>
    <row r="149" spans="1:2" x14ac:dyDescent="0.25">
      <c r="A149">
        <f ca="1">34760.284860898*(((RANDBETWEEN(3800,4910))))</f>
        <v>161809126.02748042</v>
      </c>
      <c r="B149">
        <v>199502543.03347522</v>
      </c>
    </row>
    <row r="150" spans="1:2" x14ac:dyDescent="0.25">
      <c r="A150">
        <f ca="1">31005.6517986079*(((RANDBETWEEN(3800,4910))))</f>
        <v>130936867.54552117</v>
      </c>
      <c r="B150">
        <v>150542884.94362521</v>
      </c>
    </row>
    <row r="151" spans="1:2" x14ac:dyDescent="0.25">
      <c r="A151">
        <f ca="1">28712.0824426309*(((RANDBETWEEN(3800,4910))))</f>
        <v>129175658.90939626</v>
      </c>
      <c r="B151">
        <v>186962163.34206119</v>
      </c>
    </row>
    <row r="152" spans="1:2" x14ac:dyDescent="0.25">
      <c r="A152">
        <f ca="1">35921.6519942736*(((RANDBETWEEN(3800,4910))))</f>
        <v>153780592.18748537</v>
      </c>
      <c r="B152">
        <v>194951860.5595938</v>
      </c>
    </row>
    <row r="153" spans="1:2" x14ac:dyDescent="0.25">
      <c r="A153">
        <f ca="1">27460.9232017881*(((RANDBETWEEN(3800,4910))))</f>
        <v>128242511.35235043</v>
      </c>
      <c r="B153">
        <v>185283349.44185683</v>
      </c>
    </row>
    <row r="154" spans="1:2" x14ac:dyDescent="0.25">
      <c r="A154">
        <f ca="1">42223.2963084495*(((RANDBETWEEN(3800,4910))))</f>
        <v>194269386.3151761</v>
      </c>
      <c r="B154">
        <v>190326354.00534147</v>
      </c>
    </row>
    <row r="155" spans="1:2" x14ac:dyDescent="0.25">
      <c r="A155">
        <f ca="1">32707.9686178598*(((RANDBETWEEN(3800,4910))))</f>
        <v>135901609.60720769</v>
      </c>
      <c r="B155">
        <v>174556694.54794499</v>
      </c>
    </row>
    <row r="156" spans="1:2" x14ac:dyDescent="0.25">
      <c r="A156">
        <f ca="1">32534.4676930711*(((RANDBETWEEN(3800,4910))))</f>
        <v>148324638.21271119</v>
      </c>
      <c r="B156">
        <v>164359585.79007426</v>
      </c>
    </row>
    <row r="157" spans="1:2" x14ac:dyDescent="0.25">
      <c r="A157">
        <f ca="1">30408.7330345033*(((RANDBETWEEN(3800,4910))))</f>
        <v>119992860.55414996</v>
      </c>
      <c r="B157">
        <v>161259888.83098373</v>
      </c>
    </row>
    <row r="158" spans="1:2" x14ac:dyDescent="0.25">
      <c r="A158">
        <f ca="1">40778.2944049424*(((RANDBETWEEN(3800,4910))))</f>
        <v>186234470.54737207</v>
      </c>
      <c r="B158">
        <v>151110197.51908046</v>
      </c>
    </row>
    <row r="159" spans="1:2" x14ac:dyDescent="0.25">
      <c r="A159">
        <f ca="1">41060.5711240529*(((RANDBETWEEN(3800,4910))))</f>
        <v>190931655.72684577</v>
      </c>
      <c r="B159">
        <v>170238552.06512627</v>
      </c>
    </row>
    <row r="160" spans="1:2" x14ac:dyDescent="0.25">
      <c r="A160">
        <f ca="1">31612.047345594*(((RANDBETWEEN(3800,4910))))</f>
        <v>132738986.80414908</v>
      </c>
      <c r="B160">
        <v>194453878.05076873</v>
      </c>
    </row>
    <row r="161" spans="1:2" x14ac:dyDescent="0.25">
      <c r="A161">
        <f ca="1">31446.7949083239*(((RANDBETWEEN(3800,4910))))</f>
        <v>139309301.44387507</v>
      </c>
      <c r="B161">
        <v>182150310.59979743</v>
      </c>
    </row>
    <row r="162" spans="1:2" x14ac:dyDescent="0.25">
      <c r="A162">
        <f ca="1">31557.4291825579*(((RANDBETWEEN(3800,4910))))</f>
        <v>131657594.54963169</v>
      </c>
      <c r="B162">
        <v>147140401.26296744</v>
      </c>
    </row>
    <row r="163" spans="1:2" x14ac:dyDescent="0.25">
      <c r="A163">
        <f ca="1">31968.6436908262*(((RANDBETWEEN(3800,4910))))</f>
        <v>124006368.87671496</v>
      </c>
      <c r="B163">
        <v>149929968.5708915</v>
      </c>
    </row>
    <row r="164" spans="1:2" x14ac:dyDescent="0.25">
      <c r="A164">
        <f ca="1">30778.2564563154*(((RANDBETWEEN(3800,4910))))</f>
        <v>130068911.78438868</v>
      </c>
      <c r="B164">
        <v>170324265.23296994</v>
      </c>
    </row>
    <row r="165" spans="1:2" x14ac:dyDescent="0.25">
      <c r="A165">
        <f ca="1">29030.458710749*(((RANDBETWEEN(3800,4910))))</f>
        <v>138910744.93093392</v>
      </c>
      <c r="B165">
        <v>155856590.77211314</v>
      </c>
    </row>
    <row r="166" spans="1:2" x14ac:dyDescent="0.25">
      <c r="A166">
        <f ca="1">38238.7296624833*(((RANDBETWEEN(3800,4910))))</f>
        <v>185419600.13338137</v>
      </c>
      <c r="B166">
        <v>169149866.9791618</v>
      </c>
    </row>
    <row r="167" spans="1:2" x14ac:dyDescent="0.25">
      <c r="A167">
        <f ca="1">30834.8817936483*(((RANDBETWEEN(3800,4910))))</f>
        <v>129352329.1243545</v>
      </c>
      <c r="B167">
        <v>152690174.78519291</v>
      </c>
    </row>
    <row r="168" spans="1:2" x14ac:dyDescent="0.25">
      <c r="A168">
        <f ca="1">30070.0943440006*(((RANDBETWEEN(3800,4910))))</f>
        <v>147373532.37994704</v>
      </c>
      <c r="B168">
        <v>146356559.5814718</v>
      </c>
    </row>
    <row r="169" spans="1:2" x14ac:dyDescent="0.25">
      <c r="A169">
        <f ca="1">32561.0779070077*(((RANDBETWEEN(3800,4910))))</f>
        <v>132197976.30245134</v>
      </c>
      <c r="B169">
        <v>145544769.52712008</v>
      </c>
    </row>
    <row r="170" spans="1:2" x14ac:dyDescent="0.25">
      <c r="A170">
        <f ca="1">30473.2460563642*(((RANDBETWEEN(3800,4910))))</f>
        <v>116042120.9826348</v>
      </c>
      <c r="B170">
        <v>148927151.81352732</v>
      </c>
    </row>
    <row r="171" spans="1:2" x14ac:dyDescent="0.25">
      <c r="A171">
        <f ca="1">31309.7075083522*(((RANDBETWEEN(3800,4910))))</f>
        <v>140361418.75994283</v>
      </c>
      <c r="B171">
        <v>165460046.66557717</v>
      </c>
    </row>
    <row r="172" spans="1:2" x14ac:dyDescent="0.25">
      <c r="A172">
        <f ca="1">32604.6399752809*(((RANDBETWEEN(3800,4910))))</f>
        <v>151676785.16500664</v>
      </c>
      <c r="B172">
        <v>150874645.13443989</v>
      </c>
    </row>
    <row r="173" spans="1:2" x14ac:dyDescent="0.25">
      <c r="A173">
        <f ca="1">36160.4330247633*(((RANDBETWEEN(3800,4910))))</f>
        <v>145943507.68794459</v>
      </c>
      <c r="B173">
        <v>155649501.56345809</v>
      </c>
    </row>
    <row r="174" spans="1:2" x14ac:dyDescent="0.25">
      <c r="A174">
        <f ca="1">31929.8761507427*(((RANDBETWEEN(3800,4910))))</f>
        <v>132540915.90173279</v>
      </c>
      <c r="B174">
        <v>162483920.07353383</v>
      </c>
    </row>
    <row r="175" spans="1:2" x14ac:dyDescent="0.25">
      <c r="A175">
        <f ca="1">39282.0820762631*(((RANDBETWEEN(3800,4910))))</f>
        <v>184193682.85559776</v>
      </c>
      <c r="B175">
        <v>181579776.55743799</v>
      </c>
    </row>
    <row r="176" spans="1:2" x14ac:dyDescent="0.25">
      <c r="A176">
        <f ca="1">29743.4728255534*(((RANDBETWEEN(3800,4910))))</f>
        <v>134172805.91607128</v>
      </c>
      <c r="B176">
        <v>144895998.85194546</v>
      </c>
    </row>
    <row r="177" spans="1:2" x14ac:dyDescent="0.25">
      <c r="A177">
        <f ca="1">30981.1825490567*(((RANDBETWEEN(3800,4910))))</f>
        <v>138176074.16879287</v>
      </c>
      <c r="B177">
        <v>175242561.4390232</v>
      </c>
    </row>
    <row r="178" spans="1:2" x14ac:dyDescent="0.25">
      <c r="A178">
        <f ca="1">30603.4743255733*(((RANDBETWEEN(3800,4910))))</f>
        <v>133339337.63652296</v>
      </c>
      <c r="B178">
        <v>163068719.25848943</v>
      </c>
    </row>
    <row r="179" spans="1:2" x14ac:dyDescent="0.25">
      <c r="A179">
        <f ca="1">30873.5948813899*(((RANDBETWEEN(3800,4910))))</f>
        <v>123216517.17162722</v>
      </c>
      <c r="B179">
        <v>199558391.30580854</v>
      </c>
    </row>
    <row r="180" spans="1:2" x14ac:dyDescent="0.25">
      <c r="A180">
        <f ca="1">31722.149162465*(((RANDBETWEEN(3800,4910))))</f>
        <v>130536643.80354336</v>
      </c>
      <c r="B180">
        <v>177582461.47967073</v>
      </c>
    </row>
    <row r="181" spans="1:2" x14ac:dyDescent="0.25">
      <c r="A181">
        <f ca="1">31594.906285175*(((RANDBETWEEN(3800,4910))))</f>
        <v>151592360.35626981</v>
      </c>
      <c r="B181">
        <v>161333890.89659023</v>
      </c>
    </row>
    <row r="182" spans="1:2" x14ac:dyDescent="0.25">
      <c r="A182">
        <f ca="1">36388.4623086694*(((RANDBETWEEN(3800,4910))))</f>
        <v>154469022.50030157</v>
      </c>
      <c r="B182">
        <v>186337771.81526652</v>
      </c>
    </row>
    <row r="183" spans="1:2" x14ac:dyDescent="0.25">
      <c r="A183">
        <f ca="1">29716.9576406243*(((RANDBETWEEN(3800,4910))))</f>
        <v>125078674.70938765</v>
      </c>
      <c r="B183">
        <v>199082009.27711463</v>
      </c>
    </row>
    <row r="184" spans="1:2" x14ac:dyDescent="0.25">
      <c r="A184">
        <f ca="1">29898.9583269448*(((RANDBETWEEN(3800,4910))))</f>
        <v>118310178.09972073</v>
      </c>
      <c r="B184">
        <v>191177915.99919093</v>
      </c>
    </row>
    <row r="185" spans="1:2" x14ac:dyDescent="0.25">
      <c r="A185">
        <f ca="1">36603.9134923401*(((RANDBETWEEN(3800,4910))))</f>
        <v>150442084.45351791</v>
      </c>
      <c r="B185">
        <v>172303167.01919693</v>
      </c>
    </row>
    <row r="186" spans="1:2" x14ac:dyDescent="0.25">
      <c r="A186">
        <f ca="1">41437.6677985935*(((RANDBETWEEN(3800,4910))))</f>
        <v>200392561.47399801</v>
      </c>
      <c r="B186">
        <v>152263072.04690236</v>
      </c>
    </row>
    <row r="187" spans="1:2" x14ac:dyDescent="0.25">
      <c r="A187">
        <f ca="1">32970.1431812705*(((RANDBETWEEN(3800,4910))))</f>
        <v>136265601.76819092</v>
      </c>
      <c r="B187">
        <v>155040808.4811635</v>
      </c>
    </row>
    <row r="188" spans="1:2" x14ac:dyDescent="0.25">
      <c r="A188">
        <f ca="1">30480.3888479989*(((RANDBETWEEN(3800,4910))))</f>
        <v>124268545.33329146</v>
      </c>
      <c r="B188">
        <v>157009626.35716206</v>
      </c>
    </row>
    <row r="189" spans="1:2" x14ac:dyDescent="0.25">
      <c r="A189">
        <f ca="1">31129.982671339*(((RANDBETWEEN(3800,4910))))</f>
        <v>140863171.58780879</v>
      </c>
      <c r="B189">
        <v>167076486.11074317</v>
      </c>
    </row>
    <row r="190" spans="1:2" x14ac:dyDescent="0.25">
      <c r="A190">
        <f ca="1">38100.6461116446*(((RANDBETWEEN(3800,4910))))</f>
        <v>161584840.1594846</v>
      </c>
      <c r="B190">
        <v>143588326.93413144</v>
      </c>
    </row>
    <row r="191" spans="1:2" x14ac:dyDescent="0.25">
      <c r="A191">
        <f ca="1">32632.1288418703*(((RANDBETWEEN(3800,4910))))</f>
        <v>127983209.31781548</v>
      </c>
      <c r="B191">
        <v>181711291.00729966</v>
      </c>
    </row>
    <row r="192" spans="1:2" x14ac:dyDescent="0.25">
      <c r="A192">
        <f ca="1">38733.7052690637*(((RANDBETWEEN(3800,4910))))</f>
        <v>182939289.98578802</v>
      </c>
      <c r="B192">
        <v>151456236.17347717</v>
      </c>
    </row>
    <row r="193" spans="1:2" x14ac:dyDescent="0.25">
      <c r="A193">
        <f ca="1">32150.4012268617*(((RANDBETWEEN(3800,4910))))</f>
        <v>128633755.3086738</v>
      </c>
      <c r="B193">
        <v>149216130.34848791</v>
      </c>
    </row>
    <row r="194" spans="1:2" x14ac:dyDescent="0.25">
      <c r="A194">
        <f ca="1">29419.4187964623*(((RANDBETWEEN(3800,4910))))</f>
        <v>120060648.10836278</v>
      </c>
      <c r="B194">
        <v>186030316.59429753</v>
      </c>
    </row>
    <row r="195" spans="1:2" x14ac:dyDescent="0.25">
      <c r="A195">
        <f ca="1">32476.3205279059*(((RANDBETWEEN(3800,4910))))</f>
        <v>139518272.98788363</v>
      </c>
      <c r="B195">
        <v>169798241.98073807</v>
      </c>
    </row>
    <row r="196" spans="1:2" x14ac:dyDescent="0.25">
      <c r="A196">
        <f ca="1">30251.9000148845*(((RANDBETWEEN(3800,4910))))</f>
        <v>139461259.06861743</v>
      </c>
      <c r="B196">
        <v>153124336.82327071</v>
      </c>
    </row>
    <row r="197" spans="1:2" x14ac:dyDescent="0.25">
      <c r="A197">
        <f ca="1">32676.1439545031*(((RANDBETWEEN(3800,4910))))</f>
        <v>149689415.45557868</v>
      </c>
      <c r="B197">
        <v>197044052.91659251</v>
      </c>
    </row>
    <row r="198" spans="1:2" x14ac:dyDescent="0.25">
      <c r="A198">
        <f ca="1">39104.030851132*(((RANDBETWEEN(3800,4910))))</f>
        <v>167873604.44390962</v>
      </c>
      <c r="B198">
        <v>188711834.53962827</v>
      </c>
    </row>
    <row r="199" spans="1:2" x14ac:dyDescent="0.25">
      <c r="A199">
        <f ca="1">32461.8714314135*(((RANDBETWEEN(3800,4910))))</f>
        <v>132119816.72585283</v>
      </c>
      <c r="B199">
        <v>193698309.84621909</v>
      </c>
    </row>
    <row r="200" spans="1:2" x14ac:dyDescent="0.25">
      <c r="A200">
        <f ca="1">33389.4695652291*(((RANDBETWEEN(3800,4910))))</f>
        <v>130285710.24352391</v>
      </c>
      <c r="B200">
        <v>191545539.48143533</v>
      </c>
    </row>
    <row r="201" spans="1:2" x14ac:dyDescent="0.25">
      <c r="A201">
        <f ca="1">32900.0379585243*(((RANDBETWEEN(3800,4910))))</f>
        <v>133475453.99773324</v>
      </c>
      <c r="B201">
        <v>168419687.81139556</v>
      </c>
    </row>
    <row r="202" spans="1:2" x14ac:dyDescent="0.25">
      <c r="A202">
        <f ca="1">33148.7592557468*(((RANDBETWEEN(3800,4910))))</f>
        <v>132130954.3934066</v>
      </c>
      <c r="B202">
        <v>185783716.59808052</v>
      </c>
    </row>
    <row r="203" spans="1:2" x14ac:dyDescent="0.25">
      <c r="A203">
        <f ca="1">33691.3389172319*(((RANDBETWEEN(3800,4910))))</f>
        <v>153026061.36206716</v>
      </c>
      <c r="B203">
        <v>202868496.3685728</v>
      </c>
    </row>
    <row r="204" spans="1:2" x14ac:dyDescent="0.25">
      <c r="A204">
        <f ca="1">39402.7443094721*(((RANDBETWEEN(3800,4910))))</f>
        <v>165097498.65668789</v>
      </c>
      <c r="B204">
        <v>149804835.72746906</v>
      </c>
    </row>
    <row r="205" spans="1:2" x14ac:dyDescent="0.25">
      <c r="A205">
        <f ca="1">36309.0374751889*(((RANDBETWEEN(3800,4910))))</f>
        <v>171596511.10774285</v>
      </c>
      <c r="B205">
        <v>175893046.80796438</v>
      </c>
    </row>
    <row r="206" spans="1:2" x14ac:dyDescent="0.25">
      <c r="A206">
        <f ca="1">39017.5408763153*(((RANDBETWEEN(3800,4910))))</f>
        <v>179519705.5719265</v>
      </c>
      <c r="B206">
        <v>194591138.86794844</v>
      </c>
    </row>
    <row r="207" spans="1:2" x14ac:dyDescent="0.25">
      <c r="A207">
        <f ca="1">38364.9925641055*(((RANDBETWEEN(3800,4910))))</f>
        <v>178550675.39334691</v>
      </c>
      <c r="B207">
        <v>145638698.39682361</v>
      </c>
    </row>
    <row r="208" spans="1:2" x14ac:dyDescent="0.25">
      <c r="A208">
        <f ca="1">31498.8671079843*(((RANDBETWEEN(3800,4910))))</f>
        <v>151950534.92891607</v>
      </c>
      <c r="B208">
        <v>146988143.0823389</v>
      </c>
    </row>
    <row r="209" spans="1:2" x14ac:dyDescent="0.25">
      <c r="A209">
        <f ca="1">30376.8780380451*(((RANDBETWEEN(3800,4910))))</f>
        <v>123633893.61484356</v>
      </c>
      <c r="B209">
        <v>172491559.68149522</v>
      </c>
    </row>
    <row r="210" spans="1:2" x14ac:dyDescent="0.25">
      <c r="A210">
        <f ca="1">28914.1559714519*(((RANDBETWEEN(3800,4910))))</f>
        <v>132050950.32162088</v>
      </c>
      <c r="B210">
        <v>154114871.76859912</v>
      </c>
    </row>
    <row r="211" spans="1:2" x14ac:dyDescent="0.25">
      <c r="A211">
        <f ca="1">32177.5750373677*(((RANDBETWEEN(3800,4910))))</f>
        <v>143479807.09162271</v>
      </c>
      <c r="B211">
        <v>197786259.75669631</v>
      </c>
    </row>
    <row r="212" spans="1:2" x14ac:dyDescent="0.25">
      <c r="A212">
        <f ca="1">29781.1889209399*(((RANDBETWEEN(3800,4910))))</f>
        <v>118112195.26044746</v>
      </c>
      <c r="B212">
        <v>201800908.85955134</v>
      </c>
    </row>
    <row r="213" spans="1:2" x14ac:dyDescent="0.25">
      <c r="A213">
        <f ca="1">32165.2725967425*(((RANDBETWEEN(3800,4910))))</f>
        <v>149986666.11861017</v>
      </c>
      <c r="B213">
        <v>146316189.79396185</v>
      </c>
    </row>
    <row r="214" spans="1:2" x14ac:dyDescent="0.25">
      <c r="A214">
        <f ca="1">31223.7306010097*(((RANDBETWEEN(3800,4910))))</f>
        <v>122178457.84175111</v>
      </c>
      <c r="B214">
        <v>152583602.1206072</v>
      </c>
    </row>
    <row r="215" spans="1:2" x14ac:dyDescent="0.25">
      <c r="A215">
        <f ca="1">33966.7422345081*(((RANDBETWEEN(3800,4910))))</f>
        <v>163142262.9523423</v>
      </c>
      <c r="B215">
        <v>177558249.40117502</v>
      </c>
    </row>
    <row r="216" spans="1:2" x14ac:dyDescent="0.25">
      <c r="A216">
        <f ca="1">29375.1837558412*(((RANDBETWEEN(3800,4910))))</f>
        <v>119909500.09134364</v>
      </c>
      <c r="B216">
        <v>152831410.27473938</v>
      </c>
    </row>
    <row r="217" spans="1:2" x14ac:dyDescent="0.25">
      <c r="A217">
        <f ca="1">30878.8067967549*(((RANDBETWEEN(3800,4910))))</f>
        <v>124040166.90256448</v>
      </c>
      <c r="B217">
        <v>149560102.65488207</v>
      </c>
    </row>
    <row r="218" spans="1:2" x14ac:dyDescent="0.25">
      <c r="A218">
        <f ca="1">38467.9045711997*(((RANDBETWEEN(3800,4910))))</f>
        <v>158910913.78362584</v>
      </c>
      <c r="B218">
        <v>181885233.56995624</v>
      </c>
    </row>
    <row r="219" spans="1:2" x14ac:dyDescent="0.25">
      <c r="A219">
        <f ca="1">36313.6645680243*(((RANDBETWEEN(3800,4910))))</f>
        <v>154587270.06607929</v>
      </c>
      <c r="B219">
        <v>151021848.52591145</v>
      </c>
    </row>
    <row r="220" spans="1:2" x14ac:dyDescent="0.25">
      <c r="A220">
        <f ca="1">34817.0208065611*(((RANDBETWEEN(3800,4910))))</f>
        <v>168932184.95343468</v>
      </c>
      <c r="B220">
        <v>198065125.79155344</v>
      </c>
    </row>
    <row r="221" spans="1:2" x14ac:dyDescent="0.25">
      <c r="A221">
        <f ca="1">33162.6753978207*(((RANDBETWEEN(3800,4910))))</f>
        <v>129135457.99911365</v>
      </c>
      <c r="B221">
        <v>186825345.02155706</v>
      </c>
    </row>
    <row r="222" spans="1:2" x14ac:dyDescent="0.25">
      <c r="A222">
        <f ca="1">39518.3990233916*(((RANDBETWEEN(3800,4910))))</f>
        <v>181666080.31053132</v>
      </c>
      <c r="B222">
        <v>171292935.30762711</v>
      </c>
    </row>
    <row r="223" spans="1:2" x14ac:dyDescent="0.25">
      <c r="A223">
        <f ca="1">32299.2905679393*(((RANDBETWEEN(3800,4910))))</f>
        <v>135107932.4456901</v>
      </c>
      <c r="B223">
        <v>178003276.87606728</v>
      </c>
    </row>
    <row r="224" spans="1:2" x14ac:dyDescent="0.25">
      <c r="A224">
        <f ca="1">33000.9999056809*(((RANDBETWEEN(3800,4910))))</f>
        <v>151078577.56820738</v>
      </c>
      <c r="B224">
        <v>150887080.99550557</v>
      </c>
    </row>
    <row r="225" spans="1:2" x14ac:dyDescent="0.25">
      <c r="A225">
        <f ca="1">37764.0110182235*(((RANDBETWEEN(3800,4910))))</f>
        <v>158382262.2104294</v>
      </c>
      <c r="B225">
        <v>177390605.6177538</v>
      </c>
    </row>
    <row r="226" spans="1:2" x14ac:dyDescent="0.25">
      <c r="A226">
        <f ca="1">29198.6218562702*(((RANDBETWEEN(3800,4910))))</f>
        <v>115159364.6011297</v>
      </c>
      <c r="B226">
        <v>163236471.91489235</v>
      </c>
    </row>
    <row r="227" spans="1:2" x14ac:dyDescent="0.25">
      <c r="A227">
        <f ca="1">38994.5254340579*(((RANDBETWEEN(3800,4910))))</f>
        <v>159370625.4489947</v>
      </c>
      <c r="B227">
        <v>152038450.49410754</v>
      </c>
    </row>
    <row r="228" spans="1:2" x14ac:dyDescent="0.25">
      <c r="A228">
        <f ca="1">32097.4534849142*(((RANDBETWEEN(3800,4910))))</f>
        <v>124923288.96328589</v>
      </c>
      <c r="B228">
        <v>144244594.20982397</v>
      </c>
    </row>
    <row r="229" spans="1:2" x14ac:dyDescent="0.25">
      <c r="A229">
        <f ca="1">30942.9982832258*(((RANDBETWEEN(3800,4910))))</f>
        <v>118852056.40587048</v>
      </c>
      <c r="B229">
        <v>168792018.58911648</v>
      </c>
    </row>
    <row r="230" spans="1:2" x14ac:dyDescent="0.25">
      <c r="A230">
        <f ca="1">33286.8483830953*(((RANDBETWEEN(3800,4910))))</f>
        <v>159177708.96796197</v>
      </c>
      <c r="B230">
        <v>175865396.43145025</v>
      </c>
    </row>
    <row r="231" spans="1:2" x14ac:dyDescent="0.25">
      <c r="A231">
        <f ca="1">33527.8155926979*(((RANDBETWEEN(3800,4910))))</f>
        <v>150238141.67087948</v>
      </c>
      <c r="B231">
        <v>153882016.0017724</v>
      </c>
    </row>
    <row r="232" spans="1:2" x14ac:dyDescent="0.25">
      <c r="A232">
        <f ca="1">33804.2622846909*(((RANDBETWEEN(3800,4910))))</f>
        <v>154823521.26388451</v>
      </c>
      <c r="B232">
        <v>173546888.35566261</v>
      </c>
    </row>
    <row r="233" spans="1:2" x14ac:dyDescent="0.25">
      <c r="A233">
        <f ca="1">31372.9962290224*(((RANDBETWEEN(3800,4910))))</f>
        <v>153978665.49204215</v>
      </c>
      <c r="B233">
        <v>161262285.91774738</v>
      </c>
    </row>
    <row r="234" spans="1:2" x14ac:dyDescent="0.25">
      <c r="A234">
        <f ca="1">37504.7337169689*(((RANDBETWEEN(3800,4910))))</f>
        <v>149268840.19353631</v>
      </c>
      <c r="B234">
        <v>161212544.68274471</v>
      </c>
    </row>
    <row r="235" spans="1:2" x14ac:dyDescent="0.25">
      <c r="A235">
        <f ca="1">33834.8531094047*(((RANDBETWEEN(3800,4910))))</f>
        <v>159903515.79504645</v>
      </c>
      <c r="B235">
        <v>150058132.96874487</v>
      </c>
    </row>
    <row r="236" spans="1:2" x14ac:dyDescent="0.25">
      <c r="A236">
        <f ca="1">40234.8924184862*(((RANDBETWEEN(3800,4910))))</f>
        <v>173895205.03269729</v>
      </c>
      <c r="B236">
        <v>201731857.71141073</v>
      </c>
    </row>
    <row r="237" spans="1:2" x14ac:dyDescent="0.25">
      <c r="A237">
        <f ca="1">34549.8153068541*(((RANDBETWEEN(3800,4910))))</f>
        <v>140997796.2672714</v>
      </c>
      <c r="B237">
        <v>144482918.05961627</v>
      </c>
    </row>
    <row r="238" spans="1:2" x14ac:dyDescent="0.25">
      <c r="A238">
        <f ca="1">31802.6278719392*(((RANDBETWEEN(3800,4910))))</f>
        <v>129850129.60112764</v>
      </c>
      <c r="B238">
        <v>180703225.57126343</v>
      </c>
    </row>
    <row r="239" spans="1:2" x14ac:dyDescent="0.25">
      <c r="A239">
        <f ca="1">28782.4046411337*(((RANDBETWEEN(3800,4910))))</f>
        <v>138069195.06351846</v>
      </c>
      <c r="B239">
        <v>174106925.04925716</v>
      </c>
    </row>
    <row r="240" spans="1:2" x14ac:dyDescent="0.25">
      <c r="A240">
        <f ca="1">31670.6495313951*(((RANDBETWEEN(3800,4910))))</f>
        <v>123737227.71916077</v>
      </c>
      <c r="B240">
        <v>193533154.39710674</v>
      </c>
    </row>
    <row r="241" spans="1:2" x14ac:dyDescent="0.25">
      <c r="A241">
        <f ca="1">33390.584071992*(((RANDBETWEEN(3800,4910))))</f>
        <v>146417711.15568507</v>
      </c>
      <c r="B241">
        <v>152611476.73936343</v>
      </c>
    </row>
    <row r="242" spans="1:2" x14ac:dyDescent="0.25">
      <c r="A242">
        <f ca="1">28881.9067334783*(((RANDBETWEEN(3800,4910))))</f>
        <v>136091544.52814984</v>
      </c>
      <c r="B242">
        <v>194702818.78352219</v>
      </c>
    </row>
    <row r="243" spans="1:2" x14ac:dyDescent="0.25">
      <c r="A243">
        <f ca="1">32720.829958434*(((RANDBETWEEN(3800,4910))))</f>
        <v>160593833.43599421</v>
      </c>
      <c r="B243">
        <v>179959549.35090241</v>
      </c>
    </row>
    <row r="244" spans="1:2" x14ac:dyDescent="0.25">
      <c r="A244">
        <f ca="1">32757.7882695249*(((RANDBETWEEN(3800,4910))))</f>
        <v>141349856.3829999</v>
      </c>
      <c r="B244">
        <v>188389535.15280837</v>
      </c>
    </row>
    <row r="245" spans="1:2" x14ac:dyDescent="0.25">
      <c r="A245">
        <f ca="1">33334.5699628993*(((RANDBETWEEN(3800,4910))))</f>
        <v>159805928.40213913</v>
      </c>
      <c r="B245">
        <v>145498608.82969955</v>
      </c>
    </row>
    <row r="246" spans="1:2" x14ac:dyDescent="0.25">
      <c r="A246">
        <f ca="1">32068.01782065*(((RANDBETWEEN(3800,4910))))</f>
        <v>135070491.06057763</v>
      </c>
      <c r="B246">
        <v>187071029.50715852</v>
      </c>
    </row>
    <row r="247" spans="1:2" x14ac:dyDescent="0.25">
      <c r="A247">
        <f ca="1">30784.246859122*(((RANDBETWEEN(3800,4910))))</f>
        <v>143454590.36350849</v>
      </c>
      <c r="B247">
        <v>150651840.9286187</v>
      </c>
    </row>
    <row r="248" spans="1:2" x14ac:dyDescent="0.25">
      <c r="A248">
        <f ca="1">30102.3430457526*(((RANDBETWEEN(3800,4910))))</f>
        <v>147230559.83677593</v>
      </c>
      <c r="B248">
        <v>193435922.77770185</v>
      </c>
    </row>
    <row r="249" spans="1:2" x14ac:dyDescent="0.25">
      <c r="A249">
        <f ca="1">32231.0930778898*(((RANDBETWEEN(3800,4910))))</f>
        <v>128956603.40463726</v>
      </c>
      <c r="B249">
        <v>156902017.83333486</v>
      </c>
    </row>
    <row r="250" spans="1:2" x14ac:dyDescent="0.25">
      <c r="A250">
        <f ca="1">33951.5877030439*(((RANDBETWEEN(3800,4910))))</f>
        <v>166430682.92032111</v>
      </c>
      <c r="B250">
        <v>167821631.839084</v>
      </c>
    </row>
    <row r="251" spans="1:2" x14ac:dyDescent="0.25">
      <c r="A251">
        <f ca="1">37867.2237631729*(((RANDBETWEEN(3800,4910))))</f>
        <v>152377708.42300767</v>
      </c>
      <c r="B251">
        <v>158569305.64974019</v>
      </c>
    </row>
    <row r="252" spans="1:2" x14ac:dyDescent="0.25">
      <c r="A252">
        <f ca="1">33408.9535402912*(((RANDBETWEEN(3800,4910))))</f>
        <v>148035073.13703027</v>
      </c>
      <c r="B252">
        <v>201877718.56515905</v>
      </c>
    </row>
    <row r="253" spans="1:2" x14ac:dyDescent="0.25">
      <c r="A253">
        <f ca="1">39526.3276839982*(((RANDBETWEEN(3800,4910))))</f>
        <v>154864151.86590502</v>
      </c>
      <c r="B253">
        <v>150064034.3488313</v>
      </c>
    </row>
    <row r="254" spans="1:2" x14ac:dyDescent="0.25">
      <c r="A254">
        <f ca="1">38450.638174801*(((RANDBETWEEN(3800,4910))))</f>
        <v>173758433.91192576</v>
      </c>
      <c r="B254">
        <v>146093796.9700045</v>
      </c>
    </row>
    <row r="255" spans="1:2" x14ac:dyDescent="0.25">
      <c r="A255">
        <f ca="1">36321.8258553276*(((RANDBETWEEN(3800,4910))))</f>
        <v>139947995.02057719</v>
      </c>
      <c r="B255">
        <v>155084524.59268361</v>
      </c>
    </row>
    <row r="256" spans="1:2" x14ac:dyDescent="0.25">
      <c r="A256">
        <f ca="1">27805.4894440103*(((RANDBETWEEN(3800,4910))))</f>
        <v>117394776.43261142</v>
      </c>
      <c r="B256">
        <v>181078957.38634014</v>
      </c>
    </row>
    <row r="257" spans="1:2" x14ac:dyDescent="0.25">
      <c r="A257">
        <f ca="1">39267.414851933*(((RANDBETWEEN(3800,4910))))</f>
        <v>163666585.10285667</v>
      </c>
      <c r="B257">
        <v>166568295.25380284</v>
      </c>
    </row>
    <row r="258" spans="1:2" x14ac:dyDescent="0.25">
      <c r="A258">
        <f ca="1">35742.6374782018*(((RANDBETWEEN(3800,4910))))</f>
        <v>137966580.66585881</v>
      </c>
      <c r="B258">
        <v>145976893.09858501</v>
      </c>
    </row>
    <row r="259" spans="1:2" x14ac:dyDescent="0.25">
      <c r="A259">
        <f ca="1">36565.565055439*(((RANDBETWEEN(3800,4910))))</f>
        <v>140813991.02849567</v>
      </c>
      <c r="B259">
        <v>177793844.38135698</v>
      </c>
    </row>
    <row r="260" spans="1:2" x14ac:dyDescent="0.25">
      <c r="A260">
        <f ca="1">32827.8476905671*(((RANDBETWEEN(3800,4910))))</f>
        <v>127733155.36399655</v>
      </c>
      <c r="B260">
        <v>165598710.5252811</v>
      </c>
    </row>
    <row r="261" spans="1:2" x14ac:dyDescent="0.25">
      <c r="A261">
        <f ca="1">35545.281901763*(((RANDBETWEEN(3800,4910))))</f>
        <v>148685914.19507453</v>
      </c>
      <c r="B261">
        <v>152727903.33759287</v>
      </c>
    </row>
    <row r="262" spans="1:2" x14ac:dyDescent="0.25">
      <c r="A262">
        <f ca="1">34968.0268824506*(((RANDBETWEEN(3800,4910))))</f>
        <v>141061020.44380563</v>
      </c>
      <c r="B262">
        <v>183716637.31049678</v>
      </c>
    </row>
    <row r="263" spans="1:2" x14ac:dyDescent="0.25">
      <c r="A263">
        <f ca="1">39859.6093481396*(((RANDBETWEEN(3800,4910))))</f>
        <v>172193512.38396311</v>
      </c>
      <c r="B263">
        <v>152209190.8053613</v>
      </c>
    </row>
    <row r="264" spans="1:2" x14ac:dyDescent="0.25">
      <c r="A264">
        <f ca="1">34135.2888724676*(((RANDBETWEEN(3800,4910))))</f>
        <v>132035297.35870473</v>
      </c>
      <c r="B264">
        <v>194648337.3552638</v>
      </c>
    </row>
    <row r="265" spans="1:2" x14ac:dyDescent="0.25">
      <c r="A265">
        <f ca="1">35066.8718596408*(((RANDBETWEEN(3800,4910))))</f>
        <v>163551890.35336456</v>
      </c>
      <c r="B265">
        <v>158492604.92486572</v>
      </c>
    </row>
    <row r="266" spans="1:2" x14ac:dyDescent="0.25">
      <c r="A266">
        <f ca="1">31030.8830936575*(((RANDBETWEEN(3800,4910))))</f>
        <v>135170526.75597209</v>
      </c>
      <c r="B266">
        <v>159055619.91918316</v>
      </c>
    </row>
    <row r="267" spans="1:2" x14ac:dyDescent="0.25">
      <c r="A267">
        <f ca="1">32589.9991949388*(((RANDBETWEEN(3800,4910))))</f>
        <v>133358276.70568943</v>
      </c>
      <c r="B267">
        <v>192969928.04249474</v>
      </c>
    </row>
    <row r="268" spans="1:2" x14ac:dyDescent="0.25">
      <c r="A268">
        <f ca="1">31746.6482636119*(((RANDBETWEEN(3800,4910))))</f>
        <v>146256808.55045986</v>
      </c>
      <c r="B268">
        <v>145193432.62651461</v>
      </c>
    </row>
    <row r="269" spans="1:2" x14ac:dyDescent="0.25">
      <c r="A269">
        <f ca="1">40611.0281752223*(((RANDBETWEEN(3800,4910))))</f>
        <v>182709015.76032519</v>
      </c>
      <c r="B269">
        <v>199378999.02281147</v>
      </c>
    </row>
    <row r="270" spans="1:2" x14ac:dyDescent="0.25">
      <c r="A270">
        <f ca="1">33750.289287671*(((RANDBETWEEN(3800,4910))))</f>
        <v>156027587.37690315</v>
      </c>
      <c r="B270">
        <v>197722313.85151219</v>
      </c>
    </row>
    <row r="271" spans="1:2" x14ac:dyDescent="0.25">
      <c r="A271">
        <f ca="1">33175.654902503*(((RANDBETWEEN(3800,4910))))</f>
        <v>133996470.15120964</v>
      </c>
      <c r="B271">
        <v>156524767.97343081</v>
      </c>
    </row>
    <row r="272" spans="1:2" x14ac:dyDescent="0.25">
      <c r="A272">
        <f ca="1">27890.4587495517*(((RANDBETWEEN(3800,4910))))</f>
        <v>120654124.55056065</v>
      </c>
      <c r="B272">
        <v>181289631.1986621</v>
      </c>
    </row>
    <row r="273" spans="1:2" x14ac:dyDescent="0.25">
      <c r="A273">
        <f ca="1">40843.6177739179*(((RANDBETWEEN(3800,4910))))</f>
        <v>188983419.43991846</v>
      </c>
      <c r="B273">
        <v>195860404.48434412</v>
      </c>
    </row>
    <row r="274" spans="1:2" x14ac:dyDescent="0.25">
      <c r="A274">
        <f ca="1">30735.0902478568*(((RANDBETWEEN(3800,4910))))</f>
        <v>129302524.67273337</v>
      </c>
      <c r="B274">
        <v>170058901.92503351</v>
      </c>
    </row>
    <row r="275" spans="1:2" x14ac:dyDescent="0.25">
      <c r="A275">
        <f ca="1">34957.1299826168*(((RANDBETWEEN(3800,4910))))</f>
        <v>169681908.93562198</v>
      </c>
      <c r="B275">
        <v>164623309.97825298</v>
      </c>
    </row>
    <row r="276" spans="1:2" x14ac:dyDescent="0.25">
      <c r="A276">
        <f ca="1">31721.4518992883*(((RANDBETWEEN(3800,4910))))</f>
        <v>134213462.98588894</v>
      </c>
      <c r="B276">
        <v>149648463.25144163</v>
      </c>
    </row>
    <row r="277" spans="1:2" x14ac:dyDescent="0.25">
      <c r="A277">
        <f ca="1">36173.4788773746*(((RANDBETWEEN(3800,4910))))</f>
        <v>168640758.5263204</v>
      </c>
      <c r="B277">
        <v>161795642.95812002</v>
      </c>
    </row>
    <row r="278" spans="1:2" x14ac:dyDescent="0.25">
      <c r="A278">
        <f ca="1">30795.7786569219*(((RANDBETWEEN(3800,4910))))</f>
        <v>127494523.63965659</v>
      </c>
      <c r="B278">
        <v>155837832.55066979</v>
      </c>
    </row>
    <row r="279" spans="1:2" x14ac:dyDescent="0.25">
      <c r="A279">
        <f ca="1">31525.1485981398*(((RANDBETWEEN(3800,4910))))</f>
        <v>134265607.87947738</v>
      </c>
      <c r="B279">
        <v>161155957.12607121</v>
      </c>
    </row>
    <row r="280" spans="1:2" x14ac:dyDescent="0.25">
      <c r="A280">
        <f ca="1">34986.6419807197*(((RANDBETWEEN(3800,4910))))</f>
        <v>162093112.29667434</v>
      </c>
      <c r="B280">
        <v>192043402.21241477</v>
      </c>
    </row>
    <row r="281" spans="1:2" x14ac:dyDescent="0.25">
      <c r="A281">
        <f ca="1">40166.3820510471*(((RANDBETWEEN(3800,4910))))</f>
        <v>191031313.03477997</v>
      </c>
      <c r="B281">
        <v>144428591.05833197</v>
      </c>
    </row>
    <row r="282" spans="1:2" x14ac:dyDescent="0.25">
      <c r="A282">
        <f ca="1">31651.1586639219*(((RANDBETWEEN(3800,4910))))</f>
        <v>152400328.96678418</v>
      </c>
      <c r="B282">
        <v>149572449.12205619</v>
      </c>
    </row>
    <row r="283" spans="1:2" x14ac:dyDescent="0.25">
      <c r="A283">
        <f ca="1">31838.6625298484*(((RANDBETWEEN(3800,4910))))</f>
        <v>143465013.35949692</v>
      </c>
      <c r="B283">
        <v>150756606.72364295</v>
      </c>
    </row>
    <row r="284" spans="1:2" x14ac:dyDescent="0.25">
      <c r="A284">
        <f ca="1">30267.8843941989*(((RANDBETWEEN(3800,4910))))</f>
        <v>135025032.2825211</v>
      </c>
      <c r="B284">
        <v>167026940.72726348</v>
      </c>
    </row>
    <row r="285" spans="1:2" x14ac:dyDescent="0.25">
      <c r="A285">
        <f ca="1">29994.429907682*(((RANDBETWEEN(3800,4910))))</f>
        <v>116198421.46235998</v>
      </c>
      <c r="B285">
        <v>189882308.86875838</v>
      </c>
    </row>
    <row r="286" spans="1:2" x14ac:dyDescent="0.25">
      <c r="A286">
        <f ca="1">31782.7322281513*(((RANDBETWEEN(3800,4910))))</f>
        <v>151412936.33491302</v>
      </c>
      <c r="B286">
        <v>170917675.88297135</v>
      </c>
    </row>
    <row r="287" spans="1:2" x14ac:dyDescent="0.25">
      <c r="A287">
        <f ca="1">32737.7642634637*(((RANDBETWEEN(3800,4910))))</f>
        <v>157730548.22136807</v>
      </c>
      <c r="B287">
        <v>165805907.22657812</v>
      </c>
    </row>
    <row r="288" spans="1:2" x14ac:dyDescent="0.25">
      <c r="A288">
        <f ca="1">30456.1147288653*(((RANDBETWEEN(3800,4910))))</f>
        <v>122037651.71856321</v>
      </c>
      <c r="B288">
        <v>153233593.41741392</v>
      </c>
    </row>
    <row r="289" spans="1:2" x14ac:dyDescent="0.25">
      <c r="A289">
        <f ca="1">39100.5770799326*(((RANDBETWEEN(3800,4910))))</f>
        <v>161837288.53384089</v>
      </c>
      <c r="B289">
        <v>148145950.33865541</v>
      </c>
    </row>
    <row r="290" spans="1:2" x14ac:dyDescent="0.25">
      <c r="A290">
        <f ca="1">34176.9108806939*(((RANDBETWEEN(3800,4910))))</f>
        <v>154479637.18073639</v>
      </c>
      <c r="B290">
        <v>156404947.85222292</v>
      </c>
    </row>
    <row r="291" spans="1:2" x14ac:dyDescent="0.25">
      <c r="A291">
        <f ca="1">33384.2233159246*(((RANDBETWEEN(3800,4910))))</f>
        <v>135807020.44918132</v>
      </c>
      <c r="B291">
        <v>160894255.5036751</v>
      </c>
    </row>
    <row r="292" spans="1:2" x14ac:dyDescent="0.25">
      <c r="A292">
        <f ca="1">39442.9013652461*(((RANDBETWEEN(3800,4910))))</f>
        <v>181279574.6746712</v>
      </c>
      <c r="B292">
        <v>161145352.97338882</v>
      </c>
    </row>
    <row r="293" spans="1:2" x14ac:dyDescent="0.25">
      <c r="A293">
        <f ca="1">39022.5162206268*(((RANDBETWEEN(3800,4910))))</f>
        <v>183600938.81804919</v>
      </c>
      <c r="B293">
        <v>162557802.4853985</v>
      </c>
    </row>
    <row r="294" spans="1:2" x14ac:dyDescent="0.25">
      <c r="A294">
        <f ca="1">30902.2183522806*(((RANDBETWEEN(3800,4910))))</f>
        <v>124134211.12111105</v>
      </c>
      <c r="B294">
        <v>192337833.22796804</v>
      </c>
    </row>
    <row r="295" spans="1:2" x14ac:dyDescent="0.25">
      <c r="A295">
        <f ca="1">33508.6228090373*(((RANDBETWEEN(3800,4910))))</f>
        <v>145092336.76313144</v>
      </c>
      <c r="B295">
        <v>176990817.53086036</v>
      </c>
    </row>
    <row r="296" spans="1:2" x14ac:dyDescent="0.25">
      <c r="A296">
        <f ca="1">34233.7983225666*(((RANDBETWEEN(3800,4910))))</f>
        <v>142241432.03026417</v>
      </c>
      <c r="B296">
        <v>174856707.27642977</v>
      </c>
    </row>
    <row r="297" spans="1:2" x14ac:dyDescent="0.25">
      <c r="A297">
        <f ca="1">29703.3259474642*(((RANDBETWEEN(3800,4910))))</f>
        <v>131645140.59916137</v>
      </c>
      <c r="B297">
        <v>158391560.07816428</v>
      </c>
    </row>
    <row r="298" spans="1:2" x14ac:dyDescent="0.25">
      <c r="A298">
        <f ca="1">32009.7141349934*(((RANDBETWEEN(3800,4910))))</f>
        <v>148749141.5853143</v>
      </c>
      <c r="B298">
        <v>176738612.18600145</v>
      </c>
    </row>
    <row r="299" spans="1:2" x14ac:dyDescent="0.25">
      <c r="A299">
        <f ca="1">28955.1955496648*(((RANDBETWEEN(3800,4910))))</f>
        <v>135915687.91012666</v>
      </c>
      <c r="B299">
        <v>157903935.4902125</v>
      </c>
    </row>
    <row r="300" spans="1:2" x14ac:dyDescent="0.25">
      <c r="A300">
        <f ca="1">31415.2558363523*(((RANDBETWEEN(3800,4910))))</f>
        <v>123556201.20437348</v>
      </c>
      <c r="B300">
        <v>152389615.88389099</v>
      </c>
    </row>
    <row r="301" spans="1:2" x14ac:dyDescent="0.25">
      <c r="A301">
        <f ca="1">31473.1934038683*(((RANDBETWEEN(3800,4910))))</f>
        <v>136813971.7266154</v>
      </c>
      <c r="B301">
        <v>151645605.97670612</v>
      </c>
    </row>
    <row r="302" spans="1:2" x14ac:dyDescent="0.25">
      <c r="A302">
        <f ca="1">32786.5723405787*(((RANDBETWEEN(3800,4910))))</f>
        <v>145605167.7645101</v>
      </c>
      <c r="B302">
        <v>152407979.40878975</v>
      </c>
    </row>
    <row r="303" spans="1:2" x14ac:dyDescent="0.25">
      <c r="A303">
        <f ca="1">38090.7170721896*(((RANDBETWEEN(3800,4910))))</f>
        <v>163904355.56163168</v>
      </c>
      <c r="B303">
        <v>199378801.27951297</v>
      </c>
    </row>
    <row r="304" spans="1:2" x14ac:dyDescent="0.25">
      <c r="A304">
        <f ca="1">38811.4862746764*(((RANDBETWEEN(3800,4910))))</f>
        <v>161455782.90265396</v>
      </c>
      <c r="B304">
        <v>190293826.72679862</v>
      </c>
    </row>
    <row r="305" spans="1:2" x14ac:dyDescent="0.25">
      <c r="A305">
        <f ca="1">30848.6186653374*(((RANDBETWEEN(3800,4910))))</f>
        <v>137523142.01007435</v>
      </c>
      <c r="B305">
        <v>165001975.05468178</v>
      </c>
    </row>
    <row r="306" spans="1:2" x14ac:dyDescent="0.25">
      <c r="A306">
        <f ca="1">32594.5552143201*(((RANDBETWEEN(3800,4910))))</f>
        <v>132627245.16706841</v>
      </c>
      <c r="B306">
        <v>152173533.71338433</v>
      </c>
    </row>
    <row r="307" spans="1:2" x14ac:dyDescent="0.25">
      <c r="A307">
        <f ca="1">33724.0970728806*(((RANDBETWEEN(3800,4910))))</f>
        <v>144912445.12216806</v>
      </c>
      <c r="B307">
        <v>148773233.01030904</v>
      </c>
    </row>
    <row r="308" spans="1:2" x14ac:dyDescent="0.25">
      <c r="A308">
        <f ca="1">30483.8988733343*(((RANDBETWEEN(3800,4910))))</f>
        <v>133671896.55957073</v>
      </c>
      <c r="B308">
        <v>144571185.28324968</v>
      </c>
    </row>
    <row r="309" spans="1:2" x14ac:dyDescent="0.25">
      <c r="A309">
        <f ca="1">26106.1863807214*(((RANDBETWEEN(3800,4910))))</f>
        <v>103145542.3902301</v>
      </c>
      <c r="B309">
        <v>158782410.70726579</v>
      </c>
    </row>
    <row r="310" spans="1:2" x14ac:dyDescent="0.25">
      <c r="A310">
        <f ca="1">28790.4853415767*(((RANDBETWEEN(3800,4910))))</f>
        <v>121553429.11213678</v>
      </c>
      <c r="B310">
        <v>183708047.47920769</v>
      </c>
    </row>
    <row r="311" spans="1:2" x14ac:dyDescent="0.25">
      <c r="A311">
        <f ca="1">32534.1787188667*(((RANDBETWEEN(3800,4910))))</f>
        <v>153235981.76586193</v>
      </c>
      <c r="B311">
        <v>191563935.12256646</v>
      </c>
    </row>
    <row r="312" spans="1:2" x14ac:dyDescent="0.25">
      <c r="A312">
        <f ca="1">32779.3496225214*(((RANDBETWEEN(3800,4910))))</f>
        <v>132756365.97121172</v>
      </c>
      <c r="B312">
        <v>165855141.9121047</v>
      </c>
    </row>
    <row r="313" spans="1:2" x14ac:dyDescent="0.25">
      <c r="A313">
        <f ca="1">31678.0558233133*(((RANDBETWEEN(3800,4910))))</f>
        <v>121992192.97557953</v>
      </c>
      <c r="B313">
        <v>185062821.62269038</v>
      </c>
    </row>
    <row r="314" spans="1:2" x14ac:dyDescent="0.25">
      <c r="A314">
        <f ca="1">30085.0197978181*(((RANDBETWEEN(3800,4910))))</f>
        <v>145882260.99961999</v>
      </c>
      <c r="B314">
        <v>156507003.51070708</v>
      </c>
    </row>
    <row r="315" spans="1:2" x14ac:dyDescent="0.25">
      <c r="A315">
        <f ca="1">30533.8354280533*(((RANDBETWEEN(3800,4910))))</f>
        <v>116089642.2974588</v>
      </c>
      <c r="B315">
        <v>169250652.48964009</v>
      </c>
    </row>
    <row r="316" spans="1:2" x14ac:dyDescent="0.25">
      <c r="A316">
        <f ca="1">39477.5612831497*(((RANDBETWEEN(3800,4910))))</f>
        <v>177530593.09032416</v>
      </c>
      <c r="B316">
        <v>164957721.03286266</v>
      </c>
    </row>
    <row r="317" spans="1:2" x14ac:dyDescent="0.25">
      <c r="A317">
        <f ca="1">40004.411690559*(((RANDBETWEEN(3800,4910))))</f>
        <v>186820602.59491041</v>
      </c>
      <c r="B317">
        <v>156182091.66106465</v>
      </c>
    </row>
    <row r="318" spans="1:2" x14ac:dyDescent="0.25">
      <c r="A318">
        <f ca="1">37879.2810361286*(((RANDBETWEEN(3800,4910))))</f>
        <v>156668706.36542809</v>
      </c>
      <c r="B318">
        <v>145172545.54691997</v>
      </c>
    </row>
    <row r="319" spans="1:2" x14ac:dyDescent="0.25">
      <c r="A319">
        <f ca="1">32159.9695985909*(((RANDBETWEEN(3800,4910))))</f>
        <v>136422591.03722256</v>
      </c>
      <c r="B319">
        <v>155963562.40999284</v>
      </c>
    </row>
    <row r="320" spans="1:2" x14ac:dyDescent="0.25">
      <c r="A320">
        <f ca="1">39892.5381958158*(((RANDBETWEEN(3800,4910))))</f>
        <v>173851681.45736527</v>
      </c>
      <c r="B320">
        <v>186964566.42833471</v>
      </c>
    </row>
    <row r="321" spans="1:2" x14ac:dyDescent="0.25">
      <c r="A321">
        <f ca="1">29377.4419311466*(((RANDBETWEEN(3800,4910))))</f>
        <v>123238368.90116009</v>
      </c>
      <c r="B321">
        <v>165484584.47187856</v>
      </c>
    </row>
    <row r="322" spans="1:2" x14ac:dyDescent="0.25">
      <c r="A322">
        <f ca="1">28296.3884897012*(((RANDBETWEEN(3800,4910))))</f>
        <v>137294076.95203039</v>
      </c>
      <c r="B322">
        <v>167214269.31453386</v>
      </c>
    </row>
    <row r="323" spans="1:2" x14ac:dyDescent="0.25">
      <c r="A323">
        <f ca="1">30720.2852884486*(((RANDBETWEEN(3800,4910))))</f>
        <v>119747672.05437258</v>
      </c>
      <c r="B323">
        <v>199182037.9768233</v>
      </c>
    </row>
    <row r="324" spans="1:2" x14ac:dyDescent="0.25">
      <c r="A324">
        <f ca="1">33348.3758280903*(((RANDBETWEEN(3800,4910))))</f>
        <v>141830642.39686799</v>
      </c>
      <c r="B324">
        <v>177096447.74135917</v>
      </c>
    </row>
    <row r="325" spans="1:2" x14ac:dyDescent="0.25">
      <c r="A325">
        <f ca="1">30976.4496782776*(((RANDBETWEEN(3800,4910))))</f>
        <v>131030382.13911405</v>
      </c>
      <c r="B325">
        <v>171158179.45682037</v>
      </c>
    </row>
    <row r="326" spans="1:2" x14ac:dyDescent="0.25">
      <c r="A326">
        <f ca="1">27045.8973074649*(((RANDBETWEEN(3800,4910))))</f>
        <v>105884687.95872505</v>
      </c>
      <c r="B326">
        <v>152122056.19281375</v>
      </c>
    </row>
    <row r="327" spans="1:2" x14ac:dyDescent="0.25">
      <c r="A327">
        <f ca="1">31267.3961898721*(((RANDBETWEEN(3800,4910))))</f>
        <v>134731210.18215904</v>
      </c>
      <c r="B327">
        <v>170424680.33563057</v>
      </c>
    </row>
    <row r="328" spans="1:2" x14ac:dyDescent="0.25">
      <c r="A328">
        <f ca="1">35828.3471278747*(((RANDBETWEEN(3800,4910))))</f>
        <v>171080357.5356015</v>
      </c>
      <c r="B328">
        <v>148476081.4439674</v>
      </c>
    </row>
    <row r="329" spans="1:2" x14ac:dyDescent="0.25">
      <c r="A329">
        <f ca="1">30810.2880142138*(((RANDBETWEEN(3800,4910))))</f>
        <v>133131254.5094178</v>
      </c>
      <c r="B329">
        <v>157924366.76758668</v>
      </c>
    </row>
    <row r="330" spans="1:2" x14ac:dyDescent="0.25">
      <c r="A330">
        <f ca="1">38656.1037627218*(((RANDBETWEEN(3800,4910))))</f>
        <v>153426075.83424279</v>
      </c>
      <c r="B330">
        <v>175010228.60737592</v>
      </c>
    </row>
    <row r="331" spans="1:2" x14ac:dyDescent="0.25">
      <c r="A331">
        <f ca="1">34739.5181055232*(((RANDBETWEEN(3800,4910))))</f>
        <v>156640487.13780415</v>
      </c>
      <c r="B331">
        <v>144897171.34365803</v>
      </c>
    </row>
    <row r="332" spans="1:2" x14ac:dyDescent="0.25">
      <c r="A332">
        <f ca="1">29965.9313749382*(((RANDBETWEEN(3800,4910))))</f>
        <v>130801290.45160531</v>
      </c>
      <c r="B332">
        <v>150421410.22408509</v>
      </c>
    </row>
    <row r="333" spans="1:2" x14ac:dyDescent="0.25">
      <c r="A333">
        <f ca="1">32118.8879278186*(((RANDBETWEEN(3800,4910))))</f>
        <v>138271812.52925888</v>
      </c>
      <c r="B333">
        <v>185255192.49425706</v>
      </c>
    </row>
    <row r="334" spans="1:2" x14ac:dyDescent="0.25">
      <c r="A334">
        <f ca="1">31262.0615781699*(((RANDBETWEEN(3800,4910))))</f>
        <v>124516791.26585051</v>
      </c>
      <c r="B334">
        <v>164879465.38971883</v>
      </c>
    </row>
    <row r="335" spans="1:2" x14ac:dyDescent="0.25">
      <c r="A335">
        <f ca="1">35169.2060753562*(((RANDBETWEEN(3800,4910))))</f>
        <v>162200378.41954285</v>
      </c>
      <c r="B335">
        <v>144541318.45643872</v>
      </c>
    </row>
    <row r="336" spans="1:2" x14ac:dyDescent="0.25">
      <c r="A336">
        <f ca="1">40269.2555626187*(((RANDBETWEEN(3800,4910))))</f>
        <v>178070648.09789982</v>
      </c>
      <c r="B336">
        <v>167246618.80202943</v>
      </c>
    </row>
    <row r="337" spans="1:2" x14ac:dyDescent="0.25">
      <c r="A337">
        <f ca="1">36052.4227095696*(((RANDBETWEEN(3800,4910))))</f>
        <v>142479174.54821917</v>
      </c>
      <c r="B337">
        <v>203475602.91889542</v>
      </c>
    </row>
    <row r="338" spans="1:2" x14ac:dyDescent="0.25">
      <c r="A338">
        <f ca="1">29587.4781905371*(((RANDBETWEEN(3800,4910))))</f>
        <v>125214207.70235313</v>
      </c>
      <c r="B338">
        <v>182133232.13823512</v>
      </c>
    </row>
    <row r="339" spans="1:2" x14ac:dyDescent="0.25">
      <c r="A339">
        <f ca="1">32610.0791648428*(((RANDBETWEEN(3800,4910))))</f>
        <v>137810194.55062586</v>
      </c>
      <c r="B339">
        <v>150270125.79731458</v>
      </c>
    </row>
    <row r="340" spans="1:2" x14ac:dyDescent="0.25">
      <c r="A340">
        <f ca="1">31479.5523590296*(((RANDBETWEEN(3800,4910))))</f>
        <v>126327443.61678597</v>
      </c>
      <c r="B340">
        <v>164340464.36069673</v>
      </c>
    </row>
    <row r="341" spans="1:2" x14ac:dyDescent="0.25">
      <c r="A341">
        <f ca="1">28431.9148001007*(((RANDBETWEEN(3800,4910))))</f>
        <v>124219035.76163995</v>
      </c>
      <c r="B341">
        <v>165817133.26145053</v>
      </c>
    </row>
    <row r="342" spans="1:2" x14ac:dyDescent="0.25">
      <c r="A342">
        <f ca="1">40042.6609554503*(((RANDBETWEEN(3800,4910))))</f>
        <v>165736573.6946089</v>
      </c>
      <c r="B342">
        <v>175105288.30679187</v>
      </c>
    </row>
    <row r="343" spans="1:2" x14ac:dyDescent="0.25">
      <c r="A343">
        <f ca="1">31353.5099442246*(((RANDBETWEEN(3800,4910))))</f>
        <v>125476746.7967869</v>
      </c>
      <c r="B343">
        <v>166206050.42775467</v>
      </c>
    </row>
    <row r="344" spans="1:2" x14ac:dyDescent="0.25">
      <c r="A344">
        <f ca="1">32662.959943928*(((RANDBETWEEN(3800,4910))))</f>
        <v>155671667.0927608</v>
      </c>
      <c r="B344">
        <v>154279341.24616158</v>
      </c>
    </row>
    <row r="345" spans="1:2" x14ac:dyDescent="0.25">
      <c r="A345">
        <f ca="1">32191.7099048823*(((RANDBETWEEN(3800,4910))))</f>
        <v>152653088.36895168</v>
      </c>
      <c r="B345">
        <v>156943835.17860359</v>
      </c>
    </row>
    <row r="346" spans="1:2" x14ac:dyDescent="0.25">
      <c r="A346">
        <f ca="1">40226.342707385*(((RANDBETWEEN(3800,4910))))</f>
        <v>174662780.0354656</v>
      </c>
      <c r="B346">
        <v>154016547.37472636</v>
      </c>
    </row>
    <row r="347" spans="1:2" x14ac:dyDescent="0.25">
      <c r="A347">
        <f ca="1">29951.4759258337*(((RANDBETWEEN(3800,4910))))</f>
        <v>135200962.3292135</v>
      </c>
      <c r="B347">
        <v>180306968.2674568</v>
      </c>
    </row>
    <row r="348" spans="1:2" x14ac:dyDescent="0.25">
      <c r="A348">
        <f ca="1">31280.0650576354*(((RANDBETWEEN(3800,4910))))</f>
        <v>148861829.60928679</v>
      </c>
      <c r="B348">
        <v>200821865.78916514</v>
      </c>
    </row>
    <row r="349" spans="1:2" x14ac:dyDescent="0.25">
      <c r="A349">
        <f ca="1">32430.7754041165*(((RANDBETWEEN(3800,4910))))</f>
        <v>131604086.5899047</v>
      </c>
      <c r="B349">
        <v>179416346.66254205</v>
      </c>
    </row>
    <row r="350" spans="1:2" x14ac:dyDescent="0.25">
      <c r="A350">
        <f ca="1">33585.6615456269*(((RANDBETWEEN(3800,4910))))</f>
        <v>149590536.52422214</v>
      </c>
      <c r="B350">
        <v>152547254.87547866</v>
      </c>
    </row>
    <row r="351" spans="1:2" x14ac:dyDescent="0.25">
      <c r="A351">
        <f ca="1">34725.786166429*(((RANDBETWEEN(3800,4910))))</f>
        <v>160155325.79957053</v>
      </c>
      <c r="B351">
        <v>184680062.60723108</v>
      </c>
    </row>
    <row r="352" spans="1:2" x14ac:dyDescent="0.25">
      <c r="A352">
        <f ca="1">32895.7326487046*(((RANDBETWEEN(3800,4910))))</f>
        <v>145826782.83170736</v>
      </c>
      <c r="B352">
        <v>148632745.81548998</v>
      </c>
    </row>
    <row r="353" spans="1:2" x14ac:dyDescent="0.25">
      <c r="A353">
        <f ca="1">31576.0530739726*(((RANDBETWEEN(3800,4910))))</f>
        <v>147554896.01467395</v>
      </c>
      <c r="B353">
        <v>183268387.04817832</v>
      </c>
    </row>
    <row r="354" spans="1:2" x14ac:dyDescent="0.25">
      <c r="A354">
        <f ca="1">33320.3728758857*(((RANDBETWEEN(3800,4910))))</f>
        <v>154106724.55097124</v>
      </c>
      <c r="B354">
        <v>146610421.57088307</v>
      </c>
    </row>
    <row r="355" spans="1:2" x14ac:dyDescent="0.25">
      <c r="A355">
        <f ca="1">39237.515701174*(((RANDBETWEEN(3800,4910))))</f>
        <v>155459037.2080515</v>
      </c>
      <c r="B355">
        <v>152520231.73809409</v>
      </c>
    </row>
    <row r="356" spans="1:2" x14ac:dyDescent="0.25">
      <c r="A356">
        <f ca="1">30510.1964834793*(((RANDBETWEEN(3800,4910))))</f>
        <v>143977617.20553896</v>
      </c>
      <c r="B356">
        <v>176648444.85800195</v>
      </c>
    </row>
    <row r="357" spans="1:2" x14ac:dyDescent="0.25">
      <c r="A357">
        <f ca="1">37803.4140549721*(((RANDBETWEEN(3800,4910))))</f>
        <v>180851532.83898634</v>
      </c>
      <c r="B357">
        <v>151724773.15447584</v>
      </c>
    </row>
    <row r="358" spans="1:2" x14ac:dyDescent="0.25">
      <c r="A358">
        <f ca="1">33345.6303223395*(((RANDBETWEEN(3800,4910))))</f>
        <v>128213948.58939533</v>
      </c>
      <c r="B358">
        <v>193379363.25354022</v>
      </c>
    </row>
    <row r="359" spans="1:2" x14ac:dyDescent="0.25">
      <c r="A359">
        <f ca="1">33217.0218809241*(((RANDBETWEEN(3800,4910))))</f>
        <v>139777228.07492876</v>
      </c>
      <c r="B359">
        <v>188020672.645138</v>
      </c>
    </row>
    <row r="360" spans="1:2" x14ac:dyDescent="0.25">
      <c r="A360">
        <f ca="1">34710.831165343*(((RANDBETWEEN(3800,4910))))</f>
        <v>159773955.85407391</v>
      </c>
      <c r="B360">
        <v>157514001.46036911</v>
      </c>
    </row>
    <row r="361" spans="1:2" x14ac:dyDescent="0.25">
      <c r="A361">
        <f ca="1">33354.2930497668*(((RANDBETWEEN(3800,4910))))</f>
        <v>145891677.7996802</v>
      </c>
      <c r="B361">
        <v>170748576.33280107</v>
      </c>
    </row>
    <row r="362" spans="1:2" x14ac:dyDescent="0.25">
      <c r="A362">
        <f ca="1">28926.0342155074*(((RANDBETWEEN(3800,4910))))</f>
        <v>116080175.30683134</v>
      </c>
      <c r="B362">
        <v>179811654.36001205</v>
      </c>
    </row>
    <row r="363" spans="1:2" x14ac:dyDescent="0.25">
      <c r="A363">
        <f ca="1">31743.8205183934*(((RANDBETWEEN(3800,4910))))</f>
        <v>136498428.22909173</v>
      </c>
      <c r="B363">
        <v>154512254.5102613</v>
      </c>
    </row>
    <row r="364" spans="1:2" x14ac:dyDescent="0.25">
      <c r="A364">
        <f ca="1">30550.0574467716*(((RANDBETWEEN(3800,4910))))</f>
        <v>133534301.09983881</v>
      </c>
      <c r="B364">
        <v>147910097.60923269</v>
      </c>
    </row>
    <row r="365" spans="1:2" x14ac:dyDescent="0.25">
      <c r="A365">
        <f ca="1">33460.963167923*(((RANDBETWEEN(3800,4910))))</f>
        <v>156597307.62587959</v>
      </c>
      <c r="B365">
        <v>170711240.23071486</v>
      </c>
    </row>
    <row r="366" spans="1:2" x14ac:dyDescent="0.25">
      <c r="A366">
        <f ca="1">31735.4395182339*(((RANDBETWEEN(3800,4910))))</f>
        <v>146617730.5742408</v>
      </c>
      <c r="B366">
        <v>151572810.05215356</v>
      </c>
    </row>
    <row r="367" spans="1:2" x14ac:dyDescent="0.25">
      <c r="A367">
        <f ca="1">41388.1588582288*(((RANDBETWEEN(3800,4910))))</f>
        <v>189019721.50553077</v>
      </c>
      <c r="B367">
        <v>143858783.0252268</v>
      </c>
    </row>
    <row r="368" spans="1:2" x14ac:dyDescent="0.25">
      <c r="A368">
        <f ca="1">33963.26933644*(((RANDBETWEEN(3800,4910))))</f>
        <v>163499178.5856224</v>
      </c>
      <c r="B368">
        <v>169930395.92526123</v>
      </c>
    </row>
    <row r="369" spans="1:2" x14ac:dyDescent="0.25">
      <c r="A369">
        <f ca="1">29993.0936572104*(((RANDBETWEEN(3800,4910))))</f>
        <v>134998914.55110392</v>
      </c>
      <c r="B369">
        <v>144659139.35934815</v>
      </c>
    </row>
    <row r="370" spans="1:2" x14ac:dyDescent="0.25">
      <c r="A370">
        <f ca="1">31561.4449000394*(((RANDBETWEEN(3800,4910))))</f>
        <v>125646112.14705691</v>
      </c>
      <c r="B370">
        <v>160984714.88493282</v>
      </c>
    </row>
    <row r="371" spans="1:2" x14ac:dyDescent="0.25">
      <c r="A371">
        <f ca="1">37028.0333763211*(((RANDBETWEEN(3800,4910))))</f>
        <v>158442954.81727797</v>
      </c>
      <c r="B371">
        <v>179169864.34563357</v>
      </c>
    </row>
    <row r="372" spans="1:2" x14ac:dyDescent="0.25">
      <c r="A372">
        <f ca="1">30011.5861557208*(((RANDBETWEEN(3800,4910))))</f>
        <v>142404976.30889505</v>
      </c>
      <c r="B372">
        <v>156280850.51413888</v>
      </c>
    </row>
    <row r="373" spans="1:2" x14ac:dyDescent="0.25">
      <c r="A373">
        <f ca="1">35407.8422150315*(((RANDBETWEEN(3800,4910))))</f>
        <v>143437168.81309241</v>
      </c>
      <c r="B373">
        <v>175971541.15458882</v>
      </c>
    </row>
    <row r="374" spans="1:2" x14ac:dyDescent="0.25">
      <c r="A374">
        <f ca="1">29575.908379989*(((RANDBETWEEN(3800,4910))))</f>
        <v>115257314.95681721</v>
      </c>
      <c r="B374">
        <v>149644602.76678601</v>
      </c>
    </row>
    <row r="375" spans="1:2" x14ac:dyDescent="0.25">
      <c r="A375">
        <f ca="1">36797.4966816619*(((RANDBETWEEN(3800,4910))))</f>
        <v>159995515.57186589</v>
      </c>
      <c r="B375">
        <v>188599038.75979781</v>
      </c>
    </row>
    <row r="376" spans="1:2" x14ac:dyDescent="0.25">
      <c r="A376">
        <f ca="1">34174.4156362338*(((RANDBETWEEN(3800,4910))))</f>
        <v>155356893.48231903</v>
      </c>
      <c r="B376">
        <v>197619674.17801479</v>
      </c>
    </row>
    <row r="377" spans="1:2" x14ac:dyDescent="0.25">
      <c r="A377">
        <f ca="1">42478.4435027452*(((RANDBETWEEN(3800,4910))))</f>
        <v>179174074.69457906</v>
      </c>
      <c r="B377">
        <v>143032466.26301545</v>
      </c>
    </row>
    <row r="378" spans="1:2" x14ac:dyDescent="0.25">
      <c r="A378">
        <f ca="1">32437.1536119098*(((RANDBETWEEN(3800,4910))))</f>
        <v>141328678.28709105</v>
      </c>
      <c r="B378">
        <v>169243570.94078451</v>
      </c>
    </row>
    <row r="379" spans="1:2" x14ac:dyDescent="0.25">
      <c r="A379">
        <f ca="1">33638.1837759571*(((RANDBETWEEN(3800,4910))))</f>
        <v>157695805.54168668</v>
      </c>
      <c r="B379">
        <v>174908667.77148488</v>
      </c>
    </row>
    <row r="380" spans="1:2" x14ac:dyDescent="0.25">
      <c r="A380">
        <f ca="1">37120.2071843325*(((RANDBETWEEN(3800,4910))))</f>
        <v>153900378.98624241</v>
      </c>
      <c r="B380">
        <v>177565637.05447578</v>
      </c>
    </row>
    <row r="381" spans="1:2" x14ac:dyDescent="0.25">
      <c r="A381">
        <f ca="1">39495.6197842235*(((RANDBETWEEN(3800,4910))))</f>
        <v>169436208.87431887</v>
      </c>
      <c r="B381">
        <v>170023913.90494075</v>
      </c>
    </row>
    <row r="382" spans="1:2" x14ac:dyDescent="0.25">
      <c r="A382">
        <f ca="1">38798.8411843643*(((RANDBETWEEN(3800,4910))))</f>
        <v>189454741.50325075</v>
      </c>
      <c r="B382">
        <v>177999062.75679275</v>
      </c>
    </row>
    <row r="383" spans="1:2" x14ac:dyDescent="0.25">
      <c r="A383">
        <f ca="1">31393.5340501862*(((RANDBETWEEN(3800,4910))))</f>
        <v>135777034.76705527</v>
      </c>
      <c r="B383">
        <v>170930948.30054313</v>
      </c>
    </row>
    <row r="384" spans="1:2" x14ac:dyDescent="0.25">
      <c r="A384">
        <f ca="1">30216.3932724942*(((RANDBETWEEN(3800,4910))))</f>
        <v>124733271.42885612</v>
      </c>
      <c r="B384">
        <v>191285716.56728995</v>
      </c>
    </row>
    <row r="385" spans="1:2" x14ac:dyDescent="0.25">
      <c r="A385">
        <f ca="1">37071.6317909575*(((RANDBETWEEN(3800,4910))))</f>
        <v>156590572.68500429</v>
      </c>
      <c r="B385">
        <v>159962899.76116979</v>
      </c>
    </row>
    <row r="386" spans="1:2" x14ac:dyDescent="0.25">
      <c r="A386">
        <f ca="1">31626.2065437802*(((RANDBETWEEN(3800,4910))))</f>
        <v>125556039.97880724</v>
      </c>
      <c r="B386">
        <v>174557080.23820633</v>
      </c>
    </row>
    <row r="387" spans="1:2" x14ac:dyDescent="0.25">
      <c r="A387">
        <f ca="1">32544.263482216*(((RANDBETWEEN(3800,4910))))</f>
        <v>127085348.8980533</v>
      </c>
      <c r="B387">
        <v>165911913.56132492</v>
      </c>
    </row>
    <row r="388" spans="1:2" x14ac:dyDescent="0.25">
      <c r="A388">
        <f ca="1">39456.8903038669*(((RANDBETWEEN(3800,4910))))</f>
        <v>176017187.64555013</v>
      </c>
      <c r="B388">
        <v>200598743.64181003</v>
      </c>
    </row>
    <row r="389" spans="1:2" x14ac:dyDescent="0.25">
      <c r="A389">
        <f ca="1">35443.4517925821*(((RANDBETWEEN(3800,4910))))</f>
        <v>151556199.86508119</v>
      </c>
      <c r="B389">
        <v>149564636.62290651</v>
      </c>
    </row>
    <row r="390" spans="1:2" x14ac:dyDescent="0.25">
      <c r="A390">
        <f ca="1">34233.959205787*(((RANDBETWEEN(3800,4910))))</f>
        <v>152786159.93542743</v>
      </c>
      <c r="B390">
        <v>167219878.60907918</v>
      </c>
    </row>
    <row r="391" spans="1:2" x14ac:dyDescent="0.25">
      <c r="A391">
        <f ca="1">38084.2859627803*(((RANDBETWEEN(3800,4910))))</f>
        <v>176101738.29189634</v>
      </c>
      <c r="B391">
        <v>194105970.15374175</v>
      </c>
    </row>
    <row r="392" spans="1:2" x14ac:dyDescent="0.25">
      <c r="A392">
        <f ca="1">31993.809800447*(((RANDBETWEEN(3800,4910))))</f>
        <v>139237060.25154534</v>
      </c>
      <c r="B392">
        <v>162718215.3560572</v>
      </c>
    </row>
    <row r="393" spans="1:2" x14ac:dyDescent="0.25">
      <c r="A393">
        <f ca="1">37802.9972404906*(((RANDBETWEEN(3800,4910))))</f>
        <v>174234014.28142133</v>
      </c>
      <c r="B393">
        <v>195121589.68527535</v>
      </c>
    </row>
    <row r="394" spans="1:2" x14ac:dyDescent="0.25">
      <c r="A394">
        <f ca="1">33436.5671633725*(((RANDBETWEEN(3800,4910))))</f>
        <v>127426757.45961256</v>
      </c>
      <c r="B394">
        <v>155405610.13028273</v>
      </c>
    </row>
    <row r="395" spans="1:2" x14ac:dyDescent="0.25">
      <c r="A395">
        <f ca="1">33281.2019910991*(((RANDBETWEEN(3800,4910))))</f>
        <v>132725433.54050322</v>
      </c>
      <c r="B395">
        <v>186680163.64598551</v>
      </c>
    </row>
    <row r="396" spans="1:2" x14ac:dyDescent="0.25">
      <c r="A396">
        <f ca="1">36883.0869336835*(((RANDBETWEEN(3800,4910))))</f>
        <v>179509984.10623738</v>
      </c>
      <c r="B396">
        <v>154421601.70984471</v>
      </c>
    </row>
    <row r="397" spans="1:2" x14ac:dyDescent="0.25">
      <c r="A397">
        <f ca="1">40119.5431050551*(((RANDBETWEEN(3800,4910))))</f>
        <v>168261363.78260121</v>
      </c>
      <c r="B397">
        <v>167028809.04722333</v>
      </c>
    </row>
    <row r="398" spans="1:2" x14ac:dyDescent="0.25">
      <c r="A398">
        <f ca="1">33362.3444621218*(((RANDBETWEEN(3800,4910))))</f>
        <v>160639688.58511633</v>
      </c>
      <c r="B398">
        <v>158117289.94435942</v>
      </c>
    </row>
    <row r="399" spans="1:2" x14ac:dyDescent="0.25">
      <c r="A399">
        <f ca="1">39585.0627405937*(((RANDBETWEEN(3800,4910))))</f>
        <v>158340250.96237469</v>
      </c>
      <c r="B399">
        <v>183682250.98069733</v>
      </c>
    </row>
    <row r="400" spans="1:2" x14ac:dyDescent="0.25">
      <c r="A400">
        <f ca="1">36137.3187809623*(((RANDBETWEEN(3800,4910))))</f>
        <v>177361960.57696277</v>
      </c>
      <c r="B400">
        <v>195893291.32609928</v>
      </c>
    </row>
    <row r="401" spans="1:2" x14ac:dyDescent="0.25">
      <c r="A401">
        <f ca="1">40173.2983272425*(((RANDBETWEEN(3800,4910))))</f>
        <v>167161094.3396562</v>
      </c>
      <c r="B401">
        <v>153499987.25957322</v>
      </c>
    </row>
    <row r="402" spans="1:2" x14ac:dyDescent="0.25">
      <c r="A402">
        <f ca="1">31865.9924486751*(((RANDBETWEEN(3800,4910))))</f>
        <v>146041843.39227787</v>
      </c>
      <c r="B402">
        <v>176495473.20802984</v>
      </c>
    </row>
    <row r="403" spans="1:2" x14ac:dyDescent="0.25">
      <c r="A403">
        <f ca="1">32590.3757226333*(((RANDBETWEEN(3800,4910))))</f>
        <v>125244813.90207991</v>
      </c>
      <c r="B403">
        <v>149390355.89026022</v>
      </c>
    </row>
    <row r="404" spans="1:2" x14ac:dyDescent="0.25">
      <c r="A404">
        <f ca="1">33649.9958381774*(((RANDBETWEEN(3800,4910))))</f>
        <v>153410331.0262509</v>
      </c>
      <c r="B404">
        <v>161100213.17948484</v>
      </c>
    </row>
    <row r="405" spans="1:2" x14ac:dyDescent="0.25">
      <c r="A405">
        <f ca="1">31702.2360217086*(((RANDBETWEEN(3800,4910))))</f>
        <v>138507069.17884496</v>
      </c>
      <c r="B405">
        <v>195867993.84892449</v>
      </c>
    </row>
    <row r="406" spans="1:2" x14ac:dyDescent="0.25">
      <c r="A406">
        <f ca="1">42024.8355952692*(((RANDBETWEEN(3800,4910))))</f>
        <v>195247386.17562073</v>
      </c>
      <c r="B406">
        <v>160382833.76008373</v>
      </c>
    </row>
    <row r="407" spans="1:2" x14ac:dyDescent="0.25">
      <c r="A407">
        <f ca="1">32102.0738493496*(((RANDBETWEEN(3800,4910))))</f>
        <v>152516952.85826001</v>
      </c>
      <c r="B407">
        <v>162328734.93955502</v>
      </c>
    </row>
    <row r="408" spans="1:2" x14ac:dyDescent="0.25">
      <c r="A408">
        <f ca="1">31521.4348107191*(((RANDBETWEEN(3800,4910))))</f>
        <v>132516111.94426326</v>
      </c>
      <c r="B408">
        <v>177350470.53056034</v>
      </c>
    </row>
    <row r="409" spans="1:2" x14ac:dyDescent="0.25">
      <c r="A409">
        <f ca="1">32868.3947032653*(((RANDBETWEEN(3800,4910))))</f>
        <v>136370969.6238479</v>
      </c>
      <c r="B409">
        <v>166036183.4702605</v>
      </c>
    </row>
    <row r="410" spans="1:2" x14ac:dyDescent="0.25">
      <c r="A410">
        <f ca="1">30746.0861972963*(((RANDBETWEEN(3800,4910))))</f>
        <v>146013163.35096005</v>
      </c>
      <c r="B410">
        <v>201628822.94736922</v>
      </c>
    </row>
    <row r="411" spans="1:2" x14ac:dyDescent="0.25">
      <c r="A411">
        <f ca="1">29346.6219773415*(((RANDBETWEEN(3800,4910))))</f>
        <v>121495014.98619395</v>
      </c>
      <c r="B411">
        <v>156186228.34484965</v>
      </c>
    </row>
    <row r="412" spans="1:2" x14ac:dyDescent="0.25">
      <c r="A412">
        <f ca="1">33064.2312804851*(((RANDBETWEEN(3800,4910))))</f>
        <v>133348044.7541963</v>
      </c>
      <c r="B412">
        <v>175166734.28759575</v>
      </c>
    </row>
    <row r="413" spans="1:2" x14ac:dyDescent="0.25">
      <c r="A413">
        <f ca="1">34727.4691602718*(((RANDBETWEEN(3800,4910))))</f>
        <v>146167917.69558397</v>
      </c>
      <c r="B413">
        <v>175002818.18999958</v>
      </c>
    </row>
    <row r="414" spans="1:2" x14ac:dyDescent="0.25">
      <c r="A414">
        <f ca="1">33025.0239903217*(((RANDBETWEEN(3800,4910))))</f>
        <v>143427679.18996707</v>
      </c>
      <c r="B414">
        <v>147671406.11950842</v>
      </c>
    </row>
    <row r="415" spans="1:2" x14ac:dyDescent="0.25">
      <c r="A415">
        <f ca="1">36634.2560113619*(((RANDBETWEEN(3800,4910))))</f>
        <v>166612596.33967373</v>
      </c>
      <c r="B415">
        <v>154017190.48739588</v>
      </c>
    </row>
    <row r="416" spans="1:2" x14ac:dyDescent="0.25">
      <c r="A416">
        <f ca="1">31447.9181962557*(((RANDBETWEEN(3800,4910))))</f>
        <v>138811110.9182725</v>
      </c>
      <c r="B416">
        <v>174627029.95083398</v>
      </c>
    </row>
    <row r="417" spans="1:2" x14ac:dyDescent="0.25">
      <c r="A417">
        <f ca="1">31207.3036237807*(((RANDBETWEEN(3800,4910))))</f>
        <v>146580705.12089783</v>
      </c>
      <c r="B417">
        <v>144245674.35947779</v>
      </c>
    </row>
    <row r="418" spans="1:2" x14ac:dyDescent="0.25">
      <c r="A418">
        <f ca="1">29905.7820711576*(((RANDBETWEEN(3800,4910))))</f>
        <v>122942670.0945287</v>
      </c>
      <c r="B418">
        <v>158070255.77118799</v>
      </c>
    </row>
    <row r="419" spans="1:2" x14ac:dyDescent="0.25">
      <c r="A419">
        <f ca="1">32546.5177665411*(((RANDBETWEEN(3800,4910))))</f>
        <v>125922477.23874761</v>
      </c>
      <c r="B419">
        <v>143636730.32447627</v>
      </c>
    </row>
    <row r="420" spans="1:2" x14ac:dyDescent="0.25">
      <c r="A420">
        <f ca="1">30464.1197260921*(((RANDBETWEEN(3800,4910))))</f>
        <v>148451655.42524695</v>
      </c>
      <c r="B420">
        <v>160714259.51803184</v>
      </c>
    </row>
    <row r="421" spans="1:2" x14ac:dyDescent="0.25">
      <c r="A421">
        <f ca="1">30972.6824892743*(((RANDBETWEEN(3800,4910))))</f>
        <v>134204633.22602546</v>
      </c>
      <c r="B421">
        <v>143198791.48089564</v>
      </c>
    </row>
    <row r="422" spans="1:2" x14ac:dyDescent="0.25">
      <c r="A422">
        <f ca="1">32583.4259935172*(((RANDBETWEEN(3800,4910))))</f>
        <v>147114168.36073026</v>
      </c>
      <c r="B422">
        <v>173193721.85843438</v>
      </c>
    </row>
    <row r="423" spans="1:2" x14ac:dyDescent="0.25">
      <c r="A423">
        <f ca="1">26438.158427851*(((RANDBETWEEN(3800,4910))))</f>
        <v>115323247.06228612</v>
      </c>
      <c r="B423">
        <v>144997176.45460355</v>
      </c>
    </row>
    <row r="424" spans="1:2" x14ac:dyDescent="0.25">
      <c r="A424">
        <f ca="1">39697.4781222222*(((RANDBETWEEN(3800,4910))))</f>
        <v>157241710.84212208</v>
      </c>
      <c r="B424">
        <v>148244172.20734519</v>
      </c>
    </row>
    <row r="425" spans="1:2" x14ac:dyDescent="0.25">
      <c r="A425">
        <f ca="1">36870.5709867661*(((RANDBETWEEN(3800,4910))))</f>
        <v>173771001.06062862</v>
      </c>
      <c r="B425">
        <v>176438783.45362249</v>
      </c>
    </row>
    <row r="426" spans="1:2" x14ac:dyDescent="0.25">
      <c r="A426">
        <f ca="1">33085.6764136227*(((RANDBETWEEN(3800,4910))))</f>
        <v>142566179.6663003</v>
      </c>
      <c r="B426">
        <v>192133346.15752178</v>
      </c>
    </row>
    <row r="427" spans="1:2" x14ac:dyDescent="0.25">
      <c r="A427">
        <f ca="1">29361.3230906762*(((RANDBETWEEN(3800,4910))))</f>
        <v>141609661.2663314</v>
      </c>
      <c r="B427">
        <v>144188241.23162919</v>
      </c>
    </row>
    <row r="428" spans="1:2" x14ac:dyDescent="0.25">
      <c r="A428">
        <f ca="1">33672.8084497612*(((RANDBETWEEN(3800,4910))))</f>
        <v>151089891.51407832</v>
      </c>
      <c r="B428">
        <v>200187397.50920421</v>
      </c>
    </row>
    <row r="429" spans="1:2" x14ac:dyDescent="0.25">
      <c r="A429">
        <f ca="1">39901.1023762103*(((RANDBETWEEN(3800,4910))))</f>
        <v>183146059.90680546</v>
      </c>
      <c r="B429">
        <v>150415279.60645771</v>
      </c>
    </row>
    <row r="430" spans="1:2" x14ac:dyDescent="0.25">
      <c r="A430">
        <f ca="1">34306.1108305177*(((RANDBETWEEN(3800,4910))))</f>
        <v>165355454.20309523</v>
      </c>
      <c r="B430">
        <v>169769808.02933225</v>
      </c>
    </row>
    <row r="431" spans="1:2" x14ac:dyDescent="0.25">
      <c r="A431">
        <f ca="1">42359.434965405*(((RANDBETWEEN(3800,4910))))</f>
        <v>171089757.82527092</v>
      </c>
      <c r="B431">
        <v>187620510.76977456</v>
      </c>
    </row>
    <row r="432" spans="1:2" x14ac:dyDescent="0.25">
      <c r="A432">
        <f ca="1">34091.7307373324*(((RANDBETWEEN(3800,4910))))</f>
        <v>131696355.83831514</v>
      </c>
      <c r="B432">
        <v>160415410.4000324</v>
      </c>
    </row>
    <row r="433" spans="1:2" x14ac:dyDescent="0.25">
      <c r="A433">
        <f ca="1">31243.3241038061*(((RANDBETWEEN(3800,4910))))</f>
        <v>132065530.98678818</v>
      </c>
      <c r="B433">
        <v>185543740.43395153</v>
      </c>
    </row>
    <row r="434" spans="1:2" x14ac:dyDescent="0.25">
      <c r="A434">
        <f ca="1">30471.2196248396*(((RANDBETWEEN(3800,4910))))</f>
        <v>131209071.70455933</v>
      </c>
      <c r="B434">
        <v>160396676.75798842</v>
      </c>
    </row>
    <row r="435" spans="1:2" x14ac:dyDescent="0.25">
      <c r="A435">
        <f ca="1">30785.5181361523*(((RANDBETWEEN(3800,4910))))</f>
        <v>148263055.34370941</v>
      </c>
      <c r="B435">
        <v>144098110.80308336</v>
      </c>
    </row>
    <row r="436" spans="1:2" x14ac:dyDescent="0.25">
      <c r="A436">
        <f ca="1">29559.8398328336*(((RANDBETWEEN(3800,4910))))</f>
        <v>133167078.44691527</v>
      </c>
      <c r="B436">
        <v>158116454.72537428</v>
      </c>
    </row>
    <row r="437" spans="1:2" x14ac:dyDescent="0.25">
      <c r="A437">
        <f ca="1">31239.2534335137*(((RANDBETWEEN(3800,4910))))</f>
        <v>123207615.54177794</v>
      </c>
      <c r="B437">
        <v>143282769.22461617</v>
      </c>
    </row>
    <row r="438" spans="1:2" x14ac:dyDescent="0.25">
      <c r="A438">
        <f ca="1">37885.0108416473*(((RANDBETWEEN(3800,4910))))</f>
        <v>158245690.28556079</v>
      </c>
      <c r="B438">
        <v>164034098.28841591</v>
      </c>
    </row>
    <row r="439" spans="1:2" x14ac:dyDescent="0.25">
      <c r="A439">
        <f ca="1">30477.9320071124*(((RANDBETWEEN(3800,4910))))</f>
        <v>138430767.17630437</v>
      </c>
      <c r="B439">
        <v>144695016.86925086</v>
      </c>
    </row>
    <row r="440" spans="1:2" x14ac:dyDescent="0.25">
      <c r="A440">
        <f ca="1">36504.5197281871*(((RANDBETWEEN(3800,4910))))</f>
        <v>151493756.87197658</v>
      </c>
      <c r="B440">
        <v>190678774.43181187</v>
      </c>
    </row>
    <row r="441" spans="1:2" x14ac:dyDescent="0.25">
      <c r="A441">
        <f ca="1">37967.9103371307*(((RANDBETWEEN(3800,4910))))</f>
        <v>162122977.13954803</v>
      </c>
      <c r="B441">
        <v>202934960.04869464</v>
      </c>
    </row>
    <row r="442" spans="1:2" x14ac:dyDescent="0.25">
      <c r="A442">
        <f ca="1">33389.6749278189*(((RANDBETWEEN(3800,4910))))</f>
        <v>130186342.54356584</v>
      </c>
      <c r="B442">
        <v>144126144.60715294</v>
      </c>
    </row>
    <row r="443" spans="1:2" x14ac:dyDescent="0.25">
      <c r="A443">
        <f ca="1">31436.6838119994*(((RANDBETWEEN(3800,4910))))</f>
        <v>131782578.53990157</v>
      </c>
      <c r="B443">
        <v>183149641.08082965</v>
      </c>
    </row>
    <row r="444" spans="1:2" x14ac:dyDescent="0.25">
      <c r="A444">
        <f ca="1">33843.8517853047*(((RANDBETWEEN(3800,4910))))</f>
        <v>135273875.58586296</v>
      </c>
      <c r="B444">
        <v>184323397.92122811</v>
      </c>
    </row>
    <row r="445" spans="1:2" x14ac:dyDescent="0.25">
      <c r="A445">
        <f ca="1">31085.127865649*(((RANDBETWEEN(3800,4910))))</f>
        <v>128412663.21299627</v>
      </c>
      <c r="B445">
        <v>191842670.20685506</v>
      </c>
    </row>
    <row r="446" spans="1:2" x14ac:dyDescent="0.25">
      <c r="A446">
        <f ca="1">30033.6971860262*(((RANDBETWEEN(3800,4910))))</f>
        <v>145242959.59162289</v>
      </c>
      <c r="B446">
        <v>203034668.71635705</v>
      </c>
    </row>
    <row r="447" spans="1:2" x14ac:dyDescent="0.25">
      <c r="A447">
        <f ca="1">40274.0523716132*(((RANDBETWEEN(3800,4910))))</f>
        <v>176601719.64952368</v>
      </c>
      <c r="B447">
        <v>189136210.71630004</v>
      </c>
    </row>
    <row r="448" spans="1:2" x14ac:dyDescent="0.25">
      <c r="A448">
        <f ca="1">33204.1990264433*(((RANDBETWEEN(3800,4910))))</f>
        <v>139059185.52274439</v>
      </c>
      <c r="B448">
        <v>177340101.64166772</v>
      </c>
    </row>
    <row r="449" spans="1:2" x14ac:dyDescent="0.25">
      <c r="A449">
        <f ca="1">32993.1409956604*(((RANDBETWEEN(3800,4910))))</f>
        <v>160412651.52090096</v>
      </c>
      <c r="B449">
        <v>143532028.75435156</v>
      </c>
    </row>
    <row r="450" spans="1:2" x14ac:dyDescent="0.25">
      <c r="A450">
        <f ca="1">33307.9797084454*(((RANDBETWEEN(3800,4910))))</f>
        <v>134264466.20474356</v>
      </c>
      <c r="B450">
        <v>195754832.90938368</v>
      </c>
    </row>
    <row r="451" spans="1:2" x14ac:dyDescent="0.25">
      <c r="A451">
        <f ca="1">38896.6645550835*(((RANDBETWEEN(3800,4910))))</f>
        <v>160332051.29605412</v>
      </c>
      <c r="B451">
        <v>189532020.44058973</v>
      </c>
    </row>
    <row r="452" spans="1:2" x14ac:dyDescent="0.25">
      <c r="A452">
        <f ca="1">27542.405866624*(((RANDBETWEEN(3800,4910))))</f>
        <v>122894214.97687617</v>
      </c>
      <c r="B452">
        <v>180939698.40506214</v>
      </c>
    </row>
    <row r="453" spans="1:2" x14ac:dyDescent="0.25">
      <c r="A453">
        <f ca="1">31876.3851344791*(((RANDBETWEEN(3800,4910))))</f>
        <v>143762496.95650065</v>
      </c>
      <c r="B453">
        <v>159531164.54721731</v>
      </c>
    </row>
    <row r="454" spans="1:2" x14ac:dyDescent="0.25">
      <c r="A454">
        <f ca="1">37164.9940054745*(((RANDBETWEEN(3800,4910))))</f>
        <v>171293457.37123212</v>
      </c>
      <c r="B454">
        <v>196993635.19198492</v>
      </c>
    </row>
    <row r="455" spans="1:2" x14ac:dyDescent="0.25">
      <c r="A455">
        <f ca="1">32214.7545229741*(((RANDBETWEEN(3800,4910))))</f>
        <v>151377131.50345525</v>
      </c>
      <c r="B455">
        <v>186866397.13093334</v>
      </c>
    </row>
    <row r="456" spans="1:2" x14ac:dyDescent="0.25">
      <c r="A456">
        <f ca="1">28379.8496161626*(((RANDBETWEEN(3800,4910))))</f>
        <v>138663945.22457039</v>
      </c>
      <c r="B456">
        <v>170471801.42589197</v>
      </c>
    </row>
    <row r="457" spans="1:2" x14ac:dyDescent="0.25">
      <c r="A457">
        <f ca="1">30634.9358698255*(((RANDBETWEEN(3800,4910))))</f>
        <v>143585944.42187223</v>
      </c>
      <c r="B457">
        <v>146264570.56125391</v>
      </c>
    </row>
    <row r="458" spans="1:2" x14ac:dyDescent="0.25">
      <c r="A458">
        <f ca="1">32802.111661248*(((RANDBETWEEN(3800,4910))))</f>
        <v>150856911.53007978</v>
      </c>
      <c r="B458">
        <v>173904469.78252435</v>
      </c>
    </row>
    <row r="459" spans="1:2" x14ac:dyDescent="0.25">
      <c r="A459">
        <f ca="1">31915.8080126947*(((RANDBETWEEN(3800,4910))))</f>
        <v>156227880.2221404</v>
      </c>
      <c r="B459">
        <v>150535622.41671732</v>
      </c>
    </row>
    <row r="460" spans="1:2" x14ac:dyDescent="0.25">
      <c r="A460">
        <f ca="1">40734.7774991978*(((RANDBETWEEN(3800,4910))))</f>
        <v>159680327.79685536</v>
      </c>
      <c r="B460">
        <v>170336380.99384135</v>
      </c>
    </row>
    <row r="461" spans="1:2" x14ac:dyDescent="0.25">
      <c r="A461">
        <f ca="1">32075.4035057976*(((RANDBETWEEN(3800,4910))))</f>
        <v>137860084.26791823</v>
      </c>
      <c r="B461">
        <v>145723459.20752567</v>
      </c>
    </row>
    <row r="462" spans="1:2" x14ac:dyDescent="0.25">
      <c r="A462">
        <f ca="1">34065.3620861342*(((RANDBETWEEN(3800,4910))))</f>
        <v>164058783.80682224</v>
      </c>
      <c r="B462">
        <v>161044648.46437138</v>
      </c>
    </row>
    <row r="463" spans="1:2" x14ac:dyDescent="0.25">
      <c r="A463">
        <f ca="1">32376.4814962388*(((RANDBETWEEN(3800,4910))))</f>
        <v>142391765.6204583</v>
      </c>
      <c r="B463">
        <v>194848206.57652727</v>
      </c>
    </row>
    <row r="464" spans="1:2" x14ac:dyDescent="0.25">
      <c r="A464">
        <f ca="1">41228.3510832777*(((RANDBETWEEN(3800,4910))))</f>
        <v>186764430.40724793</v>
      </c>
      <c r="B464">
        <v>144905677.41429564</v>
      </c>
    </row>
    <row r="465" spans="1:2" x14ac:dyDescent="0.25">
      <c r="A465">
        <f ca="1">31484.8193020802*(((RANDBETWEEN(3800,4910))))</f>
        <v>124900278.17135221</v>
      </c>
      <c r="B465">
        <v>143157230.03370768</v>
      </c>
    </row>
    <row r="466" spans="1:2" x14ac:dyDescent="0.25">
      <c r="A466">
        <f ca="1">34623.6101158861*(((RANDBETWEEN(3800,4910))))</f>
        <v>149297006.81970096</v>
      </c>
      <c r="B466">
        <v>185066265.67643899</v>
      </c>
    </row>
    <row r="467" spans="1:2" x14ac:dyDescent="0.25">
      <c r="A467">
        <f ca="1">39386.8976317972*(((RANDBETWEEN(3800,4910))))</f>
        <v>183542942.96417508</v>
      </c>
      <c r="B467">
        <v>174283359.17227224</v>
      </c>
    </row>
    <row r="468" spans="1:2" x14ac:dyDescent="0.25">
      <c r="A468">
        <f ca="1">28850.9491692551*(((RANDBETWEEN(3800,4910))))</f>
        <v>129281103.22743206</v>
      </c>
      <c r="B468">
        <v>159192543.27477986</v>
      </c>
    </row>
    <row r="469" spans="1:2" x14ac:dyDescent="0.25">
      <c r="A469">
        <f ca="1">32160.6568717379*(((RANDBETWEEN(3800,4910))))</f>
        <v>150962123.3559376</v>
      </c>
      <c r="B469">
        <v>158930340.1238367</v>
      </c>
    </row>
    <row r="470" spans="1:2" x14ac:dyDescent="0.25">
      <c r="A470">
        <f ca="1">40684.6618527754*(((RANDBETWEEN(3800,4910))))</f>
        <v>174537199.34840649</v>
      </c>
      <c r="B470">
        <v>171116916.98281094</v>
      </c>
    </row>
    <row r="471" spans="1:2" x14ac:dyDescent="0.25">
      <c r="A471">
        <f ca="1">28744.4412825909*(((RANDBETWEEN(3800,4910))))</f>
        <v>130039852.36244132</v>
      </c>
      <c r="B471">
        <v>186751192.64179102</v>
      </c>
    </row>
    <row r="472" spans="1:2" x14ac:dyDescent="0.25">
      <c r="A472">
        <f ca="1">34316.1702943236*(((RANDBETWEEN(3800,4910))))</f>
        <v>154731611.8571049</v>
      </c>
      <c r="B472">
        <v>180785681.95878646</v>
      </c>
    </row>
    <row r="473" spans="1:2" x14ac:dyDescent="0.25">
      <c r="A473">
        <f ca="1">38833.4617031022*(((RANDBETWEEN(3800,4910))))</f>
        <v>171488566.88089931</v>
      </c>
      <c r="B473">
        <v>155191323.44292364</v>
      </c>
    </row>
    <row r="474" spans="1:2" x14ac:dyDescent="0.25">
      <c r="A474">
        <f ca="1">33351.6378854849*(((RANDBETWEEN(3800,4910))))</f>
        <v>138342593.94899148</v>
      </c>
      <c r="B474">
        <v>176920740.23016086</v>
      </c>
    </row>
    <row r="475" spans="1:2" x14ac:dyDescent="0.25">
      <c r="A475">
        <f ca="1">36091.3032560488*(((RANDBETWEEN(3800,4910))))</f>
        <v>149742817.20934641</v>
      </c>
      <c r="B475">
        <v>155531688.07803297</v>
      </c>
    </row>
    <row r="476" spans="1:2" x14ac:dyDescent="0.25">
      <c r="A476">
        <f ca="1">40746.7022841746*(((RANDBETWEEN(3800,4910))))</f>
        <v>163760996.48009777</v>
      </c>
      <c r="B476">
        <v>169418545.37584621</v>
      </c>
    </row>
    <row r="477" spans="1:2" x14ac:dyDescent="0.25">
      <c r="A477">
        <f ca="1">31743.0062287647*(((RANDBETWEEN(3800,4910))))</f>
        <v>142367382.93600962</v>
      </c>
      <c r="B477">
        <v>156225601.74436605</v>
      </c>
    </row>
    <row r="478" spans="1:2" x14ac:dyDescent="0.25">
      <c r="A478">
        <f ca="1">29623.7624053817*(((RANDBETWEEN(3800,4910))))</f>
        <v>113073901.1013421</v>
      </c>
      <c r="B478">
        <v>172924769.40569919</v>
      </c>
    </row>
    <row r="479" spans="1:2" x14ac:dyDescent="0.25">
      <c r="A479">
        <f ca="1">33795.363427916*(((RANDBETWEEN(3800,4910))))</f>
        <v>137817492.05904141</v>
      </c>
      <c r="B479">
        <v>167999595.38121694</v>
      </c>
    </row>
    <row r="480" spans="1:2" x14ac:dyDescent="0.25">
      <c r="A480">
        <f ca="1">31566.7092031856*(((RANDBETWEEN(3800,4910))))</f>
        <v>150604769.60839838</v>
      </c>
      <c r="B480">
        <v>191615182.99414346</v>
      </c>
    </row>
    <row r="481" spans="1:2" x14ac:dyDescent="0.25">
      <c r="A481">
        <f ca="1">29391.890003413*(((RANDBETWEEN(3800,4910))))</f>
        <v>126532086.46469279</v>
      </c>
      <c r="B481">
        <v>161350782.18519658</v>
      </c>
    </row>
    <row r="482" spans="1:2" x14ac:dyDescent="0.25">
      <c r="A482">
        <f ca="1">36688.476749241*(((RANDBETWEEN(3800,4910))))</f>
        <v>154788683.40504792</v>
      </c>
      <c r="B482">
        <v>199511118.66596809</v>
      </c>
    </row>
    <row r="483" spans="1:2" x14ac:dyDescent="0.25">
      <c r="A483">
        <f ca="1">31303.5512582622*(((RANDBETWEEN(3800,4910))))</f>
        <v>135137430.78191802</v>
      </c>
      <c r="B483">
        <v>160746231.44418472</v>
      </c>
    </row>
    <row r="484" spans="1:2" x14ac:dyDescent="0.25">
      <c r="A484">
        <f ca="1">31110.6003947893*(((RANDBETWEEN(3800,4910))))</f>
        <v>120273581.12625536</v>
      </c>
      <c r="B484">
        <v>152564867.05043602</v>
      </c>
    </row>
    <row r="485" spans="1:2" x14ac:dyDescent="0.25">
      <c r="A485">
        <f ca="1">31020.1960634381*(((RANDBETWEEN(3800,4910))))</f>
        <v>120637542.49071081</v>
      </c>
      <c r="B485">
        <v>188045836.81473678</v>
      </c>
    </row>
    <row r="486" spans="1:2" x14ac:dyDescent="0.25">
      <c r="A486">
        <f ca="1">33519.2071982117*(((RANDBETWEEN(3800,4910))))</f>
        <v>162568154.91132689</v>
      </c>
      <c r="B486">
        <v>150804078.14545789</v>
      </c>
    </row>
    <row r="487" spans="1:2" x14ac:dyDescent="0.25">
      <c r="A487">
        <f ca="1">28747.8753520804*(((RANDBETWEEN(3800,4910))))</f>
        <v>136753643.04984653</v>
      </c>
      <c r="B487">
        <v>147796719.15997157</v>
      </c>
    </row>
    <row r="488" spans="1:2" x14ac:dyDescent="0.25">
      <c r="A488">
        <f ca="1">39778.8963635036*(((RANDBETWEEN(3800,4910))))</f>
        <v>187279044.07937518</v>
      </c>
      <c r="B488">
        <v>163282612.0833872</v>
      </c>
    </row>
    <row r="489" spans="1:2" x14ac:dyDescent="0.25">
      <c r="A489">
        <f ca="1">30514.37486025*(((RANDBETWEEN(3800,4910))))</f>
        <v>141800299.97558174</v>
      </c>
      <c r="B489">
        <v>144199455.94029832</v>
      </c>
    </row>
    <row r="490" spans="1:2" x14ac:dyDescent="0.25">
      <c r="A490">
        <f ca="1">33065.239582853*(((RANDBETWEEN(3800,4910))))</f>
        <v>155042908.40399751</v>
      </c>
      <c r="B490">
        <v>164313737.04986173</v>
      </c>
    </row>
    <row r="491" spans="1:2" x14ac:dyDescent="0.25">
      <c r="A491">
        <f ca="1">30896.1049010983*(((RANDBETWEEN(3800,4910))))</f>
        <v>129145718.48659107</v>
      </c>
      <c r="B491">
        <v>174107365.16415378</v>
      </c>
    </row>
    <row r="492" spans="1:2" x14ac:dyDescent="0.25">
      <c r="A492">
        <f ca="1">30257.8104267566*(((RANDBETWEEN(3800,4910))))</f>
        <v>128656209.93456888</v>
      </c>
      <c r="B492">
        <v>148553492.28185472</v>
      </c>
    </row>
    <row r="493" spans="1:2" x14ac:dyDescent="0.25">
      <c r="A493">
        <f ca="1">31619.4132584426*(((RANDBETWEEN(3800,4910))))</f>
        <v>150824601.24277097</v>
      </c>
      <c r="B493">
        <v>170493413.95954058</v>
      </c>
    </row>
    <row r="494" spans="1:2" x14ac:dyDescent="0.25">
      <c r="A494">
        <f ca="1">32332.5738543117*(((RANDBETWEEN(3800,4910))))</f>
        <v>141649006.05573946</v>
      </c>
      <c r="B494">
        <v>153658453.03701091</v>
      </c>
    </row>
    <row r="495" spans="1:2" x14ac:dyDescent="0.25">
      <c r="A495">
        <f ca="1">30268.039939593*(((RANDBETWEEN(3800,4910))))</f>
        <v>121980200.95655967</v>
      </c>
      <c r="B495">
        <v>186637007.36677596</v>
      </c>
    </row>
    <row r="496" spans="1:2" x14ac:dyDescent="0.25">
      <c r="A496">
        <f ca="1">32486.9388308556*(((RANDBETWEEN(3800,4910))))</f>
        <v>158633722.31106803</v>
      </c>
      <c r="B496">
        <v>152675665.37922052</v>
      </c>
    </row>
    <row r="497" spans="1:2" x14ac:dyDescent="0.25">
      <c r="A497">
        <f ca="1">33236.9015556117*(((RANDBETWEEN(3800,4910))))</f>
        <v>143284282.60624197</v>
      </c>
      <c r="B497">
        <v>201246497.23216558</v>
      </c>
    </row>
    <row r="498" spans="1:2" x14ac:dyDescent="0.25">
      <c r="A498">
        <f ca="1">32018.3447592211*(((RANDBETWEEN(3800,4910))))</f>
        <v>145267230.17258608</v>
      </c>
      <c r="B498">
        <v>166651441.21258554</v>
      </c>
    </row>
    <row r="499" spans="1:2" x14ac:dyDescent="0.25">
      <c r="A499">
        <f ca="1">31101.3984776217*(((RANDBETWEEN(3800,4910))))</f>
        <v>131465611.36490697</v>
      </c>
      <c r="B499">
        <v>151582293.6481334</v>
      </c>
    </row>
    <row r="500" spans="1:2" x14ac:dyDescent="0.25">
      <c r="A500">
        <f ca="1">32950.7209741122*(((RANDBETWEEN(3800,4910))))</f>
        <v>129133875.4975457</v>
      </c>
      <c r="B500">
        <v>191793930.64988634</v>
      </c>
    </row>
    <row r="501" spans="1:2" x14ac:dyDescent="0.25">
      <c r="A501">
        <f ca="1">31216.8858125648*(((RANDBETWEEN(3800,4910))))</f>
        <v>138915141.86591357</v>
      </c>
      <c r="B501">
        <v>184433503.37488449</v>
      </c>
    </row>
    <row r="502" spans="1:2" x14ac:dyDescent="0.25">
      <c r="A502">
        <f ca="1">35724.817329672*(((RANDBETWEEN(3800,4910))))</f>
        <v>140362807.28828135</v>
      </c>
      <c r="B502">
        <v>158901629.49814421</v>
      </c>
    </row>
    <row r="503" spans="1:2" x14ac:dyDescent="0.25">
      <c r="A503">
        <f ca="1">28638.9849609817*(((RANDBETWEEN(3800,4910))))</f>
        <v>132541222.39942339</v>
      </c>
      <c r="B503">
        <v>165731920.41403699</v>
      </c>
    </row>
    <row r="504" spans="1:2" x14ac:dyDescent="0.25">
      <c r="A504">
        <f ca="1">31606.5232012497*(((RANDBETWEEN(3800,4910))))</f>
        <v>154682324.54691583</v>
      </c>
      <c r="B504">
        <v>196281683.19826534</v>
      </c>
    </row>
    <row r="505" spans="1:2" x14ac:dyDescent="0.25">
      <c r="A505">
        <f ca="1">30597.4987722745*(((RANDBETWEEN(3800,4910))))</f>
        <v>148397869.04553112</v>
      </c>
      <c r="B505">
        <v>167577548.26158622</v>
      </c>
    </row>
    <row r="506" spans="1:2" x14ac:dyDescent="0.25">
      <c r="A506">
        <f ca="1">31753.2194665159*(((RANDBETWEEN(3800,4910))))</f>
        <v>138983841.60494027</v>
      </c>
      <c r="B506">
        <v>175339853.24692607</v>
      </c>
    </row>
    <row r="507" spans="1:2" x14ac:dyDescent="0.25">
      <c r="A507">
        <f ca="1">36074.0227460261*(((RANDBETWEEN(3800,4910))))</f>
        <v>168682130.36041787</v>
      </c>
      <c r="B507">
        <v>192987269.14286172</v>
      </c>
    </row>
    <row r="508" spans="1:2" x14ac:dyDescent="0.25">
      <c r="A508">
        <f ca="1">30888.2080972445*(((RANDBETWEEN(3800,4910))))</f>
        <v>137668743.48941872</v>
      </c>
      <c r="B508">
        <v>148906386.02310294</v>
      </c>
    </row>
    <row r="509" spans="1:2" x14ac:dyDescent="0.25">
      <c r="A509">
        <f ca="1">31245.7351043266*(((RANDBETWEEN(3800,4910))))</f>
        <v>142824255.16187704</v>
      </c>
      <c r="B509">
        <v>155821087.47654623</v>
      </c>
    </row>
    <row r="510" spans="1:2" x14ac:dyDescent="0.25">
      <c r="A510">
        <f ca="1">30272.4774316816*(((RANDBETWEEN(3800,4910))))</f>
        <v>117638847.29951486</v>
      </c>
      <c r="B510">
        <v>199778431.38646606</v>
      </c>
    </row>
    <row r="511" spans="1:2" x14ac:dyDescent="0.25">
      <c r="A511">
        <f ca="1">29283.0741275409*(((RANDBETWEEN(3800,4910))))</f>
        <v>130953907.4983629</v>
      </c>
      <c r="B511">
        <v>199380478.7974115</v>
      </c>
    </row>
    <row r="512" spans="1:2" x14ac:dyDescent="0.25">
      <c r="A512">
        <f ca="1">29280.3078100242*(((RANDBETWEEN(3800,4910))))</f>
        <v>142155894.41766769</v>
      </c>
      <c r="B512">
        <v>169504306.97754326</v>
      </c>
    </row>
    <row r="513" spans="1:2" x14ac:dyDescent="0.25">
      <c r="A513">
        <f ca="1">31366.585250657*(((RANDBETWEEN(3800,4910))))</f>
        <v>146795618.97307467</v>
      </c>
      <c r="B513">
        <v>148386009.32121938</v>
      </c>
    </row>
    <row r="514" spans="1:2" x14ac:dyDescent="0.25">
      <c r="A514">
        <f ca="1">39728.0373432525*(((RANDBETWEEN(3800,4910))))</f>
        <v>181199578.32257462</v>
      </c>
      <c r="B514">
        <v>153864851.21400687</v>
      </c>
    </row>
    <row r="515" spans="1:2" x14ac:dyDescent="0.25">
      <c r="A515">
        <f ca="1">33368.1463325067*(((RANDBETWEEN(3800,4910))))</f>
        <v>140112846.45019552</v>
      </c>
      <c r="B515">
        <v>154067247.51856732</v>
      </c>
    </row>
    <row r="516" spans="1:2" x14ac:dyDescent="0.25">
      <c r="A516">
        <f ca="1">33232.7701130408*(((RANDBETWEEN(3800,4910))))</f>
        <v>126915949.0617028</v>
      </c>
      <c r="B516">
        <v>184643580.48864791</v>
      </c>
    </row>
    <row r="517" spans="1:2" x14ac:dyDescent="0.25">
      <c r="A517">
        <f ca="1">34642.6593049645*(((RANDBETWEEN(3800,4910))))</f>
        <v>152462343.60114881</v>
      </c>
      <c r="B517">
        <v>147510030.55990255</v>
      </c>
    </row>
    <row r="518" spans="1:2" x14ac:dyDescent="0.25">
      <c r="A518">
        <f ca="1">31379.1590789145*(((RANDBETWEEN(3800,4910))))</f>
        <v>131698330.65420429</v>
      </c>
      <c r="B518">
        <v>188654281.71641991</v>
      </c>
    </row>
    <row r="519" spans="1:2" x14ac:dyDescent="0.25">
      <c r="A519">
        <f ca="1">32948.0660159413*(((RANDBETWEEN(3800,4910))))</f>
        <v>148496933.53384763</v>
      </c>
      <c r="B519">
        <v>170691400.32051095</v>
      </c>
    </row>
    <row r="520" spans="1:2" x14ac:dyDescent="0.25">
      <c r="A520">
        <f ca="1">28323.4386399375*(((RANDBETWEEN(3800,4910))))</f>
        <v>108280505.92048092</v>
      </c>
      <c r="B520">
        <v>169503235.29840282</v>
      </c>
    </row>
    <row r="521" spans="1:2" x14ac:dyDescent="0.25">
      <c r="A521">
        <f ca="1">29828.8112923761*(((RANDBETWEEN(3800,4910))))</f>
        <v>122268297.48744981</v>
      </c>
      <c r="B521">
        <v>191927165.71569902</v>
      </c>
    </row>
    <row r="522" spans="1:2" x14ac:dyDescent="0.25">
      <c r="A522">
        <f ca="1">32036.3231553438*(((RANDBETWEEN(3800,4910))))</f>
        <v>126287185.87836544</v>
      </c>
      <c r="B522">
        <v>168158513.50769967</v>
      </c>
    </row>
    <row r="523" spans="1:2" x14ac:dyDescent="0.25">
      <c r="A523">
        <f ca="1">32243.139806958*(((RANDBETWEEN(3800,4910))))</f>
        <v>136066049.98536262</v>
      </c>
      <c r="B523">
        <v>158415064.09402782</v>
      </c>
    </row>
    <row r="524" spans="1:2" x14ac:dyDescent="0.25">
      <c r="A524">
        <f ca="1">36381.3432241933*(((RANDBETWEEN(3800,4910))))</f>
        <v>147744634.83344918</v>
      </c>
      <c r="B524">
        <v>203574086.03099412</v>
      </c>
    </row>
    <row r="525" spans="1:2" x14ac:dyDescent="0.25">
      <c r="A525">
        <f ca="1">32921.3859792575*(((RANDBETWEEN(3800,4910))))</f>
        <v>128097112.84529082</v>
      </c>
      <c r="B525">
        <v>166955854.91280586</v>
      </c>
    </row>
    <row r="526" spans="1:2" x14ac:dyDescent="0.25">
      <c r="A526">
        <f ca="1">31468.3789227141*(((RANDBETWEEN(3800,4910))))</f>
        <v>139090234.83839649</v>
      </c>
      <c r="B526">
        <v>155284941.80559438</v>
      </c>
    </row>
    <row r="527" spans="1:2" x14ac:dyDescent="0.25">
      <c r="A527">
        <f ca="1">30878.835840221*(((RANDBETWEEN(3800,4910))))</f>
        <v>149021261.76490656</v>
      </c>
      <c r="B527">
        <v>151619311.60635641</v>
      </c>
    </row>
    <row r="528" spans="1:2" x14ac:dyDescent="0.25">
      <c r="A528">
        <f ca="1">34209.9213851903*(((RANDBETWEEN(3800,4910))))</f>
        <v>162394496.81549844</v>
      </c>
      <c r="B528">
        <v>173471993.7405327</v>
      </c>
    </row>
    <row r="529" spans="1:2" x14ac:dyDescent="0.25">
      <c r="A529">
        <f ca="1">29520.808137237*(((RANDBETWEEN(3800,4910))))</f>
        <v>120946750.93826011</v>
      </c>
      <c r="B529">
        <v>169900170.38265723</v>
      </c>
    </row>
    <row r="530" spans="1:2" x14ac:dyDescent="0.25">
      <c r="A530">
        <f ca="1">37703.4200410051*(((RANDBETWEEN(3800,4910))))</f>
        <v>162803367.73705986</v>
      </c>
      <c r="B530">
        <v>149068650.90626684</v>
      </c>
    </row>
    <row r="531" spans="1:2" x14ac:dyDescent="0.25">
      <c r="A531">
        <f ca="1">32377.5557306327*(((RANDBETWEEN(3800,4910))))</f>
        <v>140259571.42510074</v>
      </c>
      <c r="B531">
        <v>157753801.49015522</v>
      </c>
    </row>
    <row r="532" spans="1:2" x14ac:dyDescent="0.25">
      <c r="A532">
        <f ca="1">32775.5482923533*(((RANDBETWEEN(3800,4910))))</f>
        <v>151816339.69018027</v>
      </c>
      <c r="B532">
        <v>185631264.16179532</v>
      </c>
    </row>
    <row r="533" spans="1:2" x14ac:dyDescent="0.25">
      <c r="A533">
        <f ca="1">38233.3139253524*(((RANDBETWEEN(3800,4910))))</f>
        <v>173617478.53502545</v>
      </c>
      <c r="B533">
        <v>173053866.59819832</v>
      </c>
    </row>
    <row r="534" spans="1:2" x14ac:dyDescent="0.25">
      <c r="A534">
        <f ca="1">31097.8803240635*(((RANDBETWEEN(3800,4910))))</f>
        <v>119042685.88051517</v>
      </c>
      <c r="B534">
        <v>150727529.71574113</v>
      </c>
    </row>
    <row r="535" spans="1:2" x14ac:dyDescent="0.25">
      <c r="A535">
        <f ca="1">30574.7473704366*(((RANDBETWEEN(3800,4910))))</f>
        <v>138564755.08281866</v>
      </c>
      <c r="B535">
        <v>176343903.4871816</v>
      </c>
    </row>
    <row r="536" spans="1:2" x14ac:dyDescent="0.25">
      <c r="A536">
        <f ca="1">28415.5106982382*(((RANDBETWEEN(3800,4910))))</f>
        <v>113860951.36784053</v>
      </c>
      <c r="B536">
        <v>162374614.0831188</v>
      </c>
    </row>
    <row r="537" spans="1:2" x14ac:dyDescent="0.25">
      <c r="A537">
        <f ca="1">38918.7211458186*(((RANDBETWEEN(3800,4910))))</f>
        <v>182645558.33732668</v>
      </c>
      <c r="B537">
        <v>165149196.70391348</v>
      </c>
    </row>
    <row r="538" spans="1:2" x14ac:dyDescent="0.25">
      <c r="A538">
        <f ca="1">35676.7666005601*(((RANDBETWEEN(3800,4910))))</f>
        <v>163078500.13116005</v>
      </c>
      <c r="B538">
        <v>180098626.4439334</v>
      </c>
    </row>
    <row r="539" spans="1:2" x14ac:dyDescent="0.25">
      <c r="A539">
        <f ca="1">29086.9416651159*(((RANDBETWEEN(3800,4910))))</f>
        <v>139879102.46754235</v>
      </c>
      <c r="B539">
        <v>149803445.45444244</v>
      </c>
    </row>
    <row r="540" spans="1:2" x14ac:dyDescent="0.25">
      <c r="A540">
        <f ca="1">31479.682321354*(((RANDBETWEEN(3800,4910))))</f>
        <v>122330045.50078166</v>
      </c>
      <c r="B540">
        <v>150695379.39688632</v>
      </c>
    </row>
    <row r="541" spans="1:2" x14ac:dyDescent="0.25">
      <c r="A541">
        <f ca="1">28784.802950032*(((RANDBETWEEN(3800,4910))))</f>
        <v>124004931.1087379</v>
      </c>
      <c r="B541">
        <v>174746661.39920944</v>
      </c>
    </row>
    <row r="542" spans="1:2" x14ac:dyDescent="0.25">
      <c r="A542">
        <f ca="1">30855.2525014537*(((RANDBETWEEN(3800,4910))))</f>
        <v>133294690.80628008</v>
      </c>
      <c r="B542">
        <v>172874829.0772011</v>
      </c>
    </row>
    <row r="543" spans="1:2" x14ac:dyDescent="0.25">
      <c r="A543">
        <f ca="1">31883.7220521346*(((RANDBETWEEN(3800,4910))))</f>
        <v>128045027.7613724</v>
      </c>
      <c r="B543">
        <v>153320575.22580379</v>
      </c>
    </row>
    <row r="544" spans="1:2" x14ac:dyDescent="0.25">
      <c r="A544">
        <f ca="1">40070.788609995*(((RANDBETWEEN(3800,4910))))</f>
        <v>190777024.57218629</v>
      </c>
      <c r="B544">
        <v>166892331.12852234</v>
      </c>
    </row>
    <row r="545" spans="1:2" x14ac:dyDescent="0.25">
      <c r="A545">
        <f ca="1">38645.037964613*(((RANDBETWEEN(3800,4910))))</f>
        <v>169535781.55075723</v>
      </c>
      <c r="B545">
        <v>149842239.26287949</v>
      </c>
    </row>
    <row r="546" spans="1:2" x14ac:dyDescent="0.25">
      <c r="A546">
        <f ca="1">30731.6480155497*(((RANDBETWEEN(3800,4910))))</f>
        <v>119484647.48445705</v>
      </c>
      <c r="B546">
        <v>156076981.76061687</v>
      </c>
    </row>
    <row r="547" spans="1:2" x14ac:dyDescent="0.25">
      <c r="A547">
        <f ca="1">31339.2401424592*(((RANDBETWEEN(3800,4910))))</f>
        <v>128114813.70237336</v>
      </c>
      <c r="B547">
        <v>142918711.96760532</v>
      </c>
    </row>
    <row r="548" spans="1:2" x14ac:dyDescent="0.25">
      <c r="A548">
        <f ca="1">32292.6474784053*(((RANDBETWEEN(3800,4910))))</f>
        <v>141861600.37263459</v>
      </c>
      <c r="B548">
        <v>187103169.89676386</v>
      </c>
    </row>
    <row r="549" spans="1:2" x14ac:dyDescent="0.25">
      <c r="A549">
        <f ca="1">34316.9491237645*(((RANDBETWEEN(3800,4910))))</f>
        <v>140939710.05130062</v>
      </c>
      <c r="B549">
        <v>167048800.84422016</v>
      </c>
    </row>
    <row r="550" spans="1:2" x14ac:dyDescent="0.25">
      <c r="A550">
        <f ca="1">34287.2299066913*(((RANDBETWEEN(3800,4910))))</f>
        <v>139000430.04172653</v>
      </c>
      <c r="B550">
        <v>184377575.15534899</v>
      </c>
    </row>
    <row r="551" spans="1:2" x14ac:dyDescent="0.25">
      <c r="A551">
        <f ca="1">31518.3855548512*(((RANDBETWEEN(3800,4910))))</f>
        <v>128878678.53378642</v>
      </c>
      <c r="B551">
        <v>144757233.93016273</v>
      </c>
    </row>
    <row r="552" spans="1:2" x14ac:dyDescent="0.25">
      <c r="A552">
        <f ca="1">38806.8131890459*(((RANDBETWEEN(3800,4910))))</f>
        <v>158758672.75638691</v>
      </c>
      <c r="B552">
        <v>183909776.53816944</v>
      </c>
    </row>
    <row r="553" spans="1:2" x14ac:dyDescent="0.25">
      <c r="A553">
        <f ca="1">37412.0141670972*(((RANDBETWEEN(3800,4910))))</f>
        <v>164463214.27855927</v>
      </c>
      <c r="B553">
        <v>161055988.03476751</v>
      </c>
    </row>
    <row r="554" spans="1:2" x14ac:dyDescent="0.25">
      <c r="A554">
        <f ca="1">30439.7311294906*(((RANDBETWEEN(3800,4910))))</f>
        <v>145014879.10089335</v>
      </c>
      <c r="B554">
        <v>159261915.66871148</v>
      </c>
    </row>
    <row r="555" spans="1:2" x14ac:dyDescent="0.25">
      <c r="A555">
        <f ca="1">42593.9722870114*(((RANDBETWEEN(3800,4910))))</f>
        <v>168288784.5059821</v>
      </c>
      <c r="B555">
        <v>184212385.64041424</v>
      </c>
    </row>
    <row r="556" spans="1:2" x14ac:dyDescent="0.25">
      <c r="A556">
        <f ca="1">35237.2163674021*(((RANDBETWEEN(3800,4910))))</f>
        <v>138376548.67478818</v>
      </c>
      <c r="B556">
        <v>164338560.40410858</v>
      </c>
    </row>
    <row r="557" spans="1:2" x14ac:dyDescent="0.25">
      <c r="A557">
        <f ca="1">28991.9448181932*(((RANDBETWEEN(3800,4910))))</f>
        <v>134174720.61859806</v>
      </c>
      <c r="B557">
        <v>152557866.95104313</v>
      </c>
    </row>
    <row r="558" spans="1:2" x14ac:dyDescent="0.25">
      <c r="A558">
        <f ca="1">32411.0748790142*(((RANDBETWEEN(3800,4910))))</f>
        <v>145849836.95556387</v>
      </c>
      <c r="B558">
        <v>161760063.57616359</v>
      </c>
    </row>
    <row r="559" spans="1:2" x14ac:dyDescent="0.25">
      <c r="A559">
        <f ca="1">31176.2866207664*(((RANDBETWEEN(3800,4910))))</f>
        <v>141602693.83152121</v>
      </c>
      <c r="B559">
        <v>192270701.27852851</v>
      </c>
    </row>
    <row r="560" spans="1:2" x14ac:dyDescent="0.25">
      <c r="A560">
        <f ca="1">31042.6896533486*(((RANDBETWEEN(3800,4910))))</f>
        <v>140902768.3365494</v>
      </c>
      <c r="B560">
        <v>156034726.71877524</v>
      </c>
    </row>
    <row r="561" spans="1:2" x14ac:dyDescent="0.25">
      <c r="A561">
        <f ca="1">31911.8478015056*(((RANDBETWEEN(3800,4910))))</f>
        <v>142582135.97712722</v>
      </c>
      <c r="B561">
        <v>165722813.67623433</v>
      </c>
    </row>
    <row r="562" spans="1:2" x14ac:dyDescent="0.25">
      <c r="A562">
        <f ca="1">34203.8833932127*(((RANDBETWEEN(3800,4910))))</f>
        <v>158603407.2943275</v>
      </c>
      <c r="B562">
        <v>200983538.87235343</v>
      </c>
    </row>
    <row r="563" spans="1:2" x14ac:dyDescent="0.25">
      <c r="A563">
        <f ca="1">30561.134931657*(((RANDBETWEEN(3800,4910))))</f>
        <v>124017085.55266424</v>
      </c>
      <c r="B563">
        <v>162702322.44990402</v>
      </c>
    </row>
    <row r="564" spans="1:2" x14ac:dyDescent="0.25">
      <c r="A564">
        <f ca="1">38752.3335640214*(((RANDBETWEEN(3800,4910))))</f>
        <v>176478127.05055338</v>
      </c>
      <c r="B564">
        <v>154338290.99508286</v>
      </c>
    </row>
    <row r="565" spans="1:2" x14ac:dyDescent="0.25">
      <c r="A565">
        <f ca="1">29212.2855019525*(((RANDBETWEEN(3800,4910))))</f>
        <v>142555953.2495282</v>
      </c>
      <c r="B565">
        <v>156720280.80055499</v>
      </c>
    </row>
    <row r="566" spans="1:2" x14ac:dyDescent="0.25">
      <c r="A566">
        <f ca="1">41849.4278718483*(((RANDBETWEEN(3800,4910))))</f>
        <v>172754438.25498971</v>
      </c>
      <c r="B566">
        <v>168250977.22299659</v>
      </c>
    </row>
    <row r="567" spans="1:2" x14ac:dyDescent="0.25">
      <c r="A567">
        <f ca="1">31110.0211664777*(((RANDBETWEEN(3800,4910))))</f>
        <v>124502304.70824394</v>
      </c>
      <c r="B567">
        <v>192336378.41702709</v>
      </c>
    </row>
    <row r="568" spans="1:2" x14ac:dyDescent="0.25">
      <c r="A568">
        <f ca="1">41495.5801958537*(((RANDBETWEEN(3800,4910))))</f>
        <v>195319695.9818832</v>
      </c>
      <c r="B568">
        <v>156125524.93517059</v>
      </c>
    </row>
    <row r="569" spans="1:2" x14ac:dyDescent="0.25">
      <c r="A569">
        <f ca="1">29841.446896226*(((RANDBETWEEN(3800,4910))))</f>
        <v>136375412.3157526</v>
      </c>
      <c r="B569">
        <v>197917375.71570635</v>
      </c>
    </row>
    <row r="570" spans="1:2" x14ac:dyDescent="0.25">
      <c r="A570">
        <f ca="1">31674.7336769241*(((RANDBETWEEN(3800,4910))))</f>
        <v>122042748.85718839</v>
      </c>
      <c r="B570">
        <v>146321563.73571756</v>
      </c>
    </row>
    <row r="571" spans="1:2" x14ac:dyDescent="0.25">
      <c r="A571">
        <f ca="1">31710.3820979143*(((RANDBETWEEN(3800,4910))))</f>
        <v>153161145.53292599</v>
      </c>
      <c r="B571">
        <v>194123333.26783878</v>
      </c>
    </row>
    <row r="572" spans="1:2" x14ac:dyDescent="0.25">
      <c r="A572">
        <f ca="1">30384.5606538634*(((RANDBETWEEN(3800,4910))))</f>
        <v>131990531.48038271</v>
      </c>
      <c r="B572">
        <v>147492583.98517162</v>
      </c>
    </row>
    <row r="573" spans="1:2" x14ac:dyDescent="0.25">
      <c r="A573">
        <f ca="1">41568.6591084805*(((RANDBETWEEN(3800,4910))))</f>
        <v>162325613.81861654</v>
      </c>
      <c r="B573">
        <v>165036673.6214335</v>
      </c>
    </row>
    <row r="574" spans="1:2" x14ac:dyDescent="0.25">
      <c r="A574">
        <f ca="1">32881.7189587207*(((RANDBETWEEN(3800,4910))))</f>
        <v>125147822.35689108</v>
      </c>
      <c r="B574">
        <v>157999311.39983124</v>
      </c>
    </row>
    <row r="575" spans="1:2" x14ac:dyDescent="0.25">
      <c r="A575">
        <f ca="1">35857.7372546168*(((RANDBETWEEN(3800,4910))))</f>
        <v>145833417.41452655</v>
      </c>
      <c r="B575">
        <v>161755308.02518901</v>
      </c>
    </row>
    <row r="576" spans="1:2" x14ac:dyDescent="0.25">
      <c r="A576">
        <f ca="1">32916.7928756212*(((RANDBETWEEN(3800,4910))))</f>
        <v>131996339.43124118</v>
      </c>
      <c r="B576">
        <v>145627024.80056083</v>
      </c>
    </row>
    <row r="577" spans="1:2" x14ac:dyDescent="0.25">
      <c r="A577">
        <f ca="1">35457.8746639906*(((RANDBETWEEN(3800,4910))))</f>
        <v>156901095.3881582</v>
      </c>
      <c r="B577">
        <v>168641486.28074086</v>
      </c>
    </row>
    <row r="578" spans="1:2" x14ac:dyDescent="0.25">
      <c r="A578">
        <f ca="1">29801.8462300965*(((RANDBETWEEN(3800,4910))))</f>
        <v>131098321.56619465</v>
      </c>
      <c r="B578">
        <v>153383044.80809751</v>
      </c>
    </row>
    <row r="579" spans="1:2" x14ac:dyDescent="0.25">
      <c r="A579">
        <f ca="1">33543.0505770375*(((RANDBETWEEN(3800,4910))))</f>
        <v>159597834.64554438</v>
      </c>
      <c r="B579">
        <v>200162182.83862436</v>
      </c>
    </row>
    <row r="580" spans="1:2" x14ac:dyDescent="0.25">
      <c r="A580">
        <f ca="1">33800.0610481188*(((RANDBETWEEN(3800,4910))))</f>
        <v>156899883.38536763</v>
      </c>
      <c r="B580">
        <v>160874831.16188654</v>
      </c>
    </row>
    <row r="581" spans="1:2" x14ac:dyDescent="0.25">
      <c r="A581">
        <f ca="1">31074.3226077859*(((RANDBETWEEN(3800,4910))))</f>
        <v>122059939.20338318</v>
      </c>
      <c r="B581">
        <v>149830851.50235465</v>
      </c>
    </row>
    <row r="582" spans="1:2" x14ac:dyDescent="0.25">
      <c r="A582">
        <f ca="1">28931.9200080504*(((RANDBETWEEN(3800,4910))))</f>
        <v>111243232.43095388</v>
      </c>
      <c r="B582">
        <v>184644318.58954683</v>
      </c>
    </row>
    <row r="583" spans="1:2" x14ac:dyDescent="0.25">
      <c r="A583">
        <f ca="1">42022.9812320302*(((RANDBETWEEN(3800,4910))))</f>
        <v>161074087.06237191</v>
      </c>
      <c r="B583">
        <v>175748591.93458784</v>
      </c>
    </row>
    <row r="584" spans="1:2" x14ac:dyDescent="0.25">
      <c r="A584">
        <f ca="1">31246.5614155179*(((RANDBETWEEN(3800,4910))))</f>
        <v>133172844.75293744</v>
      </c>
      <c r="B584">
        <v>149273220.10910061</v>
      </c>
    </row>
    <row r="585" spans="1:2" x14ac:dyDescent="0.25">
      <c r="A585">
        <f ca="1">33066.9581942299*(((RANDBETWEEN(3800,4910))))</f>
        <v>145097812.55628064</v>
      </c>
      <c r="B585">
        <v>191002566.8401072</v>
      </c>
    </row>
    <row r="586" spans="1:2" x14ac:dyDescent="0.25">
      <c r="A586">
        <f ca="1">31563.5506358219*(((RANDBETWEEN(3800,4910))))</f>
        <v>127011727.75854753</v>
      </c>
      <c r="B586">
        <v>144165816.92103654</v>
      </c>
    </row>
    <row r="587" spans="1:2" x14ac:dyDescent="0.25">
      <c r="A587">
        <f ca="1">34711.1137823544*(((RANDBETWEEN(3800,4910))))</f>
        <v>160851301.26743042</v>
      </c>
      <c r="B587">
        <v>167013936.62932017</v>
      </c>
    </row>
    <row r="588" spans="1:2" x14ac:dyDescent="0.25">
      <c r="A588">
        <f ca="1">30769.2799783861*(((RANDBETWEEN(3800,4910))))</f>
        <v>120277115.43551126</v>
      </c>
      <c r="B588">
        <v>171634883.0188725</v>
      </c>
    </row>
    <row r="589" spans="1:2" x14ac:dyDescent="0.25">
      <c r="A589">
        <f ca="1">34825.9262345618*(((RANDBETWEEN(3800,4910))))</f>
        <v>149229093.91509724</v>
      </c>
      <c r="B589">
        <v>143971584.78681469</v>
      </c>
    </row>
    <row r="590" spans="1:2" x14ac:dyDescent="0.25">
      <c r="A590">
        <f ca="1">33576.7110449687*(((RANDBETWEEN(3800,4910))))</f>
        <v>156165283.07014951</v>
      </c>
      <c r="B590">
        <v>162193290.65706831</v>
      </c>
    </row>
    <row r="591" spans="1:2" x14ac:dyDescent="0.25">
      <c r="A591">
        <f ca="1">29655.7316845486*(((RANDBETWEEN(3800,4910))))</f>
        <v>133213546.7269924</v>
      </c>
      <c r="B591">
        <v>190269693.98426393</v>
      </c>
    </row>
    <row r="592" spans="1:2" x14ac:dyDescent="0.25">
      <c r="A592">
        <f ca="1">35183.0365644726*(((RANDBETWEEN(3800,4910))))</f>
        <v>142807945.41519439</v>
      </c>
      <c r="B592">
        <v>185838902.28065985</v>
      </c>
    </row>
    <row r="593" spans="1:2" x14ac:dyDescent="0.25">
      <c r="A593">
        <f ca="1">34553.4918028327*(((RANDBETWEEN(3800,4910))))</f>
        <v>133376478.35893431</v>
      </c>
      <c r="B593">
        <v>184240471.74777463</v>
      </c>
    </row>
    <row r="594" spans="1:2" x14ac:dyDescent="0.25">
      <c r="A594">
        <f ca="1">40158.3770350158*(((RANDBETWEEN(3800,4910))))</f>
        <v>177259076.23255974</v>
      </c>
      <c r="B594">
        <v>163691740.20927301</v>
      </c>
    </row>
    <row r="595" spans="1:2" x14ac:dyDescent="0.25">
      <c r="A595">
        <f ca="1">31174.1626415924*(((RANDBETWEEN(3800,4910))))</f>
        <v>127377628.55354653</v>
      </c>
      <c r="B595">
        <v>153891171.50816298</v>
      </c>
    </row>
    <row r="596" spans="1:2" x14ac:dyDescent="0.25">
      <c r="A596">
        <f ca="1">36349.0067656144*(((RANDBETWEEN(3800,4910))))</f>
        <v>167823364.23684213</v>
      </c>
      <c r="B596">
        <v>197235911.26428673</v>
      </c>
    </row>
    <row r="597" spans="1:2" x14ac:dyDescent="0.25">
      <c r="A597">
        <f ca="1">33274.4193858134*(((RANDBETWEEN(3800,4910))))</f>
        <v>128638905.34555456</v>
      </c>
      <c r="B597">
        <v>148854126.48372346</v>
      </c>
    </row>
    <row r="598" spans="1:2" x14ac:dyDescent="0.25">
      <c r="A598">
        <f ca="1">32565.4830974436*(((RANDBETWEEN(3800,4910))))</f>
        <v>154816306.64524668</v>
      </c>
      <c r="B598">
        <v>148309443.11303779</v>
      </c>
    </row>
    <row r="599" spans="1:2" x14ac:dyDescent="0.25">
      <c r="A599">
        <f ca="1">36127.8548084101*(((RANDBETWEEN(3800,4910))))</f>
        <v>155422031.38578022</v>
      </c>
      <c r="B599">
        <v>157288241.18860739</v>
      </c>
    </row>
    <row r="600" spans="1:2" x14ac:dyDescent="0.25">
      <c r="A600">
        <f ca="1">32955.1372337599*(((RANDBETWEEN(3800,4910))))</f>
        <v>143453712.37855673</v>
      </c>
      <c r="B600">
        <v>158133715.06072873</v>
      </c>
    </row>
    <row r="601" spans="1:2" x14ac:dyDescent="0.25">
      <c r="A601">
        <f ca="1">38685.7685913823*(((RANDBETWEEN(3800,4910))))</f>
        <v>176793962.46261722</v>
      </c>
      <c r="B601">
        <v>181277798.66138086</v>
      </c>
    </row>
    <row r="602" spans="1:2" x14ac:dyDescent="0.25">
      <c r="A602">
        <f ca="1">30180.3532525339*(((RANDBETWEEN(3800,4910))))</f>
        <v>120721413.01013544</v>
      </c>
      <c r="B602">
        <v>175067845.49660239</v>
      </c>
    </row>
    <row r="603" spans="1:2" x14ac:dyDescent="0.25">
      <c r="A603">
        <f ca="1">30731.5530941942*(((RANDBETWEEN(3800,4910))))</f>
        <v>131531047.24315098</v>
      </c>
      <c r="B603">
        <v>192036093.41528684</v>
      </c>
    </row>
    <row r="604" spans="1:2" x14ac:dyDescent="0.25">
      <c r="A604">
        <f ca="1">33676.1161112387*(((RANDBETWEEN(3800,4910))))</f>
        <v>143662311.33054432</v>
      </c>
      <c r="B604">
        <v>144104915.24904442</v>
      </c>
    </row>
    <row r="605" spans="1:2" x14ac:dyDescent="0.25">
      <c r="A605">
        <f ca="1">33314.0851392895*(((RANDBETWEEN(3800,4910))))</f>
        <v>139852529.41473728</v>
      </c>
      <c r="B605">
        <v>169250141.50955594</v>
      </c>
    </row>
    <row r="606" spans="1:2" x14ac:dyDescent="0.25">
      <c r="A606">
        <f ca="1">30399.791067569*(((RANDBETWEEN(3800,4910))))</f>
        <v>129624709.11211419</v>
      </c>
      <c r="B606">
        <v>151590323.61908913</v>
      </c>
    </row>
    <row r="607" spans="1:2" x14ac:dyDescent="0.25">
      <c r="A607">
        <f ca="1">31016.2826219459*(((RANDBETWEEN(3800,4910))))</f>
        <v>129989240.46857521</v>
      </c>
      <c r="B607">
        <v>194426904.91558635</v>
      </c>
    </row>
    <row r="608" spans="1:2" x14ac:dyDescent="0.25">
      <c r="A608">
        <f ca="1">32151.4566018366*(((RANDBETWEEN(3800,4910))))</f>
        <v>125358529.29056096</v>
      </c>
      <c r="B608">
        <v>196977019.2855837</v>
      </c>
    </row>
    <row r="609" spans="1:2" x14ac:dyDescent="0.25">
      <c r="A609">
        <f ca="1">30601.0628747774*(((RANDBETWEEN(3800,4910))))</f>
        <v>142968165.7509602</v>
      </c>
      <c r="B609">
        <v>144615964.39593619</v>
      </c>
    </row>
    <row r="610" spans="1:2" x14ac:dyDescent="0.25">
      <c r="A610">
        <f ca="1">33314.7284121826*(((RANDBETWEEN(3800,4910))))</f>
        <v>155879614.24060255</v>
      </c>
      <c r="B610">
        <v>180721388.47471565</v>
      </c>
    </row>
    <row r="611" spans="1:2" x14ac:dyDescent="0.25">
      <c r="A611">
        <f ca="1">31222.3171921894*(((RANDBETWEEN(3800,4910))))</f>
        <v>121048923.75411831</v>
      </c>
      <c r="B611">
        <v>160904003.66677904</v>
      </c>
    </row>
    <row r="612" spans="1:2" x14ac:dyDescent="0.25">
      <c r="A612">
        <f ca="1">40511.7561361061*(((RANDBETWEEN(3800,4910))))</f>
        <v>198264534.53010309</v>
      </c>
      <c r="B612">
        <v>158067828.05286667</v>
      </c>
    </row>
    <row r="613" spans="1:2" x14ac:dyDescent="0.25">
      <c r="A613">
        <f ca="1">31972.218611858*(((RANDBETWEEN(3800,4910))))</f>
        <v>137960123.31016764</v>
      </c>
      <c r="B613">
        <v>144349779.50649601</v>
      </c>
    </row>
    <row r="614" spans="1:2" x14ac:dyDescent="0.25">
      <c r="A614">
        <f ca="1">39498.6063370483*(((RANDBETWEEN(3800,4910))))</f>
        <v>157915428.13551924</v>
      </c>
      <c r="B614">
        <v>195329769.6144799</v>
      </c>
    </row>
    <row r="615" spans="1:2" x14ac:dyDescent="0.25">
      <c r="A615">
        <f ca="1">30657.2466039946*(((RANDBETWEEN(3800,4910))))</f>
        <v>142525539.46197087</v>
      </c>
      <c r="B615">
        <v>165172164.78474337</v>
      </c>
    </row>
    <row r="616" spans="1:2" x14ac:dyDescent="0.25">
      <c r="A616">
        <f ca="1">38095.488495125*(((RANDBETWEEN(3800,4910))))</f>
        <v>169182064.40685028</v>
      </c>
      <c r="B616">
        <v>163547332.70554116</v>
      </c>
    </row>
    <row r="617" spans="1:2" x14ac:dyDescent="0.25">
      <c r="A617">
        <f ca="1">32187.8374468061*(((RANDBETWEEN(3800,4910))))</f>
        <v>155177564.33105209</v>
      </c>
      <c r="B617">
        <v>143706197.11895829</v>
      </c>
    </row>
    <row r="618" spans="1:2" x14ac:dyDescent="0.25">
      <c r="A618">
        <f ca="1">30323.0800458209*(((RANDBETWEEN(3800,4910))))</f>
        <v>141821045.37430456</v>
      </c>
      <c r="B618">
        <v>167703607.00738022</v>
      </c>
    </row>
    <row r="619" spans="1:2" x14ac:dyDescent="0.25">
      <c r="A619">
        <f ca="1">37327.2761366369*(((RANDBETWEEN(3800,4910))))</f>
        <v>155244141.45227301</v>
      </c>
      <c r="B619">
        <v>171534288.51608694</v>
      </c>
    </row>
    <row r="620" spans="1:2" x14ac:dyDescent="0.25">
      <c r="A620">
        <f ca="1">30934.3770391717*(((RANDBETWEEN(3800,4910))))</f>
        <v>133574640.05514319</v>
      </c>
      <c r="B620">
        <v>180887942.68062085</v>
      </c>
    </row>
    <row r="621" spans="1:2" x14ac:dyDescent="0.25">
      <c r="A621">
        <f ca="1">29099.3537810187*(((RANDBETWEEN(3800,4910))))</f>
        <v>134788206.71367875</v>
      </c>
      <c r="B621">
        <v>175744761.36077192</v>
      </c>
    </row>
    <row r="622" spans="1:2" x14ac:dyDescent="0.25">
      <c r="A622">
        <f ca="1">41653.2755497471*(((RANDBETWEEN(3800,4910))))</f>
        <v>203309637.95831573</v>
      </c>
      <c r="B622">
        <v>197079757.02136788</v>
      </c>
    </row>
    <row r="623" spans="1:2" x14ac:dyDescent="0.25">
      <c r="A623">
        <f ca="1">30279.9078937924*(((RANDBETWEEN(3800,4910))))</f>
        <v>130930321.73275851</v>
      </c>
      <c r="B623">
        <v>155273814.83934459</v>
      </c>
    </row>
    <row r="624" spans="1:2" x14ac:dyDescent="0.25">
      <c r="A624">
        <f ca="1">27684.7941083883*(((RANDBETWEEN(3800,4910))))</f>
        <v>132803957.33793877</v>
      </c>
      <c r="B624">
        <v>152638716.83322731</v>
      </c>
    </row>
    <row r="625" spans="1:2" x14ac:dyDescent="0.25">
      <c r="A625">
        <f ca="1">39913.2563486119*(((RANDBETWEEN(3800,4910))))</f>
        <v>188669962.75988835</v>
      </c>
      <c r="B625">
        <v>186652450.33740515</v>
      </c>
    </row>
    <row r="626" spans="1:2" x14ac:dyDescent="0.25">
      <c r="A626">
        <f ca="1">34120.7949851214*(((RANDBETWEEN(3800,4910))))</f>
        <v>155249617.18230245</v>
      </c>
      <c r="B626">
        <v>176841933.5232957</v>
      </c>
    </row>
    <row r="627" spans="1:2" x14ac:dyDescent="0.25">
      <c r="A627">
        <f ca="1">38202.5367062957*(((RANDBETWEEN(3800,4910))))</f>
        <v>162398983.53846303</v>
      </c>
      <c r="B627">
        <v>183614070.19135937</v>
      </c>
    </row>
    <row r="628" spans="1:2" x14ac:dyDescent="0.25">
      <c r="A628">
        <f ca="1">31137.7701612034*(((RANDBETWEEN(3800,4910))))</f>
        <v>127851684.281901</v>
      </c>
      <c r="B628">
        <v>145593174.06402856</v>
      </c>
    </row>
    <row r="629" spans="1:2" x14ac:dyDescent="0.25">
      <c r="A629">
        <f ca="1">39672.3595410732*(((RANDBETWEEN(3800,4910))))</f>
        <v>158253042.20934084</v>
      </c>
      <c r="B629">
        <v>150717771.10776615</v>
      </c>
    </row>
    <row r="630" spans="1:2" x14ac:dyDescent="0.25">
      <c r="A630">
        <f ca="1">39765.13122586*(((RANDBETWEEN(3800,4910))))</f>
        <v>160253478.84021562</v>
      </c>
      <c r="B630">
        <v>165508207.67511699</v>
      </c>
    </row>
    <row r="631" spans="1:2" x14ac:dyDescent="0.25">
      <c r="A631">
        <f ca="1">31445.9307692978*(((RANDBETWEEN(3800,4910))))</f>
        <v>154399520.0772523</v>
      </c>
      <c r="B631">
        <v>146148062.2127865</v>
      </c>
    </row>
    <row r="632" spans="1:2" x14ac:dyDescent="0.25">
      <c r="A632">
        <f ca="1">37680.8098013151*(((RANDBETWEEN(3800,4910))))</f>
        <v>180491078.94829926</v>
      </c>
      <c r="B632">
        <v>144285335.58383849</v>
      </c>
    </row>
    <row r="633" spans="1:2" x14ac:dyDescent="0.25">
      <c r="A633">
        <f ca="1">32193.776276034*(((RANDBETWEEN(3800,4910))))</f>
        <v>151954624.02288038</v>
      </c>
      <c r="B633">
        <v>170110225.17210722</v>
      </c>
    </row>
    <row r="634" spans="1:2" x14ac:dyDescent="0.25">
      <c r="A634">
        <f ca="1">33884.2552724295*(((RANDBETWEEN(3800,4910))))</f>
        <v>151123778.51503578</v>
      </c>
      <c r="B634">
        <v>159198763.23185614</v>
      </c>
    </row>
    <row r="635" spans="1:2" x14ac:dyDescent="0.25">
      <c r="A635">
        <f ca="1">32754.3228906908*(((RANDBETWEEN(3800,4910))))</f>
        <v>144217283.68771145</v>
      </c>
      <c r="B635">
        <v>164146252.42228875</v>
      </c>
    </row>
    <row r="636" spans="1:2" x14ac:dyDescent="0.25">
      <c r="A636">
        <f ca="1">32039.3702905021*(((RANDBETWEEN(3800,4910))))</f>
        <v>154750158.50312498</v>
      </c>
      <c r="B636">
        <v>166086355.9208827</v>
      </c>
    </row>
    <row r="637" spans="1:2" x14ac:dyDescent="0.25">
      <c r="A637">
        <f ca="1">29824.2517624926*(((RANDBETWEEN(3800,4910))))</f>
        <v>145989712.37740105</v>
      </c>
      <c r="B637">
        <v>187863573.4104808</v>
      </c>
    </row>
    <row r="638" spans="1:2" x14ac:dyDescent="0.25">
      <c r="A638">
        <f ca="1">31130.3870100388*(((RANDBETWEEN(3800,4910))))</f>
        <v>128070412.1592997</v>
      </c>
      <c r="B638">
        <v>152369794.86667168</v>
      </c>
    </row>
    <row r="639" spans="1:2" x14ac:dyDescent="0.25">
      <c r="A639">
        <f ca="1">31794.7825803005*(((RANDBETWEEN(3800,4910))))</f>
        <v>139483711.17977825</v>
      </c>
      <c r="B639">
        <v>152425866.31607509</v>
      </c>
    </row>
    <row r="640" spans="1:2" x14ac:dyDescent="0.25">
      <c r="A640">
        <f ca="1">32009.2795303911*(((RANDBETWEEN(3800,4910))))</f>
        <v>145834277.54046175</v>
      </c>
      <c r="B640">
        <v>145802377.88508785</v>
      </c>
    </row>
    <row r="641" spans="1:2" x14ac:dyDescent="0.25">
      <c r="A641">
        <f ca="1">31914.462511101*(((RANDBETWEEN(3800,4910))))</f>
        <v>133306709.9088687</v>
      </c>
      <c r="B641">
        <v>179229209.696275</v>
      </c>
    </row>
    <row r="642" spans="1:2" x14ac:dyDescent="0.25">
      <c r="A642">
        <f ca="1">31503.6940817371*(((RANDBETWEEN(3800,4910))))</f>
        <v>121635762.84958696</v>
      </c>
      <c r="B642">
        <v>147317457.914875</v>
      </c>
    </row>
    <row r="643" spans="1:2" x14ac:dyDescent="0.25">
      <c r="A643">
        <f ca="1">30059.3594549652*(((RANDBETWEEN(3800,4910))))</f>
        <v>119816606.78749111</v>
      </c>
      <c r="B643">
        <v>152582026.20103359</v>
      </c>
    </row>
    <row r="644" spans="1:2" x14ac:dyDescent="0.25">
      <c r="A644">
        <f ca="1">35156.9386863218*(((RANDBETWEEN(3800,4910))))</f>
        <v>134897173.73941684</v>
      </c>
      <c r="B644">
        <v>163086880.09116685</v>
      </c>
    </row>
    <row r="645" spans="1:2" x14ac:dyDescent="0.25">
      <c r="A645">
        <f ca="1">31420.318222101*(((RANDBETWEEN(3800,4910))))</f>
        <v>142616824.41011652</v>
      </c>
      <c r="B645">
        <v>180369080.96090567</v>
      </c>
    </row>
    <row r="646" spans="1:2" x14ac:dyDescent="0.25">
      <c r="A646">
        <f ca="1">31644.1004337407*(((RANDBETWEEN(3800,4910))))</f>
        <v>153632107.60581091</v>
      </c>
      <c r="B646">
        <v>156122633.97442994</v>
      </c>
    </row>
    <row r="647" spans="1:2" x14ac:dyDescent="0.25">
      <c r="A647">
        <f ca="1">37603.525626907*(((RANDBETWEEN(3800,4910))))</f>
        <v>152369485.84022701</v>
      </c>
      <c r="B647">
        <v>160519666.04172397</v>
      </c>
    </row>
    <row r="648" spans="1:2" x14ac:dyDescent="0.25">
      <c r="A648">
        <f ca="1">33238.5502829135*(((RANDBETWEEN(3800,4910))))</f>
        <v>158315214.99751708</v>
      </c>
      <c r="B648">
        <v>152766405.92189315</v>
      </c>
    </row>
    <row r="649" spans="1:2" x14ac:dyDescent="0.25">
      <c r="A649">
        <f ca="1">31352.8997968278*(((RANDBETWEEN(3800,4910))))</f>
        <v>149208450.13310349</v>
      </c>
      <c r="B649">
        <v>194625992.56144959</v>
      </c>
    </row>
    <row r="650" spans="1:2" x14ac:dyDescent="0.25">
      <c r="A650">
        <f ca="1">34349.5801473593*(((RANDBETWEEN(3800,4910))))</f>
        <v>167591601.53896579</v>
      </c>
      <c r="B650">
        <v>196948111.4346936</v>
      </c>
    </row>
    <row r="651" spans="1:2" x14ac:dyDescent="0.25">
      <c r="A651">
        <f ca="1">32930.9663531457*(((RANDBETWEEN(3800,4910))))</f>
        <v>145653664.17996353</v>
      </c>
      <c r="B651">
        <v>147843329.71152878</v>
      </c>
    </row>
    <row r="652" spans="1:2" x14ac:dyDescent="0.25">
      <c r="A652">
        <f ca="1">37095.0840604301*(((RANDBETWEEN(3800,4910))))</f>
        <v>178538639.58285031</v>
      </c>
      <c r="B652">
        <v>182629630.76986945</v>
      </c>
    </row>
    <row r="653" spans="1:2" x14ac:dyDescent="0.25">
      <c r="A653">
        <f ca="1">31788.7802383529*(((RANDBETWEEN(3800,4910))))</f>
        <v>134784428.21061638</v>
      </c>
      <c r="B653">
        <v>189218119.53787461</v>
      </c>
    </row>
    <row r="654" spans="1:2" x14ac:dyDescent="0.25">
      <c r="A654">
        <f ca="1">33020.4054681011*(((RANDBETWEEN(3800,4910))))</f>
        <v>143902927.02998474</v>
      </c>
      <c r="B654">
        <v>160675361.02613068</v>
      </c>
    </row>
    <row r="655" spans="1:2" x14ac:dyDescent="0.25">
      <c r="A655">
        <f ca="1">33550.7893696343*(((RANDBETWEEN(3800,4910))))</f>
        <v>131888153.01203233</v>
      </c>
      <c r="B655">
        <v>155739457.22141197</v>
      </c>
    </row>
    <row r="656" spans="1:2" x14ac:dyDescent="0.25">
      <c r="A656">
        <f ca="1">29888.7755406771*(((RANDBETWEEN(3800,4910))))</f>
        <v>128641289.92707407</v>
      </c>
      <c r="B656">
        <v>200889081.12275094</v>
      </c>
    </row>
    <row r="657" spans="1:2" x14ac:dyDescent="0.25">
      <c r="A657">
        <f ca="1">40831.0759816318*(((RANDBETWEEN(3800,4910))))</f>
        <v>196601630.85155749</v>
      </c>
      <c r="B657">
        <v>162267570.25438023</v>
      </c>
    </row>
    <row r="658" spans="1:2" x14ac:dyDescent="0.25">
      <c r="A658">
        <f ca="1">33141.7628167447*(((RANDBETWEEN(3800,4910))))</f>
        <v>159113603.28319108</v>
      </c>
      <c r="B658">
        <v>149632496.55853486</v>
      </c>
    </row>
    <row r="659" spans="1:2" x14ac:dyDescent="0.25">
      <c r="A659">
        <f ca="1">32348.8776772157*(((RANDBETWEEN(3800,4910))))</f>
        <v>146605113.63314161</v>
      </c>
      <c r="B659">
        <v>197059914.83292454</v>
      </c>
    </row>
    <row r="660" spans="1:2" x14ac:dyDescent="0.25">
      <c r="A660">
        <f ca="1">38197.2890140034*(((RANDBETWEEN(3800,4910))))</f>
        <v>174294229.77089742</v>
      </c>
      <c r="B660">
        <v>196444141.21077681</v>
      </c>
    </row>
    <row r="661" spans="1:2" x14ac:dyDescent="0.25">
      <c r="A661">
        <f ca="1">34853.70247174*(((RANDBETWEEN(3800,4910))))</f>
        <v>163812401.61717802</v>
      </c>
      <c r="B661">
        <v>164826588.38786754</v>
      </c>
    </row>
    <row r="662" spans="1:2" x14ac:dyDescent="0.25">
      <c r="A662">
        <f ca="1">32275.2190819987*(((RANDBETWEEN(3800,4910))))</f>
        <v>126357482.70602489</v>
      </c>
      <c r="B662">
        <v>147738123.57988936</v>
      </c>
    </row>
    <row r="663" spans="1:2" x14ac:dyDescent="0.25">
      <c r="A663">
        <f ca="1">33060.1559330978*(((RANDBETWEEN(3800,4910))))</f>
        <v>139183256.47834158</v>
      </c>
      <c r="B663">
        <v>160243759.1871292</v>
      </c>
    </row>
    <row r="664" spans="1:2" x14ac:dyDescent="0.25">
      <c r="A664">
        <f ca="1">31548.6533952099*(((RANDBETWEEN(3800,4910))))</f>
        <v>151717474.17756417</v>
      </c>
      <c r="B664">
        <v>144028347.56679943</v>
      </c>
    </row>
    <row r="665" spans="1:2" x14ac:dyDescent="0.25">
      <c r="A665">
        <f ca="1">38766.261018828*(((RANDBETWEEN(3800,4910))))</f>
        <v>164136349.15371758</v>
      </c>
      <c r="B665">
        <v>158204422.5359377</v>
      </c>
    </row>
    <row r="666" spans="1:2" x14ac:dyDescent="0.25">
      <c r="A666">
        <f ca="1">36115.1949752958*(((RANDBETWEEN(3800,4910))))</f>
        <v>141716025.08306083</v>
      </c>
      <c r="B666">
        <v>149381006.25300983</v>
      </c>
    </row>
    <row r="667" spans="1:2" x14ac:dyDescent="0.25">
      <c r="A667">
        <f ca="1">31956.2789833678*(((RANDBETWEEN(3800,4910))))</f>
        <v>149683210.75809464</v>
      </c>
      <c r="B667">
        <v>177975538.71759918</v>
      </c>
    </row>
    <row r="668" spans="1:2" x14ac:dyDescent="0.25">
      <c r="A668">
        <f ca="1">32393.7634853161*(((RANDBETWEEN(3800,4910))))</f>
        <v>128603241.03670509</v>
      </c>
      <c r="B668">
        <v>165924013.93469286</v>
      </c>
    </row>
    <row r="669" spans="1:2" x14ac:dyDescent="0.25">
      <c r="A669">
        <f ca="1">33056.6033777922*(((RANDBETWEEN(3800,4910))))</f>
        <v>160555922.60593656</v>
      </c>
      <c r="B669">
        <v>147916456.22625279</v>
      </c>
    </row>
    <row r="670" spans="1:2" x14ac:dyDescent="0.25">
      <c r="A670">
        <f ca="1">35166.5376287491*(((RANDBETWEEN(3800,4910))))</f>
        <v>134547172.96759394</v>
      </c>
      <c r="B670">
        <v>190789123.72840828</v>
      </c>
    </row>
    <row r="671" spans="1:2" x14ac:dyDescent="0.25">
      <c r="A671">
        <f ca="1">29160.1280627713*(((RANDBETWEEN(3800,4910))))</f>
        <v>140872578.67124835</v>
      </c>
      <c r="B671">
        <v>172665645.13887674</v>
      </c>
    </row>
    <row r="672" spans="1:2" x14ac:dyDescent="0.25">
      <c r="A672">
        <f ca="1">39190.6920462882*(((RANDBETWEEN(3800,4910))))</f>
        <v>180551518.25724965</v>
      </c>
      <c r="B672">
        <v>162068611.40183711</v>
      </c>
    </row>
    <row r="673" spans="1:2" x14ac:dyDescent="0.25">
      <c r="A673">
        <f ca="1">31198.5165468104*(((RANDBETWEEN(3800,4910))))</f>
        <v>138677406.05057228</v>
      </c>
      <c r="B673">
        <v>150623901.30112079</v>
      </c>
    </row>
    <row r="674" spans="1:2" x14ac:dyDescent="0.25">
      <c r="A674">
        <f ca="1">31895.7909259272*(((RANDBETWEEN(3800,4910))))</f>
        <v>147071491.95945042</v>
      </c>
      <c r="B674">
        <v>148635068.99088329</v>
      </c>
    </row>
    <row r="675" spans="1:2" x14ac:dyDescent="0.25">
      <c r="A675">
        <f ca="1">32598.3794918979*(((RANDBETWEEN(3800,4910))))</f>
        <v>158134738.9151966</v>
      </c>
      <c r="B675">
        <v>145344480.03438649</v>
      </c>
    </row>
    <row r="676" spans="1:2" x14ac:dyDescent="0.25">
      <c r="A676">
        <f ca="1">29232.3971709631*(((RANDBETWEEN(3800,4910))))</f>
        <v>122279117.36613853</v>
      </c>
      <c r="B676">
        <v>183446212.81341591</v>
      </c>
    </row>
    <row r="677" spans="1:2" x14ac:dyDescent="0.25">
      <c r="A677">
        <f ca="1">32521.1894289753*(((RANDBETWEEN(3800,4910))))</f>
        <v>158573319.65568337</v>
      </c>
      <c r="B677">
        <v>146300487.50650224</v>
      </c>
    </row>
    <row r="678" spans="1:2" x14ac:dyDescent="0.25">
      <c r="A678">
        <f ca="1">32550.165641768*(((RANDBETWEEN(3800,4910))))</f>
        <v>123853380.26692715</v>
      </c>
      <c r="B678">
        <v>147625009.68555066</v>
      </c>
    </row>
    <row r="679" spans="1:2" x14ac:dyDescent="0.25">
      <c r="A679">
        <f ca="1">33770.3232586838*(((RANDBETWEEN(3800,4910))))</f>
        <v>140113071.20027918</v>
      </c>
      <c r="B679">
        <v>183565674.21878719</v>
      </c>
    </row>
    <row r="680" spans="1:2" x14ac:dyDescent="0.25">
      <c r="A680">
        <f ca="1">31875.0389096558*(((RANDBETWEEN(3800,4910))))</f>
        <v>133142037.52563225</v>
      </c>
      <c r="B680">
        <v>161102460.84555623</v>
      </c>
    </row>
    <row r="681" spans="1:2" x14ac:dyDescent="0.25">
      <c r="A681">
        <f ca="1">28717.6318189187*(((RANDBETWEEN(3800,4910))))</f>
        <v>128310378.96692868</v>
      </c>
      <c r="B681">
        <v>178973327.52977535</v>
      </c>
    </row>
    <row r="682" spans="1:2" x14ac:dyDescent="0.25">
      <c r="A682">
        <f ca="1">31060.6455186593*(((RANDBETWEEN(3800,4910))))</f>
        <v>123590308.51874548</v>
      </c>
      <c r="B682">
        <v>167148411.49102437</v>
      </c>
    </row>
    <row r="683" spans="1:2" x14ac:dyDescent="0.25">
      <c r="A683">
        <f ca="1">29143.8725610027*(((RANDBETWEEN(3800,4910))))</f>
        <v>112582779.70315334</v>
      </c>
      <c r="B683">
        <v>160213823.70852694</v>
      </c>
    </row>
    <row r="684" spans="1:2" x14ac:dyDescent="0.25">
      <c r="A684">
        <f ca="1">31054.4184936348*(((RANDBETWEEN(3800,4910))))</f>
        <v>133813489.28907241</v>
      </c>
      <c r="B684">
        <v>154562096.90177852</v>
      </c>
    </row>
    <row r="685" spans="1:2" x14ac:dyDescent="0.25">
      <c r="A685">
        <f ca="1">33600.3808059267*(((RANDBETWEEN(3800,4910))))</f>
        <v>147875275.92688343</v>
      </c>
      <c r="B685">
        <v>167553009.94628942</v>
      </c>
    </row>
    <row r="686" spans="1:2" x14ac:dyDescent="0.25">
      <c r="A686">
        <f ca="1">41166.0199690938*(((RANDBETWEEN(3800,4910))))</f>
        <v>198049722.0713104</v>
      </c>
      <c r="B686">
        <v>159558048.52338493</v>
      </c>
    </row>
    <row r="687" spans="1:2" x14ac:dyDescent="0.25">
      <c r="A687">
        <f ca="1">30194.4690945869*(((RANDBETWEEN(3800,4910))))</f>
        <v>117788623.93798347</v>
      </c>
      <c r="B687">
        <v>188555388.96160236</v>
      </c>
    </row>
    <row r="688" spans="1:2" x14ac:dyDescent="0.25">
      <c r="A688">
        <f ca="1">32607.336232616*(((RANDBETWEEN(3800,4910))))</f>
        <v>143146206.06118435</v>
      </c>
      <c r="B688">
        <v>143737615.53243333</v>
      </c>
    </row>
    <row r="689" spans="1:2" x14ac:dyDescent="0.25">
      <c r="A689">
        <f ca="1">40074.5947353927*(((RANDBETWEEN(3800,4910))))</f>
        <v>185184702.27224979</v>
      </c>
      <c r="B689">
        <v>172875413.27119961</v>
      </c>
    </row>
    <row r="690" spans="1:2" x14ac:dyDescent="0.25">
      <c r="A690">
        <f ca="1">33237.7253877815*(((RANDBETWEEN(3800,4910))))</f>
        <v>144650580.88762528</v>
      </c>
      <c r="B690">
        <v>169219537.96537066</v>
      </c>
    </row>
    <row r="691" spans="1:2" x14ac:dyDescent="0.25">
      <c r="A691">
        <f ca="1">29149.5547789362*(((RANDBETWEEN(3800,4910))))</f>
        <v>114149656.51431426</v>
      </c>
      <c r="B691">
        <v>176203029.31651366</v>
      </c>
    </row>
    <row r="692" spans="1:2" x14ac:dyDescent="0.25">
      <c r="A692">
        <f ca="1">34438.8523907115*(((RANDBETWEEN(3800,4910))))</f>
        <v>152150849.86216357</v>
      </c>
      <c r="B692">
        <v>146106814.02316362</v>
      </c>
    </row>
    <row r="693" spans="1:2" x14ac:dyDescent="0.25">
      <c r="A693">
        <f ca="1">32516.7379059356*(((RANDBETWEEN(3800,4910))))</f>
        <v>126945344.78477272</v>
      </c>
      <c r="B693">
        <v>183704995.45698038</v>
      </c>
    </row>
    <row r="694" spans="1:2" x14ac:dyDescent="0.25">
      <c r="A694">
        <f ca="1">34291.8790060775*(((RANDBETWEEN(3800,4910))))</f>
        <v>151158602.65878952</v>
      </c>
      <c r="B694">
        <v>183480770.39332211</v>
      </c>
    </row>
    <row r="695" spans="1:2" x14ac:dyDescent="0.25">
      <c r="A695">
        <f ca="1">30120.1626641461*(((RANDBETWEEN(3800,4910))))</f>
        <v>140962361.26820368</v>
      </c>
      <c r="B695">
        <v>181425142.50169253</v>
      </c>
    </row>
    <row r="696" spans="1:2" x14ac:dyDescent="0.25">
      <c r="A696">
        <f ca="1">34222.1946930392*(((RANDBETWEEN(3800,4910))))</f>
        <v>161528758.95114499</v>
      </c>
      <c r="B696">
        <v>144069785.56566864</v>
      </c>
    </row>
    <row r="697" spans="1:2" x14ac:dyDescent="0.25">
      <c r="A697">
        <f ca="1">34211.4982545329*(((RANDBETWEEN(3800,4910))))</f>
        <v>149059497.89499998</v>
      </c>
      <c r="B697">
        <v>175016539.39189768</v>
      </c>
    </row>
    <row r="698" spans="1:2" x14ac:dyDescent="0.25">
      <c r="A698">
        <f ca="1">31658.7285573114*(((RANDBETWEEN(3800,4910))))</f>
        <v>152183508.17499581</v>
      </c>
      <c r="B698">
        <v>195539515.40274945</v>
      </c>
    </row>
    <row r="699" spans="1:2" x14ac:dyDescent="0.25">
      <c r="A699">
        <f ca="1">29698.7927670432*(((RANDBETWEEN(3800,4910))))</f>
        <v>124200351.35177475</v>
      </c>
      <c r="B699">
        <v>148576243.68624848</v>
      </c>
    </row>
    <row r="700" spans="1:2" x14ac:dyDescent="0.25">
      <c r="A700">
        <f ca="1">31471.984255693*(((RANDBETWEEN(3800,4910))))</f>
        <v>127241232.34576695</v>
      </c>
      <c r="B700">
        <v>175202251.48612773</v>
      </c>
    </row>
    <row r="701" spans="1:2" x14ac:dyDescent="0.25">
      <c r="A701">
        <f ca="1">34580.8611640009*(((RANDBETWEEN(3800,4910))))</f>
        <v>141020751.82679561</v>
      </c>
      <c r="B701">
        <v>163679778.19809771</v>
      </c>
    </row>
    <row r="702" spans="1:2" x14ac:dyDescent="0.25">
      <c r="A702">
        <f ca="1">35782.7180679962*(((RANDBETWEEN(3800,4910))))</f>
        <v>164457372.24051049</v>
      </c>
      <c r="B702">
        <v>171357773.78768477</v>
      </c>
    </row>
    <row r="703" spans="1:2" x14ac:dyDescent="0.25">
      <c r="A703">
        <f ca="1">28625.0185527748*(((RANDBETWEEN(3800,4910))))</f>
        <v>110521196.63226366</v>
      </c>
      <c r="B703">
        <v>172560632.06553149</v>
      </c>
    </row>
    <row r="704" spans="1:2" x14ac:dyDescent="0.25">
      <c r="A704">
        <f ca="1">40972.7449262903*(((RANDBETWEEN(3800,4910))))</f>
        <v>192530928.40863809</v>
      </c>
      <c r="B704">
        <v>156715207.90562502</v>
      </c>
    </row>
    <row r="705" spans="1:2" x14ac:dyDescent="0.25">
      <c r="A705">
        <f ca="1">31746.1912485145*(((RANDBETWEEN(3800,4910))))</f>
        <v>134413373.74621034</v>
      </c>
      <c r="B705">
        <v>151566831.6277912</v>
      </c>
    </row>
    <row r="706" spans="1:2" x14ac:dyDescent="0.25">
      <c r="A706">
        <f ca="1">31849.9633517638*(((RANDBETWEEN(3800,4910))))</f>
        <v>140490188.34463024</v>
      </c>
      <c r="B706">
        <v>168648585.40001544</v>
      </c>
    </row>
    <row r="707" spans="1:2" x14ac:dyDescent="0.25">
      <c r="A707">
        <f ca="1">31657.8921555535*(((RANDBETWEEN(3800,4910))))</f>
        <v>148317224.74876809</v>
      </c>
      <c r="B707">
        <v>157749945.80907741</v>
      </c>
    </row>
    <row r="708" spans="1:2" x14ac:dyDescent="0.25">
      <c r="A708">
        <f ca="1">32572.6825329964*(((RANDBETWEEN(3800,4910))))</f>
        <v>142440340.71679345</v>
      </c>
      <c r="B708">
        <v>144301680.71818507</v>
      </c>
    </row>
    <row r="709" spans="1:2" x14ac:dyDescent="0.25">
      <c r="A709">
        <f ca="1">33573.3650292412*(((RANDBETWEEN(3800,4910))))</f>
        <v>150542968.7911174</v>
      </c>
      <c r="B709">
        <v>194125872.81737256</v>
      </c>
    </row>
    <row r="710" spans="1:2" x14ac:dyDescent="0.25">
      <c r="A710">
        <f ca="1">38158.8459541616*(((RANDBETWEEN(3800,4910))))</f>
        <v>152597224.97069222</v>
      </c>
      <c r="B710">
        <v>196727162.71308815</v>
      </c>
    </row>
    <row r="711" spans="1:2" x14ac:dyDescent="0.25">
      <c r="A711">
        <f ca="1">33152.8339202285*(((RANDBETWEEN(3800,4910))))</f>
        <v>137186426.76190573</v>
      </c>
      <c r="B711">
        <v>167097077.84056944</v>
      </c>
    </row>
    <row r="712" spans="1:2" x14ac:dyDescent="0.25">
      <c r="A712">
        <f ca="1">33402.2428989155*(((RANDBETWEEN(3800,4910))))</f>
        <v>156389301.25272226</v>
      </c>
      <c r="B712">
        <v>191480586.55855495</v>
      </c>
    </row>
    <row r="713" spans="1:2" x14ac:dyDescent="0.25">
      <c r="A713">
        <f ca="1">37421.6038418648*(((RANDBETWEEN(3800,4910))))</f>
        <v>182841956.37135136</v>
      </c>
      <c r="B713">
        <v>197684231.63500774</v>
      </c>
    </row>
    <row r="714" spans="1:2" x14ac:dyDescent="0.25">
      <c r="A714">
        <f ca="1">37871.0847645103*(((RANDBETWEEN(3800,4910))))</f>
        <v>167768905.50678053</v>
      </c>
      <c r="B714">
        <v>169503501.73618129</v>
      </c>
    </row>
    <row r="715" spans="1:2" x14ac:dyDescent="0.25">
      <c r="A715">
        <f ca="1">39068.0766987339*(((RANDBETWEEN(3800,4910))))</f>
        <v>160882339.845386</v>
      </c>
      <c r="B715">
        <v>166330581.29983595</v>
      </c>
    </row>
    <row r="716" spans="1:2" x14ac:dyDescent="0.25">
      <c r="A716">
        <f ca="1">33744.8040291641*(((RANDBETWEEN(3800,4910))))</f>
        <v>138117482.89136878</v>
      </c>
      <c r="B716">
        <v>154540227.14006257</v>
      </c>
    </row>
    <row r="717" spans="1:2" x14ac:dyDescent="0.25">
      <c r="A717">
        <f ca="1">35755.8515323616*(((RANDBETWEEN(3800,4910))))</f>
        <v>146813526.39187676</v>
      </c>
      <c r="B717">
        <v>167639619.30493981</v>
      </c>
    </row>
    <row r="718" spans="1:2" x14ac:dyDescent="0.25">
      <c r="A718">
        <f ca="1">27771.5290116452*(((RANDBETWEEN(3800,4910))))</f>
        <v>107920161.73925312</v>
      </c>
      <c r="B718">
        <v>169195087.28483525</v>
      </c>
    </row>
    <row r="719" spans="1:2" x14ac:dyDescent="0.25">
      <c r="A719">
        <f ca="1">32197.5344496527*(((RANDBETWEEN(3800,4910))))</f>
        <v>135390632.36078972</v>
      </c>
      <c r="B719">
        <v>163028307.01434276</v>
      </c>
    </row>
    <row r="720" spans="1:2" x14ac:dyDescent="0.25">
      <c r="A720">
        <f ca="1">39868.5106946367*(((RANDBETWEEN(3800,4910))))</f>
        <v>162504049.59133917</v>
      </c>
      <c r="B720">
        <v>163624758.1809459</v>
      </c>
    </row>
    <row r="721" spans="1:2" x14ac:dyDescent="0.25">
      <c r="A721">
        <f ca="1">31818.448864594*(((RANDBETWEEN(3800,4910))))</f>
        <v>137710246.68596303</v>
      </c>
      <c r="B721">
        <v>190485229.83812848</v>
      </c>
    </row>
    <row r="722" spans="1:2" x14ac:dyDescent="0.25">
      <c r="A722">
        <f ca="1">31109.2824167213*(((RANDBETWEEN(3800,4910))))</f>
        <v>145684769.55750594</v>
      </c>
      <c r="B722">
        <v>153031159.00452837</v>
      </c>
    </row>
    <row r="723" spans="1:2" x14ac:dyDescent="0.25">
      <c r="A723">
        <f ca="1">33958.6649731882*(((RANDBETWEEN(3800,4910))))</f>
        <v>165752243.73413184</v>
      </c>
      <c r="B723">
        <v>150198404.94393679</v>
      </c>
    </row>
    <row r="724" spans="1:2" x14ac:dyDescent="0.25">
      <c r="A724">
        <f ca="1">34693.0738551086*(((RANDBETWEEN(3800,4910))))</f>
        <v>134470354.26240078</v>
      </c>
      <c r="B724">
        <v>191829065.76357096</v>
      </c>
    </row>
    <row r="725" spans="1:2" x14ac:dyDescent="0.25">
      <c r="A725">
        <f ca="1">32845.5550330597*(((RANDBETWEEN(3800,4910))))</f>
        <v>134535393.41541246</v>
      </c>
      <c r="B725">
        <v>149484498.56295604</v>
      </c>
    </row>
    <row r="726" spans="1:2" x14ac:dyDescent="0.25">
      <c r="A726">
        <f ca="1">29561.2408541698*(((RANDBETWEEN(3800,4910))))</f>
        <v>112598766.41353293</v>
      </c>
      <c r="B726">
        <v>157715585.68508017</v>
      </c>
    </row>
    <row r="727" spans="1:2" x14ac:dyDescent="0.25">
      <c r="A727">
        <f ca="1">32212.329076473*(((RANDBETWEEN(3800,4910))))</f>
        <v>127431973.82652724</v>
      </c>
      <c r="B727">
        <v>147674444.99697828</v>
      </c>
    </row>
    <row r="728" spans="1:2" x14ac:dyDescent="0.25">
      <c r="A728">
        <f ca="1">29529.1905919793*(((RANDBETWEEN(3800,4910))))</f>
        <v>116374540.12299035</v>
      </c>
      <c r="B728">
        <v>167355607.23962501</v>
      </c>
    </row>
    <row r="729" spans="1:2" x14ac:dyDescent="0.25">
      <c r="A729">
        <f ca="1">37284.0560742223*(((RANDBETWEEN(3800,4910))))</f>
        <v>179821002.44597393</v>
      </c>
      <c r="B729">
        <v>195573584.12705389</v>
      </c>
    </row>
    <row r="730" spans="1:2" x14ac:dyDescent="0.25">
      <c r="A730">
        <f ca="1">39279.3846439554*(((RANDBETWEEN(3800,4910))))</f>
        <v>163637916.42671812</v>
      </c>
      <c r="B730">
        <v>187263687.34358621</v>
      </c>
    </row>
    <row r="731" spans="1:2" x14ac:dyDescent="0.25">
      <c r="A731">
        <f ca="1">31562.6188772366*(((RANDBETWEEN(3800,4910))))</f>
        <v>149322749.90820628</v>
      </c>
      <c r="B731">
        <v>163826585.82916802</v>
      </c>
    </row>
    <row r="732" spans="1:2" x14ac:dyDescent="0.25">
      <c r="A732">
        <f ca="1">41490.6799310859*(((RANDBETWEEN(3800,4910))))</f>
        <v>193346568.47886038</v>
      </c>
      <c r="B732">
        <v>155901873.95874485</v>
      </c>
    </row>
    <row r="733" spans="1:2" x14ac:dyDescent="0.25">
      <c r="A733">
        <f ca="1">38365.6004845745*(((RANDBETWEEN(3800,4910))))</f>
        <v>180318322.27749994</v>
      </c>
      <c r="B733">
        <v>193228260.38730797</v>
      </c>
    </row>
    <row r="734" spans="1:2" x14ac:dyDescent="0.25">
      <c r="A734">
        <f ca="1">36277.1487431673*(((RANDBETWEEN(3800,4910))))</f>
        <v>142678026.00687686</v>
      </c>
      <c r="B734">
        <v>163935154.26903161</v>
      </c>
    </row>
    <row r="735" spans="1:2" x14ac:dyDescent="0.25">
      <c r="A735">
        <f ca="1">34380.3074720685*(((RANDBETWEEN(3800,4910))))</f>
        <v>157599329.45196199</v>
      </c>
      <c r="B735">
        <v>192881790.36492822</v>
      </c>
    </row>
    <row r="736" spans="1:2" x14ac:dyDescent="0.25">
      <c r="A736">
        <f ca="1">31350.3419757464*(((RANDBETWEEN(3800,4910))))</f>
        <v>140982487.86493158</v>
      </c>
      <c r="B736">
        <v>181491254.86301517</v>
      </c>
    </row>
    <row r="737" spans="1:2" x14ac:dyDescent="0.25">
      <c r="A737">
        <f ca="1">32568.0892914777*(((RANDBETWEEN(3800,4910))))</f>
        <v>138544651.84594601</v>
      </c>
      <c r="B737">
        <v>147589381.83311614</v>
      </c>
    </row>
    <row r="738" spans="1:2" x14ac:dyDescent="0.25">
      <c r="A738">
        <f ca="1">40566.2926513719*(((RANDBETWEEN(3800,4910))))</f>
        <v>172771840.40219289</v>
      </c>
      <c r="B738">
        <v>171122273.12175402</v>
      </c>
    </row>
    <row r="739" spans="1:2" x14ac:dyDescent="0.25">
      <c r="A739">
        <f ca="1">31011.3361834582*(((RANDBETWEEN(3800,4910))))</f>
        <v>146001370.75172129</v>
      </c>
      <c r="B739">
        <v>165004701.63892221</v>
      </c>
    </row>
    <row r="740" spans="1:2" x14ac:dyDescent="0.25">
      <c r="A740">
        <f ca="1">29339.1127380679*(((RANDBETWEEN(3800,4910))))</f>
        <v>114627913.46763131</v>
      </c>
      <c r="B740">
        <v>169820071.93643215</v>
      </c>
    </row>
    <row r="741" spans="1:2" x14ac:dyDescent="0.25">
      <c r="A741">
        <f ca="1">31310.3041466466*(((RANDBETWEEN(3800,4910))))</f>
        <v>119511430.92775013</v>
      </c>
      <c r="B741">
        <v>146147468.52141294</v>
      </c>
    </row>
    <row r="742" spans="1:2" x14ac:dyDescent="0.25">
      <c r="A742">
        <f ca="1">38330.555690227*(((RANDBETWEEN(3800,4910))))</f>
        <v>180115281.18837681</v>
      </c>
      <c r="B742">
        <v>162968018.89226657</v>
      </c>
    </row>
    <row r="743" spans="1:2" x14ac:dyDescent="0.25">
      <c r="A743">
        <f ca="1">40639.4144108283*(((RANDBETWEEN(3800,4910))))</f>
        <v>168206536.24641824</v>
      </c>
      <c r="B743">
        <v>187806986.62300327</v>
      </c>
    </row>
    <row r="744" spans="1:2" x14ac:dyDescent="0.25">
      <c r="A744">
        <f ca="1">38630.5469406292*(((RANDBETWEEN(3800,4910))))</f>
        <v>179284368.35146034</v>
      </c>
      <c r="B744">
        <v>170848520.79252088</v>
      </c>
    </row>
    <row r="745" spans="1:2" x14ac:dyDescent="0.25">
      <c r="A745">
        <f ca="1">37001.771288534*(((RANDBETWEEN(3800,4910))))</f>
        <v>142197807.06183624</v>
      </c>
      <c r="B745">
        <v>177682211.68070701</v>
      </c>
    </row>
    <row r="746" spans="1:2" x14ac:dyDescent="0.25">
      <c r="A746">
        <f ca="1">39060.5562489802*(((RANDBETWEEN(3800,4910))))</f>
        <v>183350251.03271288</v>
      </c>
      <c r="B746">
        <v>193285659.48607093</v>
      </c>
    </row>
    <row r="747" spans="1:2" x14ac:dyDescent="0.25">
      <c r="A747">
        <f ca="1">39534.5928592148*(((RANDBETWEEN(3800,4910))))</f>
        <v>162447642.05851352</v>
      </c>
      <c r="B747">
        <v>187303501.9892993</v>
      </c>
    </row>
    <row r="748" spans="1:2" x14ac:dyDescent="0.25">
      <c r="A748">
        <f ca="1">38077.5365903744*(((RANDBETWEEN(3800,4910))))</f>
        <v>151662828.23946133</v>
      </c>
      <c r="B748">
        <v>198158467.75593606</v>
      </c>
    </row>
    <row r="749" spans="1:2" x14ac:dyDescent="0.25">
      <c r="A749">
        <f ca="1">30099.990271007*(((RANDBETWEEN(3800,4910))))</f>
        <v>128225958.55448963</v>
      </c>
      <c r="B749">
        <v>173984129.49101105</v>
      </c>
    </row>
    <row r="750" spans="1:2" x14ac:dyDescent="0.25">
      <c r="A750">
        <f ca="1">32858.1141750986*(((RANDBETWEEN(3800,4910))))</f>
        <v>135243997.94470602</v>
      </c>
      <c r="B750">
        <v>165405912.75556064</v>
      </c>
    </row>
    <row r="751" spans="1:2" x14ac:dyDescent="0.25">
      <c r="A751">
        <f ca="1">32195.5738485472*(((RANDBETWEEN(3800,4910))))</f>
        <v>142883956.73985237</v>
      </c>
      <c r="B751">
        <v>169847315.11999765</v>
      </c>
    </row>
    <row r="752" spans="1:2" x14ac:dyDescent="0.25">
      <c r="A752">
        <f ca="1">33129.9648419736*(((RANDBETWEEN(3800,4910))))</f>
        <v>154021206.55033514</v>
      </c>
      <c r="B752">
        <v>170501722.4050115</v>
      </c>
    </row>
    <row r="753" spans="1:2" x14ac:dyDescent="0.25">
      <c r="A753">
        <f ca="1">32215.5016300626*(((RANDBETWEEN(3800,4910))))</f>
        <v>145324127.85321218</v>
      </c>
      <c r="B753">
        <v>156792252.88512731</v>
      </c>
    </row>
    <row r="754" spans="1:2" x14ac:dyDescent="0.25">
      <c r="A754">
        <f ca="1">31391.0638094719*(((RANDBETWEEN(3800,4910))))</f>
        <v>139564669.69691211</v>
      </c>
      <c r="B754">
        <v>162099370.0996058</v>
      </c>
    </row>
    <row r="755" spans="1:2" x14ac:dyDescent="0.25">
      <c r="A755">
        <f ca="1">31542.7004856267*(((RANDBETWEEN(3800,4910))))</f>
        <v>146578929.15670705</v>
      </c>
      <c r="B755">
        <v>181100632.20233321</v>
      </c>
    </row>
    <row r="756" spans="1:2" x14ac:dyDescent="0.25">
      <c r="A756">
        <f ca="1">36937.8341441683*(((RANDBETWEEN(3800,4910))))</f>
        <v>168768964.20470518</v>
      </c>
      <c r="B756">
        <v>186076432.22981787</v>
      </c>
    </row>
    <row r="757" spans="1:2" x14ac:dyDescent="0.25">
      <c r="A757">
        <f ca="1">33075.9732365154*(((RANDBETWEEN(3800,4910))))</f>
        <v>150363374.33319905</v>
      </c>
      <c r="B757">
        <v>144343917.35611513</v>
      </c>
    </row>
    <row r="758" spans="1:2" x14ac:dyDescent="0.25">
      <c r="A758">
        <f ca="1">32000.2723939245*(((RANDBETWEEN(3800,4910))))</f>
        <v>132033123.89733249</v>
      </c>
      <c r="B758">
        <v>197434598.24539724</v>
      </c>
    </row>
    <row r="759" spans="1:2" x14ac:dyDescent="0.25">
      <c r="A759">
        <f ca="1">38625.9399208273*(((RANDBETWEEN(3800,4910))))</f>
        <v>157207575.47776705</v>
      </c>
      <c r="B759">
        <v>155659230.43653437</v>
      </c>
    </row>
    <row r="760" spans="1:2" x14ac:dyDescent="0.25">
      <c r="A760">
        <f ca="1">29977.0408563911*(((RANDBETWEEN(3800,4910))))</f>
        <v>122965821.59291613</v>
      </c>
      <c r="B760">
        <v>167708877.42659846</v>
      </c>
    </row>
    <row r="761" spans="1:2" x14ac:dyDescent="0.25">
      <c r="A761">
        <f ca="1">30070.3644389883*(((RANDBETWEEN(3800,4910))))</f>
        <v>143826553.1116811</v>
      </c>
      <c r="B761">
        <v>160414698.97979641</v>
      </c>
    </row>
    <row r="762" spans="1:2" x14ac:dyDescent="0.25">
      <c r="A762">
        <f ca="1">31180.8920383897*(((RANDBETWEEN(3800,4910))))</f>
        <v>148109237.18235132</v>
      </c>
      <c r="B762">
        <v>203093928.82103112</v>
      </c>
    </row>
    <row r="763" spans="1:2" x14ac:dyDescent="0.25">
      <c r="A763">
        <f ca="1">30404.7165146748*(((RANDBETWEEN(3800,4910))))</f>
        <v>143115000.63457441</v>
      </c>
      <c r="B763">
        <v>158548588.74945801</v>
      </c>
    </row>
    <row r="764" spans="1:2" x14ac:dyDescent="0.25">
      <c r="A764">
        <f ca="1">37684.285570369*(((RANDBETWEEN(3800,4910))))</f>
        <v>178849619.31697124</v>
      </c>
      <c r="B764">
        <v>154917105.5572283</v>
      </c>
    </row>
    <row r="765" spans="1:2" x14ac:dyDescent="0.25">
      <c r="A765">
        <f ca="1">33923.4361611104*(((RANDBETWEEN(3800,4910))))</f>
        <v>160084695.24427995</v>
      </c>
      <c r="B765">
        <v>186027948.54254365</v>
      </c>
    </row>
    <row r="766" spans="1:2" x14ac:dyDescent="0.25">
      <c r="A766">
        <f ca="1">36900.9761757792*(((RANDBETWEEN(3800,4910))))</f>
        <v>142843678.77644116</v>
      </c>
      <c r="B766">
        <v>189866634.73103085</v>
      </c>
    </row>
    <row r="767" spans="1:2" x14ac:dyDescent="0.25">
      <c r="A767">
        <f ca="1">29081.4960455007*(((RANDBETWEEN(3800,4910))))</f>
        <v>130663161.73243442</v>
      </c>
      <c r="B767">
        <v>170960766.0646103</v>
      </c>
    </row>
    <row r="768" spans="1:2" x14ac:dyDescent="0.25">
      <c r="A768">
        <f ca="1">36352.8724876405*(((RANDBETWEEN(3800,4910))))</f>
        <v>147919838.15220907</v>
      </c>
      <c r="B768">
        <v>145221088.34429437</v>
      </c>
    </row>
    <row r="769" spans="1:2" x14ac:dyDescent="0.25">
      <c r="A769">
        <f ca="1">32003.913164343*(((RANDBETWEEN(3800,4910))))</f>
        <v>152178607.09645084</v>
      </c>
      <c r="B769">
        <v>153949275.81972456</v>
      </c>
    </row>
    <row r="770" spans="1:2" x14ac:dyDescent="0.25">
      <c r="A770">
        <f ca="1">33585.8011990072*(((RANDBETWEEN(3800,4910))))</f>
        <v>139884861.99386483</v>
      </c>
      <c r="B770">
        <v>180903092.28882456</v>
      </c>
    </row>
    <row r="771" spans="1:2" x14ac:dyDescent="0.25">
      <c r="A771">
        <f ca="1">30288.5903086393*(((RANDBETWEEN(3800,4910))))</f>
        <v>142992434.84708616</v>
      </c>
      <c r="B771">
        <v>152239761.95252085</v>
      </c>
    </row>
    <row r="772" spans="1:2" x14ac:dyDescent="0.25">
      <c r="A772">
        <f ca="1">29980.5941186424*(((RANDBETWEEN(3800,4910))))</f>
        <v>119982337.66280678</v>
      </c>
      <c r="B772">
        <v>182475928.50193173</v>
      </c>
    </row>
    <row r="773" spans="1:2" x14ac:dyDescent="0.25">
      <c r="A773">
        <f ca="1">31425.6945255327*(((RANDBETWEEN(3800,4910))))</f>
        <v>129599564.22329685</v>
      </c>
      <c r="B773">
        <v>143865312.2689887</v>
      </c>
    </row>
    <row r="774" spans="1:2" x14ac:dyDescent="0.25">
      <c r="A774">
        <f ca="1">35364.7981856935*(((RANDBETWEEN(3800,4910))))</f>
        <v>164623135.55440336</v>
      </c>
      <c r="B774">
        <v>172495401.81537101</v>
      </c>
    </row>
    <row r="775" spans="1:2" x14ac:dyDescent="0.25">
      <c r="A775">
        <f ca="1">39619.6774164056*(((RANDBETWEEN(3800,4910))))</f>
        <v>189817874.50199926</v>
      </c>
      <c r="B775">
        <v>181051948.57492718</v>
      </c>
    </row>
    <row r="776" spans="1:2" x14ac:dyDescent="0.25">
      <c r="A776">
        <f ca="1">30655.8861910076*(((RANDBETWEEN(3800,4910))))</f>
        <v>133904910.88232127</v>
      </c>
      <c r="B776">
        <v>172250253.60036987</v>
      </c>
    </row>
    <row r="777" spans="1:2" x14ac:dyDescent="0.25">
      <c r="A777">
        <f ca="1">32529.9887576284*(((RANDBETWEEN(3800,4910))))</f>
        <v>129729595.16542201</v>
      </c>
      <c r="B777">
        <v>158772069.56569153</v>
      </c>
    </row>
    <row r="778" spans="1:2" x14ac:dyDescent="0.25">
      <c r="A778">
        <f ca="1">36494.1033901738*(((RANDBETWEEN(3800,4910))))</f>
        <v>143713779.15050429</v>
      </c>
      <c r="B778">
        <v>169903700.41276661</v>
      </c>
    </row>
    <row r="779" spans="1:2" x14ac:dyDescent="0.25">
      <c r="A779">
        <f ca="1">33758.9428058752*(((RANDBETWEEN(3800,4910))))</f>
        <v>149248286.14477423</v>
      </c>
      <c r="B779">
        <v>157473322.02898139</v>
      </c>
    </row>
    <row r="780" spans="1:2" x14ac:dyDescent="0.25">
      <c r="A780">
        <f ca="1">30718.2106988696*(((RANDBETWEEN(3800,4910))))</f>
        <v>147109511.03688639</v>
      </c>
      <c r="B780">
        <v>172755385.22501171</v>
      </c>
    </row>
    <row r="781" spans="1:2" x14ac:dyDescent="0.25">
      <c r="A781">
        <f ca="1">35499.6950835686*(((RANDBETWEEN(3800,4910))))</f>
        <v>141111287.95718518</v>
      </c>
      <c r="B781">
        <v>153519876.59108728</v>
      </c>
    </row>
    <row r="782" spans="1:2" x14ac:dyDescent="0.25">
      <c r="A782">
        <f ca="1">26442.6762889041*(((RANDBETWEEN(3800,4910))))</f>
        <v>124016151.79496014</v>
      </c>
      <c r="B782">
        <v>180355312.06558061</v>
      </c>
    </row>
    <row r="783" spans="1:2" x14ac:dyDescent="0.25">
      <c r="A783">
        <f ca="1">38771.5028334383*(((RANDBETWEEN(3800,4910))))</f>
        <v>182730092.85399473</v>
      </c>
      <c r="B783">
        <v>196859914.3010579</v>
      </c>
    </row>
    <row r="784" spans="1:2" x14ac:dyDescent="0.25">
      <c r="A784">
        <f ca="1">39035.5542432213*(((RANDBETWEEN(3800,4910))))</f>
        <v>167540598.81190568</v>
      </c>
      <c r="B784">
        <v>168524761.87889597</v>
      </c>
    </row>
    <row r="785" spans="1:2" x14ac:dyDescent="0.25">
      <c r="A785">
        <f ca="1">29202.3062137148*(((RANDBETWEEN(3800,4910))))</f>
        <v>138710954.51514539</v>
      </c>
      <c r="B785">
        <v>148062620.141662</v>
      </c>
    </row>
    <row r="786" spans="1:2" x14ac:dyDescent="0.25">
      <c r="A786">
        <f ca="1">29846.1713337988*(((RANDBETWEEN(3800,4910))))</f>
        <v>138814542.8734982</v>
      </c>
      <c r="B786">
        <v>169080796.26039788</v>
      </c>
    </row>
    <row r="787" spans="1:2" x14ac:dyDescent="0.25">
      <c r="A787">
        <f ca="1">30363.7883177478*(((RANDBETWEEN(3800,4910))))</f>
        <v>121030060.23454286</v>
      </c>
      <c r="B787">
        <v>149145572.47908238</v>
      </c>
    </row>
    <row r="788" spans="1:2" x14ac:dyDescent="0.25">
      <c r="A788">
        <f ca="1">30670.9464343913*(((RANDBETWEEN(3800,4910))))</f>
        <v>122009024.91600858</v>
      </c>
      <c r="B788">
        <v>153211750.72003636</v>
      </c>
    </row>
    <row r="789" spans="1:2" x14ac:dyDescent="0.25">
      <c r="A789">
        <f ca="1">34297.374629353*(((RANDBETWEEN(3800,4910))))</f>
        <v>142059725.71478033</v>
      </c>
      <c r="B789">
        <v>174187044.04612154</v>
      </c>
    </row>
    <row r="790" spans="1:2" x14ac:dyDescent="0.25">
      <c r="A790">
        <f ca="1">29865.2694517854*(((RANDBETWEEN(3800,4910))))</f>
        <v>119192290.38207534</v>
      </c>
      <c r="B790">
        <v>148833414.03364515</v>
      </c>
    </row>
    <row r="791" spans="1:2" x14ac:dyDescent="0.25">
      <c r="A791">
        <f ca="1">31486.4848762527*(((RANDBETWEEN(3800,4910))))</f>
        <v>143924722.36935115</v>
      </c>
      <c r="B791">
        <v>143624430.72201762</v>
      </c>
    </row>
    <row r="792" spans="1:2" x14ac:dyDescent="0.25">
      <c r="A792">
        <f ca="1">31545.2690237402*(((RANDBETWEEN(3800,4910))))</f>
        <v>138862274.24250457</v>
      </c>
      <c r="B792">
        <v>189268814.05600196</v>
      </c>
    </row>
    <row r="793" spans="1:2" x14ac:dyDescent="0.25">
      <c r="A793">
        <f ca="1">30644.0856792277*(((RANDBETWEEN(3800,4910))))</f>
        <v>149114120.91512191</v>
      </c>
      <c r="B793">
        <v>173393667.89810762</v>
      </c>
    </row>
    <row r="794" spans="1:2" x14ac:dyDescent="0.25">
      <c r="A794">
        <f ca="1">28330.8419908126*(((RANDBETWEEN(3800,4910))))</f>
        <v>129358624.53005044</v>
      </c>
      <c r="B794">
        <v>154470636.90414843</v>
      </c>
    </row>
    <row r="795" spans="1:2" x14ac:dyDescent="0.25">
      <c r="A795">
        <f ca="1">30224.2640610232*(((RANDBETWEEN(3800,4910))))</f>
        <v>122378045.18308285</v>
      </c>
      <c r="B795">
        <v>157835363.84431624</v>
      </c>
    </row>
    <row r="796" spans="1:2" x14ac:dyDescent="0.25">
      <c r="A796">
        <f ca="1">39665.0092218596*(((RANDBETWEEN(3800,4910))))</f>
        <v>183331672.62343508</v>
      </c>
      <c r="B796">
        <v>195035786.35653275</v>
      </c>
    </row>
    <row r="797" spans="1:2" x14ac:dyDescent="0.25">
      <c r="A797">
        <f ca="1">37670.1193623838*(((RANDBETWEEN(3800,4910))))</f>
        <v>158026150.72520006</v>
      </c>
      <c r="B797">
        <v>144000061.86142647</v>
      </c>
    </row>
    <row r="798" spans="1:2" x14ac:dyDescent="0.25">
      <c r="A798">
        <f ca="1">30328.194326478*(((RANDBETWEEN(3800,4910))))</f>
        <v>131048127.68471165</v>
      </c>
      <c r="B798">
        <v>155405676.88490129</v>
      </c>
    </row>
    <row r="799" spans="1:2" x14ac:dyDescent="0.25">
      <c r="A799">
        <f ca="1">31625.9985368823*(((RANDBETWEEN(3800,4910))))</f>
        <v>128654562.04803734</v>
      </c>
      <c r="B799">
        <v>150404659.48630103</v>
      </c>
    </row>
    <row r="800" spans="1:2" x14ac:dyDescent="0.25">
      <c r="A800">
        <f ca="1">39852.1304632681*(((RANDBETWEEN(3800,4910))))</f>
        <v>166502201.07553428</v>
      </c>
      <c r="B800">
        <v>161476087.35178286</v>
      </c>
    </row>
    <row r="801" spans="1:2" x14ac:dyDescent="0.25">
      <c r="A801">
        <f ca="1">30271.0667625843*(((RANDBETWEEN(3800,4910))))</f>
        <v>139246907.10788798</v>
      </c>
      <c r="B801">
        <v>169450895.72881725</v>
      </c>
    </row>
    <row r="802" spans="1:2" x14ac:dyDescent="0.25">
      <c r="A802">
        <f ca="1">37295.0089537035*(((RANDBETWEEN(3800,4910))))</f>
        <v>143921439.5523417</v>
      </c>
      <c r="B802">
        <v>168083631.00511807</v>
      </c>
    </row>
    <row r="803" spans="1:2" x14ac:dyDescent="0.25">
      <c r="A803">
        <f ca="1">37307.7321654817*(((RANDBETWEEN(3800,4910))))</f>
        <v>156282090.04120287</v>
      </c>
      <c r="B803">
        <v>187859574.16046858</v>
      </c>
    </row>
    <row r="804" spans="1:2" x14ac:dyDescent="0.25">
      <c r="A804">
        <f ca="1">34136.3109534535*(((RANDBETWEEN(3800,4910))))</f>
        <v>162591249.07129925</v>
      </c>
      <c r="B804">
        <v>174307414.3192178</v>
      </c>
    </row>
    <row r="805" spans="1:2" x14ac:dyDescent="0.25">
      <c r="A805">
        <f ca="1">28892.9779467262*(((RANDBETWEEN(3800,4910))))</f>
        <v>118085600.86826985</v>
      </c>
      <c r="B805">
        <v>152668172.17158788</v>
      </c>
    </row>
    <row r="806" spans="1:2" x14ac:dyDescent="0.25">
      <c r="A806">
        <f ca="1">36906.6373625708*(((RANDBETWEEN(3800,4910))))</f>
        <v>141167887.91183332</v>
      </c>
      <c r="B806">
        <v>202242510.33532971</v>
      </c>
    </row>
    <row r="807" spans="1:2" x14ac:dyDescent="0.25">
      <c r="A807">
        <f ca="1">30650.2566937097*(((RANDBETWEEN(3800,4910))))</f>
        <v>136822745.88071999</v>
      </c>
      <c r="B807">
        <v>143269803.92367291</v>
      </c>
    </row>
    <row r="808" spans="1:2" x14ac:dyDescent="0.25">
      <c r="A808">
        <f ca="1">32531.932401206*(((RANDBETWEEN(3800,4910))))</f>
        <v>146263568.07582211</v>
      </c>
      <c r="B808">
        <v>152424841.12358731</v>
      </c>
    </row>
    <row r="809" spans="1:2" x14ac:dyDescent="0.25">
      <c r="A809">
        <f ca="1">30791.3588868317*(((RANDBETWEEN(3800,4910))))</f>
        <v>141978955.82718077</v>
      </c>
      <c r="B809">
        <v>180060157.84391683</v>
      </c>
    </row>
    <row r="810" spans="1:2" x14ac:dyDescent="0.25">
      <c r="A810">
        <f ca="1">29997.7212385257*(((RANDBETWEEN(3800,4910))))</f>
        <v>135439711.39194369</v>
      </c>
      <c r="B810">
        <v>148020325.86279821</v>
      </c>
    </row>
    <row r="811" spans="1:2" x14ac:dyDescent="0.25">
      <c r="A811">
        <f ca="1">32151.2455366345*(((RANDBETWEEN(3800,4910))))</f>
        <v>124168110.26248237</v>
      </c>
      <c r="B811">
        <v>154767940.85496742</v>
      </c>
    </row>
    <row r="812" spans="1:2" x14ac:dyDescent="0.25">
      <c r="A812">
        <f ca="1">29435.0262987877*(((RANDBETWEEN(3800,4910))))</f>
        <v>137726488.05202767</v>
      </c>
      <c r="B812">
        <v>147208328.90615094</v>
      </c>
    </row>
    <row r="813" spans="1:2" x14ac:dyDescent="0.25">
      <c r="A813">
        <f ca="1">30576.3219588499*(((RANDBETWEEN(3800,4910))))</f>
        <v>147255566.55382106</v>
      </c>
      <c r="B813">
        <v>166249148.69558442</v>
      </c>
    </row>
    <row r="814" spans="1:2" x14ac:dyDescent="0.25">
      <c r="A814">
        <f ca="1">37962.2976037679*(((RANDBETWEEN(3800,4910))))</f>
        <v>164111012.54108873</v>
      </c>
      <c r="B814">
        <v>144031575.72786281</v>
      </c>
    </row>
    <row r="815" spans="1:2" x14ac:dyDescent="0.25">
      <c r="A815">
        <f ca="1">30381.3532465163*(((RANDBETWEEN(3800,4910))))</f>
        <v>125019268.60941465</v>
      </c>
      <c r="B815">
        <v>148011117.15450656</v>
      </c>
    </row>
    <row r="816" spans="1:2" x14ac:dyDescent="0.25">
      <c r="A816">
        <f ca="1">31562.8292060033*(((RANDBETWEEN(3800,4910))))</f>
        <v>147934980.48853752</v>
      </c>
      <c r="B816">
        <v>189407888.29350767</v>
      </c>
    </row>
    <row r="817" spans="1:2" x14ac:dyDescent="0.25">
      <c r="A817">
        <f ca="1">31126.2810037951*(((RANDBETWEEN(3800,4910))))</f>
        <v>120552086.32769854</v>
      </c>
      <c r="B817">
        <v>184240467.58836627</v>
      </c>
    </row>
    <row r="818" spans="1:2" x14ac:dyDescent="0.25">
      <c r="A818">
        <f ca="1">33739.8884712217*(((RANDBETWEEN(3800,4910))))</f>
        <v>149670145.25833938</v>
      </c>
      <c r="B818">
        <v>165660047.77742931</v>
      </c>
    </row>
    <row r="819" spans="1:2" x14ac:dyDescent="0.25">
      <c r="A819">
        <f ca="1">31507.0926294948*(((RANDBETWEEN(3800,4910))))</f>
        <v>139513406.163403</v>
      </c>
      <c r="B819">
        <v>166113402.44589531</v>
      </c>
    </row>
    <row r="820" spans="1:2" x14ac:dyDescent="0.25">
      <c r="A820">
        <f ca="1">28890.1686830697*(((RANDBETWEEN(3800,4910))))</f>
        <v>112180524.99635987</v>
      </c>
      <c r="B820">
        <v>155979547.1871306</v>
      </c>
    </row>
    <row r="821" spans="1:2" x14ac:dyDescent="0.25">
      <c r="A821">
        <f ca="1">30936.0139024975*(((RANDBETWEEN(3800,4910))))</f>
        <v>133829196.14220436</v>
      </c>
      <c r="B821">
        <v>153481781.98488429</v>
      </c>
    </row>
    <row r="822" spans="1:2" x14ac:dyDescent="0.25">
      <c r="A822">
        <f ca="1">32949.102364932*(((RANDBETWEEN(3800,4910))))</f>
        <v>148007367.82327473</v>
      </c>
      <c r="B822">
        <v>163318807.51769882</v>
      </c>
    </row>
    <row r="823" spans="1:2" x14ac:dyDescent="0.25">
      <c r="A823">
        <f ca="1">29816.1140646582*(((RANDBETWEEN(3800,4910))))</f>
        <v>120069491.3383785</v>
      </c>
      <c r="B823">
        <v>152117850.25605598</v>
      </c>
    </row>
    <row r="824" spans="1:2" x14ac:dyDescent="0.25">
      <c r="A824">
        <f ca="1">32349.2638319376*(((RANDBETWEEN(3800,4910))))</f>
        <v>128135434.03830478</v>
      </c>
      <c r="B824">
        <v>188869308.56805897</v>
      </c>
    </row>
    <row r="825" spans="1:2" x14ac:dyDescent="0.25">
      <c r="A825">
        <f ca="1">31280.4393308741*(((RANDBETWEEN(3800,4910))))</f>
        <v>128937970.92186306</v>
      </c>
      <c r="B825">
        <v>199369405.77216288</v>
      </c>
    </row>
    <row r="826" spans="1:2" x14ac:dyDescent="0.25">
      <c r="A826">
        <f ca="1">39535.5286956456*(((RANDBETWEEN(3800,4910))))</f>
        <v>174826107.89214486</v>
      </c>
      <c r="B826">
        <v>152102637.97983748</v>
      </c>
    </row>
    <row r="827" spans="1:2" x14ac:dyDescent="0.25">
      <c r="A827">
        <f ca="1">36406.6848096933*(((RANDBETWEEN(3800,4910))))</f>
        <v>150068354.7855559</v>
      </c>
      <c r="B827">
        <v>197426357.94506946</v>
      </c>
    </row>
    <row r="828" spans="1:2" x14ac:dyDescent="0.25">
      <c r="A828">
        <f ca="1">33454.3571314922*(((RANDBETWEEN(3800,4910))))</f>
        <v>130438538.45568803</v>
      </c>
      <c r="B828">
        <v>145120181.95002729</v>
      </c>
    </row>
    <row r="829" spans="1:2" x14ac:dyDescent="0.25">
      <c r="A829">
        <f ca="1">32745.6729983022*(((RANDBETWEEN(3800,4910))))</f>
        <v>125874367.00547364</v>
      </c>
      <c r="B829">
        <v>179132556.92638928</v>
      </c>
    </row>
    <row r="830" spans="1:2" x14ac:dyDescent="0.25">
      <c r="A830">
        <f ca="1">39236.6009599351*(((RANDBETWEEN(3800,4910))))</f>
        <v>160595407.72901434</v>
      </c>
      <c r="B830">
        <v>163928490.13213992</v>
      </c>
    </row>
    <row r="831" spans="1:2" x14ac:dyDescent="0.25">
      <c r="A831">
        <f ca="1">38742.5699260663*(((RANDBETWEEN(3800,4910))))</f>
        <v>168878862.30772305</v>
      </c>
      <c r="B831">
        <v>185882388.85563111</v>
      </c>
    </row>
    <row r="832" spans="1:2" x14ac:dyDescent="0.25">
      <c r="A832">
        <f ca="1">39259.9176993626*(((RANDBETWEEN(3800,4910))))</f>
        <v>160141204.29569989</v>
      </c>
      <c r="B832">
        <v>156257975.06714228</v>
      </c>
    </row>
    <row r="833" spans="1:2" x14ac:dyDescent="0.25">
      <c r="A833">
        <f ca="1">29529.1554990803*(((RANDBETWEEN(3800,4910))))</f>
        <v>126916310.33504716</v>
      </c>
      <c r="B833">
        <v>163487141.02915078</v>
      </c>
    </row>
    <row r="834" spans="1:2" x14ac:dyDescent="0.25">
      <c r="A834">
        <f ca="1">28242.8870974829*(((RANDBETWEEN(3800,4910))))</f>
        <v>132656840.69687702</v>
      </c>
      <c r="B834">
        <v>197293087.99781147</v>
      </c>
    </row>
    <row r="835" spans="1:2" x14ac:dyDescent="0.25">
      <c r="A835">
        <f ca="1">32369.6537720151*(((RANDBETWEEN(3800,4910))))</f>
        <v>154435618.14628425</v>
      </c>
      <c r="B835">
        <v>145972727.57026345</v>
      </c>
    </row>
    <row r="836" spans="1:2" x14ac:dyDescent="0.25">
      <c r="A836">
        <f ca="1">31957.7237679124*(((RANDBETWEEN(3800,4910))))</f>
        <v>151927018.79265562</v>
      </c>
      <c r="B836">
        <v>163192624.04877186</v>
      </c>
    </row>
    <row r="837" spans="1:2" x14ac:dyDescent="0.25">
      <c r="A837">
        <f ca="1">32587.5843215379*(((RANDBETWEEN(3800,4910))))</f>
        <v>134880011.5068455</v>
      </c>
      <c r="B837">
        <v>167950164.90607119</v>
      </c>
    </row>
    <row r="838" spans="1:2" x14ac:dyDescent="0.25">
      <c r="A838">
        <f ca="1">34297.0548559989*(((RANDBETWEEN(3800,4910))))</f>
        <v>151970250.06693122</v>
      </c>
      <c r="B838">
        <v>149026561.38973385</v>
      </c>
    </row>
    <row r="839" spans="1:2" x14ac:dyDescent="0.25">
      <c r="A839">
        <f ca="1">33931.3778359599*(((RANDBETWEEN(3800,4910))))</f>
        <v>160732936.80894199</v>
      </c>
      <c r="B839">
        <v>152279720.56556413</v>
      </c>
    </row>
    <row r="840" spans="1:2" x14ac:dyDescent="0.25">
      <c r="A840">
        <f ca="1">29270.8868687938*(((RANDBETWEEN(3800,4910))))</f>
        <v>142549219.05102569</v>
      </c>
      <c r="B840">
        <v>183422339.08828887</v>
      </c>
    </row>
    <row r="841" spans="1:2" x14ac:dyDescent="0.25">
      <c r="A841">
        <f ca="1">40502.943063111*(((RANDBETWEEN(3800,4910))))</f>
        <v>166629107.76163855</v>
      </c>
      <c r="B841">
        <v>194921593.6640718</v>
      </c>
    </row>
    <row r="842" spans="1:2" x14ac:dyDescent="0.25">
      <c r="A842">
        <f ca="1">39801.7326805985*(((RANDBETWEEN(3800,4910))))</f>
        <v>187744773.05438325</v>
      </c>
      <c r="B842">
        <v>160928292.05386052</v>
      </c>
    </row>
    <row r="843" spans="1:2" x14ac:dyDescent="0.25">
      <c r="A843">
        <f ca="1">32133.5581104138*(((RANDBETWEEN(3800,4910))))</f>
        <v>136631889.08547929</v>
      </c>
      <c r="B843">
        <v>188129171.6396161</v>
      </c>
    </row>
    <row r="844" spans="1:2" x14ac:dyDescent="0.25">
      <c r="A844">
        <f ca="1">29553.60752468*(((RANDBETWEEN(3800,4910))))</f>
        <v>131011142.15690625</v>
      </c>
      <c r="B844">
        <v>193257577.66199932</v>
      </c>
    </row>
    <row r="845" spans="1:2" x14ac:dyDescent="0.25">
      <c r="A845">
        <f ca="1">33605.9806893106*(((RANDBETWEEN(3800,4910))))</f>
        <v>158586622.87285662</v>
      </c>
      <c r="B845">
        <v>154509873.82540348</v>
      </c>
    </row>
    <row r="846" spans="1:2" x14ac:dyDescent="0.25">
      <c r="A846">
        <f ca="1">33092.0031139849*(((RANDBETWEEN(3800,4910))))</f>
        <v>132566564.47462364</v>
      </c>
      <c r="B846">
        <v>156123267.065853</v>
      </c>
    </row>
    <row r="847" spans="1:2" x14ac:dyDescent="0.25">
      <c r="A847">
        <f ca="1">40274.5354208039*(((RANDBETWEEN(3800,4910))))</f>
        <v>162266103.21041888</v>
      </c>
      <c r="B847">
        <v>202056227.60317418</v>
      </c>
    </row>
    <row r="848" spans="1:2" x14ac:dyDescent="0.25">
      <c r="A848">
        <f ca="1">35635.1447670626*(((RANDBETWEEN(3800,4910))))</f>
        <v>169908370.24935427</v>
      </c>
      <c r="B848">
        <v>155898350.83840162</v>
      </c>
    </row>
    <row r="849" spans="1:2" x14ac:dyDescent="0.25">
      <c r="A849">
        <f ca="1">31734.2545330113*(((RANDBETWEEN(3800,4910))))</f>
        <v>152705232.81285021</v>
      </c>
      <c r="B849">
        <v>160814836.45341247</v>
      </c>
    </row>
    <row r="850" spans="1:2" x14ac:dyDescent="0.25">
      <c r="A850">
        <f ca="1">27950.6441644701*(((RANDBETWEEN(3800,4910))))</f>
        <v>106883263.28493355</v>
      </c>
      <c r="B850">
        <v>188282634.14972252</v>
      </c>
    </row>
    <row r="851" spans="1:2" x14ac:dyDescent="0.25">
      <c r="A851">
        <f ca="1">32643.8087557753*(((RANDBETWEEN(3800,4910))))</f>
        <v>128453387.45397574</v>
      </c>
      <c r="B851">
        <v>196785848.22405261</v>
      </c>
    </row>
    <row r="852" spans="1:2" x14ac:dyDescent="0.25">
      <c r="A852">
        <f ca="1">37571.960290915*(((RANDBETWEEN(3800,4910))))</f>
        <v>182862730.73588336</v>
      </c>
      <c r="B852">
        <v>154459175.08591729</v>
      </c>
    </row>
    <row r="853" spans="1:2" x14ac:dyDescent="0.25">
      <c r="A853">
        <f ca="1">33376.0316994445*(((RANDBETWEEN(3800,4910))))</f>
        <v>149157485.66481739</v>
      </c>
      <c r="B853">
        <v>167524322.2669614</v>
      </c>
    </row>
    <row r="854" spans="1:2" x14ac:dyDescent="0.25">
      <c r="A854">
        <f ca="1">29290.3568583492*(((RANDBETWEEN(3800,4910))))</f>
        <v>128174601.6121361</v>
      </c>
      <c r="B854">
        <v>169723363.41146573</v>
      </c>
    </row>
    <row r="855" spans="1:2" x14ac:dyDescent="0.25">
      <c r="A855">
        <f ca="1">31839.5418063375*(((RANDBETWEEN(3800,4910))))</f>
        <v>146971324.9780539</v>
      </c>
      <c r="B855">
        <v>154820496.80524886</v>
      </c>
    </row>
    <row r="856" spans="1:2" x14ac:dyDescent="0.25">
      <c r="A856">
        <f ca="1">33561.0639413134*(((RANDBETWEEN(3800,4910))))</f>
        <v>144480380.26735407</v>
      </c>
      <c r="B856">
        <v>196390030.73912925</v>
      </c>
    </row>
    <row r="857" spans="1:2" x14ac:dyDescent="0.25">
      <c r="A857">
        <f ca="1">31947.1800862029*(((RANDBETWEEN(3800,4910))))</f>
        <v>126383044.42101862</v>
      </c>
      <c r="B857">
        <v>192486504.10889894</v>
      </c>
    </row>
    <row r="858" spans="1:2" x14ac:dyDescent="0.25">
      <c r="A858">
        <f ca="1">28785.3875117308*(((RANDBETWEEN(3800,4910))))</f>
        <v>132844563.36663787</v>
      </c>
      <c r="B858">
        <v>197718768.18818384</v>
      </c>
    </row>
    <row r="859" spans="1:2" x14ac:dyDescent="0.25">
      <c r="A859">
        <f ca="1">34193.3665018248*(((RANDBETWEEN(3800,4910))))</f>
        <v>136192178.77676824</v>
      </c>
      <c r="B859">
        <v>166998740.80141601</v>
      </c>
    </row>
    <row r="860" spans="1:2" x14ac:dyDescent="0.25">
      <c r="A860">
        <f ca="1">38969.6883748229*(((RANDBETWEEN(3800,4910))))</f>
        <v>150033300.24306813</v>
      </c>
      <c r="B860">
        <v>146601231.14348239</v>
      </c>
    </row>
    <row r="861" spans="1:2" x14ac:dyDescent="0.25">
      <c r="A861">
        <f ca="1">29592.5683398161*(((RANDBETWEEN(3800,4910))))</f>
        <v>134912519.06122136</v>
      </c>
      <c r="B861">
        <v>160850767.76529217</v>
      </c>
    </row>
    <row r="862" spans="1:2" x14ac:dyDescent="0.25">
      <c r="A862">
        <f ca="1">35897.014028334*(((RANDBETWEEN(3800,4910))))</f>
        <v>159992991.52428478</v>
      </c>
      <c r="B862">
        <v>187559704.63298553</v>
      </c>
    </row>
    <row r="863" spans="1:2" x14ac:dyDescent="0.25">
      <c r="A863">
        <f ca="1">30148.7033812084*(((RANDBETWEEN(3800,4910))))</f>
        <v>119177824.46591698</v>
      </c>
      <c r="B863">
        <v>180606989.30413169</v>
      </c>
    </row>
    <row r="864" spans="1:2" x14ac:dyDescent="0.25">
      <c r="A864">
        <f ca="1">30452.3439234455*(((RANDBETWEEN(3800,4910))))</f>
        <v>136883285.93588743</v>
      </c>
      <c r="B864">
        <v>171011660.26965246</v>
      </c>
    </row>
    <row r="865" spans="1:2" x14ac:dyDescent="0.25">
      <c r="A865">
        <f ca="1">38850.4488943218*(((RANDBETWEEN(3800,4910))))</f>
        <v>166513023.96106344</v>
      </c>
      <c r="B865">
        <v>163730199.37717849</v>
      </c>
    </row>
    <row r="866" spans="1:2" x14ac:dyDescent="0.25">
      <c r="A866">
        <f ca="1">41491.4097776792*(((RANDBETWEEN(3800,4910))))</f>
        <v>203722822.00840482</v>
      </c>
      <c r="B866">
        <v>166813964.78211543</v>
      </c>
    </row>
    <row r="867" spans="1:2" x14ac:dyDescent="0.25">
      <c r="A867">
        <f ca="1">29841.1737127705*(((RANDBETWEEN(3800,4910))))</f>
        <v>138463046.02725524</v>
      </c>
      <c r="B867">
        <v>171004918.93215141</v>
      </c>
    </row>
    <row r="868" spans="1:2" x14ac:dyDescent="0.25">
      <c r="A868">
        <f ca="1">29625.388955603*(((RANDBETWEEN(3800,4910))))</f>
        <v>126381909.2846023</v>
      </c>
      <c r="B868">
        <v>144263290.83787954</v>
      </c>
    </row>
    <row r="869" spans="1:2" x14ac:dyDescent="0.25">
      <c r="A869">
        <f ca="1">33604.5959428631*(((RANDBETWEEN(3800,4910))))</f>
        <v>129747344.93539427</v>
      </c>
      <c r="B869">
        <v>149068088.36892626</v>
      </c>
    </row>
    <row r="870" spans="1:2" x14ac:dyDescent="0.25">
      <c r="A870">
        <f ca="1">38175.7274845733*(((RANDBETWEEN(3800,4910))))</f>
        <v>170989083.40340388</v>
      </c>
      <c r="B870">
        <v>158294760.27217564</v>
      </c>
    </row>
    <row r="871" spans="1:2" x14ac:dyDescent="0.25">
      <c r="A871">
        <f ca="1">30138.2651272579*(((RANDBETWEEN(3800,4910))))</f>
        <v>146984319.02563673</v>
      </c>
      <c r="B871">
        <v>171964562.80800468</v>
      </c>
    </row>
    <row r="872" spans="1:2" x14ac:dyDescent="0.25">
      <c r="A872">
        <f ca="1">30769.8386144127*(((RANDBETWEEN(3800,4910))))</f>
        <v>136279615.22323373</v>
      </c>
      <c r="B872">
        <v>159067422.40889376</v>
      </c>
    </row>
    <row r="873" spans="1:2" x14ac:dyDescent="0.25">
      <c r="A873">
        <f ca="1">31248.00283213*(((RANDBETWEEN(3800,4910))))</f>
        <v>135241356.25745863</v>
      </c>
      <c r="B873">
        <v>168208056.174427</v>
      </c>
    </row>
    <row r="874" spans="1:2" x14ac:dyDescent="0.25">
      <c r="A874">
        <f ca="1">30392.7038598974*(((RANDBETWEEN(3800,4910))))</f>
        <v>128074854.06560747</v>
      </c>
      <c r="B874">
        <v>159522295.99254888</v>
      </c>
    </row>
    <row r="875" spans="1:2" x14ac:dyDescent="0.25">
      <c r="A875">
        <f ca="1">29578.6395268557*(((RANDBETWEEN(3800,4910))))</f>
        <v>134020815.69618316</v>
      </c>
      <c r="B875">
        <v>152797927.43626887</v>
      </c>
    </row>
    <row r="876" spans="1:2" x14ac:dyDescent="0.25">
      <c r="A876">
        <f ca="1">41802.4454199981*(((RANDBETWEEN(3800,4910))))</f>
        <v>198352603.51789093</v>
      </c>
      <c r="B876">
        <v>145439250.20930564</v>
      </c>
    </row>
    <row r="877" spans="1:2" x14ac:dyDescent="0.25">
      <c r="A877">
        <f ca="1">38241.6456421287*(((RANDBETWEEN(3800,4910))))</f>
        <v>152469441.17516723</v>
      </c>
      <c r="B877">
        <v>188712818.78735021</v>
      </c>
    </row>
    <row r="878" spans="1:2" x14ac:dyDescent="0.25">
      <c r="A878">
        <f ca="1">36455.7962351756*(((RANDBETWEEN(3800,4910))))</f>
        <v>153551813.74255958</v>
      </c>
      <c r="B878">
        <v>164791813.28367817</v>
      </c>
    </row>
    <row r="879" spans="1:2" x14ac:dyDescent="0.25">
      <c r="A879">
        <f ca="1">30980.0268651006*(((RANDBETWEEN(3800,4910))))</f>
        <v>143902224.78839231</v>
      </c>
      <c r="B879">
        <v>168601075.30096254</v>
      </c>
    </row>
    <row r="880" spans="1:2" x14ac:dyDescent="0.25">
      <c r="A880">
        <f ca="1">39209.6081950831*(((RANDBETWEEN(3800,4910))))</f>
        <v>162680664.40139964</v>
      </c>
      <c r="B880">
        <v>147496341.09391004</v>
      </c>
    </row>
    <row r="881" spans="1:2" x14ac:dyDescent="0.25">
      <c r="A881">
        <f ca="1">30767.3227174551*(((RANDBETWEEN(3800,4910))))</f>
        <v>147160104.55758762</v>
      </c>
      <c r="B881">
        <v>163448649.30138651</v>
      </c>
    </row>
    <row r="882" spans="1:2" x14ac:dyDescent="0.25">
      <c r="A882">
        <f ca="1">41920.9997634305*(((RANDBETWEEN(3800,4910))))</f>
        <v>181979059.97305176</v>
      </c>
      <c r="B882">
        <v>201366157.72451818</v>
      </c>
    </row>
    <row r="883" spans="1:2" x14ac:dyDescent="0.25">
      <c r="A883">
        <f ca="1">31467.0550164598*(((RANDBETWEEN(3800,4910))))</f>
        <v>149877583.04339784</v>
      </c>
      <c r="B883">
        <v>146989169.94822365</v>
      </c>
    </row>
    <row r="884" spans="1:2" x14ac:dyDescent="0.25">
      <c r="A884">
        <f ca="1">32051.6004830148*(((RANDBETWEEN(3800,4910))))</f>
        <v>127661524.72384796</v>
      </c>
      <c r="B884">
        <v>166713421.15877393</v>
      </c>
    </row>
    <row r="885" spans="1:2" x14ac:dyDescent="0.25">
      <c r="A885">
        <f ca="1">29742.6785542339*(((RANDBETWEEN(3800,4910))))</f>
        <v>143032541.16731077</v>
      </c>
      <c r="B885">
        <v>182300442.6104497</v>
      </c>
    </row>
    <row r="886" spans="1:2" x14ac:dyDescent="0.25">
      <c r="A886">
        <f ca="1">39740.0733248135*(((RANDBETWEEN(3800,4910))))</f>
        <v>171677116.76319447</v>
      </c>
      <c r="B886">
        <v>171371212.17982846</v>
      </c>
    </row>
    <row r="887" spans="1:2" x14ac:dyDescent="0.25">
      <c r="A887">
        <f ca="1">39123.8898044578*(((RANDBETWEEN(3800,4910))))</f>
        <v>171088770.11489412</v>
      </c>
      <c r="B887">
        <v>197474355.07343498</v>
      </c>
    </row>
    <row r="888" spans="1:2" x14ac:dyDescent="0.25">
      <c r="A888">
        <f ca="1">31515.4173502209*(((RANDBETWEEN(3800,4910))))</f>
        <v>149761263.24824989</v>
      </c>
      <c r="B888">
        <v>142970568.61149567</v>
      </c>
    </row>
    <row r="889" spans="1:2" x14ac:dyDescent="0.25">
      <c r="A889">
        <f ca="1">29542.5119881767*(((RANDBETWEEN(3800,4910))))</f>
        <v>140090591.84793374</v>
      </c>
      <c r="B889">
        <v>145021128.18416318</v>
      </c>
    </row>
    <row r="890" spans="1:2" x14ac:dyDescent="0.25">
      <c r="A890">
        <f ca="1">31233.0108907855*(((RANDBETWEEN(3800,4910))))</f>
        <v>138799500.39865068</v>
      </c>
      <c r="B890">
        <v>145203129.08374989</v>
      </c>
    </row>
    <row r="891" spans="1:2" x14ac:dyDescent="0.25">
      <c r="A891">
        <f ca="1">30080.1088659104*(((RANDBETWEEN(3800,4910))))</f>
        <v>145076365.06028572</v>
      </c>
      <c r="B891">
        <v>189184856.09158137</v>
      </c>
    </row>
    <row r="892" spans="1:2" x14ac:dyDescent="0.25">
      <c r="A892">
        <f ca="1">30428.1158128085*(((RANDBETWEEN(3800,4910))))</f>
        <v>139482482.88591424</v>
      </c>
      <c r="B892">
        <v>154114394.39709073</v>
      </c>
    </row>
    <row r="893" spans="1:2" x14ac:dyDescent="0.25">
      <c r="A893">
        <f ca="1">31217.723023848*(((RANDBETWEEN(3800,4910))))</f>
        <v>149688981.89935121</v>
      </c>
      <c r="B893">
        <v>203173244.84659961</v>
      </c>
    </row>
    <row r="894" spans="1:2" x14ac:dyDescent="0.25">
      <c r="A894">
        <f ca="1">36459.7209905959*(((RANDBETWEEN(3800,4910))))</f>
        <v>145948263.12535536</v>
      </c>
      <c r="B894">
        <v>157484593.06938803</v>
      </c>
    </row>
    <row r="895" spans="1:2" x14ac:dyDescent="0.25">
      <c r="A895">
        <f ca="1">32355.5859575854*(((RANDBETWEEN(3800,4910))))</f>
        <v>151844764.89894831</v>
      </c>
      <c r="B895">
        <v>154011822.35114226</v>
      </c>
    </row>
    <row r="896" spans="1:2" x14ac:dyDescent="0.25">
      <c r="A896">
        <f ca="1">31864.4940604903*(((RANDBETWEEN(3800,4910))))</f>
        <v>148361084.34564289</v>
      </c>
      <c r="B896">
        <v>173225317.79794514</v>
      </c>
    </row>
    <row r="897" spans="1:2" x14ac:dyDescent="0.25">
      <c r="A897">
        <f ca="1">31516.9821987352*(((RANDBETWEEN(3800,4910))))</f>
        <v>138643204.69223595</v>
      </c>
      <c r="B897">
        <v>188573705.11524338</v>
      </c>
    </row>
    <row r="898" spans="1:2" x14ac:dyDescent="0.25">
      <c r="A898">
        <f ca="1">37519.6826403672*(((RANDBETWEEN(3800,4910))))</f>
        <v>159871367.73060483</v>
      </c>
      <c r="B898">
        <v>143857602.7343801</v>
      </c>
    </row>
    <row r="899" spans="1:2" x14ac:dyDescent="0.25">
      <c r="A899">
        <f ca="1">29857.4128912024*(((RANDBETWEEN(3800,4910))))</f>
        <v>133611922.68813077</v>
      </c>
      <c r="B899">
        <v>189758863.43829298</v>
      </c>
    </row>
    <row r="900" spans="1:2" x14ac:dyDescent="0.25">
      <c r="A900">
        <f ca="1">35614.2281911975*(((RANDBETWEEN(3800,4910))))</f>
        <v>161439296.39069846</v>
      </c>
      <c r="B900">
        <v>186537565.58886689</v>
      </c>
    </row>
    <row r="901" spans="1:2" x14ac:dyDescent="0.25">
      <c r="A901">
        <f ca="1">32813.4056777453*(((RANDBETWEEN(3800,4910))))</f>
        <v>146839990.40791005</v>
      </c>
      <c r="B901">
        <v>158897385.18805444</v>
      </c>
    </row>
    <row r="902" spans="1:2" x14ac:dyDescent="0.25">
      <c r="A902">
        <f ca="1">30112.4810959325*(((RANDBETWEEN(3800,4910))))</f>
        <v>121232848.89222431</v>
      </c>
      <c r="B902">
        <v>154680094.37300208</v>
      </c>
    </row>
    <row r="903" spans="1:2" x14ac:dyDescent="0.25">
      <c r="A903">
        <f ca="1">31026.0057900572*(((RANDBETWEEN(3800,4910))))</f>
        <v>133939266.99567693</v>
      </c>
      <c r="B903">
        <v>151300587.13512307</v>
      </c>
    </row>
    <row r="904" spans="1:2" x14ac:dyDescent="0.25">
      <c r="A904">
        <f ca="1">34096.3074323765*(((RANDBETWEEN(3800,4910))))</f>
        <v>163866853.52000165</v>
      </c>
      <c r="B904">
        <v>149079597.56525439</v>
      </c>
    </row>
    <row r="905" spans="1:2" x14ac:dyDescent="0.25">
      <c r="A905">
        <f ca="1">29175.471273293*(((RANDBETWEEN(3800,4910))))</f>
        <v>122566154.81910399</v>
      </c>
      <c r="B905">
        <v>149201423.9577601</v>
      </c>
    </row>
    <row r="906" spans="1:2" x14ac:dyDescent="0.25">
      <c r="A906">
        <f ca="1">33441.2058541304*(((RANDBETWEEN(3800,4910))))</f>
        <v>138011856.55999613</v>
      </c>
      <c r="B906">
        <v>163098794.49646378</v>
      </c>
    </row>
    <row r="907" spans="1:2" x14ac:dyDescent="0.25">
      <c r="A907">
        <f ca="1">28366.8694118918*(((RANDBETWEEN(3800,4910))))</f>
        <v>124218521.15467419</v>
      </c>
      <c r="B907">
        <v>147186309.08911785</v>
      </c>
    </row>
    <row r="908" spans="1:2" x14ac:dyDescent="0.25">
      <c r="A908">
        <f ca="1">31732.15357362*(((RANDBETWEEN(3800,4910))))</f>
        <v>154789445.13211855</v>
      </c>
      <c r="B908">
        <v>149051326.7823059</v>
      </c>
    </row>
    <row r="909" spans="1:2" x14ac:dyDescent="0.25">
      <c r="A909">
        <f ca="1">31335.1918047042*(((RANDBETWEEN(3800,4910))))</f>
        <v>137655497.59806564</v>
      </c>
      <c r="B909">
        <v>154991725.44470012</v>
      </c>
    </row>
    <row r="910" spans="1:2" x14ac:dyDescent="0.25">
      <c r="A910">
        <f ca="1">30470.2766779084*(((RANDBETWEEN(3800,4910))))</f>
        <v>122033458.09502321</v>
      </c>
      <c r="B910">
        <v>166099010.5799787</v>
      </c>
    </row>
    <row r="911" spans="1:2" x14ac:dyDescent="0.25">
      <c r="A911">
        <f ca="1">30094.3185911139*(((RANDBETWEEN(3800,4910))))</f>
        <v>135123490.47410142</v>
      </c>
      <c r="B911">
        <v>165381682.90690351</v>
      </c>
    </row>
    <row r="912" spans="1:2" x14ac:dyDescent="0.25">
      <c r="A912">
        <f ca="1">33848.4476800335*(((RANDBETWEEN(3800,4910))))</f>
        <v>143145085.23886153</v>
      </c>
      <c r="B912">
        <v>183768535.8708224</v>
      </c>
    </row>
    <row r="913" spans="1:2" x14ac:dyDescent="0.25">
      <c r="A913">
        <f ca="1">38271.6413817494*(((RANDBETWEEN(3800,4910))))</f>
        <v>174710042.90768605</v>
      </c>
      <c r="B913">
        <v>155328806.24078941</v>
      </c>
    </row>
    <row r="914" spans="1:2" x14ac:dyDescent="0.25">
      <c r="A914">
        <f ca="1">29464.6726178045*(((RANDBETWEEN(3800,4910))))</f>
        <v>124223059.75666361</v>
      </c>
      <c r="B914">
        <v>165510136.45464069</v>
      </c>
    </row>
    <row r="915" spans="1:2" x14ac:dyDescent="0.25">
      <c r="A915">
        <f ca="1">32859.4960354314*(((RANDBETWEEN(3800,4910))))</f>
        <v>132456628.51882407</v>
      </c>
      <c r="B915">
        <v>202610326.18148544</v>
      </c>
    </row>
    <row r="916" spans="1:2" x14ac:dyDescent="0.25">
      <c r="A916">
        <f ca="1">37447.4731209467*(((RANDBETWEEN(3800,4910))))</f>
        <v>179448291.19557664</v>
      </c>
      <c r="B916">
        <v>179546538.46829864</v>
      </c>
    </row>
    <row r="917" spans="1:2" x14ac:dyDescent="0.25">
      <c r="A917">
        <f ca="1">37022.5923915535*(((RANDBETWEEN(3800,4910))))</f>
        <v>147572053.27273223</v>
      </c>
      <c r="B917">
        <v>189008589.52216214</v>
      </c>
    </row>
    <row r="918" spans="1:2" x14ac:dyDescent="0.25">
      <c r="A918">
        <f ca="1">34670.0995208648*(((RANDBETWEEN(3800,4910))))</f>
        <v>140171212.36285657</v>
      </c>
      <c r="B918">
        <v>169219539.44176915</v>
      </c>
    </row>
    <row r="919" spans="1:2" x14ac:dyDescent="0.25">
      <c r="A919">
        <f ca="1">33496.8355242958*(((RANDBETWEEN(3800,4910))))</f>
        <v>131173607.91314232</v>
      </c>
      <c r="B919">
        <v>155534339.02960724</v>
      </c>
    </row>
    <row r="920" spans="1:2" x14ac:dyDescent="0.25">
      <c r="A920">
        <f ca="1">29463.122518948*(((RANDBETWEEN(3800,4910))))</f>
        <v>133232240.03068297</v>
      </c>
      <c r="B920">
        <v>145012926.20439431</v>
      </c>
    </row>
    <row r="921" spans="1:2" x14ac:dyDescent="0.25">
      <c r="A921">
        <f ca="1">32254.2830403793*(((RANDBETWEEN(3800,4910))))</f>
        <v>152401487.36579201</v>
      </c>
      <c r="B921">
        <v>163296293.59974763</v>
      </c>
    </row>
    <row r="922" spans="1:2" x14ac:dyDescent="0.25">
      <c r="A922">
        <f ca="1">30143.1829777522*(((RANDBETWEEN(3800,4910))))</f>
        <v>134800314.27650791</v>
      </c>
      <c r="B922">
        <v>149130201.49751842</v>
      </c>
    </row>
    <row r="923" spans="1:2" x14ac:dyDescent="0.25">
      <c r="A923">
        <f ca="1">30591.3326474572*(((RANDBETWEEN(3800,4910))))</f>
        <v>132919340.35320136</v>
      </c>
      <c r="B923">
        <v>191767481.3693479</v>
      </c>
    </row>
    <row r="924" spans="1:2" x14ac:dyDescent="0.25">
      <c r="A924">
        <f ca="1">32231.9036687146*(((RANDBETWEEN(3800,4910))))</f>
        <v>154551978.0914863</v>
      </c>
      <c r="B924">
        <v>177059879.75041676</v>
      </c>
    </row>
    <row r="925" spans="1:2" x14ac:dyDescent="0.25">
      <c r="A925">
        <f ca="1">37005.1921839889*(((RANDBETWEEN(3800,4910))))</f>
        <v>177661927.67533091</v>
      </c>
      <c r="B925">
        <v>201594791.03105727</v>
      </c>
    </row>
    <row r="926" spans="1:2" x14ac:dyDescent="0.25">
      <c r="A926">
        <f ca="1">39233.4253865104*(((RANDBETWEEN(3800,4910))))</f>
        <v>185181767.82432929</v>
      </c>
      <c r="B926">
        <v>193075977.7602511</v>
      </c>
    </row>
    <row r="927" spans="1:2" x14ac:dyDescent="0.25">
      <c r="A927">
        <f ca="1">38630.9138729449*(((RANDBETWEEN(3800,4910))))</f>
        <v>163408765.68255699</v>
      </c>
      <c r="B927">
        <v>165779200.68381339</v>
      </c>
    </row>
    <row r="928" spans="1:2" x14ac:dyDescent="0.25">
      <c r="A928">
        <f ca="1">28694.4259619071*(((RANDBETWEEN(3800,4910))))</f>
        <v>125193780.47180046</v>
      </c>
      <c r="B928">
        <v>180176665.21238944</v>
      </c>
    </row>
    <row r="929" spans="1:2" x14ac:dyDescent="0.25">
      <c r="A929">
        <f ca="1">41710.3138197297*(((RANDBETWEEN(3800,4910))))</f>
        <v>162878775.46604463</v>
      </c>
      <c r="B929">
        <v>157599879.04187462</v>
      </c>
    </row>
    <row r="930" spans="1:2" x14ac:dyDescent="0.25">
      <c r="A930">
        <f ca="1">34722.4554248971*(((RANDBETWEEN(3800,4910))))</f>
        <v>160035797.05335081</v>
      </c>
      <c r="B930">
        <v>151902022.43260637</v>
      </c>
    </row>
    <row r="931" spans="1:2" x14ac:dyDescent="0.25">
      <c r="A931">
        <f ca="1">35962.4827756019*(((RANDBETWEEN(3800,4910))))</f>
        <v>141764107.10142258</v>
      </c>
      <c r="B931">
        <v>193239421.02887991</v>
      </c>
    </row>
    <row r="932" spans="1:2" x14ac:dyDescent="0.25">
      <c r="A932">
        <f ca="1">31852.8419939044*(((RANDBETWEEN(3800,4910))))</f>
        <v>122187501.88861741</v>
      </c>
      <c r="B932">
        <v>182972098.84674859</v>
      </c>
    </row>
    <row r="933" spans="1:2" x14ac:dyDescent="0.25">
      <c r="A933">
        <f ca="1">31144.6872087593*(((RANDBETWEEN(3800,4910))))</f>
        <v>128066953.80241835</v>
      </c>
      <c r="B933">
        <v>161786009.58524296</v>
      </c>
    </row>
    <row r="934" spans="1:2" x14ac:dyDescent="0.25">
      <c r="A934">
        <f ca="1">33420.9950490777*(((RANDBETWEEN(3800,4910))))</f>
        <v>145347907.46843901</v>
      </c>
      <c r="B934">
        <v>150594633.79766297</v>
      </c>
    </row>
    <row r="935" spans="1:2" x14ac:dyDescent="0.25">
      <c r="A935">
        <f ca="1">42832.6131159765*(((RANDBETWEEN(3800,4910))))</f>
        <v>172187104.72622561</v>
      </c>
      <c r="B935">
        <v>200637570.45089939</v>
      </c>
    </row>
    <row r="936" spans="1:2" x14ac:dyDescent="0.25">
      <c r="A936">
        <f ca="1">32853.5009519053*(((RANDBETWEEN(3800,4910))))</f>
        <v>152965900.43207109</v>
      </c>
      <c r="B936">
        <v>150182738.46647495</v>
      </c>
    </row>
    <row r="937" spans="1:2" x14ac:dyDescent="0.25">
      <c r="A937">
        <f ca="1">31393.2772633879*(((RANDBETWEEN(3800,4910))))</f>
        <v>119357240.15540087</v>
      </c>
      <c r="B937">
        <v>160940421.37022224</v>
      </c>
    </row>
    <row r="938" spans="1:2" x14ac:dyDescent="0.25">
      <c r="A938">
        <f ca="1">30684.2282747555*(((RANDBETWEEN(3800,4910))))</f>
        <v>145995558.13128656</v>
      </c>
      <c r="B938">
        <v>203377383.84501755</v>
      </c>
    </row>
    <row r="939" spans="1:2" x14ac:dyDescent="0.25">
      <c r="A939">
        <f ca="1">34368.995140309*(((RANDBETWEEN(3800,4910))))</f>
        <v>154901061.09737283</v>
      </c>
      <c r="B939">
        <v>144334012.21663189</v>
      </c>
    </row>
    <row r="940" spans="1:2" x14ac:dyDescent="0.25">
      <c r="A940">
        <f ca="1">36911.1307681352*(((RANDBETWEEN(3800,4910))))</f>
        <v>144211787.91110417</v>
      </c>
      <c r="B940">
        <v>152115411.73837379</v>
      </c>
    </row>
    <row r="941" spans="1:2" x14ac:dyDescent="0.25">
      <c r="A941">
        <f ca="1">40297.0748709338*(((RANDBETWEEN(3800,4910))))</f>
        <v>182747234.53968459</v>
      </c>
      <c r="B941">
        <v>176843381.48028749</v>
      </c>
    </row>
    <row r="942" spans="1:2" x14ac:dyDescent="0.25">
      <c r="A942">
        <f ca="1">32855.8901154283*(((RANDBETWEEN(3800,4910))))</f>
        <v>138947559.29814646</v>
      </c>
      <c r="B942">
        <v>154134629.24534935</v>
      </c>
    </row>
    <row r="943" spans="1:2" x14ac:dyDescent="0.25">
      <c r="A943">
        <f ca="1">31013.5225961382*(((RANDBETWEEN(3800,4910))))</f>
        <v>150818760.38502002</v>
      </c>
      <c r="B943">
        <v>162296833.82870305</v>
      </c>
    </row>
    <row r="944" spans="1:2" x14ac:dyDescent="0.25">
      <c r="A944">
        <f ca="1">30834.7659091663*(((RANDBETWEEN(3800,4910))))</f>
        <v>144060026.32762507</v>
      </c>
      <c r="B944">
        <v>150801963.66814005</v>
      </c>
    </row>
    <row r="945" spans="1:2" x14ac:dyDescent="0.25">
      <c r="A945">
        <f ca="1">30602.2792031251*(((RANDBETWEEN(3800,4910))))</f>
        <v>126571026.78412552</v>
      </c>
      <c r="B945">
        <v>184749080.17190725</v>
      </c>
    </row>
    <row r="946" spans="1:2" x14ac:dyDescent="0.25">
      <c r="A946">
        <f ca="1">32426.248542952*(((RANDBETWEEN(3800,4910))))</f>
        <v>152987040.62564752</v>
      </c>
      <c r="B946">
        <v>155631969.13807186</v>
      </c>
    </row>
    <row r="947" spans="1:2" x14ac:dyDescent="0.25">
      <c r="A947">
        <f ca="1">34042.0519711679*(((RANDBETWEEN(3800,4910))))</f>
        <v>159725307.84871969</v>
      </c>
      <c r="B947">
        <v>190370654.63982311</v>
      </c>
    </row>
    <row r="948" spans="1:2" x14ac:dyDescent="0.25">
      <c r="A948">
        <f ca="1">36792.7401108792*(((RANDBETWEEN(3800,4910))))</f>
        <v>169651324.65126395</v>
      </c>
      <c r="B948">
        <v>146803999.69715673</v>
      </c>
    </row>
    <row r="949" spans="1:2" x14ac:dyDescent="0.25">
      <c r="A949">
        <f ca="1">30500.6123637138*(((RANDBETWEEN(3800,4910))))</f>
        <v>129383597.64687379</v>
      </c>
      <c r="B949">
        <v>188620570.30553666</v>
      </c>
    </row>
    <row r="950" spans="1:2" x14ac:dyDescent="0.25">
      <c r="A950">
        <f ca="1">39331.5208162052*(((RANDBETWEEN(3800,4910))))</f>
        <v>166529659.13581282</v>
      </c>
      <c r="B950">
        <v>147011648.403844</v>
      </c>
    </row>
    <row r="951" spans="1:2" x14ac:dyDescent="0.25">
      <c r="A951">
        <f ca="1">39371.5287045341*(((RANDBETWEEN(3800,4910))))</f>
        <v>154926965.45234162</v>
      </c>
      <c r="B951">
        <v>145241696.84750575</v>
      </c>
    </row>
    <row r="952" spans="1:2" x14ac:dyDescent="0.25">
      <c r="A952">
        <f ca="1">31761.6392041882*(((RANDBETWEEN(3800,4910))))</f>
        <v>151121879.33352748</v>
      </c>
      <c r="B952">
        <v>197419526.53979564</v>
      </c>
    </row>
    <row r="953" spans="1:2" x14ac:dyDescent="0.25">
      <c r="A953">
        <f ca="1">36063.0295977452*(((RANDBETWEEN(3800,4910))))</f>
        <v>153700632.14559001</v>
      </c>
      <c r="B953">
        <v>169464422.47515425</v>
      </c>
    </row>
    <row r="954" spans="1:2" x14ac:dyDescent="0.25">
      <c r="A954">
        <f ca="1">35415.8659100056*(((RANDBETWEEN(3800,4910))))</f>
        <v>136598994.81489152</v>
      </c>
      <c r="B954">
        <v>155220418.41084039</v>
      </c>
    </row>
    <row r="955" spans="1:2" x14ac:dyDescent="0.25">
      <c r="A955">
        <f ca="1">39485.0233405595*(((RANDBETWEEN(3800,4910))))</f>
        <v>193595069.43876329</v>
      </c>
      <c r="B955">
        <v>152549161.77668226</v>
      </c>
    </row>
    <row r="956" spans="1:2" x14ac:dyDescent="0.25">
      <c r="A956">
        <f ca="1">30624.1088375825*(((RANDBETWEEN(3800,4910))))</f>
        <v>147700076.92366025</v>
      </c>
      <c r="B956">
        <v>176299791.7650969</v>
      </c>
    </row>
    <row r="957" spans="1:2" x14ac:dyDescent="0.25">
      <c r="A957">
        <f ca="1">31572.2366644704*(((RANDBETWEEN(3800,4910))))</f>
        <v>135634328.71056476</v>
      </c>
      <c r="B957">
        <v>145060594.39487368</v>
      </c>
    </row>
    <row r="958" spans="1:2" x14ac:dyDescent="0.25">
      <c r="A958">
        <f ca="1">31763.7049146809*(((RANDBETWEEN(3800,4910))))</f>
        <v>144969549.23060372</v>
      </c>
      <c r="B958">
        <v>149612236.23265535</v>
      </c>
    </row>
    <row r="959" spans="1:2" x14ac:dyDescent="0.25">
      <c r="A959">
        <f ca="1">33688.4126779122*(((RANDBETWEEN(3800,4910))))</f>
        <v>146275087.84749496</v>
      </c>
      <c r="B959">
        <v>178595373.26536629</v>
      </c>
    </row>
    <row r="960" spans="1:2" x14ac:dyDescent="0.25">
      <c r="A960">
        <f ca="1">40712.3073646437*(((RANDBETWEEN(3800,4910))))</f>
        <v>154706767.9856461</v>
      </c>
      <c r="B960">
        <v>174768589.63671982</v>
      </c>
    </row>
    <row r="961" spans="1:2" x14ac:dyDescent="0.25">
      <c r="A961">
        <f ca="1">35784.7943951111*(((RANDBETWEEN(3800,4910))))</f>
        <v>158848702.31989819</v>
      </c>
      <c r="B961">
        <v>150448370.91315293</v>
      </c>
    </row>
    <row r="962" spans="1:2" x14ac:dyDescent="0.25">
      <c r="A962">
        <f ca="1">31069.2233843011*(((RANDBETWEEN(3800,4910))))</f>
        <v>150592525.7437073</v>
      </c>
      <c r="B962">
        <v>193268474.27903956</v>
      </c>
    </row>
    <row r="963" spans="1:2" x14ac:dyDescent="0.25">
      <c r="A963">
        <f ca="1">29448.8950190809*(((RANDBETWEEN(3800,4910))))</f>
        <v>139617211.28546235</v>
      </c>
      <c r="B963">
        <v>148949708.52439815</v>
      </c>
    </row>
    <row r="964" spans="1:2" x14ac:dyDescent="0.25">
      <c r="A964">
        <f ca="1">39827.3022588133*(((RANDBETWEEN(3800,4910))))</f>
        <v>167792424.41638044</v>
      </c>
      <c r="B964">
        <v>170277440.11001164</v>
      </c>
    </row>
    <row r="965" spans="1:2" x14ac:dyDescent="0.25">
      <c r="A965">
        <f ca="1">37653.326453342*(((RANDBETWEEN(3800,4910))))</f>
        <v>144588773.58083341</v>
      </c>
      <c r="B965">
        <v>170031196.55818987</v>
      </c>
    </row>
    <row r="966" spans="1:2" x14ac:dyDescent="0.25">
      <c r="A966">
        <f ca="1">28940.8861325228*(((RANDBETWEEN(3800,4910))))</f>
        <v>129365761.01237689</v>
      </c>
      <c r="B966">
        <v>187550050.06001294</v>
      </c>
    </row>
    <row r="967" spans="1:2" x14ac:dyDescent="0.25">
      <c r="A967">
        <f ca="1">32637.4462478659*(((RANDBETWEEN(3800,4910))))</f>
        <v>124283395.31187329</v>
      </c>
      <c r="B967">
        <v>179624587.11694443</v>
      </c>
    </row>
    <row r="968" spans="1:2" x14ac:dyDescent="0.25">
      <c r="A968">
        <f ca="1">32580.3883178617*(((RANDBETWEEN(3800,4910))))</f>
        <v>124685146.09245661</v>
      </c>
      <c r="B968">
        <v>201407054.30419034</v>
      </c>
    </row>
    <row r="969" spans="1:2" x14ac:dyDescent="0.25">
      <c r="A969">
        <f ca="1">35561.0253896649*(((RANDBETWEEN(3800,4910))))</f>
        <v>159491198.87264684</v>
      </c>
      <c r="B969">
        <v>165934259.46980146</v>
      </c>
    </row>
    <row r="970" spans="1:2" x14ac:dyDescent="0.25">
      <c r="A970">
        <f ca="1">32856.7133716622*(((RANDBETWEEN(3800,4910))))</f>
        <v>148413774.29979816</v>
      </c>
      <c r="B970">
        <v>151233757.80247995</v>
      </c>
    </row>
    <row r="971" spans="1:2" x14ac:dyDescent="0.25">
      <c r="A971">
        <f ca="1">30590.5842248402*(((RANDBETWEEN(3800,4910))))</f>
        <v>129275808.93417479</v>
      </c>
      <c r="B971">
        <v>148724117.80368885</v>
      </c>
    </row>
    <row r="972" spans="1:2" x14ac:dyDescent="0.25">
      <c r="A972">
        <f ca="1">32180.931171245*(((RANDBETWEEN(3800,4910))))</f>
        <v>157815286.46378529</v>
      </c>
      <c r="B972">
        <v>188512991.75078055</v>
      </c>
    </row>
    <row r="973" spans="1:2" x14ac:dyDescent="0.25">
      <c r="A973">
        <f ca="1">33644.9908694303*(((RANDBETWEEN(3800,4910))))</f>
        <v>150426754.17722285</v>
      </c>
      <c r="B973">
        <v>176501868.35063028</v>
      </c>
    </row>
    <row r="974" spans="1:2" x14ac:dyDescent="0.25">
      <c r="A974">
        <f ca="1">30904.5067089626*(((RANDBETWEEN(3800,4910))))</f>
        <v>127419281.16105294</v>
      </c>
      <c r="B974">
        <v>158065809.28947341</v>
      </c>
    </row>
    <row r="975" spans="1:2" x14ac:dyDescent="0.25">
      <c r="A975">
        <f ca="1">30801.3558430432*(((RANDBETWEEN(3800,4910))))</f>
        <v>143257106.02599412</v>
      </c>
      <c r="B975">
        <v>167120032.48269004</v>
      </c>
    </row>
    <row r="976" spans="1:2" x14ac:dyDescent="0.25">
      <c r="A976">
        <f ca="1">30723.8101822355*(((RANDBETWEEN(3800,4910))))</f>
        <v>137396879.13495725</v>
      </c>
      <c r="B976">
        <v>159193561.23527211</v>
      </c>
    </row>
    <row r="977" spans="1:2" x14ac:dyDescent="0.25">
      <c r="A977">
        <f ca="1">32414.5037860359*(((RANDBETWEEN(3800,4910))))</f>
        <v>134196045.6741886</v>
      </c>
      <c r="B977">
        <v>158415595.70187965</v>
      </c>
    </row>
    <row r="978" spans="1:2" x14ac:dyDescent="0.25">
      <c r="A978">
        <f ca="1">40768.2057288422*(((RANDBETWEEN(3800,4910))))</f>
        <v>179787787.26419407</v>
      </c>
      <c r="B978">
        <v>165699895.78884205</v>
      </c>
    </row>
    <row r="979" spans="1:2" x14ac:dyDescent="0.25">
      <c r="A979">
        <f ca="1">29810.1517478164*(((RANDBETWEEN(3800,4910))))</f>
        <v>122549533.83527341</v>
      </c>
      <c r="B979">
        <v>175146564.24611592</v>
      </c>
    </row>
    <row r="980" spans="1:2" x14ac:dyDescent="0.25">
      <c r="A980">
        <f ca="1">31554.0632120358*(((RANDBETWEEN(3800,4910))))</f>
        <v>127005104.42844392</v>
      </c>
      <c r="B980">
        <v>165221413.76649714</v>
      </c>
    </row>
    <row r="981" spans="1:2" x14ac:dyDescent="0.25">
      <c r="A981">
        <f ca="1">33049.5901486994*(((RANDBETWEEN(3800,4910))))</f>
        <v>160621008.1226792</v>
      </c>
      <c r="B981">
        <v>174381614.93927324</v>
      </c>
    </row>
    <row r="982" spans="1:2" x14ac:dyDescent="0.25">
      <c r="A982">
        <f ca="1">30412.4472194146*(((RANDBETWEEN(3800,4910))))</f>
        <v>148047793.06411028</v>
      </c>
      <c r="B982">
        <v>154765535.44847408</v>
      </c>
    </row>
    <row r="983" spans="1:2" x14ac:dyDescent="0.25">
      <c r="A983">
        <f ca="1">30210.4969743023*(((RANDBETWEEN(3800,4910))))</f>
        <v>124285984.55227973</v>
      </c>
      <c r="B983">
        <v>152501924.86865994</v>
      </c>
    </row>
    <row r="984" spans="1:2" x14ac:dyDescent="0.25">
      <c r="A984">
        <f ca="1">30577.7923661537*(((RANDBETWEEN(3800,4910))))</f>
        <v>143837935.29038686</v>
      </c>
      <c r="B984">
        <v>151374552.61664981</v>
      </c>
    </row>
    <row r="985" spans="1:2" x14ac:dyDescent="0.25">
      <c r="A985">
        <f ca="1">32253.7645437221*(((RANDBETWEEN(3800,4910))))</f>
        <v>130369716.2857248</v>
      </c>
      <c r="B985">
        <v>178498702.81033188</v>
      </c>
    </row>
    <row r="986" spans="1:2" x14ac:dyDescent="0.25">
      <c r="A986">
        <f ca="1">32361.4957160375*(((RANDBETWEEN(3800,4910))))</f>
        <v>136144812.4773699</v>
      </c>
      <c r="B986">
        <v>159120696.96428695</v>
      </c>
    </row>
    <row r="987" spans="1:2" x14ac:dyDescent="0.25">
      <c r="A987">
        <f ca="1">37176.6475524956*(((RANDBETWEEN(3800,4910))))</f>
        <v>151494838.77641949</v>
      </c>
      <c r="B987">
        <v>174743314.98664311</v>
      </c>
    </row>
    <row r="988" spans="1:2" x14ac:dyDescent="0.25">
      <c r="A988">
        <f ca="1">42278.5785524229*(((RANDBETWEEN(3800,4910))))</f>
        <v>182728016.50357196</v>
      </c>
      <c r="B988">
        <v>180021693.8091279</v>
      </c>
    </row>
    <row r="989" spans="1:2" x14ac:dyDescent="0.25">
      <c r="A989">
        <f ca="1">32069.5046496055*(((RANDBETWEEN(3800,4910))))</f>
        <v>142196183.61635083</v>
      </c>
      <c r="B989">
        <v>148138599.8249954</v>
      </c>
    </row>
    <row r="990" spans="1:2" x14ac:dyDescent="0.25">
      <c r="A990">
        <f ca="1">31290.5973223121*(((RANDBETWEEN(3800,4910))))</f>
        <v>142591251.99777621</v>
      </c>
      <c r="B990">
        <v>170221148.86190462</v>
      </c>
    </row>
    <row r="991" spans="1:2" x14ac:dyDescent="0.25">
      <c r="A991">
        <f ca="1">30276.1789689924*(((RANDBETWEEN(3800,4910))))</f>
        <v>131973864.12583788</v>
      </c>
      <c r="B991">
        <v>144938303.26066306</v>
      </c>
    </row>
    <row r="992" spans="1:2" x14ac:dyDescent="0.25">
      <c r="A992">
        <f ca="1">31027.4145359302*(((RANDBETWEEN(3800,4910))))</f>
        <v>144215422.76300344</v>
      </c>
      <c r="B992">
        <v>189082129.1140756</v>
      </c>
    </row>
    <row r="993" spans="1:2" x14ac:dyDescent="0.25">
      <c r="A993">
        <f ca="1">31073.9130430771*(((RANDBETWEEN(3800,4910))))</f>
        <v>137346695.65040067</v>
      </c>
      <c r="B993">
        <v>184656547.76307815</v>
      </c>
    </row>
    <row r="994" spans="1:2" x14ac:dyDescent="0.25">
      <c r="A994">
        <f ca="1">37593.9057880359*(((RANDBETWEEN(3800,4910))))</f>
        <v>167556038.09727621</v>
      </c>
      <c r="B994">
        <v>186914585.63691664</v>
      </c>
    </row>
    <row r="995" spans="1:2" x14ac:dyDescent="0.25">
      <c r="A995">
        <f ca="1">29084.4868336319*(((RANDBETWEEN(3800,4910))))</f>
        <v>138994762.5779269</v>
      </c>
      <c r="B995">
        <v>171470747.02909288</v>
      </c>
    </row>
    <row r="996" spans="1:2" x14ac:dyDescent="0.25">
      <c r="A996">
        <f ca="1">29905.4253612466*(((RANDBETWEEN(3800,4910))))</f>
        <v>120638485.90726878</v>
      </c>
      <c r="B996">
        <v>169384436.01296255</v>
      </c>
    </row>
    <row r="997" spans="1:2" x14ac:dyDescent="0.25">
      <c r="A997">
        <f ca="1">31621.0681075191*(((RANDBETWEEN(3800,4910))))</f>
        <v>131575264.39538719</v>
      </c>
      <c r="B997">
        <v>147195064.20125017</v>
      </c>
    </row>
    <row r="998" spans="1:2" x14ac:dyDescent="0.25">
      <c r="A998">
        <f ca="1">32456.0094694763*(((RANDBETWEEN(3800,4910))))</f>
        <v>134043319.10893731</v>
      </c>
      <c r="B998">
        <v>154453699.62355062</v>
      </c>
    </row>
    <row r="999" spans="1:2" x14ac:dyDescent="0.25">
      <c r="A999">
        <f ca="1">29446.068653234*(((RANDBETWEEN(3800,4910))))</f>
        <v>135039670.84373114</v>
      </c>
      <c r="B999">
        <v>195351401.07890469</v>
      </c>
    </row>
    <row r="1000" spans="1:2" x14ac:dyDescent="0.25">
      <c r="A1000">
        <f ca="1">27481.5464339561*(((RANDBETWEEN(3800,4910))))</f>
        <v>124821183.9030285</v>
      </c>
      <c r="B1000">
        <v>143613791.71651831</v>
      </c>
    </row>
    <row r="1001" spans="1:2" x14ac:dyDescent="0.25">
      <c r="A1001">
        <f ca="1">37448.9910602573*(((RANDBETWEEN(3800,4910))))</f>
        <v>151144127.91919851</v>
      </c>
      <c r="B1001">
        <v>152173231.53347576</v>
      </c>
    </row>
    <row r="1002" spans="1:2" x14ac:dyDescent="0.25">
      <c r="A1002">
        <f ca="1">35368.4902696185*(((RANDBETWEEN(3800,4910))))</f>
        <v>166656326.15044218</v>
      </c>
      <c r="B1002">
        <v>184874975.01186118</v>
      </c>
    </row>
    <row r="1003" spans="1:2" x14ac:dyDescent="0.25">
      <c r="A1003">
        <f ca="1">37465.0891876*(((RANDBETWEEN(3800,4910))))</f>
        <v>166232600.72538128</v>
      </c>
      <c r="B1003">
        <v>198417739.45349193</v>
      </c>
    </row>
    <row r="1004" spans="1:2" x14ac:dyDescent="0.25">
      <c r="A1004">
        <f ca="1">36839.6925207939*(((RANDBETWEEN(3800,4910))))</f>
        <v>143564281.75353378</v>
      </c>
      <c r="B1004">
        <v>198787430.37024787</v>
      </c>
    </row>
    <row r="1005" spans="1:2" x14ac:dyDescent="0.25">
      <c r="A1005">
        <f ca="1">33333.8085535146*(((RANDBETWEEN(3800,4910))))</f>
        <v>141268680.6497947</v>
      </c>
      <c r="B1005">
        <v>146225162.52425832</v>
      </c>
    </row>
    <row r="1006" spans="1:2" x14ac:dyDescent="0.25">
      <c r="A1006">
        <f ca="1">29178.7977771856*(((RANDBETWEEN(3800,4910))))</f>
        <v>137957355.89053345</v>
      </c>
      <c r="B1006">
        <v>151543714.2860885</v>
      </c>
    </row>
    <row r="1007" spans="1:2" x14ac:dyDescent="0.25">
      <c r="A1007">
        <f ca="1">30977.5210077996*(((RANDBETWEEN(3800,4910))))</f>
        <v>124963319.74546345</v>
      </c>
      <c r="B1007">
        <v>150284515.44777495</v>
      </c>
    </row>
    <row r="1008" spans="1:2" x14ac:dyDescent="0.25">
      <c r="A1008">
        <f ca="1">33598.708810367*(((RANDBETWEEN(3800,4910))))</f>
        <v>140610596.3713859</v>
      </c>
      <c r="B1008">
        <v>146734978.70189947</v>
      </c>
    </row>
    <row r="1009" spans="1:2" x14ac:dyDescent="0.25">
      <c r="A1009">
        <f ca="1">33903.5859843209*(((RANDBETWEEN(3800,4910))))</f>
        <v>141920410.93036729</v>
      </c>
      <c r="B1009">
        <v>191682727.05140862</v>
      </c>
    </row>
    <row r="1010" spans="1:2" x14ac:dyDescent="0.25">
      <c r="A1010">
        <f ca="1">30021.8895917584*(((RANDBETWEEN(3800,4910))))</f>
        <v>123660163.22845285</v>
      </c>
      <c r="B1010">
        <v>181802876.04435953</v>
      </c>
    </row>
    <row r="1011" spans="1:2" x14ac:dyDescent="0.25">
      <c r="A1011">
        <f ca="1">36523.9745255459*(((RANDBETWEEN(3800,4910))))</f>
        <v>154934699.93736574</v>
      </c>
      <c r="B1011">
        <v>171981874.29096681</v>
      </c>
    </row>
    <row r="1012" spans="1:2" x14ac:dyDescent="0.25">
      <c r="A1012">
        <f ca="1">30931.1335836965*(((RANDBETWEEN(3800,4910))))</f>
        <v>133498772.54723424</v>
      </c>
      <c r="B1012">
        <v>155986496.69737741</v>
      </c>
    </row>
    <row r="1013" spans="1:2" x14ac:dyDescent="0.25">
      <c r="A1013">
        <f ca="1">40261.1819201772*(((RANDBETWEEN(3800,4910))))</f>
        <v>188704159.65987048</v>
      </c>
      <c r="B1013">
        <v>162227235.00975588</v>
      </c>
    </row>
    <row r="1014" spans="1:2" x14ac:dyDescent="0.25">
      <c r="A1014">
        <f ca="1">38865.2463618301*(((RANDBETWEEN(3800,4910))))</f>
        <v>163428360.95149562</v>
      </c>
      <c r="B1014">
        <v>174617225.1108028</v>
      </c>
    </row>
    <row r="1015" spans="1:2" x14ac:dyDescent="0.25">
      <c r="A1015">
        <f ca="1">29520.4242031089*(((RANDBETWEEN(3800,4910))))</f>
        <v>133934164.60950485</v>
      </c>
      <c r="B1015">
        <v>176294605.49633086</v>
      </c>
    </row>
    <row r="1016" spans="1:2" x14ac:dyDescent="0.25">
      <c r="A1016">
        <f ca="1">38611.9803947874*(((RANDBETWEEN(3800,4910))))</f>
        <v>163598960.93271425</v>
      </c>
      <c r="B1016">
        <v>190198561.07218051</v>
      </c>
    </row>
    <row r="1017" spans="1:2" x14ac:dyDescent="0.25">
      <c r="A1017">
        <f ca="1">37133.3934040122*(((RANDBETWEEN(3800,4910))))</f>
        <v>145451501.96351585</v>
      </c>
      <c r="B1017">
        <v>186253879.87436551</v>
      </c>
    </row>
    <row r="1018" spans="1:2" x14ac:dyDescent="0.25">
      <c r="A1018">
        <f ca="1">35591.0131307396*(((RANDBETWEEN(3800,4910))))</f>
        <v>154963271.17124015</v>
      </c>
      <c r="B1018">
        <v>171523883.50527748</v>
      </c>
    </row>
    <row r="1019" spans="1:2" x14ac:dyDescent="0.25">
      <c r="A1019">
        <f ca="1">32246.0520340309*(((RANDBETWEEN(3800,4910))))</f>
        <v>146655044.65077251</v>
      </c>
      <c r="B1019">
        <v>170214429.62515444</v>
      </c>
    </row>
    <row r="1020" spans="1:2" x14ac:dyDescent="0.25">
      <c r="A1020">
        <f ca="1">33297.7499479609*(((RANDBETWEEN(3800,4910))))</f>
        <v>148674453.51764542</v>
      </c>
      <c r="B1020">
        <v>154491170.12522653</v>
      </c>
    </row>
    <row r="1021" spans="1:2" x14ac:dyDescent="0.25">
      <c r="A1021">
        <f ca="1">30186.6329376809*(((RANDBETWEEN(3800,4910))))</f>
        <v>131825026.03885245</v>
      </c>
      <c r="B1021">
        <v>167090565.45627257</v>
      </c>
    </row>
    <row r="1022" spans="1:2" x14ac:dyDescent="0.25">
      <c r="A1022">
        <f ca="1">31084.6594741532*(((RANDBETWEEN(3800,4910))))</f>
        <v>133974882.33360028</v>
      </c>
      <c r="B1022">
        <v>169151669.01869208</v>
      </c>
    </row>
    <row r="1023" spans="1:2" x14ac:dyDescent="0.25">
      <c r="A1023">
        <f ca="1">29256.3790970475*(((RANDBETWEEN(3800,4910))))</f>
        <v>130629732.66831703</v>
      </c>
      <c r="B1023">
        <v>148764608.06799871</v>
      </c>
    </row>
    <row r="1024" spans="1:2" x14ac:dyDescent="0.25">
      <c r="A1024">
        <f ca="1">28464.5352244358*(((RANDBETWEEN(3800,4910))))</f>
        <v>138024531.30328912</v>
      </c>
      <c r="B1024">
        <v>155993792.8442924</v>
      </c>
    </row>
    <row r="1025" spans="1:2" x14ac:dyDescent="0.25">
      <c r="A1025">
        <f ca="1">31840.3686857194*(((RANDBETWEEN(3800,4910))))</f>
        <v>155317318.44893911</v>
      </c>
      <c r="B1025">
        <v>185642345.42711854</v>
      </c>
    </row>
    <row r="1026" spans="1:2" x14ac:dyDescent="0.25">
      <c r="A1026">
        <f ca="1">38445.3983909294*(((RANDBETWEEN(3800,4910))))</f>
        <v>183845895.10542417</v>
      </c>
      <c r="B1026">
        <v>147711243.19527245</v>
      </c>
    </row>
    <row r="1027" spans="1:2" x14ac:dyDescent="0.25">
      <c r="A1027">
        <f ca="1">33446.6901166389*(((RANDBETWEEN(3800,4910))))</f>
        <v>140275418.34918371</v>
      </c>
      <c r="B1027">
        <v>163253096.63957042</v>
      </c>
    </row>
    <row r="1028" spans="1:2" x14ac:dyDescent="0.25">
      <c r="A1028">
        <f ca="1">32240.6264197193*(((RANDBETWEEN(3800,4910))))</f>
        <v>128124249.39196452</v>
      </c>
      <c r="B1028">
        <v>163170777.30670789</v>
      </c>
    </row>
    <row r="1029" spans="1:2" x14ac:dyDescent="0.25">
      <c r="A1029">
        <f ca="1">28604.9321432581*(((RANDBETWEEN(3800,4910))))</f>
        <v>109671309.83725157</v>
      </c>
      <c r="B1029">
        <v>152545527.71916348</v>
      </c>
    </row>
    <row r="1030" spans="1:2" x14ac:dyDescent="0.25">
      <c r="A1030">
        <f ca="1">33914.262083327*(((RANDBETWEEN(3800,4910))))</f>
        <v>150850637.74663836</v>
      </c>
      <c r="B1030">
        <v>154220003.90449679</v>
      </c>
    </row>
    <row r="1031" spans="1:2" x14ac:dyDescent="0.25">
      <c r="A1031">
        <f ca="1">40008.6017696016*(((RANDBETWEEN(3800,4910))))</f>
        <v>177518166.05172235</v>
      </c>
      <c r="B1031">
        <v>161422650.56735778</v>
      </c>
    </row>
    <row r="1032" spans="1:2" x14ac:dyDescent="0.25">
      <c r="A1032">
        <f ca="1">29324.2784603152*(((RANDBETWEEN(3800,4910))))</f>
        <v>117355762.39818124</v>
      </c>
      <c r="B1032">
        <v>153871127.78618211</v>
      </c>
    </row>
    <row r="1033" spans="1:2" x14ac:dyDescent="0.25">
      <c r="A1033">
        <f ca="1">31314.4308089936*(((RANDBETWEEN(3800,4910))))</f>
        <v>136249088.44993117</v>
      </c>
      <c r="B1033">
        <v>160579668.77884433</v>
      </c>
    </row>
    <row r="1034" spans="1:2" x14ac:dyDescent="0.25">
      <c r="A1034">
        <f ca="1">33913.8568534117*(((RANDBETWEEN(3800,4910))))</f>
        <v>143116475.92139739</v>
      </c>
      <c r="B1034">
        <v>156487057.15177596</v>
      </c>
    </row>
    <row r="1035" spans="1:2" x14ac:dyDescent="0.25">
      <c r="A1035">
        <f ca="1">29669.8657592703*(((RANDBETWEEN(3800,4910))))</f>
        <v>130695758.66958584</v>
      </c>
      <c r="B1035">
        <v>167642118.47900963</v>
      </c>
    </row>
    <row r="1036" spans="1:2" x14ac:dyDescent="0.25">
      <c r="A1036">
        <f ca="1">37594.5397597757*(((RANDBETWEEN(3800,4910))))</f>
        <v>164739273.22733724</v>
      </c>
      <c r="B1036">
        <v>187185195.66336977</v>
      </c>
    </row>
    <row r="1037" spans="1:2" x14ac:dyDescent="0.25">
      <c r="A1037">
        <f ca="1">38363.8587405738*(((RANDBETWEEN(3800,4910))))</f>
        <v>163967132.25721252</v>
      </c>
      <c r="B1037">
        <v>153464150.51672354</v>
      </c>
    </row>
    <row r="1038" spans="1:2" x14ac:dyDescent="0.25">
      <c r="A1038">
        <f ca="1">31130.7838321014*(((RANDBETWEEN(3800,4910))))</f>
        <v>132741662.26008053</v>
      </c>
      <c r="B1038">
        <v>155153926.68605292</v>
      </c>
    </row>
    <row r="1039" spans="1:2" x14ac:dyDescent="0.25">
      <c r="A1039">
        <f ca="1">32258.8399129235*(((RANDBETWEEN(3800,4910))))</f>
        <v>148680993.15866441</v>
      </c>
      <c r="B1039">
        <v>154450458.91117209</v>
      </c>
    </row>
    <row r="1040" spans="1:2" x14ac:dyDescent="0.25">
      <c r="A1040">
        <f ca="1">31197.1883790687*(((RANDBETWEEN(3800,4910))))</f>
        <v>152211082.10147613</v>
      </c>
      <c r="B1040">
        <v>172403201.79134312</v>
      </c>
    </row>
    <row r="1041" spans="1:2" x14ac:dyDescent="0.25">
      <c r="A1041">
        <f ca="1">32813.7593311201*(((RANDBETWEEN(3800,4910))))</f>
        <v>140803841.28983629</v>
      </c>
      <c r="B1041">
        <v>181803227.43891752</v>
      </c>
    </row>
    <row r="1042" spans="1:2" x14ac:dyDescent="0.25">
      <c r="A1042">
        <f ca="1">35204.8919785721*(((RANDBETWEEN(3800,4910))))</f>
        <v>144938540.27578136</v>
      </c>
      <c r="B1042">
        <v>187129952.88145781</v>
      </c>
    </row>
    <row r="1043" spans="1:2" x14ac:dyDescent="0.25">
      <c r="A1043">
        <f ca="1">33105.5639469479*(((RANDBETWEEN(3800,4910))))</f>
        <v>127323998.93996154</v>
      </c>
      <c r="B1043">
        <v>145752985.73465148</v>
      </c>
    </row>
    <row r="1044" spans="1:2" x14ac:dyDescent="0.25">
      <c r="A1044">
        <f ca="1">32509.456899077*(((RANDBETWEEN(3800,4910))))</f>
        <v>127339542.67368478</v>
      </c>
      <c r="B1044">
        <v>196403640.98451769</v>
      </c>
    </row>
    <row r="1045" spans="1:2" x14ac:dyDescent="0.25">
      <c r="A1045">
        <f ca="1">32251.1168366986*(((RANDBETWEEN(3800,4910))))</f>
        <v>149354922.07075098</v>
      </c>
      <c r="B1045">
        <v>154152242.1972717</v>
      </c>
    </row>
    <row r="1046" spans="1:2" x14ac:dyDescent="0.25">
      <c r="A1046">
        <f ca="1">31130.2465307645*(((RANDBETWEEN(3800,4910))))</f>
        <v>134389274.27331018</v>
      </c>
      <c r="B1046">
        <v>151941787.39397123</v>
      </c>
    </row>
    <row r="1047" spans="1:2" x14ac:dyDescent="0.25">
      <c r="A1047">
        <f ca="1">32064.216094893*(((RANDBETWEEN(3800,4910))))</f>
        <v>123703745.69409731</v>
      </c>
      <c r="B1047">
        <v>167894155.54860723</v>
      </c>
    </row>
    <row r="1048" spans="1:2" x14ac:dyDescent="0.25">
      <c r="A1048">
        <f ca="1">35607.349885516*(((RANDBETWEEN(3800,4910))))</f>
        <v>169882666.30379698</v>
      </c>
      <c r="B1048">
        <v>199421948.95370489</v>
      </c>
    </row>
    <row r="1049" spans="1:2" x14ac:dyDescent="0.25">
      <c r="A1049">
        <f ca="1">32303.2925689215*(((RANDBETWEEN(3800,4910))))</f>
        <v>130731425.02642512</v>
      </c>
      <c r="B1049">
        <v>143895033.99680233</v>
      </c>
    </row>
    <row r="1050" spans="1:2" x14ac:dyDescent="0.25">
      <c r="A1050">
        <f ca="1">32092.2042044925*(((RANDBETWEEN(3800,4910))))</f>
        <v>150737083.1485011</v>
      </c>
      <c r="B1050">
        <v>182254500.00538597</v>
      </c>
    </row>
    <row r="1051" spans="1:2" x14ac:dyDescent="0.25">
      <c r="A1051">
        <f ca="1">30287.2849891832*(((RANDBETWEEN(3800,4910))))</f>
        <v>148225972.73706251</v>
      </c>
      <c r="B1051">
        <v>161047745.0778268</v>
      </c>
    </row>
    <row r="1052" spans="1:2" x14ac:dyDescent="0.25">
      <c r="A1052">
        <f ca="1">35169.3139500522*(((RANDBETWEEN(3800,4910))))</f>
        <v>168461013.82075012</v>
      </c>
      <c r="B1052">
        <v>154516507.25841558</v>
      </c>
    </row>
    <row r="1053" spans="1:2" x14ac:dyDescent="0.25">
      <c r="A1053">
        <f ca="1">38335.6571754187*(((RANDBETWEEN(3800,4910))))</f>
        <v>151809202.41465822</v>
      </c>
      <c r="B1053">
        <v>193875064.98995379</v>
      </c>
    </row>
    <row r="1054" spans="1:2" x14ac:dyDescent="0.25">
      <c r="A1054">
        <f ca="1">31024.1060257603*(((RANDBETWEEN(3800,4910))))</f>
        <v>134365403.19756767</v>
      </c>
      <c r="B1054">
        <v>158181353.0162397</v>
      </c>
    </row>
    <row r="1055" spans="1:2" x14ac:dyDescent="0.25">
      <c r="A1055">
        <f ca="1">37373.1823609326*(((RANDBETWEEN(3800,4910))))</f>
        <v>159284503.22229481</v>
      </c>
      <c r="B1055">
        <v>177221971.21148214</v>
      </c>
    </row>
    <row r="1056" spans="1:2" x14ac:dyDescent="0.25">
      <c r="A1056">
        <f ca="1">32013.5239678085*(((RANDBETWEEN(3800,4910))))</f>
        <v>154049077.33309442</v>
      </c>
      <c r="B1056">
        <v>151429561.48987424</v>
      </c>
    </row>
    <row r="1057" spans="1:2" x14ac:dyDescent="0.25">
      <c r="A1057">
        <f ca="1">31789.4545041967*(((RANDBETWEEN(3800,4910))))</f>
        <v>122866241.65872006</v>
      </c>
      <c r="B1057">
        <v>146522451.71511114</v>
      </c>
    </row>
    <row r="1058" spans="1:2" x14ac:dyDescent="0.25">
      <c r="A1058">
        <f ca="1">30419.6819709942*(((RANDBETWEEN(3800,4910))))</f>
        <v>146075312.82471415</v>
      </c>
      <c r="B1058">
        <v>169358558.6073406</v>
      </c>
    </row>
    <row r="1059" spans="1:2" x14ac:dyDescent="0.25">
      <c r="A1059">
        <f ca="1">40220.9661120259*(((RANDBETWEEN(3800,4910))))</f>
        <v>191652903.52380329</v>
      </c>
      <c r="B1059">
        <v>203070070.9866966</v>
      </c>
    </row>
    <row r="1060" spans="1:2" x14ac:dyDescent="0.25">
      <c r="A1060">
        <f ca="1">32043.376462893*(((RANDBETWEEN(3800,4910))))</f>
        <v>148553093.28197184</v>
      </c>
      <c r="B1060">
        <v>182487522.57117975</v>
      </c>
    </row>
    <row r="1061" spans="1:2" x14ac:dyDescent="0.25">
      <c r="A1061">
        <f ca="1">40513.1132313236*(((RANDBETWEEN(3800,4910))))</f>
        <v>163835029.90747267</v>
      </c>
      <c r="B1061">
        <v>145712067.32727674</v>
      </c>
    </row>
    <row r="1062" spans="1:2" x14ac:dyDescent="0.25">
      <c r="A1062">
        <f ca="1">28423.5608650293*(((RANDBETWEEN(3800,4910))))</f>
        <v>134301325.08726332</v>
      </c>
      <c r="B1062">
        <v>188371741.82305586</v>
      </c>
    </row>
    <row r="1063" spans="1:2" x14ac:dyDescent="0.25">
      <c r="A1063">
        <f ca="1">34526.3148193428*(((RANDBETWEEN(3800,4910))))</f>
        <v>145908206.42654255</v>
      </c>
      <c r="B1063">
        <v>146213624.78083727</v>
      </c>
    </row>
    <row r="1064" spans="1:2" x14ac:dyDescent="0.25">
      <c r="A1064">
        <f ca="1">34160.6987650185*(((RANDBETWEEN(3800,4910))))</f>
        <v>148496557.53153563</v>
      </c>
      <c r="B1064">
        <v>198748419.56550658</v>
      </c>
    </row>
    <row r="1065" spans="1:2" x14ac:dyDescent="0.25">
      <c r="A1065">
        <f ca="1">29472.5215710505*(((RANDBETWEEN(3800,4910))))</f>
        <v>129679094.9126222</v>
      </c>
      <c r="B1065">
        <v>148126165.43255073</v>
      </c>
    </row>
    <row r="1066" spans="1:2" x14ac:dyDescent="0.25">
      <c r="A1066">
        <f ca="1">30430.3118694261*(((RANDBETWEEN(3800,4910))))</f>
        <v>133436917.54743363</v>
      </c>
      <c r="B1066">
        <v>155412018.14781085</v>
      </c>
    </row>
    <row r="1067" spans="1:2" x14ac:dyDescent="0.25">
      <c r="A1067">
        <f ca="1">41318.1690521649*(((RANDBETWEEN(3800,4910))))</f>
        <v>157752769.44116563</v>
      </c>
      <c r="B1067">
        <v>148246306.94799578</v>
      </c>
    </row>
    <row r="1068" spans="1:2" x14ac:dyDescent="0.25">
      <c r="A1068">
        <f ca="1">38512.0163185381*(((RANDBETWEEN(3800,4910))))</f>
        <v>168682631.47519687</v>
      </c>
      <c r="B1068">
        <v>180248073.64990395</v>
      </c>
    </row>
    <row r="1069" spans="1:2" x14ac:dyDescent="0.25">
      <c r="A1069">
        <f ca="1">31814.5459169817*(((RANDBETWEEN(3800,4910))))</f>
        <v>134289198.31557977</v>
      </c>
      <c r="B1069">
        <v>200700358.5510641</v>
      </c>
    </row>
    <row r="1070" spans="1:2" x14ac:dyDescent="0.25">
      <c r="A1070">
        <f ca="1">35397.6393909891*(((RANDBETWEEN(3800,4910))))</f>
        <v>138369372.37937653</v>
      </c>
      <c r="B1070">
        <v>157979923.2922256</v>
      </c>
    </row>
    <row r="1071" spans="1:2" x14ac:dyDescent="0.25">
      <c r="A1071">
        <f ca="1">27988.800653351*(((RANDBETWEEN(3800,4910))))</f>
        <v>108484591.33238855</v>
      </c>
      <c r="B1071">
        <v>144028393.06711811</v>
      </c>
    </row>
    <row r="1072" spans="1:2" x14ac:dyDescent="0.25">
      <c r="A1072">
        <f ca="1">30861.5775062473*(((RANDBETWEEN(3800,4910))))</f>
        <v>123508033.18000168</v>
      </c>
      <c r="B1072">
        <v>188952854.39323857</v>
      </c>
    </row>
    <row r="1073" spans="1:2" x14ac:dyDescent="0.25">
      <c r="A1073">
        <f ca="1">33677.0225341886*(((RANDBETWEEN(3800,4910))))</f>
        <v>164545932.10204569</v>
      </c>
      <c r="B1073">
        <v>155274133.54328933</v>
      </c>
    </row>
    <row r="1074" spans="1:2" x14ac:dyDescent="0.25">
      <c r="A1074">
        <f ca="1">37945.3483177018*(((RANDBETWEEN(3800,4910))))</f>
        <v>144685613.13539687</v>
      </c>
      <c r="B1074">
        <v>149467957.64893115</v>
      </c>
    </row>
    <row r="1075" spans="1:2" x14ac:dyDescent="0.25">
      <c r="A1075">
        <f ca="1">40360.0867949087*(((RANDBETWEEN(3800,4910))))</f>
        <v>181983631.3582432</v>
      </c>
      <c r="B1075">
        <v>143201446.45912802</v>
      </c>
    </row>
    <row r="1076" spans="1:2" x14ac:dyDescent="0.25">
      <c r="A1076">
        <f ca="1">37702.0548016334*(((RANDBETWEEN(3800,4910))))</f>
        <v>158084715.78324893</v>
      </c>
      <c r="B1076">
        <v>190727832.59690806</v>
      </c>
    </row>
    <row r="1077" spans="1:2" x14ac:dyDescent="0.25">
      <c r="A1077">
        <f ca="1">34155.0917604879*(((RANDBETWEEN(3800,4910))))</f>
        <v>163876130.26682138</v>
      </c>
      <c r="B1077">
        <v>176221352.95453215</v>
      </c>
    </row>
    <row r="1078" spans="1:2" x14ac:dyDescent="0.25">
      <c r="A1078">
        <f ca="1">33722.0273476851*(((RANDBETWEEN(3800,4910))))</f>
        <v>161899453.29623607</v>
      </c>
      <c r="B1078">
        <v>195324740.83917546</v>
      </c>
    </row>
    <row r="1079" spans="1:2" x14ac:dyDescent="0.25">
      <c r="A1079">
        <f ca="1">37738.0437346758*(((RANDBETWEEN(3800,4910))))</f>
        <v>161179184.79080015</v>
      </c>
      <c r="B1079">
        <v>145339570.97334403</v>
      </c>
    </row>
    <row r="1080" spans="1:2" x14ac:dyDescent="0.25">
      <c r="A1080">
        <f ca="1">34052.950605219*(((RANDBETWEEN(3800,4910))))</f>
        <v>154532289.84648362</v>
      </c>
      <c r="B1080">
        <v>197830391.19168669</v>
      </c>
    </row>
    <row r="1081" spans="1:2" x14ac:dyDescent="0.25">
      <c r="A1081">
        <f ca="1">28653.8317552171*(((RANDBETWEEN(3800,4910))))</f>
        <v>124357629.81764203</v>
      </c>
      <c r="B1081">
        <v>171948851.67716289</v>
      </c>
    </row>
    <row r="1082" spans="1:2" x14ac:dyDescent="0.25">
      <c r="A1082">
        <f ca="1">32228.4331217748*(((RANDBETWEEN(3800,4910))))</f>
        <v>128269163.82466389</v>
      </c>
      <c r="B1082">
        <v>146357303.45477313</v>
      </c>
    </row>
    <row r="1083" spans="1:2" x14ac:dyDescent="0.25">
      <c r="A1083">
        <f ca="1">30882.3310006407*(((RANDBETWEEN(3800,4910))))</f>
        <v>149717540.6911059</v>
      </c>
      <c r="B1083">
        <v>177495325.45347229</v>
      </c>
    </row>
    <row r="1084" spans="1:2" x14ac:dyDescent="0.25">
      <c r="A1084">
        <f ca="1">39704.293020742*(((RANDBETWEEN(3800,4910))))</f>
        <v>165566901.89649421</v>
      </c>
      <c r="B1084">
        <v>175802199.85800961</v>
      </c>
    </row>
    <row r="1085" spans="1:2" x14ac:dyDescent="0.25">
      <c r="A1085">
        <f ca="1">31881.0497932078*(((RANDBETWEEN(3800,4910))))</f>
        <v>147099163.74586067</v>
      </c>
      <c r="B1085">
        <v>149744424.36737925</v>
      </c>
    </row>
    <row r="1086" spans="1:2" x14ac:dyDescent="0.25">
      <c r="A1086">
        <f ca="1">31080.286603423*(((RANDBETWEEN(3800,4910))))</f>
        <v>148097565.66531041</v>
      </c>
      <c r="B1086">
        <v>195490978.0450677</v>
      </c>
    </row>
    <row r="1087" spans="1:2" x14ac:dyDescent="0.25">
      <c r="A1087">
        <f ca="1">29874.683903278*(((RANDBETWEEN(3800,4910))))</f>
        <v>133181340.84081346</v>
      </c>
      <c r="B1087">
        <v>146753950.96980977</v>
      </c>
    </row>
    <row r="1088" spans="1:2" x14ac:dyDescent="0.25">
      <c r="A1088">
        <f ca="1">37174.9652977844*(((RANDBETWEEN(3800,4910))))</f>
        <v>148551161.32994664</v>
      </c>
      <c r="B1088">
        <v>156023073.2939218</v>
      </c>
    </row>
    <row r="1089" spans="1:2" x14ac:dyDescent="0.25">
      <c r="A1089">
        <f ca="1">33084.1764499378*(((RANDBETWEEN(3800,4910))))</f>
        <v>142824389.73438156</v>
      </c>
      <c r="B1089">
        <v>158817022.00035644</v>
      </c>
    </row>
    <row r="1090" spans="1:2" x14ac:dyDescent="0.25">
      <c r="A1090">
        <f ca="1">27361.7543867993*(((RANDBETWEEN(3800,4910))))</f>
        <v>114399495.0912078</v>
      </c>
      <c r="B1090">
        <v>147926046.05196622</v>
      </c>
    </row>
    <row r="1091" spans="1:2" x14ac:dyDescent="0.25">
      <c r="A1091">
        <f ca="1">31669.8742041153*(((RANDBETWEEN(3800,4910))))</f>
        <v>139949174.10798553</v>
      </c>
      <c r="B1091">
        <v>151253487.51149449</v>
      </c>
    </row>
    <row r="1092" spans="1:2" x14ac:dyDescent="0.25">
      <c r="A1092">
        <f ca="1">30683.6392282055*(((RANDBETWEEN(3800,4910))))</f>
        <v>117855858.27553734</v>
      </c>
      <c r="B1092">
        <v>147100458.35494551</v>
      </c>
    </row>
    <row r="1093" spans="1:2" x14ac:dyDescent="0.25">
      <c r="A1093">
        <f ca="1">28130.9488541907*(((RANDBETWEEN(3800,4910))))</f>
        <v>110920331.33207403</v>
      </c>
      <c r="B1093">
        <v>145065511.55111614</v>
      </c>
    </row>
    <row r="1094" spans="1:2" x14ac:dyDescent="0.25">
      <c r="A1094">
        <f ca="1">31671.78465533*(((RANDBETWEEN(3800,4910))))</f>
        <v>121366278.79922447</v>
      </c>
      <c r="B1094">
        <v>191389732.32809013</v>
      </c>
    </row>
    <row r="1095" spans="1:2" x14ac:dyDescent="0.25">
      <c r="A1095">
        <f ca="1">32045.9542147634*(((RANDBETWEEN(3800,4910))))</f>
        <v>140906060.68231469</v>
      </c>
      <c r="B1095">
        <v>152393559.45226935</v>
      </c>
    </row>
    <row r="1096" spans="1:2" x14ac:dyDescent="0.25">
      <c r="A1096">
        <f ca="1">40441.4220104262*(((RANDBETWEEN(3800,4910))))</f>
        <v>154203142.12575492</v>
      </c>
      <c r="B1096">
        <v>185325870.17094082</v>
      </c>
    </row>
    <row r="1097" spans="1:2" x14ac:dyDescent="0.25">
      <c r="A1097">
        <f ca="1">33877.3450504858*(((RANDBETWEEN(3800,4910))))</f>
        <v>131715117.55628884</v>
      </c>
      <c r="B1097">
        <v>171116350.22432181</v>
      </c>
    </row>
    <row r="1098" spans="1:2" x14ac:dyDescent="0.25">
      <c r="A1098">
        <f ca="1">29829.6474061944*(((RANDBETWEEN(3800,4910))))</f>
        <v>131966360.12500411</v>
      </c>
      <c r="B1098">
        <v>172140055.64854753</v>
      </c>
    </row>
    <row r="1099" spans="1:2" x14ac:dyDescent="0.25">
      <c r="A1099">
        <f ca="1">30349.1281091916*(((RANDBETWEEN(3800,4910))))</f>
        <v>137967136.38438508</v>
      </c>
      <c r="B1099">
        <v>151283030.5679515</v>
      </c>
    </row>
    <row r="1100" spans="1:2" x14ac:dyDescent="0.25">
      <c r="A1100">
        <f ca="1">30096.0971185931*(((RANDBETWEEN(3800,4910))))</f>
        <v>144762227.14043301</v>
      </c>
      <c r="B1100">
        <v>150186500.15229666</v>
      </c>
    </row>
    <row r="1101" spans="1:2" x14ac:dyDescent="0.25">
      <c r="A1101">
        <f ca="1">37981.4904021862*(((RANDBETWEEN(3800,4910))))</f>
        <v>171904225.5602946</v>
      </c>
      <c r="B1101">
        <v>192001503.74230695</v>
      </c>
    </row>
    <row r="1102" spans="1:2" x14ac:dyDescent="0.25">
      <c r="A1102">
        <f ca="1">35007.6562992698*(((RANDBETWEEN(3800,4910))))</f>
        <v>144511605.20338571</v>
      </c>
      <c r="B1102">
        <v>193947322.94189176</v>
      </c>
    </row>
    <row r="1103" spans="1:2" x14ac:dyDescent="0.25">
      <c r="A1103">
        <f ca="1">40268.9123522584*(((RANDBETWEEN(3800,4910))))</f>
        <v>169209969.7041896</v>
      </c>
      <c r="B1103">
        <v>163623598.91150469</v>
      </c>
    </row>
    <row r="1104" spans="1:2" x14ac:dyDescent="0.25">
      <c r="A1104">
        <f ca="1">30694.5007543584*(((RANDBETWEEN(3800,4910))))</f>
        <v>133613161.78372201</v>
      </c>
      <c r="B1104">
        <v>162265000.80109388</v>
      </c>
    </row>
    <row r="1105" spans="1:2" x14ac:dyDescent="0.25">
      <c r="A1105">
        <f ca="1">30230.876098131*(((RANDBETWEEN(3800,4910))))</f>
        <v>140392188.59972018</v>
      </c>
      <c r="B1105">
        <v>157744778.24295694</v>
      </c>
    </row>
    <row r="1106" spans="1:2" x14ac:dyDescent="0.25">
      <c r="A1106">
        <f ca="1">30960.5579417547*(((RANDBETWEEN(3800,4910))))</f>
        <v>145328858.97859642</v>
      </c>
      <c r="B1106">
        <v>196112020.59925342</v>
      </c>
    </row>
    <row r="1107" spans="1:2" x14ac:dyDescent="0.25">
      <c r="A1107">
        <f ca="1">41215.9804163867*(((RANDBETWEEN(3800,4910))))</f>
        <v>188769190.30705109</v>
      </c>
      <c r="B1107">
        <v>170275373.0091047</v>
      </c>
    </row>
    <row r="1108" spans="1:2" x14ac:dyDescent="0.25">
      <c r="A1108">
        <f ca="1">33749.2479874729*(((RANDBETWEEN(3800,4910))))</f>
        <v>151264129.47985366</v>
      </c>
      <c r="B1108">
        <v>156034725.1064899</v>
      </c>
    </row>
    <row r="1109" spans="1:2" x14ac:dyDescent="0.25">
      <c r="A1109">
        <f ca="1">32218.1858646146*(((RANDBETWEEN(3800,4910))))</f>
        <v>152102055.46684563</v>
      </c>
      <c r="B1109">
        <v>166332553.48033428</v>
      </c>
    </row>
    <row r="1110" spans="1:2" x14ac:dyDescent="0.25">
      <c r="A1110">
        <f ca="1">34693.3866673407*(((RANDBETWEEN(3800,4910))))</f>
        <v>168089458.40326589</v>
      </c>
      <c r="B1110">
        <v>149989942.32186019</v>
      </c>
    </row>
    <row r="1111" spans="1:2" x14ac:dyDescent="0.25">
      <c r="A1111">
        <f ca="1">34659.5001896329*(((RANDBETWEEN(3800,4910))))</f>
        <v>147580151.80745676</v>
      </c>
      <c r="B1111">
        <v>144104923.9398174</v>
      </c>
    </row>
    <row r="1112" spans="1:2" x14ac:dyDescent="0.25">
      <c r="A1112">
        <f ca="1">36752.7056156517*(((RANDBETWEEN(3800,4910))))</f>
        <v>163990572.45703781</v>
      </c>
      <c r="B1112">
        <v>150325626.38779205</v>
      </c>
    </row>
    <row r="1113" spans="1:2" x14ac:dyDescent="0.25">
      <c r="A1113">
        <f ca="1">32414.0679922742*(((RANDBETWEEN(3800,4910))))</f>
        <v>126641763.64581528</v>
      </c>
      <c r="B1113">
        <v>170420670.33861351</v>
      </c>
    </row>
    <row r="1114" spans="1:2" x14ac:dyDescent="0.25">
      <c r="A1114">
        <f ca="1">29673.8878655778*(((RANDBETWEEN(3800,4910))))</f>
        <v>124036851.278115</v>
      </c>
      <c r="B1114">
        <v>181687625.99432257</v>
      </c>
    </row>
    <row r="1115" spans="1:2" x14ac:dyDescent="0.25">
      <c r="A1115">
        <f ca="1">32674.071528209*(((RANDBETWEEN(3800,4910))))</f>
        <v>151150254.88949487</v>
      </c>
      <c r="B1115">
        <v>164109964.1578798</v>
      </c>
    </row>
    <row r="1116" spans="1:2" x14ac:dyDescent="0.25">
      <c r="A1116">
        <f ca="1">36657.6739801596*(((RANDBETWEEN(3800,4910))))</f>
        <v>160523954.35911909</v>
      </c>
      <c r="B1116">
        <v>192942080.96589771</v>
      </c>
    </row>
    <row r="1117" spans="1:2" x14ac:dyDescent="0.25">
      <c r="A1117">
        <f ca="1">38087.9447612792*(((RANDBETWEEN(3800,4910))))</f>
        <v>183164926.35699186</v>
      </c>
      <c r="B1117">
        <v>156311423.87171036</v>
      </c>
    </row>
    <row r="1118" spans="1:2" x14ac:dyDescent="0.25">
      <c r="A1118">
        <f ca="1">32424.8489362693*(((RANDBETWEEN(3800,4910))))</f>
        <v>134692822.48126259</v>
      </c>
      <c r="B1118">
        <v>196274231.7634114</v>
      </c>
    </row>
    <row r="1119" spans="1:2" x14ac:dyDescent="0.25">
      <c r="A1119">
        <f ca="1">33556.1438529805*(((RANDBETWEEN(3800,4910))))</f>
        <v>157478983.10203728</v>
      </c>
      <c r="B1119">
        <v>174637482.62340343</v>
      </c>
    </row>
    <row r="1120" spans="1:2" x14ac:dyDescent="0.25">
      <c r="A1120">
        <f ca="1">34672.8265378107*(((RANDBETWEEN(3800,4910))))</f>
        <v>143857557.30537662</v>
      </c>
      <c r="B1120">
        <v>203525357.06820643</v>
      </c>
    </row>
    <row r="1121" spans="1:2" x14ac:dyDescent="0.25">
      <c r="A1121">
        <f ca="1">32600.0276818703*(((RANDBETWEEN(3800,4910))))</f>
        <v>148069325.73105487</v>
      </c>
      <c r="B1121">
        <v>151788277.96677595</v>
      </c>
    </row>
    <row r="1122" spans="1:2" x14ac:dyDescent="0.25">
      <c r="A1122">
        <f ca="1">28300.8172047676*(((RANDBETWEEN(3800,4910))))</f>
        <v>108505333.16307914</v>
      </c>
      <c r="B1122">
        <v>152252615.81250075</v>
      </c>
    </row>
    <row r="1123" spans="1:2" x14ac:dyDescent="0.25">
      <c r="A1123">
        <f ca="1">30553.2303220771*(((RANDBETWEEN(3800,4910))))</f>
        <v>146838824.92790246</v>
      </c>
      <c r="B1123">
        <v>172871638.20191428</v>
      </c>
    </row>
    <row r="1124" spans="1:2" x14ac:dyDescent="0.25">
      <c r="A1124">
        <f ca="1">31894.0395614825*(((RANDBETWEEN(3800,4910))))</f>
        <v>141609535.6529825</v>
      </c>
      <c r="B1124">
        <v>153038266.9997637</v>
      </c>
    </row>
    <row r="1125" spans="1:2" x14ac:dyDescent="0.25">
      <c r="A1125">
        <f ca="1">29839.9679541123*(((RANDBETWEEN(3800,4910))))</f>
        <v>123089867.81071341</v>
      </c>
      <c r="B1125">
        <v>201322817.03963369</v>
      </c>
    </row>
    <row r="1126" spans="1:2" x14ac:dyDescent="0.25">
      <c r="A1126">
        <f ca="1">39810.6564174654*(((RANDBETWEEN(3800,4910))))</f>
        <v>164497632.31696686</v>
      </c>
      <c r="B1126">
        <v>164918791.79088491</v>
      </c>
    </row>
    <row r="1127" spans="1:2" x14ac:dyDescent="0.25">
      <c r="A1127">
        <f ca="1">31635.4930587726*(((RANDBETWEEN(3800,4910))))</f>
        <v>126858327.16567816</v>
      </c>
      <c r="B1127">
        <v>180972370.81905293</v>
      </c>
    </row>
    <row r="1128" spans="1:2" x14ac:dyDescent="0.25">
      <c r="A1128">
        <f ca="1">30157.5530309119*(((RANDBETWEEN(3800,4910))))</f>
        <v>114719331.72958899</v>
      </c>
      <c r="B1128">
        <v>147878896.25178513</v>
      </c>
    </row>
    <row r="1129" spans="1:2" x14ac:dyDescent="0.25">
      <c r="A1129">
        <f ca="1">31921.2968610453*(((RANDBETWEEN(3800,4910))))</f>
        <v>155967456.46306759</v>
      </c>
      <c r="B1129">
        <v>184168112.74062189</v>
      </c>
    </row>
    <row r="1130" spans="1:2" x14ac:dyDescent="0.25">
      <c r="A1130">
        <f ca="1">28162.9266254162*(((RANDBETWEEN(3800,4910))))</f>
        <v>126169911.2818644</v>
      </c>
      <c r="B1130">
        <v>152542965.23560816</v>
      </c>
    </row>
    <row r="1131" spans="1:2" x14ac:dyDescent="0.25">
      <c r="A1131">
        <f ca="1">41301.5497648173*(((RANDBETWEEN(3800,4910))))</f>
        <v>171938351.67093429</v>
      </c>
      <c r="B1131">
        <v>161623485.9328163</v>
      </c>
    </row>
    <row r="1132" spans="1:2" x14ac:dyDescent="0.25">
      <c r="A1132">
        <f ca="1">34187.2963630855*(((RANDBETWEEN(3800,4910))))</f>
        <v>154253081.19024181</v>
      </c>
      <c r="B1132">
        <v>175058891.37152153</v>
      </c>
    </row>
    <row r="1133" spans="1:2" x14ac:dyDescent="0.25">
      <c r="A1133">
        <f ca="1">31047.6296209362*(((RANDBETWEEN(3800,4910))))</f>
        <v>142415477.07123438</v>
      </c>
      <c r="B1133">
        <v>197143217.51430917</v>
      </c>
    </row>
    <row r="1134" spans="1:2" x14ac:dyDescent="0.25">
      <c r="A1134">
        <f ca="1">32303.7456700096*(((RANDBETWEEN(3800,4910))))</f>
        <v>133059128.41476959</v>
      </c>
      <c r="B1134">
        <v>171237072.37827966</v>
      </c>
    </row>
    <row r="1135" spans="1:2" x14ac:dyDescent="0.25">
      <c r="A1135">
        <f ca="1">32450.1606717582*(((RANDBETWEEN(3800,4910))))</f>
        <v>140931047.79744568</v>
      </c>
      <c r="B1135">
        <v>172436227.56681192</v>
      </c>
    </row>
    <row r="1136" spans="1:2" x14ac:dyDescent="0.25">
      <c r="A1136">
        <f ca="1">39618.020490858*(((RANDBETWEEN(3800,4910))))</f>
        <v>191077712.82740831</v>
      </c>
      <c r="B1136">
        <v>187080667.63776863</v>
      </c>
    </row>
    <row r="1137" spans="1:2" x14ac:dyDescent="0.25">
      <c r="A1137">
        <f ca="1">36399.1652317179*(((RANDBETWEEN(3800,4910))))</f>
        <v>163250256.06425515</v>
      </c>
      <c r="B1137">
        <v>180744442.13115934</v>
      </c>
    </row>
    <row r="1138" spans="1:2" x14ac:dyDescent="0.25">
      <c r="A1138">
        <f ca="1">30603.0722570258*(((RANDBETWEEN(3800,4910))))</f>
        <v>141080163.10488907</v>
      </c>
      <c r="B1138">
        <v>178359142.80528033</v>
      </c>
    </row>
    <row r="1139" spans="1:2" x14ac:dyDescent="0.25">
      <c r="A1139">
        <f ca="1">42215.4868295796*(((RANDBETWEEN(3800,4910))))</f>
        <v>199046020.40146765</v>
      </c>
      <c r="B1139">
        <v>179495926.87005079</v>
      </c>
    </row>
    <row r="1140" spans="1:2" x14ac:dyDescent="0.25">
      <c r="A1140">
        <f ca="1">30023.2573909219*(((RANDBETWEEN(3800,4910))))</f>
        <v>142880681.92339715</v>
      </c>
      <c r="B1140">
        <v>154185982.72056365</v>
      </c>
    </row>
    <row r="1141" spans="1:2" x14ac:dyDescent="0.25">
      <c r="A1141">
        <f ca="1">39490.996190616*(((RANDBETWEEN(3800,4910))))</f>
        <v>175379514.08252582</v>
      </c>
      <c r="B1141">
        <v>155887709.42709237</v>
      </c>
    </row>
    <row r="1142" spans="1:2" x14ac:dyDescent="0.25">
      <c r="A1142">
        <f ca="1">31107.0561440072*(((RANDBETWEEN(3800,4910))))</f>
        <v>138737470.40227205</v>
      </c>
      <c r="B1142">
        <v>150147254.45358974</v>
      </c>
    </row>
    <row r="1143" spans="1:2" x14ac:dyDescent="0.25">
      <c r="A1143">
        <f ca="1">38162.4229297498*(((RANDBETWEEN(3800,4910))))</f>
        <v>170166243.8437545</v>
      </c>
      <c r="B1143">
        <v>163639244.48918626</v>
      </c>
    </row>
    <row r="1144" spans="1:2" x14ac:dyDescent="0.25">
      <c r="A1144">
        <f ca="1">38431.8352771542*(((RANDBETWEEN(3800,4910))))</f>
        <v>177900965.49794671</v>
      </c>
      <c r="B1144">
        <v>180346715.3419534</v>
      </c>
    </row>
    <row r="1145" spans="1:2" x14ac:dyDescent="0.25">
      <c r="A1145">
        <f ca="1">36794.97049587*(((RANDBETWEEN(3800,4910))))</f>
        <v>142102176.05505002</v>
      </c>
      <c r="B1145">
        <v>171644264.73354813</v>
      </c>
    </row>
    <row r="1146" spans="1:2" x14ac:dyDescent="0.25">
      <c r="A1146">
        <f ca="1">30170.0558536078*(((RANDBETWEEN(3800,4910))))</f>
        <v>137937495.36269477</v>
      </c>
      <c r="B1146">
        <v>144936665.18914318</v>
      </c>
    </row>
    <row r="1147" spans="1:2" x14ac:dyDescent="0.25">
      <c r="A1147">
        <f ca="1">31989.9980432692*(((RANDBETWEEN(3800,4910))))</f>
        <v>131318941.96762012</v>
      </c>
      <c r="B1147">
        <v>195425645.58707756</v>
      </c>
    </row>
    <row r="1148" spans="1:2" x14ac:dyDescent="0.25">
      <c r="A1148">
        <f ca="1">29773.9346327938*(((RANDBETWEEN(3800,4910))))</f>
        <v>126866735.4703344</v>
      </c>
      <c r="B1148">
        <v>152411319.23251674</v>
      </c>
    </row>
    <row r="1149" spans="1:2" x14ac:dyDescent="0.25">
      <c r="A1149">
        <f ca="1">35092.0257151975*(((RANDBETWEEN(3800,4910))))</f>
        <v>171775465.87589172</v>
      </c>
      <c r="B1149">
        <v>176325430.5280827</v>
      </c>
    </row>
    <row r="1150" spans="1:2" x14ac:dyDescent="0.25">
      <c r="A1150">
        <f ca="1">29921.997542231*(((RANDBETWEEN(3800,4910))))</f>
        <v>121004558.06078206</v>
      </c>
      <c r="B1150">
        <v>167050758.85450286</v>
      </c>
    </row>
    <row r="1151" spans="1:2" x14ac:dyDescent="0.25">
      <c r="A1151">
        <f ca="1">29346.4469150611*(((RANDBETWEEN(3800,4910))))</f>
        <v>141215102.55527389</v>
      </c>
      <c r="B1151">
        <v>160991733.71692955</v>
      </c>
    </row>
    <row r="1152" spans="1:2" x14ac:dyDescent="0.25">
      <c r="A1152">
        <f ca="1">32282.28209703*(((RANDBETWEEN(3800,4910))))</f>
        <v>137813062.27222088</v>
      </c>
      <c r="B1152">
        <v>150676869.94074342</v>
      </c>
    </row>
    <row r="1153" spans="1:2" x14ac:dyDescent="0.25">
      <c r="A1153">
        <f ca="1">29352.5180772396*(((RANDBETWEEN(3800,4910))))</f>
        <v>112654964.38044545</v>
      </c>
      <c r="B1153">
        <v>150911086.12139019</v>
      </c>
    </row>
    <row r="1154" spans="1:2" x14ac:dyDescent="0.25">
      <c r="A1154">
        <f ca="1">27171.4789237451*(((RANDBETWEEN(3800,4910))))</f>
        <v>116293929.79362892</v>
      </c>
      <c r="B1154">
        <v>191319728.72526419</v>
      </c>
    </row>
    <row r="1155" spans="1:2" x14ac:dyDescent="0.25">
      <c r="A1155">
        <f ca="1">29593.6874032778*(((RANDBETWEEN(3800,4910))))</f>
        <v>116184816.74526875</v>
      </c>
      <c r="B1155">
        <v>183212850.28234178</v>
      </c>
    </row>
    <row r="1156" spans="1:2" x14ac:dyDescent="0.25">
      <c r="A1156">
        <f ca="1">37348.2198105128*(((RANDBETWEEN(3800,4910))))</f>
        <v>167544114.06996036</v>
      </c>
      <c r="B1156">
        <v>160270705.37478584</v>
      </c>
    </row>
    <row r="1157" spans="1:2" x14ac:dyDescent="0.25">
      <c r="A1157">
        <f ca="1">37150.6831343777*(((RANDBETWEEN(3800,4910))))</f>
        <v>147785417.50855437</v>
      </c>
      <c r="B1157">
        <v>180134408.87345362</v>
      </c>
    </row>
    <row r="1158" spans="1:2" x14ac:dyDescent="0.25">
      <c r="A1158">
        <f ca="1">32733.8289426858*(((RANDBETWEEN(3800,4910))))</f>
        <v>130313373.02083211</v>
      </c>
      <c r="B1158">
        <v>171783876.1208607</v>
      </c>
    </row>
    <row r="1159" spans="1:2" x14ac:dyDescent="0.25">
      <c r="A1159">
        <f ca="1">34067.3759700663*(((RANDBETWEEN(3800,4910))))</f>
        <v>137087120.90354678</v>
      </c>
      <c r="B1159">
        <v>146177036.03009516</v>
      </c>
    </row>
    <row r="1160" spans="1:2" x14ac:dyDescent="0.25">
      <c r="A1160">
        <f ca="1">33467.8014769412*(((RANDBETWEEN(3800,4910))))</f>
        <v>149266394.58715758</v>
      </c>
      <c r="B1160">
        <v>175468809.49192193</v>
      </c>
    </row>
    <row r="1161" spans="1:2" x14ac:dyDescent="0.25">
      <c r="A1161">
        <f ca="1">31555.6037845781*(((RANDBETWEEN(3800,4910))))</f>
        <v>142000217.03060129</v>
      </c>
      <c r="B1161">
        <v>171181652.48973501</v>
      </c>
    </row>
    <row r="1162" spans="1:2" x14ac:dyDescent="0.25">
      <c r="A1162">
        <f ca="1">30641.8816337882*(((RANDBETWEEN(3800,4910))))</f>
        <v>122506242.77188542</v>
      </c>
      <c r="B1162">
        <v>153161640.2511709</v>
      </c>
    </row>
    <row r="1163" spans="1:2" x14ac:dyDescent="0.25">
      <c r="A1163">
        <f ca="1">32721.2444360576*(((RANDBETWEEN(3800,4910))))</f>
        <v>140603187.34173962</v>
      </c>
      <c r="B1163">
        <v>169040857.90392053</v>
      </c>
    </row>
    <row r="1164" spans="1:2" x14ac:dyDescent="0.25">
      <c r="A1164">
        <f ca="1">36659.2572760903*(((RANDBETWEEN(3800,4910))))</f>
        <v>148469991.96816573</v>
      </c>
      <c r="B1164">
        <v>159446949.33231619</v>
      </c>
    </row>
    <row r="1165" spans="1:2" x14ac:dyDescent="0.25">
      <c r="A1165">
        <f ca="1">35409.6328939661*(((RANDBETWEEN(3800,4910))))</f>
        <v>163804961.76748714</v>
      </c>
      <c r="B1165">
        <v>152526680.27895457</v>
      </c>
    </row>
    <row r="1166" spans="1:2" x14ac:dyDescent="0.25">
      <c r="A1166">
        <f ca="1">28988.4439446799*(((RANDBETWEEN(3800,4910))))</f>
        <v>139173519.37840822</v>
      </c>
      <c r="B1166">
        <v>145335640.8464098</v>
      </c>
    </row>
    <row r="1167" spans="1:2" x14ac:dyDescent="0.25">
      <c r="A1167">
        <f ca="1">31433.4082826898*(((RANDBETWEEN(3800,4910))))</f>
        <v>132806149.99436423</v>
      </c>
      <c r="B1167">
        <v>143764482.26051641</v>
      </c>
    </row>
    <row r="1168" spans="1:2" x14ac:dyDescent="0.25">
      <c r="A1168">
        <f ca="1">37936.6108647347*(((RANDBETWEEN(3800,4910))))</f>
        <v>145448966.05539298</v>
      </c>
      <c r="B1168">
        <v>153357573.1447311</v>
      </c>
    </row>
    <row r="1169" spans="1:2" x14ac:dyDescent="0.25">
      <c r="A1169">
        <f ca="1">30229.4349132084*(((RANDBETWEEN(3800,4910))))</f>
        <v>116806536.50463727</v>
      </c>
      <c r="B1169">
        <v>184327786.2079654</v>
      </c>
    </row>
    <row r="1170" spans="1:2" x14ac:dyDescent="0.25">
      <c r="A1170">
        <f ca="1">29979.5943199329*(((RANDBETWEEN(3800,4910))))</f>
        <v>124685132.77660072</v>
      </c>
      <c r="B1170">
        <v>166035301.84998292</v>
      </c>
    </row>
    <row r="1171" spans="1:2" x14ac:dyDescent="0.25">
      <c r="A1171">
        <f ca="1">27966.8165704822*(((RANDBETWEEN(3800,4910))))</f>
        <v>136030595.79882541</v>
      </c>
      <c r="B1171">
        <v>174063884.65811694</v>
      </c>
    </row>
    <row r="1172" spans="1:2" x14ac:dyDescent="0.25">
      <c r="A1172">
        <f ca="1">31871.9883206493*(((RANDBETWEEN(3800,4910))))</f>
        <v>153782343.64713305</v>
      </c>
      <c r="B1172">
        <v>167637105.74405697</v>
      </c>
    </row>
    <row r="1173" spans="1:2" x14ac:dyDescent="0.25">
      <c r="A1173">
        <f ca="1">33062.2614450459*(((RANDBETWEEN(3800,4910))))</f>
        <v>150995348.0195246</v>
      </c>
      <c r="B1173">
        <v>167019708.60457495</v>
      </c>
    </row>
    <row r="1174" spans="1:2" x14ac:dyDescent="0.25">
      <c r="A1174">
        <f ca="1">35555.9308294189*(((RANDBETWEEN(3800,4910))))</f>
        <v>165441746.1492863</v>
      </c>
      <c r="B1174">
        <v>155294919.23968589</v>
      </c>
    </row>
    <row r="1175" spans="1:2" x14ac:dyDescent="0.25">
      <c r="A1175">
        <f ca="1">29588.521094679*(((RANDBETWEEN(3800,4910))))</f>
        <v>138119216.46996167</v>
      </c>
      <c r="B1175">
        <v>198171011.9372921</v>
      </c>
    </row>
    <row r="1176" spans="1:2" x14ac:dyDescent="0.25">
      <c r="A1176">
        <f ca="1">29688.116842302*(((RANDBETWEEN(3800,4910))))</f>
        <v>124868219.43872212</v>
      </c>
      <c r="B1176">
        <v>157246185.58533105</v>
      </c>
    </row>
    <row r="1177" spans="1:2" x14ac:dyDescent="0.25">
      <c r="A1177">
        <f ca="1">34100.8969524829*(((RANDBETWEEN(3800,4910))))</f>
        <v>162320269.4938187</v>
      </c>
      <c r="B1177">
        <v>171929480.22657099</v>
      </c>
    </row>
    <row r="1178" spans="1:2" x14ac:dyDescent="0.25">
      <c r="A1178">
        <f ca="1">30271.6259662247*(((RANDBETWEEN(3800,4910))))</f>
        <v>132831894.73979419</v>
      </c>
      <c r="B1178">
        <v>145541348.4899531</v>
      </c>
    </row>
    <row r="1179" spans="1:2" x14ac:dyDescent="0.25">
      <c r="A1179">
        <f ca="1">34981.1733518266*(((RANDBETWEEN(3800,4910))))</f>
        <v>141184015.6479722</v>
      </c>
      <c r="B1179">
        <v>156982819.10425842</v>
      </c>
    </row>
    <row r="1180" spans="1:2" x14ac:dyDescent="0.25">
      <c r="A1180">
        <f ca="1">35623.8881820232*(((RANDBETWEEN(3800,4910))))</f>
        <v>139503146.12080279</v>
      </c>
      <c r="B1180">
        <v>146867729.19231588</v>
      </c>
    </row>
    <row r="1181" spans="1:2" x14ac:dyDescent="0.25">
      <c r="A1181">
        <f ca="1">34652.4200917588*(((RANDBETWEEN(3800,4910))))</f>
        <v>159886266.30337512</v>
      </c>
      <c r="B1181">
        <v>154802018.2849181</v>
      </c>
    </row>
    <row r="1182" spans="1:2" x14ac:dyDescent="0.25">
      <c r="A1182">
        <f ca="1">30192.8313725679*(((RANDBETWEEN(3800,4910))))</f>
        <v>129406475.26282582</v>
      </c>
      <c r="B1182">
        <v>173603032.08904296</v>
      </c>
    </row>
    <row r="1183" spans="1:2" x14ac:dyDescent="0.25">
      <c r="A1183">
        <f ca="1">38157.6161999903*(((RANDBETWEEN(3800,4910))))</f>
        <v>156408068.80376014</v>
      </c>
      <c r="B1183">
        <v>181727452.72213915</v>
      </c>
    </row>
    <row r="1184" spans="1:2" x14ac:dyDescent="0.25">
      <c r="A1184">
        <f ca="1">30182.1940981175*(((RANDBETWEEN(3800,4910))))</f>
        <v>142761778.08409566</v>
      </c>
      <c r="B1184">
        <v>199703023.30212018</v>
      </c>
    </row>
    <row r="1185" spans="1:2" x14ac:dyDescent="0.25">
      <c r="A1185">
        <f ca="1">32462.3081134133*(((RANDBETWEEN(3800,4910))))</f>
        <v>123648931.60399127</v>
      </c>
      <c r="B1185">
        <v>151172403.27431342</v>
      </c>
    </row>
    <row r="1186" spans="1:2" x14ac:dyDescent="0.25">
      <c r="A1186">
        <f ca="1">31563.1277862687*(((RANDBETWEEN(3800,4910))))</f>
        <v>123254014.00537945</v>
      </c>
      <c r="B1186">
        <v>171319986.96387792</v>
      </c>
    </row>
    <row r="1187" spans="1:2" x14ac:dyDescent="0.25">
      <c r="A1187">
        <f ca="1">34062.0830495791*(((RANDBETWEEN(3800,4910))))</f>
        <v>141868575.90149713</v>
      </c>
      <c r="B1187">
        <v>182050687.2565822</v>
      </c>
    </row>
    <row r="1188" spans="1:2" x14ac:dyDescent="0.25">
      <c r="A1188">
        <f ca="1">35664.6184302964*(((RANDBETWEEN(3800,4910))))</f>
        <v>156282357.96155894</v>
      </c>
      <c r="B1188">
        <v>161215802.07725403</v>
      </c>
    </row>
    <row r="1189" spans="1:2" x14ac:dyDescent="0.25">
      <c r="A1189">
        <f ca="1">30650.7872752999*(((RANDBETWEEN(3800,4910))))</f>
        <v>122511196.73937358</v>
      </c>
      <c r="B1189">
        <v>146564909.63225967</v>
      </c>
    </row>
    <row r="1190" spans="1:2" x14ac:dyDescent="0.25">
      <c r="A1190">
        <f ca="1">37253.2421231492*(((RANDBETWEEN(3800,4910))))</f>
        <v>144356313.2272031</v>
      </c>
      <c r="B1190">
        <v>147576269.91688132</v>
      </c>
    </row>
    <row r="1191" spans="1:2" x14ac:dyDescent="0.25">
      <c r="A1191">
        <f ca="1">34948.2306840054*(((RANDBETWEEN(3800,4910))))</f>
        <v>148529980.4070228</v>
      </c>
      <c r="B1191">
        <v>164531735.57446852</v>
      </c>
    </row>
    <row r="1192" spans="1:2" x14ac:dyDescent="0.25">
      <c r="A1192">
        <f ca="1">32441.0342579471*(((RANDBETWEEN(3800,4910))))</f>
        <v>129991224.27159385</v>
      </c>
      <c r="B1192">
        <v>170156828.68613797</v>
      </c>
    </row>
    <row r="1193" spans="1:2" x14ac:dyDescent="0.25">
      <c r="A1193">
        <f ca="1">37866.7960721648*(((RANDBETWEEN(3800,4910))))</f>
        <v>184903565.22038093</v>
      </c>
      <c r="B1193">
        <v>144922290.40770152</v>
      </c>
    </row>
    <row r="1194" spans="1:2" x14ac:dyDescent="0.25">
      <c r="A1194">
        <f ca="1">42058.0189019139*(((RANDBETWEEN(3800,4910))))</f>
        <v>173152863.81917953</v>
      </c>
      <c r="B1194">
        <v>198221431.98914549</v>
      </c>
    </row>
    <row r="1195" spans="1:2" x14ac:dyDescent="0.25">
      <c r="A1195">
        <f ca="1">32308.0417074993*(((RANDBETWEEN(3800,4910))))</f>
        <v>132721435.33440721</v>
      </c>
      <c r="B1195">
        <v>162110575.46848601</v>
      </c>
    </row>
    <row r="1196" spans="1:2" x14ac:dyDescent="0.25">
      <c r="A1196">
        <f ca="1">32473.4183601497*(((RANDBETWEEN(3800,4910))))</f>
        <v>149832352.3137306</v>
      </c>
      <c r="B1196">
        <v>173773726.25826401</v>
      </c>
    </row>
    <row r="1197" spans="1:2" x14ac:dyDescent="0.25">
      <c r="A1197">
        <f ca="1">38166.0968213665*(((RANDBETWEEN(3800,4910))))</f>
        <v>152053729.73632416</v>
      </c>
      <c r="B1197">
        <v>159001696.06459272</v>
      </c>
    </row>
    <row r="1198" spans="1:2" x14ac:dyDescent="0.25">
      <c r="A1198">
        <f ca="1">30709.7121988642*(((RANDBETWEEN(3800,4910))))</f>
        <v>148266490.4961164</v>
      </c>
      <c r="B1198">
        <v>173572396.41874719</v>
      </c>
    </row>
    <row r="1199" spans="1:2" x14ac:dyDescent="0.25">
      <c r="A1199">
        <f ca="1">31681.3318390005*(((RANDBETWEEN(3800,4910))))</f>
        <v>154224723.39225447</v>
      </c>
      <c r="B1199">
        <v>168273996.71855909</v>
      </c>
    </row>
    <row r="1200" spans="1:2" x14ac:dyDescent="0.25">
      <c r="A1200">
        <f ca="1">33403.6111292347*(((RANDBETWEEN(3800,4910))))</f>
        <v>159001188.97515702</v>
      </c>
      <c r="B1200">
        <v>192058201.80848372</v>
      </c>
    </row>
    <row r="1201" spans="1:2" x14ac:dyDescent="0.25">
      <c r="A1201">
        <f ca="1">28678.5208885553*(((RANDBETWEEN(3800,4910))))</f>
        <v>139549682.64371029</v>
      </c>
      <c r="B1201">
        <v>153267256.87598097</v>
      </c>
    </row>
    <row r="1202" spans="1:2" x14ac:dyDescent="0.25">
      <c r="A1202">
        <f ca="1">30518.9494858769*(((RANDBETWEEN(3800,4910))))</f>
        <v>131811342.82950243</v>
      </c>
      <c r="B1202">
        <v>156269757.48010379</v>
      </c>
    </row>
    <row r="1203" spans="1:2" x14ac:dyDescent="0.25">
      <c r="A1203">
        <f ca="1">33333.5752850582*(((RANDBETWEEN(3800,4910))))</f>
        <v>134300974.82349932</v>
      </c>
      <c r="B1203">
        <v>174897398.69436729</v>
      </c>
    </row>
    <row r="1204" spans="1:2" x14ac:dyDescent="0.25">
      <c r="A1204">
        <f ca="1">32949.5187537413*(((RANDBETWEEN(3800,4910))))</f>
        <v>126756798.64564261</v>
      </c>
      <c r="B1204">
        <v>171529534.05209106</v>
      </c>
    </row>
    <row r="1205" spans="1:2" x14ac:dyDescent="0.25">
      <c r="A1205">
        <f ca="1">31783.1961916432*(((RANDBETWEEN(3800,4910))))</f>
        <v>146774800.01300824</v>
      </c>
      <c r="B1205">
        <v>174551110.17827147</v>
      </c>
    </row>
    <row r="1206" spans="1:2" x14ac:dyDescent="0.25">
      <c r="A1206">
        <f ca="1">38215.6929139772*(((RANDBETWEEN(3800,4910))))</f>
        <v>171970618.11289719</v>
      </c>
      <c r="B1206">
        <v>156812589.72514087</v>
      </c>
    </row>
    <row r="1207" spans="1:2" x14ac:dyDescent="0.25">
      <c r="A1207">
        <f ca="1">33981.3155405926*(((RANDBETWEEN(3800,4910))))</f>
        <v>141396253.96440566</v>
      </c>
      <c r="B1207">
        <v>143469110.59628081</v>
      </c>
    </row>
    <row r="1208" spans="1:2" x14ac:dyDescent="0.25">
      <c r="A1208">
        <f ca="1">35325.1944450704*(((RANDBETWEEN(3800,4910))))</f>
        <v>155430855.55830982</v>
      </c>
      <c r="B1208">
        <v>158233287.9681828</v>
      </c>
    </row>
    <row r="1209" spans="1:2" x14ac:dyDescent="0.25">
      <c r="A1209">
        <f ca="1">40372.0727518822*(((RANDBETWEEN(3800,4910))))</f>
        <v>161286430.64376947</v>
      </c>
      <c r="B1209">
        <v>184113831.91928291</v>
      </c>
    </row>
    <row r="1210" spans="1:2" x14ac:dyDescent="0.25">
      <c r="A1210">
        <f ca="1">31607.1333862974*(((RANDBETWEEN(3800,4910))))</f>
        <v>141821207.50431624</v>
      </c>
      <c r="B1210">
        <v>163329472.89694464</v>
      </c>
    </row>
    <row r="1211" spans="1:2" x14ac:dyDescent="0.25">
      <c r="A1211">
        <f ca="1">31378.4159128784*(((RANDBETWEEN(3800,4910))))</f>
        <v>153095291.23893356</v>
      </c>
      <c r="B1211">
        <v>191242316.25559381</v>
      </c>
    </row>
    <row r="1212" spans="1:2" x14ac:dyDescent="0.25">
      <c r="A1212">
        <f ca="1">28816.0179947074*(((RANDBETWEEN(3800,4910))))</f>
        <v>128231280.07644798</v>
      </c>
      <c r="B1212">
        <v>145896749.10836402</v>
      </c>
    </row>
    <row r="1213" spans="1:2" x14ac:dyDescent="0.25">
      <c r="A1213">
        <f ca="1">30961.1294944557*(((RANDBETWEEN(3800,4910))))</f>
        <v>129076948.86238571</v>
      </c>
      <c r="B1213">
        <v>182660070.9460839</v>
      </c>
    </row>
    <row r="1214" spans="1:2" x14ac:dyDescent="0.25">
      <c r="A1214">
        <f ca="1">39387.3158243094*(((RANDBETWEEN(3800,4910))))</f>
        <v>180157582.58039132</v>
      </c>
      <c r="B1214">
        <v>151422517.73464686</v>
      </c>
    </row>
    <row r="1215" spans="1:2" x14ac:dyDescent="0.25">
      <c r="A1215">
        <f ca="1">29795.4463336339*(((RANDBETWEEN(3800,4910))))</f>
        <v>131308531.99232474</v>
      </c>
      <c r="B1215">
        <v>180479943.06006384</v>
      </c>
    </row>
    <row r="1216" spans="1:2" x14ac:dyDescent="0.25">
      <c r="A1216">
        <f ca="1">30806.3032808627*(((RANDBETWEEN(3800,4910))))</f>
        <v>145498170.3955147</v>
      </c>
      <c r="B1216">
        <v>145673402.78712764</v>
      </c>
    </row>
    <row r="1217" spans="1:2" x14ac:dyDescent="0.25">
      <c r="A1217">
        <f ca="1">36425.3698530951*(((RANDBETWEEN(3800,4910))))</f>
        <v>144535867.57708144</v>
      </c>
      <c r="B1217">
        <v>152732940.96199214</v>
      </c>
    </row>
    <row r="1218" spans="1:2" x14ac:dyDescent="0.25">
      <c r="A1218">
        <f ca="1">39228.3125064887*(((RANDBETWEEN(3800,4910))))</f>
        <v>163542834.83955127</v>
      </c>
      <c r="B1218">
        <v>182405724.57346165</v>
      </c>
    </row>
    <row r="1219" spans="1:2" x14ac:dyDescent="0.25">
      <c r="A1219">
        <f ca="1">38487.0291364565*(((RANDBETWEEN(3800,4910))))</f>
        <v>150830667.18577316</v>
      </c>
      <c r="B1219">
        <v>164727971.08313841</v>
      </c>
    </row>
    <row r="1220" spans="1:2" x14ac:dyDescent="0.25">
      <c r="A1220">
        <f ca="1">40515.716050669*(((RANDBETWEEN(3800,4910))))</f>
        <v>171989214.63509002</v>
      </c>
      <c r="B1220">
        <v>203648321.96332604</v>
      </c>
    </row>
    <row r="1221" spans="1:2" x14ac:dyDescent="0.25">
      <c r="A1221">
        <f ca="1">32630.6363212598*(((RANDBETWEEN(3800,4910))))</f>
        <v>145532637.99281883</v>
      </c>
      <c r="B1221">
        <v>187042808.25108802</v>
      </c>
    </row>
    <row r="1222" spans="1:2" x14ac:dyDescent="0.25">
      <c r="A1222">
        <f ca="1">31276.9661499036*(((RANDBETWEEN(3800,4910))))</f>
        <v>141184225.20066503</v>
      </c>
      <c r="B1222">
        <v>177497462.52738497</v>
      </c>
    </row>
    <row r="1223" spans="1:2" x14ac:dyDescent="0.25">
      <c r="A1223">
        <f ca="1">35442.6523769356*(((RANDBETWEEN(3800,4910))))</f>
        <v>167998172.26667458</v>
      </c>
      <c r="B1223">
        <v>162297560.96709427</v>
      </c>
    </row>
    <row r="1224" spans="1:2" x14ac:dyDescent="0.25">
      <c r="A1224">
        <f ca="1">38913.9668672756*(((RANDBETWEEN(3800,4910))))</f>
        <v>169587067.60758707</v>
      </c>
      <c r="B1224">
        <v>176349637.7917437</v>
      </c>
    </row>
    <row r="1225" spans="1:2" x14ac:dyDescent="0.25">
      <c r="A1225">
        <f ca="1">32741.2430880889*(((RANDBETWEEN(3800,4910))))</f>
        <v>141376687.65436795</v>
      </c>
      <c r="B1225">
        <v>144030891.34856209</v>
      </c>
    </row>
    <row r="1226" spans="1:2" x14ac:dyDescent="0.25">
      <c r="A1226">
        <f ca="1">31801.6854959254*(((RANDBETWEEN(3800,4910))))</f>
        <v>148482069.58047584</v>
      </c>
      <c r="B1226">
        <v>188086164.88476455</v>
      </c>
    </row>
    <row r="1227" spans="1:2" x14ac:dyDescent="0.25">
      <c r="A1227">
        <f ca="1">31336.5475765999*(((RANDBETWEEN(3800,4910))))</f>
        <v>149882707.05887714</v>
      </c>
      <c r="B1227">
        <v>148695951.48926404</v>
      </c>
    </row>
    <row r="1228" spans="1:2" x14ac:dyDescent="0.25">
      <c r="A1228">
        <f ca="1">29366.6533036217*(((RANDBETWEEN(3800,4910))))</f>
        <v>141165502.43050945</v>
      </c>
      <c r="B1228">
        <v>168419183.42399579</v>
      </c>
    </row>
    <row r="1229" spans="1:2" x14ac:dyDescent="0.25">
      <c r="A1229">
        <f ca="1">30577.893771192*(((RANDBETWEEN(3800,4910))))</f>
        <v>125002429.7366329</v>
      </c>
      <c r="B1229">
        <v>147225722.80341426</v>
      </c>
    </row>
    <row r="1230" spans="1:2" x14ac:dyDescent="0.25">
      <c r="A1230">
        <f ca="1">32497.7355175083*(((RANDBETWEEN(3800,4910))))</f>
        <v>141690126.85633612</v>
      </c>
      <c r="B1230">
        <v>160926667.91434312</v>
      </c>
    </row>
    <row r="1231" spans="1:2" x14ac:dyDescent="0.25">
      <c r="A1231">
        <f ca="1">37061.6644493443*(((RANDBETWEEN(3800,4910))))</f>
        <v>147616609.50173822</v>
      </c>
      <c r="B1231">
        <v>179311374.92562053</v>
      </c>
    </row>
    <row r="1232" spans="1:2" x14ac:dyDescent="0.25">
      <c r="A1232">
        <f ca="1">34469.9934002474*(((RANDBETWEEN(3800,4910))))</f>
        <v>165973018.22219124</v>
      </c>
      <c r="B1232">
        <v>181021149.53808704</v>
      </c>
    </row>
    <row r="1233" spans="1:2" x14ac:dyDescent="0.25">
      <c r="A1233">
        <f ca="1">30094.4996601231*(((RANDBETWEEN(3800,4910))))</f>
        <v>132054664.50862016</v>
      </c>
      <c r="B1233">
        <v>164081776.05692703</v>
      </c>
    </row>
    <row r="1234" spans="1:2" x14ac:dyDescent="0.25">
      <c r="A1234">
        <f ca="1">30451.2892876564*(((RANDBETWEEN(3800,4910))))</f>
        <v>125763824.75802076</v>
      </c>
      <c r="B1234">
        <v>155807239.75935516</v>
      </c>
    </row>
    <row r="1235" spans="1:2" x14ac:dyDescent="0.25">
      <c r="A1235">
        <f ca="1">37484.3789220628*(((RANDBETWEEN(3800,4910))))</f>
        <v>172465627.42041078</v>
      </c>
      <c r="B1235">
        <v>157681879.59885585</v>
      </c>
    </row>
    <row r="1236" spans="1:2" x14ac:dyDescent="0.25">
      <c r="A1236">
        <f ca="1">41631.6458821192*(((RANDBETWEEN(3800,4910))))</f>
        <v>200498006.56828585</v>
      </c>
      <c r="B1236">
        <v>148332580.06090534</v>
      </c>
    </row>
    <row r="1237" spans="1:2" x14ac:dyDescent="0.25">
      <c r="A1237">
        <f ca="1">33199.7567739101*(((RANDBETWEEN(3800,4910))))</f>
        <v>147672518.13035232</v>
      </c>
      <c r="B1237">
        <v>182843725.63287562</v>
      </c>
    </row>
    <row r="1238" spans="1:2" x14ac:dyDescent="0.25">
      <c r="A1238">
        <f ca="1">32667.5987927723*(((RANDBETWEEN(3800,4910))))</f>
        <v>126292936.93285789</v>
      </c>
      <c r="B1238">
        <v>170566729.79185918</v>
      </c>
    </row>
    <row r="1239" spans="1:2" x14ac:dyDescent="0.25">
      <c r="A1239">
        <f ca="1">38204.4539091398*(((RANDBETWEEN(3800,4910))))</f>
        <v>169895206.53394482</v>
      </c>
      <c r="B1239">
        <v>170431866.99295855</v>
      </c>
    </row>
    <row r="1240" spans="1:2" x14ac:dyDescent="0.25">
      <c r="A1240">
        <f ca="1">39152.5416762348*(((RANDBETWEEN(3800,4910))))</f>
        <v>163970844.54007113</v>
      </c>
      <c r="B1240">
        <v>149140166.84182477</v>
      </c>
    </row>
    <row r="1241" spans="1:2" x14ac:dyDescent="0.25">
      <c r="A1241">
        <f ca="1">32989.3812988723*(((RANDBETWEEN(3800,4910))))</f>
        <v>154687208.91041204</v>
      </c>
      <c r="B1241">
        <v>187424279.91814998</v>
      </c>
    </row>
    <row r="1242" spans="1:2" x14ac:dyDescent="0.25">
      <c r="A1242">
        <f ca="1">30467.062244665*(((RANDBETWEEN(3800,4910))))</f>
        <v>126529709.50209358</v>
      </c>
      <c r="B1242">
        <v>146710080.07656193</v>
      </c>
    </row>
    <row r="1243" spans="1:2" x14ac:dyDescent="0.25">
      <c r="A1243">
        <f ca="1">40192.4673908977*(((RANDBETWEEN(3800,4910))))</f>
        <v>156630045.4223285</v>
      </c>
      <c r="B1243">
        <v>151630203.212161</v>
      </c>
    </row>
    <row r="1244" spans="1:2" x14ac:dyDescent="0.25">
      <c r="A1244">
        <f ca="1">33139.9026718025*(((RANDBETWEEN(3800,4910))))</f>
        <v>137530596.08798057</v>
      </c>
      <c r="B1244">
        <v>172886230.82229581</v>
      </c>
    </row>
    <row r="1245" spans="1:2" x14ac:dyDescent="0.25">
      <c r="A1245">
        <f ca="1">33461.34047822*(((RANDBETWEEN(3800,4910))))</f>
        <v>153487168.77359506</v>
      </c>
      <c r="B1245">
        <v>171318890.23360354</v>
      </c>
    </row>
    <row r="1246" spans="1:2" x14ac:dyDescent="0.25">
      <c r="A1246">
        <f ca="1">30340.8568718796*(((RANDBETWEEN(3800,4910))))</f>
        <v>121090359.77567168</v>
      </c>
      <c r="B1246">
        <v>152818362.71670824</v>
      </c>
    </row>
    <row r="1247" spans="1:2" x14ac:dyDescent="0.25">
      <c r="A1247">
        <f ca="1">36474.128500015*(((RANDBETWEEN(3800,4910))))</f>
        <v>149361556.20756134</v>
      </c>
      <c r="B1247">
        <v>163956380.2547949</v>
      </c>
    </row>
    <row r="1248" spans="1:2" x14ac:dyDescent="0.25">
      <c r="A1248">
        <f ca="1">31514.2603198502*(((RANDBETWEEN(3800,4910))))</f>
        <v>129807238.25746301</v>
      </c>
      <c r="B1248">
        <v>153270349.44889286</v>
      </c>
    </row>
    <row r="1249" spans="1:2" x14ac:dyDescent="0.25">
      <c r="A1249">
        <f ca="1">34781.0814163226*(((RANDBETWEEN(3800,4910))))</f>
        <v>157662642.06019038</v>
      </c>
      <c r="B1249">
        <v>143224716.35019109</v>
      </c>
    </row>
    <row r="1250" spans="1:2" x14ac:dyDescent="0.25">
      <c r="A1250">
        <f ca="1">31640.1928268031*(((RANDBETWEEN(3800,4910))))</f>
        <v>125959607.64350319</v>
      </c>
      <c r="B1250">
        <v>147016129.40699768</v>
      </c>
    </row>
    <row r="1251" spans="1:2" x14ac:dyDescent="0.25">
      <c r="A1251">
        <f ca="1">31208.0001639991*(((RANDBETWEEN(3800,4910))))</f>
        <v>126111528.66272032</v>
      </c>
      <c r="B1251">
        <v>183497257.71703202</v>
      </c>
    </row>
    <row r="1252" spans="1:2" x14ac:dyDescent="0.25">
      <c r="A1252">
        <f ca="1">31878.3970027576*(((RANDBETWEEN(3800,4910))))</f>
        <v>129776954.19822636</v>
      </c>
      <c r="B1252">
        <v>148113777.06563061</v>
      </c>
    </row>
    <row r="1253" spans="1:2" x14ac:dyDescent="0.25">
      <c r="A1253">
        <f ca="1">31083.3598661562*(((RANDBETWEEN(3800,4910))))</f>
        <v>151686796.14684212</v>
      </c>
      <c r="B1253">
        <v>191708007.60044146</v>
      </c>
    </row>
    <row r="1254" spans="1:2" x14ac:dyDescent="0.25">
      <c r="A1254">
        <f ca="1">34719.3842311135*(((RANDBETWEEN(3800,4910))))</f>
        <v>144085444.55912116</v>
      </c>
      <c r="B1254">
        <v>160404974.12305513</v>
      </c>
    </row>
    <row r="1255" spans="1:2" x14ac:dyDescent="0.25">
      <c r="A1255">
        <f ca="1">39662.1728099151*(((RANDBETWEEN(3800,4910))))</f>
        <v>183715184.45552671</v>
      </c>
      <c r="B1255">
        <v>176486282.17952698</v>
      </c>
    </row>
    <row r="1256" spans="1:2" x14ac:dyDescent="0.25">
      <c r="A1256">
        <f ca="1">32481.4525977018*(((RANDBETWEEN(3800,4910))))</f>
        <v>133498770.17655452</v>
      </c>
      <c r="B1256">
        <v>166178946.5359588</v>
      </c>
    </row>
    <row r="1257" spans="1:2" x14ac:dyDescent="0.25">
      <c r="A1257">
        <f ca="1">40065.795480579*(((RANDBETWEEN(3800,4910))))</f>
        <v>154413575.78215131</v>
      </c>
      <c r="B1257">
        <v>150084487.83536857</v>
      </c>
    </row>
    <row r="1258" spans="1:2" x14ac:dyDescent="0.25">
      <c r="A1258">
        <f ca="1">37269.3471491269*(((RANDBETWEEN(3800,4910))))</f>
        <v>155077753.48751715</v>
      </c>
      <c r="B1258">
        <v>146533317.56146079</v>
      </c>
    </row>
    <row r="1259" spans="1:2" x14ac:dyDescent="0.25">
      <c r="A1259">
        <f ca="1">32066.5509381469*(((RANDBETWEEN(3800,4910))))</f>
        <v>124289951.4362573</v>
      </c>
      <c r="B1259">
        <v>176170848.17130578</v>
      </c>
    </row>
    <row r="1260" spans="1:2" x14ac:dyDescent="0.25">
      <c r="A1260">
        <f ca="1">30482.5459692391*(((RANDBETWEEN(3800,4910))))</f>
        <v>122600799.88827957</v>
      </c>
      <c r="B1260">
        <v>187224472.59132588</v>
      </c>
    </row>
    <row r="1261" spans="1:2" x14ac:dyDescent="0.25">
      <c r="A1261">
        <f ca="1">35616.1135108632*(((RANDBETWEEN(3800,4910))))</f>
        <v>135661776.36287791</v>
      </c>
      <c r="B1261">
        <v>178494891.23270187</v>
      </c>
    </row>
    <row r="1262" spans="1:2" x14ac:dyDescent="0.25">
      <c r="A1262">
        <f ca="1">38962.5996247895*(((RANDBETWEEN(3800,4910))))</f>
        <v>181799489.84926772</v>
      </c>
      <c r="B1262">
        <v>201455965.02768791</v>
      </c>
    </row>
    <row r="1263" spans="1:2" x14ac:dyDescent="0.25">
      <c r="A1263">
        <f ca="1">30432.2351868819*(((RANDBETWEEN(3800,4910))))</f>
        <v>123250552.50687179</v>
      </c>
      <c r="B1263">
        <v>163971308.53766087</v>
      </c>
    </row>
    <row r="1264" spans="1:2" x14ac:dyDescent="0.25">
      <c r="A1264">
        <f ca="1">32539.9631573426*(((RANDBETWEEN(3800,4910))))</f>
        <v>150822729.23428312</v>
      </c>
      <c r="B1264">
        <v>182209172.97669396</v>
      </c>
    </row>
    <row r="1265" spans="1:2" x14ac:dyDescent="0.25">
      <c r="A1265">
        <f ca="1">35025.6362952599*(((RANDBETWEEN(3800,4910))))</f>
        <v>138246186.45739064</v>
      </c>
      <c r="B1265">
        <v>195028382.26443574</v>
      </c>
    </row>
    <row r="1266" spans="1:2" x14ac:dyDescent="0.25">
      <c r="A1266">
        <f ca="1">33369.5389329177*(((RANDBETWEEN(3800,4910))))</f>
        <v>127304791.02908088</v>
      </c>
      <c r="B1266">
        <v>184075278.06362775</v>
      </c>
    </row>
    <row r="1267" spans="1:2" x14ac:dyDescent="0.25">
      <c r="A1267">
        <f ca="1">39743.4606387665*(((RANDBETWEEN(3800,4910))))</f>
        <v>153886679.59330371</v>
      </c>
      <c r="B1267">
        <v>193854398.16112959</v>
      </c>
    </row>
    <row r="1268" spans="1:2" x14ac:dyDescent="0.25">
      <c r="A1268">
        <f ca="1">34470.1973691629*(((RANDBETWEEN(3800,4910))))</f>
        <v>165353536.77987447</v>
      </c>
      <c r="B1268">
        <v>170979836.41650259</v>
      </c>
    </row>
    <row r="1269" spans="1:2" x14ac:dyDescent="0.25">
      <c r="A1269">
        <f ca="1">36609.1831346972*(((RANDBETWEEN(3800,4910))))</f>
        <v>149731559.0209116</v>
      </c>
      <c r="B1269">
        <v>202456510.95084083</v>
      </c>
    </row>
    <row r="1270" spans="1:2" x14ac:dyDescent="0.25">
      <c r="A1270">
        <f ca="1">29113.4673830413*(((RANDBETWEEN(3800,4910))))</f>
        <v>110834970.32723805</v>
      </c>
      <c r="B1270">
        <v>163105449.23425189</v>
      </c>
    </row>
    <row r="1271" spans="1:2" x14ac:dyDescent="0.25">
      <c r="A1271">
        <f ca="1">32329.5210215883*(((RANDBETWEEN(3800,4910))))</f>
        <v>157865051.14841574</v>
      </c>
      <c r="B1271">
        <v>144208073.19021815</v>
      </c>
    </row>
    <row r="1272" spans="1:2" x14ac:dyDescent="0.25">
      <c r="A1272">
        <f ca="1">30799.4890773538*(((RANDBETWEEN(3800,4910))))</f>
        <v>127571483.75839935</v>
      </c>
      <c r="B1272">
        <v>183235893.81852895</v>
      </c>
    </row>
    <row r="1273" spans="1:2" x14ac:dyDescent="0.25">
      <c r="A1273">
        <f ca="1">29780.4348561109*(((RANDBETWEEN(3800,4910))))</f>
        <v>115786330.72055902</v>
      </c>
      <c r="B1273">
        <v>143263882.75446016</v>
      </c>
    </row>
    <row r="1274" spans="1:2" x14ac:dyDescent="0.25">
      <c r="A1274">
        <f ca="1">31665.1454773596*(((RANDBETWEEN(3800,4910))))</f>
        <v>154335919.05665058</v>
      </c>
      <c r="B1274">
        <v>150604108.76694041</v>
      </c>
    </row>
    <row r="1275" spans="1:2" x14ac:dyDescent="0.25">
      <c r="A1275">
        <f ca="1">31675.6648083948*(((RANDBETWEEN(3800,4910))))</f>
        <v>146880057.71652675</v>
      </c>
      <c r="B1275">
        <v>161639473.13082004</v>
      </c>
    </row>
    <row r="1276" spans="1:2" x14ac:dyDescent="0.25">
      <c r="A1276">
        <f ca="1">34731.8372469508*(((RANDBETWEEN(3800,4910))))</f>
        <v>161051529.31411108</v>
      </c>
      <c r="B1276">
        <v>151653115.58467865</v>
      </c>
    </row>
    <row r="1277" spans="1:2" x14ac:dyDescent="0.25">
      <c r="A1277">
        <f ca="1">30693.8375144901*(((RANDBETWEEN(3800,4910))))</f>
        <v>142910507.46746597</v>
      </c>
      <c r="B1277">
        <v>173684343.27060458</v>
      </c>
    </row>
    <row r="1278" spans="1:2" x14ac:dyDescent="0.25">
      <c r="A1278">
        <f ca="1">31248.1765590756*(((RANDBETWEEN(3800,4910))))</f>
        <v>136398290.68036485</v>
      </c>
      <c r="B1278">
        <v>175748423.65975547</v>
      </c>
    </row>
    <row r="1279" spans="1:2" x14ac:dyDescent="0.25">
      <c r="A1279">
        <f ca="1">35251.641830882*(((RANDBETWEEN(3800,4910))))</f>
        <v>169243132.43006459</v>
      </c>
      <c r="B1279">
        <v>184410967.93931991</v>
      </c>
    </row>
    <row r="1280" spans="1:2" x14ac:dyDescent="0.25">
      <c r="A1280">
        <f ca="1">33793.0426385099*(((RANDBETWEEN(3800,4910))))</f>
        <v>156968683.0558784</v>
      </c>
      <c r="B1280">
        <v>146409882.50982192</v>
      </c>
    </row>
    <row r="1281" spans="1:2" x14ac:dyDescent="0.25">
      <c r="A1281">
        <f ca="1">37177.3910070467*(((RANDBETWEEN(3800,4910))))</f>
        <v>164881729.11625198</v>
      </c>
      <c r="B1281">
        <v>200599873.23559478</v>
      </c>
    </row>
    <row r="1282" spans="1:2" x14ac:dyDescent="0.25">
      <c r="A1282">
        <f ca="1">32596.9832204104*(((RANDBETWEEN(3800,4910))))</f>
        <v>143491920.13624653</v>
      </c>
      <c r="B1282">
        <v>158909309.1421634</v>
      </c>
    </row>
    <row r="1283" spans="1:2" x14ac:dyDescent="0.25">
      <c r="A1283">
        <f ca="1">27589.3422816656*(((RANDBETWEEN(3800,4910))))</f>
        <v>114688895.86488369</v>
      </c>
      <c r="B1283">
        <v>154798346.68302366</v>
      </c>
    </row>
    <row r="1284" spans="1:2" x14ac:dyDescent="0.25">
      <c r="A1284">
        <f ca="1">29251.5415812919*(((RANDBETWEEN(3800,4910))))</f>
        <v>124231297.09574677</v>
      </c>
      <c r="B1284">
        <v>198893015.90787035</v>
      </c>
    </row>
    <row r="1285" spans="1:2" x14ac:dyDescent="0.25">
      <c r="A1285">
        <f ca="1">36791.1000134862*(((RANDBETWEEN(3800,4910))))</f>
        <v>172219139.16312882</v>
      </c>
      <c r="B1285">
        <v>196322917.39296415</v>
      </c>
    </row>
    <row r="1286" spans="1:2" x14ac:dyDescent="0.25">
      <c r="A1286">
        <f ca="1">41221.4316528987*(((RANDBETWEEN(3800,4910))))</f>
        <v>198481193.40870723</v>
      </c>
      <c r="B1286">
        <v>147051990.35765904</v>
      </c>
    </row>
    <row r="1287" spans="1:2" x14ac:dyDescent="0.25">
      <c r="A1287">
        <f ca="1">35880.9183256173*(((RANDBETWEEN(3800,4910))))</f>
        <v>164406367.76797855</v>
      </c>
      <c r="B1287">
        <v>164797271.91381437</v>
      </c>
    </row>
    <row r="1288" spans="1:2" x14ac:dyDescent="0.25">
      <c r="A1288">
        <f ca="1">36754.3002644919*(((RANDBETWEEN(3800,4910))))</f>
        <v>179066950.88860431</v>
      </c>
      <c r="B1288">
        <v>146748585.41398984</v>
      </c>
    </row>
    <row r="1289" spans="1:2" x14ac:dyDescent="0.25">
      <c r="A1289">
        <f ca="1">38546.6901102079*(((RANDBETWEEN(3800,4910))))</f>
        <v>164979833.67168975</v>
      </c>
      <c r="B1289">
        <v>153683640.76429251</v>
      </c>
    </row>
    <row r="1290" spans="1:2" x14ac:dyDescent="0.25">
      <c r="A1290">
        <f ca="1">30873.8853328682*(((RANDBETWEEN(3800,4910))))</f>
        <v>132263724.76600747</v>
      </c>
      <c r="B1290">
        <v>172700155.91246861</v>
      </c>
    </row>
    <row r="1291" spans="1:2" x14ac:dyDescent="0.25">
      <c r="A1291">
        <f ca="1">41474.2113412728*(((RANDBETWEEN(3800,4910))))</f>
        <v>202518573.97943488</v>
      </c>
      <c r="B1291">
        <v>185364398.92240918</v>
      </c>
    </row>
    <row r="1292" spans="1:2" x14ac:dyDescent="0.25">
      <c r="A1292">
        <f ca="1">30221.9670835761*(((RANDBETWEEN(3800,4910))))</f>
        <v>114843474.91758911</v>
      </c>
      <c r="B1292">
        <v>190097384.45764369</v>
      </c>
    </row>
    <row r="1293" spans="1:2" x14ac:dyDescent="0.25">
      <c r="A1293">
        <f ca="1">39675.5433563996*(((RANDBETWEEN(3800,4910))))</f>
        <v>181118855.42196429</v>
      </c>
      <c r="B1293">
        <v>175002668.82770637</v>
      </c>
    </row>
    <row r="1294" spans="1:2" x14ac:dyDescent="0.25">
      <c r="A1294">
        <f ca="1">33644.8059627347*(((RANDBETWEEN(3800,4910))))</f>
        <v>130710071.16522434</v>
      </c>
      <c r="B1294">
        <v>190870973.9367809</v>
      </c>
    </row>
    <row r="1295" spans="1:2" x14ac:dyDescent="0.25">
      <c r="A1295">
        <f ca="1">30312.4938885937*(((RANDBETWEEN(3800,4910))))</f>
        <v>124766224.8454515</v>
      </c>
      <c r="B1295">
        <v>168573078.82130373</v>
      </c>
    </row>
    <row r="1296" spans="1:2" x14ac:dyDescent="0.25">
      <c r="A1296">
        <f ca="1">31823.4216265275*(((RANDBETWEEN(3800,4910))))</f>
        <v>129139444.96044865</v>
      </c>
      <c r="B1296">
        <v>191640614.36888155</v>
      </c>
    </row>
    <row r="1297" spans="1:2" x14ac:dyDescent="0.25">
      <c r="A1297">
        <f ca="1">30814.3911164507*(((RANDBETWEEN(3800,4910))))</f>
        <v>136538567.03699294</v>
      </c>
      <c r="B1297">
        <v>153656948.81731126</v>
      </c>
    </row>
    <row r="1298" spans="1:2" x14ac:dyDescent="0.25">
      <c r="A1298">
        <f ca="1">34938.8644130592*(((RANDBETWEEN(3800,4910))))</f>
        <v>135877243.70238724</v>
      </c>
      <c r="B1298">
        <v>155732413.86646712</v>
      </c>
    </row>
    <row r="1299" spans="1:2" x14ac:dyDescent="0.25">
      <c r="A1299">
        <f ca="1">39064.498243459*(((RANDBETWEEN(3800,4910))))</f>
        <v>166571020.51010901</v>
      </c>
      <c r="B1299">
        <v>161845493.62518492</v>
      </c>
    </row>
    <row r="1300" spans="1:2" x14ac:dyDescent="0.25">
      <c r="A1300">
        <f ca="1">37803.2115181309*(((RANDBETWEEN(3800,4910))))</f>
        <v>157941817.72275102</v>
      </c>
      <c r="B1300">
        <v>154717348.20700788</v>
      </c>
    </row>
    <row r="1301" spans="1:2" x14ac:dyDescent="0.25">
      <c r="A1301">
        <f ca="1">35180.5846098244*(((RANDBETWEEN(3800,4910))))</f>
        <v>168163194.43496042</v>
      </c>
      <c r="B1301">
        <v>165117415.37041491</v>
      </c>
    </row>
    <row r="1302" spans="1:2" x14ac:dyDescent="0.25">
      <c r="A1302">
        <f ca="1">30468.5640732068*(((RANDBETWEEN(3800,4910))))</f>
        <v>116907880.34889436</v>
      </c>
      <c r="B1302">
        <v>182710917.6285651</v>
      </c>
    </row>
    <row r="1303" spans="1:2" x14ac:dyDescent="0.25">
      <c r="A1303">
        <f ca="1">29283.1171917675*(((RANDBETWEEN(3800,4910))))</f>
        <v>142198817.08322278</v>
      </c>
      <c r="B1303">
        <v>178362455.6858803</v>
      </c>
    </row>
    <row r="1304" spans="1:2" x14ac:dyDescent="0.25">
      <c r="A1304">
        <f ca="1">40377.5569846539*(((RANDBETWEEN(3800,4910))))</f>
        <v>160743054.35590729</v>
      </c>
      <c r="B1304">
        <v>196368960.66092578</v>
      </c>
    </row>
    <row r="1305" spans="1:2" x14ac:dyDescent="0.25">
      <c r="A1305">
        <f ca="1">30854.9412944659*(((RANDBETWEEN(3800,4910))))</f>
        <v>136502260.28671718</v>
      </c>
      <c r="B1305">
        <v>167062364.12726858</v>
      </c>
    </row>
    <row r="1306" spans="1:2" x14ac:dyDescent="0.25">
      <c r="A1306">
        <f ca="1">31089.245827272*(((RANDBETWEEN(3800,4910))))</f>
        <v>146119455.38817841</v>
      </c>
      <c r="B1306">
        <v>176078470.10701159</v>
      </c>
    </row>
    <row r="1307" spans="1:2" x14ac:dyDescent="0.25">
      <c r="A1307">
        <f ca="1">30049.8303025495*(((RANDBETWEEN(3800,4910))))</f>
        <v>135554784.49480084</v>
      </c>
      <c r="B1307">
        <v>154743960.35852128</v>
      </c>
    </row>
    <row r="1308" spans="1:2" x14ac:dyDescent="0.25">
      <c r="A1308">
        <f ca="1">38619.4069145465*(((RANDBETWEEN(3800,4910))))</f>
        <v>181665690.12602681</v>
      </c>
      <c r="B1308">
        <v>158880052.18942702</v>
      </c>
    </row>
    <row r="1309" spans="1:2" x14ac:dyDescent="0.25">
      <c r="A1309">
        <f ca="1">32138.6069225522*(((RANDBETWEEN(3800,4910))))</f>
        <v>127268883.41330686</v>
      </c>
      <c r="B1309">
        <v>152372714.52939051</v>
      </c>
    </row>
    <row r="1310" spans="1:2" x14ac:dyDescent="0.25">
      <c r="A1310">
        <f ca="1">31888.0244815881*(((RANDBETWEEN(3800,4910))))</f>
        <v>142762685.60406995</v>
      </c>
      <c r="B1310">
        <v>146065099.94366074</v>
      </c>
    </row>
    <row r="1311" spans="1:2" x14ac:dyDescent="0.25">
      <c r="A1311">
        <f ca="1">36026.3234243886*(((RANDBETWEEN(3800,4910))))</f>
        <v>162082429.0863243</v>
      </c>
      <c r="B1311">
        <v>160256141.92910427</v>
      </c>
    </row>
    <row r="1312" spans="1:2" x14ac:dyDescent="0.25">
      <c r="A1312">
        <f ca="1">29939.3389410456*(((RANDBETWEEN(3800,4910))))</f>
        <v>146882396.84476987</v>
      </c>
      <c r="B1312">
        <v>148523421.21478248</v>
      </c>
    </row>
    <row r="1313" spans="1:2" x14ac:dyDescent="0.25">
      <c r="A1313">
        <f ca="1">36150.5856710501*(((RANDBETWEEN(3800,4910))))</f>
        <v>139107453.66220063</v>
      </c>
      <c r="B1313">
        <v>168995938.48770314</v>
      </c>
    </row>
    <row r="1314" spans="1:2" x14ac:dyDescent="0.25">
      <c r="A1314">
        <f ca="1">35599.9497381303*(((RANDBETWEEN(3800,4910))))</f>
        <v>144286596.28864223</v>
      </c>
      <c r="B1314">
        <v>195002190.54825056</v>
      </c>
    </row>
    <row r="1315" spans="1:2" x14ac:dyDescent="0.25">
      <c r="A1315">
        <f ca="1">30223.6924603411*(((RANDBETWEEN(3800,4910))))</f>
        <v>129689864.34732355</v>
      </c>
      <c r="B1315">
        <v>151188621.4021062</v>
      </c>
    </row>
    <row r="1316" spans="1:2" x14ac:dyDescent="0.25">
      <c r="A1316">
        <f ca="1">37845.9711029142*(((RANDBETWEEN(3800,4910))))</f>
        <v>175340384.11980161</v>
      </c>
      <c r="B1316">
        <v>161406751.79483506</v>
      </c>
    </row>
    <row r="1317" spans="1:2" x14ac:dyDescent="0.25">
      <c r="A1317">
        <f ca="1">29366.881331476*(((RANDBETWEEN(3800,4910))))</f>
        <v>140579260.93377548</v>
      </c>
      <c r="B1317">
        <v>167077361.42146766</v>
      </c>
    </row>
    <row r="1318" spans="1:2" x14ac:dyDescent="0.25">
      <c r="A1318">
        <f ca="1">42394.2781495745*(((RANDBETWEEN(3800,4910))))</f>
        <v>179327796.57269999</v>
      </c>
      <c r="B1318">
        <v>151862768.67158431</v>
      </c>
    </row>
    <row r="1319" spans="1:2" x14ac:dyDescent="0.25">
      <c r="A1319">
        <f ca="1">30881.2730949416*(((RANDBETWEEN(3800,4910))))</f>
        <v>125377968.76546295</v>
      </c>
      <c r="B1319">
        <v>180677388.86465618</v>
      </c>
    </row>
    <row r="1320" spans="1:2" x14ac:dyDescent="0.25">
      <c r="A1320">
        <f ca="1">33444.6031953818*(((RANDBETWEEN(3800,4910))))</f>
        <v>161437099.62410817</v>
      </c>
      <c r="B1320">
        <v>191133741.03522164</v>
      </c>
    </row>
    <row r="1321" spans="1:2" x14ac:dyDescent="0.25">
      <c r="A1321">
        <f ca="1">40737.8303315162*(((RANDBETWEEN(3800,4910))))</f>
        <v>188942057.07757205</v>
      </c>
      <c r="B1321">
        <v>194153618.59669167</v>
      </c>
    </row>
    <row r="1322" spans="1:2" x14ac:dyDescent="0.25">
      <c r="A1322">
        <f ca="1">31568.2053288647*(((RANDBETWEEN(3800,4910))))</f>
        <v>130944915.70413059</v>
      </c>
      <c r="B1322">
        <v>143434919.30180505</v>
      </c>
    </row>
    <row r="1323" spans="1:2" x14ac:dyDescent="0.25">
      <c r="A1323">
        <f ca="1">34994.0367304293*(((RANDBETWEEN(3800,4910))))</f>
        <v>157963081.80115768</v>
      </c>
      <c r="B1323">
        <v>154391308.77149585</v>
      </c>
    </row>
    <row r="1324" spans="1:2" x14ac:dyDescent="0.25">
      <c r="A1324">
        <f ca="1">34518.1991698515*(((RANDBETWEEN(3800,4910))))</f>
        <v>143768299.54243168</v>
      </c>
      <c r="B1324">
        <v>178189689.87975925</v>
      </c>
    </row>
    <row r="1325" spans="1:2" x14ac:dyDescent="0.25">
      <c r="A1325">
        <f ca="1">31757.8694345996*(((RANDBETWEEN(3800,4910))))</f>
        <v>149484291.42866009</v>
      </c>
      <c r="B1325">
        <v>163450392.21736467</v>
      </c>
    </row>
    <row r="1326" spans="1:2" x14ac:dyDescent="0.25">
      <c r="A1326">
        <f ca="1">32111.8281349726*(((RANDBETWEEN(3800,4910))))</f>
        <v>156513050.32985622</v>
      </c>
      <c r="B1326">
        <v>145000732.61070329</v>
      </c>
    </row>
    <row r="1327" spans="1:2" x14ac:dyDescent="0.25">
      <c r="A1327">
        <f ca="1">29599.3144870986*(((RANDBETWEEN(3800,4910))))</f>
        <v>128964213.2202884</v>
      </c>
      <c r="B1327">
        <v>191383132.59490055</v>
      </c>
    </row>
    <row r="1328" spans="1:2" x14ac:dyDescent="0.25">
      <c r="A1328">
        <f ca="1">36148.4102239769*(((RANDBETWEEN(3800,4910))))</f>
        <v>173150884.97284952</v>
      </c>
      <c r="B1328">
        <v>194273315.34252068</v>
      </c>
    </row>
    <row r="1329" spans="1:2" x14ac:dyDescent="0.25">
      <c r="A1329">
        <f ca="1">30086.2681065134*(((RANDBETWEEN(3800,4910))))</f>
        <v>138035798.07268339</v>
      </c>
      <c r="B1329">
        <v>202545285.08958131</v>
      </c>
    </row>
    <row r="1330" spans="1:2" x14ac:dyDescent="0.25">
      <c r="A1330">
        <f ca="1">30998.9374967421*(((RANDBETWEEN(3800,4910))))</f>
        <v>131869480.11114091</v>
      </c>
      <c r="B1330">
        <v>143642739.65289223</v>
      </c>
    </row>
    <row r="1331" spans="1:2" x14ac:dyDescent="0.25">
      <c r="A1331">
        <f ca="1">35978.5282050972*(((RANDBETWEEN(3800,4910))))</f>
        <v>173740312.70241416</v>
      </c>
      <c r="B1331">
        <v>146503721.63368773</v>
      </c>
    </row>
    <row r="1332" spans="1:2" x14ac:dyDescent="0.25">
      <c r="A1332">
        <f ca="1">39969.5048219024*(((RANDBETWEEN(3800,4910))))</f>
        <v>169550639.45451012</v>
      </c>
      <c r="B1332">
        <v>158362249.87067649</v>
      </c>
    </row>
    <row r="1333" spans="1:2" x14ac:dyDescent="0.25">
      <c r="A1333">
        <f ca="1">31875.5538854654*(((RANDBETWEEN(3800,4910))))</f>
        <v>147041930.073652</v>
      </c>
      <c r="B1333">
        <v>148577836.82676515</v>
      </c>
    </row>
    <row r="1334" spans="1:2" x14ac:dyDescent="0.25">
      <c r="A1334">
        <f ca="1">28108.5611810592*(((RANDBETWEEN(3800,4910))))</f>
        <v>107655789.32345684</v>
      </c>
      <c r="B1334">
        <v>147951571.66659194</v>
      </c>
    </row>
    <row r="1335" spans="1:2" x14ac:dyDescent="0.25">
      <c r="A1335">
        <f ca="1">30781.2881301708*(((RANDBETWEEN(3800,4910))))</f>
        <v>127188282.55386575</v>
      </c>
      <c r="B1335">
        <v>167730568.84293365</v>
      </c>
    </row>
    <row r="1336" spans="1:2" x14ac:dyDescent="0.25">
      <c r="A1336">
        <f ca="1">32609.3220820106*(((RANDBETWEEN(3800,4910))))</f>
        <v>128122026.46021958</v>
      </c>
      <c r="B1336">
        <v>180542152.68482307</v>
      </c>
    </row>
    <row r="1337" spans="1:2" x14ac:dyDescent="0.25">
      <c r="A1337">
        <f ca="1">28520.9913583901*(((RANDBETWEEN(3800,4910))))</f>
        <v>117107190.51754992</v>
      </c>
      <c r="B1337">
        <v>166762452.54038644</v>
      </c>
    </row>
    <row r="1338" spans="1:2" x14ac:dyDescent="0.25">
      <c r="A1338">
        <f ca="1">38215.0703706417*(((RANDBETWEEN(3800,4910))))</f>
        <v>164974458.79006052</v>
      </c>
      <c r="B1338">
        <v>162561421.17906934</v>
      </c>
    </row>
    <row r="1339" spans="1:2" x14ac:dyDescent="0.25">
      <c r="A1339">
        <f ca="1">36517.5575098471*(((RANDBETWEEN(3800,4910))))</f>
        <v>141469017.79314774</v>
      </c>
      <c r="B1339">
        <v>185427644.35520828</v>
      </c>
    </row>
    <row r="1340" spans="1:2" x14ac:dyDescent="0.25">
      <c r="A1340">
        <f ca="1">29792.6398131749*(((RANDBETWEEN(3800,4910))))</f>
        <v>113986639.92520699</v>
      </c>
      <c r="B1340">
        <v>145349236.71588874</v>
      </c>
    </row>
    <row r="1341" spans="1:2" x14ac:dyDescent="0.25">
      <c r="A1341">
        <f ca="1">28847.3298675352*(((RANDBETWEEN(3800,4910))))</f>
        <v>140140328.49648613</v>
      </c>
      <c r="B1341">
        <v>159603905.34909269</v>
      </c>
    </row>
    <row r="1342" spans="1:2" x14ac:dyDescent="0.25">
      <c r="A1342">
        <f ca="1">39404.9140321718*(((RANDBETWEEN(3800,4910))))</f>
        <v>185163691.03717509</v>
      </c>
      <c r="B1342">
        <v>183112394.25408009</v>
      </c>
    </row>
    <row r="1343" spans="1:2" x14ac:dyDescent="0.25">
      <c r="A1343">
        <f ca="1">30837.6633218029*(((RANDBETWEEN(3800,4910))))</f>
        <v>129826562.58479033</v>
      </c>
      <c r="B1343">
        <v>158792064.02993256</v>
      </c>
    </row>
    <row r="1344" spans="1:2" x14ac:dyDescent="0.25">
      <c r="A1344">
        <f ca="1">38440.7137383832*(((RANDBETWEEN(3800,4910))))</f>
        <v>147958307.1790368</v>
      </c>
      <c r="B1344">
        <v>193758094.2553505</v>
      </c>
    </row>
    <row r="1345" spans="1:2" x14ac:dyDescent="0.25">
      <c r="A1345">
        <f ca="1">31404.7696382678*(((RANDBETWEEN(3800,4910))))</f>
        <v>151999085.04921615</v>
      </c>
      <c r="B1345">
        <v>179061731.4632833</v>
      </c>
    </row>
    <row r="1346" spans="1:2" x14ac:dyDescent="0.25">
      <c r="A1346">
        <f ca="1">36931.5899176283*(((RANDBETWEEN(3800,4910))))</f>
        <v>158805836.64580175</v>
      </c>
      <c r="B1346">
        <v>158054486.75291598</v>
      </c>
    </row>
    <row r="1347" spans="1:2" x14ac:dyDescent="0.25">
      <c r="A1347">
        <f ca="1">29726.6662956051*(((RANDBETWEEN(3800,4910))))</f>
        <v>140309864.91525629</v>
      </c>
      <c r="B1347">
        <v>152073424.26996428</v>
      </c>
    </row>
    <row r="1348" spans="1:2" x14ac:dyDescent="0.25">
      <c r="A1348">
        <f ca="1">30995.9247282959*(((RANDBETWEEN(3800,4910))))</f>
        <v>150485214.55587655</v>
      </c>
      <c r="B1348">
        <v>194743761.66523671</v>
      </c>
    </row>
    <row r="1349" spans="1:2" x14ac:dyDescent="0.25">
      <c r="A1349">
        <f ca="1">29799.5236371905*(((RANDBETWEEN(3800,4910))))</f>
        <v>133472066.3709764</v>
      </c>
      <c r="B1349">
        <v>147352535.59899321</v>
      </c>
    </row>
    <row r="1350" spans="1:2" x14ac:dyDescent="0.25">
      <c r="A1350">
        <f ca="1">35811.6667428674*(((RANDBETWEEN(3800,4910))))</f>
        <v>150623870.32050049</v>
      </c>
      <c r="B1350">
        <v>150516435.95983449</v>
      </c>
    </row>
    <row r="1351" spans="1:2" x14ac:dyDescent="0.25">
      <c r="A1351">
        <f ca="1">31991.831118655*(((RANDBETWEEN(3800,4910))))</f>
        <v>130686630.1197058</v>
      </c>
      <c r="B1351">
        <v>192468831.52920812</v>
      </c>
    </row>
    <row r="1352" spans="1:2" x14ac:dyDescent="0.25">
      <c r="A1352">
        <f ca="1">40705.7195613578*(((RANDBETWEEN(3800,4910))))</f>
        <v>169213676.21656427</v>
      </c>
      <c r="B1352">
        <v>175857186.35938761</v>
      </c>
    </row>
    <row r="1353" spans="1:2" x14ac:dyDescent="0.25">
      <c r="A1353">
        <f ca="1">36353.7164216389*(((RANDBETWEEN(3800,4910))))</f>
        <v>171480480.36087072</v>
      </c>
      <c r="B1353">
        <v>172257303.6448622</v>
      </c>
    </row>
    <row r="1354" spans="1:2" x14ac:dyDescent="0.25">
      <c r="A1354">
        <f ca="1">37119.3872260678*(((RANDBETWEEN(3800,4910))))</f>
        <v>160095917.10603029</v>
      </c>
      <c r="B1354">
        <v>145095454.15828896</v>
      </c>
    </row>
    <row r="1355" spans="1:2" x14ac:dyDescent="0.25">
      <c r="A1355">
        <f ca="1">34502.5649449862*(((RANDBETWEEN(3800,4910))))</f>
        <v>139459367.50763419</v>
      </c>
      <c r="B1355">
        <v>168239415.41982865</v>
      </c>
    </row>
    <row r="1356" spans="1:2" x14ac:dyDescent="0.25">
      <c r="A1356">
        <f ca="1">36100.079902585*(((RANDBETWEEN(3800,4910))))</f>
        <v>165013465.23471624</v>
      </c>
      <c r="B1356">
        <v>172855133.54545271</v>
      </c>
    </row>
    <row r="1357" spans="1:2" x14ac:dyDescent="0.25">
      <c r="A1357">
        <f ca="1">34103.391549776*(((RANDBETWEEN(3800,4910))))</f>
        <v>133276054.17652442</v>
      </c>
      <c r="B1357">
        <v>190642179.83107096</v>
      </c>
    </row>
    <row r="1358" spans="1:2" x14ac:dyDescent="0.25">
      <c r="A1358">
        <f ca="1">30613.6023751312*(((RANDBETWEEN(3800,4910))))</f>
        <v>123280976.76465341</v>
      </c>
      <c r="B1358">
        <v>145809163.66720057</v>
      </c>
    </row>
    <row r="1359" spans="1:2" x14ac:dyDescent="0.25">
      <c r="A1359">
        <f ca="1">33670.9675071094*(((RANDBETWEEN(3800,4910))))</f>
        <v>157209747.29069379</v>
      </c>
      <c r="B1359">
        <v>176570934.6722815</v>
      </c>
    </row>
    <row r="1360" spans="1:2" x14ac:dyDescent="0.25">
      <c r="A1360">
        <f ca="1">31907.0790409126*(((RANDBETWEEN(3800,4910))))</f>
        <v>147059727.29956603</v>
      </c>
      <c r="B1360">
        <v>202819493.41594982</v>
      </c>
    </row>
    <row r="1361" spans="1:2" x14ac:dyDescent="0.25">
      <c r="A1361">
        <f ca="1">34051.518992555*(((RANDBETWEEN(3800,4910))))</f>
        <v>154525793.18821478</v>
      </c>
      <c r="B1361">
        <v>177798870.60409355</v>
      </c>
    </row>
    <row r="1362" spans="1:2" x14ac:dyDescent="0.25">
      <c r="A1362">
        <f ca="1">30629.7080655848*(((RANDBETWEEN(3800,4910))))</f>
        <v>118996415.83479705</v>
      </c>
      <c r="B1362">
        <v>187929578.14186662</v>
      </c>
    </row>
    <row r="1363" spans="1:2" x14ac:dyDescent="0.25">
      <c r="A1363">
        <f ca="1">29777.731558565*(((RANDBETWEEN(3800,4910))))</f>
        <v>121344256.10115254</v>
      </c>
      <c r="B1363">
        <v>166444955.14337805</v>
      </c>
    </row>
    <row r="1364" spans="1:2" x14ac:dyDescent="0.25">
      <c r="A1364">
        <f ca="1">31149.3481656406*(((RANDBETWEEN(3800,4910))))</f>
        <v>137399774.75864077</v>
      </c>
      <c r="B1364">
        <v>166907548.13933936</v>
      </c>
    </row>
    <row r="1365" spans="1:2" x14ac:dyDescent="0.25">
      <c r="A1365">
        <f ca="1">38341.5159116587*(((RANDBETWEEN(3800,4910))))</f>
        <v>166862277.24753863</v>
      </c>
      <c r="B1365">
        <v>174980245.83403277</v>
      </c>
    </row>
    <row r="1366" spans="1:2" x14ac:dyDescent="0.25">
      <c r="A1366">
        <f ca="1">36391.4833562528*(((RANDBETWEEN(3800,4910))))</f>
        <v>158521301.49983713</v>
      </c>
      <c r="B1366">
        <v>154254846.37008411</v>
      </c>
    </row>
    <row r="1367" spans="1:2" x14ac:dyDescent="0.25">
      <c r="A1367">
        <f ca="1">31635.467198073*(((RANDBETWEEN(3800,4910))))</f>
        <v>152324774.55872139</v>
      </c>
      <c r="B1367">
        <v>155058886.83571607</v>
      </c>
    </row>
    <row r="1368" spans="1:2" x14ac:dyDescent="0.25">
      <c r="A1368">
        <f ca="1">32714.1290426553*(((RANDBETWEEN(3800,4910))))</f>
        <v>138315337.59234649</v>
      </c>
      <c r="B1368">
        <v>149632991.99883011</v>
      </c>
    </row>
    <row r="1369" spans="1:2" x14ac:dyDescent="0.25">
      <c r="A1369">
        <f ca="1">29298.9848431583*(((RANDBETWEEN(3800,4910))))</f>
        <v>115643093.17594585</v>
      </c>
      <c r="B1369">
        <v>150219163.14409459</v>
      </c>
    </row>
    <row r="1370" spans="1:2" x14ac:dyDescent="0.25">
      <c r="A1370">
        <f ca="1">35621.0851409987*(((RANDBETWEEN(3800,4910))))</f>
        <v>140133348.94468877</v>
      </c>
      <c r="B1370">
        <v>174104275.92392629</v>
      </c>
    </row>
    <row r="1371" spans="1:2" x14ac:dyDescent="0.25">
      <c r="A1371">
        <f ca="1">32747.2552843211*(((RANDBETWEEN(3800,4910))))</f>
        <v>150506385.28673968</v>
      </c>
      <c r="B1371">
        <v>145234943.8356474</v>
      </c>
    </row>
    <row r="1372" spans="1:2" x14ac:dyDescent="0.25">
      <c r="A1372">
        <f ca="1">32085.8872841891*(((RANDBETWEEN(3800,4910))))</f>
        <v>144418578.66613513</v>
      </c>
      <c r="B1372">
        <v>170478166.8832179</v>
      </c>
    </row>
    <row r="1373" spans="1:2" x14ac:dyDescent="0.25">
      <c r="A1373">
        <f ca="1">30617.0189078623*(((RANDBETWEEN(3800,4910))))</f>
        <v>147665882.1926198</v>
      </c>
      <c r="B1373">
        <v>151429959.18830034</v>
      </c>
    </row>
    <row r="1374" spans="1:2" x14ac:dyDescent="0.25">
      <c r="A1374">
        <f ca="1">34632.693618953*(((RANDBETWEEN(3800,4910))))</f>
        <v>165855969.74116585</v>
      </c>
      <c r="B1374">
        <v>153344505.17370284</v>
      </c>
    </row>
    <row r="1375" spans="1:2" x14ac:dyDescent="0.25">
      <c r="A1375">
        <f ca="1">31451.611049098*(((RANDBETWEEN(3800,4910))))</f>
        <v>120113702.59650524</v>
      </c>
      <c r="B1375">
        <v>142993967.55127454</v>
      </c>
    </row>
    <row r="1376" spans="1:2" x14ac:dyDescent="0.25">
      <c r="A1376">
        <f ca="1">33513.722189471*(((RANDBETWEEN(3800,4910))))</f>
        <v>162105874.23047122</v>
      </c>
      <c r="B1376">
        <v>142961253.44411671</v>
      </c>
    </row>
    <row r="1377" spans="1:2" x14ac:dyDescent="0.25">
      <c r="A1377">
        <f ca="1">38811.4230928072*(((RANDBETWEEN(3800,4910))))</f>
        <v>173060135.57082736</v>
      </c>
      <c r="B1377">
        <v>200392800.79717314</v>
      </c>
    </row>
    <row r="1378" spans="1:2" x14ac:dyDescent="0.25">
      <c r="A1378">
        <f ca="1">29142.3478247173*(((RANDBETWEEN(3800,4910))))</f>
        <v>127847479.90703465</v>
      </c>
      <c r="B1378">
        <v>186636183.51518816</v>
      </c>
    </row>
    <row r="1379" spans="1:2" x14ac:dyDescent="0.25">
      <c r="A1379">
        <f ca="1">34167.0067207559*(((RANDBETWEEN(3800,4910))))</f>
        <v>154605705.41142043</v>
      </c>
      <c r="B1379">
        <v>182622170.67843828</v>
      </c>
    </row>
    <row r="1380" spans="1:2" x14ac:dyDescent="0.25">
      <c r="A1380">
        <f ca="1">32364.4813871842*(((RANDBETWEEN(3800,4910))))</f>
        <v>135801363.90062511</v>
      </c>
      <c r="B1380">
        <v>146542807.61019182</v>
      </c>
    </row>
    <row r="1381" spans="1:2" x14ac:dyDescent="0.25">
      <c r="A1381">
        <f ca="1">42580.2683361577*(((RANDBETWEEN(3800,4910))))</f>
        <v>176367471.44836518</v>
      </c>
      <c r="B1381">
        <v>191971509.5192135</v>
      </c>
    </row>
    <row r="1382" spans="1:2" x14ac:dyDescent="0.25">
      <c r="A1382">
        <f ca="1">41383.0471181212*(((RANDBETWEEN(3800,4910))))</f>
        <v>187134139.06814429</v>
      </c>
      <c r="B1382">
        <v>163463805.60814053</v>
      </c>
    </row>
    <row r="1383" spans="1:2" x14ac:dyDescent="0.25">
      <c r="A1383">
        <f ca="1">31226.4123742109*(((RANDBETWEEN(3800,4910))))</f>
        <v>121220932.83668669</v>
      </c>
      <c r="B1383">
        <v>153946407.75439364</v>
      </c>
    </row>
    <row r="1384" spans="1:2" x14ac:dyDescent="0.25">
      <c r="A1384">
        <f ca="1">31295.7553404506*(((RANDBETWEEN(3800,4910))))</f>
        <v>136731155.08242863</v>
      </c>
      <c r="B1384">
        <v>173469384.72440389</v>
      </c>
    </row>
    <row r="1385" spans="1:2" x14ac:dyDescent="0.25">
      <c r="A1385">
        <f ca="1">34896.3472727596*(((RANDBETWEEN(3800,4910))))</f>
        <v>153892891.4728696</v>
      </c>
      <c r="B1385">
        <v>159294323.92278761</v>
      </c>
    </row>
    <row r="1386" spans="1:2" x14ac:dyDescent="0.25">
      <c r="A1386">
        <f ca="1">32819.9480866318*(((RANDBETWEEN(3800,4910))))</f>
        <v>135612025.49396247</v>
      </c>
      <c r="B1386">
        <v>171346813.32014376</v>
      </c>
    </row>
    <row r="1387" spans="1:2" x14ac:dyDescent="0.25">
      <c r="A1387">
        <f ca="1">31991.9071107288*(((RANDBETWEEN(3800,4910))))</f>
        <v>139164795.93167028</v>
      </c>
      <c r="B1387">
        <v>166320381.70808396</v>
      </c>
    </row>
    <row r="1388" spans="1:2" x14ac:dyDescent="0.25">
      <c r="A1388">
        <f ca="1">35134.915396072*(((RANDBETWEEN(3800,4910))))</f>
        <v>162323309.12985256</v>
      </c>
      <c r="B1388">
        <v>149473871.5671488</v>
      </c>
    </row>
    <row r="1389" spans="1:2" x14ac:dyDescent="0.25">
      <c r="A1389">
        <f ca="1">37255.987664781*(((RANDBETWEEN(3800,4910))))</f>
        <v>163665553.81138304</v>
      </c>
      <c r="B1389">
        <v>199090454.55376267</v>
      </c>
    </row>
    <row r="1390" spans="1:2" x14ac:dyDescent="0.25">
      <c r="A1390">
        <f ca="1">27653.3811848062*(((RANDBETWEEN(3800,4910))))</f>
        <v>125214510.00480266</v>
      </c>
      <c r="B1390">
        <v>159900132.97123209</v>
      </c>
    </row>
    <row r="1391" spans="1:2" x14ac:dyDescent="0.25">
      <c r="A1391">
        <f ca="1">32446.6049687512*(((RANDBETWEEN(3800,4910))))</f>
        <v>134880536.85509861</v>
      </c>
      <c r="B1391">
        <v>145873446.77053303</v>
      </c>
    </row>
    <row r="1392" spans="1:2" x14ac:dyDescent="0.25">
      <c r="A1392">
        <f ca="1">36373.7054143238*(((RANDBETWEEN(3800,4910))))</f>
        <v>170956415.44732201</v>
      </c>
      <c r="B1392">
        <v>150079963.79380795</v>
      </c>
    </row>
    <row r="1393" spans="1:2" x14ac:dyDescent="0.25">
      <c r="A1393">
        <f ca="1">31098.5388064662*(((RANDBETWEEN(3800,4910))))</f>
        <v>150050449.74119937</v>
      </c>
      <c r="B1393">
        <v>148863499.83318371</v>
      </c>
    </row>
    <row r="1394" spans="1:2" x14ac:dyDescent="0.25">
      <c r="A1394">
        <f ca="1">31989.4006250281*(((RANDBETWEEN(3800,4910))))</f>
        <v>142544769.18512523</v>
      </c>
      <c r="B1394">
        <v>158395666.54355872</v>
      </c>
    </row>
    <row r="1395" spans="1:2" x14ac:dyDescent="0.25">
      <c r="A1395">
        <f ca="1">34476.9824040385*(((RANDBETWEEN(3800,4910))))</f>
        <v>142941569.04714355</v>
      </c>
      <c r="B1395">
        <v>193037039.97506163</v>
      </c>
    </row>
    <row r="1396" spans="1:2" x14ac:dyDescent="0.25">
      <c r="A1396">
        <f ca="1">36491.5888898913*(((RANDBETWEEN(3800,4910))))</f>
        <v>157534189.23766059</v>
      </c>
      <c r="B1396">
        <v>149267070.81070566</v>
      </c>
    </row>
    <row r="1397" spans="1:2" x14ac:dyDescent="0.25">
      <c r="A1397">
        <f ca="1">32918.5298637353*(((RANDBETWEEN(3800,4910))))</f>
        <v>130818237.67848428</v>
      </c>
      <c r="B1397">
        <v>170910811.97085416</v>
      </c>
    </row>
    <row r="1398" spans="1:2" x14ac:dyDescent="0.25">
      <c r="A1398">
        <f ca="1">29777.4620880124*(((RANDBETWEEN(3800,4910))))</f>
        <v>133968801.93396771</v>
      </c>
      <c r="B1398">
        <v>168418009.23556918</v>
      </c>
    </row>
    <row r="1399" spans="1:2" x14ac:dyDescent="0.25">
      <c r="A1399">
        <f ca="1">37253.8439526553*(((RANDBETWEEN(3800,4910))))</f>
        <v>154007390.9002772</v>
      </c>
      <c r="B1399">
        <v>182720617.68631262</v>
      </c>
    </row>
    <row r="1400" spans="1:2" x14ac:dyDescent="0.25">
      <c r="A1400">
        <f ca="1">36755.0644983471*(((RANDBETWEEN(3800,4910))))</f>
        <v>148527215.63782048</v>
      </c>
      <c r="B1400">
        <v>174126978.40829694</v>
      </c>
    </row>
    <row r="1401" spans="1:2" x14ac:dyDescent="0.25">
      <c r="A1401">
        <f ca="1">29519.884115743*(((RANDBETWEEN(3800,4910))))</f>
        <v>117341539.36007838</v>
      </c>
      <c r="B1401">
        <v>147583917.40877095</v>
      </c>
    </row>
    <row r="1402" spans="1:2" x14ac:dyDescent="0.25">
      <c r="A1402">
        <f ca="1">30431.7483526901*(((RANDBETWEEN(3800,4910))))</f>
        <v>142146696.55541545</v>
      </c>
      <c r="B1402">
        <v>191459460.20429254</v>
      </c>
    </row>
    <row r="1403" spans="1:2" x14ac:dyDescent="0.25">
      <c r="A1403">
        <f ca="1">28926.1116028284*(((RANDBETWEEN(3800,4910))))</f>
        <v>116398673.08978146</v>
      </c>
      <c r="B1403">
        <v>192585974.13518029</v>
      </c>
    </row>
    <row r="1404" spans="1:2" x14ac:dyDescent="0.25">
      <c r="A1404">
        <f ca="1">32156.5989467922*(((RANDBETWEEN(3800,4910))))</f>
        <v>138498471.66383418</v>
      </c>
      <c r="B1404">
        <v>184390086.41851532</v>
      </c>
    </row>
    <row r="1405" spans="1:2" x14ac:dyDescent="0.25">
      <c r="A1405">
        <f ca="1">30529.4677447903*(((RANDBETWEEN(3800,4910))))</f>
        <v>134054892.86737439</v>
      </c>
      <c r="B1405">
        <v>144042158.00152141</v>
      </c>
    </row>
    <row r="1406" spans="1:2" x14ac:dyDescent="0.25">
      <c r="A1406">
        <f ca="1">30409.8252842483*(((RANDBETWEEN(3800,4910))))</f>
        <v>127782085.8444113</v>
      </c>
      <c r="B1406">
        <v>175599166.88339084</v>
      </c>
    </row>
    <row r="1407" spans="1:2" x14ac:dyDescent="0.25">
      <c r="A1407">
        <f ca="1">32181.9023944478*(((RANDBETWEEN(3800,4910))))</f>
        <v>152799672.56883809</v>
      </c>
      <c r="B1407">
        <v>159840621.18432096</v>
      </c>
    </row>
    <row r="1408" spans="1:2" x14ac:dyDescent="0.25">
      <c r="A1408">
        <f ca="1">34514.0444535662*(((RANDBETWEEN(3800,4910))))</f>
        <v>150377691.68418789</v>
      </c>
      <c r="B1408">
        <v>150214770.64617378</v>
      </c>
    </row>
    <row r="1409" spans="1:2" x14ac:dyDescent="0.25">
      <c r="A1409">
        <f ca="1">38125.0761729631*(((RANDBETWEEN(3800,4910))))</f>
        <v>184372868.37244961</v>
      </c>
      <c r="B1409">
        <v>155871933.48726875</v>
      </c>
    </row>
    <row r="1410" spans="1:2" x14ac:dyDescent="0.25">
      <c r="A1410">
        <f ca="1">35175.4632780448*(((RANDBETWEEN(3800,4910))))</f>
        <v>154244406.47422624</v>
      </c>
      <c r="B1410">
        <v>199111661.00930363</v>
      </c>
    </row>
    <row r="1411" spans="1:2" x14ac:dyDescent="0.25">
      <c r="A1411">
        <f ca="1">32044.88881861*(((RANDBETWEEN(3800,4910))))</f>
        <v>133979680.15060852</v>
      </c>
      <c r="B1411">
        <v>151074586.11396927</v>
      </c>
    </row>
    <row r="1412" spans="1:2" x14ac:dyDescent="0.25">
      <c r="A1412">
        <f ca="1">30757.0897762137*(((RANDBETWEEN(3800,4910))))</f>
        <v>121182933.71828201</v>
      </c>
      <c r="B1412">
        <v>159098846.53129435</v>
      </c>
    </row>
    <row r="1413" spans="1:2" x14ac:dyDescent="0.25">
      <c r="A1413">
        <f ca="1">30117.2294962212*(((RANDBETWEEN(3800,4910))))</f>
        <v>121462786.55825996</v>
      </c>
      <c r="B1413">
        <v>201686355.13603458</v>
      </c>
    </row>
    <row r="1414" spans="1:2" x14ac:dyDescent="0.25">
      <c r="A1414">
        <f ca="1">30271.50459751*(((RANDBETWEEN(3800,4910))))</f>
        <v>135949327.14741734</v>
      </c>
      <c r="B1414">
        <v>185352025.2801007</v>
      </c>
    </row>
    <row r="1415" spans="1:2" x14ac:dyDescent="0.25">
      <c r="A1415">
        <f ca="1">28143.8307690608*(((RANDBETWEEN(3800,4910))))</f>
        <v>113391494.16854608</v>
      </c>
      <c r="B1415">
        <v>169447011.20766285</v>
      </c>
    </row>
    <row r="1416" spans="1:2" x14ac:dyDescent="0.25">
      <c r="A1416">
        <f ca="1">30812.0087224161*(((RANDBETWEEN(3800,4910))))</f>
        <v>143121780.51562288</v>
      </c>
      <c r="B1416">
        <v>195568426.83563751</v>
      </c>
    </row>
    <row r="1417" spans="1:2" x14ac:dyDescent="0.25">
      <c r="A1417">
        <f ca="1">37002.2997336138*(((RANDBETWEEN(3800,4910))))</f>
        <v>163069134.92603597</v>
      </c>
      <c r="B1417">
        <v>159407280.63424149</v>
      </c>
    </row>
    <row r="1418" spans="1:2" x14ac:dyDescent="0.25">
      <c r="A1418">
        <f ca="1">29732.8764963256*(((RANDBETWEEN(3800,4910))))</f>
        <v>141498759.24601352</v>
      </c>
      <c r="B1418">
        <v>196120858.12078434</v>
      </c>
    </row>
    <row r="1419" spans="1:2" x14ac:dyDescent="0.25">
      <c r="A1419">
        <f ca="1">33479.6272515173*(((RANDBETWEEN(3800,4910))))</f>
        <v>149687413.4415338</v>
      </c>
      <c r="B1419">
        <v>146754433.21246013</v>
      </c>
    </row>
    <row r="1420" spans="1:2" x14ac:dyDescent="0.25">
      <c r="A1420">
        <f ca="1">25966.9840126564*(((RANDBETWEEN(3800,4910))))</f>
        <v>100102723.36879058</v>
      </c>
      <c r="B1420">
        <v>153685331.98927319</v>
      </c>
    </row>
    <row r="1421" spans="1:2" x14ac:dyDescent="0.25">
      <c r="A1421">
        <f ca="1">32982.570840481*(((RANDBETWEEN(3800,4910))))</f>
        <v>154919135.23773926</v>
      </c>
      <c r="B1421">
        <v>171890207.15610582</v>
      </c>
    </row>
    <row r="1422" spans="1:2" x14ac:dyDescent="0.25">
      <c r="A1422">
        <f ca="1">35642.366952736*(((RANDBETWEEN(3800,4910))))</f>
        <v>151301847.71436441</v>
      </c>
      <c r="B1422">
        <v>162974642.49600592</v>
      </c>
    </row>
    <row r="1423" spans="1:2" x14ac:dyDescent="0.25">
      <c r="A1423">
        <f ca="1">36486.3776877843*(((RANDBETWEEN(3800,4910))))</f>
        <v>178892709.8032065</v>
      </c>
      <c r="B1423">
        <v>176589830.54108855</v>
      </c>
    </row>
    <row r="1424" spans="1:2" x14ac:dyDescent="0.25">
      <c r="A1424">
        <f ca="1">31486.3474344298*(((RANDBETWEEN(3800,4910))))</f>
        <v>120970546.84307948</v>
      </c>
      <c r="B1424">
        <v>200960002.88964865</v>
      </c>
    </row>
    <row r="1425" spans="1:2" x14ac:dyDescent="0.25">
      <c r="A1425">
        <f ca="1">37316.3786731022*(((RANDBETWEEN(3800,4910))))</f>
        <v>181618815.00198862</v>
      </c>
      <c r="B1425">
        <v>145264954.31033882</v>
      </c>
    </row>
    <row r="1426" spans="1:2" x14ac:dyDescent="0.25">
      <c r="A1426">
        <f ca="1">30694.4376947691*(((RANDBETWEEN(3800,4910))))</f>
        <v>118572612.81489284</v>
      </c>
      <c r="B1426">
        <v>183146799.43950978</v>
      </c>
    </row>
    <row r="1427" spans="1:2" x14ac:dyDescent="0.25">
      <c r="A1427">
        <f ca="1">38392.8610275201*(((RANDBETWEEN(3800,4910))))</f>
        <v>187318768.95327055</v>
      </c>
      <c r="B1427">
        <v>145590706.12226024</v>
      </c>
    </row>
    <row r="1428" spans="1:2" x14ac:dyDescent="0.25">
      <c r="A1428">
        <f ca="1">37961.7926266684*(((RANDBETWEEN(3800,4910))))</f>
        <v>172991888.9997282</v>
      </c>
      <c r="B1428">
        <v>162626887.28931531</v>
      </c>
    </row>
    <row r="1429" spans="1:2" x14ac:dyDescent="0.25">
      <c r="A1429">
        <f ca="1">28867.207217912*(((RANDBETWEEN(3800,4910))))</f>
        <v>114776015.89841808</v>
      </c>
      <c r="B1429">
        <v>151616453.31287202</v>
      </c>
    </row>
    <row r="1430" spans="1:2" x14ac:dyDescent="0.25">
      <c r="A1430">
        <f ca="1">31244.1278942343*(((RANDBETWEEN(3800,4910))))</f>
        <v>142848152.73243904</v>
      </c>
      <c r="B1430">
        <v>169500453.22709978</v>
      </c>
    </row>
    <row r="1431" spans="1:2" x14ac:dyDescent="0.25">
      <c r="A1431">
        <f ca="1">32608.0125888786*(((RANDBETWEEN(3800,4910))))</f>
        <v>158605373.23230562</v>
      </c>
      <c r="B1431">
        <v>150340607.0035426</v>
      </c>
    </row>
    <row r="1432" spans="1:2" x14ac:dyDescent="0.25">
      <c r="A1432">
        <f ca="1">30381.2117124006*(((RANDBETWEEN(3800,4910))))</f>
        <v>143277794.4356811</v>
      </c>
      <c r="B1432">
        <v>154262095.57032564</v>
      </c>
    </row>
    <row r="1433" spans="1:2" x14ac:dyDescent="0.25">
      <c r="A1433">
        <f ca="1">30901.2696739688*(((RANDBETWEEN(3800,4910))))</f>
        <v>146595623.33330789</v>
      </c>
      <c r="B1433">
        <v>172802062.60734838</v>
      </c>
    </row>
    <row r="1434" spans="1:2" x14ac:dyDescent="0.25">
      <c r="A1434">
        <f ca="1">39886.3048081675*(((RANDBETWEEN(3800,4910))))</f>
        <v>153123524.15855488</v>
      </c>
      <c r="B1434">
        <v>143429160.53998098</v>
      </c>
    </row>
    <row r="1435" spans="1:2" x14ac:dyDescent="0.25">
      <c r="A1435">
        <f ca="1">31573.0295726277*(((RANDBETWEEN(3800,4910))))</f>
        <v>131627960.28828497</v>
      </c>
      <c r="B1435">
        <v>170546856.91209954</v>
      </c>
    </row>
    <row r="1436" spans="1:2" x14ac:dyDescent="0.25">
      <c r="A1436">
        <f ca="1">36668.5721518909*(((RANDBETWEEN(3800,4910))))</f>
        <v>171278900.52148217</v>
      </c>
      <c r="B1436">
        <v>169205584.9834497</v>
      </c>
    </row>
    <row r="1437" spans="1:2" x14ac:dyDescent="0.25">
      <c r="A1437">
        <f ca="1">38597.7007318862*(((RANDBETWEEN(3800,4910))))</f>
        <v>169945676.32249483</v>
      </c>
      <c r="B1437">
        <v>201014085.10507441</v>
      </c>
    </row>
    <row r="1438" spans="1:2" x14ac:dyDescent="0.25">
      <c r="A1438">
        <f ca="1">29632.1333062502*(((RANDBETWEEN(3800,4910))))</f>
        <v>143123203.86918858</v>
      </c>
      <c r="B1438">
        <v>199380135.88874319</v>
      </c>
    </row>
    <row r="1439" spans="1:2" x14ac:dyDescent="0.25">
      <c r="A1439">
        <f ca="1">37482.9111829434*(((RANDBETWEEN(3800,4910))))</f>
        <v>148807157.39628544</v>
      </c>
      <c r="B1439">
        <v>163455362.53802499</v>
      </c>
    </row>
    <row r="1440" spans="1:2" x14ac:dyDescent="0.25">
      <c r="A1440">
        <f ca="1">31743.8023966948*(((RANDBETWEEN(3800,4910))))</f>
        <v>127800548.44909321</v>
      </c>
      <c r="B1440">
        <v>148319814.61011732</v>
      </c>
    </row>
    <row r="1441" spans="1:2" x14ac:dyDescent="0.25">
      <c r="A1441">
        <f ca="1">34972.0704161758*(((RANDBETWEEN(3800,4910))))</f>
        <v>165173088.57559845</v>
      </c>
      <c r="B1441">
        <v>154505763.77325904</v>
      </c>
    </row>
    <row r="1442" spans="1:2" x14ac:dyDescent="0.25">
      <c r="A1442">
        <f ca="1">28882.7523169562*(((RANDBETWEEN(3800,4910))))</f>
        <v>131329874.7852</v>
      </c>
      <c r="B1442">
        <v>181867518.32888234</v>
      </c>
    </row>
    <row r="1443" spans="1:2" x14ac:dyDescent="0.25">
      <c r="A1443">
        <f ca="1">29731.5224726803*(((RANDBETWEEN(3800,4910))))</f>
        <v>113693341.93552943</v>
      </c>
      <c r="B1443">
        <v>148139348.14396921</v>
      </c>
    </row>
    <row r="1444" spans="1:2" x14ac:dyDescent="0.25">
      <c r="A1444">
        <f ca="1">29768.1744750454*(((RANDBETWEEN(3800,4910))))</f>
        <v>125740768.98259181</v>
      </c>
      <c r="B1444">
        <v>151159738.61999527</v>
      </c>
    </row>
    <row r="1445" spans="1:2" x14ac:dyDescent="0.25">
      <c r="A1445">
        <f ca="1">32137.1844095138*(((RANDBETWEEN(3800,4910))))</f>
        <v>123631748.42339966</v>
      </c>
      <c r="B1445">
        <v>148272658.37220815</v>
      </c>
    </row>
    <row r="1446" spans="1:2" x14ac:dyDescent="0.25">
      <c r="A1446">
        <f ca="1">31012.416689377*(((RANDBETWEEN(3800,4910))))</f>
        <v>128050268.51043743</v>
      </c>
      <c r="B1446">
        <v>181919972.78050369</v>
      </c>
    </row>
    <row r="1447" spans="1:2" x14ac:dyDescent="0.25">
      <c r="A1447">
        <f ca="1">31734.5937570921*(((RANDBETWEEN(3800,4910))))</f>
        <v>154864817.5346092</v>
      </c>
      <c r="B1447">
        <v>168688523.75431708</v>
      </c>
    </row>
    <row r="1448" spans="1:2" x14ac:dyDescent="0.25">
      <c r="A1448">
        <f ca="1">30398.6852263497*(((RANDBETWEEN(3800,4910))))</f>
        <v>120895571.1451927</v>
      </c>
      <c r="B1448">
        <v>174114448.389963</v>
      </c>
    </row>
    <row r="1449" spans="1:2" x14ac:dyDescent="0.25">
      <c r="A1449">
        <f ca="1">37103.2638103238*(((RANDBETWEEN(3800,4910))))</f>
        <v>158245420.15103096</v>
      </c>
      <c r="B1449">
        <v>175500081.46541685</v>
      </c>
    </row>
    <row r="1450" spans="1:2" x14ac:dyDescent="0.25">
      <c r="A1450">
        <f ca="1">33329.5973647596*(((RANDBETWEEN(3800,4910))))</f>
        <v>155882526.8749806</v>
      </c>
      <c r="B1450">
        <v>148752835.21752748</v>
      </c>
    </row>
    <row r="1451" spans="1:2" x14ac:dyDescent="0.25">
      <c r="A1451">
        <f ca="1">30076.6555076432*(((RANDBETWEEN(3800,4910))))</f>
        <v>138202232.05762061</v>
      </c>
      <c r="B1451">
        <v>150105993.79893771</v>
      </c>
    </row>
    <row r="1452" spans="1:2" x14ac:dyDescent="0.25">
      <c r="A1452">
        <f ca="1">35979.0833132281*(((RANDBETWEEN(3800,4910))))</f>
        <v>169101691.57217225</v>
      </c>
      <c r="B1452">
        <v>174066952.69075298</v>
      </c>
    </row>
    <row r="1453" spans="1:2" x14ac:dyDescent="0.25">
      <c r="A1453">
        <f ca="1">31689.3809835851*(((RANDBETWEEN(3800,4910))))</f>
        <v>124634335.40844005</v>
      </c>
      <c r="B1453">
        <v>182840792.06042328</v>
      </c>
    </row>
    <row r="1454" spans="1:2" x14ac:dyDescent="0.25">
      <c r="A1454">
        <f ca="1">30637.1420694252*(((RANDBETWEEN(3800,4910))))</f>
        <v>127940705.28191955</v>
      </c>
      <c r="B1454">
        <v>194144407.33744672</v>
      </c>
    </row>
    <row r="1455" spans="1:2" x14ac:dyDescent="0.25">
      <c r="A1455">
        <f ca="1">32703.2704057133*(((RANDBETWEEN(3800,4910))))</f>
        <v>147687969.15220132</v>
      </c>
      <c r="B1455">
        <v>191281819.26649791</v>
      </c>
    </row>
    <row r="1456" spans="1:2" x14ac:dyDescent="0.25">
      <c r="A1456">
        <f ca="1">37419.9459169174*(((RANDBETWEEN(3800,4910))))</f>
        <v>176884084.34926873</v>
      </c>
      <c r="B1456">
        <v>194781246.52650672</v>
      </c>
    </row>
    <row r="1457" spans="1:2" x14ac:dyDescent="0.25">
      <c r="A1457">
        <f ca="1">42639.7463620692*(((RANDBETWEEN(3800,4910))))</f>
        <v>187103207.03675953</v>
      </c>
      <c r="B1457">
        <v>162156926.99140048</v>
      </c>
    </row>
    <row r="1458" spans="1:2" x14ac:dyDescent="0.25">
      <c r="A1458">
        <f ca="1">33495.9175432529*(((RANDBETWEEN(3800,4910))))</f>
        <v>132509849.80110857</v>
      </c>
      <c r="B1458">
        <v>152689495.56806582</v>
      </c>
    </row>
    <row r="1459" spans="1:2" x14ac:dyDescent="0.25">
      <c r="A1459">
        <f ca="1">35512.4042550292*(((RANDBETWEEN(3800,4910))))</f>
        <v>170530565.23265043</v>
      </c>
      <c r="B1459">
        <v>152896267.78961459</v>
      </c>
    </row>
    <row r="1460" spans="1:2" x14ac:dyDescent="0.25">
      <c r="A1460">
        <f ca="1">33192.6614406448*(((RANDBETWEEN(3800,4910))))</f>
        <v>136986113.76554129</v>
      </c>
      <c r="B1460">
        <v>200003596.43072301</v>
      </c>
    </row>
    <row r="1461" spans="1:2" x14ac:dyDescent="0.25">
      <c r="A1461">
        <f ca="1">34568.176511711*(((RANDBETWEEN(3800,4910))))</f>
        <v>156213589.65642211</v>
      </c>
      <c r="B1461">
        <v>188287370.15080315</v>
      </c>
    </row>
    <row r="1462" spans="1:2" x14ac:dyDescent="0.25">
      <c r="A1462">
        <f ca="1">30084.239200293*(((RANDBETWEEN(3800,4910))))</f>
        <v>118140807.33955057</v>
      </c>
      <c r="B1462">
        <v>163232269.61350402</v>
      </c>
    </row>
    <row r="1463" spans="1:2" x14ac:dyDescent="0.25">
      <c r="A1463">
        <f ca="1">30849.5054356121*(((RANDBETWEEN(3800,4910))))</f>
        <v>138946172.48199695</v>
      </c>
      <c r="B1463">
        <v>159339393.85988501</v>
      </c>
    </row>
    <row r="1464" spans="1:2" x14ac:dyDescent="0.25">
      <c r="A1464">
        <f ca="1">32746.3199907774*(((RANDBETWEEN(3800,4910))))</f>
        <v>144149300.59940204</v>
      </c>
      <c r="B1464">
        <v>179492872.94507176</v>
      </c>
    </row>
    <row r="1465" spans="1:2" x14ac:dyDescent="0.25">
      <c r="A1465">
        <f ca="1">31341.3086191291*(((RANDBETWEEN(3800,4910))))</f>
        <v>125804012.79718402</v>
      </c>
      <c r="B1465">
        <v>151294421.5093807</v>
      </c>
    </row>
    <row r="1466" spans="1:2" x14ac:dyDescent="0.25">
      <c r="A1466">
        <f ca="1">31193.6273733283*(((RANDBETWEEN(3800,4910))))</f>
        <v>146422886.89040321</v>
      </c>
      <c r="B1466">
        <v>169583910.24914938</v>
      </c>
    </row>
    <row r="1467" spans="1:2" x14ac:dyDescent="0.25">
      <c r="A1467">
        <f ca="1">30474.7757484754*(((RANDBETWEEN(3800,4910))))</f>
        <v>122508598.50887093</v>
      </c>
      <c r="B1467">
        <v>151310636.99641645</v>
      </c>
    </row>
    <row r="1468" spans="1:2" x14ac:dyDescent="0.25">
      <c r="A1468">
        <f ca="1">37225.0283105977*(((RANDBETWEEN(3800,4910))))</f>
        <v>154595542.57391229</v>
      </c>
      <c r="B1468">
        <v>183899259.25374183</v>
      </c>
    </row>
    <row r="1469" spans="1:2" x14ac:dyDescent="0.25">
      <c r="A1469">
        <f ca="1">29569.1819983752*(((RANDBETWEEN(3800,4910))))</f>
        <v>143765362.87610039</v>
      </c>
      <c r="B1469">
        <v>143681087.69466233</v>
      </c>
    </row>
    <row r="1470" spans="1:2" x14ac:dyDescent="0.25">
      <c r="A1470">
        <f ca="1">33894.8323561626*(((RANDBETWEEN(3800,4910))))</f>
        <v>131240790.88306171</v>
      </c>
      <c r="B1470">
        <v>164813100.7440781</v>
      </c>
    </row>
    <row r="1471" spans="1:2" x14ac:dyDescent="0.25">
      <c r="A1471">
        <f ca="1">37440.6251594426*(((RANDBETWEEN(3800,4910))))</f>
        <v>153281919.40275797</v>
      </c>
      <c r="B1471">
        <v>149216908.0511421</v>
      </c>
    </row>
    <row r="1472" spans="1:2" x14ac:dyDescent="0.25">
      <c r="A1472">
        <f ca="1">34142.0514412782*(((RANDBETWEEN(3800,4910))))</f>
        <v>138070456.02852911</v>
      </c>
      <c r="B1472">
        <v>158033896.69194677</v>
      </c>
    </row>
    <row r="1473" spans="1:2" x14ac:dyDescent="0.25">
      <c r="A1473">
        <f ca="1">35176.2614037004*(((RANDBETWEEN(3800,4910))))</f>
        <v>152524269.44644478</v>
      </c>
      <c r="B1473">
        <v>154525134.46564308</v>
      </c>
    </row>
    <row r="1474" spans="1:2" x14ac:dyDescent="0.25">
      <c r="A1474">
        <f ca="1">34995.6739219289*(((RANDBETWEEN(3800,4910))))</f>
        <v>134313396.51236314</v>
      </c>
      <c r="B1474">
        <v>202599810.98770067</v>
      </c>
    </row>
    <row r="1475" spans="1:2" x14ac:dyDescent="0.25">
      <c r="A1475">
        <f ca="1">29559.3024821148*(((RANDBETWEEN(3800,4910))))</f>
        <v>114246704.09337381</v>
      </c>
      <c r="B1475">
        <v>181382448.34952283</v>
      </c>
    </row>
    <row r="1476" spans="1:2" x14ac:dyDescent="0.25">
      <c r="A1476">
        <f ca="1">41483.6574392449*(((RANDBETWEEN(3800,4910))))</f>
        <v>161537362.06841975</v>
      </c>
      <c r="B1476">
        <v>167079766.80233485</v>
      </c>
    </row>
    <row r="1477" spans="1:2" x14ac:dyDescent="0.25">
      <c r="A1477">
        <f ca="1">31652.6302009895*(((RANDBETWEEN(3800,4910))))</f>
        <v>125882510.3093354</v>
      </c>
      <c r="B1477">
        <v>147754331.01603371</v>
      </c>
    </row>
    <row r="1478" spans="1:2" x14ac:dyDescent="0.25">
      <c r="A1478">
        <f ca="1">37021.4679745339*(((RANDBETWEEN(3800,4910))))</f>
        <v>165300854.50629386</v>
      </c>
      <c r="B1478">
        <v>176789909.92090997</v>
      </c>
    </row>
    <row r="1479" spans="1:2" x14ac:dyDescent="0.25">
      <c r="A1479">
        <f ca="1">32926.6546490952*(((RANDBETWEEN(3800,4910))))</f>
        <v>158838182.02723533</v>
      </c>
      <c r="B1479">
        <v>174360136.37625521</v>
      </c>
    </row>
    <row r="1480" spans="1:2" x14ac:dyDescent="0.25">
      <c r="A1480">
        <f ca="1">32098.1964902712*(((RANDBETWEEN(3800,4910))))</f>
        <v>131345820.03818972</v>
      </c>
      <c r="B1480">
        <v>146657877.9682188</v>
      </c>
    </row>
    <row r="1481" spans="1:2" x14ac:dyDescent="0.25">
      <c r="A1481">
        <f ca="1">29188.1352603548*(((RANDBETWEEN(3800,4910))))</f>
        <v>122969613.85187466</v>
      </c>
      <c r="B1481">
        <v>182276952.03194654</v>
      </c>
    </row>
    <row r="1482" spans="1:2" x14ac:dyDescent="0.25">
      <c r="A1482">
        <f ca="1">35101.0952552991*(((RANDBETWEEN(3800,4910))))</f>
        <v>163044587.46086442</v>
      </c>
      <c r="B1482">
        <v>190833868.8428551</v>
      </c>
    </row>
    <row r="1483" spans="1:2" x14ac:dyDescent="0.25">
      <c r="A1483">
        <f ca="1">34816.2214846459*(((RANDBETWEEN(3800,4910))))</f>
        <v>156916710.23129916</v>
      </c>
      <c r="B1483">
        <v>153875056.44124246</v>
      </c>
    </row>
    <row r="1484" spans="1:2" x14ac:dyDescent="0.25">
      <c r="A1484">
        <f ca="1">37391.6592657273*(((RANDBETWEEN(3800,4910))))</f>
        <v>178881697.9272396</v>
      </c>
      <c r="B1484">
        <v>144528266.83353764</v>
      </c>
    </row>
    <row r="1485" spans="1:2" x14ac:dyDescent="0.25">
      <c r="A1485">
        <f ca="1">30560.2154160133*(((RANDBETWEEN(3800,4910))))</f>
        <v>134251026.3225466</v>
      </c>
      <c r="B1485">
        <v>178469484.10548133</v>
      </c>
    </row>
    <row r="1486" spans="1:2" x14ac:dyDescent="0.25">
      <c r="A1486">
        <f ca="1">39997.4906465725*(((RANDBETWEEN(3800,4910))))</f>
        <v>165509616.29551721</v>
      </c>
      <c r="B1486">
        <v>173671287.99088156</v>
      </c>
    </row>
    <row r="1487" spans="1:2" x14ac:dyDescent="0.25">
      <c r="A1487">
        <f ca="1">29333.4191297181*(((RANDBETWEEN(3800,4910))))</f>
        <v>140653744.72699806</v>
      </c>
      <c r="B1487">
        <v>162750385.37527525</v>
      </c>
    </row>
    <row r="1488" spans="1:2" x14ac:dyDescent="0.25">
      <c r="A1488">
        <f ca="1">36801.7659395527*(((RANDBETWEEN(3800,4910))))</f>
        <v>153463363.96793467</v>
      </c>
      <c r="B1488">
        <v>195377239.46947226</v>
      </c>
    </row>
    <row r="1489" spans="1:2" x14ac:dyDescent="0.25">
      <c r="A1489">
        <f ca="1">37564.6244618285*(((RANDBETWEEN(3800,4910))))</f>
        <v>171933286.16178909</v>
      </c>
      <c r="B1489">
        <v>193726796.95144075</v>
      </c>
    </row>
    <row r="1490" spans="1:2" x14ac:dyDescent="0.25">
      <c r="A1490">
        <f ca="1">30479.0336931031*(((RANDBETWEEN(3800,4910))))</f>
        <v>117770986.19015057</v>
      </c>
      <c r="B1490">
        <v>198825626.63272181</v>
      </c>
    </row>
    <row r="1491" spans="1:2" x14ac:dyDescent="0.25">
      <c r="A1491">
        <f ca="1">31913.9508906048*(((RANDBETWEEN(3800,4910))))</f>
        <v>133751368.18252474</v>
      </c>
      <c r="B1491">
        <v>186914230.22956133</v>
      </c>
    </row>
    <row r="1492" spans="1:2" x14ac:dyDescent="0.25">
      <c r="A1492">
        <f ca="1">31441.9530288255*(((RANDBETWEEN(3800,4910))))</f>
        <v>139979574.88433129</v>
      </c>
      <c r="B1492">
        <v>144293987.03055054</v>
      </c>
    </row>
    <row r="1493" spans="1:2" x14ac:dyDescent="0.25">
      <c r="A1493">
        <f ca="1">28425.60538474*(((RANDBETWEEN(3800,4910))))</f>
        <v>132520172.30365804</v>
      </c>
      <c r="B1493">
        <v>182589335.78532675</v>
      </c>
    </row>
    <row r="1494" spans="1:2" x14ac:dyDescent="0.25">
      <c r="A1494">
        <f ca="1">31072.9578996869*(((RANDBETWEEN(3800,4910))))</f>
        <v>142593803.80166319</v>
      </c>
      <c r="B1494">
        <v>158722073.48385781</v>
      </c>
    </row>
    <row r="1495" spans="1:2" x14ac:dyDescent="0.25">
      <c r="A1495">
        <f ca="1">35903.5771363637*(((RANDBETWEEN(3800,4910))))</f>
        <v>160381279.06813654</v>
      </c>
      <c r="B1495">
        <v>171697374.2246798</v>
      </c>
    </row>
    <row r="1496" spans="1:2" x14ac:dyDescent="0.25">
      <c r="A1496">
        <f ca="1">31202.538336891*(((RANDBETWEEN(3800,4910))))</f>
        <v>141253891.05110571</v>
      </c>
      <c r="B1496">
        <v>168886036.90326166</v>
      </c>
    </row>
    <row r="1497" spans="1:2" x14ac:dyDescent="0.25">
      <c r="A1497">
        <f ca="1">30309.4424389869*(((RANDBETWEEN(3800,4910))))</f>
        <v>126845016.60716039</v>
      </c>
      <c r="B1497">
        <v>176385733.47027266</v>
      </c>
    </row>
    <row r="1498" spans="1:2" x14ac:dyDescent="0.25">
      <c r="A1498">
        <f ca="1">33360.5238438615*(((RANDBETWEEN(3800,4910))))</f>
        <v>153224886.01485595</v>
      </c>
      <c r="B1498">
        <v>160011504.06258005</v>
      </c>
    </row>
    <row r="1499" spans="1:2" x14ac:dyDescent="0.25">
      <c r="A1499">
        <f ca="1">37606.1057647212*(((RANDBETWEEN(3800,4910))))</f>
        <v>168362535.50865698</v>
      </c>
      <c r="B1499">
        <v>148902418.6363436</v>
      </c>
    </row>
    <row r="1500" spans="1:2" x14ac:dyDescent="0.25">
      <c r="A1500">
        <f ca="1">31067.0176833254*(((RANDBETWEEN(3800,4910))))</f>
        <v>122497250.72535215</v>
      </c>
      <c r="B1500">
        <v>147289000.83688843</v>
      </c>
    </row>
    <row r="1501" spans="1:2" x14ac:dyDescent="0.25">
      <c r="A1501">
        <f ca="1">39722.069051367*(((RANDBETWEEN(3800,4910))))</f>
        <v>156147453.44092348</v>
      </c>
      <c r="B1501">
        <v>155923190.44662365</v>
      </c>
    </row>
    <row r="1502" spans="1:2" x14ac:dyDescent="0.25">
      <c r="A1502">
        <f ca="1">31486.9024499641*(((RANDBETWEEN(3800,4910))))</f>
        <v>130859566.58205101</v>
      </c>
      <c r="B1502">
        <v>163620247.76131296</v>
      </c>
    </row>
    <row r="1503" spans="1:2" x14ac:dyDescent="0.25">
      <c r="A1503">
        <f ca="1">34598.8887349119*(((RANDBETWEEN(3800,4910))))</f>
        <v>164898303.7105903</v>
      </c>
      <c r="B1503">
        <v>143466588.56765628</v>
      </c>
    </row>
    <row r="1504" spans="1:2" x14ac:dyDescent="0.25">
      <c r="A1504">
        <f ca="1">34412.6577639587*(((RANDBETWEEN(3800,4910))))</f>
        <v>164010726.90302697</v>
      </c>
      <c r="B1504">
        <v>182592243.57296431</v>
      </c>
    </row>
    <row r="1505" spans="1:2" x14ac:dyDescent="0.25">
      <c r="A1505">
        <f ca="1">30946.4027813235*(((RANDBETWEEN(3800,4910))))</f>
        <v>122145451.77788398</v>
      </c>
      <c r="B1505">
        <v>193851665.77649492</v>
      </c>
    </row>
    <row r="1506" spans="1:2" x14ac:dyDescent="0.25">
      <c r="A1506">
        <f ca="1">38941.2837639132*(((RANDBETWEEN(3800,4910))))</f>
        <v>186489807.94538012</v>
      </c>
      <c r="B1506">
        <v>159791313.53388193</v>
      </c>
    </row>
    <row r="1507" spans="1:2" x14ac:dyDescent="0.25">
      <c r="A1507">
        <f ca="1">31472.7814788222*(((RANDBETWEEN(3800,4910))))</f>
        <v>121799664.32304177</v>
      </c>
      <c r="B1507">
        <v>151394693.14536101</v>
      </c>
    </row>
    <row r="1508" spans="1:2" x14ac:dyDescent="0.25">
      <c r="A1508">
        <f ca="1">33137.4346655315*(((RANDBETWEEN(3800,4910))))</f>
        <v>127943635.24361721</v>
      </c>
      <c r="B1508">
        <v>172238841.69949672</v>
      </c>
    </row>
    <row r="1509" spans="1:2" x14ac:dyDescent="0.25">
      <c r="A1509">
        <f ca="1">30426.8931814182*(((RANDBETWEEN(3800,4910))))</f>
        <v>127579963.10968669</v>
      </c>
      <c r="B1509">
        <v>149081714.03798118</v>
      </c>
    </row>
    <row r="1510" spans="1:2" x14ac:dyDescent="0.25">
      <c r="A1510">
        <f ca="1">31802.518533953*(((RANDBETWEEN(3800,4910))))</f>
        <v>130962771.32281864</v>
      </c>
      <c r="B1510">
        <v>159186683.46506178</v>
      </c>
    </row>
    <row r="1511" spans="1:2" x14ac:dyDescent="0.25">
      <c r="A1511">
        <f ca="1">31777.2643308727*(((RANDBETWEEN(3800,4910))))</f>
        <v>143823898.36153004</v>
      </c>
      <c r="B1511">
        <v>192514874.20506972</v>
      </c>
    </row>
    <row r="1512" spans="1:2" x14ac:dyDescent="0.25">
      <c r="A1512">
        <f ca="1">28863.4748692338*(((RANDBETWEEN(3800,4910))))</f>
        <v>129135186.56495185</v>
      </c>
      <c r="B1512">
        <v>182725837.37729231</v>
      </c>
    </row>
    <row r="1513" spans="1:2" x14ac:dyDescent="0.25">
      <c r="A1513">
        <f ca="1">30253.5859899941*(((RANDBETWEEN(3800,4910))))</f>
        <v>127881907.97970489</v>
      </c>
      <c r="B1513">
        <v>147751166.3886323</v>
      </c>
    </row>
    <row r="1514" spans="1:2" x14ac:dyDescent="0.25">
      <c r="A1514">
        <f ca="1">36894.8346226585*(((RANDBETWEEN(3800,4910))))</f>
        <v>159939108.08922482</v>
      </c>
      <c r="B1514">
        <v>155891178.15014717</v>
      </c>
    </row>
    <row r="1515" spans="1:2" x14ac:dyDescent="0.25">
      <c r="A1515">
        <f ca="1">30100.8639840484*(((RANDBETWEEN(3800,4910))))</f>
        <v>121757994.81547576</v>
      </c>
      <c r="B1515">
        <v>197311146.09336531</v>
      </c>
    </row>
    <row r="1516" spans="1:2" x14ac:dyDescent="0.25">
      <c r="A1516">
        <f ca="1">29710.8310887771*(((RANDBETWEEN(3800,4910))))</f>
        <v>132034933.35852522</v>
      </c>
      <c r="B1516">
        <v>157951693.4484252</v>
      </c>
    </row>
    <row r="1517" spans="1:2" x14ac:dyDescent="0.25">
      <c r="A1517">
        <f ca="1">31212.5205629771*(((RANDBETWEEN(3800,4910))))</f>
        <v>119231828.55057263</v>
      </c>
      <c r="B1517">
        <v>163578866.1234284</v>
      </c>
    </row>
    <row r="1518" spans="1:2" x14ac:dyDescent="0.25">
      <c r="A1518">
        <f ca="1">28916.4539108622*(((RANDBETWEEN(3800,4910))))</f>
        <v>123935921.46195553</v>
      </c>
      <c r="B1518">
        <v>191246608.9066197</v>
      </c>
    </row>
    <row r="1519" spans="1:2" x14ac:dyDescent="0.25">
      <c r="A1519">
        <f ca="1">35006.7890917648*(((RANDBETWEEN(3800,4910))))</f>
        <v>145768269.77810869</v>
      </c>
      <c r="B1519">
        <v>161294242.54793859</v>
      </c>
    </row>
    <row r="1520" spans="1:2" x14ac:dyDescent="0.25">
      <c r="A1520">
        <f ca="1">31105.1300370643*(((RANDBETWEEN(3800,4910))))</f>
        <v>146474057.34453595</v>
      </c>
      <c r="B1520">
        <v>165484808.74032414</v>
      </c>
    </row>
    <row r="1521" spans="1:2" x14ac:dyDescent="0.25">
      <c r="A1521">
        <f ca="1">31892.7522059012*(((RANDBETWEEN(3800,4910))))</f>
        <v>131238675.32728343</v>
      </c>
      <c r="B1521">
        <v>147721059.32351172</v>
      </c>
    </row>
    <row r="1522" spans="1:2" x14ac:dyDescent="0.25">
      <c r="A1522">
        <f ca="1">30046.7081091931*(((RANDBETWEEN(3800,4910))))</f>
        <v>128990517.91276592</v>
      </c>
      <c r="B1522">
        <v>166228816.7078371</v>
      </c>
    </row>
    <row r="1523" spans="1:2" x14ac:dyDescent="0.25">
      <c r="A1523">
        <f ca="1">34485.2417137408*(((RANDBETWEEN(3800,4910))))</f>
        <v>140699786.1920625</v>
      </c>
      <c r="B1523">
        <v>145875867.95555365</v>
      </c>
    </row>
    <row r="1524" spans="1:2" x14ac:dyDescent="0.25">
      <c r="A1524">
        <f ca="1">33335.2360440395*(((RANDBETWEEN(3800,4910))))</f>
        <v>130040755.80779791</v>
      </c>
      <c r="B1524">
        <v>158892022.46072224</v>
      </c>
    </row>
    <row r="1525" spans="1:2" x14ac:dyDescent="0.25">
      <c r="A1525">
        <f ca="1">33312.828742311*(((RANDBETWEEN(3800,4910))))</f>
        <v>144977430.68653762</v>
      </c>
      <c r="B1525">
        <v>183819192.1003035</v>
      </c>
    </row>
    <row r="1526" spans="1:2" x14ac:dyDescent="0.25">
      <c r="A1526">
        <f ca="1">37273.6586371321*(((RANDBETWEEN(3800,4910))))</f>
        <v>180553602.43826804</v>
      </c>
      <c r="B1526">
        <v>153904070.46491307</v>
      </c>
    </row>
    <row r="1527" spans="1:2" x14ac:dyDescent="0.25">
      <c r="A1527">
        <f ca="1">30931.1160203376*(((RANDBETWEEN(3800,4910))))</f>
        <v>122023252.70023185</v>
      </c>
      <c r="B1527">
        <v>157995457.43511185</v>
      </c>
    </row>
    <row r="1528" spans="1:2" x14ac:dyDescent="0.25">
      <c r="A1528">
        <f ca="1">30664.1460406111*(((RANDBETWEEN(3800,4910))))</f>
        <v>137498030.84610015</v>
      </c>
      <c r="B1528">
        <v>192762969.53954053</v>
      </c>
    </row>
    <row r="1529" spans="1:2" x14ac:dyDescent="0.25">
      <c r="A1529">
        <f ca="1">29547.4623076718*(((RANDBETWEEN(3800,4910))))</f>
        <v>129329242.52067938</v>
      </c>
      <c r="B1529">
        <v>168418055.32803401</v>
      </c>
    </row>
    <row r="1530" spans="1:2" x14ac:dyDescent="0.25">
      <c r="A1530">
        <f ca="1">37984.9824566742*(((RANDBETWEEN(3800,4910))))</f>
        <v>178795312.42356566</v>
      </c>
      <c r="B1530">
        <v>185902725.46708986</v>
      </c>
    </row>
    <row r="1531" spans="1:2" x14ac:dyDescent="0.25">
      <c r="A1531">
        <f ca="1">36305.4309847501*(((RANDBETWEEN(3800,4910))))</f>
        <v>140756155.9278762</v>
      </c>
      <c r="B1531">
        <v>196125234.08268771</v>
      </c>
    </row>
    <row r="1532" spans="1:2" x14ac:dyDescent="0.25">
      <c r="A1532">
        <f ca="1">30796.5964928782*(((RANDBETWEEN(3800,4910))))</f>
        <v>124572232.81369233</v>
      </c>
      <c r="B1532">
        <v>156576463.36704868</v>
      </c>
    </row>
    <row r="1533" spans="1:2" x14ac:dyDescent="0.25">
      <c r="A1533">
        <f ca="1">29756.3209024863*(((RANDBETWEEN(3800,4910))))</f>
        <v>135778092.27804503</v>
      </c>
      <c r="B1533">
        <v>165364745.32339698</v>
      </c>
    </row>
    <row r="1534" spans="1:2" x14ac:dyDescent="0.25">
      <c r="A1534">
        <f ca="1">35366.1405597565*(((RANDBETWEEN(3800,4910))))</f>
        <v>146203625.0740335</v>
      </c>
      <c r="B1534">
        <v>202861018.76713818</v>
      </c>
    </row>
    <row r="1535" spans="1:2" x14ac:dyDescent="0.25">
      <c r="A1535">
        <f ca="1">32056.2544336887*(((RANDBETWEEN(3800,4910))))</f>
        <v>138194512.86363193</v>
      </c>
      <c r="B1535">
        <v>197889594.44622561</v>
      </c>
    </row>
    <row r="1536" spans="1:2" x14ac:dyDescent="0.25">
      <c r="A1536">
        <f ca="1">38185.7370479397*(((RANDBETWEEN(3800,4910))))</f>
        <v>163664068.98746964</v>
      </c>
      <c r="B1536">
        <v>184671230.37300587</v>
      </c>
    </row>
    <row r="1537" spans="1:2" x14ac:dyDescent="0.25">
      <c r="A1537">
        <f ca="1">36767.8133095057*(((RANDBETWEEN(3800,4910))))</f>
        <v>163102019.84096742</v>
      </c>
      <c r="B1537">
        <v>148311385.89178327</v>
      </c>
    </row>
    <row r="1538" spans="1:2" x14ac:dyDescent="0.25">
      <c r="A1538">
        <f ca="1">30772.2231699189*(((RANDBETWEEN(3800,4910))))</f>
        <v>129551059.54535858</v>
      </c>
      <c r="B1538">
        <v>155669463.06577149</v>
      </c>
    </row>
    <row r="1539" spans="1:2" x14ac:dyDescent="0.25">
      <c r="A1539">
        <f ca="1">28556.4048209896*(((RANDBETWEEN(3800,4910))))</f>
        <v>121478946.10848966</v>
      </c>
      <c r="B1539">
        <v>158332933.71174845</v>
      </c>
    </row>
    <row r="1540" spans="1:2" x14ac:dyDescent="0.25">
      <c r="A1540">
        <f ca="1">37942.6446679058*(((RANDBETWEEN(3800,4910))))</f>
        <v>154312735.864373</v>
      </c>
      <c r="B1540">
        <v>187605552.51075253</v>
      </c>
    </row>
    <row r="1541" spans="1:2" x14ac:dyDescent="0.25">
      <c r="A1541">
        <f ca="1">40498.2812016608*(((RANDBETWEEN(3800,4910))))</f>
        <v>190544413.05381396</v>
      </c>
      <c r="B1541">
        <v>158926414.95314667</v>
      </c>
    </row>
    <row r="1542" spans="1:2" x14ac:dyDescent="0.25">
      <c r="A1542">
        <f ca="1">32186.3235158552*(((RANDBETWEEN(3800,4910))))</f>
        <v>142971649.0574286</v>
      </c>
      <c r="B1542">
        <v>151388521.43211302</v>
      </c>
    </row>
    <row r="1543" spans="1:2" x14ac:dyDescent="0.25">
      <c r="A1543">
        <f ca="1">31480.486006922*(((RANDBETWEEN(3800,4910))))</f>
        <v>143267691.81750208</v>
      </c>
      <c r="B1543">
        <v>143563608.30890721</v>
      </c>
    </row>
    <row r="1544" spans="1:2" x14ac:dyDescent="0.25">
      <c r="A1544">
        <f ca="1">31623.3671326762*(((RANDBETWEEN(3800,4910))))</f>
        <v>153752810.9990716</v>
      </c>
      <c r="B1544">
        <v>199258194.10243076</v>
      </c>
    </row>
    <row r="1545" spans="1:2" x14ac:dyDescent="0.25">
      <c r="A1545">
        <f ca="1">28746.6989213189*(((RANDBETWEEN(3800,4910))))</f>
        <v>132321055.13483068</v>
      </c>
      <c r="B1545">
        <v>151003376.81801817</v>
      </c>
    </row>
    <row r="1546" spans="1:2" x14ac:dyDescent="0.25">
      <c r="A1546">
        <f ca="1">33250.0501142514*(((RANDBETWEEN(3800,4910))))</f>
        <v>150489726.81710204</v>
      </c>
      <c r="B1546">
        <v>144426966.7906872</v>
      </c>
    </row>
    <row r="1547" spans="1:2" x14ac:dyDescent="0.25">
      <c r="A1547">
        <f ca="1">41364.3489405229*(((RANDBETWEEN(3800,4910))))</f>
        <v>174185273.38854179</v>
      </c>
      <c r="B1547">
        <v>143737494.13574785</v>
      </c>
    </row>
    <row r="1548" spans="1:2" x14ac:dyDescent="0.25">
      <c r="A1548">
        <f ca="1">31775.4494457149*(((RANDBETWEEN(3800,4910))))</f>
        <v>144832498.5735687</v>
      </c>
      <c r="B1548">
        <v>191388157.09026933</v>
      </c>
    </row>
    <row r="1549" spans="1:2" x14ac:dyDescent="0.25">
      <c r="A1549">
        <f ca="1">32051.4658025898*(((RANDBETWEEN(3800,4910))))</f>
        <v>124167378.51923281</v>
      </c>
      <c r="B1549">
        <v>153302808.7192733</v>
      </c>
    </row>
    <row r="1550" spans="1:2" x14ac:dyDescent="0.25">
      <c r="A1550">
        <f ca="1">36182.9624991237*(((RANDBETWEEN(3800,4910))))</f>
        <v>170928314.84586042</v>
      </c>
      <c r="B1550">
        <v>160255134.74375468</v>
      </c>
    </row>
    <row r="1551" spans="1:2" x14ac:dyDescent="0.25">
      <c r="A1551">
        <f ca="1">32736.4534458468*(((RANDBETWEEN(3800,4910))))</f>
        <v>155727309.04189306</v>
      </c>
      <c r="B1551">
        <v>152922599.96190667</v>
      </c>
    </row>
    <row r="1552" spans="1:2" x14ac:dyDescent="0.25">
      <c r="A1552">
        <f ca="1">38321.7928364812*(((RANDBETWEEN(3800,4910))))</f>
        <v>146964075.52790543</v>
      </c>
      <c r="B1552">
        <v>184840056.52952835</v>
      </c>
    </row>
    <row r="1553" spans="1:2" x14ac:dyDescent="0.25">
      <c r="A1553">
        <f ca="1">33653.165248597*(((RANDBETWEEN(3800,4910))))</f>
        <v>154669947.48255202</v>
      </c>
      <c r="B1553">
        <v>151404175.7324397</v>
      </c>
    </row>
    <row r="1554" spans="1:2" x14ac:dyDescent="0.25">
      <c r="A1554">
        <f ca="1">35533.9446541658*(((RANDBETWEEN(3800,4910))))</f>
        <v>142242380.4506259</v>
      </c>
      <c r="B1554">
        <v>199563322.84432358</v>
      </c>
    </row>
    <row r="1555" spans="1:2" x14ac:dyDescent="0.25">
      <c r="A1555">
        <f ca="1">31189.7620797946*(((RANDBETWEEN(3800,4910))))</f>
        <v>133585750.9877601</v>
      </c>
      <c r="B1555">
        <v>159566005.85447454</v>
      </c>
    </row>
    <row r="1556" spans="1:2" x14ac:dyDescent="0.25">
      <c r="A1556">
        <f ca="1">36217.9719276598*(((RANDBETWEEN(3800,4910))))</f>
        <v>138026691.01631135</v>
      </c>
      <c r="B1556">
        <v>191927310.16351888</v>
      </c>
    </row>
    <row r="1557" spans="1:2" x14ac:dyDescent="0.25">
      <c r="A1557">
        <f ca="1">30374.0871304198*(((RANDBETWEEN(3800,4910))))</f>
        <v>118246321.19872446</v>
      </c>
      <c r="B1557">
        <v>175251820.55700305</v>
      </c>
    </row>
    <row r="1558" spans="1:2" x14ac:dyDescent="0.25">
      <c r="A1558">
        <f ca="1">37138.5591373875*(((RANDBETWEEN(3800,4910))))</f>
        <v>164189569.94639006</v>
      </c>
      <c r="B1558">
        <v>146691116.06368896</v>
      </c>
    </row>
    <row r="1559" spans="1:2" x14ac:dyDescent="0.25">
      <c r="A1559">
        <f ca="1">37999.8252016597*(((RANDBETWEEN(3800,4910))))</f>
        <v>150783306.40018561</v>
      </c>
      <c r="B1559">
        <v>167810583.0262627</v>
      </c>
    </row>
    <row r="1560" spans="1:2" x14ac:dyDescent="0.25">
      <c r="A1560">
        <f ca="1">33603.7353566375*(((RANDBETWEEN(3800,4910))))</f>
        <v>139589916.67147222</v>
      </c>
      <c r="B1560">
        <v>153522753.10097644</v>
      </c>
    </row>
    <row r="1561" spans="1:2" x14ac:dyDescent="0.25">
      <c r="A1561">
        <f ca="1">29361.7636649924*(((RANDBETWEEN(3800,4910))))</f>
        <v>139380292.11771896</v>
      </c>
      <c r="B1561">
        <v>158823334.76115671</v>
      </c>
    </row>
    <row r="1562" spans="1:2" x14ac:dyDescent="0.25">
      <c r="A1562">
        <f ca="1">33239.5626175677*(((RANDBETWEEN(3800,4910))))</f>
        <v>162574700.76252344</v>
      </c>
      <c r="B1562">
        <v>153378268.09934455</v>
      </c>
    </row>
    <row r="1563" spans="1:2" x14ac:dyDescent="0.25">
      <c r="A1563">
        <f ca="1">30813.5280614969*(((RANDBETWEEN(3800,4910))))</f>
        <v>118077439.53165631</v>
      </c>
      <c r="B1563">
        <v>195533499.21058762</v>
      </c>
    </row>
    <row r="1564" spans="1:2" x14ac:dyDescent="0.25">
      <c r="A1564">
        <f ca="1">32518.3382541287*(((RANDBETWEEN(3800,4910))))</f>
        <v>158754527.35665646</v>
      </c>
      <c r="B1564">
        <v>188342061.63749579</v>
      </c>
    </row>
    <row r="1565" spans="1:2" x14ac:dyDescent="0.25">
      <c r="A1565">
        <f ca="1">39784.3182975071*(((RANDBETWEEN(3800,4910))))</f>
        <v>162757646.15510169</v>
      </c>
      <c r="B1565">
        <v>178404840.54032668</v>
      </c>
    </row>
    <row r="1566" spans="1:2" x14ac:dyDescent="0.25">
      <c r="A1566">
        <f ca="1">39757.9083141419*(((RANDBETWEEN(3800,4910))))</f>
        <v>153425768.18427345</v>
      </c>
      <c r="B1566">
        <v>153762356.4729709</v>
      </c>
    </row>
    <row r="1567" spans="1:2" x14ac:dyDescent="0.25">
      <c r="A1567">
        <f ca="1">36265.5931854278*(((RANDBETWEEN(3800,4910))))</f>
        <v>138860956.30700305</v>
      </c>
      <c r="B1567">
        <v>167017191.68813276</v>
      </c>
    </row>
    <row r="1568" spans="1:2" x14ac:dyDescent="0.25">
      <c r="A1568">
        <f ca="1">32798.2115128595*(((RANDBETWEEN(3800,4910))))</f>
        <v>146542409.03945613</v>
      </c>
      <c r="B1568">
        <v>175133480.29105094</v>
      </c>
    </row>
    <row r="1569" spans="1:2" x14ac:dyDescent="0.25">
      <c r="A1569">
        <f ca="1">33212.0426406055*(((RANDBETWEEN(3800,4910))))</f>
        <v>133977380.01220275</v>
      </c>
      <c r="B1569">
        <v>147922144.62364331</v>
      </c>
    </row>
    <row r="1570" spans="1:2" x14ac:dyDescent="0.25">
      <c r="A1570">
        <f ca="1">40039.1339412243*(((RANDBETWEEN(3800,4910))))</f>
        <v>173449528.23338372</v>
      </c>
      <c r="B1570">
        <v>185889213.28436977</v>
      </c>
    </row>
    <row r="1571" spans="1:2" x14ac:dyDescent="0.25">
      <c r="A1571">
        <f ca="1">32440.337249288*(((RANDBETWEEN(3800,4910))))</f>
        <v>152145181.6991607</v>
      </c>
      <c r="B1571">
        <v>153672082.34232706</v>
      </c>
    </row>
    <row r="1572" spans="1:2" x14ac:dyDescent="0.25">
      <c r="A1572">
        <f ca="1">35110.9078472925*(((RANDBETWEEN(3800,4910))))</f>
        <v>142655618.58354944</v>
      </c>
      <c r="B1572">
        <v>161315022.5941785</v>
      </c>
    </row>
    <row r="1573" spans="1:2" x14ac:dyDescent="0.25">
      <c r="A1573">
        <f ca="1">37949.6701174171*(((RANDBETWEEN(3800,4910))))</f>
        <v>173164344.74577427</v>
      </c>
      <c r="B1573">
        <v>144592882.76496163</v>
      </c>
    </row>
    <row r="1574" spans="1:2" x14ac:dyDescent="0.25">
      <c r="A1574">
        <f ca="1">43079.2823885909*(((RANDBETWEEN(3800,4910))))</f>
        <v>181320699.5735794</v>
      </c>
      <c r="B1574">
        <v>179162284.11020738</v>
      </c>
    </row>
    <row r="1575" spans="1:2" x14ac:dyDescent="0.25">
      <c r="A1575">
        <f ca="1">30542.3977864202*(((RANDBETWEEN(3800,4910))))</f>
        <v>138693028.34813422</v>
      </c>
      <c r="B1575">
        <v>143190142.49075085</v>
      </c>
    </row>
    <row r="1576" spans="1:2" x14ac:dyDescent="0.25">
      <c r="A1576">
        <f ca="1">31377.786131156*(((RANDBETWEEN(3800,4910))))</f>
        <v>149797550.99013874</v>
      </c>
      <c r="B1576">
        <v>176071339.83237097</v>
      </c>
    </row>
    <row r="1577" spans="1:2" x14ac:dyDescent="0.25">
      <c r="A1577">
        <f ca="1">30217.5351883157*(((RANDBETWEEN(3800,4910))))</f>
        <v>146978091.15596756</v>
      </c>
      <c r="B1577">
        <v>153817846.23824376</v>
      </c>
    </row>
    <row r="1578" spans="1:2" x14ac:dyDescent="0.25">
      <c r="A1578">
        <f ca="1">32429.209297765*(((RANDBETWEEN(3800,4910))))</f>
        <v>146126017.09572926</v>
      </c>
      <c r="B1578">
        <v>148798169.38934511</v>
      </c>
    </row>
    <row r="1579" spans="1:2" x14ac:dyDescent="0.25">
      <c r="A1579">
        <f ca="1">30220.9221367487*(((RANDBETWEEN(3800,4910))))</f>
        <v>118254468.32109778</v>
      </c>
      <c r="B1579">
        <v>150809385.43085468</v>
      </c>
    </row>
    <row r="1580" spans="1:2" x14ac:dyDescent="0.25">
      <c r="A1580">
        <f ca="1">36110.7119320636*(((RANDBETWEEN(3800,4910))))</f>
        <v>160837110.94541144</v>
      </c>
      <c r="B1580">
        <v>165431417.61339968</v>
      </c>
    </row>
    <row r="1581" spans="1:2" x14ac:dyDescent="0.25">
      <c r="A1581">
        <f ca="1">34742.8492886291*(((RANDBETWEEN(3800,4910))))</f>
        <v>139700996.98957747</v>
      </c>
      <c r="B1581">
        <v>146918857.26413381</v>
      </c>
    </row>
    <row r="1582" spans="1:2" x14ac:dyDescent="0.25">
      <c r="A1582">
        <f ca="1">30050.1512061393*(((RANDBETWEEN(3800,4910))))</f>
        <v>115873383.05087329</v>
      </c>
      <c r="B1582">
        <v>145426047.02141091</v>
      </c>
    </row>
    <row r="1583" spans="1:2" x14ac:dyDescent="0.25">
      <c r="A1583">
        <f ca="1">30826.593155964*(((RANDBETWEEN(3800,4910))))</f>
        <v>137116686.35772771</v>
      </c>
      <c r="B1583">
        <v>160766478.562567</v>
      </c>
    </row>
    <row r="1584" spans="1:2" x14ac:dyDescent="0.25">
      <c r="A1584">
        <f ca="1">38431.7069529195*(((RANDBETWEEN(3800,4910))))</f>
        <v>156109593.642759</v>
      </c>
      <c r="B1584">
        <v>190928845.756428</v>
      </c>
    </row>
    <row r="1585" spans="1:2" x14ac:dyDescent="0.25">
      <c r="A1585">
        <f ca="1">30013.692674546*(((RANDBETWEEN(3800,4910))))</f>
        <v>133110727.01161167</v>
      </c>
      <c r="B1585">
        <v>158424376.2671451</v>
      </c>
    </row>
    <row r="1586" spans="1:2" x14ac:dyDescent="0.25">
      <c r="A1586">
        <f ca="1">28298.5950245545*(((RANDBETWEEN(3800,4910))))</f>
        <v>132918500.83033255</v>
      </c>
      <c r="B1586">
        <v>171438210.56869394</v>
      </c>
    </row>
    <row r="1587" spans="1:2" x14ac:dyDescent="0.25">
      <c r="A1587">
        <f ca="1">35753.0062493099*(((RANDBETWEEN(3800,4910))))</f>
        <v>174224399.45288694</v>
      </c>
      <c r="B1587">
        <v>157160416.9705596</v>
      </c>
    </row>
    <row r="1588" spans="1:2" x14ac:dyDescent="0.25">
      <c r="A1588">
        <f ca="1">33634.4067186435*(((RANDBETWEEN(3800,4910))))</f>
        <v>137901067.54643825</v>
      </c>
      <c r="B1588">
        <v>173021167.47054499</v>
      </c>
    </row>
    <row r="1589" spans="1:2" x14ac:dyDescent="0.25">
      <c r="A1589">
        <f ca="1">31166.3900828723*(((RANDBETWEEN(3800,4910))))</f>
        <v>142835565.7498039</v>
      </c>
      <c r="B1589">
        <v>161090249.49123383</v>
      </c>
    </row>
    <row r="1590" spans="1:2" x14ac:dyDescent="0.25">
      <c r="A1590">
        <f ca="1">36467.9739995474*(((RANDBETWEEN(3800,4910))))</f>
        <v>138578301.1982801</v>
      </c>
      <c r="B1590">
        <v>160680081.36577779</v>
      </c>
    </row>
    <row r="1591" spans="1:2" x14ac:dyDescent="0.25">
      <c r="A1591">
        <f ca="1">36043.275788302*(((RANDBETWEEN(3800,4910))))</f>
        <v>158842716.39904675</v>
      </c>
      <c r="B1591">
        <v>190694462.95485115</v>
      </c>
    </row>
    <row r="1592" spans="1:2" x14ac:dyDescent="0.25">
      <c r="A1592">
        <f ca="1">31540.8961012951*(((RANDBETWEEN(3800,4910))))</f>
        <v>139978496.89754766</v>
      </c>
      <c r="B1592">
        <v>157195556.19350365</v>
      </c>
    </row>
    <row r="1593" spans="1:2" x14ac:dyDescent="0.25">
      <c r="A1593">
        <f ca="1">32305.0053613905*(((RANDBETWEEN(3800,4910))))</f>
        <v>149701394.84468368</v>
      </c>
      <c r="B1593">
        <v>155662075.47154477</v>
      </c>
    </row>
    <row r="1594" spans="1:2" x14ac:dyDescent="0.25">
      <c r="A1594">
        <f ca="1">30889.4183599125*(((RANDBETWEEN(3800,4910))))</f>
        <v>130940244.42766903</v>
      </c>
      <c r="B1594">
        <v>150626942.32815862</v>
      </c>
    </row>
    <row r="1595" spans="1:2" x14ac:dyDescent="0.25">
      <c r="A1595">
        <f ca="1">32320.1186985727*(((RANDBETWEEN(3800,4910))))</f>
        <v>153229682.74993324</v>
      </c>
      <c r="B1595">
        <v>194973490.23895013</v>
      </c>
    </row>
    <row r="1596" spans="1:2" x14ac:dyDescent="0.25">
      <c r="A1596">
        <f ca="1">33687.0230252813*(((RANDBETWEEN(3800,4910))))</f>
        <v>128044374.51909441</v>
      </c>
      <c r="B1596">
        <v>149318057.30232221</v>
      </c>
    </row>
    <row r="1597" spans="1:2" x14ac:dyDescent="0.25">
      <c r="A1597">
        <f ca="1">30694.5674355037*(((RANDBETWEEN(3800,4910))))</f>
        <v>126891341.77837238</v>
      </c>
      <c r="B1597">
        <v>172767990.13279599</v>
      </c>
    </row>
    <row r="1598" spans="1:2" x14ac:dyDescent="0.25">
      <c r="A1598">
        <f ca="1">31273.6113391275*(((RANDBETWEEN(3800,4910))))</f>
        <v>142889130.2084735</v>
      </c>
      <c r="B1598">
        <v>159006830.11902872</v>
      </c>
    </row>
    <row r="1599" spans="1:2" x14ac:dyDescent="0.25">
      <c r="A1599">
        <f ca="1">30030.9654551021*(((RANDBETWEEN(3800,4910))))</f>
        <v>119523242.51130621</v>
      </c>
      <c r="B1599">
        <v>182318462.20425934</v>
      </c>
    </row>
    <row r="1600" spans="1:2" x14ac:dyDescent="0.25">
      <c r="A1600">
        <f ca="1">36048.0243310963*(((RANDBETWEEN(3800,4910))))</f>
        <v>142533888.20515496</v>
      </c>
      <c r="B1600">
        <v>160585026.23736846</v>
      </c>
    </row>
    <row r="1601" spans="1:2" x14ac:dyDescent="0.25">
      <c r="A1601">
        <f ca="1">33359.7006131727*(((RANDBETWEEN(3800,4910))))</f>
        <v>126933660.83312216</v>
      </c>
      <c r="B1601">
        <v>154341106.33893567</v>
      </c>
    </row>
    <row r="1602" spans="1:2" x14ac:dyDescent="0.25">
      <c r="A1602">
        <f ca="1">30247.4242763561*(((RANDBETWEEN(3800,4910))))</f>
        <v>121685387.86378062</v>
      </c>
      <c r="B1602">
        <v>186255939.17975941</v>
      </c>
    </row>
    <row r="1603" spans="1:2" x14ac:dyDescent="0.25">
      <c r="A1603">
        <f ca="1">39309.8124174875*(((RANDBETWEEN(3800,4910))))</f>
        <v>171744570.45200303</v>
      </c>
      <c r="B1603">
        <v>151922220.086826</v>
      </c>
    </row>
    <row r="1604" spans="1:2" x14ac:dyDescent="0.25">
      <c r="A1604">
        <f ca="1">36024.4007889894*(((RANDBETWEEN(3800,4910))))</f>
        <v>161677510.74098465</v>
      </c>
      <c r="B1604">
        <v>156293130.05654806</v>
      </c>
    </row>
    <row r="1605" spans="1:2" x14ac:dyDescent="0.25">
      <c r="A1605">
        <f ca="1">35887.6409524571*(((RANDBETWEEN(3800,4910))))</f>
        <v>165262586.58606482</v>
      </c>
      <c r="B1605">
        <v>142962825.5076364</v>
      </c>
    </row>
    <row r="1606" spans="1:2" x14ac:dyDescent="0.25">
      <c r="A1606">
        <f ca="1">33982.1172742563*(((RANDBETWEEN(3800,4910))))</f>
        <v>158696487.67077678</v>
      </c>
      <c r="B1606">
        <v>170648180.00373024</v>
      </c>
    </row>
    <row r="1607" spans="1:2" x14ac:dyDescent="0.25">
      <c r="A1607">
        <f ca="1">37039.7699983107*(((RANDBETWEEN(3800,4910))))</f>
        <v>169271748.89227977</v>
      </c>
      <c r="B1607">
        <v>199180838.0674848</v>
      </c>
    </row>
    <row r="1608" spans="1:2" x14ac:dyDescent="0.25">
      <c r="A1608">
        <f ca="1">32466.3606501735*(((RANDBETWEEN(3800,4910))))</f>
        <v>131488760.6332026</v>
      </c>
      <c r="B1608">
        <v>159937241.81673473</v>
      </c>
    </row>
    <row r="1609" spans="1:2" x14ac:dyDescent="0.25">
      <c r="A1609">
        <f ca="1">41999.9655395052*(((RANDBETWEEN(3800,4910))))</f>
        <v>179633852.61246371</v>
      </c>
      <c r="B1609">
        <v>168046343.47632045</v>
      </c>
    </row>
    <row r="1610" spans="1:2" x14ac:dyDescent="0.25">
      <c r="A1610">
        <f ca="1">35089.1222743197*(((RANDBETWEEN(3800,4910))))</f>
        <v>136215972.66890898</v>
      </c>
      <c r="B1610">
        <v>146226609.53410456</v>
      </c>
    </row>
    <row r="1611" spans="1:2" x14ac:dyDescent="0.25">
      <c r="A1611">
        <f ca="1">31531.4292470006*(((RANDBETWEEN(3800,4910))))</f>
        <v>148103123.17316177</v>
      </c>
      <c r="B1611">
        <v>144117417.40022928</v>
      </c>
    </row>
    <row r="1612" spans="1:2" x14ac:dyDescent="0.25">
      <c r="A1612">
        <f ca="1">29292.5130912255*(((RANDBETWEEN(3800,4910))))</f>
        <v>140311137.70697013</v>
      </c>
      <c r="B1612">
        <v>143613344.90669191</v>
      </c>
    </row>
    <row r="1613" spans="1:2" x14ac:dyDescent="0.25">
      <c r="A1613">
        <f ca="1">35471.7068673872*(((RANDBETWEEN(3800,4910))))</f>
        <v>145114752.79448116</v>
      </c>
      <c r="B1613">
        <v>161560331.66813445</v>
      </c>
    </row>
    <row r="1614" spans="1:2" x14ac:dyDescent="0.25">
      <c r="A1614">
        <f ca="1">29952.9601063628*(((RANDBETWEEN(3800,4910))))</f>
        <v>143864067.39086068</v>
      </c>
      <c r="B1614">
        <v>163743121.66551149</v>
      </c>
    </row>
    <row r="1615" spans="1:2" x14ac:dyDescent="0.25">
      <c r="A1615">
        <f ca="1">30181.4457431736*(((RANDBETWEEN(3800,4910))))</f>
        <v>128029692.84254222</v>
      </c>
      <c r="B1615">
        <v>169986161.78693622</v>
      </c>
    </row>
    <row r="1616" spans="1:2" x14ac:dyDescent="0.25">
      <c r="A1616">
        <f ca="1">33250.7690935091*(((RANDBETWEEN(3800,4910))))</f>
        <v>156145611.66311863</v>
      </c>
      <c r="B1616">
        <v>145122278.92736462</v>
      </c>
    </row>
    <row r="1617" spans="1:2" x14ac:dyDescent="0.25">
      <c r="A1617">
        <f ca="1">40280.5577927973*(((RANDBETWEEN(3800,4910))))</f>
        <v>197656697.08925617</v>
      </c>
      <c r="B1617">
        <v>185448665.5135242</v>
      </c>
    </row>
    <row r="1618" spans="1:2" x14ac:dyDescent="0.25">
      <c r="A1618">
        <f ca="1">29580.1536540514*(((RANDBETWEEN(3800,4910))))</f>
        <v>123911263.65682127</v>
      </c>
      <c r="B1618">
        <v>167092244.1541411</v>
      </c>
    </row>
    <row r="1619" spans="1:2" x14ac:dyDescent="0.25">
      <c r="A1619">
        <f ca="1">32547.0386400098*(((RANDBETWEEN(3800,4910))))</f>
        <v>150237130.36228541</v>
      </c>
      <c r="B1619">
        <v>167639555.50003877</v>
      </c>
    </row>
    <row r="1620" spans="1:2" x14ac:dyDescent="0.25">
      <c r="A1620">
        <f ca="1">35585.1604183568*(((RANDBETWEEN(3800,4910))))</f>
        <v>139387073.35870367</v>
      </c>
      <c r="B1620">
        <v>183621804.4755941</v>
      </c>
    </row>
    <row r="1621" spans="1:2" x14ac:dyDescent="0.25">
      <c r="A1621">
        <f ca="1">35060.5850424733*(((RANDBETWEEN(3800,4910))))</f>
        <v>155633937.00353906</v>
      </c>
      <c r="B1621">
        <v>143147318.68582919</v>
      </c>
    </row>
    <row r="1622" spans="1:2" x14ac:dyDescent="0.25">
      <c r="A1622">
        <f ca="1">32997.4033521823*(((RANDBETWEEN(3800,4910))))</f>
        <v>158948491.94746196</v>
      </c>
      <c r="B1622">
        <v>152353223.57672414</v>
      </c>
    </row>
    <row r="1623" spans="1:2" x14ac:dyDescent="0.25">
      <c r="A1623">
        <f ca="1">32909.6353361224*(((RANDBETWEEN(3800,4910))))</f>
        <v>155201840.24515361</v>
      </c>
      <c r="B1623">
        <v>190407725.3536624</v>
      </c>
    </row>
    <row r="1624" spans="1:2" x14ac:dyDescent="0.25">
      <c r="A1624">
        <f ca="1">37039.5386737068*(((RANDBETWEEN(3800,4910))))</f>
        <v>170604115.13109353</v>
      </c>
      <c r="B1624">
        <v>192593141.71282649</v>
      </c>
    </row>
    <row r="1625" spans="1:2" x14ac:dyDescent="0.25">
      <c r="A1625">
        <f ca="1">28365.9229729253*(((RANDBETWEEN(3800,4910))))</f>
        <v>123618692.31600836</v>
      </c>
      <c r="B1625">
        <v>152257761.0442993</v>
      </c>
    </row>
    <row r="1626" spans="1:2" x14ac:dyDescent="0.25">
      <c r="A1626">
        <f ca="1">41317.1048424629*(((RANDBETWEEN(3800,4910))))</f>
        <v>159360073.37737954</v>
      </c>
      <c r="B1626">
        <v>178682094.92028213</v>
      </c>
    </row>
    <row r="1627" spans="1:2" x14ac:dyDescent="0.25">
      <c r="A1627">
        <f ca="1">35812.9143250873*(((RANDBETWEEN(3800,4910))))</f>
        <v>169036955.61441207</v>
      </c>
      <c r="B1627">
        <v>150681415.59530926</v>
      </c>
    </row>
    <row r="1628" spans="1:2" x14ac:dyDescent="0.25">
      <c r="A1628">
        <f ca="1">34755.6734505072*(((RANDBETWEEN(3800,4910))))</f>
        <v>165228471.58371124</v>
      </c>
      <c r="B1628">
        <v>177319730.14080483</v>
      </c>
    </row>
    <row r="1629" spans="1:2" x14ac:dyDescent="0.25">
      <c r="A1629">
        <f ca="1">30807.0454380518*(((RANDBETWEEN(3800,4910))))</f>
        <v>132285453.1109945</v>
      </c>
      <c r="B1629">
        <v>201690198.22429371</v>
      </c>
    </row>
    <row r="1630" spans="1:2" x14ac:dyDescent="0.25">
      <c r="A1630">
        <f ca="1">30018.4746077415*(((RANDBETWEEN(3800,4910))))</f>
        <v>114280332.83167188</v>
      </c>
      <c r="B1630">
        <v>194998825.72892442</v>
      </c>
    </row>
    <row r="1631" spans="1:2" x14ac:dyDescent="0.25">
      <c r="A1631">
        <f ca="1">38443.3801587098*(((RANDBETWEEN(3800,4910))))</f>
        <v>169227759.45864066</v>
      </c>
      <c r="B1631">
        <v>164192584.49984846</v>
      </c>
    </row>
    <row r="1632" spans="1:2" x14ac:dyDescent="0.25">
      <c r="A1632">
        <f ca="1">32571.3143048375*(((RANDBETWEEN(3800,4910))))</f>
        <v>141750359.85465261</v>
      </c>
      <c r="B1632">
        <v>164925783.64844403</v>
      </c>
    </row>
    <row r="1633" spans="1:2" x14ac:dyDescent="0.25">
      <c r="A1633">
        <f ca="1">40459.1200578273*(((RANDBETWEEN(3800,4910))))</f>
        <v>190562455.47236648</v>
      </c>
      <c r="B1633">
        <v>146916914.70171088</v>
      </c>
    </row>
    <row r="1634" spans="1:2" x14ac:dyDescent="0.25">
      <c r="A1634">
        <f ca="1">29064.5314347676*(((RANDBETWEEN(3800,4910))))</f>
        <v>131081036.77080174</v>
      </c>
      <c r="B1634">
        <v>169041111.1330142</v>
      </c>
    </row>
    <row r="1635" spans="1:2" x14ac:dyDescent="0.25">
      <c r="A1635">
        <f ca="1">36370.0607856439*(((RANDBETWEEN(3800,4910))))</f>
        <v>167084059.24924785</v>
      </c>
      <c r="B1635">
        <v>153059398.44749066</v>
      </c>
    </row>
    <row r="1636" spans="1:2" x14ac:dyDescent="0.25">
      <c r="A1636">
        <f ca="1">31566.898437164*(((RANDBETWEEN(3800,4910))))</f>
        <v>133938350.0688867</v>
      </c>
      <c r="B1636">
        <v>167565534.85771504</v>
      </c>
    </row>
    <row r="1637" spans="1:2" x14ac:dyDescent="0.25">
      <c r="A1637">
        <f ca="1">31379.1365669114*(((RANDBETWEEN(3800,4910))))</f>
        <v>149647102.28760043</v>
      </c>
      <c r="B1637">
        <v>187002608.33424059</v>
      </c>
    </row>
    <row r="1638" spans="1:2" x14ac:dyDescent="0.25">
      <c r="A1638">
        <f ca="1">39329.9011724219*(((RANDBETWEEN(3800,4910))))</f>
        <v>167152079.98279285</v>
      </c>
      <c r="B1638">
        <v>147199085.75301933</v>
      </c>
    </row>
    <row r="1639" spans="1:2" x14ac:dyDescent="0.25">
      <c r="A1639">
        <f ca="1">32075.9704793507*(((RANDBETWEEN(3800,4910))))</f>
        <v>150115541.8433615</v>
      </c>
      <c r="B1639">
        <v>158815062.8999702</v>
      </c>
    </row>
    <row r="1640" spans="1:2" x14ac:dyDescent="0.25">
      <c r="A1640">
        <f ca="1">31831.7984464638*(((RANDBETWEEN(3800,4910))))</f>
        <v>148081526.37294975</v>
      </c>
      <c r="B1640">
        <v>186166380.38733834</v>
      </c>
    </row>
    <row r="1641" spans="1:2" x14ac:dyDescent="0.25">
      <c r="A1641">
        <f ca="1">36127.9930951633*(((RANDBETWEEN(3800,4910))))</f>
        <v>168537087.788937</v>
      </c>
      <c r="B1641">
        <v>144424954.72925952</v>
      </c>
    </row>
    <row r="1642" spans="1:2" x14ac:dyDescent="0.25">
      <c r="A1642">
        <f ca="1">34348.2903071163*(((RANDBETWEEN(3800,4910))))</f>
        <v>161505661.0240609</v>
      </c>
      <c r="B1642">
        <v>152947922.16565335</v>
      </c>
    </row>
    <row r="1643" spans="1:2" x14ac:dyDescent="0.25">
      <c r="A1643">
        <f ca="1">31419.19400876*(((RANDBETWEEN(3800,4910))))</f>
        <v>150058070.5858379</v>
      </c>
      <c r="B1643">
        <v>159337797.63768432</v>
      </c>
    </row>
    <row r="1644" spans="1:2" x14ac:dyDescent="0.25">
      <c r="A1644">
        <f ca="1">31834.2478336197*(((RANDBETWEEN(3800,4910))))</f>
        <v>128196516.02598651</v>
      </c>
      <c r="B1644">
        <v>167215895.94586408</v>
      </c>
    </row>
    <row r="1645" spans="1:2" x14ac:dyDescent="0.25">
      <c r="A1645">
        <f ca="1">35776.6743612292*(((RANDBETWEEN(3800,4910))))</f>
        <v>155592756.79698578</v>
      </c>
      <c r="B1645">
        <v>164428195.75265902</v>
      </c>
    </row>
    <row r="1646" spans="1:2" x14ac:dyDescent="0.25">
      <c r="A1646">
        <f ca="1">33188.9540815788*(((RANDBETWEEN(3800,4910))))</f>
        <v>140654787.39773095</v>
      </c>
      <c r="B1646">
        <v>181908521.36818534</v>
      </c>
    </row>
    <row r="1647" spans="1:2" x14ac:dyDescent="0.25">
      <c r="A1647">
        <f ca="1">36855.9299596629*(((RANDBETWEEN(3800,4910))))</f>
        <v>157559100.57755888</v>
      </c>
      <c r="B1647">
        <v>193251655.54994494</v>
      </c>
    </row>
    <row r="1648" spans="1:2" x14ac:dyDescent="0.25">
      <c r="A1648">
        <f ca="1">30863.8725976758*(((RANDBETWEEN(3800,4910))))</f>
        <v>138146693.74719673</v>
      </c>
      <c r="B1648">
        <v>178893468.04055947</v>
      </c>
    </row>
    <row r="1649" spans="1:2" x14ac:dyDescent="0.25">
      <c r="A1649">
        <f ca="1">33782.0623024122*(((RANDBETWEEN(3800,4910))))</f>
        <v>146951971.01549315</v>
      </c>
      <c r="B1649">
        <v>161876242.31426817</v>
      </c>
    </row>
    <row r="1650" spans="1:2" x14ac:dyDescent="0.25">
      <c r="A1650">
        <f ca="1">36085.7713525824*(((RANDBETWEEN(3800,4910))))</f>
        <v>173608645.97727403</v>
      </c>
      <c r="B1650">
        <v>197425769.15585065</v>
      </c>
    </row>
    <row r="1651" spans="1:2" x14ac:dyDescent="0.25">
      <c r="A1651">
        <f ca="1">36732.5452281459*(((RANDBETWEEN(3800,4910))))</f>
        <v>168088126.96399561</v>
      </c>
      <c r="B1651">
        <v>197037709.39630973</v>
      </c>
    </row>
    <row r="1652" spans="1:2" x14ac:dyDescent="0.25">
      <c r="A1652">
        <f ca="1">41943.8065264108*(((RANDBETWEEN(3800,4910))))</f>
        <v>171885719.14523146</v>
      </c>
      <c r="B1652">
        <v>202293890.17729631</v>
      </c>
    </row>
    <row r="1653" spans="1:2" x14ac:dyDescent="0.25">
      <c r="A1653">
        <f ca="1">29040.2266878048*(((RANDBETWEEN(3800,4910))))</f>
        <v>123130561.15629253</v>
      </c>
      <c r="B1653">
        <v>146658895.15380928</v>
      </c>
    </row>
    <row r="1654" spans="1:2" x14ac:dyDescent="0.25">
      <c r="A1654">
        <f ca="1">32098.0676686378*(((RANDBETWEEN(3800,4910))))</f>
        <v>143863539.29083467</v>
      </c>
      <c r="B1654">
        <v>146434913.92218223</v>
      </c>
    </row>
    <row r="1655" spans="1:2" x14ac:dyDescent="0.25">
      <c r="A1655">
        <f ca="1">35623.9857695055*(((RANDBETWEEN(3800,4910))))</f>
        <v>162765990.98087057</v>
      </c>
      <c r="B1655">
        <v>203552445.54384139</v>
      </c>
    </row>
    <row r="1656" spans="1:2" x14ac:dyDescent="0.25">
      <c r="A1656">
        <f ca="1">32712.2678243778*(((RANDBETWEEN(3800,4910))))</f>
        <v>138700015.57536176</v>
      </c>
      <c r="B1656">
        <v>150184486.8655318</v>
      </c>
    </row>
    <row r="1657" spans="1:2" x14ac:dyDescent="0.25">
      <c r="A1657">
        <f ca="1">30363.4904802602*(((RANDBETWEEN(3800,4910))))</f>
        <v>144256943.27171603</v>
      </c>
      <c r="B1657">
        <v>182593438.35548681</v>
      </c>
    </row>
    <row r="1658" spans="1:2" x14ac:dyDescent="0.25">
      <c r="A1658">
        <f ca="1">29307.7382021349*(((RANDBETWEEN(3800,4910))))</f>
        <v>121334036.15683837</v>
      </c>
      <c r="B1658">
        <v>166749933.98165178</v>
      </c>
    </row>
    <row r="1659" spans="1:2" x14ac:dyDescent="0.25">
      <c r="A1659">
        <f ca="1">31478.5200176367*(((RANDBETWEEN(3800,4910))))</f>
        <v>143479094.24038813</v>
      </c>
      <c r="B1659">
        <v>156646653.11225569</v>
      </c>
    </row>
    <row r="1660" spans="1:2" x14ac:dyDescent="0.25">
      <c r="A1660">
        <f ca="1">35263.2652505539*(((RANDBETWEEN(3800,4910))))</f>
        <v>152231516.08664137</v>
      </c>
      <c r="B1660">
        <v>150958882.59193856</v>
      </c>
    </row>
    <row r="1661" spans="1:2" x14ac:dyDescent="0.25">
      <c r="A1661">
        <f ca="1">32213.4994249012*(((RANDBETWEEN(3800,4910))))</f>
        <v>135200057.08631024</v>
      </c>
      <c r="B1661">
        <v>157468472.7667295</v>
      </c>
    </row>
    <row r="1662" spans="1:2" x14ac:dyDescent="0.25">
      <c r="A1662">
        <f ca="1">30580.810207849*(((RANDBETWEEN(3800,4910))))</f>
        <v>129020438.26691492</v>
      </c>
      <c r="B1662">
        <v>200788165.94389459</v>
      </c>
    </row>
    <row r="1663" spans="1:2" x14ac:dyDescent="0.25">
      <c r="A1663">
        <f ca="1">30925.6086653752*(((RANDBETWEEN(3800,4910))))</f>
        <v>136072678.12765107</v>
      </c>
      <c r="B1663">
        <v>182514709.6519652</v>
      </c>
    </row>
    <row r="1664" spans="1:2" x14ac:dyDescent="0.25">
      <c r="A1664">
        <f ca="1">29267.2739161618*(((RANDBETWEEN(3800,4910))))</f>
        <v>143702314.92835462</v>
      </c>
      <c r="B1664">
        <v>161807722.04115424</v>
      </c>
    </row>
    <row r="1665" spans="1:2" x14ac:dyDescent="0.25">
      <c r="A1665">
        <f ca="1">32350.4876341647*(((RANDBETWEEN(3800,4910))))</f>
        <v>151788487.97950098</v>
      </c>
      <c r="B1665">
        <v>159541911.97229192</v>
      </c>
    </row>
    <row r="1666" spans="1:2" x14ac:dyDescent="0.25">
      <c r="A1666">
        <f ca="1">32268.2131323389*(((RANDBETWEEN(3800,4910))))</f>
        <v>140302190.69940948</v>
      </c>
      <c r="B1666">
        <v>160983448.82882518</v>
      </c>
    </row>
    <row r="1667" spans="1:2" x14ac:dyDescent="0.25">
      <c r="A1667">
        <f ca="1">30383.047769338*(((RANDBETWEEN(3800,4910))))</f>
        <v>136176820.10217312</v>
      </c>
      <c r="B1667">
        <v>150025160.69132936</v>
      </c>
    </row>
    <row r="1668" spans="1:2" x14ac:dyDescent="0.25">
      <c r="A1668">
        <f ca="1">32087.6274427966*(((RANDBETWEEN(3800,4910))))</f>
        <v>149239555.2364468</v>
      </c>
      <c r="B1668">
        <v>190682041.42284864</v>
      </c>
    </row>
    <row r="1669" spans="1:2" x14ac:dyDescent="0.25">
      <c r="A1669">
        <f ca="1">30933.6744903441*(((RANDBETWEEN(3800,4910))))</f>
        <v>143222912.89029339</v>
      </c>
      <c r="B1669">
        <v>162070483.60287672</v>
      </c>
    </row>
    <row r="1670" spans="1:2" x14ac:dyDescent="0.25">
      <c r="A1670">
        <f ca="1">35680.8428530716*(((RANDBETWEEN(3800,4910))))</f>
        <v>143151541.52652311</v>
      </c>
      <c r="B1670">
        <v>179963328.14067349</v>
      </c>
    </row>
    <row r="1671" spans="1:2" x14ac:dyDescent="0.25">
      <c r="A1671">
        <f ca="1">35378.6455168252*(((RANDBETWEEN(3800,4910))))</f>
        <v>172152489.08487147</v>
      </c>
      <c r="B1671">
        <v>192480719.30276999</v>
      </c>
    </row>
    <row r="1672" spans="1:2" x14ac:dyDescent="0.25">
      <c r="A1672">
        <f ca="1">38360.791298933*(((RANDBETWEEN(3800,4910))))</f>
        <v>172470117.68000263</v>
      </c>
      <c r="B1672">
        <v>181788229.14227995</v>
      </c>
    </row>
    <row r="1673" spans="1:2" x14ac:dyDescent="0.25">
      <c r="A1673">
        <f ca="1">31383.1816744076*(((RANDBETWEEN(3800,4910))))</f>
        <v>153244076.11613256</v>
      </c>
      <c r="B1673">
        <v>179581210.65196878</v>
      </c>
    </row>
    <row r="1674" spans="1:2" x14ac:dyDescent="0.25">
      <c r="A1674">
        <f ca="1">37398.5754133249*(((RANDBETWEEN(3800,4910))))</f>
        <v>179400966.25771955</v>
      </c>
      <c r="B1674">
        <v>156466462.24014395</v>
      </c>
    </row>
    <row r="1675" spans="1:2" x14ac:dyDescent="0.25">
      <c r="A1675">
        <f ca="1">37604.2009217953*(((RANDBETWEEN(3800,4910))))</f>
        <v>177529432.55179575</v>
      </c>
      <c r="B1675">
        <v>163417752.69579077</v>
      </c>
    </row>
    <row r="1676" spans="1:2" x14ac:dyDescent="0.25">
      <c r="A1676">
        <f ca="1">37112.970515157*(((RANDBETWEEN(3800,4910))))</f>
        <v>176731965.59317786</v>
      </c>
      <c r="B1676">
        <v>173298516.0547328</v>
      </c>
    </row>
    <row r="1677" spans="1:2" x14ac:dyDescent="0.25">
      <c r="A1677">
        <f ca="1">33217.2682281806*(((RANDBETWEEN(3800,4910))))</f>
        <v>140110437.38646579</v>
      </c>
      <c r="B1677">
        <v>201003764.50890589</v>
      </c>
    </row>
    <row r="1678" spans="1:2" x14ac:dyDescent="0.25">
      <c r="A1678">
        <f ca="1">30412.5813648009*(((RANDBETWEEN(3800,4910))))</f>
        <v>143212845.64684731</v>
      </c>
      <c r="B1678">
        <v>153266066.05851018</v>
      </c>
    </row>
    <row r="1679" spans="1:2" x14ac:dyDescent="0.25">
      <c r="A1679">
        <f ca="1">35839.7476672247*(((RANDBETWEEN(3800,4910))))</f>
        <v>154003395.72606441</v>
      </c>
      <c r="B1679">
        <v>202095940.79092118</v>
      </c>
    </row>
    <row r="1680" spans="1:2" x14ac:dyDescent="0.25">
      <c r="A1680">
        <f ca="1">29640.1737017077*(((RANDBETWEEN(3800,4910))))</f>
        <v>138419611.18697506</v>
      </c>
      <c r="B1680">
        <v>182896104.1325945</v>
      </c>
    </row>
    <row r="1681" spans="1:2" x14ac:dyDescent="0.25">
      <c r="A1681">
        <f ca="1">27371.0491470543*(((RANDBETWEEN(3800,4910))))</f>
        <v>114109903.89406921</v>
      </c>
      <c r="B1681">
        <v>144065797.9660238</v>
      </c>
    </row>
    <row r="1682" spans="1:2" x14ac:dyDescent="0.25">
      <c r="A1682">
        <f ca="1">34284.6161240768*(((RANDBETWEEN(3800,4910))))</f>
        <v>151366580.18779901</v>
      </c>
      <c r="B1682">
        <v>191624027.0927614</v>
      </c>
    </row>
    <row r="1683" spans="1:2" x14ac:dyDescent="0.25">
      <c r="A1683">
        <f ca="1">33990.5030116273*(((RANDBETWEEN(3800,4910))))</f>
        <v>140380777.43802074</v>
      </c>
      <c r="B1683">
        <v>192225797.89134976</v>
      </c>
    </row>
    <row r="1684" spans="1:2" x14ac:dyDescent="0.25">
      <c r="A1684">
        <f ca="1">37402.959637903*(((RANDBETWEEN(3800,4910))))</f>
        <v>156381774.24607253</v>
      </c>
      <c r="B1684">
        <v>155321803.50173968</v>
      </c>
    </row>
    <row r="1685" spans="1:2" x14ac:dyDescent="0.25">
      <c r="A1685">
        <f ca="1">34573.9223567098*(((RANDBETWEEN(3800,4910))))</f>
        <v>151364632.07767567</v>
      </c>
      <c r="B1685">
        <v>145135610.63221508</v>
      </c>
    </row>
    <row r="1686" spans="1:2" x14ac:dyDescent="0.25">
      <c r="A1686">
        <f ca="1">36129.7381189843*(((RANDBETWEEN(3800,4910))))</f>
        <v>167569725.39584923</v>
      </c>
      <c r="B1686">
        <v>150753718.11007774</v>
      </c>
    </row>
    <row r="1687" spans="1:2" x14ac:dyDescent="0.25">
      <c r="A1687">
        <f ca="1">32212.2133174124*(((RANDBETWEEN(3800,4910))))</f>
        <v>129203187.61614132</v>
      </c>
      <c r="B1687">
        <v>195293969.08796</v>
      </c>
    </row>
    <row r="1688" spans="1:2" x14ac:dyDescent="0.25">
      <c r="A1688">
        <f ca="1">30086.8742971891*(((RANDBETWEEN(3800,4910))))</f>
        <v>131961030.66747159</v>
      </c>
      <c r="B1688">
        <v>166701407.97941875</v>
      </c>
    </row>
    <row r="1689" spans="1:2" x14ac:dyDescent="0.25">
      <c r="A1689">
        <f ca="1">37178.8201522395*(((RANDBETWEEN(3800,4910))))</f>
        <v>168977737.59192857</v>
      </c>
      <c r="B1689">
        <v>159203844.90833461</v>
      </c>
    </row>
    <row r="1690" spans="1:2" x14ac:dyDescent="0.25">
      <c r="A1690">
        <f ca="1">30888.7564315359*(((RANDBETWEEN(3800,4910))))</f>
        <v>141748503.26431832</v>
      </c>
      <c r="B1690">
        <v>155912817.73778421</v>
      </c>
    </row>
    <row r="1691" spans="1:2" x14ac:dyDescent="0.25">
      <c r="A1691">
        <f ca="1">32190.3061337554*(((RANDBETWEEN(3800,4910))))</f>
        <v>156026413.83031258</v>
      </c>
      <c r="B1691">
        <v>190360438.95440221</v>
      </c>
    </row>
    <row r="1692" spans="1:2" x14ac:dyDescent="0.25">
      <c r="A1692">
        <f ca="1">29304.0886773277*(((RANDBETWEEN(3800,4910))))</f>
        <v>121143102.59207259</v>
      </c>
      <c r="B1692">
        <v>165688482.39195156</v>
      </c>
    </row>
    <row r="1693" spans="1:2" x14ac:dyDescent="0.25">
      <c r="A1693">
        <f ca="1">36423.8258357113*(((RANDBETWEEN(3800,4910))))</f>
        <v>170682047.86614317</v>
      </c>
      <c r="B1693">
        <v>150571041.81248754</v>
      </c>
    </row>
    <row r="1694" spans="1:2" x14ac:dyDescent="0.25">
      <c r="A1694">
        <f ca="1">33281.5433747267*(((RANDBETWEEN(3800,4910))))</f>
        <v>162547057.84216541</v>
      </c>
      <c r="B1694">
        <v>149058081.15137452</v>
      </c>
    </row>
    <row r="1695" spans="1:2" x14ac:dyDescent="0.25">
      <c r="A1695">
        <f ca="1">30286.0205458745*(((RANDBETWEEN(3800,4910))))</f>
        <v>127928150.7857739</v>
      </c>
      <c r="B1695">
        <v>143082083.72348833</v>
      </c>
    </row>
    <row r="1696" spans="1:2" x14ac:dyDescent="0.25">
      <c r="A1696">
        <f ca="1">38301.5961391694*(((RANDBETWEEN(3800,4910))))</f>
        <v>158798417.59299624</v>
      </c>
      <c r="B1696">
        <v>165913122.76046214</v>
      </c>
    </row>
    <row r="1697" spans="1:2" x14ac:dyDescent="0.25">
      <c r="A1697">
        <f ca="1">29799.5953581896*(((RANDBETWEEN(3800,4910))))</f>
        <v>135349762.11689726</v>
      </c>
      <c r="B1697">
        <v>153019884.60240158</v>
      </c>
    </row>
    <row r="1698" spans="1:2" x14ac:dyDescent="0.25">
      <c r="A1698">
        <f ca="1">28469.2670120013*(((RANDBETWEEN(3800,4910))))</f>
        <v>111571057.42003299</v>
      </c>
      <c r="B1698">
        <v>143782536.39696449</v>
      </c>
    </row>
    <row r="1699" spans="1:2" x14ac:dyDescent="0.25">
      <c r="A1699">
        <f ca="1">31546.7418816702*(((RANDBETWEEN(3800,4910))))</f>
        <v>150225584.84051365</v>
      </c>
      <c r="B1699">
        <v>184731589.03209421</v>
      </c>
    </row>
    <row r="1700" spans="1:2" x14ac:dyDescent="0.25">
      <c r="A1700">
        <f ca="1">35976.2789369283*(((RANDBETWEEN(3800,4910))))</f>
        <v>165023191.4836902</v>
      </c>
      <c r="B1700">
        <v>169455535.22358021</v>
      </c>
    </row>
    <row r="1701" spans="1:2" x14ac:dyDescent="0.25">
      <c r="A1701">
        <f ca="1">38130.0930981402*(((RANDBETWEEN(3800,4910))))</f>
        <v>148364192.24486351</v>
      </c>
      <c r="B1701">
        <v>196011633.81746715</v>
      </c>
    </row>
    <row r="1702" spans="1:2" x14ac:dyDescent="0.25">
      <c r="A1702">
        <f ca="1">32615.260333078*(((RANDBETWEEN(3800,4910))))</f>
        <v>139462853.18424138</v>
      </c>
      <c r="B1702">
        <v>147146385.99508584</v>
      </c>
    </row>
    <row r="1703" spans="1:2" x14ac:dyDescent="0.25">
      <c r="A1703">
        <f ca="1">30194.4927512979*(((RANDBETWEEN(3800,4910))))</f>
        <v>123555864.33831081</v>
      </c>
      <c r="B1703">
        <v>160188587.7805652</v>
      </c>
    </row>
    <row r="1704" spans="1:2" x14ac:dyDescent="0.25">
      <c r="A1704">
        <f ca="1">30409.5726896737*(((RANDBETWEEN(3800,4910))))</f>
        <v>135687513.34132388</v>
      </c>
      <c r="B1704">
        <v>149466389.67081901</v>
      </c>
    </row>
    <row r="1705" spans="1:2" x14ac:dyDescent="0.25">
      <c r="A1705">
        <f ca="1">40816.805416209*(((RANDBETWEEN(3800,4910))))</f>
        <v>196288017.24654892</v>
      </c>
      <c r="B1705">
        <v>171860936.72242656</v>
      </c>
    </row>
    <row r="1706" spans="1:2" x14ac:dyDescent="0.25">
      <c r="A1706">
        <f ca="1">30517.9488022403*(((RANDBETWEEN(3800,4910))))</f>
        <v>144349897.83459646</v>
      </c>
      <c r="B1706">
        <v>152245463.13667384</v>
      </c>
    </row>
    <row r="1707" spans="1:2" x14ac:dyDescent="0.25">
      <c r="A1707">
        <f ca="1">33262.4510473415*(((RANDBETWEEN(3800,4910))))</f>
        <v>145922372.74468723</v>
      </c>
      <c r="B1707">
        <v>190202019.15050533</v>
      </c>
    </row>
    <row r="1708" spans="1:2" x14ac:dyDescent="0.25">
      <c r="A1708">
        <f ca="1">36327.3885070551*(((RANDBETWEEN(3800,4910))))</f>
        <v>142112743.8395994</v>
      </c>
      <c r="B1708">
        <v>149841402.03566414</v>
      </c>
    </row>
    <row r="1709" spans="1:2" x14ac:dyDescent="0.25">
      <c r="A1709">
        <f ca="1">31058.7776192261*(((RANDBETWEEN(3800,4910))))</f>
        <v>144050610.59797063</v>
      </c>
      <c r="B1709">
        <v>200799740.68525881</v>
      </c>
    </row>
    <row r="1710" spans="1:2" x14ac:dyDescent="0.25">
      <c r="A1710">
        <f ca="1">32828.6118891241*(((RANDBETWEEN(3800,4910))))</f>
        <v>152291930.55364686</v>
      </c>
      <c r="B1710">
        <v>203557368.56207892</v>
      </c>
    </row>
    <row r="1711" spans="1:2" x14ac:dyDescent="0.25">
      <c r="A1711">
        <f ca="1">32275.0160566807*(((RANDBETWEEN(3800,4910))))</f>
        <v>150530674.8883588</v>
      </c>
      <c r="B1711">
        <v>144850404.4779138</v>
      </c>
    </row>
    <row r="1712" spans="1:2" x14ac:dyDescent="0.25">
      <c r="A1712">
        <f ca="1">30087.5801017373*(((RANDBETWEEN(3800,4910))))</f>
        <v>133017191.62978058</v>
      </c>
      <c r="B1712">
        <v>194438043.25956112</v>
      </c>
    </row>
    <row r="1713" spans="1:2" x14ac:dyDescent="0.25">
      <c r="A1713">
        <f ca="1">36688.5492637644*(((RANDBETWEEN(3800,4910))))</f>
        <v>175811528.07195899</v>
      </c>
      <c r="B1713">
        <v>178235789.25937995</v>
      </c>
    </row>
    <row r="1714" spans="1:2" x14ac:dyDescent="0.25">
      <c r="A1714">
        <f ca="1">38404.5475756087*(((RANDBETWEEN(3800,4910))))</f>
        <v>170708213.97358075</v>
      </c>
      <c r="B1714">
        <v>169235779.10924852</v>
      </c>
    </row>
    <row r="1715" spans="1:2" x14ac:dyDescent="0.25">
      <c r="A1715">
        <f ca="1">30414.2200533849*(((RANDBETWEEN(3800,4910))))</f>
        <v>144163403.05304435</v>
      </c>
      <c r="B1715">
        <v>162583294.21076053</v>
      </c>
    </row>
    <row r="1716" spans="1:2" x14ac:dyDescent="0.25">
      <c r="A1716">
        <f ca="1">33454.8743673726*(((RANDBETWEEN(3800,4910))))</f>
        <v>151416761.3867282</v>
      </c>
      <c r="B1716">
        <v>168886163.94721216</v>
      </c>
    </row>
    <row r="1717" spans="1:2" x14ac:dyDescent="0.25">
      <c r="A1717">
        <f ca="1">30919.0011017997*(((RANDBETWEEN(3800,4910))))</f>
        <v>124634493.44135472</v>
      </c>
      <c r="B1717">
        <v>143296073.4499312</v>
      </c>
    </row>
    <row r="1718" spans="1:2" x14ac:dyDescent="0.25">
      <c r="A1718">
        <f ca="1">30640.3738107346*(((RANDBETWEEN(3800,4910))))</f>
        <v>146215863.82482529</v>
      </c>
      <c r="B1718">
        <v>143733071.85759956</v>
      </c>
    </row>
    <row r="1719" spans="1:2" x14ac:dyDescent="0.25">
      <c r="A1719">
        <f ca="1">31664.5947712758*(((RANDBETWEEN(3800,4910))))</f>
        <v>151800067.3334963</v>
      </c>
      <c r="B1719">
        <v>164122768.20728523</v>
      </c>
    </row>
    <row r="1720" spans="1:2" x14ac:dyDescent="0.25">
      <c r="A1720">
        <f ca="1">31515.3192598414*(((RANDBETWEEN(3800,4910))))</f>
        <v>135484357.49805823</v>
      </c>
      <c r="B1720">
        <v>150701989.629031</v>
      </c>
    </row>
    <row r="1721" spans="1:2" x14ac:dyDescent="0.25">
      <c r="A1721">
        <f ca="1">30050.8065470336*(((RANDBETWEEN(3800,4910))))</f>
        <v>115304944.72096778</v>
      </c>
      <c r="B1721">
        <v>160902385.00297061</v>
      </c>
    </row>
    <row r="1722" spans="1:2" x14ac:dyDescent="0.25">
      <c r="A1722">
        <f ca="1">32702.7094335211*(((RANDBETWEEN(3800,4910))))</f>
        <v>152100301.57530674</v>
      </c>
      <c r="B1722">
        <v>172941827.58070236</v>
      </c>
    </row>
    <row r="1723" spans="1:2" x14ac:dyDescent="0.25">
      <c r="A1723">
        <f ca="1">33481.3199995352*(((RANDBETWEEN(3800,4910))))</f>
        <v>141157245.11804044</v>
      </c>
      <c r="B1723">
        <v>200005748.53039587</v>
      </c>
    </row>
    <row r="1724" spans="1:2" x14ac:dyDescent="0.25">
      <c r="A1724">
        <f ca="1">40253.7218633916*(((RANDBETWEEN(3800,4910))))</f>
        <v>179652360.67631653</v>
      </c>
      <c r="B1724">
        <v>153126675.82887089</v>
      </c>
    </row>
    <row r="1725" spans="1:2" x14ac:dyDescent="0.25">
      <c r="A1725">
        <f ca="1">35579.9378490134*(((RANDBETWEEN(3800,4910))))</f>
        <v>139829155.74662262</v>
      </c>
      <c r="B1725">
        <v>145883954.44281453</v>
      </c>
    </row>
    <row r="1726" spans="1:2" x14ac:dyDescent="0.25">
      <c r="A1726">
        <f ca="1">41731.5470524428*(((RANDBETWEEN(3800,4910))))</f>
        <v>173436309.54995236</v>
      </c>
      <c r="B1726">
        <v>177168942.50979817</v>
      </c>
    </row>
    <row r="1727" spans="1:2" x14ac:dyDescent="0.25">
      <c r="A1727">
        <f ca="1">29062.0800377582*(((RANDBETWEEN(3800,4910))))</f>
        <v>126100365.28383288</v>
      </c>
      <c r="B1727">
        <v>155237594.8495498</v>
      </c>
    </row>
    <row r="1728" spans="1:2" x14ac:dyDescent="0.25">
      <c r="A1728">
        <f ca="1">30743.2170828163*(((RANDBETWEEN(3800,4910))))</f>
        <v>132441779.19277248</v>
      </c>
      <c r="B1728">
        <v>167809854.49235344</v>
      </c>
    </row>
    <row r="1729" spans="1:2" x14ac:dyDescent="0.25">
      <c r="A1729">
        <f ca="1">30973.0836020949*(((RANDBETWEEN(3800,4910))))</f>
        <v>142445211.48603448</v>
      </c>
      <c r="B1729">
        <v>146800409.92370388</v>
      </c>
    </row>
    <row r="1730" spans="1:2" x14ac:dyDescent="0.25">
      <c r="A1730">
        <f ca="1">31973.8930994159*(((RANDBETWEEN(3800,4910))))</f>
        <v>142347772.07859972</v>
      </c>
      <c r="B1730">
        <v>180617233.83797815</v>
      </c>
    </row>
    <row r="1731" spans="1:2" x14ac:dyDescent="0.25">
      <c r="A1731">
        <f ca="1">31534.535712565*(((RANDBETWEEN(3800,4910))))</f>
        <v>140896305.56374061</v>
      </c>
      <c r="B1731">
        <v>174053832.64041525</v>
      </c>
    </row>
    <row r="1732" spans="1:2" x14ac:dyDescent="0.25">
      <c r="A1732">
        <f ca="1">32588.0770094636*(((RANDBETWEEN(3800,4910))))</f>
        <v>138466739.21321082</v>
      </c>
      <c r="B1732">
        <v>167560990.13938412</v>
      </c>
    </row>
    <row r="1733" spans="1:2" x14ac:dyDescent="0.25">
      <c r="A1733">
        <f ca="1">38002.2097821845*(((RANDBETWEEN(3800,4910))))</f>
        <v>174734160.57848418</v>
      </c>
      <c r="B1733">
        <v>197544327.0139631</v>
      </c>
    </row>
    <row r="1734" spans="1:2" x14ac:dyDescent="0.25">
      <c r="A1734">
        <f ca="1">35830.6576011979*(((RANDBETWEEN(3800,4910))))</f>
        <v>174889439.75144705</v>
      </c>
      <c r="B1734">
        <v>144946864.30198014</v>
      </c>
    </row>
    <row r="1735" spans="1:2" x14ac:dyDescent="0.25">
      <c r="A1735">
        <f ca="1">37244.0862073962*(((RANDBETWEEN(3800,4910))))</f>
        <v>144209101.79503822</v>
      </c>
      <c r="B1735">
        <v>189468045.85310447</v>
      </c>
    </row>
    <row r="1736" spans="1:2" x14ac:dyDescent="0.25">
      <c r="A1736">
        <f ca="1">32305.3377836687*(((RANDBETWEEN(3800,4910))))</f>
        <v>145890905.43104792</v>
      </c>
      <c r="B1736">
        <v>145964300.11039847</v>
      </c>
    </row>
    <row r="1737" spans="1:2" x14ac:dyDescent="0.25">
      <c r="A1737">
        <f ca="1">29890.0830551289*(((RANDBETWEEN(3800,4910))))</f>
        <v>121652638.03437455</v>
      </c>
      <c r="B1737">
        <v>158819270.85677922</v>
      </c>
    </row>
    <row r="1738" spans="1:2" x14ac:dyDescent="0.25">
      <c r="A1738">
        <f ca="1">29984.1504019275*(((RANDBETWEEN(3800,4910))))</f>
        <v>145573050.20135799</v>
      </c>
      <c r="B1738">
        <v>177765311.34779355</v>
      </c>
    </row>
    <row r="1739" spans="1:2" x14ac:dyDescent="0.25">
      <c r="A1739">
        <f ca="1">31829.1776345216*(((RANDBETWEEN(3800,4910))))</f>
        <v>146159583.6977233</v>
      </c>
      <c r="B1739">
        <v>150093693.48589692</v>
      </c>
    </row>
    <row r="1740" spans="1:2" x14ac:dyDescent="0.25">
      <c r="A1740">
        <f ca="1">40189.6072430286*(((RANDBETWEEN(3800,4910))))</f>
        <v>182340248.06162062</v>
      </c>
      <c r="B1740">
        <v>164245934.58447486</v>
      </c>
    </row>
    <row r="1741" spans="1:2" x14ac:dyDescent="0.25">
      <c r="A1741">
        <f ca="1">29970.2928171568*(((RANDBETWEEN(3800,4910))))</f>
        <v>114366637.39027025</v>
      </c>
      <c r="B1741">
        <v>172697030.55541837</v>
      </c>
    </row>
    <row r="1742" spans="1:2" x14ac:dyDescent="0.25">
      <c r="A1742">
        <f ca="1">30674.0697589296*(((RANDBETWEEN(3800,4910))))</f>
        <v>133830966.35820985</v>
      </c>
      <c r="B1742">
        <v>164649247.1899583</v>
      </c>
    </row>
    <row r="1743" spans="1:2" x14ac:dyDescent="0.25">
      <c r="A1743">
        <f ca="1">38367.935070077*(((RANDBETWEEN(3800,4910))))</f>
        <v>162334733.28149569</v>
      </c>
      <c r="B1743">
        <v>157163754.8901979</v>
      </c>
    </row>
    <row r="1744" spans="1:2" x14ac:dyDescent="0.25">
      <c r="A1744">
        <f ca="1">35583.5716908249*(((RANDBETWEEN(3800,4910))))</f>
        <v>161407081.18958154</v>
      </c>
      <c r="B1744">
        <v>145341397.29767281</v>
      </c>
    </row>
    <row r="1745" spans="1:2" x14ac:dyDescent="0.25">
      <c r="A1745">
        <f ca="1">30421.6498470971*(((RANDBETWEEN(3800,4910))))</f>
        <v>145020004.82111183</v>
      </c>
      <c r="B1745">
        <v>150698665.1568853</v>
      </c>
    </row>
    <row r="1746" spans="1:2" x14ac:dyDescent="0.25">
      <c r="A1746">
        <f ca="1">33415.8023384443*(((RANDBETWEEN(3800,4910))))</f>
        <v>149535715.46453822</v>
      </c>
      <c r="B1746">
        <v>155586393.11235568</v>
      </c>
    </row>
    <row r="1747" spans="1:2" x14ac:dyDescent="0.25">
      <c r="A1747">
        <f ca="1">29760.8108719558*(((RANDBETWEEN(3800,4910))))</f>
        <v>129370244.86039187</v>
      </c>
      <c r="B1747">
        <v>172630398.89178097</v>
      </c>
    </row>
    <row r="1748" spans="1:2" x14ac:dyDescent="0.25">
      <c r="A1748">
        <f ca="1">33958.6214510959*(((RANDBETWEEN(3800,4910))))</f>
        <v>163816389.88008645</v>
      </c>
      <c r="B1748">
        <v>151695796.52276853</v>
      </c>
    </row>
    <row r="1749" spans="1:2" x14ac:dyDescent="0.25">
      <c r="A1749">
        <f ca="1">32459.2513690832*(((RANDBETWEEN(3800,4910))))</f>
        <v>134543596.92484978</v>
      </c>
      <c r="B1749">
        <v>171738680.96667221</v>
      </c>
    </row>
    <row r="1750" spans="1:2" x14ac:dyDescent="0.25">
      <c r="A1750">
        <f ca="1">32080.9690417935*(((RANDBETWEEN(3800,4910))))</f>
        <v>133360588.30673547</v>
      </c>
      <c r="B1750">
        <v>169239013.94738853</v>
      </c>
    </row>
    <row r="1751" spans="1:2" x14ac:dyDescent="0.25">
      <c r="A1751">
        <f ca="1">31798.2511912099*(((RANDBETWEEN(3800,4910))))</f>
        <v>152218228.45232174</v>
      </c>
      <c r="B1751">
        <v>147992205.21457806</v>
      </c>
    </row>
    <row r="1752" spans="1:2" x14ac:dyDescent="0.25">
      <c r="A1752">
        <f ca="1">39930.9410070241*(((RANDBETWEEN(3800,4910))))</f>
        <v>183163226.39921975</v>
      </c>
      <c r="B1752">
        <v>146622578.68143079</v>
      </c>
    </row>
    <row r="1753" spans="1:2" x14ac:dyDescent="0.25">
      <c r="A1753">
        <f ca="1">39902.9966483909*(((RANDBETWEEN(3800,4910))))</f>
        <v>166914234.98021919</v>
      </c>
      <c r="B1753">
        <v>150842736.88991436</v>
      </c>
    </row>
    <row r="1754" spans="1:2" x14ac:dyDescent="0.25">
      <c r="A1754">
        <f ca="1">32460.5403919903*(((RANDBETWEEN(3800,4910))))</f>
        <v>144352023.12318105</v>
      </c>
      <c r="B1754">
        <v>175641106.65995967</v>
      </c>
    </row>
    <row r="1755" spans="1:2" x14ac:dyDescent="0.25">
      <c r="A1755">
        <f ca="1">31995.0707845605*(((RANDBETWEEN(3800,4910))))</f>
        <v>123372992.94526534</v>
      </c>
      <c r="B1755">
        <v>153182359.49723458</v>
      </c>
    </row>
    <row r="1756" spans="1:2" x14ac:dyDescent="0.25">
      <c r="A1756">
        <f ca="1">31684.2999043658*(((RANDBETWEEN(3800,4910))))</f>
        <v>133074059.59833641</v>
      </c>
      <c r="B1756">
        <v>160591766.05025157</v>
      </c>
    </row>
    <row r="1757" spans="1:2" x14ac:dyDescent="0.25">
      <c r="A1757">
        <f ca="1">37521.3715533686*(((RANDBETWEEN(3800,4910))))</f>
        <v>169971813.13675997</v>
      </c>
      <c r="B1757">
        <v>190262634.01502508</v>
      </c>
    </row>
    <row r="1758" spans="1:2" x14ac:dyDescent="0.25">
      <c r="A1758">
        <f ca="1">40570.3300781137*(((RANDBETWEEN(3800,4910))))</f>
        <v>179199147.95502838</v>
      </c>
      <c r="B1758">
        <v>200022326.49181205</v>
      </c>
    </row>
    <row r="1759" spans="1:2" x14ac:dyDescent="0.25">
      <c r="A1759">
        <f ca="1">39371.4287468553*(((RANDBETWEEN(3800,4910))))</f>
        <v>175320972.20974681</v>
      </c>
      <c r="B1759">
        <v>170629465.26627773</v>
      </c>
    </row>
    <row r="1760" spans="1:2" x14ac:dyDescent="0.25">
      <c r="A1760">
        <f ca="1">33307.5997308477*(((RANDBETWEEN(3800,4910))))</f>
        <v>135128932.10804924</v>
      </c>
      <c r="B1760">
        <v>153639220.12094137</v>
      </c>
    </row>
    <row r="1761" spans="1:2" x14ac:dyDescent="0.25">
      <c r="A1761">
        <f ca="1">39849.5245723758*(((RANDBETWEEN(3800,4910))))</f>
        <v>158760505.89634532</v>
      </c>
      <c r="B1761">
        <v>190079783.67037836</v>
      </c>
    </row>
    <row r="1762" spans="1:2" x14ac:dyDescent="0.25">
      <c r="A1762">
        <f ca="1">29894.5467555679*(((RANDBETWEEN(3800,4910))))</f>
        <v>134346093.11952227</v>
      </c>
      <c r="B1762">
        <v>188687823.43759787</v>
      </c>
    </row>
    <row r="1763" spans="1:2" x14ac:dyDescent="0.25">
      <c r="A1763">
        <f ca="1">32561.695641909*(((RANDBETWEEN(3800,4910))))</f>
        <v>155677466.863967</v>
      </c>
      <c r="B1763">
        <v>157832696.69506916</v>
      </c>
    </row>
    <row r="1764" spans="1:2" x14ac:dyDescent="0.25">
      <c r="A1764">
        <f ca="1">34452.9924430878*(((RANDBETWEEN(3800,4910))))</f>
        <v>141532892.95620447</v>
      </c>
      <c r="B1764">
        <v>147378318.05779192</v>
      </c>
    </row>
    <row r="1765" spans="1:2" x14ac:dyDescent="0.25">
      <c r="A1765">
        <f ca="1">42387.2205175476*(((RANDBETWEEN(3800,4910))))</f>
        <v>188495969.64153409</v>
      </c>
      <c r="B1765">
        <v>178390692.14162558</v>
      </c>
    </row>
    <row r="1766" spans="1:2" x14ac:dyDescent="0.25">
      <c r="A1766">
        <f ca="1">34383.6647107144*(((RANDBETWEEN(3800,4910))))</f>
        <v>143551800.16723275</v>
      </c>
      <c r="B1766">
        <v>171838034.94147137</v>
      </c>
    </row>
    <row r="1767" spans="1:2" x14ac:dyDescent="0.25">
      <c r="A1767">
        <f ca="1">31592.2919170562*(((RANDBETWEEN(3800,4910))))</f>
        <v>128833366.43775502</v>
      </c>
      <c r="B1767">
        <v>185254535.03749973</v>
      </c>
    </row>
    <row r="1768" spans="1:2" x14ac:dyDescent="0.25">
      <c r="A1768">
        <f ca="1">41601.1819814513*(((RANDBETWEEN(3800,4910))))</f>
        <v>180091516.79770279</v>
      </c>
      <c r="B1768">
        <v>147570225.10097182</v>
      </c>
    </row>
    <row r="1769" spans="1:2" x14ac:dyDescent="0.25">
      <c r="A1769">
        <f ca="1">30507.6273950724*(((RANDBETWEEN(3800,4910))))</f>
        <v>119650914.643474</v>
      </c>
      <c r="B1769">
        <v>192478958.14511415</v>
      </c>
    </row>
    <row r="1770" spans="1:2" x14ac:dyDescent="0.25">
      <c r="A1770">
        <f ca="1">37602.0540827194*(((RANDBETWEEN(3800,4910))))</f>
        <v>149731379.35738865</v>
      </c>
      <c r="B1770">
        <v>168627440.35497618</v>
      </c>
    </row>
    <row r="1771" spans="1:2" x14ac:dyDescent="0.25">
      <c r="A1771">
        <f ca="1">40502.7893372941*(((RANDBETWEEN(3800,4910))))</f>
        <v>192104729.82678568</v>
      </c>
      <c r="B1771">
        <v>170038179.01468861</v>
      </c>
    </row>
    <row r="1772" spans="1:2" x14ac:dyDescent="0.25">
      <c r="A1772">
        <f ca="1">29368.0638621379*(((RANDBETWEEN(3800,4910))))</f>
        <v>115651435.48909901</v>
      </c>
      <c r="B1772">
        <v>146629664.079557</v>
      </c>
    </row>
    <row r="1773" spans="1:2" x14ac:dyDescent="0.25">
      <c r="A1773">
        <f ca="1">36242.7517305555*(((RANDBETWEEN(3800,4910))))</f>
        <v>142434014.30108318</v>
      </c>
      <c r="B1773">
        <v>163010092.38942397</v>
      </c>
    </row>
    <row r="1774" spans="1:2" x14ac:dyDescent="0.25">
      <c r="A1774">
        <f ca="1">29481.830396852*(((RANDBETWEEN(3800,4910))))</f>
        <v>133493728.03694601</v>
      </c>
      <c r="B1774">
        <v>154800500.99086019</v>
      </c>
    </row>
    <row r="1775" spans="1:2" x14ac:dyDescent="0.25">
      <c r="A1775">
        <f ca="1">30018.8232616295*(((RANDBETWEEN(3800,4910))))</f>
        <v>135534987.0262571</v>
      </c>
      <c r="B1775">
        <v>180400788.01742458</v>
      </c>
    </row>
    <row r="1776" spans="1:2" x14ac:dyDescent="0.25">
      <c r="A1776">
        <f ca="1">38648.9409470804*(((RANDBETWEEN(3800,4910))))</f>
        <v>164412594.78887981</v>
      </c>
      <c r="B1776">
        <v>182895668.36545444</v>
      </c>
    </row>
    <row r="1777" spans="1:2" x14ac:dyDescent="0.25">
      <c r="A1777">
        <f ca="1">31697.5209506643*(((RANDBETWEEN(3800,4910))))</f>
        <v>122035455.66005738</v>
      </c>
      <c r="B1777">
        <v>165328701.60244077</v>
      </c>
    </row>
    <row r="1778" spans="1:2" x14ac:dyDescent="0.25">
      <c r="A1778">
        <f ca="1">40222.1148995745*(((RANDBETWEEN(3800,4910))))</f>
        <v>168208884.51002052</v>
      </c>
      <c r="B1778">
        <v>171768076.75665277</v>
      </c>
    </row>
    <row r="1779" spans="1:2" x14ac:dyDescent="0.25">
      <c r="A1779">
        <f ca="1">32254.1516807904*(((RANDBETWEEN(3800,4910))))</f>
        <v>125081600.21810536</v>
      </c>
      <c r="B1779">
        <v>167395164.17837673</v>
      </c>
    </row>
    <row r="1780" spans="1:2" x14ac:dyDescent="0.25">
      <c r="A1780">
        <f ca="1">30841.6012463413*(((RANDBETWEEN(3800,4910))))</f>
        <v>134253490.22532365</v>
      </c>
      <c r="B1780">
        <v>171205607.17541754</v>
      </c>
    </row>
    <row r="1781" spans="1:2" x14ac:dyDescent="0.25">
      <c r="A1781">
        <f ca="1">33991.7787805957*(((RANDBETWEEN(3800,4910))))</f>
        <v>160101278.05660596</v>
      </c>
      <c r="B1781">
        <v>167656353.87272888</v>
      </c>
    </row>
    <row r="1782" spans="1:2" x14ac:dyDescent="0.25">
      <c r="A1782">
        <f ca="1">28477.0014812301*(((RANDBETWEEN(3800,4910))))</f>
        <v>139024721.2313655</v>
      </c>
      <c r="B1782">
        <v>167713863.39648378</v>
      </c>
    </row>
    <row r="1783" spans="1:2" x14ac:dyDescent="0.25">
      <c r="A1783">
        <f ca="1">40114.880791474*(((RANDBETWEEN(3800,4910))))</f>
        <v>184688911.16394639</v>
      </c>
      <c r="B1783">
        <v>160057804.59094411</v>
      </c>
    </row>
    <row r="1784" spans="1:2" x14ac:dyDescent="0.25">
      <c r="A1784">
        <f ca="1">33081.7006803055*(((RANDBETWEEN(3800,4910))))</f>
        <v>134013969.4559176</v>
      </c>
      <c r="B1784">
        <v>201655988.69835901</v>
      </c>
    </row>
    <row r="1785" spans="1:2" x14ac:dyDescent="0.25">
      <c r="A1785">
        <f ca="1">31989.0838185072*(((RANDBETWEEN(3800,4910))))</f>
        <v>150860519.28808007</v>
      </c>
      <c r="B1785">
        <v>157351881.90124205</v>
      </c>
    </row>
    <row r="1786" spans="1:2" x14ac:dyDescent="0.25">
      <c r="A1786">
        <f ca="1">31304.8839249569*(((RANDBETWEEN(3800,4910))))</f>
        <v>121181205.67350802</v>
      </c>
      <c r="B1786">
        <v>183953323.33666342</v>
      </c>
    </row>
    <row r="1787" spans="1:2" x14ac:dyDescent="0.25">
      <c r="A1787">
        <f ca="1">30089.444240234*(((RANDBETWEEN(3800,4910))))</f>
        <v>140698241.26733431</v>
      </c>
      <c r="B1787">
        <v>185456106.16319352</v>
      </c>
    </row>
    <row r="1788" spans="1:2" x14ac:dyDescent="0.25">
      <c r="A1788">
        <f ca="1">37456.745770059*(((RANDBETWEEN(3800,4910))))</f>
        <v>152786065.99607047</v>
      </c>
      <c r="B1788">
        <v>159801701.18204284</v>
      </c>
    </row>
    <row r="1789" spans="1:2" x14ac:dyDescent="0.25">
      <c r="A1789">
        <f ca="1">30951.5314527197*(((RANDBETWEEN(3800,4910))))</f>
        <v>126963182.01905625</v>
      </c>
      <c r="B1789">
        <v>169067352.32086244</v>
      </c>
    </row>
    <row r="1790" spans="1:2" x14ac:dyDescent="0.25">
      <c r="A1790">
        <f ca="1">30834.8231968455*(((RANDBETWEEN(3800,4910))))</f>
        <v>127162810.8637908</v>
      </c>
      <c r="B1790">
        <v>145476162.98444927</v>
      </c>
    </row>
    <row r="1791" spans="1:2" x14ac:dyDescent="0.25">
      <c r="A1791">
        <f ca="1">32043.5989040663*(((RANDBETWEEN(3800,4910))))</f>
        <v>149066822.10171631</v>
      </c>
      <c r="B1791">
        <v>152431469.39726591</v>
      </c>
    </row>
    <row r="1792" spans="1:2" x14ac:dyDescent="0.25">
      <c r="A1792">
        <f ca="1">27921.1761964596*(((RANDBETWEEN(3800,4910))))</f>
        <v>134272936.32877427</v>
      </c>
      <c r="B1792">
        <v>148741997.3532961</v>
      </c>
    </row>
    <row r="1793" spans="1:2" x14ac:dyDescent="0.25">
      <c r="A1793">
        <f ca="1">29470.995885434*(((RANDBETWEEN(3800,4910))))</f>
        <v>125074906.5377823</v>
      </c>
      <c r="B1793">
        <v>171080354.69932893</v>
      </c>
    </row>
    <row r="1794" spans="1:2" x14ac:dyDescent="0.25">
      <c r="A1794">
        <f ca="1">30524.1838770646*(((RANDBETWEEN(3800,4910))))</f>
        <v>148591727.11355045</v>
      </c>
      <c r="B1794">
        <v>152785898.55873463</v>
      </c>
    </row>
    <row r="1795" spans="1:2" x14ac:dyDescent="0.25">
      <c r="A1795">
        <f ca="1">30604.5331604041*(((RANDBETWEEN(3800,4910))))</f>
        <v>144269769.31814486</v>
      </c>
      <c r="B1795">
        <v>165685427.43397436</v>
      </c>
    </row>
    <row r="1796" spans="1:2" x14ac:dyDescent="0.25">
      <c r="A1796">
        <f ca="1">34582.1635977865*(((RANDBETWEEN(3800,4910))))</f>
        <v>158697548.75024256</v>
      </c>
      <c r="B1796">
        <v>154156263.0989961</v>
      </c>
    </row>
    <row r="1797" spans="1:2" x14ac:dyDescent="0.25">
      <c r="A1797">
        <f ca="1">37123.9913216498*(((RANDBETWEEN(3800,4910))))</f>
        <v>141962142.81398895</v>
      </c>
      <c r="B1797">
        <v>165557039.29139709</v>
      </c>
    </row>
    <row r="1798" spans="1:2" x14ac:dyDescent="0.25">
      <c r="A1798">
        <f ca="1">31945.377522345*(((RANDBETWEEN(3800,4910))))</f>
        <v>131295501.61683778</v>
      </c>
      <c r="B1798">
        <v>173384964.93978089</v>
      </c>
    </row>
    <row r="1799" spans="1:2" x14ac:dyDescent="0.25">
      <c r="A1799">
        <f ca="1">31058.4369702086*(((RANDBETWEEN(3800,4910))))</f>
        <v>129047805.61121684</v>
      </c>
      <c r="B1799">
        <v>174505848.82066244</v>
      </c>
    </row>
    <row r="1800" spans="1:2" x14ac:dyDescent="0.25">
      <c r="A1800">
        <f ca="1">29667.4711092572*(((RANDBETWEEN(3800,4910))))</f>
        <v>125078058.19662817</v>
      </c>
      <c r="B1800">
        <v>151236256.81770682</v>
      </c>
    </row>
    <row r="1801" spans="1:2" x14ac:dyDescent="0.25">
      <c r="A1801">
        <f ca="1">34804.5411539563*(((RANDBETWEEN(3800,4910))))</f>
        <v>139566210.02736473</v>
      </c>
      <c r="B1801">
        <v>193722519.25017053</v>
      </c>
    </row>
    <row r="1802" spans="1:2" x14ac:dyDescent="0.25">
      <c r="A1802">
        <f ca="1">32508.5919555202*(((RANDBETWEEN(3800,4910))))</f>
        <v>157049007.73711812</v>
      </c>
      <c r="B1802">
        <v>160455148.00215635</v>
      </c>
    </row>
    <row r="1803" spans="1:2" x14ac:dyDescent="0.25">
      <c r="A1803">
        <f ca="1">38253.2373661243*(((RANDBETWEEN(3800,4910))))</f>
        <v>150985527.88409248</v>
      </c>
      <c r="B1803">
        <v>168592952.86018655</v>
      </c>
    </row>
    <row r="1804" spans="1:2" x14ac:dyDescent="0.25">
      <c r="A1804">
        <f ca="1">32901.0768083425*(((RANDBETWEEN(3800,4910))))</f>
        <v>134828612.76058772</v>
      </c>
      <c r="B1804">
        <v>142906234.85931605</v>
      </c>
    </row>
    <row r="1805" spans="1:2" x14ac:dyDescent="0.25">
      <c r="A1805">
        <f ca="1">39827.5906251851*(((RANDBETWEEN(3800,4910))))</f>
        <v>193960366.34465143</v>
      </c>
      <c r="B1805">
        <v>152248171.87225562</v>
      </c>
    </row>
    <row r="1806" spans="1:2" x14ac:dyDescent="0.25">
      <c r="A1806">
        <f ca="1">36673.851736561*(((RANDBETWEEN(3800,4910))))</f>
        <v>173980752.63824549</v>
      </c>
      <c r="B1806">
        <v>193659776.28401718</v>
      </c>
    </row>
    <row r="1807" spans="1:2" x14ac:dyDescent="0.25">
      <c r="A1807">
        <f ca="1">40748.5169508369*(((RANDBETWEEN(3800,4910))))</f>
        <v>198730517.16923162</v>
      </c>
      <c r="B1807">
        <v>201888788.83441186</v>
      </c>
    </row>
    <row r="1808" spans="1:2" x14ac:dyDescent="0.25">
      <c r="A1808">
        <f ca="1">32220.0089954739*(((RANDBETWEEN(3800,4910))))</f>
        <v>142444659.76899004</v>
      </c>
      <c r="B1808">
        <v>176817257.37151304</v>
      </c>
    </row>
    <row r="1809" spans="1:2" x14ac:dyDescent="0.25">
      <c r="A1809">
        <f ca="1">39836.5840657663*(((RANDBETWEEN(3800,4910))))</f>
        <v>185279952.48987913</v>
      </c>
      <c r="B1809">
        <v>153111438.16022199</v>
      </c>
    </row>
    <row r="1810" spans="1:2" x14ac:dyDescent="0.25">
      <c r="A1810">
        <f ca="1">32085.9939099452*(((RANDBETWEEN(3800,4910))))</f>
        <v>137809343.84321457</v>
      </c>
      <c r="B1810">
        <v>188183898.52399766</v>
      </c>
    </row>
    <row r="1811" spans="1:2" x14ac:dyDescent="0.25">
      <c r="A1811">
        <f ca="1">30084.2755736297*(((RANDBETWEEN(3800,4910))))</f>
        <v>137485139.37148786</v>
      </c>
      <c r="B1811">
        <v>154838994.91494289</v>
      </c>
    </row>
    <row r="1812" spans="1:2" x14ac:dyDescent="0.25">
      <c r="A1812">
        <f ca="1">39605.2439390626*(((RANDBETWEEN(3800,4910))))</f>
        <v>183253463.70604265</v>
      </c>
      <c r="B1812">
        <v>164830426.22324458</v>
      </c>
    </row>
    <row r="1813" spans="1:2" x14ac:dyDescent="0.25">
      <c r="A1813">
        <f ca="1">40162.303504131*(((RANDBETWEEN(3800,4910))))</f>
        <v>160609051.71301997</v>
      </c>
      <c r="B1813">
        <v>144826384.42655978</v>
      </c>
    </row>
    <row r="1814" spans="1:2" x14ac:dyDescent="0.25">
      <c r="A1814">
        <f ca="1">38361.2009436833*(((RANDBETWEEN(3800,4910))))</f>
        <v>180604534.04286078</v>
      </c>
      <c r="B1814">
        <v>144447467.57924068</v>
      </c>
    </row>
    <row r="1815" spans="1:2" x14ac:dyDescent="0.25">
      <c r="A1815">
        <f ca="1">31484.9841609191*(((RANDBETWEEN(3800,4910))))</f>
        <v>119768879.74813627</v>
      </c>
      <c r="B1815">
        <v>155288381.25723061</v>
      </c>
    </row>
    <row r="1816" spans="1:2" x14ac:dyDescent="0.25">
      <c r="A1816">
        <f ca="1">31477.4653981501*(((RANDBETWEEN(3800,4910))))</f>
        <v>144985205.62387928</v>
      </c>
      <c r="B1816">
        <v>155077378.19389403</v>
      </c>
    </row>
    <row r="1817" spans="1:2" x14ac:dyDescent="0.25">
      <c r="A1817">
        <f ca="1">31041.5927757378*(((RANDBETWEEN(3800,4910))))</f>
        <v>147913189.57639062</v>
      </c>
      <c r="B1817">
        <v>148691219.56203684</v>
      </c>
    </row>
    <row r="1818" spans="1:2" x14ac:dyDescent="0.25">
      <c r="A1818">
        <f ca="1">33535.1605052428*(((RANDBETWEEN(3800,4910))))</f>
        <v>161304122.03021777</v>
      </c>
      <c r="B1818">
        <v>176810090.76240158</v>
      </c>
    </row>
    <row r="1819" spans="1:2" x14ac:dyDescent="0.25">
      <c r="A1819">
        <f ca="1">41287.1800529246*(((RANDBETWEEN(3800,4910))))</f>
        <v>179764381.95043361</v>
      </c>
      <c r="B1819">
        <v>176287209.91260931</v>
      </c>
    </row>
    <row r="1820" spans="1:2" x14ac:dyDescent="0.25">
      <c r="A1820">
        <f ca="1">39133.6830468462*(((RANDBETWEEN(3800,4910))))</f>
        <v>176140707.39385459</v>
      </c>
      <c r="B1820">
        <v>167453294.5503723</v>
      </c>
    </row>
    <row r="1821" spans="1:2" x14ac:dyDescent="0.25">
      <c r="A1821">
        <f ca="1">31842.6260672329*(((RANDBETWEEN(3800,4910))))</f>
        <v>155774126.72090319</v>
      </c>
      <c r="B1821">
        <v>159578701.5987325</v>
      </c>
    </row>
    <row r="1822" spans="1:2" x14ac:dyDescent="0.25">
      <c r="A1822">
        <f ca="1">31148.5277755472*(((RANDBETWEEN(3800,4910))))</f>
        <v>128269637.37970351</v>
      </c>
      <c r="B1822">
        <v>147321896.30019042</v>
      </c>
    </row>
    <row r="1823" spans="1:2" x14ac:dyDescent="0.25">
      <c r="A1823">
        <f ca="1">29481.6534283053*(((RANDBETWEEN(3800,4910))))</f>
        <v>130102536.57911143</v>
      </c>
      <c r="B1823">
        <v>146460747.96183518</v>
      </c>
    </row>
    <row r="1824" spans="1:2" x14ac:dyDescent="0.25">
      <c r="A1824">
        <f ca="1">31045.8630693378*(((RANDBETWEEN(3800,4910))))</f>
        <v>151069169.69539753</v>
      </c>
      <c r="B1824">
        <v>196339187.84366408</v>
      </c>
    </row>
    <row r="1825" spans="1:2" x14ac:dyDescent="0.25">
      <c r="A1825">
        <f ca="1">39036.2307839686*(((RANDBETWEEN(3800,4910))))</f>
        <v>169963748.83339942</v>
      </c>
      <c r="B1825">
        <v>159273191.47185349</v>
      </c>
    </row>
    <row r="1826" spans="1:2" x14ac:dyDescent="0.25">
      <c r="A1826">
        <f ca="1">40853.4899008364*(((RANDBETWEEN(3800,4910))))</f>
        <v>164843831.74987504</v>
      </c>
      <c r="B1826">
        <v>182640472.53413329</v>
      </c>
    </row>
    <row r="1827" spans="1:2" x14ac:dyDescent="0.25">
      <c r="A1827">
        <f ca="1">31403.4550538232*(((RANDBETWEEN(3800,4910))))</f>
        <v>132679597.60240306</v>
      </c>
      <c r="B1827">
        <v>170740800.0863235</v>
      </c>
    </row>
    <row r="1828" spans="1:2" x14ac:dyDescent="0.25">
      <c r="A1828">
        <f ca="1">32110.5331973127*(((RANDBETWEEN(3800,4910))))</f>
        <v>146616694.57892963</v>
      </c>
      <c r="B1828">
        <v>192944603.37109384</v>
      </c>
    </row>
    <row r="1829" spans="1:2" x14ac:dyDescent="0.25">
      <c r="A1829">
        <f ca="1">35199.0412036462*(((RANDBETWEEN(3800,4910))))</f>
        <v>165435493.65713719</v>
      </c>
      <c r="B1829">
        <v>187518457.04664391</v>
      </c>
    </row>
    <row r="1830" spans="1:2" x14ac:dyDescent="0.25">
      <c r="A1830">
        <f ca="1">34828.135151214*(((RANDBETWEEN(3800,4910))))</f>
        <v>162856359.96707669</v>
      </c>
      <c r="B1830">
        <v>184469877.18267414</v>
      </c>
    </row>
    <row r="1831" spans="1:2" x14ac:dyDescent="0.25">
      <c r="A1831">
        <f ca="1">30960.9385158151*(((RANDBETWEEN(3800,4910))))</f>
        <v>134246629.40457442</v>
      </c>
      <c r="B1831">
        <v>176620908.35781184</v>
      </c>
    </row>
    <row r="1832" spans="1:2" x14ac:dyDescent="0.25">
      <c r="A1832">
        <f ca="1">31343.6547312999*(((RANDBETWEEN(3800,4910))))</f>
        <v>148130112.26012316</v>
      </c>
      <c r="B1832">
        <v>150678911.91700071</v>
      </c>
    </row>
    <row r="1833" spans="1:2" x14ac:dyDescent="0.25">
      <c r="A1833">
        <f ca="1">38966.4579281002*(((RANDBETWEEN(3800,4910))))</f>
        <v>176440121.49843761</v>
      </c>
      <c r="B1833">
        <v>182610897.91155639</v>
      </c>
    </row>
    <row r="1834" spans="1:2" x14ac:dyDescent="0.25">
      <c r="A1834">
        <f ca="1">31692.0306569719*(((RANDBETWEEN(3800,4910))))</f>
        <v>150378685.46733162</v>
      </c>
      <c r="B1834">
        <v>187522628.47435534</v>
      </c>
    </row>
    <row r="1835" spans="1:2" x14ac:dyDescent="0.25">
      <c r="A1835">
        <f ca="1">37671.4221275749*(((RANDBETWEEN(3800,4910))))</f>
        <v>154754202.1000776</v>
      </c>
      <c r="B1835">
        <v>178478325.93966234</v>
      </c>
    </row>
    <row r="1836" spans="1:2" x14ac:dyDescent="0.25">
      <c r="A1836">
        <f ca="1">36215.8031289561*(((RANDBETWEEN(3800,4910))))</f>
        <v>148448577.02559099</v>
      </c>
      <c r="B1836">
        <v>145279366.89776829</v>
      </c>
    </row>
    <row r="1837" spans="1:2" x14ac:dyDescent="0.25">
      <c r="A1837">
        <f ca="1">38363.7761232904*(((RANDBETWEEN(3800,4910))))</f>
        <v>145820713.04462668</v>
      </c>
      <c r="B1837">
        <v>180810662.8603996</v>
      </c>
    </row>
    <row r="1838" spans="1:2" x14ac:dyDescent="0.25">
      <c r="A1838">
        <f ca="1">30422.7447249915*(((RANDBETWEEN(3800,4910))))</f>
        <v>125250440.03278989</v>
      </c>
      <c r="B1838">
        <v>187914158.00108999</v>
      </c>
    </row>
    <row r="1839" spans="1:2" x14ac:dyDescent="0.25">
      <c r="A1839">
        <f ca="1">27948.6261113927*(((RANDBETWEEN(3800,4910))))</f>
        <v>117971150.8161886</v>
      </c>
      <c r="B1839">
        <v>158706316.57194793</v>
      </c>
    </row>
    <row r="1840" spans="1:2" x14ac:dyDescent="0.25">
      <c r="A1840">
        <f ca="1">30522.4255127398*(((RANDBETWEEN(3800,4910))))</f>
        <v>137778228.76450744</v>
      </c>
      <c r="B1840">
        <v>177164413.72832888</v>
      </c>
    </row>
    <row r="1841" spans="1:2" x14ac:dyDescent="0.25">
      <c r="A1841">
        <f ca="1">32186.3307567778*(((RANDBETWEEN(3800,4910))))</f>
        <v>125623248.94370377</v>
      </c>
      <c r="B1841">
        <v>185330267.40711766</v>
      </c>
    </row>
    <row r="1842" spans="1:2" x14ac:dyDescent="0.25">
      <c r="A1842">
        <f ca="1">31179.4877621251*(((RANDBETWEEN(3800,4910))))</f>
        <v>142334361.63410085</v>
      </c>
      <c r="B1842">
        <v>155686662.32472503</v>
      </c>
    </row>
    <row r="1843" spans="1:2" x14ac:dyDescent="0.25">
      <c r="A1843">
        <f ca="1">33365.5931596556*(((RANDBETWEEN(3800,4910))))</f>
        <v>142137426.86013266</v>
      </c>
      <c r="B1843">
        <v>198442604.05142987</v>
      </c>
    </row>
    <row r="1844" spans="1:2" x14ac:dyDescent="0.25">
      <c r="A1844">
        <f ca="1">34501.6582499087*(((RANDBETWEEN(3800,4910))))</f>
        <v>164883424.77631348</v>
      </c>
      <c r="B1844">
        <v>177738154.94697928</v>
      </c>
    </row>
    <row r="1845" spans="1:2" x14ac:dyDescent="0.25">
      <c r="A1845">
        <f ca="1">28682.6744915711*(((RANDBETWEEN(3800,4910))))</f>
        <v>122302924.03205934</v>
      </c>
      <c r="B1845">
        <v>167961495.28171268</v>
      </c>
    </row>
    <row r="1846" spans="1:2" x14ac:dyDescent="0.25">
      <c r="A1846">
        <f ca="1">31965.5223779022*(((RANDBETWEEN(3800,4910))))</f>
        <v>147616782.34115231</v>
      </c>
      <c r="B1846">
        <v>153663150.97306296</v>
      </c>
    </row>
    <row r="1847" spans="1:2" x14ac:dyDescent="0.25">
      <c r="A1847">
        <f ca="1">32101.118929486*(((RANDBETWEEN(3800,4910))))</f>
        <v>141951147.90618691</v>
      </c>
      <c r="B1847">
        <v>183382077.69564468</v>
      </c>
    </row>
    <row r="1848" spans="1:2" x14ac:dyDescent="0.25">
      <c r="A1848">
        <f ca="1">28377.299123437*(((RANDBETWEEN(3800,4910))))</f>
        <v>109451242.71909668</v>
      </c>
      <c r="B1848">
        <v>180671789.59597161</v>
      </c>
    </row>
    <row r="1849" spans="1:2" x14ac:dyDescent="0.25">
      <c r="A1849">
        <f ca="1">31033.1648970735*(((RANDBETWEEN(3800,4910))))</f>
        <v>122270669.69446978</v>
      </c>
      <c r="B1849">
        <v>144262849.97369394</v>
      </c>
    </row>
    <row r="1850" spans="1:2" x14ac:dyDescent="0.25">
      <c r="A1850">
        <f ca="1">31689.5810799121*(((RANDBETWEEN(3800,4910))))</f>
        <v>145391797.99463686</v>
      </c>
      <c r="B1850">
        <v>195019622.60022995</v>
      </c>
    </row>
    <row r="1851" spans="1:2" x14ac:dyDescent="0.25">
      <c r="A1851">
        <f ca="1">33960.2148820956*(((RANDBETWEEN(3800,4910))))</f>
        <v>133769286.42057468</v>
      </c>
      <c r="B1851">
        <v>148277711.08077192</v>
      </c>
    </row>
    <row r="1852" spans="1:2" x14ac:dyDescent="0.25">
      <c r="A1852">
        <f ca="1">35071.5477149159*(((RANDBETWEEN(3800,4910))))</f>
        <v>139093758.23735636</v>
      </c>
      <c r="B1852">
        <v>189127045.31827265</v>
      </c>
    </row>
    <row r="1853" spans="1:2" x14ac:dyDescent="0.25">
      <c r="A1853">
        <f ca="1">39089.5336845005*(((RANDBETWEEN(3800,4910))))</f>
        <v>149634734.94426805</v>
      </c>
      <c r="B1853">
        <v>149943305.83178368</v>
      </c>
    </row>
    <row r="1854" spans="1:2" x14ac:dyDescent="0.25">
      <c r="A1854">
        <f ca="1">31696.4881921258*(((RANDBETWEEN(3800,4910))))</f>
        <v>151540910.04655352</v>
      </c>
      <c r="B1854">
        <v>154461191.69852954</v>
      </c>
    </row>
    <row r="1855" spans="1:2" x14ac:dyDescent="0.25">
      <c r="A1855">
        <f ca="1">31516.7482890673*(((RANDBETWEEN(3800,4910))))</f>
        <v>123577170.04143289</v>
      </c>
      <c r="B1855">
        <v>170110377.76505089</v>
      </c>
    </row>
    <row r="1856" spans="1:2" x14ac:dyDescent="0.25">
      <c r="A1856">
        <f ca="1">33050.1347784666*(((RANDBETWEEN(3800,4910))))</f>
        <v>129027726.17513363</v>
      </c>
      <c r="B1856">
        <v>154227113.05734503</v>
      </c>
    </row>
    <row r="1857" spans="1:2" x14ac:dyDescent="0.25">
      <c r="A1857">
        <f ca="1">38333.3794082755*(((RANDBETWEEN(3800,4910))))</f>
        <v>169548537.12280235</v>
      </c>
      <c r="B1857">
        <v>150340678.73435476</v>
      </c>
    </row>
    <row r="1858" spans="1:2" x14ac:dyDescent="0.25">
      <c r="A1858">
        <f ca="1">37199.4902356073*(((RANDBETWEEN(3800,4910))))</f>
        <v>148091170.62795249</v>
      </c>
      <c r="B1858">
        <v>181576985.95465299</v>
      </c>
    </row>
    <row r="1859" spans="1:2" x14ac:dyDescent="0.25">
      <c r="A1859">
        <f ca="1">31197.3953159005*(((RANDBETWEEN(3800,4910))))</f>
        <v>124945568.24018143</v>
      </c>
      <c r="B1859">
        <v>152275081.1064375</v>
      </c>
    </row>
    <row r="1860" spans="1:2" x14ac:dyDescent="0.25">
      <c r="A1860">
        <f ca="1">31534.2335807927*(((RANDBETWEEN(3800,4910))))</f>
        <v>153981662.57501066</v>
      </c>
      <c r="B1860">
        <v>167769091.58403552</v>
      </c>
    </row>
    <row r="1861" spans="1:2" x14ac:dyDescent="0.25">
      <c r="A1861">
        <f ca="1">33319.857205027*(((RANDBETWEEN(3800,4910))))</f>
        <v>161801226.58761132</v>
      </c>
      <c r="B1861">
        <v>189850728.75810325</v>
      </c>
    </row>
    <row r="1862" spans="1:2" x14ac:dyDescent="0.25">
      <c r="A1862">
        <f ca="1">30364.3208942501*(((RANDBETWEEN(3800,4910))))</f>
        <v>137884381.18078992</v>
      </c>
      <c r="B1862">
        <v>198210059.34193456</v>
      </c>
    </row>
    <row r="1863" spans="1:2" x14ac:dyDescent="0.25">
      <c r="A1863">
        <f ca="1">41513.9343666307*(((RANDBETWEEN(3800,4910))))</f>
        <v>188888401.36816984</v>
      </c>
      <c r="B1863">
        <v>176508216.04784572</v>
      </c>
    </row>
    <row r="1864" spans="1:2" x14ac:dyDescent="0.25">
      <c r="A1864">
        <f ca="1">29619.3126816589*(((RANDBETWEEN(3800,4910))))</f>
        <v>140721354.55056143</v>
      </c>
      <c r="B1864">
        <v>176192631.38615513</v>
      </c>
    </row>
    <row r="1865" spans="1:2" x14ac:dyDescent="0.25">
      <c r="A1865">
        <f ca="1">32585.0913019304*(((RANDBETWEEN(3800,4910))))</f>
        <v>146600325.76738486</v>
      </c>
      <c r="B1865">
        <v>170265667.82166392</v>
      </c>
    </row>
    <row r="1866" spans="1:2" x14ac:dyDescent="0.25">
      <c r="A1866">
        <f ca="1">39526.2490974384*(((RANDBETWEEN(3800,4910))))</f>
        <v>189054049.43304807</v>
      </c>
      <c r="B1866">
        <v>155428823.00369233</v>
      </c>
    </row>
    <row r="1867" spans="1:2" x14ac:dyDescent="0.25">
      <c r="A1867">
        <f ca="1">29373.9367282892*(((RANDBETWEEN(3800,4910))))</f>
        <v>118171347.45790759</v>
      </c>
      <c r="B1867">
        <v>146682291.7164081</v>
      </c>
    </row>
    <row r="1868" spans="1:2" x14ac:dyDescent="0.25">
      <c r="A1868">
        <f ca="1">39302.6925160218*(((RANDBETWEEN(3800,4910))))</f>
        <v>176154667.85680968</v>
      </c>
      <c r="B1868">
        <v>172023494.59921551</v>
      </c>
    </row>
    <row r="1869" spans="1:2" x14ac:dyDescent="0.25">
      <c r="A1869">
        <f ca="1">37516.3686796383*(((RANDBETWEEN(3800,4910))))</f>
        <v>168410979.00289616</v>
      </c>
      <c r="B1869">
        <v>170011580.63600987</v>
      </c>
    </row>
    <row r="1870" spans="1:2" x14ac:dyDescent="0.25">
      <c r="A1870">
        <f ca="1">39146.0138997065*(((RANDBETWEEN(3800,4910))))</f>
        <v>155605405.25133342</v>
      </c>
      <c r="B1870">
        <v>179693914.24560577</v>
      </c>
    </row>
    <row r="1871" spans="1:2" x14ac:dyDescent="0.25">
      <c r="A1871">
        <f ca="1">33713.3013191009*(((RANDBETWEEN(3800,4910))))</f>
        <v>154508059.94543946</v>
      </c>
      <c r="B1871">
        <v>168775647.67151394</v>
      </c>
    </row>
    <row r="1872" spans="1:2" x14ac:dyDescent="0.25">
      <c r="A1872">
        <f ca="1">31960.0769968369*(((RANDBETWEEN(3800,4910))))</f>
        <v>139345935.706209</v>
      </c>
      <c r="B1872">
        <v>171389269.1303845</v>
      </c>
    </row>
    <row r="1873" spans="1:2" x14ac:dyDescent="0.25">
      <c r="A1873">
        <f ca="1">36760.3534784772*(((RANDBETWEEN(3800,4910))))</f>
        <v>179353764.62149012</v>
      </c>
      <c r="B1873">
        <v>156923524.94778824</v>
      </c>
    </row>
    <row r="1874" spans="1:2" x14ac:dyDescent="0.25">
      <c r="A1874">
        <f ca="1">34233.1913959545*(((RANDBETWEEN(3800,4910))))</f>
        <v>167845337.41436511</v>
      </c>
      <c r="B1874">
        <v>169758564.2249172</v>
      </c>
    </row>
    <row r="1875" spans="1:2" x14ac:dyDescent="0.25">
      <c r="A1875">
        <f ca="1">29918.0889940624*(((RANDBETWEEN(3800,4910))))</f>
        <v>113987919.06737791</v>
      </c>
      <c r="B1875">
        <v>180909935.88702199</v>
      </c>
    </row>
    <row r="1876" spans="1:2" x14ac:dyDescent="0.25">
      <c r="A1876">
        <f ca="1">36231.0140731361*(((RANDBETWEEN(3800,4910))))</f>
        <v>147097917.13693246</v>
      </c>
      <c r="B1876">
        <v>181269885.97442585</v>
      </c>
    </row>
    <row r="1877" spans="1:2" x14ac:dyDescent="0.25">
      <c r="A1877">
        <f ca="1">34859.8844156613*(((RANDBETWEEN(3800,4910))))</f>
        <v>154673307.1522893</v>
      </c>
      <c r="B1877">
        <v>146171259.39931679</v>
      </c>
    </row>
    <row r="1878" spans="1:2" x14ac:dyDescent="0.25">
      <c r="A1878">
        <f ca="1">31457.7080422924*(((RANDBETWEEN(3800,4910))))</f>
        <v>147914143.21485877</v>
      </c>
      <c r="B1878">
        <v>200536914.71912462</v>
      </c>
    </row>
    <row r="1879" spans="1:2" x14ac:dyDescent="0.25">
      <c r="A1879">
        <f ca="1">29301.7243500543*(((RANDBETWEEN(3800,4910))))</f>
        <v>137425087.20175466</v>
      </c>
      <c r="B1879">
        <v>162266084.72040424</v>
      </c>
    </row>
    <row r="1880" spans="1:2" x14ac:dyDescent="0.25">
      <c r="A1880">
        <f ca="1">31552.1346903112*(((RANDBETWEEN(3800,4910))))</f>
        <v>142394783.85737455</v>
      </c>
      <c r="B1880">
        <v>148131876.23731041</v>
      </c>
    </row>
    <row r="1881" spans="1:2" x14ac:dyDescent="0.25">
      <c r="A1881">
        <f ca="1">31920.542210423*(((RANDBETWEEN(3800,4910))))</f>
        <v>155357278.93812874</v>
      </c>
      <c r="B1881">
        <v>151401280.87955099</v>
      </c>
    </row>
    <row r="1882" spans="1:2" x14ac:dyDescent="0.25">
      <c r="A1882">
        <f ca="1">29624.6719011416*(((RANDBETWEEN(3800,4910))))</f>
        <v>143324162.65772289</v>
      </c>
      <c r="B1882">
        <v>153325920.47931549</v>
      </c>
    </row>
    <row r="1883" spans="1:2" x14ac:dyDescent="0.25">
      <c r="A1883">
        <f ca="1">29884.5678340063*(((RANDBETWEEN(3800,4910))))</f>
        <v>134659862.66003254</v>
      </c>
      <c r="B1883">
        <v>158581985.56001437</v>
      </c>
    </row>
    <row r="1884" spans="1:2" x14ac:dyDescent="0.25">
      <c r="A1884">
        <f ca="1">31674.2519379384*(((RANDBETWEEN(3800,4910))))</f>
        <v>150262651.19357982</v>
      </c>
      <c r="B1884">
        <v>175056082.6533069</v>
      </c>
    </row>
    <row r="1885" spans="1:2" x14ac:dyDescent="0.25">
      <c r="A1885">
        <f ca="1">39390.4419827751*(((RANDBETWEEN(3800,4910))))</f>
        <v>153583333.2908403</v>
      </c>
      <c r="B1885">
        <v>154765401.05727679</v>
      </c>
    </row>
    <row r="1886" spans="1:2" x14ac:dyDescent="0.25">
      <c r="A1886">
        <f ca="1">29585.1322876326*(((RANDBETWEEN(3800,4910))))</f>
        <v>133192265.55892186</v>
      </c>
      <c r="B1886">
        <v>162232393.11818281</v>
      </c>
    </row>
    <row r="1887" spans="1:2" x14ac:dyDescent="0.25">
      <c r="A1887">
        <f ca="1">36230.0026002234*(((RANDBETWEEN(3800,4910))))</f>
        <v>175099602.5668796</v>
      </c>
      <c r="B1887">
        <v>151250266.35487539</v>
      </c>
    </row>
    <row r="1888" spans="1:2" x14ac:dyDescent="0.25">
      <c r="A1888">
        <f ca="1">31640.3791444737*(((RANDBETWEEN(3800,4910))))</f>
        <v>153487479.22984171</v>
      </c>
      <c r="B1888">
        <v>172454636.41161901</v>
      </c>
    </row>
    <row r="1889" spans="1:2" x14ac:dyDescent="0.25">
      <c r="A1889">
        <f ca="1">32423.4032329541*(((RANDBETWEEN(3800,4910))))</f>
        <v>125251606.68890169</v>
      </c>
      <c r="B1889">
        <v>169313724.29811999</v>
      </c>
    </row>
    <row r="1890" spans="1:2" x14ac:dyDescent="0.25">
      <c r="A1890">
        <f ca="1">35916.4894594118*(((RANDBETWEEN(3800,4910))))</f>
        <v>155805731.27492821</v>
      </c>
      <c r="B1890">
        <v>191644642.27897263</v>
      </c>
    </row>
    <row r="1891" spans="1:2" x14ac:dyDescent="0.25">
      <c r="A1891">
        <f ca="1">31469.8179536978*(((RANDBETWEEN(3800,4910))))</f>
        <v>149953682.54936987</v>
      </c>
      <c r="B1891">
        <v>156760448.26067883</v>
      </c>
    </row>
    <row r="1892" spans="1:2" x14ac:dyDescent="0.25">
      <c r="A1892">
        <f ca="1">41181.8643513202*(((RANDBETWEEN(3800,4910))))</f>
        <v>162874273.50947127</v>
      </c>
      <c r="B1892">
        <v>191628886.37450349</v>
      </c>
    </row>
    <row r="1893" spans="1:2" x14ac:dyDescent="0.25">
      <c r="A1893">
        <f ca="1">30994.6463288624*(((RANDBETWEEN(3800,4910))))</f>
        <v>134020850.72600099</v>
      </c>
      <c r="B1893">
        <v>183947921.02392614</v>
      </c>
    </row>
    <row r="1894" spans="1:2" x14ac:dyDescent="0.25">
      <c r="A1894">
        <f ca="1">38089.8881346262*(((RANDBETWEEN(3800,4910))))</f>
        <v>145046294.0166567</v>
      </c>
      <c r="B1894">
        <v>159011587.86323956</v>
      </c>
    </row>
    <row r="1895" spans="1:2" x14ac:dyDescent="0.25">
      <c r="A1895">
        <f ca="1">30746.4865069746*(((RANDBETWEEN(3800,4910))))</f>
        <v>124123566.02865665</v>
      </c>
      <c r="B1895">
        <v>145498078.5220477</v>
      </c>
    </row>
    <row r="1896" spans="1:2" x14ac:dyDescent="0.25">
      <c r="A1896">
        <f ca="1">32151.1672828401*(((RANDBETWEEN(3800,4910))))</f>
        <v>154293451.79034966</v>
      </c>
      <c r="B1896">
        <v>178148171.9460409</v>
      </c>
    </row>
    <row r="1897" spans="1:2" x14ac:dyDescent="0.25">
      <c r="A1897">
        <f ca="1">27713.6986360888*(((RANDBETWEEN(3800,4910))))</f>
        <v>122134269.88924351</v>
      </c>
      <c r="B1897">
        <v>174685333.27820516</v>
      </c>
    </row>
    <row r="1898" spans="1:2" x14ac:dyDescent="0.25">
      <c r="A1898">
        <f ca="1">32344.2752731881*(((RANDBETWEEN(3800,4910))))</f>
        <v>139986023.38235793</v>
      </c>
      <c r="B1898">
        <v>171345355.64294788</v>
      </c>
    </row>
    <row r="1899" spans="1:2" x14ac:dyDescent="0.25">
      <c r="A1899">
        <f ca="1">34033.7222590452*(((RANDBETWEEN(3800,4910))))</f>
        <v>147876523.2155515</v>
      </c>
      <c r="B1899">
        <v>154707105.37662733</v>
      </c>
    </row>
    <row r="1900" spans="1:2" x14ac:dyDescent="0.25">
      <c r="A1900">
        <f ca="1">35555.8927491803*(((RANDBETWEEN(3800,4910))))</f>
        <v>135290171.91063121</v>
      </c>
      <c r="B1900">
        <v>177927536.25436357</v>
      </c>
    </row>
    <row r="1901" spans="1:2" x14ac:dyDescent="0.25">
      <c r="A1901">
        <f ca="1">30852.0952162073*(((RANDBETWEEN(3800,4910))))</f>
        <v>144233545.13576913</v>
      </c>
      <c r="B1901">
        <v>184807889.12900221</v>
      </c>
    </row>
    <row r="1902" spans="1:2" x14ac:dyDescent="0.25">
      <c r="A1902">
        <f ca="1">33231.1604644484*(((RANDBETWEEN(3800,4910))))</f>
        <v>157548931.76195008</v>
      </c>
      <c r="B1902">
        <v>143444861.79888323</v>
      </c>
    </row>
    <row r="1903" spans="1:2" x14ac:dyDescent="0.25">
      <c r="A1903">
        <f ca="1">32288.5308298907*(((RANDBETWEEN(3800,4910))))</f>
        <v>146041024.94359568</v>
      </c>
      <c r="B1903">
        <v>159592950.95186543</v>
      </c>
    </row>
    <row r="1904" spans="1:2" x14ac:dyDescent="0.25">
      <c r="A1904">
        <f ca="1">31987.4587691043*(((RANDBETWEEN(3800,4910))))</f>
        <v>132140192.17516966</v>
      </c>
      <c r="B1904">
        <v>161496094.59435505</v>
      </c>
    </row>
    <row r="1905" spans="1:2" x14ac:dyDescent="0.25">
      <c r="A1905">
        <f ca="1">35146.6353881759*(((RANDBETWEEN(3800,4910))))</f>
        <v>163959054.08584055</v>
      </c>
      <c r="B1905">
        <v>166116952.17946631</v>
      </c>
    </row>
    <row r="1906" spans="1:2" x14ac:dyDescent="0.25">
      <c r="A1906">
        <f ca="1">32183.6145148244*(((RANDBETWEEN(3800,4910))))</f>
        <v>137745870.12344861</v>
      </c>
      <c r="B1906">
        <v>166474044.98850852</v>
      </c>
    </row>
    <row r="1907" spans="1:2" x14ac:dyDescent="0.25">
      <c r="A1907">
        <f ca="1">29219.808646575*(((RANDBETWEEN(3800,4910))))</f>
        <v>138472673.17611909</v>
      </c>
      <c r="B1907">
        <v>186712805.5835982</v>
      </c>
    </row>
    <row r="1908" spans="1:2" x14ac:dyDescent="0.25">
      <c r="A1908">
        <f ca="1">33374.1488787908*(((RANDBETWEEN(3800,4910))))</f>
        <v>143241846.98777014</v>
      </c>
      <c r="B1908">
        <v>163279750.44349441</v>
      </c>
    </row>
    <row r="1909" spans="1:2" x14ac:dyDescent="0.25">
      <c r="A1909">
        <f ca="1">31157.4732123328*(((RANDBETWEEN(3800,4910))))</f>
        <v>139211590.31270283</v>
      </c>
      <c r="B1909">
        <v>189410473.54846525</v>
      </c>
    </row>
    <row r="1910" spans="1:2" x14ac:dyDescent="0.25">
      <c r="A1910">
        <f ca="1">31912.2695090271*(((RANDBETWEEN(3800,4910))))</f>
        <v>121521922.29037514</v>
      </c>
      <c r="B1910">
        <v>170834155.06576598</v>
      </c>
    </row>
    <row r="1911" spans="1:2" x14ac:dyDescent="0.25">
      <c r="A1911">
        <f ca="1">31860.9007158336*(((RANDBETWEEN(3800,4910))))</f>
        <v>154812116.57823554</v>
      </c>
      <c r="B1911">
        <v>172095288.49440637</v>
      </c>
    </row>
    <row r="1912" spans="1:2" x14ac:dyDescent="0.25">
      <c r="A1912">
        <f ca="1">34280.0552153579*(((RANDBETWEEN(3800,4910))))</f>
        <v>161630460.34041265</v>
      </c>
      <c r="B1912">
        <v>150234979.66065675</v>
      </c>
    </row>
    <row r="1913" spans="1:2" x14ac:dyDescent="0.25">
      <c r="A1913">
        <f ca="1">35031.7729813389*(((RANDBETWEEN(3800,4910))))</f>
        <v>141037918.02287036</v>
      </c>
      <c r="B1913">
        <v>148530443.49078444</v>
      </c>
    </row>
    <row r="1914" spans="1:2" x14ac:dyDescent="0.25">
      <c r="A1914">
        <f ca="1">30839.4496028628*(((RANDBETWEEN(3800,4910))))</f>
        <v>140134458.99540862</v>
      </c>
      <c r="B1914">
        <v>152797476.07425153</v>
      </c>
    </row>
    <row r="1915" spans="1:2" x14ac:dyDescent="0.25">
      <c r="A1915">
        <f ca="1">38319.446708166*(((RANDBETWEEN(3800,4910))))</f>
        <v>181250982.92962515</v>
      </c>
      <c r="B1915">
        <v>168364455.34727275</v>
      </c>
    </row>
    <row r="1916" spans="1:2" x14ac:dyDescent="0.25">
      <c r="A1916">
        <f ca="1">33791.0453544679*(((RANDBETWEEN(3800,4910))))</f>
        <v>142699584.53191781</v>
      </c>
      <c r="B1916">
        <v>166249642.44676417</v>
      </c>
    </row>
    <row r="1917" spans="1:2" x14ac:dyDescent="0.25">
      <c r="A1917">
        <f ca="1">40610.6455668749*(((RANDBETWEEN(3800,4910))))</f>
        <v>164432503.90027633</v>
      </c>
      <c r="B1917">
        <v>158767470.95478633</v>
      </c>
    </row>
    <row r="1918" spans="1:2" x14ac:dyDescent="0.25">
      <c r="A1918">
        <f ca="1">27903.5267936139*(((RANDBETWEEN(3800,4910))))</f>
        <v>118143532.44416144</v>
      </c>
      <c r="B1918">
        <v>173359172.04332751</v>
      </c>
    </row>
    <row r="1919" spans="1:2" x14ac:dyDescent="0.25">
      <c r="A1919">
        <f ca="1">31063.9400803667*(((RANDBETWEEN(3800,4910))))</f>
        <v>151188196.37114471</v>
      </c>
      <c r="B1919">
        <v>161316973.74181205</v>
      </c>
    </row>
    <row r="1920" spans="1:2" x14ac:dyDescent="0.25">
      <c r="A1920">
        <f ca="1">32252.4786810895*(((RANDBETWEEN(3800,4910))))</f>
        <v>151296377.49299061</v>
      </c>
      <c r="B1920">
        <v>150494173.38799754</v>
      </c>
    </row>
    <row r="1921" spans="1:2" x14ac:dyDescent="0.25">
      <c r="A1921">
        <f ca="1">38499.4630359583*(((RANDBETWEEN(3800,4910))))</f>
        <v>174672063.79414302</v>
      </c>
      <c r="B1921">
        <v>164809380.15350488</v>
      </c>
    </row>
    <row r="1922" spans="1:2" x14ac:dyDescent="0.25">
      <c r="A1922">
        <f ca="1">30501.2505969038*(((RANDBETWEEN(3800,4910))))</f>
        <v>136889612.67890424</v>
      </c>
      <c r="B1922">
        <v>194742145.11213157</v>
      </c>
    </row>
    <row r="1923" spans="1:2" x14ac:dyDescent="0.25">
      <c r="A1923">
        <f ca="1">30930.6922098829*(((RANDBETWEEN(3800,4910))))</f>
        <v>128671679.5931128</v>
      </c>
      <c r="B1923">
        <v>151064422.76858607</v>
      </c>
    </row>
    <row r="1924" spans="1:2" x14ac:dyDescent="0.25">
      <c r="A1924">
        <f ca="1">35437.1406321941*(((RANDBETWEEN(3800,4910))))</f>
        <v>152379704.71843475</v>
      </c>
      <c r="B1924">
        <v>160484167.5049684</v>
      </c>
    </row>
    <row r="1925" spans="1:2" x14ac:dyDescent="0.25">
      <c r="A1925">
        <f ca="1">38423.6782516695*(((RANDBETWEEN(3800,4910))))</f>
        <v>175673056.96663284</v>
      </c>
      <c r="B1925">
        <v>159372742.29299241</v>
      </c>
    </row>
    <row r="1926" spans="1:2" x14ac:dyDescent="0.25">
      <c r="A1926">
        <f ca="1">29861.1831112132*(((RANDBETWEEN(3800,4910))))</f>
        <v>143751735.49738026</v>
      </c>
      <c r="B1926">
        <v>143010035.08665252</v>
      </c>
    </row>
    <row r="1927" spans="1:2" x14ac:dyDescent="0.25">
      <c r="A1927">
        <f ca="1">31677.5763754427*(((RANDBETWEEN(3800,4910))))</f>
        <v>145336720.41053131</v>
      </c>
      <c r="B1927">
        <v>166426298.34151</v>
      </c>
    </row>
    <row r="1928" spans="1:2" x14ac:dyDescent="0.25">
      <c r="A1928">
        <f ca="1">32172.538711075*(((RANDBETWEEN(3800,4910))))</f>
        <v>147768470.29996756</v>
      </c>
      <c r="B1928">
        <v>157464578.77779394</v>
      </c>
    </row>
    <row r="1929" spans="1:2" x14ac:dyDescent="0.25">
      <c r="A1929">
        <f ca="1">30310.940862871*(((RANDBETWEEN(3800,4910))))</f>
        <v>130155180.06516814</v>
      </c>
      <c r="B1929">
        <v>191264793.04592729</v>
      </c>
    </row>
    <row r="1930" spans="1:2" x14ac:dyDescent="0.25">
      <c r="A1930">
        <f ca="1">35293.1173604749*(((RANDBETWEEN(3800,4910))))</f>
        <v>151089835.42019314</v>
      </c>
      <c r="B1930">
        <v>146820765.18732557</v>
      </c>
    </row>
    <row r="1931" spans="1:2" x14ac:dyDescent="0.25">
      <c r="A1931">
        <f ca="1">28628.2778489661*(((RANDBETWEEN(3800,4910))))</f>
        <v>114770765.89650491</v>
      </c>
      <c r="B1931">
        <v>162207005.88682157</v>
      </c>
    </row>
    <row r="1932" spans="1:2" x14ac:dyDescent="0.25">
      <c r="A1932">
        <f ca="1">31150.3157971132*(((RANDBETWEEN(3800,4910))))</f>
        <v>135908827.82280511</v>
      </c>
      <c r="B1932">
        <v>148715707.6314612</v>
      </c>
    </row>
    <row r="1933" spans="1:2" x14ac:dyDescent="0.25">
      <c r="A1933">
        <f ca="1">31228.9309040642*(((RANDBETWEEN(3800,4910))))</f>
        <v>129756207.90638666</v>
      </c>
      <c r="B1933">
        <v>182327328.20431015</v>
      </c>
    </row>
    <row r="1934" spans="1:2" x14ac:dyDescent="0.25">
      <c r="A1934">
        <f ca="1">32065.1617680001*(((RANDBETWEEN(3800,4910))))</f>
        <v>140509538.86737633</v>
      </c>
      <c r="B1934">
        <v>152046927.8330242</v>
      </c>
    </row>
    <row r="1935" spans="1:2" x14ac:dyDescent="0.25">
      <c r="A1935">
        <f ca="1">29537.7390229196*(((RANDBETWEEN(3800,4910))))</f>
        <v>133717344.55675726</v>
      </c>
      <c r="B1935">
        <v>186945823.02251911</v>
      </c>
    </row>
    <row r="1936" spans="1:2" x14ac:dyDescent="0.25">
      <c r="A1936">
        <f ca="1">32124.5019989063*(((RANDBETWEEN(3800,4910))))</f>
        <v>127919766.95964488</v>
      </c>
      <c r="B1936">
        <v>200967649.48802561</v>
      </c>
    </row>
    <row r="1937" spans="1:2" x14ac:dyDescent="0.25">
      <c r="A1937">
        <f ca="1">31687.3761680509*(((RANDBETWEEN(3800,4910))))</f>
        <v>142878379.14174157</v>
      </c>
      <c r="B1937">
        <v>159978174.88780546</v>
      </c>
    </row>
    <row r="1938" spans="1:2" x14ac:dyDescent="0.25">
      <c r="A1938">
        <f ca="1">29370.0429735712*(((RANDBETWEEN(3800,4910))))</f>
        <v>140946836.23016819</v>
      </c>
      <c r="B1938">
        <v>157446353.78488615</v>
      </c>
    </row>
    <row r="1939" spans="1:2" x14ac:dyDescent="0.25">
      <c r="A1939">
        <f ca="1">30875.2834227895*(((RANDBETWEEN(3800,4910))))</f>
        <v>133967854.77148376</v>
      </c>
      <c r="B1939">
        <v>169089696.94537467</v>
      </c>
    </row>
    <row r="1940" spans="1:2" x14ac:dyDescent="0.25">
      <c r="A1940">
        <f ca="1">35545.990773674*(((RANDBETWEEN(3800,4910))))</f>
        <v>161485436.08480099</v>
      </c>
      <c r="B1940">
        <v>198863518.56655592</v>
      </c>
    </row>
    <row r="1941" spans="1:2" x14ac:dyDescent="0.25">
      <c r="A1941">
        <f ca="1">32712.7537466809*(((RANDBETWEEN(3800,4910))))</f>
        <v>129084526.28440279</v>
      </c>
      <c r="B1941">
        <v>157172222.70558804</v>
      </c>
    </row>
    <row r="1942" spans="1:2" x14ac:dyDescent="0.25">
      <c r="A1942">
        <f ca="1">30202.1720892852*(((RANDBETWEEN(3800,4910))))</f>
        <v>127906198.79812278</v>
      </c>
      <c r="B1942">
        <v>162268573.37026426</v>
      </c>
    </row>
    <row r="1943" spans="1:2" x14ac:dyDescent="0.25">
      <c r="A1943">
        <f ca="1">30579.8013960501*(((RANDBETWEEN(3800,4910))))</f>
        <v>147119424.51639682</v>
      </c>
      <c r="B1943">
        <v>157917334.12566996</v>
      </c>
    </row>
    <row r="1944" spans="1:2" x14ac:dyDescent="0.25">
      <c r="A1944">
        <f ca="1">32511.5849288429*(((RANDBETWEEN(3800,4910))))</f>
        <v>145814458.40586042</v>
      </c>
      <c r="B1944">
        <v>196274209.92799532</v>
      </c>
    </row>
    <row r="1945" spans="1:2" x14ac:dyDescent="0.25">
      <c r="A1945">
        <f ca="1">32462.9197085777*(((RANDBETWEEN(3800,4910))))</f>
        <v>135987170.65923187</v>
      </c>
      <c r="B1945">
        <v>193218201.1226033</v>
      </c>
    </row>
    <row r="1946" spans="1:2" x14ac:dyDescent="0.25">
      <c r="A1946">
        <f ca="1">31659.8284923919*(((RANDBETWEEN(3800,4910))))</f>
        <v>131198329.2724719</v>
      </c>
      <c r="B1946">
        <v>151800933.92221338</v>
      </c>
    </row>
    <row r="1947" spans="1:2" x14ac:dyDescent="0.25">
      <c r="A1947">
        <f ca="1">32686.2036201304*(((RANDBETWEEN(3800,4910))))</f>
        <v>126332176.99180385</v>
      </c>
      <c r="B1947">
        <v>185189775.03311586</v>
      </c>
    </row>
    <row r="1948" spans="1:2" x14ac:dyDescent="0.25">
      <c r="A1948">
        <f ca="1">31024.6347785039*(((RANDBETWEEN(3800,4910))))</f>
        <v>143085615.59845981</v>
      </c>
      <c r="B1948">
        <v>195552950.5370903</v>
      </c>
    </row>
    <row r="1949" spans="1:2" x14ac:dyDescent="0.25">
      <c r="A1949">
        <f ca="1">32365.048827225*(((RANDBETWEEN(3800,4910))))</f>
        <v>139040249.76175874</v>
      </c>
      <c r="B1949">
        <v>162265584.88725737</v>
      </c>
    </row>
    <row r="1950" spans="1:2" x14ac:dyDescent="0.25">
      <c r="A1950">
        <f ca="1">31565.2178386868*(((RANDBETWEEN(3800,4910))))</f>
        <v>137782175.86586773</v>
      </c>
      <c r="B1950">
        <v>169707074.79579055</v>
      </c>
    </row>
    <row r="1951" spans="1:2" x14ac:dyDescent="0.25">
      <c r="A1951">
        <f ca="1">27923.3788698402*(((RANDBETWEEN(3800,4910))))</f>
        <v>126772140.06907435</v>
      </c>
      <c r="B1951">
        <v>194471057.51876745</v>
      </c>
    </row>
    <row r="1952" spans="1:2" x14ac:dyDescent="0.25">
      <c r="A1952">
        <f ca="1">36942.310696637*(((RANDBETWEEN(3800,4910))))</f>
        <v>142708146.22110882</v>
      </c>
      <c r="B1952">
        <v>153201535.48212501</v>
      </c>
    </row>
    <row r="1953" spans="1:2" x14ac:dyDescent="0.25">
      <c r="A1953">
        <f ca="1">40000.0537904441*(((RANDBETWEEN(3800,4910))))</f>
        <v>165240222.2083247</v>
      </c>
      <c r="B1953">
        <v>152136816.98282564</v>
      </c>
    </row>
    <row r="1954" spans="1:2" x14ac:dyDescent="0.25">
      <c r="A1954">
        <f ca="1">30978.0488875414*(((RANDBETWEEN(3800,4910))))</f>
        <v>124810558.96790411</v>
      </c>
      <c r="B1954">
        <v>157022711.45397907</v>
      </c>
    </row>
    <row r="1955" spans="1:2" x14ac:dyDescent="0.25">
      <c r="A1955">
        <f ca="1">32511.2574834699*(((RANDBETWEEN(3800,4910))))</f>
        <v>152445286.33999017</v>
      </c>
      <c r="B1955">
        <v>197046210.70334834</v>
      </c>
    </row>
    <row r="1956" spans="1:2" x14ac:dyDescent="0.25">
      <c r="A1956">
        <f ca="1">33674.6812022792*(((RANDBETWEEN(3800,4910))))</f>
        <v>128502583.46789734</v>
      </c>
      <c r="B1956">
        <v>152740275.72972691</v>
      </c>
    </row>
    <row r="1957" spans="1:2" x14ac:dyDescent="0.25">
      <c r="A1957">
        <f ca="1">36510.7382859911*(((RANDBETWEEN(3800,4910))))</f>
        <v>155791320.26632392</v>
      </c>
      <c r="B1957">
        <v>178527698.7901383</v>
      </c>
    </row>
    <row r="1958" spans="1:2" x14ac:dyDescent="0.25">
      <c r="A1958">
        <f ca="1">40825.9756367227*(((RANDBETWEEN(3800,4910))))</f>
        <v>168529627.42839146</v>
      </c>
      <c r="B1958">
        <v>195990881.7473014</v>
      </c>
    </row>
    <row r="1959" spans="1:2" x14ac:dyDescent="0.25">
      <c r="A1959">
        <f ca="1">29596.5137133869*(((RANDBETWEEN(3800,4910))))</f>
        <v>138215719.0415169</v>
      </c>
      <c r="B1959">
        <v>177314695.79562396</v>
      </c>
    </row>
    <row r="1960" spans="1:2" x14ac:dyDescent="0.25">
      <c r="A1960">
        <f ca="1">31145.8554397656*(((RANDBETWEEN(3800,4910))))</f>
        <v>122216336.74564011</v>
      </c>
      <c r="B1960">
        <v>146211210.39654401</v>
      </c>
    </row>
    <row r="1961" spans="1:2" x14ac:dyDescent="0.25">
      <c r="A1961">
        <f ca="1">30060.4363683669*(((RANDBETWEEN(3800,4910))))</f>
        <v>119219690.63694321</v>
      </c>
      <c r="B1961">
        <v>143543778.70516664</v>
      </c>
    </row>
    <row r="1962" spans="1:2" x14ac:dyDescent="0.25">
      <c r="A1962">
        <f ca="1">32129.2458682455*(((RANDBETWEEN(3800,4910))))</f>
        <v>135585417.56399584</v>
      </c>
      <c r="B1962">
        <v>158778371.7175132</v>
      </c>
    </row>
    <row r="1963" spans="1:2" x14ac:dyDescent="0.25">
      <c r="A1963">
        <f ca="1">36369.1068373898*(((RANDBETWEEN(3800,4910))))</f>
        <v>162206216.49475828</v>
      </c>
      <c r="B1963">
        <v>158486563.68322235</v>
      </c>
    </row>
    <row r="1964" spans="1:2" x14ac:dyDescent="0.25">
      <c r="A1964">
        <f ca="1">37628.5248119341*(((RANDBETWEEN(3800,4910))))</f>
        <v>183740086.65667424</v>
      </c>
      <c r="B1964">
        <v>193131545.17971164</v>
      </c>
    </row>
    <row r="1965" spans="1:2" x14ac:dyDescent="0.25">
      <c r="A1965">
        <f ca="1">35519.2526864671*(((RANDBETWEEN(3800,4910))))</f>
        <v>142929472.81034341</v>
      </c>
      <c r="B1965">
        <v>143711556.52015287</v>
      </c>
    </row>
    <row r="1966" spans="1:2" x14ac:dyDescent="0.25">
      <c r="A1966">
        <f ca="1">31750.0320323543*(((RANDBETWEEN(3800,4910))))</f>
        <v>138588889.82122636</v>
      </c>
      <c r="B1966">
        <v>176360769.28099436</v>
      </c>
    </row>
    <row r="1967" spans="1:2" x14ac:dyDescent="0.25">
      <c r="A1967">
        <f ca="1">29968.8636516403*(((RANDBETWEEN(3800,4910))))</f>
        <v>132402439.61294685</v>
      </c>
      <c r="B1967">
        <v>156763408.73961371</v>
      </c>
    </row>
    <row r="1968" spans="1:2" x14ac:dyDescent="0.25">
      <c r="A1968">
        <f ca="1">30314.640128889*(((RANDBETWEEN(3800,4910))))</f>
        <v>122562090.04109827</v>
      </c>
      <c r="B1968">
        <v>167866936.53489956</v>
      </c>
    </row>
    <row r="1969" spans="1:2" x14ac:dyDescent="0.25">
      <c r="A1969">
        <f ca="1">39359.1598782142*(((RANDBETWEEN(3800,4910))))</f>
        <v>154484702.52199093</v>
      </c>
      <c r="B1969">
        <v>172482206.97097611</v>
      </c>
    </row>
    <row r="1970" spans="1:2" x14ac:dyDescent="0.25">
      <c r="A1970">
        <f ca="1">30703.1206434447*(((RANDBETWEEN(3800,4910))))</f>
        <v>133957715.36734907</v>
      </c>
      <c r="B1970">
        <v>154575204.41256467</v>
      </c>
    </row>
    <row r="1971" spans="1:2" x14ac:dyDescent="0.25">
      <c r="A1971">
        <f ca="1">33873.988864336*(((RANDBETWEEN(3800,4910))))</f>
        <v>138172000.57762641</v>
      </c>
      <c r="B1971">
        <v>196802930.98225462</v>
      </c>
    </row>
    <row r="1972" spans="1:2" x14ac:dyDescent="0.25">
      <c r="A1972">
        <f ca="1">33178.6042218797*(((RANDBETWEEN(3800,4910))))</f>
        <v>144691893.01161754</v>
      </c>
      <c r="B1972">
        <v>151773656.05153593</v>
      </c>
    </row>
    <row r="1973" spans="1:2" x14ac:dyDescent="0.25">
      <c r="A1973">
        <f ca="1">30671.7509357968*(((RANDBETWEEN(3800,4910))))</f>
        <v>126643659.61390503</v>
      </c>
      <c r="B1973">
        <v>146161257.26067844</v>
      </c>
    </row>
    <row r="1974" spans="1:2" x14ac:dyDescent="0.25">
      <c r="A1974">
        <f ca="1">41050.6144752495*(((RANDBETWEEN(3800,4910))))</f>
        <v>169046430.40907755</v>
      </c>
      <c r="B1974">
        <v>163075528.31149736</v>
      </c>
    </row>
    <row r="1975" spans="1:2" x14ac:dyDescent="0.25">
      <c r="A1975">
        <f ca="1">30068.7586432256*(((RANDBETWEEN(3800,4910))))</f>
        <v>137053401.89582238</v>
      </c>
      <c r="B1975">
        <v>171399448.95491162</v>
      </c>
    </row>
    <row r="1976" spans="1:2" x14ac:dyDescent="0.25">
      <c r="A1976">
        <f ca="1">30031.4576619688*(((RANDBETWEEN(3800,4910))))</f>
        <v>144871751.7613377</v>
      </c>
      <c r="B1976">
        <v>190966446.28669471</v>
      </c>
    </row>
    <row r="1977" spans="1:2" x14ac:dyDescent="0.25">
      <c r="A1977">
        <f ca="1">29274.5889938457*(((RANDBETWEEN(3800,4910))))</f>
        <v>131706375.88331184</v>
      </c>
      <c r="B1977">
        <v>143894799.64532211</v>
      </c>
    </row>
    <row r="1978" spans="1:2" x14ac:dyDescent="0.25">
      <c r="A1978">
        <f ca="1">32712.1911353299*(((RANDBETWEEN(3800,4910))))</f>
        <v>147041299.15330797</v>
      </c>
      <c r="B1978">
        <v>198760898.69403246</v>
      </c>
    </row>
    <row r="1979" spans="1:2" x14ac:dyDescent="0.25">
      <c r="A1979">
        <f ca="1">38038.903090735*(((RANDBETWEEN(3800,4910))))</f>
        <v>170452324.74958348</v>
      </c>
      <c r="B1979">
        <v>146806171.45251068</v>
      </c>
    </row>
    <row r="1980" spans="1:2" x14ac:dyDescent="0.25">
      <c r="A1980">
        <f ca="1">30105.5717976571*(((RANDBETWEEN(3800,4910))))</f>
        <v>145771178.64425573</v>
      </c>
      <c r="B1980">
        <v>168465777.55754113</v>
      </c>
    </row>
    <row r="1981" spans="1:2" x14ac:dyDescent="0.25">
      <c r="A1981">
        <f ca="1">41078.6703657039*(((RANDBETWEEN(3800,4910))))</f>
        <v>168669020.5215804</v>
      </c>
      <c r="B1981">
        <v>181810835.39772528</v>
      </c>
    </row>
    <row r="1982" spans="1:2" x14ac:dyDescent="0.25">
      <c r="A1982">
        <f ca="1">34615.2797304771*(((RANDBETWEEN(3800,4910))))</f>
        <v>133164981.12314549</v>
      </c>
      <c r="B1982">
        <v>148501888.03920612</v>
      </c>
    </row>
    <row r="1983" spans="1:2" x14ac:dyDescent="0.25">
      <c r="A1983">
        <f ca="1">30134.821954329*(((RANDBETWEEN(3800,4910))))</f>
        <v>123130882.50538841</v>
      </c>
      <c r="B1983">
        <v>165520294.77178022</v>
      </c>
    </row>
    <row r="1984" spans="1:2" x14ac:dyDescent="0.25">
      <c r="A1984">
        <f ca="1">38166.6811346824*(((RANDBETWEEN(3800,4910))))</f>
        <v>164536562.37161583</v>
      </c>
      <c r="B1984">
        <v>162790228.566019</v>
      </c>
    </row>
    <row r="1985" spans="1:2" x14ac:dyDescent="0.25">
      <c r="A1985">
        <f ca="1">32925.23055271*(((RANDBETWEEN(3800,4910))))</f>
        <v>158139882.34466612</v>
      </c>
      <c r="B1985">
        <v>178330135.58306077</v>
      </c>
    </row>
    <row r="1986" spans="1:2" x14ac:dyDescent="0.25">
      <c r="A1986">
        <f ca="1">35171.4004883178*(((RANDBETWEEN(3800,4910))))</f>
        <v>142620028.98012859</v>
      </c>
      <c r="B1986">
        <v>169231391.65195158</v>
      </c>
    </row>
    <row r="1987" spans="1:2" x14ac:dyDescent="0.25">
      <c r="A1987">
        <f ca="1">36210.9522073001*(((RANDBETWEEN(3800,4910))))</f>
        <v>153462015.4545379</v>
      </c>
      <c r="B1987">
        <v>145831841.2847954</v>
      </c>
    </row>
    <row r="1988" spans="1:2" x14ac:dyDescent="0.25">
      <c r="A1988">
        <f ca="1">34573.1015154117*(((RANDBETWEEN(3800,4910))))</f>
        <v>158241085.6360395</v>
      </c>
      <c r="B1988">
        <v>170870756.49216041</v>
      </c>
    </row>
    <row r="1989" spans="1:2" x14ac:dyDescent="0.25">
      <c r="A1989">
        <f ca="1">39361.7740164557*(((RANDBETWEEN(3800,4910))))</f>
        <v>169137542.94871005</v>
      </c>
      <c r="B1989">
        <v>143336031.79468486</v>
      </c>
    </row>
    <row r="1990" spans="1:2" x14ac:dyDescent="0.25">
      <c r="A1990">
        <f ca="1">34772.0868703729*(((RANDBETWEEN(3800,4910))))</f>
        <v>145521183.55251056</v>
      </c>
      <c r="B1990">
        <v>144221611.63068086</v>
      </c>
    </row>
    <row r="1991" spans="1:2" x14ac:dyDescent="0.25">
      <c r="A1991">
        <f ca="1">38562.1855785239*(((RANDBETWEEN(3800,4910))))</f>
        <v>176691934.32079634</v>
      </c>
      <c r="B1991">
        <v>151234896.95463172</v>
      </c>
    </row>
    <row r="1992" spans="1:2" x14ac:dyDescent="0.25">
      <c r="A1992">
        <f ca="1">28308.0264983266*(((RANDBETWEEN(3800,4910))))</f>
        <v>108561281.62108241</v>
      </c>
      <c r="B1992">
        <v>159585790.3852039</v>
      </c>
    </row>
    <row r="1993" spans="1:2" x14ac:dyDescent="0.25">
      <c r="A1993">
        <f ca="1">38521.0322982862*(((RANDBETWEEN(3800,4910))))</f>
        <v>158937779.26272899</v>
      </c>
      <c r="B1993">
        <v>174917038.39282197</v>
      </c>
    </row>
    <row r="1994" spans="1:2" x14ac:dyDescent="0.25">
      <c r="A1994">
        <f ca="1">32782.3149609878*(((RANDBETWEEN(3800,4910))))</f>
        <v>142865328.59998488</v>
      </c>
      <c r="B1994">
        <v>150489555.46837288</v>
      </c>
    </row>
    <row r="1995" spans="1:2" x14ac:dyDescent="0.25">
      <c r="A1995">
        <f ca="1">39309.1149480342*(((RANDBETWEEN(3800,4910))))</f>
        <v>157590241.82666895</v>
      </c>
      <c r="B1995">
        <v>200310177.3969934</v>
      </c>
    </row>
    <row r="1996" spans="1:2" x14ac:dyDescent="0.25">
      <c r="A1996">
        <f ca="1">27798.9839049213*(((RANDBETWEEN(3800,4910))))</f>
        <v>134741674.98715338</v>
      </c>
      <c r="B1996">
        <v>171149929.93544385</v>
      </c>
    </row>
    <row r="1997" spans="1:2" x14ac:dyDescent="0.25">
      <c r="A1997">
        <f ca="1">33818.5815333805*(((RANDBETWEEN(3800,4910))))</f>
        <v>141902768.11406448</v>
      </c>
      <c r="B1997">
        <v>168285690.81805953</v>
      </c>
    </row>
    <row r="1998" spans="1:2" x14ac:dyDescent="0.25">
      <c r="A1998">
        <f ca="1">30691.7558659205*(((RANDBETWEEN(3800,4910))))</f>
        <v>136025861.99775967</v>
      </c>
      <c r="B1998">
        <v>151560333.67304599</v>
      </c>
    </row>
    <row r="1999" spans="1:2" x14ac:dyDescent="0.25">
      <c r="A1999">
        <f ca="1">34734.1067773057*(((RANDBETWEEN(3800,4910))))</f>
        <v>148314635.93909544</v>
      </c>
      <c r="B1999">
        <v>151394112.23525882</v>
      </c>
    </row>
    <row r="2000" spans="1:2" x14ac:dyDescent="0.25">
      <c r="A2000">
        <f ca="1">34160.6363558982*(((RANDBETWEEN(3800,4910))))</f>
        <v>131928377.60647894</v>
      </c>
      <c r="B2000">
        <v>202243881.012907</v>
      </c>
    </row>
    <row r="2001" spans="1:2" x14ac:dyDescent="0.25">
      <c r="A2001">
        <f ca="1">32239.7423399031*(((RANDBETWEEN(3800,4910))))</f>
        <v>154041488.90005696</v>
      </c>
      <c r="B2001">
        <v>152963136.56337988</v>
      </c>
    </row>
    <row r="2002" spans="1:2" x14ac:dyDescent="0.25">
      <c r="A2002">
        <f ca="1">29058.1062783481*(((RANDBETWEEN(3800,4910))))</f>
        <v>130558071.50861788</v>
      </c>
      <c r="B2002">
        <v>170087900.3057802</v>
      </c>
    </row>
    <row r="2003" spans="1:2" x14ac:dyDescent="0.25">
      <c r="A2003">
        <f ca="1">35755.1892726887*(((RANDBETWEEN(3800,4910))))</f>
        <v>153032210.08710781</v>
      </c>
      <c r="B2003">
        <v>178362170.76812351</v>
      </c>
    </row>
    <row r="2004" spans="1:2" x14ac:dyDescent="0.25">
      <c r="A2004">
        <f ca="1">36608.5218295152*(((RANDBETWEEN(3800,4910))))</f>
        <v>142663409.56962064</v>
      </c>
      <c r="B2004">
        <v>167504806.50289023</v>
      </c>
    </row>
    <row r="2005" spans="1:2" x14ac:dyDescent="0.25">
      <c r="A2005">
        <f ca="1">36961.8884811465*(((RANDBETWEEN(3800,4910))))</f>
        <v>156422712.05221203</v>
      </c>
      <c r="B2005">
        <v>174769765.69392195</v>
      </c>
    </row>
    <row r="2006" spans="1:2" x14ac:dyDescent="0.25">
      <c r="A2006">
        <f ca="1">35076.6368118975*(((RANDBETWEEN(3800,4910))))</f>
        <v>134238289.0791319</v>
      </c>
      <c r="B2006">
        <v>181926485.26707119</v>
      </c>
    </row>
    <row r="2007" spans="1:2" x14ac:dyDescent="0.25">
      <c r="A2007">
        <f ca="1">30130.5171543406*(((RANDBETWEEN(3800,4910))))</f>
        <v>133056363.75356804</v>
      </c>
      <c r="B2007">
        <v>153881586.9094916</v>
      </c>
    </row>
    <row r="2008" spans="1:2" x14ac:dyDescent="0.25">
      <c r="A2008">
        <f ca="1">37453.3169008565*(((RANDBETWEEN(3800,4910))))</f>
        <v>155393811.8216536</v>
      </c>
      <c r="B2008">
        <v>164340607.65337008</v>
      </c>
    </row>
    <row r="2009" spans="1:2" x14ac:dyDescent="0.25">
      <c r="A2009">
        <f ca="1">31242.3075813217*(((RANDBETWEEN(3800,4910))))</f>
        <v>129155699.54118372</v>
      </c>
      <c r="B2009">
        <v>157194668.87888977</v>
      </c>
    </row>
    <row r="2010" spans="1:2" x14ac:dyDescent="0.25">
      <c r="A2010">
        <f ca="1">28650.2248726461*(((RANDBETWEEN(3800,4910))))</f>
        <v>122766213.57928878</v>
      </c>
      <c r="B2010">
        <v>180156939.85887462</v>
      </c>
    </row>
    <row r="2011" spans="1:2" x14ac:dyDescent="0.25">
      <c r="A2011">
        <f ca="1">40291.1441188166*(((RANDBETWEEN(3800,4910))))</f>
        <v>166926210.08425701</v>
      </c>
      <c r="B2011">
        <v>177595329.69461218</v>
      </c>
    </row>
    <row r="2012" spans="1:2" x14ac:dyDescent="0.25">
      <c r="A2012">
        <f ca="1">39482.1527194063*(((RANDBETWEEN(3800,4910))))</f>
        <v>176840562.03022087</v>
      </c>
      <c r="B2012">
        <v>168697525.54668787</v>
      </c>
    </row>
    <row r="2013" spans="1:2" x14ac:dyDescent="0.25">
      <c r="A2013">
        <f ca="1">30206.1376725056*(((RANDBETWEEN(3800,4910))))</f>
        <v>143539566.21974641</v>
      </c>
      <c r="B2013">
        <v>156548325.43276772</v>
      </c>
    </row>
    <row r="2014" spans="1:2" x14ac:dyDescent="0.25">
      <c r="A2014">
        <f ca="1">30562.0010943902*(((RANDBETWEEN(3800,4910))))</f>
        <v>119772482.28891531</v>
      </c>
      <c r="B2014">
        <v>165032941.81119704</v>
      </c>
    </row>
    <row r="2015" spans="1:2" x14ac:dyDescent="0.25">
      <c r="A2015">
        <f ca="1">32232.6829312589*(((RANDBETWEEN(3800,4910))))</f>
        <v>126900072.70036627</v>
      </c>
      <c r="B2015">
        <v>144340200.65975589</v>
      </c>
    </row>
    <row r="2016" spans="1:2" x14ac:dyDescent="0.25">
      <c r="A2016">
        <f ca="1">31792.1889983298*(((RANDBETWEEN(3800,4910))))</f>
        <v>148151600.73221689</v>
      </c>
      <c r="B2016">
        <v>174537858.04550299</v>
      </c>
    </row>
    <row r="2017" spans="1:2" x14ac:dyDescent="0.25">
      <c r="A2017">
        <f ca="1">39704.1443046928*(((RANDBETWEEN(3800,4910))))</f>
        <v>189349064.18908015</v>
      </c>
      <c r="B2017">
        <v>165967328.45848632</v>
      </c>
    </row>
    <row r="2018" spans="1:2" x14ac:dyDescent="0.25">
      <c r="A2018">
        <f ca="1">30972.7207329697*(((RANDBETWEEN(3800,4910))))</f>
        <v>122094465.12936661</v>
      </c>
      <c r="B2018">
        <v>153988140.52035657</v>
      </c>
    </row>
    <row r="2019" spans="1:2" x14ac:dyDescent="0.25">
      <c r="A2019">
        <f ca="1">31315.7025769224*(((RANDBETWEEN(3800,4910))))</f>
        <v>140544873.16522795</v>
      </c>
      <c r="B2019">
        <v>152088899.96618718</v>
      </c>
    </row>
    <row r="2020" spans="1:2" x14ac:dyDescent="0.25">
      <c r="A2020">
        <f ca="1">36904.7239241823*(((RANDBETWEEN(3800,4910))))</f>
        <v>164336735.63438389</v>
      </c>
      <c r="B2020">
        <v>143419370.7016266</v>
      </c>
    </row>
    <row r="2021" spans="1:2" x14ac:dyDescent="0.25">
      <c r="A2021">
        <f ca="1">38053.305282052*(((RANDBETWEEN(3800,4910))))</f>
        <v>146733545.16759264</v>
      </c>
      <c r="B2021">
        <v>155579821.18150875</v>
      </c>
    </row>
    <row r="2022" spans="1:2" x14ac:dyDescent="0.25">
      <c r="A2022">
        <f ca="1">31354.3129998827*(((RANDBETWEEN(3800,4910))))</f>
        <v>136986993.49648741</v>
      </c>
      <c r="B2022">
        <v>149519079.22647703</v>
      </c>
    </row>
    <row r="2023" spans="1:2" x14ac:dyDescent="0.25">
      <c r="A2023">
        <f ca="1">37237.241154416*(((RANDBETWEEN(3800,4910))))</f>
        <v>180116535.46390998</v>
      </c>
      <c r="B2023">
        <v>144876092.34421435</v>
      </c>
    </row>
    <row r="2024" spans="1:2" x14ac:dyDescent="0.25">
      <c r="A2024">
        <f ca="1">31366.5255307801*(((RANDBETWEEN(3800,4910))))</f>
        <v>134091896.64408498</v>
      </c>
      <c r="B2024">
        <v>192498493.91096658</v>
      </c>
    </row>
    <row r="2025" spans="1:2" x14ac:dyDescent="0.25">
      <c r="A2025">
        <f ca="1">39162.282219354*(((RANDBETWEEN(3800,4910))))</f>
        <v>184258537.84206048</v>
      </c>
      <c r="B2025">
        <v>144224614.19819623</v>
      </c>
    </row>
    <row r="2026" spans="1:2" x14ac:dyDescent="0.25">
      <c r="A2026">
        <f ca="1">30880.4048116178*(((RANDBETWEEN(3800,4910))))</f>
        <v>120186535.52681658</v>
      </c>
      <c r="B2026">
        <v>163212690.3008559</v>
      </c>
    </row>
    <row r="2027" spans="1:2" x14ac:dyDescent="0.25">
      <c r="A2027">
        <f ca="1">35264.8364838282*(((RANDBETWEEN(3800,4910))))</f>
        <v>140318784.36915222</v>
      </c>
      <c r="B2027">
        <v>164830995.892932</v>
      </c>
    </row>
    <row r="2028" spans="1:2" x14ac:dyDescent="0.25">
      <c r="A2028">
        <f ca="1">37918.2095342832*(((RANDBETWEEN(3800,4910))))</f>
        <v>174689191.32444268</v>
      </c>
      <c r="B2028">
        <v>162000466.99404719</v>
      </c>
    </row>
    <row r="2029" spans="1:2" x14ac:dyDescent="0.25">
      <c r="A2029">
        <f ca="1">28879.9780147837*(((RANDBETWEEN(3800,4910))))</f>
        <v>122422226.80466829</v>
      </c>
      <c r="B2029">
        <v>146263712.5146727</v>
      </c>
    </row>
    <row r="2030" spans="1:2" x14ac:dyDescent="0.25">
      <c r="A2030">
        <f ca="1">40322.3422122165*(((RANDBETWEEN(3800,4910))))</f>
        <v>170644152.24210024</v>
      </c>
      <c r="B2030">
        <v>189075765.95958704</v>
      </c>
    </row>
    <row r="2031" spans="1:2" x14ac:dyDescent="0.25">
      <c r="A2031">
        <f ca="1">28978.9726884255*(((RANDBETWEEN(3800,4910))))</f>
        <v>117509734.25156532</v>
      </c>
      <c r="B2031">
        <v>162637019.20421815</v>
      </c>
    </row>
    <row r="2032" spans="1:2" x14ac:dyDescent="0.25">
      <c r="A2032">
        <f ca="1">33295.5488558291*(((RANDBETWEEN(3800,4910))))</f>
        <v>131017984.74768749</v>
      </c>
      <c r="B2032">
        <v>150600630.71149728</v>
      </c>
    </row>
    <row r="2033" spans="1:2" x14ac:dyDescent="0.25">
      <c r="A2033">
        <f ca="1">32379.7336315894*(((RANDBETWEEN(3800,4910))))</f>
        <v>152994241.40926015</v>
      </c>
      <c r="B2033">
        <v>202450161.98459059</v>
      </c>
    </row>
    <row r="2034" spans="1:2" x14ac:dyDescent="0.25">
      <c r="A2034">
        <f ca="1">34534.2131771698*(((RANDBETWEEN(3800,4910))))</f>
        <v>137204428.95289555</v>
      </c>
      <c r="B2034">
        <v>196000007.78764132</v>
      </c>
    </row>
    <row r="2035" spans="1:2" x14ac:dyDescent="0.25">
      <c r="A2035">
        <f ca="1">37778.6470727467*(((RANDBETWEEN(3800,4910))))</f>
        <v>183150881.00867611</v>
      </c>
      <c r="B2035">
        <v>172605654.83542079</v>
      </c>
    </row>
    <row r="2036" spans="1:2" x14ac:dyDescent="0.25">
      <c r="A2036">
        <f ca="1">30086.9461029673*(((RANDBETWEEN(3800,4910))))</f>
        <v>120468132.19628103</v>
      </c>
      <c r="B2036">
        <v>148657279.17125809</v>
      </c>
    </row>
    <row r="2037" spans="1:2" x14ac:dyDescent="0.25">
      <c r="A2037">
        <f ca="1">32538.3761021581*(((RANDBETWEEN(3800,4910))))</f>
        <v>138385713.56247857</v>
      </c>
      <c r="B2037">
        <v>157800353.08602431</v>
      </c>
    </row>
    <row r="2038" spans="1:2" x14ac:dyDescent="0.25">
      <c r="A2038">
        <f ca="1">40174.8526145566*(((RANDBETWEEN(3800,4910))))</f>
        <v>166685463.49779525</v>
      </c>
      <c r="B2038">
        <v>156493524.42349312</v>
      </c>
    </row>
    <row r="2039" spans="1:2" x14ac:dyDescent="0.25">
      <c r="A2039">
        <f ca="1">36045.1880202604*(((RANDBETWEEN(3800,4910))))</f>
        <v>143099396.44043371</v>
      </c>
      <c r="B2039">
        <v>188598814.26399326</v>
      </c>
    </row>
    <row r="2040" spans="1:2" x14ac:dyDescent="0.25">
      <c r="A2040">
        <f ca="1">30918.3508771059*(((RANDBETWEEN(3800,4910))))</f>
        <v>131341154.52594583</v>
      </c>
      <c r="B2040">
        <v>180391652.04813069</v>
      </c>
    </row>
    <row r="2041" spans="1:2" x14ac:dyDescent="0.25">
      <c r="A2041">
        <f ca="1">28662.6210365044*(((RANDBETWEEN(3800,4910))))</f>
        <v>111124981.7585275</v>
      </c>
      <c r="B2041">
        <v>158861020.42478237</v>
      </c>
    </row>
    <row r="2042" spans="1:2" x14ac:dyDescent="0.25">
      <c r="A2042">
        <f ca="1">32831.8562200717*(((RANDBETWEEN(3800,4910))))</f>
        <v>132016893.86090845</v>
      </c>
      <c r="B2042">
        <v>195713008.30620897</v>
      </c>
    </row>
    <row r="2043" spans="1:2" x14ac:dyDescent="0.25">
      <c r="A2043">
        <f ca="1">32455.1406011245*(((RANDBETWEEN(3800,4910))))</f>
        <v>149098915.92156583</v>
      </c>
      <c r="B2043">
        <v>178195300.84567231</v>
      </c>
    </row>
    <row r="2044" spans="1:2" x14ac:dyDescent="0.25">
      <c r="A2044">
        <f ca="1">31365.4337116117*(((RANDBETWEEN(3800,4910))))</f>
        <v>131546628.98649946</v>
      </c>
      <c r="B2044">
        <v>160976802.51007971</v>
      </c>
    </row>
    <row r="2045" spans="1:2" x14ac:dyDescent="0.25">
      <c r="A2045">
        <f ca="1">33041.6224429871*(((RANDBETWEEN(3800,4910))))</f>
        <v>162135241.32773781</v>
      </c>
      <c r="B2045">
        <v>168663483.40342185</v>
      </c>
    </row>
    <row r="2046" spans="1:2" x14ac:dyDescent="0.25">
      <c r="A2046">
        <f ca="1">31841.3991023267*(((RANDBETWEEN(3800,4910))))</f>
        <v>151342169.93335876</v>
      </c>
      <c r="B2046">
        <v>192613735.66206026</v>
      </c>
    </row>
    <row r="2047" spans="1:2" x14ac:dyDescent="0.25">
      <c r="A2047">
        <f ca="1">34821.6105542495*(((RANDBETWEEN(3800,4910))))</f>
        <v>166133903.95432419</v>
      </c>
      <c r="B2047">
        <v>172320875.67981371</v>
      </c>
    </row>
    <row r="2048" spans="1:2" x14ac:dyDescent="0.25">
      <c r="A2048">
        <f ca="1">31457.5283985385*(((RANDBETWEEN(3800,4910))))</f>
        <v>131240808.47870253</v>
      </c>
      <c r="B2048">
        <v>163862770.28448284</v>
      </c>
    </row>
    <row r="2049" spans="1:2" x14ac:dyDescent="0.25">
      <c r="A2049">
        <f ca="1">37465.4920792606*(((RANDBETWEEN(3800,4910))))</f>
        <v>159303272.32101601</v>
      </c>
      <c r="B2049">
        <v>196047709.96827364</v>
      </c>
    </row>
    <row r="2050" spans="1:2" x14ac:dyDescent="0.25">
      <c r="A2050">
        <f ca="1">31673.9193237182*(((RANDBETWEEN(3800,4910))))</f>
        <v>129641351.79197852</v>
      </c>
      <c r="B2050">
        <v>144552647.44706103</v>
      </c>
    </row>
    <row r="2051" spans="1:2" x14ac:dyDescent="0.25">
      <c r="A2051">
        <f ca="1">29747.1921649391*(((RANDBETWEEN(3800,4910))))</f>
        <v>133416156.85975179</v>
      </c>
      <c r="B2051">
        <v>155409138.92912632</v>
      </c>
    </row>
    <row r="2052" spans="1:2" x14ac:dyDescent="0.25">
      <c r="A2052">
        <f ca="1">39324.4399349633*(((RANDBETWEEN(3800,4910))))</f>
        <v>178493632.86479852</v>
      </c>
      <c r="B2052">
        <v>168366357.93443662</v>
      </c>
    </row>
    <row r="2053" spans="1:2" x14ac:dyDescent="0.25">
      <c r="A2053">
        <f ca="1">28982.6533339074*(((RANDBETWEEN(3800,4910))))</f>
        <v>112481677.58889462</v>
      </c>
      <c r="B2053">
        <v>176336324.83056986</v>
      </c>
    </row>
    <row r="2054" spans="1:2" x14ac:dyDescent="0.25">
      <c r="A2054">
        <f ca="1">31830.6183526488*(((RANDBETWEEN(3800,4910))))</f>
        <v>127131489.70047931</v>
      </c>
      <c r="B2054">
        <v>157123505.01006612</v>
      </c>
    </row>
    <row r="2055" spans="1:2" x14ac:dyDescent="0.25">
      <c r="A2055">
        <f ca="1">33031.3938229274*(((RANDBETWEEN(3800,4910))))</f>
        <v>155115425.39246702</v>
      </c>
      <c r="B2055">
        <v>146975966.05579889</v>
      </c>
    </row>
    <row r="2056" spans="1:2" x14ac:dyDescent="0.25">
      <c r="A2056">
        <f ca="1">30012.7958701721*(((RANDBETWEEN(3800,4910))))</f>
        <v>121791925.64115827</v>
      </c>
      <c r="B2056">
        <v>156016847.44456023</v>
      </c>
    </row>
    <row r="2057" spans="1:2" x14ac:dyDescent="0.25">
      <c r="A2057">
        <f ca="1">31654.8094205594*(((RANDBETWEEN(3800,4910))))</f>
        <v>141876855.82294738</v>
      </c>
      <c r="B2057">
        <v>181945672.12820148</v>
      </c>
    </row>
    <row r="2058" spans="1:2" x14ac:dyDescent="0.25">
      <c r="A2058">
        <f ca="1">28662.6829016264*(((RANDBETWEEN(3800,4910))))</f>
        <v>139415289.63351086</v>
      </c>
      <c r="B2058">
        <v>151422124.50063053</v>
      </c>
    </row>
    <row r="2059" spans="1:2" x14ac:dyDescent="0.25">
      <c r="A2059">
        <f ca="1">35087.6898877098*(((RANDBETWEEN(3800,4910))))</f>
        <v>168420911.46100715</v>
      </c>
      <c r="B2059">
        <v>158127193.19743568</v>
      </c>
    </row>
    <row r="2060" spans="1:2" x14ac:dyDescent="0.25">
      <c r="A2060">
        <f ca="1">38040.5856212746*(((RANDBETWEEN(3800,4910))))</f>
        <v>179779807.64614356</v>
      </c>
      <c r="B2060">
        <v>155671097.04937658</v>
      </c>
    </row>
    <row r="2061" spans="1:2" x14ac:dyDescent="0.25">
      <c r="A2061">
        <f ca="1">37828.9926869265*(((RANDBETWEEN(3800,4910))))</f>
        <v>147419584.50095269</v>
      </c>
      <c r="B2061">
        <v>185456106.99759364</v>
      </c>
    </row>
    <row r="2062" spans="1:2" x14ac:dyDescent="0.25">
      <c r="A2062">
        <f ca="1">38122.7281967974*(((RANDBETWEEN(3800,4910))))</f>
        <v>148716762.69570655</v>
      </c>
      <c r="B2062">
        <v>172433934.94903493</v>
      </c>
    </row>
    <row r="2063" spans="1:2" x14ac:dyDescent="0.25">
      <c r="A2063">
        <f ca="1">33720.759975661*(((RANDBETWEEN(3800,4910))))</f>
        <v>128914465.386952</v>
      </c>
      <c r="B2063">
        <v>171722865.07309562</v>
      </c>
    </row>
    <row r="2064" spans="1:2" x14ac:dyDescent="0.25">
      <c r="A2064">
        <f ca="1">31207.866177332*(((RANDBETWEEN(3800,4910))))</f>
        <v>144461212.53486973</v>
      </c>
      <c r="B2064">
        <v>189364103.74391255</v>
      </c>
    </row>
    <row r="2065" spans="1:2" x14ac:dyDescent="0.25">
      <c r="A2065">
        <f ca="1">35222.3274573974*(((RANDBETWEEN(3800,4910))))</f>
        <v>135042403.47166172</v>
      </c>
      <c r="B2065">
        <v>189406394.41134107</v>
      </c>
    </row>
    <row r="2066" spans="1:2" x14ac:dyDescent="0.25">
      <c r="A2066">
        <f ca="1">28425.6563871589*(((RANDBETWEEN(3800,4910))))</f>
        <v>132406707.45138602</v>
      </c>
      <c r="B2066">
        <v>188698623.62993199</v>
      </c>
    </row>
    <row r="2067" spans="1:2" x14ac:dyDescent="0.25">
      <c r="A2067">
        <f ca="1">37923.4284290749*(((RANDBETWEEN(3800,4910))))</f>
        <v>160871183.3961356</v>
      </c>
      <c r="B2067">
        <v>175698918.58992693</v>
      </c>
    </row>
    <row r="2068" spans="1:2" x14ac:dyDescent="0.25">
      <c r="A2068">
        <f ca="1">34326.3286359124*(((RANDBETWEEN(3800,4910))))</f>
        <v>143381074.7122063</v>
      </c>
      <c r="B2068">
        <v>183851900.08727804</v>
      </c>
    </row>
    <row r="2069" spans="1:2" x14ac:dyDescent="0.25">
      <c r="A2069">
        <f ca="1">31397.0478602288*(((RANDBETWEEN(3800,4910))))</f>
        <v>152966417.17503464</v>
      </c>
      <c r="B2069">
        <v>162722734.28543025</v>
      </c>
    </row>
    <row r="2070" spans="1:2" x14ac:dyDescent="0.25">
      <c r="A2070">
        <f ca="1">30793.9097771611*(((RANDBETWEEN(3800,4910))))</f>
        <v>129519184.52274001</v>
      </c>
      <c r="B2070">
        <v>154052560.56951928</v>
      </c>
    </row>
    <row r="2071" spans="1:2" x14ac:dyDescent="0.25">
      <c r="A2071">
        <f ca="1">29673.5904325859*(((RANDBETWEEN(3800,4910))))</f>
        <v>121899109.49706307</v>
      </c>
      <c r="B2071">
        <v>145246360.55651879</v>
      </c>
    </row>
    <row r="2072" spans="1:2" x14ac:dyDescent="0.25">
      <c r="A2072">
        <f ca="1">35667.7620813915*(((RANDBETWEEN(3800,4910))))</f>
        <v>144026423.284659</v>
      </c>
      <c r="B2072">
        <v>176612346.94482508</v>
      </c>
    </row>
    <row r="2073" spans="1:2" x14ac:dyDescent="0.25">
      <c r="A2073">
        <f ca="1">32594.4026928186*(((RANDBETWEEN(3800,4910))))</f>
        <v>157691720.22785658</v>
      </c>
      <c r="B2073">
        <v>178505166.04000127</v>
      </c>
    </row>
    <row r="2074" spans="1:2" x14ac:dyDescent="0.25">
      <c r="A2074">
        <f ca="1">33999.0381609948*(((RANDBETWEEN(3800,4910))))</f>
        <v>165167327.38611284</v>
      </c>
      <c r="B2074">
        <v>152026277.80352527</v>
      </c>
    </row>
    <row r="2075" spans="1:2" x14ac:dyDescent="0.25">
      <c r="A2075">
        <f ca="1">39563.9401151535*(((RANDBETWEEN(3800,4910))))</f>
        <v>179699416.00302732</v>
      </c>
      <c r="B2075">
        <v>162093450.8485651</v>
      </c>
    </row>
    <row r="2076" spans="1:2" x14ac:dyDescent="0.25">
      <c r="A2076">
        <f ca="1">33722.7994134842*(((RANDBETWEEN(3800,4910))))</f>
        <v>149290833.00349453</v>
      </c>
      <c r="B2076">
        <v>151632238.54915601</v>
      </c>
    </row>
    <row r="2077" spans="1:2" x14ac:dyDescent="0.25">
      <c r="A2077">
        <f ca="1">35863.9177240143*(((RANDBETWEEN(3800,4910))))</f>
        <v>148117980.20017904</v>
      </c>
      <c r="B2077">
        <v>147366112.05118954</v>
      </c>
    </row>
    <row r="2078" spans="1:2" x14ac:dyDescent="0.25">
      <c r="A2078">
        <f ca="1">30162.7455300648*(((RANDBETWEEN(3800,4910))))</f>
        <v>143001576.55803743</v>
      </c>
      <c r="B2078">
        <v>168955651.54671007</v>
      </c>
    </row>
    <row r="2079" spans="1:2" x14ac:dyDescent="0.25">
      <c r="A2079">
        <f ca="1">30769.8298479117*(((RANDBETWEEN(3800,4910))))</f>
        <v>137356520.44107798</v>
      </c>
      <c r="B2079">
        <v>171341739.48656076</v>
      </c>
    </row>
    <row r="2080" spans="1:2" x14ac:dyDescent="0.25">
      <c r="A2080">
        <f ca="1">29987.7983646134*(((RANDBETWEEN(3800,4910))))</f>
        <v>146010590.23730272</v>
      </c>
      <c r="B2080">
        <v>153889021.62130141</v>
      </c>
    </row>
    <row r="2081" spans="1:2" x14ac:dyDescent="0.25">
      <c r="A2081">
        <f ca="1">28962.2458587454*(((RANDBETWEEN(3800,4910))))</f>
        <v>114690493.60063189</v>
      </c>
      <c r="B2081">
        <v>172471044.86737484</v>
      </c>
    </row>
    <row r="2082" spans="1:2" x14ac:dyDescent="0.25">
      <c r="A2082">
        <f ca="1">28986.4963073638*(((RANDBETWEEN(3800,4910))))</f>
        <v>136062613.66676587</v>
      </c>
      <c r="B2082">
        <v>165795620.43254805</v>
      </c>
    </row>
    <row r="2083" spans="1:2" x14ac:dyDescent="0.25">
      <c r="A2083">
        <f ca="1">40676.697827742*(((RANDBETWEEN(3800,4910))))</f>
        <v>197485367.95368746</v>
      </c>
      <c r="B2083">
        <v>160958073.79227421</v>
      </c>
    </row>
    <row r="2084" spans="1:2" x14ac:dyDescent="0.25">
      <c r="A2084">
        <f ca="1">36566.7966741548*(((RANDBETWEEN(3800,4910))))</f>
        <v>152264141.35118064</v>
      </c>
      <c r="B2084">
        <v>191689406.52454245</v>
      </c>
    </row>
    <row r="2085" spans="1:2" x14ac:dyDescent="0.25">
      <c r="A2085">
        <f ca="1">29703.8539375238*(((RANDBETWEEN(3800,4910))))</f>
        <v>139519001.9445495</v>
      </c>
      <c r="B2085">
        <v>164976353.90982124</v>
      </c>
    </row>
    <row r="2086" spans="1:2" x14ac:dyDescent="0.25">
      <c r="A2086">
        <f ca="1">31948.1645269321*(((RANDBETWEEN(3800,4910))))</f>
        <v>152360796.62893918</v>
      </c>
      <c r="B2086">
        <v>174112103.71465045</v>
      </c>
    </row>
    <row r="2087" spans="1:2" x14ac:dyDescent="0.25">
      <c r="A2087">
        <f ca="1">34726.9938641741*(((RANDBETWEEN(3800,4910))))</f>
        <v>146999365.0270488</v>
      </c>
      <c r="B2087">
        <v>203031044.01367694</v>
      </c>
    </row>
    <row r="2088" spans="1:2" x14ac:dyDescent="0.25">
      <c r="A2088">
        <f ca="1">40543.1402953949*(((RANDBETWEEN(3800,4910))))</f>
        <v>166956651.73643634</v>
      </c>
      <c r="B2088">
        <v>199368677.66201472</v>
      </c>
    </row>
    <row r="2089" spans="1:2" x14ac:dyDescent="0.25">
      <c r="A2089">
        <f ca="1">32822.5534873242*(((RANDBETWEEN(3800,4910))))</f>
        <v>151771487.32538727</v>
      </c>
      <c r="B2089">
        <v>153649846.39365876</v>
      </c>
    </row>
    <row r="2090" spans="1:2" x14ac:dyDescent="0.25">
      <c r="A2090">
        <f ca="1">34607.0987792526*(((RANDBETWEEN(3800,4910))))</f>
        <v>136075112.40002114</v>
      </c>
      <c r="B2090">
        <v>147535579.92563546</v>
      </c>
    </row>
    <row r="2091" spans="1:2" x14ac:dyDescent="0.25">
      <c r="A2091">
        <f ca="1">30712.7128367303*(((RANDBETWEEN(3800,4910))))</f>
        <v>135443063.6099804</v>
      </c>
      <c r="B2091">
        <v>166968621.38250548</v>
      </c>
    </row>
    <row r="2092" spans="1:2" x14ac:dyDescent="0.25">
      <c r="A2092">
        <f ca="1">32287.92593065*(((RANDBETWEEN(3800,4910))))</f>
        <v>147910988.6883077</v>
      </c>
      <c r="B2092">
        <v>190835775.95701095</v>
      </c>
    </row>
    <row r="2093" spans="1:2" x14ac:dyDescent="0.25">
      <c r="A2093">
        <f ca="1">31893.2847097207*(((RANDBETWEEN(3800,4910))))</f>
        <v>153757525.58556327</v>
      </c>
      <c r="B2093">
        <v>169002436.42559457</v>
      </c>
    </row>
    <row r="2094" spans="1:2" x14ac:dyDescent="0.25">
      <c r="A2094">
        <f ca="1">31939.548606179*(((RANDBETWEEN(3800,4910))))</f>
        <v>156216332.23282129</v>
      </c>
      <c r="B2094">
        <v>151843732.21571958</v>
      </c>
    </row>
    <row r="2095" spans="1:2" x14ac:dyDescent="0.25">
      <c r="A2095">
        <f ca="1">27634.6978451734*(((RANDBETWEEN(3800,4910))))</f>
        <v>135161307.16074309</v>
      </c>
      <c r="B2095">
        <v>188140229.11653006</v>
      </c>
    </row>
    <row r="2096" spans="1:2" x14ac:dyDescent="0.25">
      <c r="A2096">
        <f ca="1">31351.0441547521*(((RANDBETWEEN(3800,4910))))</f>
        <v>140797539.29899174</v>
      </c>
      <c r="B2096">
        <v>169179302.38763088</v>
      </c>
    </row>
    <row r="2097" spans="1:2" x14ac:dyDescent="0.25">
      <c r="A2097">
        <f ca="1">41512.1912331017*(((RANDBETWEEN(3800,4910))))</f>
        <v>163225935.92855605</v>
      </c>
      <c r="B2097">
        <v>149195315.83873147</v>
      </c>
    </row>
    <row r="2098" spans="1:2" x14ac:dyDescent="0.25">
      <c r="A2098">
        <f ca="1">27466.9150993629*(((RANDBETWEEN(3800,4910))))</f>
        <v>129533971.60859521</v>
      </c>
      <c r="B2098">
        <v>143573382.06380534</v>
      </c>
    </row>
    <row r="2099" spans="1:2" x14ac:dyDescent="0.25">
      <c r="A2099">
        <f ca="1">36997.7961318921*(((RANDBETWEEN(3800,4910))))</f>
        <v>155797719.51139745</v>
      </c>
      <c r="B2099">
        <v>153746005.93414989</v>
      </c>
    </row>
    <row r="2100" spans="1:2" x14ac:dyDescent="0.25">
      <c r="A2100">
        <f ca="1">34939.8247219204*(((RANDBETWEEN(3800,4910))))</f>
        <v>157089451.94975421</v>
      </c>
      <c r="B2100">
        <v>163394789.04092252</v>
      </c>
    </row>
    <row r="2101" spans="1:2" x14ac:dyDescent="0.25">
      <c r="A2101">
        <f ca="1">31175.1842407631*(((RANDBETWEEN(3800,4910))))</f>
        <v>126072445.069646</v>
      </c>
      <c r="B2101">
        <v>178426503.01885113</v>
      </c>
    </row>
    <row r="2102" spans="1:2" x14ac:dyDescent="0.25">
      <c r="A2102">
        <f ca="1">37748.5269560433*(((RANDBETWEEN(3800,4910))))</f>
        <v>185156524.71939245</v>
      </c>
      <c r="B2102">
        <v>143475425.4191815</v>
      </c>
    </row>
    <row r="2103" spans="1:2" x14ac:dyDescent="0.25">
      <c r="A2103">
        <f ca="1">30636.0036900016*(((RANDBETWEEN(3800,4910))))</f>
        <v>141017524.98507726</v>
      </c>
      <c r="B2103">
        <v>166910057.83482111</v>
      </c>
    </row>
    <row r="2104" spans="1:2" x14ac:dyDescent="0.25">
      <c r="A2104">
        <f ca="1">29581.4205061337*(((RANDBETWEEN(3800,4910))))</f>
        <v>125809781.41258676</v>
      </c>
      <c r="B2104">
        <v>172776449.63940236</v>
      </c>
    </row>
    <row r="2105" spans="1:2" x14ac:dyDescent="0.25">
      <c r="A2105">
        <f ca="1">35567.9996909543*(((RANDBETWEEN(3800,4910))))</f>
        <v>173785246.49000287</v>
      </c>
      <c r="B2105">
        <v>201838764.50232652</v>
      </c>
    </row>
    <row r="2106" spans="1:2" x14ac:dyDescent="0.25">
      <c r="A2106">
        <f ca="1">40029.8175166802*(((RANDBETWEEN(3800,4910))))</f>
        <v>152753783.64365146</v>
      </c>
      <c r="B2106">
        <v>162798480.85757786</v>
      </c>
    </row>
    <row r="2107" spans="1:2" x14ac:dyDescent="0.25">
      <c r="A2107">
        <f ca="1">31974.1950466953*(((RANDBETWEEN(3800,4910))))</f>
        <v>146026148.77825737</v>
      </c>
      <c r="B2107">
        <v>196737274.50101963</v>
      </c>
    </row>
    <row r="2108" spans="1:2" x14ac:dyDescent="0.25">
      <c r="A2108">
        <f ca="1">32089.3859132389*(((RANDBETWEEN(3800,4910))))</f>
        <v>135192582.85247561</v>
      </c>
      <c r="B2108">
        <v>152135176.96292895</v>
      </c>
    </row>
    <row r="2109" spans="1:2" x14ac:dyDescent="0.25">
      <c r="A2109">
        <f ca="1">31422.1062190383*(((RANDBETWEEN(3800,4910))))</f>
        <v>126348289.10675287</v>
      </c>
      <c r="B2109">
        <v>198742952.40654576</v>
      </c>
    </row>
    <row r="2110" spans="1:2" x14ac:dyDescent="0.25">
      <c r="A2110">
        <f ca="1">37038.0979478764*(((RANDBETWEEN(3800,4910))))</f>
        <v>174856860.41192451</v>
      </c>
      <c r="B2110">
        <v>143824168.54814395</v>
      </c>
    </row>
    <row r="2111" spans="1:2" x14ac:dyDescent="0.25">
      <c r="A2111">
        <f ca="1">28602.6821403511*(((RANDBETWEEN(3800,4910))))</f>
        <v>136062958.94164994</v>
      </c>
      <c r="B2111">
        <v>156626352.0852806</v>
      </c>
    </row>
    <row r="2112" spans="1:2" x14ac:dyDescent="0.25">
      <c r="A2112">
        <f ca="1">38188.1173105913*(((RANDBETWEEN(3800,4910))))</f>
        <v>178605824.66163528</v>
      </c>
      <c r="B2112">
        <v>147941655.17136878</v>
      </c>
    </row>
    <row r="2113" spans="1:2" x14ac:dyDescent="0.25">
      <c r="A2113">
        <f ca="1">31447.9676297441*(((RANDBETWEEN(3800,4910))))</f>
        <v>139471736.43791506</v>
      </c>
      <c r="B2113">
        <v>173220297.86906821</v>
      </c>
    </row>
    <row r="2114" spans="1:2" x14ac:dyDescent="0.25">
      <c r="A2114">
        <f ca="1">31659.0484541961*(((RANDBETWEEN(3800,4910))))</f>
        <v>130815188.21273828</v>
      </c>
      <c r="B2114">
        <v>173123164.17729449</v>
      </c>
    </row>
    <row r="2115" spans="1:2" x14ac:dyDescent="0.25">
      <c r="A2115">
        <f ca="1">32368.7792275456*(((RANDBETWEEN(3800,4910))))</f>
        <v>139509438.4707216</v>
      </c>
      <c r="B2115">
        <v>174540154.14175713</v>
      </c>
    </row>
    <row r="2116" spans="1:2" x14ac:dyDescent="0.25">
      <c r="A2116">
        <f ca="1">36434.9428402884*(((RANDBETWEEN(3800,4910))))</f>
        <v>166289079.12307638</v>
      </c>
      <c r="B2116">
        <v>151619631.07268283</v>
      </c>
    </row>
    <row r="2117" spans="1:2" x14ac:dyDescent="0.25">
      <c r="A2117">
        <f ca="1">35921.156349777*(((RANDBETWEEN(3800,4910))))</f>
        <v>143648704.24275813</v>
      </c>
      <c r="B2117">
        <v>166432041.49027678</v>
      </c>
    </row>
    <row r="2118" spans="1:2" x14ac:dyDescent="0.25">
      <c r="A2118">
        <f ca="1">36294.3679181851*(((RANDBETWEEN(3800,4910))))</f>
        <v>154686596.06730473</v>
      </c>
      <c r="B2118">
        <v>163795820.49544507</v>
      </c>
    </row>
    <row r="2119" spans="1:2" x14ac:dyDescent="0.25">
      <c r="A2119">
        <f ca="1">40074.9398702488*(((RANDBETWEEN(3800,4910))))</f>
        <v>183623374.48547998</v>
      </c>
      <c r="B2119">
        <v>152347653.79151124</v>
      </c>
    </row>
    <row r="2120" spans="1:2" x14ac:dyDescent="0.25">
      <c r="A2120">
        <f ca="1">32411.7509741105*(((RANDBETWEEN(3800,4910))))</f>
        <v>123294300.70551616</v>
      </c>
      <c r="B2120">
        <v>155017537.54270887</v>
      </c>
    </row>
    <row r="2121" spans="1:2" x14ac:dyDescent="0.25">
      <c r="A2121">
        <f ca="1">40431.5173947013*(((RANDBETWEEN(3800,4910))))</f>
        <v>182912184.69362852</v>
      </c>
      <c r="B2121">
        <v>179439024.07848138</v>
      </c>
    </row>
    <row r="2122" spans="1:2" x14ac:dyDescent="0.25">
      <c r="A2122">
        <f ca="1">35513.6645661988*(((RANDBETWEEN(3800,4910))))</f>
        <v>168618879.36031201</v>
      </c>
      <c r="B2122">
        <v>169703613.43878409</v>
      </c>
    </row>
    <row r="2123" spans="1:2" x14ac:dyDescent="0.25">
      <c r="A2123">
        <f ca="1">39832.4712861919*(((RANDBETWEEN(3800,4910))))</f>
        <v>186774457.86095366</v>
      </c>
      <c r="B2123">
        <v>188322826.85691592</v>
      </c>
    </row>
    <row r="2124" spans="1:2" x14ac:dyDescent="0.25">
      <c r="A2124">
        <f ca="1">32279.4624310733*(((RANDBETWEEN(3800,4910))))</f>
        <v>122920192.937527</v>
      </c>
      <c r="B2124">
        <v>156313831.78970799</v>
      </c>
    </row>
    <row r="2125" spans="1:2" x14ac:dyDescent="0.25">
      <c r="A2125">
        <f ca="1">31505.5272655239*(((RANDBETWEEN(3800,4910))))</f>
        <v>133173863.75136946</v>
      </c>
      <c r="B2125">
        <v>156358083.42167404</v>
      </c>
    </row>
    <row r="2126" spans="1:2" x14ac:dyDescent="0.25">
      <c r="A2126">
        <f ca="1">32380.2623679481*(((RANDBETWEEN(3800,4910))))</f>
        <v>131301963.90202954</v>
      </c>
      <c r="B2126">
        <v>158196123.57039201</v>
      </c>
    </row>
    <row r="2127" spans="1:2" x14ac:dyDescent="0.25">
      <c r="A2127">
        <f ca="1">29743.2859170988*(((RANDBETWEEN(3800,4910))))</f>
        <v>117039830.08378361</v>
      </c>
      <c r="B2127">
        <v>188999846.43901578</v>
      </c>
    </row>
    <row r="2128" spans="1:2" x14ac:dyDescent="0.25">
      <c r="A2128">
        <f ca="1">32780.6411645359*(((RANDBETWEEN(3800,4910))))</f>
        <v>128926261.70011954</v>
      </c>
      <c r="B2128">
        <v>198348364.11390939</v>
      </c>
    </row>
    <row r="2129" spans="1:2" x14ac:dyDescent="0.25">
      <c r="A2129">
        <f ca="1">36660.740294053*(((RANDBETWEEN(3800,4910))))</f>
        <v>155404878.10649073</v>
      </c>
      <c r="B2129">
        <v>190197317.66969961</v>
      </c>
    </row>
    <row r="2130" spans="1:2" x14ac:dyDescent="0.25">
      <c r="A2130">
        <f ca="1">39295.2423023849*(((RANDBETWEEN(3800,4910))))</f>
        <v>183626667.27904484</v>
      </c>
      <c r="B2130">
        <v>169937512.60587859</v>
      </c>
    </row>
    <row r="2131" spans="1:2" x14ac:dyDescent="0.25">
      <c r="A2131">
        <f ca="1">33554.865493194*(((RANDBETWEEN(3800,4910))))</f>
        <v>148346060.34541047</v>
      </c>
      <c r="B2131">
        <v>156450966.87763551</v>
      </c>
    </row>
    <row r="2132" spans="1:2" x14ac:dyDescent="0.25">
      <c r="A2132">
        <f ca="1">37340.3664803487*(((RANDBETWEEN(3800,4910))))</f>
        <v>181474181.09449452</v>
      </c>
      <c r="B2132">
        <v>155472335.96536452</v>
      </c>
    </row>
    <row r="2133" spans="1:2" x14ac:dyDescent="0.25">
      <c r="A2133">
        <f ca="1">30830.0107511979*(((RANDBETWEEN(3800,4910))))</f>
        <v>137717658.02560121</v>
      </c>
      <c r="B2133">
        <v>164920503.8578296</v>
      </c>
    </row>
    <row r="2134" spans="1:2" x14ac:dyDescent="0.25">
      <c r="A2134">
        <f ca="1">37329.3064768513*(((RANDBETWEEN(3800,4910))))</f>
        <v>173581275.11735854</v>
      </c>
      <c r="B2134">
        <v>143969999.93821657</v>
      </c>
    </row>
    <row r="2135" spans="1:2" x14ac:dyDescent="0.25">
      <c r="A2135">
        <f ca="1">37138.5546837431*(((RANDBETWEEN(3800,4910))))</f>
        <v>141609309.00911254</v>
      </c>
      <c r="B2135">
        <v>150897964.35470429</v>
      </c>
    </row>
    <row r="2136" spans="1:2" x14ac:dyDescent="0.25">
      <c r="A2136">
        <f ca="1">31233.1774344366*(((RANDBETWEEN(3800,4910))))</f>
        <v>130523448.49851051</v>
      </c>
      <c r="B2136">
        <v>166492051.61595142</v>
      </c>
    </row>
    <row r="2137" spans="1:2" x14ac:dyDescent="0.25">
      <c r="A2137">
        <f ca="1">31454.7437635749*(((RANDBETWEEN(3800,4910))))</f>
        <v>144880549.77502596</v>
      </c>
      <c r="B2137">
        <v>167194821.43367505</v>
      </c>
    </row>
    <row r="2138" spans="1:2" x14ac:dyDescent="0.25">
      <c r="A2138">
        <f ca="1">33695.6950467168*(((RANDBETWEEN(3800,4910))))</f>
        <v>150889322.41919777</v>
      </c>
      <c r="B2138">
        <v>160261605.88127643</v>
      </c>
    </row>
    <row r="2139" spans="1:2" x14ac:dyDescent="0.25">
      <c r="A2139">
        <f ca="1">33945.3173988131*(((RANDBETWEEN(3800,4910))))</f>
        <v>136663847.84762171</v>
      </c>
      <c r="B2139">
        <v>177687005.41473666</v>
      </c>
    </row>
    <row r="2140" spans="1:2" x14ac:dyDescent="0.25">
      <c r="A2140">
        <f ca="1">32554.5081209893*(((RANDBETWEEN(3800,4910))))</f>
        <v>144835006.63028142</v>
      </c>
      <c r="B2140">
        <v>157011220.62533945</v>
      </c>
    </row>
    <row r="2141" spans="1:2" x14ac:dyDescent="0.25">
      <c r="A2141">
        <f ca="1">30717.0538918485*(((RANDBETWEEN(3800,4910))))</f>
        <v>119458622.58539873</v>
      </c>
      <c r="B2141">
        <v>149638877.67942727</v>
      </c>
    </row>
    <row r="2142" spans="1:2" x14ac:dyDescent="0.25">
      <c r="A2142">
        <f ca="1">35639.5938622907*(((RANDBETWEEN(3800,4910))))</f>
        <v>138816218.09362212</v>
      </c>
      <c r="B2142">
        <v>161840076.70466995</v>
      </c>
    </row>
    <row r="2143" spans="1:2" x14ac:dyDescent="0.25">
      <c r="A2143">
        <f ca="1">31397.1343154301*(((RANDBETWEEN(3800,4910))))</f>
        <v>138053199.58494622</v>
      </c>
      <c r="B2143">
        <v>148305697.15035155</v>
      </c>
    </row>
    <row r="2144" spans="1:2" x14ac:dyDescent="0.25">
      <c r="A2144">
        <f ca="1">31208.4092935042*(((RANDBETWEEN(3800,4910))))</f>
        <v>140094549.31854051</v>
      </c>
      <c r="B2144">
        <v>158695058.87824458</v>
      </c>
    </row>
    <row r="2145" spans="1:2" x14ac:dyDescent="0.25">
      <c r="A2145">
        <f ca="1">35368.4776612583*(((RANDBETWEEN(3800,4910))))</f>
        <v>164817105.9014639</v>
      </c>
      <c r="B2145">
        <v>162866896.56062019</v>
      </c>
    </row>
    <row r="2146" spans="1:2" x14ac:dyDescent="0.25">
      <c r="A2146">
        <f ca="1">30573.1950106525*(((RANDBETWEEN(3800,4910))))</f>
        <v>131617604.52085885</v>
      </c>
      <c r="B2146">
        <v>152924069.9549464</v>
      </c>
    </row>
    <row r="2147" spans="1:2" x14ac:dyDescent="0.25">
      <c r="A2147">
        <f ca="1">37343.9831862337*(((RANDBETWEEN(3800,4910))))</f>
        <v>158637240.57512075</v>
      </c>
      <c r="B2147">
        <v>143520373.84265429</v>
      </c>
    </row>
    <row r="2148" spans="1:2" x14ac:dyDescent="0.25">
      <c r="A2148">
        <f ca="1">30803.2196069454*(((RANDBETWEEN(3800,4910))))</f>
        <v>146900554.3055225</v>
      </c>
      <c r="B2148">
        <v>158130457.33208317</v>
      </c>
    </row>
    <row r="2149" spans="1:2" x14ac:dyDescent="0.25">
      <c r="A2149">
        <f ca="1">41016.23084668*(((RANDBETWEEN(3800,4910))))</f>
        <v>175262354.4078635</v>
      </c>
      <c r="B2149">
        <v>179957218.45813867</v>
      </c>
    </row>
    <row r="2150" spans="1:2" x14ac:dyDescent="0.25">
      <c r="A2150">
        <f ca="1">37214.4370887337*(((RANDBETWEEN(3800,4910))))</f>
        <v>180899378.68833455</v>
      </c>
      <c r="B2150">
        <v>203118791.13474268</v>
      </c>
    </row>
    <row r="2151" spans="1:2" x14ac:dyDescent="0.25">
      <c r="A2151">
        <f ca="1">31576.3216736569*(((RANDBETWEEN(3800,4910))))</f>
        <v>135683454.23170373</v>
      </c>
      <c r="B2151">
        <v>169514216.04603955</v>
      </c>
    </row>
    <row r="2152" spans="1:2" x14ac:dyDescent="0.25">
      <c r="A2152">
        <f ca="1">33485.1643649196*(((RANDBETWEEN(3800,4910))))</f>
        <v>140202383.19591826</v>
      </c>
      <c r="B2152">
        <v>163908824.80739284</v>
      </c>
    </row>
    <row r="2153" spans="1:2" x14ac:dyDescent="0.25">
      <c r="A2153">
        <f ca="1">33905.1856894852*(((RANDBETWEEN(3800,4910))))</f>
        <v>156845388.99955869</v>
      </c>
      <c r="B2153">
        <v>175492628.03330672</v>
      </c>
    </row>
    <row r="2154" spans="1:2" x14ac:dyDescent="0.25">
      <c r="A2154">
        <f ca="1">29422.0363398552*(((RANDBETWEEN(3800,4910))))</f>
        <v>121924918.59236</v>
      </c>
      <c r="B2154">
        <v>173980338.50884944</v>
      </c>
    </row>
    <row r="2155" spans="1:2" x14ac:dyDescent="0.25">
      <c r="A2155">
        <f ca="1">33550.745044406*(((RANDBETWEEN(3800,4910))))</f>
        <v>151011903.44487149</v>
      </c>
      <c r="B2155">
        <v>145260483.66687897</v>
      </c>
    </row>
    <row r="2156" spans="1:2" x14ac:dyDescent="0.25">
      <c r="A2156">
        <f ca="1">35413.8045653755*(((RANDBETWEEN(3800,4910))))</f>
        <v>171898607.36033273</v>
      </c>
      <c r="B2156">
        <v>160682501.38906962</v>
      </c>
    </row>
    <row r="2157" spans="1:2" x14ac:dyDescent="0.25">
      <c r="A2157">
        <f ca="1">33552.2834600575*(((RANDBETWEEN(3800,4910))))</f>
        <v>132363758.24992698</v>
      </c>
      <c r="B2157">
        <v>155422069.60671341</v>
      </c>
    </row>
    <row r="2158" spans="1:2" x14ac:dyDescent="0.25">
      <c r="A2158">
        <f ca="1">37348.0698144907*(((RANDBETWEEN(3800,4910))))</f>
        <v>145769516.48595729</v>
      </c>
      <c r="B2158">
        <v>187257474.55585936</v>
      </c>
    </row>
    <row r="2159" spans="1:2" x14ac:dyDescent="0.25">
      <c r="A2159">
        <f ca="1">31363.0236936193*(((RANDBETWEEN(3800,4910))))</f>
        <v>145085347.60668302</v>
      </c>
      <c r="B2159">
        <v>163660409.25373852</v>
      </c>
    </row>
    <row r="2160" spans="1:2" x14ac:dyDescent="0.25">
      <c r="A2160">
        <f ca="1">36783.408701411*(((RANDBETWEEN(3800,4910))))</f>
        <v>143308160.30069742</v>
      </c>
      <c r="B2160">
        <v>157668819.48424888</v>
      </c>
    </row>
    <row r="2161" spans="1:2" x14ac:dyDescent="0.25">
      <c r="A2161">
        <f ca="1">30186.445589891*(((RANDBETWEEN(3800,4910))))</f>
        <v>139551937.96206591</v>
      </c>
      <c r="B2161">
        <v>174244758.92456904</v>
      </c>
    </row>
    <row r="2162" spans="1:2" x14ac:dyDescent="0.25">
      <c r="A2162">
        <f ca="1">32372.3831794951*(((RANDBETWEEN(3800,4910))))</f>
        <v>152603414.30813968</v>
      </c>
      <c r="B2162">
        <v>154644763.06727526</v>
      </c>
    </row>
    <row r="2163" spans="1:2" x14ac:dyDescent="0.25">
      <c r="A2163">
        <f ca="1">31707.4295421208*(((RANDBETWEEN(3800,4910))))</f>
        <v>140273668.29434243</v>
      </c>
      <c r="B2163">
        <v>164750304.11514407</v>
      </c>
    </row>
    <row r="2164" spans="1:2" x14ac:dyDescent="0.25">
      <c r="A2164">
        <f ca="1">31691.9733299116*(((RANDBETWEEN(3800,4910))))</f>
        <v>130792773.93254507</v>
      </c>
      <c r="B2164">
        <v>174466885.36873925</v>
      </c>
    </row>
    <row r="2165" spans="1:2" x14ac:dyDescent="0.25">
      <c r="A2165">
        <f ca="1">32763.5910976542*(((RANDBETWEEN(3800,4910))))</f>
        <v>145994561.93114734</v>
      </c>
      <c r="B2165">
        <v>148739112.04972941</v>
      </c>
    </row>
    <row r="2166" spans="1:2" x14ac:dyDescent="0.25">
      <c r="A2166">
        <f ca="1">39816.2020234213*(((RANDBETWEEN(3800,4910))))</f>
        <v>177301547.610295</v>
      </c>
      <c r="B2166">
        <v>182014606.11077967</v>
      </c>
    </row>
    <row r="2167" spans="1:2" x14ac:dyDescent="0.25">
      <c r="A2167">
        <f ca="1">33890.5421200642*(((RANDBETWEEN(3800,4910))))</f>
        <v>141120217.38794714</v>
      </c>
      <c r="B2167">
        <v>158009080.0897378</v>
      </c>
    </row>
    <row r="2168" spans="1:2" x14ac:dyDescent="0.25">
      <c r="A2168">
        <f ca="1">30715.5857925433*(((RANDBETWEEN(3800,4910))))</f>
        <v>139940208.87082744</v>
      </c>
      <c r="B2168">
        <v>196129600.44908372</v>
      </c>
    </row>
    <row r="2169" spans="1:2" x14ac:dyDescent="0.25">
      <c r="A2169">
        <f ca="1">31411.3719832625*(((RANDBETWEEN(3800,4910))))</f>
        <v>149863655.73214552</v>
      </c>
      <c r="B2169">
        <v>194240559.58819914</v>
      </c>
    </row>
    <row r="2170" spans="1:2" x14ac:dyDescent="0.25">
      <c r="A2170">
        <f ca="1">38632.9418020616*(((RANDBETWEEN(3800,4910))))</f>
        <v>165387623.85462567</v>
      </c>
      <c r="B2170">
        <v>143867644.09627607</v>
      </c>
    </row>
    <row r="2171" spans="1:2" x14ac:dyDescent="0.25">
      <c r="A2171">
        <f ca="1">32072.4039911176*(((RANDBETWEEN(3800,4910))))</f>
        <v>125114447.96934958</v>
      </c>
      <c r="B2171">
        <v>155307127.77359492</v>
      </c>
    </row>
    <row r="2172" spans="1:2" x14ac:dyDescent="0.25">
      <c r="A2172">
        <f ca="1">34241.4112938743*(((RANDBETWEEN(3800,4910))))</f>
        <v>164016360.09765813</v>
      </c>
      <c r="B2172">
        <v>163101832.82185653</v>
      </c>
    </row>
    <row r="2173" spans="1:2" x14ac:dyDescent="0.25">
      <c r="A2173">
        <f ca="1">34563.3291996792*(((RANDBETWEEN(3800,4910))))</f>
        <v>149417272.13021299</v>
      </c>
      <c r="B2173">
        <v>147500295.72060823</v>
      </c>
    </row>
    <row r="2174" spans="1:2" x14ac:dyDescent="0.25">
      <c r="A2174">
        <f ca="1">37650.2211299343*(((RANDBETWEEN(3800,4910))))</f>
        <v>147137064.17578316</v>
      </c>
      <c r="B2174">
        <v>160159058.75407672</v>
      </c>
    </row>
    <row r="2175" spans="1:2" x14ac:dyDescent="0.25">
      <c r="A2175">
        <f ca="1">31080.4682871469*(((RANDBETWEEN(3800,4910))))</f>
        <v>141695854.92110255</v>
      </c>
      <c r="B2175">
        <v>144925292.41179848</v>
      </c>
    </row>
    <row r="2176" spans="1:2" x14ac:dyDescent="0.25">
      <c r="A2176">
        <f ca="1">29613.6267342975*(((RANDBETWEEN(3800,4910))))</f>
        <v>141582749.41667631</v>
      </c>
      <c r="B2176">
        <v>154838901.78622976</v>
      </c>
    </row>
    <row r="2177" spans="1:2" x14ac:dyDescent="0.25">
      <c r="A2177">
        <f ca="1">40849.5438598892*(((RANDBETWEEN(3800,4910))))</f>
        <v>157638389.75531232</v>
      </c>
      <c r="B2177">
        <v>144011251.96975318</v>
      </c>
    </row>
    <row r="2178" spans="1:2" x14ac:dyDescent="0.25">
      <c r="A2178">
        <f ca="1">38631.0899034944*(((RANDBETWEEN(3800,4910))))</f>
        <v>174226215.46475965</v>
      </c>
      <c r="B2178">
        <v>162108340.15096328</v>
      </c>
    </row>
    <row r="2179" spans="1:2" x14ac:dyDescent="0.25">
      <c r="A2179">
        <f ca="1">29200.3656857519*(((RANDBETWEEN(3800,4910))))</f>
        <v>128978015.23396634</v>
      </c>
      <c r="B2179">
        <v>148843137.29656601</v>
      </c>
    </row>
    <row r="2180" spans="1:2" x14ac:dyDescent="0.25">
      <c r="A2180">
        <f ca="1">28754.4482972978*(((RANDBETWEEN(3800,4910))))</f>
        <v>112803700.67029917</v>
      </c>
      <c r="B2180">
        <v>157264077.58020344</v>
      </c>
    </row>
    <row r="2181" spans="1:2" x14ac:dyDescent="0.25">
      <c r="A2181">
        <f ca="1">37893.1521340274*(((RANDBETWEEN(3800,4910))))</f>
        <v>156157679.94432697</v>
      </c>
      <c r="B2181">
        <v>198719933.38568908</v>
      </c>
    </row>
    <row r="2182" spans="1:2" x14ac:dyDescent="0.25">
      <c r="A2182">
        <f ca="1">32765.6197294517*(((RANDBETWEEN(3800,4910))))</f>
        <v>141776836.56933752</v>
      </c>
      <c r="B2182">
        <v>169236116.25380829</v>
      </c>
    </row>
    <row r="2183" spans="1:2" x14ac:dyDescent="0.25">
      <c r="A2183">
        <f ca="1">31946.2796989183*(((RANDBETWEEN(3800,4910))))</f>
        <v>132097866.55502711</v>
      </c>
      <c r="B2183">
        <v>153805310.51537448</v>
      </c>
    </row>
    <row r="2184" spans="1:2" x14ac:dyDescent="0.25">
      <c r="A2184">
        <f ca="1">31955.8187225694*(((RANDBETWEEN(3800,4910))))</f>
        <v>122614476.43849885</v>
      </c>
      <c r="B2184">
        <v>156289670.47492918</v>
      </c>
    </row>
    <row r="2185" spans="1:2" x14ac:dyDescent="0.25">
      <c r="A2185">
        <f ca="1">40481.9577313355*(((RANDBETWEEN(3800,4910))))</f>
        <v>158810720.18002933</v>
      </c>
      <c r="B2185">
        <v>145906818.78034747</v>
      </c>
    </row>
    <row r="2186" spans="1:2" x14ac:dyDescent="0.25">
      <c r="A2186">
        <f ca="1">31675.2245929498*(((RANDBETWEEN(3800,4910))))</f>
        <v>143488767.40606251</v>
      </c>
      <c r="B2186">
        <v>190144830.35217598</v>
      </c>
    </row>
    <row r="2187" spans="1:2" x14ac:dyDescent="0.25">
      <c r="A2187">
        <f ca="1">31116.3605457265*(((RANDBETWEEN(3800,4910))))</f>
        <v>144473262.01380822</v>
      </c>
      <c r="B2187">
        <v>183465327.41128555</v>
      </c>
    </row>
    <row r="2188" spans="1:2" x14ac:dyDescent="0.25">
      <c r="A2188">
        <f ca="1">33507.9400881241*(((RANDBETWEEN(3800,4910))))</f>
        <v>155476842.00889587</v>
      </c>
      <c r="B2188">
        <v>144981100.70627186</v>
      </c>
    </row>
    <row r="2189" spans="1:2" x14ac:dyDescent="0.25">
      <c r="A2189">
        <f ca="1">30877.7916307703*(((RANDBETWEEN(3800,4910))))</f>
        <v>132527481.67926627</v>
      </c>
      <c r="B2189">
        <v>157430612.21341127</v>
      </c>
    </row>
    <row r="2190" spans="1:2" x14ac:dyDescent="0.25">
      <c r="A2190">
        <f ca="1">32557.1532960401*(((RANDBETWEEN(3800,4910))))</f>
        <v>137130729.68292096</v>
      </c>
      <c r="B2190">
        <v>154774346.36289519</v>
      </c>
    </row>
    <row r="2191" spans="1:2" x14ac:dyDescent="0.25">
      <c r="A2191">
        <f ca="1">38227.0074634855*(((RANDBETWEEN(3800,4910))))</f>
        <v>179781616.10077241</v>
      </c>
      <c r="B2191">
        <v>157300991.6560092</v>
      </c>
    </row>
    <row r="2192" spans="1:2" x14ac:dyDescent="0.25">
      <c r="A2192">
        <f ca="1">33247.3468561392*(((RANDBETWEEN(3800,4910))))</f>
        <v>126639144.17503411</v>
      </c>
      <c r="B2192">
        <v>164497498.8796016</v>
      </c>
    </row>
    <row r="2193" spans="1:2" x14ac:dyDescent="0.25">
      <c r="A2193">
        <f ca="1">32927.4730314427*(((RANDBETWEEN(3800,4910))))</f>
        <v>137768547.16355637</v>
      </c>
      <c r="B2193">
        <v>146333530.45349929</v>
      </c>
    </row>
    <row r="2194" spans="1:2" x14ac:dyDescent="0.25">
      <c r="A2194">
        <f ca="1">33688.7341948113*(((RANDBETWEEN(3800,4910))))</f>
        <v>147186079.69713059</v>
      </c>
      <c r="B2194">
        <v>173640811.4751395</v>
      </c>
    </row>
    <row r="2195" spans="1:2" x14ac:dyDescent="0.25">
      <c r="A2195">
        <f ca="1">31648.6095609908*(((RANDBETWEEN(3800,4910))))</f>
        <v>128335111.76981768</v>
      </c>
      <c r="B2195">
        <v>164679944.86997011</v>
      </c>
    </row>
    <row r="2196" spans="1:2" x14ac:dyDescent="0.25">
      <c r="A2196">
        <f ca="1">29604.3222441844*(((RANDBETWEEN(3800,4910))))</f>
        <v>139673192.34806177</v>
      </c>
      <c r="B2196">
        <v>143955280.10317647</v>
      </c>
    </row>
    <row r="2197" spans="1:2" x14ac:dyDescent="0.25">
      <c r="A2197">
        <f ca="1">36241.1481493428*(((RANDBETWEEN(3800,4910))))</f>
        <v>166818004.93142471</v>
      </c>
      <c r="B2197">
        <v>147246921.51657367</v>
      </c>
    </row>
    <row r="2198" spans="1:2" x14ac:dyDescent="0.25">
      <c r="A2198">
        <f ca="1">32391.7840447823*(((RANDBETWEEN(3800,4910))))</f>
        <v>138669227.49571294</v>
      </c>
      <c r="B2198">
        <v>155201825.14146173</v>
      </c>
    </row>
    <row r="2199" spans="1:2" x14ac:dyDescent="0.25">
      <c r="A2199">
        <f ca="1">42447.963942944*(((RANDBETWEEN(3800,4910))))</f>
        <v>161938982.44233143</v>
      </c>
      <c r="B2199">
        <v>188755156.08109087</v>
      </c>
    </row>
    <row r="2200" spans="1:2" x14ac:dyDescent="0.25">
      <c r="A2200">
        <f ca="1">32437.640311643*(((RANDBETWEEN(3800,4910))))</f>
        <v>124236162.39359279</v>
      </c>
      <c r="B2200">
        <v>189866767.23410678</v>
      </c>
    </row>
    <row r="2201" spans="1:2" x14ac:dyDescent="0.25">
      <c r="A2201">
        <f ca="1">39537.2838103799*(((RANDBETWEEN(3800,4910))))</f>
        <v>161588878.93302268</v>
      </c>
      <c r="B2201">
        <v>177072321.98760986</v>
      </c>
    </row>
    <row r="2202" spans="1:2" x14ac:dyDescent="0.25">
      <c r="A2202">
        <f ca="1">28046.2958228675*(((RANDBETWEEN(3800,4910))))</f>
        <v>128452034.86873303</v>
      </c>
      <c r="B2202">
        <v>168170903.10973024</v>
      </c>
    </row>
    <row r="2203" spans="1:2" x14ac:dyDescent="0.25">
      <c r="A2203">
        <f ca="1">32722.6349993638*(((RANDBETWEEN(3800,4910))))</f>
        <v>136878782.2023389</v>
      </c>
      <c r="B2203">
        <v>181434326.90926281</v>
      </c>
    </row>
    <row r="2204" spans="1:2" x14ac:dyDescent="0.25">
      <c r="A2204">
        <f ca="1">35195.1845916029*(((RANDBETWEEN(3800,4910))))</f>
        <v>155210764.04896879</v>
      </c>
      <c r="B2204">
        <v>178290758.13022259</v>
      </c>
    </row>
    <row r="2205" spans="1:2" x14ac:dyDescent="0.25">
      <c r="A2205">
        <f ca="1">31155.1925224543*(((RANDBETWEEN(3800,4910))))</f>
        <v>145338973.11724925</v>
      </c>
      <c r="B2205">
        <v>147465663.5009335</v>
      </c>
    </row>
    <row r="2206" spans="1:2" x14ac:dyDescent="0.25">
      <c r="A2206">
        <f ca="1">35175.9010233965*(((RANDBETWEEN(3800,4910))))</f>
        <v>155336778.91931894</v>
      </c>
      <c r="B2206">
        <v>168665115.23390436</v>
      </c>
    </row>
    <row r="2207" spans="1:2" x14ac:dyDescent="0.25">
      <c r="A2207">
        <f ca="1">29928.5471869034*(((RANDBETWEEN(3800,4910))))</f>
        <v>133601034.64233665</v>
      </c>
      <c r="B2207">
        <v>160104926.45047489</v>
      </c>
    </row>
    <row r="2208" spans="1:2" x14ac:dyDescent="0.25">
      <c r="A2208">
        <f ca="1">28930.1050075032*(((RANDBETWEEN(3800,4910))))</f>
        <v>140976401.70156321</v>
      </c>
      <c r="B2208">
        <v>198348584.16364935</v>
      </c>
    </row>
    <row r="2209" spans="1:2" x14ac:dyDescent="0.25">
      <c r="A2209">
        <f ca="1">39677.1721002863*(((RANDBETWEEN(3800,4910))))</f>
        <v>165533162.00239456</v>
      </c>
      <c r="B2209">
        <v>201475486.12610137</v>
      </c>
    </row>
    <row r="2210" spans="1:2" x14ac:dyDescent="0.25">
      <c r="A2210">
        <f ca="1">32045.8564891031*(((RANDBETWEEN(3800,4910))))</f>
        <v>138694466.88483822</v>
      </c>
      <c r="B2210">
        <v>199639593.71813816</v>
      </c>
    </row>
    <row r="2211" spans="1:2" x14ac:dyDescent="0.25">
      <c r="A2211">
        <f ca="1">38094.257397937*(((RANDBETWEEN(3800,4910))))</f>
        <v>150167562.66266769</v>
      </c>
      <c r="B2211">
        <v>168751899.66366807</v>
      </c>
    </row>
    <row r="2212" spans="1:2" x14ac:dyDescent="0.25">
      <c r="A2212">
        <f ca="1">28496.614745602*(((RANDBETWEEN(3800,4910))))</f>
        <v>108714585.2544717</v>
      </c>
      <c r="B2212">
        <v>144342154.27050638</v>
      </c>
    </row>
    <row r="2213" spans="1:2" x14ac:dyDescent="0.25">
      <c r="A2213">
        <f ca="1">30139.2646152519*(((RANDBETWEEN(3800,4910))))</f>
        <v>144578052.35936335</v>
      </c>
      <c r="B2213">
        <v>143018288.57597971</v>
      </c>
    </row>
    <row r="2214" spans="1:2" x14ac:dyDescent="0.25">
      <c r="A2214">
        <f ca="1">32615.5568304514*(((RANDBETWEEN(3800,4910))))</f>
        <v>149901099.1927546</v>
      </c>
      <c r="B2214">
        <v>184637623.23251593</v>
      </c>
    </row>
    <row r="2215" spans="1:2" x14ac:dyDescent="0.25">
      <c r="A2215">
        <f ca="1">33032.1172280498*(((RANDBETWEEN(3800,4910))))</f>
        <v>133879171.1252858</v>
      </c>
      <c r="B2215">
        <v>178612610.8134836</v>
      </c>
    </row>
    <row r="2216" spans="1:2" x14ac:dyDescent="0.25">
      <c r="A2216">
        <f ca="1">36341.7903374119*(((RANDBETWEEN(3800,4910))))</f>
        <v>164119525.16375226</v>
      </c>
      <c r="B2216">
        <v>173669987.25722897</v>
      </c>
    </row>
    <row r="2217" spans="1:2" x14ac:dyDescent="0.25">
      <c r="A2217">
        <f ca="1">36403.3738825669*(((RANDBETWEEN(3800,4910))))</f>
        <v>169275688.55393621</v>
      </c>
      <c r="B2217">
        <v>161818194.90925828</v>
      </c>
    </row>
    <row r="2218" spans="1:2" x14ac:dyDescent="0.25">
      <c r="A2218">
        <f ca="1">28129.9573774493*(((RANDBETWEEN(3800,4910))))</f>
        <v>108019036.32940528</v>
      </c>
      <c r="B2218">
        <v>143860156.79999319</v>
      </c>
    </row>
    <row r="2219" spans="1:2" x14ac:dyDescent="0.25">
      <c r="A2219">
        <f ca="1">31110.3201209998*(((RANDBETWEEN(3800,4910))))</f>
        <v>119370298.30427638</v>
      </c>
      <c r="B2219">
        <v>167606275.78216571</v>
      </c>
    </row>
    <row r="2220" spans="1:2" x14ac:dyDescent="0.25">
      <c r="A2220">
        <f ca="1">39188.1496759643*(((RANDBETWEEN(3800,4910))))</f>
        <v>165099674.58483762</v>
      </c>
      <c r="B2220">
        <v>161268328.31956184</v>
      </c>
    </row>
    <row r="2221" spans="1:2" x14ac:dyDescent="0.25">
      <c r="A2221">
        <f ca="1">38003.0022997062*(((RANDBETWEEN(3800,4910))))</f>
        <v>154976243.37820175</v>
      </c>
      <c r="B2221">
        <v>179987852.68579245</v>
      </c>
    </row>
    <row r="2222" spans="1:2" x14ac:dyDescent="0.25">
      <c r="A2222">
        <f ca="1">34971.0210483748*(((RANDBETWEEN(3800,4910))))</f>
        <v>152123941.56043026</v>
      </c>
      <c r="B2222">
        <v>178452943.18030179</v>
      </c>
    </row>
    <row r="2223" spans="1:2" x14ac:dyDescent="0.25">
      <c r="A2223">
        <f ca="1">30792.5134339535*(((RANDBETWEEN(3800,4910))))</f>
        <v>126403267.64637916</v>
      </c>
      <c r="B2223">
        <v>143224279.58340949</v>
      </c>
    </row>
    <row r="2224" spans="1:2" x14ac:dyDescent="0.25">
      <c r="A2224">
        <f ca="1">30523.3059507005*(((RANDBETWEEN(3800,4910))))</f>
        <v>146633961.78716537</v>
      </c>
      <c r="B2224">
        <v>184820861.34620339</v>
      </c>
    </row>
    <row r="2225" spans="1:2" x14ac:dyDescent="0.25">
      <c r="A2225">
        <f ca="1">33899.0030072594*(((RANDBETWEEN(3800,4910))))</f>
        <v>136341790.09519729</v>
      </c>
      <c r="B2225">
        <v>167445930.60916075</v>
      </c>
    </row>
    <row r="2226" spans="1:2" x14ac:dyDescent="0.25">
      <c r="A2226">
        <f ca="1">29044.2033380433*(((RANDBETWEEN(3800,4910))))</f>
        <v>122421317.06985258</v>
      </c>
      <c r="B2226">
        <v>163003240.57289663</v>
      </c>
    </row>
    <row r="2227" spans="1:2" x14ac:dyDescent="0.25">
      <c r="A2227">
        <f ca="1">30887.7948186405*(((RANDBETWEEN(3800,4910))))</f>
        <v>118670907.69321686</v>
      </c>
      <c r="B2227">
        <v>187962002.46717137</v>
      </c>
    </row>
    <row r="2228" spans="1:2" x14ac:dyDescent="0.25">
      <c r="A2228">
        <f ca="1">30291.8564127636*(((RANDBETWEEN(3800,4910))))</f>
        <v>143734858.67856321</v>
      </c>
      <c r="B2228">
        <v>184988400.07359731</v>
      </c>
    </row>
    <row r="2229" spans="1:2" x14ac:dyDescent="0.25">
      <c r="A2229">
        <f ca="1">31599.3305949028*(((RANDBETWEEN(3800,4910))))</f>
        <v>144029748.85156679</v>
      </c>
      <c r="B2229">
        <v>189477028.34168363</v>
      </c>
    </row>
    <row r="2230" spans="1:2" x14ac:dyDescent="0.25">
      <c r="A2230">
        <f ca="1">33325.7469741736*(((RANDBETWEEN(3800,4910))))</f>
        <v>163096205.69160578</v>
      </c>
      <c r="B2230">
        <v>145947252.7246784</v>
      </c>
    </row>
    <row r="2231" spans="1:2" x14ac:dyDescent="0.25">
      <c r="A2231">
        <f ca="1">32588.6422325463*(((RANDBETWEEN(3800,4910))))</f>
        <v>155904064.44050166</v>
      </c>
      <c r="B2231">
        <v>179519825.08347458</v>
      </c>
    </row>
    <row r="2232" spans="1:2" x14ac:dyDescent="0.25">
      <c r="A2232">
        <f ca="1">32597.843835362*(((RANDBETWEEN(3800,4910))))</f>
        <v>138410444.92494687</v>
      </c>
      <c r="B2232">
        <v>147769484.87387288</v>
      </c>
    </row>
    <row r="2233" spans="1:2" x14ac:dyDescent="0.25">
      <c r="A2233">
        <f ca="1">35282.2653018522*(((RANDBETWEEN(3800,4910))))</f>
        <v>155347814.12405545</v>
      </c>
      <c r="B2233">
        <v>160007851.924546</v>
      </c>
    </row>
    <row r="2234" spans="1:2" x14ac:dyDescent="0.25">
      <c r="A2234">
        <f ca="1">30428.4072593673*(((RANDBETWEEN(3800,4910))))</f>
        <v>129838013.77572048</v>
      </c>
      <c r="B2234">
        <v>167744396.00989214</v>
      </c>
    </row>
    <row r="2235" spans="1:2" x14ac:dyDescent="0.25">
      <c r="A2235">
        <f ca="1">42734.2583645329*(((RANDBETWEEN(3800,4910))))</f>
        <v>188287142.35413206</v>
      </c>
      <c r="B2235">
        <v>192807179.27079722</v>
      </c>
    </row>
    <row r="2236" spans="1:2" x14ac:dyDescent="0.25">
      <c r="A2236">
        <f ca="1">33280.3085834773*(((RANDBETWEEN(3800,4910))))</f>
        <v>138612485.25018308</v>
      </c>
      <c r="B2236">
        <v>196762305.93030164</v>
      </c>
    </row>
    <row r="2237" spans="1:2" x14ac:dyDescent="0.25">
      <c r="A2237">
        <f ca="1">35530.0245327637*(((RANDBETWEEN(3800,4910))))</f>
        <v>151535554.63223717</v>
      </c>
      <c r="B2237">
        <v>182868342.88373291</v>
      </c>
    </row>
    <row r="2238" spans="1:2" x14ac:dyDescent="0.25">
      <c r="A2238">
        <f ca="1">30220.0265710549*(((RANDBETWEEN(3800,4910))))</f>
        <v>137410460.81858677</v>
      </c>
      <c r="B2238">
        <v>146524097.47979873</v>
      </c>
    </row>
    <row r="2239" spans="1:2" x14ac:dyDescent="0.25">
      <c r="A2239">
        <f ca="1">42030.4878968442*(((RANDBETWEEN(3800,4910))))</f>
        <v>182118104.05702615</v>
      </c>
      <c r="B2239">
        <v>153058400.19918758</v>
      </c>
    </row>
    <row r="2240" spans="1:2" x14ac:dyDescent="0.25">
      <c r="A2240">
        <f ca="1">33693.0073573155*(((RANDBETWEEN(3800,4910))))</f>
        <v>146901512.07789576</v>
      </c>
      <c r="B2240">
        <v>201322975.36937419</v>
      </c>
    </row>
    <row r="2241" spans="1:2" x14ac:dyDescent="0.25">
      <c r="A2241">
        <f ca="1">34897.7537183832*(((RANDBETWEEN(3800,4910))))</f>
        <v>164542908.78217667</v>
      </c>
      <c r="B2241">
        <v>183325678.68686104</v>
      </c>
    </row>
    <row r="2242" spans="1:2" x14ac:dyDescent="0.25">
      <c r="A2242">
        <f ca="1">27703.7651059467*(((RANDBETWEEN(3800,4910))))</f>
        <v>113252991.75311026</v>
      </c>
      <c r="B2242">
        <v>163511640.6147325</v>
      </c>
    </row>
    <row r="2243" spans="1:2" x14ac:dyDescent="0.25">
      <c r="A2243">
        <f ca="1">31720.0442571298*(((RANDBETWEEN(3800,4910))))</f>
        <v>144294481.32568362</v>
      </c>
      <c r="B2243">
        <v>168414381.30721763</v>
      </c>
    </row>
    <row r="2244" spans="1:2" x14ac:dyDescent="0.25">
      <c r="A2244">
        <f ca="1">34701.9631556076*(((RANDBETWEEN(3800,4910))))</f>
        <v>135025338.63846922</v>
      </c>
      <c r="B2244">
        <v>174659286.90004241</v>
      </c>
    </row>
    <row r="2245" spans="1:2" x14ac:dyDescent="0.25">
      <c r="A2245">
        <f ca="1">31978.0100316775*(((RANDBETWEEN(3800,4910))))</f>
        <v>132388961.53114484</v>
      </c>
      <c r="B2245">
        <v>169819150.9285205</v>
      </c>
    </row>
    <row r="2246" spans="1:2" x14ac:dyDescent="0.25">
      <c r="A2246">
        <f ca="1">32103.6722714506*(((RANDBETWEEN(3800,4910))))</f>
        <v>137628443.02770871</v>
      </c>
      <c r="B2246">
        <v>152076331.16038135</v>
      </c>
    </row>
    <row r="2247" spans="1:2" x14ac:dyDescent="0.25">
      <c r="A2247">
        <f ca="1">40523.2363048459*(((RANDBETWEEN(3800,4910))))</f>
        <v>169549220.69947505</v>
      </c>
      <c r="B2247">
        <v>158959585.17613682</v>
      </c>
    </row>
    <row r="2248" spans="1:2" x14ac:dyDescent="0.25">
      <c r="A2248">
        <f ca="1">30003.0452926037*(((RANDBETWEEN(3800,4910))))</f>
        <v>141044315.92053014</v>
      </c>
      <c r="B2248">
        <v>148191444.48010927</v>
      </c>
    </row>
    <row r="2249" spans="1:2" x14ac:dyDescent="0.25">
      <c r="A2249">
        <f ca="1">29692.7894665013*(((RANDBETWEEN(3800,4910))))</f>
        <v>141456449.01841217</v>
      </c>
      <c r="B2249">
        <v>192939061.70784205</v>
      </c>
    </row>
    <row r="2250" spans="1:2" x14ac:dyDescent="0.25">
      <c r="A2250">
        <f ca="1">30532.4686245087*(((RANDBETWEEN(3800,4910))))</f>
        <v>148754187.13860619</v>
      </c>
      <c r="B2250">
        <v>160923552.23304182</v>
      </c>
    </row>
    <row r="2251" spans="1:2" x14ac:dyDescent="0.25">
      <c r="A2251">
        <f ca="1">30623.5831092263*(((RANDBETWEEN(3800,4910))))</f>
        <v>118390772.30026904</v>
      </c>
      <c r="B2251">
        <v>192572463.72634345</v>
      </c>
    </row>
    <row r="2252" spans="1:2" x14ac:dyDescent="0.25">
      <c r="A2252">
        <f ca="1">32148.6399344563*(((RANDBETWEEN(3800,4910))))</f>
        <v>133899085.32701066</v>
      </c>
      <c r="B2252">
        <v>160951927.14712536</v>
      </c>
    </row>
    <row r="2253" spans="1:2" x14ac:dyDescent="0.25">
      <c r="A2253">
        <f ca="1">30475.1679608186*(((RANDBETWEEN(3800,4910))))</f>
        <v>135523071.9217605</v>
      </c>
      <c r="B2253">
        <v>181081968.75562119</v>
      </c>
    </row>
    <row r="2254" spans="1:2" x14ac:dyDescent="0.25">
      <c r="A2254">
        <f ca="1">34420.5755893157*(((RANDBETWEEN(3800,4910))))</f>
        <v>164220566.13662514</v>
      </c>
      <c r="B2254">
        <v>196743505.72018754</v>
      </c>
    </row>
    <row r="2255" spans="1:2" x14ac:dyDescent="0.25">
      <c r="A2255">
        <f ca="1">31622.1030749972*(((RANDBETWEEN(3800,4910))))</f>
        <v>121745096.83873902</v>
      </c>
      <c r="B2255">
        <v>191800850.70996353</v>
      </c>
    </row>
    <row r="2256" spans="1:2" x14ac:dyDescent="0.25">
      <c r="A2256">
        <f ca="1">29777.7333151935*(((RANDBETWEEN(3800,4910))))</f>
        <v>125274924.05701897</v>
      </c>
      <c r="B2256">
        <v>145602452.45213372</v>
      </c>
    </row>
    <row r="2257" spans="1:2" x14ac:dyDescent="0.25">
      <c r="A2257">
        <f ca="1">29846.413353548*(((RANDBETWEEN(3800,4910))))</f>
        <v>140099064.28155434</v>
      </c>
      <c r="B2257">
        <v>164333918.00270033</v>
      </c>
    </row>
    <row r="2258" spans="1:2" x14ac:dyDescent="0.25">
      <c r="A2258">
        <f ca="1">31676.7475280684*(((RANDBETWEEN(3800,4910))))</f>
        <v>122747396.6712649</v>
      </c>
      <c r="B2258">
        <v>201188010.22396618</v>
      </c>
    </row>
    <row r="2259" spans="1:2" x14ac:dyDescent="0.25">
      <c r="A2259">
        <f ca="1">30866.0786277586*(((RANDBETWEEN(3800,4910))))</f>
        <v>139885068.34100187</v>
      </c>
      <c r="B2259">
        <v>201521462.96778554</v>
      </c>
    </row>
    <row r="2260" spans="1:2" x14ac:dyDescent="0.25">
      <c r="A2260">
        <f ca="1">29597.0066775481*(((RANDBETWEEN(3800,4910))))</f>
        <v>125757681.37290217</v>
      </c>
      <c r="B2260">
        <v>181087078.63897723</v>
      </c>
    </row>
    <row r="2261" spans="1:2" x14ac:dyDescent="0.25">
      <c r="A2261">
        <f ca="1">34665.8312995415*(((RANDBETWEEN(3800,4910))))</f>
        <v>133498116.33453417</v>
      </c>
      <c r="B2261">
        <v>198450558.97101495</v>
      </c>
    </row>
    <row r="2262" spans="1:2" x14ac:dyDescent="0.25">
      <c r="A2262">
        <f ca="1">31385.9106956187*(((RANDBETWEEN(3800,4910))))</f>
        <v>134614170.97350863</v>
      </c>
      <c r="B2262">
        <v>198491225.19393057</v>
      </c>
    </row>
    <row r="2263" spans="1:2" x14ac:dyDescent="0.25">
      <c r="A2263">
        <f ca="1">35913.3548206819*(((RANDBETWEEN(3800,4910))))</f>
        <v>151985317.60112563</v>
      </c>
      <c r="B2263">
        <v>180593872.43890387</v>
      </c>
    </row>
    <row r="2264" spans="1:2" x14ac:dyDescent="0.25">
      <c r="A2264">
        <f ca="1">36182.3550654802*(((RANDBETWEEN(3800,4910))))</f>
        <v>172119463.04648909</v>
      </c>
      <c r="B2264">
        <v>192131250.97812745</v>
      </c>
    </row>
    <row r="2265" spans="1:2" x14ac:dyDescent="0.25">
      <c r="A2265">
        <f ca="1">34570.9783593085*(((RANDBETWEEN(3800,4910))))</f>
        <v>149208342.59877551</v>
      </c>
      <c r="B2265">
        <v>143071085.44526312</v>
      </c>
    </row>
    <row r="2266" spans="1:2" x14ac:dyDescent="0.25">
      <c r="A2266">
        <f ca="1">37564.5000731251*(((RANDBETWEEN(3800,4910))))</f>
        <v>144210115.78072745</v>
      </c>
      <c r="B2266">
        <v>151302654.20761067</v>
      </c>
    </row>
    <row r="2267" spans="1:2" x14ac:dyDescent="0.25">
      <c r="A2267">
        <f ca="1">30031.7547218398*(((RANDBETWEEN(3800,4910))))</f>
        <v>128926323.02085809</v>
      </c>
      <c r="B2267">
        <v>157930948.40721026</v>
      </c>
    </row>
    <row r="2268" spans="1:2" x14ac:dyDescent="0.25">
      <c r="A2268">
        <f ca="1">31184.3073837138*(((RANDBETWEEN(3800,4910))))</f>
        <v>131784883.00357448</v>
      </c>
      <c r="B2268">
        <v>166216761.24955699</v>
      </c>
    </row>
    <row r="2269" spans="1:2" x14ac:dyDescent="0.25">
      <c r="A2269">
        <f ca="1">29403.377641575*(((RANDBETWEEN(3800,4910))))</f>
        <v>117731124.07686648</v>
      </c>
      <c r="B2269">
        <v>171165915.72290722</v>
      </c>
    </row>
    <row r="2270" spans="1:2" x14ac:dyDescent="0.25">
      <c r="A2270">
        <f ca="1">30271.4401167658*(((RANDBETWEEN(3800,4910))))</f>
        <v>117998073.57515293</v>
      </c>
      <c r="B2270">
        <v>186029706.57924634</v>
      </c>
    </row>
    <row r="2271" spans="1:2" x14ac:dyDescent="0.25">
      <c r="A2271">
        <f ca="1">33666.6901808794*(((RANDBETWEEN(3800,4910))))</f>
        <v>132074425.57958983</v>
      </c>
      <c r="B2271">
        <v>156549638.60410738</v>
      </c>
    </row>
    <row r="2272" spans="1:2" x14ac:dyDescent="0.25">
      <c r="A2272">
        <f ca="1">35808.2531040445*(((RANDBETWEEN(3800,4910))))</f>
        <v>142910738.13824162</v>
      </c>
      <c r="B2272">
        <v>200546129.58536208</v>
      </c>
    </row>
    <row r="2273" spans="1:2" x14ac:dyDescent="0.25">
      <c r="A2273">
        <f ca="1">35150.7192020753*(((RANDBETWEEN(3800,4910))))</f>
        <v>153151683.56344199</v>
      </c>
      <c r="B2273">
        <v>185279528.06569579</v>
      </c>
    </row>
    <row r="2274" spans="1:2" x14ac:dyDescent="0.25">
      <c r="A2274">
        <f ca="1">30311.5579843149*(((RANDBETWEEN(3800,4910))))</f>
        <v>124034895.27181673</v>
      </c>
      <c r="B2274">
        <v>171164419.14260203</v>
      </c>
    </row>
    <row r="2275" spans="1:2" x14ac:dyDescent="0.25">
      <c r="A2275">
        <f ca="1">31668.4393065723*(((RANDBETWEEN(3800,4910))))</f>
        <v>126357072.83322343</v>
      </c>
      <c r="B2275">
        <v>148648529.56483346</v>
      </c>
    </row>
    <row r="2276" spans="1:2" x14ac:dyDescent="0.25">
      <c r="A2276">
        <f ca="1">36151.1293385389*(((RANDBETWEEN(3800,4910))))</f>
        <v>148653443.84007204</v>
      </c>
      <c r="B2276">
        <v>170746899.57743791</v>
      </c>
    </row>
    <row r="2277" spans="1:2" x14ac:dyDescent="0.25">
      <c r="A2277">
        <f ca="1">37470.6060674885*(((RANDBETWEEN(3800,4910))))</f>
        <v>162022900.63582027</v>
      </c>
      <c r="B2277">
        <v>146505074.61460364</v>
      </c>
    </row>
    <row r="2278" spans="1:2" x14ac:dyDescent="0.25">
      <c r="A2278">
        <f ca="1">29623.886912005*(((RANDBETWEEN(3800,4910))))</f>
        <v>121457936.33922035</v>
      </c>
      <c r="B2278">
        <v>173300725.98154449</v>
      </c>
    </row>
    <row r="2279" spans="1:2" x14ac:dyDescent="0.25">
      <c r="A2279">
        <f ca="1">36080.4152263386*(((RANDBETWEEN(3800,4910))))</f>
        <v>172392223.95144585</v>
      </c>
      <c r="B2279">
        <v>151356114.80931279</v>
      </c>
    </row>
    <row r="2280" spans="1:2" x14ac:dyDescent="0.25">
      <c r="A2280">
        <f ca="1">35059.4279690792*(((RANDBETWEEN(3800,4910))))</f>
        <v>160291704.67463002</v>
      </c>
      <c r="B2280">
        <v>154716035.31687343</v>
      </c>
    </row>
    <row r="2281" spans="1:2" x14ac:dyDescent="0.25">
      <c r="A2281">
        <f ca="1">34952.3358655553*(((RANDBETWEEN(3800,4910))))</f>
        <v>144877432.16272655</v>
      </c>
      <c r="B2281">
        <v>177605664.55928108</v>
      </c>
    </row>
    <row r="2282" spans="1:2" x14ac:dyDescent="0.25">
      <c r="A2282">
        <f ca="1">36690.7935272283*(((RANDBETWEEN(3800,4910))))</f>
        <v>165475478.80779979</v>
      </c>
      <c r="B2282">
        <v>156603839.09999394</v>
      </c>
    </row>
    <row r="2283" spans="1:2" x14ac:dyDescent="0.25">
      <c r="A2283">
        <f ca="1">34318.3120023642*(((RANDBETWEEN(3800,4910))))</f>
        <v>156697412.60279512</v>
      </c>
      <c r="B2283">
        <v>178294795.67912969</v>
      </c>
    </row>
    <row r="2284" spans="1:2" x14ac:dyDescent="0.25">
      <c r="A2284">
        <f ca="1">31125.4915443519*(((RANDBETWEEN(3800,4910))))</f>
        <v>146632190.6654419</v>
      </c>
      <c r="B2284">
        <v>168967372.45398259</v>
      </c>
    </row>
    <row r="2285" spans="1:2" x14ac:dyDescent="0.25">
      <c r="A2285">
        <f ca="1">38959.9998830421*(((RANDBETWEEN(3800,4910))))</f>
        <v>162307359.5127534</v>
      </c>
      <c r="B2285">
        <v>144828103.25306064</v>
      </c>
    </row>
    <row r="2286" spans="1:2" x14ac:dyDescent="0.25">
      <c r="A2286">
        <f ca="1">32329.6613405923*(((RANDBETWEEN(3800,4910))))</f>
        <v>156119934.61372</v>
      </c>
      <c r="B2286">
        <v>198267524.58508676</v>
      </c>
    </row>
    <row r="2287" spans="1:2" x14ac:dyDescent="0.25">
      <c r="A2287">
        <f ca="1">37108.276860006*(((RANDBETWEEN(3800,4910))))</f>
        <v>162756902.30798638</v>
      </c>
      <c r="B2287">
        <v>162672912.75100777</v>
      </c>
    </row>
    <row r="2288" spans="1:2" x14ac:dyDescent="0.25">
      <c r="A2288">
        <f ca="1">32856.2072589232*(((RANDBETWEEN(3800,4910))))</f>
        <v>148707194.05388638</v>
      </c>
      <c r="B2288">
        <v>155426100.13755524</v>
      </c>
    </row>
    <row r="2289" spans="1:2" x14ac:dyDescent="0.25">
      <c r="A2289">
        <f ca="1">36591.4730431117*(((RANDBETWEEN(3800,4910))))</f>
        <v>144280178.20898944</v>
      </c>
      <c r="B2289">
        <v>149545966.78742611</v>
      </c>
    </row>
    <row r="2290" spans="1:2" x14ac:dyDescent="0.25">
      <c r="A2290">
        <f ca="1">34888.8204296557*(((RANDBETWEEN(3800,4910))))</f>
        <v>151661702.40771344</v>
      </c>
      <c r="B2290">
        <v>169170043.99876115</v>
      </c>
    </row>
    <row r="2291" spans="1:2" x14ac:dyDescent="0.25">
      <c r="A2291">
        <f ca="1">30438.8249179879*(((RANDBETWEEN(3800,4910))))</f>
        <v>136000669.7335698</v>
      </c>
      <c r="B2291">
        <v>165646193.58000848</v>
      </c>
    </row>
    <row r="2292" spans="1:2" x14ac:dyDescent="0.25">
      <c r="A2292">
        <f ca="1">40280.1286554754*(((RANDBETWEEN(3800,4910))))</f>
        <v>170143263.44072819</v>
      </c>
      <c r="B2292">
        <v>153385029.67305714</v>
      </c>
    </row>
    <row r="2293" spans="1:2" x14ac:dyDescent="0.25">
      <c r="A2293">
        <f ca="1">31824.8756397073*(((RANDBETWEEN(3800,4910))))</f>
        <v>148972242.86946976</v>
      </c>
      <c r="B2293">
        <v>182887996.79254961</v>
      </c>
    </row>
    <row r="2294" spans="1:2" x14ac:dyDescent="0.25">
      <c r="A2294">
        <f ca="1">31842.1457874637*(((RANDBETWEEN(3800,4910))))</f>
        <v>129565691.20919003</v>
      </c>
      <c r="B2294">
        <v>202879466.30615467</v>
      </c>
    </row>
    <row r="2295" spans="1:2" x14ac:dyDescent="0.25">
      <c r="A2295">
        <f ca="1">31125.7321293464*(((RANDBETWEEN(3800,4910))))</f>
        <v>121857241.286391</v>
      </c>
      <c r="B2295">
        <v>169772683.47979254</v>
      </c>
    </row>
    <row r="2296" spans="1:2" x14ac:dyDescent="0.25">
      <c r="A2296">
        <f ca="1">42340.1663136155*(((RANDBETWEEN(3800,4910))))</f>
        <v>206916392.77463904</v>
      </c>
      <c r="B2296">
        <v>171843077.22256458</v>
      </c>
    </row>
    <row r="2297" spans="1:2" x14ac:dyDescent="0.25">
      <c r="A2297">
        <f ca="1">31058.6372035889*(((RANDBETWEEN(3800,4910))))</f>
        <v>121128685.09399664</v>
      </c>
      <c r="B2297">
        <v>169109556.63598064</v>
      </c>
    </row>
    <row r="2298" spans="1:2" x14ac:dyDescent="0.25">
      <c r="A2298">
        <f ca="1">28622.1113336295*(((RANDBETWEEN(3800,4910))))</f>
        <v>136069517.28007451</v>
      </c>
      <c r="B2298">
        <v>182225618.41071665</v>
      </c>
    </row>
    <row r="2299" spans="1:2" x14ac:dyDescent="0.25">
      <c r="A2299">
        <f ca="1">33759.5314811465*(((RANDBETWEEN(3800,4910))))</f>
        <v>145638618.80966607</v>
      </c>
      <c r="B2299">
        <v>188603693.58386448</v>
      </c>
    </row>
    <row r="2300" spans="1:2" x14ac:dyDescent="0.25">
      <c r="A2300">
        <f ca="1">33191.3858256356*(((RANDBETWEEN(3800,4910))))</f>
        <v>153941647.45929787</v>
      </c>
      <c r="B2300">
        <v>163825385.84126151</v>
      </c>
    </row>
    <row r="2301" spans="1:2" x14ac:dyDescent="0.25">
      <c r="A2301">
        <f ca="1">31462.726926177*(((RANDBETWEEN(3800,4910))))</f>
        <v>152090821.96113941</v>
      </c>
      <c r="B2301">
        <v>159177896.74135885</v>
      </c>
    </row>
    <row r="2302" spans="1:2" x14ac:dyDescent="0.25">
      <c r="A2302">
        <f ca="1">30406.945254201*(((RANDBETWEEN(3800,4910))))</f>
        <v>120441910.15189004</v>
      </c>
      <c r="B2302">
        <v>200306402.10039675</v>
      </c>
    </row>
    <row r="2303" spans="1:2" x14ac:dyDescent="0.25">
      <c r="A2303">
        <f ca="1">32943.8958407184*(((RANDBETWEEN(3800,4910))))</f>
        <v>160601492.22350243</v>
      </c>
      <c r="B2303">
        <v>160420153.63471621</v>
      </c>
    </row>
    <row r="2304" spans="1:2" x14ac:dyDescent="0.25">
      <c r="A2304">
        <f ca="1">31710.7328553274*(((RANDBETWEEN(3800,4910))))</f>
        <v>135531672.22366914</v>
      </c>
      <c r="B2304">
        <v>178510603.2474215</v>
      </c>
    </row>
    <row r="2305" spans="1:2" x14ac:dyDescent="0.25">
      <c r="A2305">
        <f ca="1">31728.0676603512*(((RANDBETWEEN(3800,4910))))</f>
        <v>124532665.56687848</v>
      </c>
      <c r="B2305">
        <v>149782030.92373416</v>
      </c>
    </row>
    <row r="2306" spans="1:2" x14ac:dyDescent="0.25">
      <c r="A2306">
        <f ca="1">29796.5598521725*(((RANDBETWEEN(3800,4910))))</f>
        <v>119722577.48602895</v>
      </c>
      <c r="B2306">
        <v>182610350.47653878</v>
      </c>
    </row>
    <row r="2307" spans="1:2" x14ac:dyDescent="0.25">
      <c r="A2307">
        <f ca="1">35956.2299474889*(((RANDBETWEEN(3800,4910))))</f>
        <v>141307983.69363144</v>
      </c>
      <c r="B2307">
        <v>145517444.55960551</v>
      </c>
    </row>
    <row r="2308" spans="1:2" x14ac:dyDescent="0.25">
      <c r="A2308">
        <f ca="1">40351.2255148548*(((RANDBETWEEN(3800,4910))))</f>
        <v>183759480.99464869</v>
      </c>
      <c r="B2308">
        <v>186297214.98198825</v>
      </c>
    </row>
    <row r="2309" spans="1:2" x14ac:dyDescent="0.25">
      <c r="A2309">
        <f ca="1">29495.4143983432*(((RANDBETWEEN(3800,4910))))</f>
        <v>118424088.80934779</v>
      </c>
      <c r="B2309">
        <v>190498800.13973731</v>
      </c>
    </row>
    <row r="2310" spans="1:2" x14ac:dyDescent="0.25">
      <c r="A2310">
        <f ca="1">40723.4293810155*(((RANDBETWEEN(3800,4910))))</f>
        <v>186879817.42947999</v>
      </c>
      <c r="B2310">
        <v>185535526.71858716</v>
      </c>
    </row>
    <row r="2311" spans="1:2" x14ac:dyDescent="0.25">
      <c r="A2311">
        <f ca="1">28857.5802076878*(((RANDBETWEEN(3800,4910))))</f>
        <v>133783741.84284048</v>
      </c>
      <c r="B2311">
        <v>152825679.62621284</v>
      </c>
    </row>
    <row r="2312" spans="1:2" x14ac:dyDescent="0.25">
      <c r="A2312">
        <f ca="1">31009.3226704848*(((RANDBETWEEN(3800,4910))))</f>
        <v>148286581.01025856</v>
      </c>
      <c r="B2312">
        <v>178618656.31825137</v>
      </c>
    </row>
    <row r="2313" spans="1:2" x14ac:dyDescent="0.25">
      <c r="A2313">
        <f ca="1">32408.28767226*(((RANDBETWEEN(3800,4910))))</f>
        <v>148591998.97731215</v>
      </c>
      <c r="B2313">
        <v>161426508.63966396</v>
      </c>
    </row>
    <row r="2314" spans="1:2" x14ac:dyDescent="0.25">
      <c r="A2314">
        <f ca="1">34399.7247865738*(((RANDBETWEEN(3800,4910))))</f>
        <v>134812521.43858281</v>
      </c>
      <c r="B2314">
        <v>146982386.15394083</v>
      </c>
    </row>
    <row r="2315" spans="1:2" x14ac:dyDescent="0.25">
      <c r="A2315">
        <f ca="1">35237.6820945754*(((RANDBETWEEN(3800,4910))))</f>
        <v>144263070.4951916</v>
      </c>
      <c r="B2315">
        <v>199612534.85974377</v>
      </c>
    </row>
    <row r="2316" spans="1:2" x14ac:dyDescent="0.25">
      <c r="A2316">
        <f ca="1">39415.4834030921*(((RANDBETWEEN(3800,4910))))</f>
        <v>169683656.05031139</v>
      </c>
      <c r="B2316">
        <v>154727374.92510009</v>
      </c>
    </row>
    <row r="2317" spans="1:2" x14ac:dyDescent="0.25">
      <c r="A2317">
        <f ca="1">32147.269153028*(((RANDBETWEEN(3800,4910))))</f>
        <v>151767257.67144501</v>
      </c>
      <c r="B2317">
        <v>176404698.80111024</v>
      </c>
    </row>
    <row r="2318" spans="1:2" x14ac:dyDescent="0.25">
      <c r="A2318">
        <f ca="1">32637.3644501043*(((RANDBETWEEN(3800,4910))))</f>
        <v>126828798.25310533</v>
      </c>
      <c r="B2318">
        <v>159100565.54249305</v>
      </c>
    </row>
    <row r="2319" spans="1:2" x14ac:dyDescent="0.25">
      <c r="A2319">
        <f ca="1">30066.0613485147*(((RANDBETWEEN(3800,4910))))</f>
        <v>146692313.31940341</v>
      </c>
      <c r="B2319">
        <v>170179755.03167698</v>
      </c>
    </row>
    <row r="2320" spans="1:2" x14ac:dyDescent="0.25">
      <c r="A2320">
        <f ca="1">30625.1614758408*(((RANDBETWEEN(3800,4910))))</f>
        <v>124797533.01405118</v>
      </c>
      <c r="B2320">
        <v>187734418.581808</v>
      </c>
    </row>
    <row r="2321" spans="1:2" x14ac:dyDescent="0.25">
      <c r="A2321">
        <f ca="1">36230.6278647158*(((RANDBETWEEN(3800,4910))))</f>
        <v>171334639.17224103</v>
      </c>
      <c r="B2321">
        <v>146395017.13755178</v>
      </c>
    </row>
    <row r="2322" spans="1:2" x14ac:dyDescent="0.25">
      <c r="A2322">
        <f ca="1">33546.6649499497*(((RANDBETWEEN(3800,4910))))</f>
        <v>134622766.444148</v>
      </c>
      <c r="B2322">
        <v>144950721.80094233</v>
      </c>
    </row>
    <row r="2323" spans="1:2" x14ac:dyDescent="0.25">
      <c r="A2323">
        <f ca="1">36324.9061277597*(((RANDBETWEEN(3800,4910))))</f>
        <v>143483379.20465094</v>
      </c>
      <c r="B2323">
        <v>201297287.42927417</v>
      </c>
    </row>
    <row r="2324" spans="1:2" x14ac:dyDescent="0.25">
      <c r="A2324">
        <f ca="1">32160.6564430012*(((RANDBETWEEN(3800,4910))))</f>
        <v>144915917.93216336</v>
      </c>
      <c r="B2324">
        <v>172491916.23750344</v>
      </c>
    </row>
    <row r="2325" spans="1:2" x14ac:dyDescent="0.25">
      <c r="A2325">
        <f ca="1">35789.2686456*(((RANDBETWEEN(3800,4910))))</f>
        <v>158975931.32375541</v>
      </c>
      <c r="B2325">
        <v>178873754.09260935</v>
      </c>
    </row>
    <row r="2326" spans="1:2" x14ac:dyDescent="0.25">
      <c r="A2326">
        <f ca="1">31709.6495562908*(((RANDBETWEEN(3800,4910))))</f>
        <v>151667253.82773909</v>
      </c>
      <c r="B2326">
        <v>145613213.63461405</v>
      </c>
    </row>
    <row r="2327" spans="1:2" x14ac:dyDescent="0.25">
      <c r="A2327">
        <f ca="1">31181.0498162155*(((RANDBETWEEN(3800,4910))))</f>
        <v>119454601.84592141</v>
      </c>
      <c r="B2327">
        <v>164503181.12665272</v>
      </c>
    </row>
    <row r="2328" spans="1:2" x14ac:dyDescent="0.25">
      <c r="A2328">
        <f ca="1">32190.3466521529*(((RANDBETWEEN(3800,4910))))</f>
        <v>128922338.34187238</v>
      </c>
      <c r="B2328">
        <v>150901896.01580319</v>
      </c>
    </row>
    <row r="2329" spans="1:2" x14ac:dyDescent="0.25">
      <c r="A2329">
        <f ca="1">34499.0496396947*(((RANDBETWEEN(3800,4910))))</f>
        <v>140859619.67887357</v>
      </c>
      <c r="B2329">
        <v>149120502.43277085</v>
      </c>
    </row>
    <row r="2330" spans="1:2" x14ac:dyDescent="0.25">
      <c r="A2330">
        <f ca="1">37231.8589944491*(((RANDBETWEEN(3800,4910))))</f>
        <v>154102664.37802488</v>
      </c>
      <c r="B2330">
        <v>151253761.84410384</v>
      </c>
    </row>
    <row r="2331" spans="1:2" x14ac:dyDescent="0.25">
      <c r="A2331">
        <f ca="1">33668.4392355983*(((RANDBETWEEN(3800,4910))))</f>
        <v>136525521.10035104</v>
      </c>
      <c r="B2331">
        <v>168278592.27931106</v>
      </c>
    </row>
    <row r="2332" spans="1:2" x14ac:dyDescent="0.25">
      <c r="A2332">
        <f ca="1">36007.6850311748*(((RANDBETWEEN(3800,4910))))</f>
        <v>143958724.75463706</v>
      </c>
      <c r="B2332">
        <v>146353571.41487521</v>
      </c>
    </row>
    <row r="2333" spans="1:2" x14ac:dyDescent="0.25">
      <c r="A2333">
        <f ca="1">36830.9819829641*(((RANDBETWEEN(3800,4910))))</f>
        <v>153658856.83292624</v>
      </c>
      <c r="B2333">
        <v>192803672.09621617</v>
      </c>
    </row>
    <row r="2334" spans="1:2" x14ac:dyDescent="0.25">
      <c r="A2334">
        <f ca="1">40031.0471821989*(((RANDBETWEEN(3800,4910))))</f>
        <v>164287417.63574421</v>
      </c>
      <c r="B2334">
        <v>194214238.47974449</v>
      </c>
    </row>
    <row r="2335" spans="1:2" x14ac:dyDescent="0.25">
      <c r="A2335">
        <f ca="1">32072.9461403839*(((RANDBETWEEN(3800,4910))))</f>
        <v>149973096.15243527</v>
      </c>
      <c r="B2335">
        <v>159899811.36010998</v>
      </c>
    </row>
    <row r="2336" spans="1:2" x14ac:dyDescent="0.25">
      <c r="A2336">
        <f ca="1">39745.2405181591*(((RANDBETWEEN(3800,4910))))</f>
        <v>165459436.27709618</v>
      </c>
      <c r="B2336">
        <v>184049608.1707567</v>
      </c>
    </row>
    <row r="2337" spans="1:2" x14ac:dyDescent="0.25">
      <c r="A2337">
        <f ca="1">34144.2782841213*(((RANDBETWEEN(3800,4910))))</f>
        <v>151907894.08605555</v>
      </c>
      <c r="B2337">
        <v>185646760.39296308</v>
      </c>
    </row>
    <row r="2338" spans="1:2" x14ac:dyDescent="0.25">
      <c r="A2338">
        <f ca="1">30788.4725462505*(((RANDBETWEEN(3800,4910))))</f>
        <v>125247506.31814691</v>
      </c>
      <c r="B2338">
        <v>175501005.13916382</v>
      </c>
    </row>
    <row r="2339" spans="1:2" x14ac:dyDescent="0.25">
      <c r="A2339">
        <f ca="1">31720.7471284176*(((RANDBETWEEN(3800,4910))))</f>
        <v>139920215.5834502</v>
      </c>
      <c r="B2339">
        <v>198291143.03440788</v>
      </c>
    </row>
    <row r="2340" spans="1:2" x14ac:dyDescent="0.25">
      <c r="A2340">
        <f ca="1">33558.1404603447*(((RANDBETWEEN(3800,4910))))</f>
        <v>129802887.30061345</v>
      </c>
      <c r="B2340">
        <v>167079303.58274388</v>
      </c>
    </row>
    <row r="2341" spans="1:2" x14ac:dyDescent="0.25">
      <c r="A2341">
        <f ca="1">28825.1628073314*(((RANDBETWEEN(3800,4910))))</f>
        <v>113599966.62369299</v>
      </c>
      <c r="B2341">
        <v>153654263.98292944</v>
      </c>
    </row>
    <row r="2342" spans="1:2" x14ac:dyDescent="0.25">
      <c r="A2342">
        <f ca="1">30206.1206988781*(((RANDBETWEEN(3800,4910))))</f>
        <v>141908355.0433293</v>
      </c>
      <c r="B2342">
        <v>194054022.7353</v>
      </c>
    </row>
    <row r="2343" spans="1:2" x14ac:dyDescent="0.25">
      <c r="A2343">
        <f ca="1">30697.9255337271*(((RANDBETWEEN(3800,4910))))</f>
        <v>117327471.3899048</v>
      </c>
      <c r="B2343">
        <v>153407230.66354969</v>
      </c>
    </row>
    <row r="2344" spans="1:2" x14ac:dyDescent="0.25">
      <c r="A2344">
        <f ca="1">33402.9962448529*(((RANDBETWEEN(3800,4910))))</f>
        <v>147073392.46608713</v>
      </c>
      <c r="B2344">
        <v>147114909.99936968</v>
      </c>
    </row>
    <row r="2345" spans="1:2" x14ac:dyDescent="0.25">
      <c r="A2345">
        <f ca="1">34092.1209132614*(((RANDBETWEEN(3800,4910))))</f>
        <v>154437307.73707435</v>
      </c>
      <c r="B2345">
        <v>144866811.15447789</v>
      </c>
    </row>
    <row r="2346" spans="1:2" x14ac:dyDescent="0.25">
      <c r="A2346">
        <f ca="1">41416.6876085322*(((RANDBETWEEN(3800,4910))))</f>
        <v>188777262.11968976</v>
      </c>
      <c r="B2346">
        <v>144554439.47770211</v>
      </c>
    </row>
    <row r="2347" spans="1:2" x14ac:dyDescent="0.25">
      <c r="A2347">
        <f ca="1">35018.1073758602*(((RANDBETWEEN(3800,4910))))</f>
        <v>164725177.09604651</v>
      </c>
      <c r="B2347">
        <v>146468434.53075379</v>
      </c>
    </row>
    <row r="2348" spans="1:2" x14ac:dyDescent="0.25">
      <c r="A2348">
        <f ca="1">31485.1495634789*(((RANDBETWEEN(3800,4910))))</f>
        <v>130411489.49192943</v>
      </c>
      <c r="B2348">
        <v>150250967.319996</v>
      </c>
    </row>
    <row r="2349" spans="1:2" x14ac:dyDescent="0.25">
      <c r="A2349">
        <f ca="1">28762.3533061888*(((RANDBETWEEN(3800,4910))))</f>
        <v>128682768.6918889</v>
      </c>
      <c r="B2349">
        <v>164801980.15127823</v>
      </c>
    </row>
    <row r="2350" spans="1:2" x14ac:dyDescent="0.25">
      <c r="A2350">
        <f ca="1">37384.7658933596*(((RANDBETWEEN(3800,4910))))</f>
        <v>144903352.6026617</v>
      </c>
      <c r="B2350">
        <v>185201928.13529891</v>
      </c>
    </row>
    <row r="2351" spans="1:2" x14ac:dyDescent="0.25">
      <c r="A2351">
        <f ca="1">34458.8133870628*(((RANDBETWEEN(3800,4910))))</f>
        <v>139833864.72470078</v>
      </c>
      <c r="B2351">
        <v>150266794.66171545</v>
      </c>
    </row>
    <row r="2352" spans="1:2" x14ac:dyDescent="0.25">
      <c r="A2352">
        <f ca="1">39301.6463523382*(((RANDBETWEEN(3800,4910))))</f>
        <v>176032074.01212278</v>
      </c>
      <c r="B2352">
        <v>179532305.97328091</v>
      </c>
    </row>
    <row r="2353" spans="1:2" x14ac:dyDescent="0.25">
      <c r="A2353">
        <f ca="1">36091.942711453*(((RANDBETWEEN(3800,4910))))</f>
        <v>149167999.22643512</v>
      </c>
      <c r="B2353">
        <v>154362621.42342126</v>
      </c>
    </row>
    <row r="2354" spans="1:2" x14ac:dyDescent="0.25">
      <c r="A2354">
        <f ca="1">31285.2404164789*(((RANDBETWEEN(3800,4910))))</f>
        <v>137842769.27500594</v>
      </c>
      <c r="B2354">
        <v>185836765.76495314</v>
      </c>
    </row>
    <row r="2355" spans="1:2" x14ac:dyDescent="0.25">
      <c r="A2355">
        <f ca="1">37041.8682888544*(((RANDBETWEEN(3800,4910))))</f>
        <v>167318119.06075531</v>
      </c>
      <c r="B2355">
        <v>183827320.46946186</v>
      </c>
    </row>
    <row r="2356" spans="1:2" x14ac:dyDescent="0.25">
      <c r="A2356">
        <f ca="1">32805.7793625798*(((RANDBETWEEN(3800,4910))))</f>
        <v>148019676.48396021</v>
      </c>
      <c r="B2356">
        <v>153942435.19649684</v>
      </c>
    </row>
    <row r="2357" spans="1:2" x14ac:dyDescent="0.25">
      <c r="A2357">
        <f ca="1">31924.1899984701*(((RANDBETWEEN(3800,4910))))</f>
        <v>124185099.09404874</v>
      </c>
      <c r="B2357">
        <v>146810359.97227499</v>
      </c>
    </row>
    <row r="2358" spans="1:2" x14ac:dyDescent="0.25">
      <c r="A2358">
        <f ca="1">40588.3678633396*(((RANDBETWEEN(3800,4910))))</f>
        <v>193200631.02949658</v>
      </c>
      <c r="B2358">
        <v>202655493.61686456</v>
      </c>
    </row>
    <row r="2359" spans="1:2" x14ac:dyDescent="0.25">
      <c r="A2359">
        <f ca="1">33425.3777386275*(((RANDBETWEEN(3800,4910))))</f>
        <v>141890728.50047365</v>
      </c>
      <c r="B2359">
        <v>169370978.56367382</v>
      </c>
    </row>
    <row r="2360" spans="1:2" x14ac:dyDescent="0.25">
      <c r="A2360">
        <f ca="1">37089.6134423343*(((RANDBETWEEN(3800,4910))))</f>
        <v>160560936.59186506</v>
      </c>
      <c r="B2360">
        <v>181956396.34024656</v>
      </c>
    </row>
    <row r="2361" spans="1:2" x14ac:dyDescent="0.25">
      <c r="A2361">
        <f ca="1">26878.8855294706*(((RANDBETWEEN(3800,4910))))</f>
        <v>118858431.81131902</v>
      </c>
      <c r="B2361">
        <v>143753714.87353182</v>
      </c>
    </row>
    <row r="2362" spans="1:2" x14ac:dyDescent="0.25">
      <c r="A2362">
        <f ca="1">30949.7242421092*(((RANDBETWEEN(3800,4910))))</f>
        <v>146268396.7682083</v>
      </c>
      <c r="B2362">
        <v>151267287.51211721</v>
      </c>
    </row>
    <row r="2363" spans="1:2" x14ac:dyDescent="0.25">
      <c r="A2363">
        <f ca="1">36581.5260090884*(((RANDBETWEEN(3800,4910))))</f>
        <v>169043231.68799767</v>
      </c>
      <c r="B2363">
        <v>198444235.9601503</v>
      </c>
    </row>
    <row r="2364" spans="1:2" x14ac:dyDescent="0.25">
      <c r="A2364">
        <f ca="1">31829.9429353589*(((RANDBETWEEN(3800,4910))))</f>
        <v>132317072.78228715</v>
      </c>
      <c r="B2364">
        <v>149630968.65964845</v>
      </c>
    </row>
    <row r="2365" spans="1:2" x14ac:dyDescent="0.25">
      <c r="A2365">
        <f ca="1">31243.1470452938*(((RANDBETWEEN(3800,4910))))</f>
        <v>149279756.58241385</v>
      </c>
      <c r="B2365">
        <v>148397210.1436207</v>
      </c>
    </row>
    <row r="2366" spans="1:2" x14ac:dyDescent="0.25">
      <c r="A2366">
        <f ca="1">33596.938963675*(((RANDBETWEEN(3800,4910))))</f>
        <v>164893776.43371668</v>
      </c>
      <c r="B2366">
        <v>171792221.18328065</v>
      </c>
    </row>
    <row r="2367" spans="1:2" x14ac:dyDescent="0.25">
      <c r="A2367">
        <f ca="1">35914.9442424648*(((RANDBETWEEN(3800,4910))))</f>
        <v>165280573.40382323</v>
      </c>
      <c r="B2367">
        <v>160271983.12463921</v>
      </c>
    </row>
    <row r="2368" spans="1:2" x14ac:dyDescent="0.25">
      <c r="A2368">
        <f ca="1">32668.5325633691*(((RANDBETWEEN(3800,4910))))</f>
        <v>140801375.34812078</v>
      </c>
      <c r="B2368">
        <v>168168431.14163375</v>
      </c>
    </row>
    <row r="2369" spans="1:2" x14ac:dyDescent="0.25">
      <c r="A2369">
        <f ca="1">38712.4940520286*(((RANDBETWEEN(3800,4910))))</f>
        <v>169328448.98357326</v>
      </c>
      <c r="B2369">
        <v>164876331.51143098</v>
      </c>
    </row>
    <row r="2370" spans="1:2" x14ac:dyDescent="0.25">
      <c r="A2370">
        <f ca="1">34549.8431454183*(((RANDBETWEEN(3800,4910))))</f>
        <v>140272363.17039844</v>
      </c>
      <c r="B2370">
        <v>166061519.49692154</v>
      </c>
    </row>
    <row r="2371" spans="1:2" x14ac:dyDescent="0.25">
      <c r="A2371">
        <f ca="1">32498.7861842706*(((RANDBETWEEN(3800,4910))))</f>
        <v>126387779.47062844</v>
      </c>
      <c r="B2371">
        <v>162395435.11587805</v>
      </c>
    </row>
    <row r="2372" spans="1:2" x14ac:dyDescent="0.25">
      <c r="A2372">
        <f ca="1">37005.2070507335*(((RANDBETWEEN(3800,4910))))</f>
        <v>148834942.75805008</v>
      </c>
      <c r="B2372">
        <v>189136367.66762358</v>
      </c>
    </row>
    <row r="2373" spans="1:2" x14ac:dyDescent="0.25">
      <c r="A2373">
        <f ca="1">27827.579594493*(((RANDBETWEEN(3800,4910))))</f>
        <v>132514934.02897547</v>
      </c>
      <c r="B2373">
        <v>150145188.81277096</v>
      </c>
    </row>
    <row r="2374" spans="1:2" x14ac:dyDescent="0.25">
      <c r="A2374">
        <f ca="1">38947.0975471442*(((RANDBETWEEN(3800,4910))))</f>
        <v>160773618.67461106</v>
      </c>
      <c r="B2374">
        <v>165688805.69493628</v>
      </c>
    </row>
    <row r="2375" spans="1:2" x14ac:dyDescent="0.25">
      <c r="A2375">
        <f ca="1">41172.4932828528*(((RANDBETWEEN(3800,4910))))</f>
        <v>172224539.4021731</v>
      </c>
      <c r="B2375">
        <v>162497667.26457119</v>
      </c>
    </row>
    <row r="2376" spans="1:2" x14ac:dyDescent="0.25">
      <c r="A2376">
        <f ca="1">33242.2249746776*(((RANDBETWEEN(3800,4910))))</f>
        <v>147562236.66259402</v>
      </c>
      <c r="B2376">
        <v>167336002.91635597</v>
      </c>
    </row>
    <row r="2377" spans="1:2" x14ac:dyDescent="0.25">
      <c r="A2377">
        <f ca="1">40838.1522526764*(((RANDBETWEEN(3800,4910))))</f>
        <v>180872176.32710376</v>
      </c>
      <c r="B2377">
        <v>151328742.94983798</v>
      </c>
    </row>
    <row r="2378" spans="1:2" x14ac:dyDescent="0.25">
      <c r="A2378">
        <f ca="1">36486.979621042*(((RANDBETWEEN(3800,4910))))</f>
        <v>140876228.31684297</v>
      </c>
      <c r="B2378">
        <v>147082842.51466581</v>
      </c>
    </row>
    <row r="2379" spans="1:2" x14ac:dyDescent="0.25">
      <c r="A2379">
        <f ca="1">31509.5243898678*(((RANDBETWEEN(3800,4910))))</f>
        <v>124431111.81558795</v>
      </c>
      <c r="B2379">
        <v>143628073.72032377</v>
      </c>
    </row>
    <row r="2380" spans="1:2" x14ac:dyDescent="0.25">
      <c r="A2380">
        <f ca="1">33009.9152739507*(((RANDBETWEEN(3800,4910))))</f>
        <v>128804689.39895554</v>
      </c>
      <c r="B2380">
        <v>150255509.02040151</v>
      </c>
    </row>
    <row r="2381" spans="1:2" x14ac:dyDescent="0.25">
      <c r="A2381">
        <f ca="1">37402.20566193*(((RANDBETWEEN(3800,4910))))</f>
        <v>150656084.40625417</v>
      </c>
      <c r="B2381">
        <v>144970999.62361905</v>
      </c>
    </row>
    <row r="2382" spans="1:2" x14ac:dyDescent="0.25">
      <c r="A2382">
        <f ca="1">33254.2751640764*(((RANDBETWEEN(3800,4910))))</f>
        <v>147881761.65464777</v>
      </c>
      <c r="B2382">
        <v>146793191.22077176</v>
      </c>
    </row>
    <row r="2383" spans="1:2" x14ac:dyDescent="0.25">
      <c r="A2383">
        <f ca="1">30649.8070034199*(((RANDBETWEEN(3800,4910))))</f>
        <v>119564897.12034117</v>
      </c>
      <c r="B2383">
        <v>197284495.19315097</v>
      </c>
    </row>
    <row r="2384" spans="1:2" x14ac:dyDescent="0.25">
      <c r="A2384">
        <f ca="1">29825.7178223817*(((RANDBETWEEN(3800,4910))))</f>
        <v>144654731.43855113</v>
      </c>
      <c r="B2384">
        <v>162689550.90868047</v>
      </c>
    </row>
    <row r="2385" spans="1:2" x14ac:dyDescent="0.25">
      <c r="A2385">
        <f ca="1">31018.7899200784*(((RANDBETWEEN(3800,4910))))</f>
        <v>120414942.4697445</v>
      </c>
      <c r="B2385">
        <v>155267258.33719447</v>
      </c>
    </row>
    <row r="2386" spans="1:2" x14ac:dyDescent="0.25">
      <c r="A2386">
        <f ca="1">29110.8964015394*(((RANDBETWEEN(3800,4910))))</f>
        <v>122789761.02169339</v>
      </c>
      <c r="B2386">
        <v>154659590.98414084</v>
      </c>
    </row>
    <row r="2387" spans="1:2" x14ac:dyDescent="0.25">
      <c r="A2387">
        <f ca="1">31200.2009544774*(((RANDBETWEEN(3800,4910))))</f>
        <v>137031282.5920648</v>
      </c>
      <c r="B2387">
        <v>201709165.54358023</v>
      </c>
    </row>
    <row r="2388" spans="1:2" x14ac:dyDescent="0.25">
      <c r="A2388">
        <f ca="1">36177.2132594771*(((RANDBETWEEN(3800,4910))))</f>
        <v>170684092.15821314</v>
      </c>
      <c r="B2388">
        <v>187130144.94811946</v>
      </c>
    </row>
    <row r="2389" spans="1:2" x14ac:dyDescent="0.25">
      <c r="A2389">
        <f ca="1">34591.3129947586*(((RANDBETWEEN(3800,4910))))</f>
        <v>161887344.81547046</v>
      </c>
      <c r="B2389">
        <v>198643916.69828102</v>
      </c>
    </row>
    <row r="2390" spans="1:2" x14ac:dyDescent="0.25">
      <c r="A2390">
        <f ca="1">34387.8215353081*(((RANDBETWEEN(3800,4910))))</f>
        <v>165508585.04943788</v>
      </c>
      <c r="B2390">
        <v>175071339.8984535</v>
      </c>
    </row>
    <row r="2391" spans="1:2" x14ac:dyDescent="0.25">
      <c r="A2391">
        <f ca="1">29599.5037325431*(((RANDBETWEEN(3800,4910))))</f>
        <v>128254649.67310922</v>
      </c>
      <c r="B2391">
        <v>190973919.07550856</v>
      </c>
    </row>
    <row r="2392" spans="1:2" x14ac:dyDescent="0.25">
      <c r="A2392">
        <f ca="1">30323.0685198172*(((RANDBETWEEN(3800,4910))))</f>
        <v>130510486.90929331</v>
      </c>
      <c r="B2392">
        <v>145284578.22987196</v>
      </c>
    </row>
    <row r="2393" spans="1:2" x14ac:dyDescent="0.25">
      <c r="A2393">
        <f ca="1">35640.4110323937*(((RANDBETWEEN(3800,4910))))</f>
        <v>151008421.54425207</v>
      </c>
      <c r="B2393">
        <v>165557917.95892656</v>
      </c>
    </row>
    <row r="2394" spans="1:2" x14ac:dyDescent="0.25">
      <c r="A2394">
        <f ca="1">31000.5191572269*(((RANDBETWEEN(3800,4910))))</f>
        <v>124591086.49289481</v>
      </c>
      <c r="B2394">
        <v>157726755.5103797</v>
      </c>
    </row>
    <row r="2395" spans="1:2" x14ac:dyDescent="0.25">
      <c r="A2395">
        <f ca="1">28808.8580997174*(((RANDBETWEEN(3800,4910))))</f>
        <v>112901914.89279252</v>
      </c>
      <c r="B2395">
        <v>180157073.0325886</v>
      </c>
    </row>
    <row r="2396" spans="1:2" x14ac:dyDescent="0.25">
      <c r="A2396">
        <f ca="1">37017.2328207326*(((RANDBETWEEN(3800,4910))))</f>
        <v>167539995.74663594</v>
      </c>
      <c r="B2396">
        <v>169534858.83750167</v>
      </c>
    </row>
    <row r="2397" spans="1:2" x14ac:dyDescent="0.25">
      <c r="A2397">
        <f ca="1">28952.4203442494*(((RANDBETWEEN(3800,4910))))</f>
        <v>127130077.731599</v>
      </c>
      <c r="B2397">
        <v>151867602.35191539</v>
      </c>
    </row>
    <row r="2398" spans="1:2" x14ac:dyDescent="0.25">
      <c r="A2398">
        <f ca="1">37122.4464902331*(((RANDBETWEEN(3800,4910))))</f>
        <v>179784008.35219902</v>
      </c>
      <c r="B2398">
        <v>195344556.47137594</v>
      </c>
    </row>
    <row r="2399" spans="1:2" x14ac:dyDescent="0.25">
      <c r="A2399">
        <f ca="1">35501.6806330649*(((RANDBETWEEN(3800,4910))))</f>
        <v>148965051.93634045</v>
      </c>
      <c r="B2399">
        <v>143741512.4422431</v>
      </c>
    </row>
    <row r="2400" spans="1:2" x14ac:dyDescent="0.25">
      <c r="A2400">
        <f ca="1">32626.1973765684*(((RANDBETWEEN(3800,4910))))</f>
        <v>126752776.80796839</v>
      </c>
      <c r="B2400">
        <v>156936997.18494499</v>
      </c>
    </row>
    <row r="2401" spans="1:2" x14ac:dyDescent="0.25">
      <c r="A2401">
        <f ca="1">39596.1693986435*(((RANDBETWEEN(3800,4910))))</f>
        <v>168521296.96062672</v>
      </c>
      <c r="B2401">
        <v>193958325.03535873</v>
      </c>
    </row>
    <row r="2402" spans="1:2" x14ac:dyDescent="0.25">
      <c r="A2402">
        <f ca="1">32666.2393557281*(((RANDBETWEEN(3800,4910))))</f>
        <v>128802981.77963582</v>
      </c>
      <c r="B2402">
        <v>178601585.26832014</v>
      </c>
    </row>
    <row r="2403" spans="1:2" x14ac:dyDescent="0.25">
      <c r="A2403">
        <f ca="1">32656.1967837518*(((RANDBETWEEN(3800,4910))))</f>
        <v>154463810.78714594</v>
      </c>
      <c r="B2403">
        <v>145454100.34260923</v>
      </c>
    </row>
    <row r="2404" spans="1:2" x14ac:dyDescent="0.25">
      <c r="A2404">
        <f ca="1">30649.2168040661*(((RANDBETWEEN(3800,4910))))</f>
        <v>121646741.49533826</v>
      </c>
      <c r="B2404">
        <v>170556242.40328902</v>
      </c>
    </row>
    <row r="2405" spans="1:2" x14ac:dyDescent="0.25">
      <c r="A2405">
        <f ca="1">38463.9522098547*(((RANDBETWEEN(3800,4910))))</f>
        <v>171856938.47363058</v>
      </c>
      <c r="B2405">
        <v>165287389.97142202</v>
      </c>
    </row>
    <row r="2406" spans="1:2" x14ac:dyDescent="0.25">
      <c r="A2406">
        <f ca="1">38631.6299582243*(((RANDBETWEEN(3800,4910))))</f>
        <v>158196524.67892843</v>
      </c>
      <c r="B2406">
        <v>177321374.02657306</v>
      </c>
    </row>
    <row r="2407" spans="1:2" x14ac:dyDescent="0.25">
      <c r="A2407">
        <f ca="1">31131.2047160641*(((RANDBETWEEN(3800,4910))))</f>
        <v>136261283.04221264</v>
      </c>
      <c r="B2407">
        <v>175652718.19440538</v>
      </c>
    </row>
    <row r="2408" spans="1:2" x14ac:dyDescent="0.25">
      <c r="A2408">
        <f ca="1">33126.6466305032*(((RANDBETWEEN(3800,4910))))</f>
        <v>152515081.08683681</v>
      </c>
      <c r="B2408">
        <v>180155997.07237595</v>
      </c>
    </row>
    <row r="2409" spans="1:2" x14ac:dyDescent="0.25">
      <c r="A2409">
        <f ca="1">32153.3591035467*(((RANDBETWEEN(3800,4910))))</f>
        <v>139256198.27746081</v>
      </c>
      <c r="B2409">
        <v>156813826.07538277</v>
      </c>
    </row>
    <row r="2410" spans="1:2" x14ac:dyDescent="0.25">
      <c r="A2410">
        <f ca="1">30734.8564428575*(((RANDBETWEEN(3800,4910))))</f>
        <v>148818174.89631587</v>
      </c>
      <c r="B2410">
        <v>179960199.30194017</v>
      </c>
    </row>
    <row r="2411" spans="1:2" x14ac:dyDescent="0.25">
      <c r="A2411">
        <f ca="1">30170.7292691983*(((RANDBETWEEN(3800,4910))))</f>
        <v>140173208.18469509</v>
      </c>
      <c r="B2411">
        <v>145624290.76173797</v>
      </c>
    </row>
    <row r="2412" spans="1:2" x14ac:dyDescent="0.25">
      <c r="A2412">
        <f ca="1">31110.7653807469*(((RANDBETWEEN(3800,4910))))</f>
        <v>120803101.97344017</v>
      </c>
      <c r="B2412">
        <v>150472881.97668073</v>
      </c>
    </row>
    <row r="2413" spans="1:2" x14ac:dyDescent="0.25">
      <c r="A2413">
        <f ca="1">30325.3927173677*(((RANDBETWEEN(3800,4910))))</f>
        <v>147502710.17727673</v>
      </c>
      <c r="B2413">
        <v>160067416.10440773</v>
      </c>
    </row>
    <row r="2414" spans="1:2" x14ac:dyDescent="0.25">
      <c r="A2414">
        <f ca="1">31453.6966165466*(((RANDBETWEEN(3800,4910))))</f>
        <v>125500249.50002104</v>
      </c>
      <c r="B2414">
        <v>177475472.58900163</v>
      </c>
    </row>
    <row r="2415" spans="1:2" x14ac:dyDescent="0.25">
      <c r="A2415">
        <f ca="1">32651.0888418617*(((RANDBETWEEN(3800,4910))))</f>
        <v>158782245.03797323</v>
      </c>
      <c r="B2415">
        <v>154321233.42203566</v>
      </c>
    </row>
    <row r="2416" spans="1:2" x14ac:dyDescent="0.25">
      <c r="A2416">
        <f ca="1">38066.0398611243*(((RANDBETWEEN(3800,4910))))</f>
        <v>177768406.15145028</v>
      </c>
      <c r="B2416">
        <v>167915378.69475064</v>
      </c>
    </row>
    <row r="2417" spans="1:2" x14ac:dyDescent="0.25">
      <c r="A2417">
        <f ca="1">31366.3330137404*(((RANDBETWEEN(3800,4910))))</f>
        <v>132773687.64716303</v>
      </c>
      <c r="B2417">
        <v>174748095.37450156</v>
      </c>
    </row>
    <row r="2418" spans="1:2" x14ac:dyDescent="0.25">
      <c r="A2418">
        <f ca="1">30335.8540314424*(((RANDBETWEEN(3800,4910))))</f>
        <v>119159234.63550563</v>
      </c>
      <c r="B2418">
        <v>162703527.35780478</v>
      </c>
    </row>
    <row r="2419" spans="1:2" x14ac:dyDescent="0.25">
      <c r="A2419">
        <f ca="1">30550.2788680507*(((RANDBETWEEN(3800,4910))))</f>
        <v>117221420.01671048</v>
      </c>
      <c r="B2419">
        <v>201142759.02110875</v>
      </c>
    </row>
    <row r="2420" spans="1:2" x14ac:dyDescent="0.25">
      <c r="A2420">
        <f ca="1">32601.2321674761*(((RANDBETWEEN(3800,4910))))</f>
        <v>143380219.07255971</v>
      </c>
      <c r="B2420">
        <v>170287870.32572615</v>
      </c>
    </row>
    <row r="2421" spans="1:2" x14ac:dyDescent="0.25">
      <c r="A2421">
        <f ca="1">38938.7546001523*(((RANDBETWEEN(3800,4910))))</f>
        <v>157195752.32081482</v>
      </c>
      <c r="B2421">
        <v>186720523.08829418</v>
      </c>
    </row>
    <row r="2422" spans="1:2" x14ac:dyDescent="0.25">
      <c r="A2422">
        <f ca="1">32956.7275697252*(((RANDBETWEEN(3800,4910))))</f>
        <v>136638592.50408053</v>
      </c>
      <c r="B2422">
        <v>150183580.87128726</v>
      </c>
    </row>
    <row r="2423" spans="1:2" x14ac:dyDescent="0.25">
      <c r="A2423">
        <f ca="1">36319.4013476794*(((RANDBETWEEN(3800,4910))))</f>
        <v>139866014.58991352</v>
      </c>
      <c r="B2423">
        <v>158072449.18513238</v>
      </c>
    </row>
    <row r="2424" spans="1:2" x14ac:dyDescent="0.25">
      <c r="A2424">
        <f ca="1">37716.3670480984*(((RANDBETWEEN(3800,4910))))</f>
        <v>173533004.78830069</v>
      </c>
      <c r="B2424">
        <v>171896118.45627689</v>
      </c>
    </row>
    <row r="2425" spans="1:2" x14ac:dyDescent="0.25">
      <c r="A2425">
        <f ca="1">40012.7443447124*(((RANDBETWEEN(3800,4910))))</f>
        <v>177216444.70273134</v>
      </c>
      <c r="B2425">
        <v>160702941.78682369</v>
      </c>
    </row>
    <row r="2426" spans="1:2" x14ac:dyDescent="0.25">
      <c r="A2426">
        <f ca="1">36461.6153734398*(((RANDBETWEEN(3800,4910))))</f>
        <v>151498011.8766425</v>
      </c>
      <c r="B2426">
        <v>147218663.78951922</v>
      </c>
    </row>
    <row r="2427" spans="1:2" x14ac:dyDescent="0.25">
      <c r="A2427">
        <f ca="1">36277.9955643055*(((RANDBETWEEN(3800,4910))))</f>
        <v>155414932.99748465</v>
      </c>
      <c r="B2427">
        <v>151186568.07734561</v>
      </c>
    </row>
    <row r="2428" spans="1:2" x14ac:dyDescent="0.25">
      <c r="A2428">
        <f ca="1">31190.2291992736*(((RANDBETWEEN(3800,4910))))</f>
        <v>126850662.15344574</v>
      </c>
      <c r="B2428">
        <v>149954594.26348066</v>
      </c>
    </row>
    <row r="2429" spans="1:2" x14ac:dyDescent="0.25">
      <c r="A2429">
        <f ca="1">33391.8773352422*(((RANDBETWEEN(3800,4910))))</f>
        <v>159045511.74775854</v>
      </c>
      <c r="B2429">
        <v>144355534.51976317</v>
      </c>
    </row>
    <row r="2430" spans="1:2" x14ac:dyDescent="0.25">
      <c r="A2430">
        <f ca="1">33662.3886399204*(((RANDBETWEEN(3800,4910))))</f>
        <v>158011252.27578646</v>
      </c>
      <c r="B2430">
        <v>149871257.33364946</v>
      </c>
    </row>
    <row r="2431" spans="1:2" x14ac:dyDescent="0.25">
      <c r="A2431">
        <f ca="1">39218.8501889952*(((RANDBETWEEN(3800,4910))))</f>
        <v>185348285.99319115</v>
      </c>
      <c r="B2431">
        <v>151981545.31450719</v>
      </c>
    </row>
    <row r="2432" spans="1:2" x14ac:dyDescent="0.25">
      <c r="A2432">
        <f ca="1">31072.7009559256*(((RANDBETWEEN(3800,4910))))</f>
        <v>135601266.97165945</v>
      </c>
      <c r="B2432">
        <v>164432385.88650671</v>
      </c>
    </row>
    <row r="2433" spans="1:2" x14ac:dyDescent="0.25">
      <c r="A2433">
        <f ca="1">29175.4445638583*(((RANDBETWEEN(3800,4910))))</f>
        <v>140596467.3532331</v>
      </c>
      <c r="B2433">
        <v>168725434.91073141</v>
      </c>
    </row>
    <row r="2434" spans="1:2" x14ac:dyDescent="0.25">
      <c r="A2434">
        <f ca="1">31111.6531115807*(((RANDBETWEEN(3800,4910))))</f>
        <v>152384876.94052237</v>
      </c>
      <c r="B2434">
        <v>156802831.24569356</v>
      </c>
    </row>
    <row r="2435" spans="1:2" x14ac:dyDescent="0.25">
      <c r="A2435">
        <f ca="1">33261.7833381099*(((RANDBETWEEN(3800,4910))))</f>
        <v>146385108.47102159</v>
      </c>
      <c r="B2435">
        <v>183851654.57674488</v>
      </c>
    </row>
    <row r="2436" spans="1:2" x14ac:dyDescent="0.25">
      <c r="A2436">
        <f ca="1">32904.5060058521*(((RANDBETWEEN(3800,4910))))</f>
        <v>139877055.03087735</v>
      </c>
      <c r="B2436">
        <v>183652912.71750766</v>
      </c>
    </row>
    <row r="2437" spans="1:2" x14ac:dyDescent="0.25">
      <c r="A2437">
        <f ca="1">31014.0244161258*(((RANDBETWEEN(3800,4910))))</f>
        <v>146944447.68360406</v>
      </c>
      <c r="B2437">
        <v>156040041.30815279</v>
      </c>
    </row>
    <row r="2438" spans="1:2" x14ac:dyDescent="0.25">
      <c r="A2438">
        <f ca="1">36080.0374769132*(((RANDBETWEEN(3800,4910))))</f>
        <v>145727271.36925238</v>
      </c>
      <c r="B2438">
        <v>195775227.81556752</v>
      </c>
    </row>
    <row r="2439" spans="1:2" x14ac:dyDescent="0.25">
      <c r="A2439">
        <f ca="1">34600.3392925709*(((RANDBETWEEN(3800,4910))))</f>
        <v>131515889.65106189</v>
      </c>
      <c r="B2439">
        <v>147452416.63268071</v>
      </c>
    </row>
    <row r="2440" spans="1:2" x14ac:dyDescent="0.25">
      <c r="A2440">
        <f ca="1">33558.0952832047*(((RANDBETWEEN(3800,4910))))</f>
        <v>139232537.33001611</v>
      </c>
      <c r="B2440">
        <v>156600168.2000384</v>
      </c>
    </row>
    <row r="2441" spans="1:2" x14ac:dyDescent="0.25">
      <c r="A2441">
        <f ca="1">28570.2358085732*(((RANDBETWEEN(3800,4910))))</f>
        <v>129937432.45739086</v>
      </c>
      <c r="B2441">
        <v>142986929.05805981</v>
      </c>
    </row>
    <row r="2442" spans="1:2" x14ac:dyDescent="0.25">
      <c r="A2442">
        <f ca="1">33452.5739317124*(((RANDBETWEEN(3800,4910))))</f>
        <v>162847129.89957592</v>
      </c>
      <c r="B2442">
        <v>175183576.15959013</v>
      </c>
    </row>
    <row r="2443" spans="1:2" x14ac:dyDescent="0.25">
      <c r="A2443">
        <f ca="1">33204.6128842779*(((RANDBETWEEN(3800,4910))))</f>
        <v>128966716.44253539</v>
      </c>
      <c r="B2443">
        <v>171952525.75921717</v>
      </c>
    </row>
    <row r="2444" spans="1:2" x14ac:dyDescent="0.25">
      <c r="A2444">
        <f ca="1">30886.0972840222*(((RANDBETWEEN(3800,4910))))</f>
        <v>131173255.16524221</v>
      </c>
      <c r="B2444">
        <v>164612206.62372965</v>
      </c>
    </row>
    <row r="2445" spans="1:2" x14ac:dyDescent="0.25">
      <c r="A2445">
        <f ca="1">36664.0308879995*(((RANDBETWEEN(3800,4910))))</f>
        <v>160625119.32032579</v>
      </c>
      <c r="B2445">
        <v>146388425.79381219</v>
      </c>
    </row>
    <row r="2446" spans="1:2" x14ac:dyDescent="0.25">
      <c r="A2446">
        <f ca="1">32238.8470875858*(((RANDBETWEEN(3800,4910))))</f>
        <v>126569713.66586176</v>
      </c>
      <c r="B2446">
        <v>159315686.18136388</v>
      </c>
    </row>
    <row r="2447" spans="1:2" x14ac:dyDescent="0.25">
      <c r="A2447">
        <f ca="1">33081.6606001072*(((RANDBETWEEN(3800,4910))))</f>
        <v>128456088.11021617</v>
      </c>
      <c r="B2447">
        <v>147059493.85151121</v>
      </c>
    </row>
    <row r="2448" spans="1:2" x14ac:dyDescent="0.25">
      <c r="A2448">
        <f ca="1">31897.9514495903*(((RANDBETWEEN(3800,4910))))</f>
        <v>138437109.29122186</v>
      </c>
      <c r="B2448">
        <v>152402946.10202816</v>
      </c>
    </row>
    <row r="2449" spans="1:2" x14ac:dyDescent="0.25">
      <c r="A2449">
        <f ca="1">31767.123991791*(((RANDBETWEEN(3800,4910))))</f>
        <v>144159208.6747475</v>
      </c>
      <c r="B2449">
        <v>160465229.17065638</v>
      </c>
    </row>
    <row r="2450" spans="1:2" x14ac:dyDescent="0.25">
      <c r="A2450">
        <f ca="1">30930.94024908*(((RANDBETWEEN(3800,4910))))</f>
        <v>134549590.08349803</v>
      </c>
      <c r="B2450">
        <v>146837940.56159484</v>
      </c>
    </row>
    <row r="2451" spans="1:2" x14ac:dyDescent="0.25">
      <c r="A2451">
        <f ca="1">30939.687312436*(((RANDBETWEEN(3800,4910))))</f>
        <v>132855017.31960003</v>
      </c>
      <c r="B2451">
        <v>158942551.8587662</v>
      </c>
    </row>
    <row r="2452" spans="1:2" x14ac:dyDescent="0.25">
      <c r="A2452">
        <f ca="1">33766.4348271825*(((RANDBETWEEN(3800,4910))))</f>
        <v>151678825.24370372</v>
      </c>
      <c r="B2452">
        <v>150630037.26092163</v>
      </c>
    </row>
    <row r="2453" spans="1:2" x14ac:dyDescent="0.25">
      <c r="A2453">
        <f ca="1">41075.0314834759*(((RANDBETWEEN(3800,4910))))</f>
        <v>167503978.38961491</v>
      </c>
      <c r="B2453">
        <v>160176039.37499163</v>
      </c>
    </row>
    <row r="2454" spans="1:2" x14ac:dyDescent="0.25">
      <c r="A2454">
        <f ca="1">36897.4957622177*(((RANDBETWEEN(3800,4910))))</f>
        <v>172827870.15022779</v>
      </c>
      <c r="B2454">
        <v>175422475.17564842</v>
      </c>
    </row>
    <row r="2455" spans="1:2" x14ac:dyDescent="0.25">
      <c r="A2455">
        <f ca="1">40405.3911869324*(((RANDBETWEEN(3800,4910))))</f>
        <v>186430474.93650603</v>
      </c>
      <c r="B2455">
        <v>160790350.75888926</v>
      </c>
    </row>
    <row r="2456" spans="1:2" x14ac:dyDescent="0.25">
      <c r="A2456">
        <f ca="1">37561.8980412105*(((RANDBETWEEN(3800,4910))))</f>
        <v>167188008.18142772</v>
      </c>
      <c r="B2456">
        <v>163653563.21987498</v>
      </c>
    </row>
    <row r="2457" spans="1:2" x14ac:dyDescent="0.25">
      <c r="A2457">
        <f ca="1">36270.0475013983*(((RANDBETWEEN(3800,4910))))</f>
        <v>151064747.84332374</v>
      </c>
      <c r="B2457">
        <v>148341720.31201217</v>
      </c>
    </row>
    <row r="2458" spans="1:2" x14ac:dyDescent="0.25">
      <c r="A2458">
        <f ca="1">34916.255936869*(((RANDBETWEEN(3800,4910))))</f>
        <v>157297732.99559489</v>
      </c>
      <c r="B2458">
        <v>151292554.97857112</v>
      </c>
    </row>
    <row r="2459" spans="1:2" x14ac:dyDescent="0.25">
      <c r="A2459">
        <f ca="1">33730.301466599*(((RANDBETWEEN(3800,4910))))</f>
        <v>163490771.20860559</v>
      </c>
      <c r="B2459">
        <v>170362372.73340696</v>
      </c>
    </row>
    <row r="2460" spans="1:2" x14ac:dyDescent="0.25">
      <c r="A2460">
        <f ca="1">34029.1359547653*(((RANDBETWEEN(3800,4910))))</f>
        <v>137103388.76174951</v>
      </c>
      <c r="B2460">
        <v>158088896.58048028</v>
      </c>
    </row>
    <row r="2461" spans="1:2" x14ac:dyDescent="0.25">
      <c r="A2461">
        <f ca="1">37749.6270580493*(((RANDBETWEEN(3800,4910))))</f>
        <v>151300505.24866158</v>
      </c>
      <c r="B2461">
        <v>170015222.18532497</v>
      </c>
    </row>
    <row r="2462" spans="1:2" x14ac:dyDescent="0.25">
      <c r="A2462">
        <f ca="1">36048.5721603652*(((RANDBETWEEN(3800,4910))))</f>
        <v>163876809.04102039</v>
      </c>
      <c r="B2462">
        <v>151098940.90621251</v>
      </c>
    </row>
    <row r="2463" spans="1:2" x14ac:dyDescent="0.25">
      <c r="A2463">
        <f ca="1">32432.6295347616*(((RANDBETWEEN(3800,4910))))</f>
        <v>154249586.06732634</v>
      </c>
      <c r="B2463">
        <v>192999872.79312769</v>
      </c>
    </row>
    <row r="2464" spans="1:2" x14ac:dyDescent="0.25">
      <c r="A2464">
        <f ca="1">31495.9297631462*(((RANDBETWEEN(3800,4910))))</f>
        <v>149290707.07731283</v>
      </c>
      <c r="B2464">
        <v>153080152.6455442</v>
      </c>
    </row>
    <row r="2465" spans="1:2" x14ac:dyDescent="0.25">
      <c r="A2465">
        <f ca="1">30499.5208389579*(((RANDBETWEEN(3800,4910))))</f>
        <v>142463261.83877224</v>
      </c>
      <c r="B2465">
        <v>165240210.20544863</v>
      </c>
    </row>
    <row r="2466" spans="1:2" x14ac:dyDescent="0.25">
      <c r="A2466">
        <f ca="1">37144.5658905224*(((RANDBETWEEN(3800,4910))))</f>
        <v>160538813.77883798</v>
      </c>
      <c r="B2466">
        <v>149791124.99601704</v>
      </c>
    </row>
    <row r="2467" spans="1:2" x14ac:dyDescent="0.25">
      <c r="A2467">
        <f ca="1">30342.0421273156*(((RANDBETWEEN(3800,4910))))</f>
        <v>116543783.81101938</v>
      </c>
      <c r="B2467">
        <v>172903977.98844427</v>
      </c>
    </row>
    <row r="2468" spans="1:2" x14ac:dyDescent="0.25">
      <c r="A2468">
        <f ca="1">31752.0306895636*(((RANDBETWEEN(3800,4910))))</f>
        <v>137232276.64029369</v>
      </c>
      <c r="B2468">
        <v>158528107.84607503</v>
      </c>
    </row>
    <row r="2469" spans="1:2" x14ac:dyDescent="0.25">
      <c r="A2469">
        <f ca="1">31532.2860833219*(((RANDBETWEEN(3800,4910))))</f>
        <v>128336404.35912032</v>
      </c>
      <c r="B2469">
        <v>148139664.65949652</v>
      </c>
    </row>
    <row r="2470" spans="1:2" x14ac:dyDescent="0.25">
      <c r="A2470">
        <f ca="1">41464.8332499132*(((RANDBETWEEN(3800,4910))))</f>
        <v>172742495.31913853</v>
      </c>
      <c r="B2470">
        <v>171636944.93179977</v>
      </c>
    </row>
    <row r="2471" spans="1:2" x14ac:dyDescent="0.25">
      <c r="A2471">
        <f ca="1">33586.0660120588*(((RANDBETWEEN(3800,4910))))</f>
        <v>150633506.06408352</v>
      </c>
      <c r="B2471">
        <v>169423226.17457655</v>
      </c>
    </row>
    <row r="2472" spans="1:2" x14ac:dyDescent="0.25">
      <c r="A2472">
        <f ca="1">38652.3393224095*(((RANDBETWEEN(3800,4910))))</f>
        <v>175597577.54170641</v>
      </c>
      <c r="B2472">
        <v>171331615.72824544</v>
      </c>
    </row>
    <row r="2473" spans="1:2" x14ac:dyDescent="0.25">
      <c r="A2473">
        <f ca="1">33038.0669980082*(((RANDBETWEEN(3800,4910))))</f>
        <v>151017004.24789533</v>
      </c>
      <c r="B2473">
        <v>190091771.86655024</v>
      </c>
    </row>
    <row r="2474" spans="1:2" x14ac:dyDescent="0.25">
      <c r="A2474">
        <f ca="1">39446.6280044474*(((RANDBETWEEN(3800,4910))))</f>
        <v>193051797.45376545</v>
      </c>
      <c r="B2474">
        <v>155661706.54630664</v>
      </c>
    </row>
    <row r="2475" spans="1:2" x14ac:dyDescent="0.25">
      <c r="A2475">
        <f ca="1">31070.9005214736*(((RANDBETWEEN(3800,4910))))</f>
        <v>138545145.42525056</v>
      </c>
      <c r="B2475">
        <v>145458678.93968099</v>
      </c>
    </row>
    <row r="2476" spans="1:2" x14ac:dyDescent="0.25">
      <c r="A2476">
        <f ca="1">32243.2803903389*(((RANDBETWEEN(3800,4910))))</f>
        <v>153639231.05996501</v>
      </c>
      <c r="B2476">
        <v>200805243.76577222</v>
      </c>
    </row>
    <row r="2477" spans="1:2" x14ac:dyDescent="0.25">
      <c r="A2477">
        <f ca="1">33824.0080532135*(((RANDBETWEEN(3800,4910))))</f>
        <v>141147585.60605985</v>
      </c>
      <c r="B2477">
        <v>148774185.87649223</v>
      </c>
    </row>
    <row r="2478" spans="1:2" x14ac:dyDescent="0.25">
      <c r="A2478">
        <f ca="1">36450.9879333421*(((RANDBETWEEN(3800,4910))))</f>
        <v>166981975.72264013</v>
      </c>
      <c r="B2478">
        <v>166703284.05359316</v>
      </c>
    </row>
    <row r="2479" spans="1:2" x14ac:dyDescent="0.25">
      <c r="A2479">
        <f ca="1">31054.4400352261*(((RANDBETWEEN(3800,4910))))</f>
        <v>134714160.87281096</v>
      </c>
      <c r="B2479">
        <v>163434605.49447829</v>
      </c>
    </row>
    <row r="2480" spans="1:2" x14ac:dyDescent="0.25">
      <c r="A2480">
        <f ca="1">30695.3635013392*(((RANDBETWEEN(3800,4910))))</f>
        <v>121829897.73681511</v>
      </c>
      <c r="B2480">
        <v>160171167.28258628</v>
      </c>
    </row>
    <row r="2481" spans="1:2" x14ac:dyDescent="0.25">
      <c r="A2481">
        <f ca="1">36332.1762738803*(((RANDBETWEEN(3800,4910))))</f>
        <v>148780261.84154001</v>
      </c>
      <c r="B2481">
        <v>194889796.31677023</v>
      </c>
    </row>
    <row r="2482" spans="1:2" x14ac:dyDescent="0.25">
      <c r="A2482">
        <f ca="1">38371.8603428112*(((RANDBETWEEN(3800,4910))))</f>
        <v>163732728.08277547</v>
      </c>
      <c r="B2482">
        <v>199476337.67532259</v>
      </c>
    </row>
    <row r="2483" spans="1:2" x14ac:dyDescent="0.25">
      <c r="A2483">
        <f ca="1">29442.9785484234*(((RANDBETWEEN(3800,4910))))</f>
        <v>130137965.1840312</v>
      </c>
      <c r="B2483">
        <v>145370573.68754807</v>
      </c>
    </row>
    <row r="2484" spans="1:2" x14ac:dyDescent="0.25">
      <c r="A2484">
        <f ca="1">29598.6326971856*(((RANDBETWEEN(3800,4910))))</f>
        <v>121887169.44701026</v>
      </c>
      <c r="B2484">
        <v>157244530.12014556</v>
      </c>
    </row>
    <row r="2485" spans="1:2" x14ac:dyDescent="0.25">
      <c r="A2485">
        <f ca="1">32257.2905907218*(((RANDBETWEEN(3800,4910))))</f>
        <v>154738222.96369287</v>
      </c>
      <c r="B2485">
        <v>165779457.91964129</v>
      </c>
    </row>
    <row r="2486" spans="1:2" x14ac:dyDescent="0.25">
      <c r="A2486">
        <f ca="1">29348.4950833909*(((RANDBETWEEN(3800,4910))))</f>
        <v>119301632.51398392</v>
      </c>
      <c r="B2486">
        <v>162425777.86199132</v>
      </c>
    </row>
    <row r="2487" spans="1:2" x14ac:dyDescent="0.25">
      <c r="A2487">
        <f ca="1">31227.7932217384*(((RANDBETWEEN(3800,4910))))</f>
        <v>139681919.08083594</v>
      </c>
      <c r="B2487">
        <v>146629105.49452305</v>
      </c>
    </row>
    <row r="2488" spans="1:2" x14ac:dyDescent="0.25">
      <c r="A2488">
        <f ca="1">33622.7387933964*(((RANDBETWEEN(3800,4910))))</f>
        <v>136138469.37446216</v>
      </c>
      <c r="B2488">
        <v>143477099.18308771</v>
      </c>
    </row>
    <row r="2489" spans="1:2" x14ac:dyDescent="0.25">
      <c r="A2489">
        <f ca="1">29435.2189931881*(((RANDBETWEEN(3800,4910))))</f>
        <v>123627919.77138996</v>
      </c>
      <c r="B2489">
        <v>163579379.52235472</v>
      </c>
    </row>
    <row r="2490" spans="1:2" x14ac:dyDescent="0.25">
      <c r="A2490">
        <f ca="1">35929.6510926944*(((RANDBETWEEN(3800,4910))))</f>
        <v>164917098.51546708</v>
      </c>
      <c r="B2490">
        <v>147407385.15435353</v>
      </c>
    </row>
    <row r="2491" spans="1:2" x14ac:dyDescent="0.25">
      <c r="A2491">
        <f ca="1">28871.5937417952*(((RANDBETWEEN(3800,4910))))</f>
        <v>113696336.15518948</v>
      </c>
      <c r="B2491">
        <v>183567689.54648536</v>
      </c>
    </row>
    <row r="2492" spans="1:2" x14ac:dyDescent="0.25">
      <c r="A2492">
        <f ca="1">29535.3700505417*(((RANDBETWEEN(3800,4910))))</f>
        <v>115601438.37782028</v>
      </c>
      <c r="B2492">
        <v>149035306.94822687</v>
      </c>
    </row>
    <row r="2493" spans="1:2" x14ac:dyDescent="0.25">
      <c r="A2493">
        <f ca="1">32350.5807617397*(((RANDBETWEEN(3800,4910))))</f>
        <v>128043598.65496555</v>
      </c>
      <c r="B2493">
        <v>194575910.96259472</v>
      </c>
    </row>
    <row r="2494" spans="1:2" x14ac:dyDescent="0.25">
      <c r="A2494">
        <f ca="1">32273.067136002*(((RANDBETWEEN(3800,4910))))</f>
        <v>148682020.29556134</v>
      </c>
      <c r="B2494">
        <v>150430994.69423541</v>
      </c>
    </row>
    <row r="2495" spans="1:2" x14ac:dyDescent="0.25">
      <c r="A2495">
        <f ca="1">30656.1576491408*(((RANDBETWEEN(3800,4910))))</f>
        <v>119865576.40814064</v>
      </c>
      <c r="B2495">
        <v>151970967.95797983</v>
      </c>
    </row>
    <row r="2496" spans="1:2" x14ac:dyDescent="0.25">
      <c r="A2496">
        <f ca="1">38589.3276038581*(((RANDBETWEEN(3800,4910))))</f>
        <v>172224169.09601849</v>
      </c>
      <c r="B2496">
        <v>158552985.43155107</v>
      </c>
    </row>
    <row r="2497" spans="1:2" x14ac:dyDescent="0.25">
      <c r="A2497">
        <f ca="1">33694.6448057187*(((RANDBETWEEN(3800,4910))))</f>
        <v>140944699.22232118</v>
      </c>
      <c r="B2497">
        <v>197347521.95580977</v>
      </c>
    </row>
    <row r="2498" spans="1:2" x14ac:dyDescent="0.25">
      <c r="A2498">
        <f ca="1">30622.7083370354*(((RANDBETWEEN(3800,4910))))</f>
        <v>150112516.26814753</v>
      </c>
      <c r="B2498">
        <v>186589819.54826272</v>
      </c>
    </row>
    <row r="2499" spans="1:2" x14ac:dyDescent="0.25">
      <c r="A2499">
        <f ca="1">40468.1119889731*(((RANDBETWEEN(3800,4910))))</f>
        <v>158108913.54091775</v>
      </c>
      <c r="B2499">
        <v>190828948.10513246</v>
      </c>
    </row>
    <row r="2500" spans="1:2" x14ac:dyDescent="0.25">
      <c r="A2500">
        <f ca="1">34513.4878869803*(((RANDBETWEEN(3800,4910))))</f>
        <v>159555854.5015099</v>
      </c>
      <c r="B2500">
        <v>182947041.46470919</v>
      </c>
    </row>
    <row r="2501" spans="1:2" x14ac:dyDescent="0.25">
      <c r="A2501">
        <f ca="1">29706.9417455859*(((RANDBETWEEN(3800,4910))))</f>
        <v>114787622.90494381</v>
      </c>
      <c r="B2501">
        <v>173973485.44109973</v>
      </c>
    </row>
    <row r="2502" spans="1:2" x14ac:dyDescent="0.25">
      <c r="A2502">
        <f ca="1">29946.1607501657*(((RANDBETWEEN(3800,4910))))</f>
        <v>142723402.13528961</v>
      </c>
      <c r="B2502">
        <v>178639165.81557199</v>
      </c>
    </row>
    <row r="2503" spans="1:2" x14ac:dyDescent="0.25">
      <c r="A2503">
        <f ca="1">28494.2722886064*(((RANDBETWEEN(3800,4910))))</f>
        <v>124178038.63374689</v>
      </c>
      <c r="B2503">
        <v>153510362.68023923</v>
      </c>
    </row>
    <row r="2504" spans="1:2" x14ac:dyDescent="0.25">
      <c r="A2504">
        <f ca="1">32905.6679143687*(((RANDBETWEEN(3800,4910))))</f>
        <v>150773770.38363752</v>
      </c>
      <c r="B2504">
        <v>151939306.7106719</v>
      </c>
    </row>
    <row r="2505" spans="1:2" x14ac:dyDescent="0.25">
      <c r="A2505">
        <f ca="1">28365.7804359794*(((RANDBETWEEN(3800,4910))))</f>
        <v>130879710.93160883</v>
      </c>
      <c r="B2505">
        <v>160451545.71533284</v>
      </c>
    </row>
    <row r="2506" spans="1:2" x14ac:dyDescent="0.25">
      <c r="A2506">
        <f ca="1">30618.1681379941*(((RANDBETWEEN(3800,4910))))</f>
        <v>126483652.57805382</v>
      </c>
      <c r="B2506">
        <v>175332490.75858161</v>
      </c>
    </row>
    <row r="2507" spans="1:2" x14ac:dyDescent="0.25">
      <c r="A2507">
        <f ca="1">30773.4993494077*(((RANDBETWEEN(3800,4910))))</f>
        <v>141804285.00207058</v>
      </c>
      <c r="B2507">
        <v>155265588.73782477</v>
      </c>
    </row>
    <row r="2508" spans="1:2" x14ac:dyDescent="0.25">
      <c r="A2508">
        <f ca="1">32827.1729286819*(((RANDBETWEEN(3800,4910))))</f>
        <v>141977522.91654938</v>
      </c>
      <c r="B2508">
        <v>153723990.12915722</v>
      </c>
    </row>
    <row r="2509" spans="1:2" x14ac:dyDescent="0.25">
      <c r="A2509">
        <f ca="1">30789.0582573329*(((RANDBETWEEN(3800,4910))))</f>
        <v>121585991.05820763</v>
      </c>
      <c r="B2509">
        <v>168451190.43633854</v>
      </c>
    </row>
    <row r="2510" spans="1:2" x14ac:dyDescent="0.25">
      <c r="A2510">
        <f ca="1">30107.9277388109*(((RANDBETWEEN(3800,4910))))</f>
        <v>116999407.19301933</v>
      </c>
      <c r="B2510">
        <v>162785185.58627349</v>
      </c>
    </row>
    <row r="2511" spans="1:2" x14ac:dyDescent="0.25">
      <c r="A2511">
        <f ca="1">33852.2235875285*(((RANDBETWEEN(3800,4910))))</f>
        <v>144481290.27157167</v>
      </c>
      <c r="B2511">
        <v>157173043.01002237</v>
      </c>
    </row>
    <row r="2512" spans="1:2" x14ac:dyDescent="0.25">
      <c r="A2512">
        <f ca="1">31369.3060273084*(((RANDBETWEEN(3800,4910))))</f>
        <v>130464943.76757573</v>
      </c>
      <c r="B2512">
        <v>156888188.58068624</v>
      </c>
    </row>
    <row r="2513" spans="1:2" x14ac:dyDescent="0.25">
      <c r="A2513">
        <f ca="1">29680.4675582524*(((RANDBETWEEN(3800,4910))))</f>
        <v>123945632.52326201</v>
      </c>
      <c r="B2513">
        <v>184967406.14456117</v>
      </c>
    </row>
    <row r="2514" spans="1:2" x14ac:dyDescent="0.25">
      <c r="A2514">
        <f ca="1">31849.8607437003*(((RANDBETWEEN(3800,4910))))</f>
        <v>125934349.38059103</v>
      </c>
      <c r="B2514">
        <v>145402052.53268462</v>
      </c>
    </row>
    <row r="2515" spans="1:2" x14ac:dyDescent="0.25">
      <c r="A2515">
        <f ca="1">34592.4676225469*(((RANDBETWEEN(3800,4910))))</f>
        <v>135291140.87178096</v>
      </c>
      <c r="B2515">
        <v>143972971.10471821</v>
      </c>
    </row>
    <row r="2516" spans="1:2" x14ac:dyDescent="0.25">
      <c r="A2516">
        <f ca="1">32980.1777760688*(((RANDBETWEEN(3800,4910))))</f>
        <v>161437970.21385673</v>
      </c>
      <c r="B2516">
        <v>182095316.10120946</v>
      </c>
    </row>
    <row r="2517" spans="1:2" x14ac:dyDescent="0.25">
      <c r="A2517">
        <f ca="1">29916.4640963278*(((RANDBETWEEN(3800,4910))))</f>
        <v>139171390.97611687</v>
      </c>
      <c r="B2517">
        <v>173543170.31087503</v>
      </c>
    </row>
    <row r="2518" spans="1:2" x14ac:dyDescent="0.25">
      <c r="A2518">
        <f ca="1">31724.9080764473*(((RANDBETWEEN(3800,4910))))</f>
        <v>129342450.22767548</v>
      </c>
      <c r="B2518">
        <v>159951039.19000566</v>
      </c>
    </row>
    <row r="2519" spans="1:2" x14ac:dyDescent="0.25">
      <c r="A2519">
        <f ca="1">37604.952185214*(((RANDBETWEEN(3800,4910))))</f>
        <v>153202575.20256177</v>
      </c>
      <c r="B2519">
        <v>187592605.18567312</v>
      </c>
    </row>
    <row r="2520" spans="1:2" x14ac:dyDescent="0.25">
      <c r="A2520">
        <f ca="1">32170.533271247*(((RANDBETWEEN(3800,4910))))</f>
        <v>122794925.49634981</v>
      </c>
      <c r="B2520">
        <v>149206460.73123437</v>
      </c>
    </row>
    <row r="2521" spans="1:2" x14ac:dyDescent="0.25">
      <c r="A2521">
        <f ca="1">31301.9033904387*(((RANDBETWEEN(3800,4910))))</f>
        <v>149216173.46222147</v>
      </c>
      <c r="B2521">
        <v>165794615.03871438</v>
      </c>
    </row>
    <row r="2522" spans="1:2" x14ac:dyDescent="0.25">
      <c r="A2522">
        <f ca="1">29171.1942738142*(((RANDBETWEEN(3800,4910))))</f>
        <v>138475659.21779582</v>
      </c>
      <c r="B2522">
        <v>144687652.18084854</v>
      </c>
    </row>
    <row r="2523" spans="1:2" x14ac:dyDescent="0.25">
      <c r="A2523">
        <f ca="1">35288.531287734*(((RANDBETWEEN(3800,4910))))</f>
        <v>140730662.77548328</v>
      </c>
      <c r="B2523">
        <v>196872416.83323759</v>
      </c>
    </row>
    <row r="2524" spans="1:2" x14ac:dyDescent="0.25">
      <c r="A2524">
        <f ca="1">32508.7231859163*(((RANDBETWEEN(3800,4910))))</f>
        <v>147134481.13945708</v>
      </c>
      <c r="B2524">
        <v>163853319.9610076</v>
      </c>
    </row>
    <row r="2525" spans="1:2" x14ac:dyDescent="0.25">
      <c r="A2525">
        <f ca="1">31083.2821843353*(((RANDBETWEEN(3800,4910))))</f>
        <v>136797524.89325976</v>
      </c>
      <c r="B2525">
        <v>158086587.36898822</v>
      </c>
    </row>
    <row r="2526" spans="1:2" x14ac:dyDescent="0.25">
      <c r="A2526">
        <f ca="1">33366.9229491446*(((RANDBETWEEN(3800,4910))))</f>
        <v>162496914.76233417</v>
      </c>
      <c r="B2526">
        <v>168664954.31551823</v>
      </c>
    </row>
    <row r="2527" spans="1:2" x14ac:dyDescent="0.25">
      <c r="A2527">
        <f ca="1">31294.3800553524*(((RANDBETWEEN(3800,4910))))</f>
        <v>123205974.27792233</v>
      </c>
      <c r="B2527">
        <v>175214526.28982818</v>
      </c>
    </row>
    <row r="2528" spans="1:2" x14ac:dyDescent="0.25">
      <c r="A2528">
        <f ca="1">31830.1990912203*(((RANDBETWEEN(3800,4910))))</f>
        <v>144413613.27686659</v>
      </c>
      <c r="B2528">
        <v>145795505.53367341</v>
      </c>
    </row>
    <row r="2529" spans="1:2" x14ac:dyDescent="0.25">
      <c r="A2529">
        <f ca="1">36927.5833321352*(((RANDBETWEEN(3800,4910))))</f>
        <v>142872819.91203126</v>
      </c>
      <c r="B2529">
        <v>203600019.75773025</v>
      </c>
    </row>
    <row r="2530" spans="1:2" x14ac:dyDescent="0.25">
      <c r="A2530">
        <f ca="1">34840.5687931982*(((RANDBETWEEN(3800,4910))))</f>
        <v>161660239.20043951</v>
      </c>
      <c r="B2530">
        <v>158183946.34094781</v>
      </c>
    </row>
    <row r="2531" spans="1:2" x14ac:dyDescent="0.25">
      <c r="A2531">
        <f ca="1">30165.2767881069*(((RANDBETWEEN(3800,4910))))</f>
        <v>127749947.19763264</v>
      </c>
      <c r="B2531">
        <v>176861378.84531605</v>
      </c>
    </row>
    <row r="2532" spans="1:2" x14ac:dyDescent="0.25">
      <c r="A2532">
        <f ca="1">39727.34471746*(((RANDBETWEEN(3800,4910))))</f>
        <v>162762931.30743355</v>
      </c>
      <c r="B2532">
        <v>194765332.96990588</v>
      </c>
    </row>
    <row r="2533" spans="1:2" x14ac:dyDescent="0.25">
      <c r="A2533">
        <f ca="1">32172.4789352605*(((RANDBETWEEN(3800,4910))))</f>
        <v>148411645.32835686</v>
      </c>
      <c r="B2533">
        <v>160230638.58072233</v>
      </c>
    </row>
    <row r="2534" spans="1:2" x14ac:dyDescent="0.25">
      <c r="A2534">
        <f ca="1">40670.233554085*(((RANDBETWEEN(3800,4910))))</f>
        <v>191190767.9377538</v>
      </c>
      <c r="B2534">
        <v>170783885.53342202</v>
      </c>
    </row>
    <row r="2535" spans="1:2" x14ac:dyDescent="0.25">
      <c r="A2535">
        <f ca="1">31244.1362945967*(((RANDBETWEEN(3800,4910))))</f>
        <v>120758586.77861609</v>
      </c>
      <c r="B2535">
        <v>199787674.23662889</v>
      </c>
    </row>
    <row r="2536" spans="1:2" x14ac:dyDescent="0.25">
      <c r="A2536">
        <f ca="1">32268.9262775091*(((RANDBETWEEN(3800,4910))))</f>
        <v>125687467.85089789</v>
      </c>
      <c r="B2536">
        <v>167293336.92155528</v>
      </c>
    </row>
    <row r="2537" spans="1:2" x14ac:dyDescent="0.25">
      <c r="A2537">
        <f ca="1">34561.6361786361*(((RANDBETWEEN(3800,4910))))</f>
        <v>134168271.64546518</v>
      </c>
      <c r="B2537">
        <v>181239117.86344171</v>
      </c>
    </row>
    <row r="2538" spans="1:2" x14ac:dyDescent="0.25">
      <c r="A2538">
        <f ca="1">29441.2242581287*(((RANDBETWEEN(3800,4910))))</f>
        <v>131366742.6397703</v>
      </c>
      <c r="B2538">
        <v>195359409.27561104</v>
      </c>
    </row>
    <row r="2539" spans="1:2" x14ac:dyDescent="0.25">
      <c r="A2539">
        <f ca="1">33060.9195570928*(((RANDBETWEEN(3800,4910))))</f>
        <v>141104004.66967195</v>
      </c>
      <c r="B2539">
        <v>177818542.97706097</v>
      </c>
    </row>
    <row r="2540" spans="1:2" x14ac:dyDescent="0.25">
      <c r="A2540">
        <f ca="1">29009.3319038207*(((RANDBETWEEN(3800,4910))))</f>
        <v>138316494.51741716</v>
      </c>
      <c r="B2540">
        <v>168920141.53927624</v>
      </c>
    </row>
    <row r="2541" spans="1:2" x14ac:dyDescent="0.25">
      <c r="A2541">
        <f ca="1">38277.1584411433*(((RANDBETWEEN(3800,4910))))</f>
        <v>146792902.62178454</v>
      </c>
      <c r="B2541">
        <v>160742251.47986609</v>
      </c>
    </row>
    <row r="2542" spans="1:2" x14ac:dyDescent="0.25">
      <c r="A2542">
        <f ca="1">31480.96238411*(((RANDBETWEEN(3800,4910))))</f>
        <v>143206897.88531637</v>
      </c>
      <c r="B2542">
        <v>202908154.97549358</v>
      </c>
    </row>
    <row r="2543" spans="1:2" x14ac:dyDescent="0.25">
      <c r="A2543">
        <f ca="1">33053.3276948381*(((RANDBETWEEN(3800,4910))))</f>
        <v>142922588.95247993</v>
      </c>
      <c r="B2543">
        <v>192407999.76353005</v>
      </c>
    </row>
    <row r="2544" spans="1:2" x14ac:dyDescent="0.25">
      <c r="A2544">
        <f ca="1">40430.8665266344*(((RANDBETWEEN(3800,4910))))</f>
        <v>190388950.47392133</v>
      </c>
      <c r="B2544">
        <v>180434998.16019988</v>
      </c>
    </row>
    <row r="2545" spans="1:2" x14ac:dyDescent="0.25">
      <c r="A2545">
        <f ca="1">31952.5994526486*(((RANDBETWEEN(3800,4910))))</f>
        <v>144425749.52597162</v>
      </c>
      <c r="B2545">
        <v>145331515.0643782</v>
      </c>
    </row>
    <row r="2546" spans="1:2" x14ac:dyDescent="0.25">
      <c r="A2546">
        <f ca="1">41432.7665007362*(((RANDBETWEEN(3800,4910))))</f>
        <v>177249375.09014946</v>
      </c>
      <c r="B2546">
        <v>177054626.56892067</v>
      </c>
    </row>
    <row r="2547" spans="1:2" x14ac:dyDescent="0.25">
      <c r="A2547">
        <f ca="1">34385.7953067572*(((RANDBETWEEN(3800,4910))))</f>
        <v>132969870.45123002</v>
      </c>
      <c r="B2547">
        <v>175085007.61820617</v>
      </c>
    </row>
    <row r="2548" spans="1:2" x14ac:dyDescent="0.25">
      <c r="A2548">
        <f ca="1">31603.7326305401*(((RANDBETWEEN(3800,4910))))</f>
        <v>128184739.54947081</v>
      </c>
      <c r="B2548">
        <v>146411055.85654005</v>
      </c>
    </row>
    <row r="2549" spans="1:2" x14ac:dyDescent="0.25">
      <c r="A2549">
        <f ca="1">29693.681799426*(((RANDBETWEEN(3800,4910))))</f>
        <v>142262429.50104976</v>
      </c>
      <c r="B2549">
        <v>161608395.46637896</v>
      </c>
    </row>
    <row r="2550" spans="1:2" x14ac:dyDescent="0.25">
      <c r="A2550">
        <f ca="1">35775.3287606418*(((RANDBETWEEN(3800,4910))))</f>
        <v>171578476.73603809</v>
      </c>
      <c r="B2550">
        <v>157275740.39073282</v>
      </c>
    </row>
    <row r="2551" spans="1:2" x14ac:dyDescent="0.25">
      <c r="A2551">
        <f ca="1">29065.2425974598*(((RANDBETWEEN(3800,4910))))</f>
        <v>128381176.55297989</v>
      </c>
      <c r="B2551">
        <v>168540659.17211738</v>
      </c>
    </row>
    <row r="2552" spans="1:2" x14ac:dyDescent="0.25">
      <c r="A2552">
        <f ca="1">28805.2612739928*(((RANDBETWEEN(3800,4910))))</f>
        <v>115941176.62782088</v>
      </c>
      <c r="B2552">
        <v>150816298.3066963</v>
      </c>
    </row>
    <row r="2553" spans="1:2" x14ac:dyDescent="0.25">
      <c r="A2553">
        <f ca="1">37170.1536349566*(((RANDBETWEEN(3800,4910))))</f>
        <v>160537893.54937735</v>
      </c>
      <c r="B2553">
        <v>159031653.87318665</v>
      </c>
    </row>
    <row r="2554" spans="1:2" x14ac:dyDescent="0.25">
      <c r="A2554">
        <f ca="1">34060.364398852*(((RANDBETWEEN(3800,4910))))</f>
        <v>160560557.77618822</v>
      </c>
      <c r="B2554">
        <v>150758323.88284749</v>
      </c>
    </row>
    <row r="2555" spans="1:2" x14ac:dyDescent="0.25">
      <c r="A2555">
        <f ca="1">37565.1412720351*(((RANDBETWEEN(3800,4910))))</f>
        <v>175654600.58803615</v>
      </c>
      <c r="B2555">
        <v>187455508.91036871</v>
      </c>
    </row>
    <row r="2556" spans="1:2" x14ac:dyDescent="0.25">
      <c r="A2556">
        <f ca="1">32245.6154045965*(((RANDBETWEEN(3800,4910))))</f>
        <v>142880321.8577669</v>
      </c>
      <c r="B2556">
        <v>144260264.26962888</v>
      </c>
    </row>
    <row r="2557" spans="1:2" x14ac:dyDescent="0.25">
      <c r="A2557">
        <f ca="1">33856.8762213834*(((RANDBETWEEN(3800,4910))))</f>
        <v>152559084.25355372</v>
      </c>
      <c r="B2557">
        <v>152925176.46804059</v>
      </c>
    </row>
    <row r="2558" spans="1:2" x14ac:dyDescent="0.25">
      <c r="A2558">
        <f ca="1">32509.2850393337*(((RANDBETWEEN(3800,4910))))</f>
        <v>132962975.81087475</v>
      </c>
      <c r="B2558">
        <v>158211482.9113411</v>
      </c>
    </row>
    <row r="2559" spans="1:2" x14ac:dyDescent="0.25">
      <c r="A2559">
        <f ca="1">30901.4171476746*(((RANDBETWEEN(3800,4910))))</f>
        <v>122585921.82482506</v>
      </c>
      <c r="B2559">
        <v>144168970.37032992</v>
      </c>
    </row>
    <row r="2560" spans="1:2" x14ac:dyDescent="0.25">
      <c r="A2560">
        <f ca="1">30801.9199024602*(((RANDBETWEEN(3800,4910))))</f>
        <v>134296370.77472648</v>
      </c>
      <c r="B2560">
        <v>188832733.59650216</v>
      </c>
    </row>
    <row r="2561" spans="1:2" x14ac:dyDescent="0.25">
      <c r="A2561">
        <f ca="1">32696.516648171*(((RANDBETWEEN(3800,4910))))</f>
        <v>131407300.40899938</v>
      </c>
      <c r="B2561">
        <v>147755945.54666218</v>
      </c>
    </row>
    <row r="2562" spans="1:2" x14ac:dyDescent="0.25">
      <c r="A2562">
        <f ca="1">32836.3204657016*(((RANDBETWEEN(3800,4910))))</f>
        <v>152721726.48597831</v>
      </c>
      <c r="B2562">
        <v>171755389.08018976</v>
      </c>
    </row>
    <row r="2563" spans="1:2" x14ac:dyDescent="0.25">
      <c r="A2563">
        <f ca="1">29786.5363443074*(((RANDBETWEEN(3800,4910))))</f>
        <v>125997048.73642027</v>
      </c>
      <c r="B2563">
        <v>164488142.79495978</v>
      </c>
    </row>
    <row r="2564" spans="1:2" x14ac:dyDescent="0.25">
      <c r="A2564">
        <f ca="1">32371.7770582724*(((RANDBETWEEN(3800,4910))))</f>
        <v>123919162.57906687</v>
      </c>
      <c r="B2564">
        <v>145340206.19430396</v>
      </c>
    </row>
    <row r="2565" spans="1:2" x14ac:dyDescent="0.25">
      <c r="A2565">
        <f ca="1">27623.7868876016*(((RANDBETWEEN(3800,4910))))</f>
        <v>125191002.17461056</v>
      </c>
      <c r="B2565">
        <v>143461650.29012749</v>
      </c>
    </row>
    <row r="2566" spans="1:2" x14ac:dyDescent="0.25">
      <c r="A2566">
        <f ca="1">33132.1906397198*(((RANDBETWEEN(3800,4910))))</f>
        <v>148730403.78170237</v>
      </c>
      <c r="B2566">
        <v>195520698.68221277</v>
      </c>
    </row>
    <row r="2567" spans="1:2" x14ac:dyDescent="0.25">
      <c r="A2567">
        <f ca="1">38177.3526954387*(((RANDBETWEEN(3800,4910))))</f>
        <v>179166316.19969401</v>
      </c>
      <c r="B2567">
        <v>183883609.1344952</v>
      </c>
    </row>
    <row r="2568" spans="1:2" x14ac:dyDescent="0.25">
      <c r="A2568">
        <f ca="1">33462.4381897186*(((RANDBETWEEN(3800,4910))))</f>
        <v>136526747.81405205</v>
      </c>
      <c r="B2568">
        <v>199842675.46212357</v>
      </c>
    </row>
    <row r="2569" spans="1:2" x14ac:dyDescent="0.25">
      <c r="A2569">
        <f ca="1">39057.7941545091*(((RANDBETWEEN(3800,4910))))</f>
        <v>191695653.71033087</v>
      </c>
      <c r="B2569">
        <v>192281331.88399827</v>
      </c>
    </row>
    <row r="2570" spans="1:2" x14ac:dyDescent="0.25">
      <c r="A2570">
        <f ca="1">35211.8393176186*(((RANDBETWEEN(3800,4910))))</f>
        <v>143769939.93383661</v>
      </c>
      <c r="B2570">
        <v>183460358.46598029</v>
      </c>
    </row>
    <row r="2571" spans="1:2" x14ac:dyDescent="0.25">
      <c r="A2571">
        <f ca="1">38801.8866290361*(((RANDBETWEEN(3800,4910))))</f>
        <v>157535659.71388671</v>
      </c>
      <c r="B2571">
        <v>189540820.17690438</v>
      </c>
    </row>
    <row r="2572" spans="1:2" x14ac:dyDescent="0.25">
      <c r="A2572">
        <f ca="1">31660.8681293545*(((RANDBETWEEN(3800,4910))))</f>
        <v>135825124.27493072</v>
      </c>
      <c r="B2572">
        <v>165807579.70839736</v>
      </c>
    </row>
    <row r="2573" spans="1:2" x14ac:dyDescent="0.25">
      <c r="A2573">
        <f ca="1">36006.0328741529*(((RANDBETWEEN(3800,4910))))</f>
        <v>144960288.35133937</v>
      </c>
      <c r="B2573">
        <v>171659576.42500687</v>
      </c>
    </row>
    <row r="2574" spans="1:2" x14ac:dyDescent="0.25">
      <c r="A2574">
        <f ca="1">30237.2745947134*(((RANDBETWEEN(3800,4910))))</f>
        <v>122128352.08804762</v>
      </c>
      <c r="B2574">
        <v>201548487.9169893</v>
      </c>
    </row>
    <row r="2575" spans="1:2" x14ac:dyDescent="0.25">
      <c r="A2575">
        <f ca="1">32791.5363411154*(((RANDBETWEEN(3800,4910))))</f>
        <v>157661706.72808298</v>
      </c>
      <c r="B2575">
        <v>200994316.26203108</v>
      </c>
    </row>
    <row r="2576" spans="1:2" x14ac:dyDescent="0.25">
      <c r="A2576">
        <f ca="1">31570.148855272*(((RANDBETWEEN(3800,4910))))</f>
        <v>149768786.16941041</v>
      </c>
      <c r="B2576">
        <v>180933867.81871238</v>
      </c>
    </row>
    <row r="2577" spans="1:2" x14ac:dyDescent="0.25">
      <c r="A2577">
        <f ca="1">39199.2715203006*(((RANDBETWEEN(3800,4910))))</f>
        <v>164636940.38526249</v>
      </c>
      <c r="B2577">
        <v>146704423.95278168</v>
      </c>
    </row>
    <row r="2578" spans="1:2" x14ac:dyDescent="0.25">
      <c r="A2578">
        <f ca="1">35173.4742182698*(((RANDBETWEEN(3800,4910))))</f>
        <v>146005091.4800379</v>
      </c>
      <c r="B2578">
        <v>189241762.44991156</v>
      </c>
    </row>
    <row r="2579" spans="1:2" x14ac:dyDescent="0.25">
      <c r="A2579">
        <f ca="1">30876.4652951641*(((RANDBETWEEN(3800,4910))))</f>
        <v>132058642.06741674</v>
      </c>
      <c r="B2579">
        <v>168352404.4323872</v>
      </c>
    </row>
    <row r="2580" spans="1:2" x14ac:dyDescent="0.25">
      <c r="A2580">
        <f ca="1">31473.2898726895*(((RANDBETWEEN(3800,4910))))</f>
        <v>128348076.10082766</v>
      </c>
      <c r="B2580">
        <v>184629869.09404263</v>
      </c>
    </row>
    <row r="2581" spans="1:2" x14ac:dyDescent="0.25">
      <c r="A2581">
        <f ca="1">38950.1074340554*(((RANDBETWEEN(3800,4910))))</f>
        <v>189453322.55924523</v>
      </c>
      <c r="B2581">
        <v>149264762.79918075</v>
      </c>
    </row>
    <row r="2582" spans="1:2" x14ac:dyDescent="0.25">
      <c r="A2582">
        <f ca="1">31126.1320310202*(((RANDBETWEEN(3800,4910))))</f>
        <v>132566196.32011482</v>
      </c>
      <c r="B2582">
        <v>171670797.80870599</v>
      </c>
    </row>
    <row r="2583" spans="1:2" x14ac:dyDescent="0.25">
      <c r="A2583">
        <f ca="1">30808.316979708*(((RANDBETWEEN(3800,4910))))</f>
        <v>130072714.28832704</v>
      </c>
      <c r="B2583">
        <v>150771801.62909612</v>
      </c>
    </row>
    <row r="2584" spans="1:2" x14ac:dyDescent="0.25">
      <c r="A2584">
        <f ca="1">34346.6233645639*(((RANDBETWEEN(3800,4910))))</f>
        <v>166031577.34430197</v>
      </c>
      <c r="B2584">
        <v>159266309.83875793</v>
      </c>
    </row>
    <row r="2585" spans="1:2" x14ac:dyDescent="0.25">
      <c r="A2585">
        <f ca="1">33958.79615597*(((RANDBETWEEN(3800,4910))))</f>
        <v>138551888.31635749</v>
      </c>
      <c r="B2585">
        <v>162888892.01234162</v>
      </c>
    </row>
    <row r="2586" spans="1:2" x14ac:dyDescent="0.25">
      <c r="A2586">
        <f ca="1">31050.067078583*(((RANDBETWEEN(3800,4910))))</f>
        <v>143358159.70181769</v>
      </c>
      <c r="B2586">
        <v>161830729.61221474</v>
      </c>
    </row>
    <row r="2587" spans="1:2" x14ac:dyDescent="0.25">
      <c r="A2587">
        <f ca="1">32052.2395799412*(((RANDBETWEEN(3800,4910))))</f>
        <v>147504406.54688936</v>
      </c>
      <c r="B2587">
        <v>149060284.64871517</v>
      </c>
    </row>
    <row r="2588" spans="1:2" x14ac:dyDescent="0.25">
      <c r="A2588">
        <f ca="1">30227.0271273803*(((RANDBETWEEN(3800,4910))))</f>
        <v>147507892.38161606</v>
      </c>
      <c r="B2588">
        <v>159956860.85367197</v>
      </c>
    </row>
    <row r="2589" spans="1:2" x14ac:dyDescent="0.25">
      <c r="A2589">
        <f ca="1">33805.978196393*(((RANDBETWEEN(3800,4910))))</f>
        <v>147191229.06709504</v>
      </c>
      <c r="B2589">
        <v>173804592.34206626</v>
      </c>
    </row>
    <row r="2590" spans="1:2" x14ac:dyDescent="0.25">
      <c r="A2590">
        <f ca="1">30988.9132469012*(((RANDBETWEEN(3800,4910))))</f>
        <v>142425045.28275806</v>
      </c>
      <c r="B2590">
        <v>160850476.37681764</v>
      </c>
    </row>
    <row r="2591" spans="1:2" x14ac:dyDescent="0.25">
      <c r="A2591">
        <f ca="1">40983.4102674235*(((RANDBETWEEN(3800,4910))))</f>
        <v>193277762.82116935</v>
      </c>
      <c r="B2591">
        <v>178805907.59011298</v>
      </c>
    </row>
    <row r="2592" spans="1:2" x14ac:dyDescent="0.25">
      <c r="A2592">
        <f ca="1">40153.8896815299*(((RANDBETWEEN(3800,4910))))</f>
        <v>154431859.7151638</v>
      </c>
      <c r="B2592">
        <v>187265943.02178439</v>
      </c>
    </row>
    <row r="2593" spans="1:2" x14ac:dyDescent="0.25">
      <c r="A2593">
        <f ca="1">30053.1447267561*(((RANDBETWEEN(3800,4910))))</f>
        <v>125982782.69456165</v>
      </c>
      <c r="B2593">
        <v>168787679.1175268</v>
      </c>
    </row>
    <row r="2594" spans="1:2" x14ac:dyDescent="0.25">
      <c r="A2594">
        <f ca="1">36850.7224002026*(((RANDBETWEEN(3800,4910))))</f>
        <v>179278764.47698545</v>
      </c>
      <c r="B2594">
        <v>161101943.41424474</v>
      </c>
    </row>
    <row r="2595" spans="1:2" x14ac:dyDescent="0.25">
      <c r="A2595">
        <f ca="1">30380.8926953117*(((RANDBETWEEN(3800,4910))))</f>
        <v>118272815.26284832</v>
      </c>
      <c r="B2595">
        <v>184051883.85996979</v>
      </c>
    </row>
    <row r="2596" spans="1:2" x14ac:dyDescent="0.25">
      <c r="A2596">
        <f ca="1">30227.3002159708*(((RANDBETWEEN(3800,4910))))</f>
        <v>146572178.74724239</v>
      </c>
      <c r="B2596">
        <v>145320135.08613208</v>
      </c>
    </row>
    <row r="2597" spans="1:2" x14ac:dyDescent="0.25">
      <c r="A2597">
        <f ca="1">31031.0736702172*(((RANDBETWEEN(3800,4910))))</f>
        <v>124372543.27023047</v>
      </c>
      <c r="B2597">
        <v>194704067.83642712</v>
      </c>
    </row>
    <row r="2598" spans="1:2" x14ac:dyDescent="0.25">
      <c r="A2598">
        <f ca="1">42081.1478082038*(((RANDBETWEEN(3800,4910))))</f>
        <v>186840296.26842475</v>
      </c>
      <c r="B2598">
        <v>188914471.82185054</v>
      </c>
    </row>
    <row r="2599" spans="1:2" x14ac:dyDescent="0.25">
      <c r="A2599">
        <f ca="1">31857.4336472784*(((RANDBETWEEN(3800,4910))))</f>
        <v>145206182.56429508</v>
      </c>
      <c r="B2599">
        <v>161342404.4111186</v>
      </c>
    </row>
    <row r="2600" spans="1:2" x14ac:dyDescent="0.25">
      <c r="A2600">
        <f ca="1">32484.7097326189*(((RANDBETWEEN(3800,4910))))</f>
        <v>144167141.79336265</v>
      </c>
      <c r="B2600">
        <v>155840822.11004904</v>
      </c>
    </row>
    <row r="2601" spans="1:2" x14ac:dyDescent="0.25">
      <c r="A2601">
        <f ca="1">27812.8962051566*(((RANDBETWEEN(3800,4910))))</f>
        <v>129580283.41982482</v>
      </c>
      <c r="B2601">
        <v>160136724.96027577</v>
      </c>
    </row>
    <row r="2602" spans="1:2" x14ac:dyDescent="0.25">
      <c r="A2602">
        <f ca="1">31458.6906102835*(((RANDBETWEEN(3800,4910))))</f>
        <v>121462004.44630443</v>
      </c>
      <c r="B2602">
        <v>190570981.70911422</v>
      </c>
    </row>
    <row r="2603" spans="1:2" x14ac:dyDescent="0.25">
      <c r="A2603">
        <f ca="1">31793.1104406921*(((RANDBETWEEN(3800,4910))))</f>
        <v>122371682.08622383</v>
      </c>
      <c r="B2603">
        <v>148610579.43601695</v>
      </c>
    </row>
    <row r="2604" spans="1:2" x14ac:dyDescent="0.25">
      <c r="A2604">
        <f ca="1">30100.9158078177*(((RANDBETWEEN(3800,4910))))</f>
        <v>129945653.54234897</v>
      </c>
      <c r="B2604">
        <v>154291463.8782976</v>
      </c>
    </row>
    <row r="2605" spans="1:2" x14ac:dyDescent="0.25">
      <c r="A2605">
        <f ca="1">33661.5470788719*(((RANDBETWEEN(3800,4910))))</f>
        <v>134646188.31548777</v>
      </c>
      <c r="B2605">
        <v>155731420.97573429</v>
      </c>
    </row>
    <row r="2606" spans="1:2" x14ac:dyDescent="0.25">
      <c r="A2606">
        <f ca="1">28761.5843670006*(((RANDBETWEEN(3800,4910))))</f>
        <v>127442580.33017986</v>
      </c>
      <c r="B2606">
        <v>147110352.33694273</v>
      </c>
    </row>
    <row r="2607" spans="1:2" x14ac:dyDescent="0.25">
      <c r="A2607">
        <f ca="1">29474.9251110076*(((RANDBETWEEN(3800,4910))))</f>
        <v>135260431.33441383</v>
      </c>
      <c r="B2607">
        <v>145741574.49786061</v>
      </c>
    </row>
    <row r="2608" spans="1:2" x14ac:dyDescent="0.25">
      <c r="A2608">
        <f ca="1">29309.4598351477*(((RANDBETWEEN(3800,4910))))</f>
        <v>112431087.92762661</v>
      </c>
      <c r="B2608">
        <v>148899349.14975578</v>
      </c>
    </row>
    <row r="2609" spans="1:2" x14ac:dyDescent="0.25">
      <c r="A2609">
        <f ca="1">31786.1700084762*(((RANDBETWEEN(3800,4910))))</f>
        <v>151842534.13049087</v>
      </c>
      <c r="B2609">
        <v>162617515.2796019</v>
      </c>
    </row>
    <row r="2610" spans="1:2" x14ac:dyDescent="0.25">
      <c r="A2610">
        <f ca="1">31968.9931443508*(((RANDBETWEEN(3800,4910))))</f>
        <v>140184034.93797848</v>
      </c>
      <c r="B2610">
        <v>193412469.28830445</v>
      </c>
    </row>
    <row r="2611" spans="1:2" x14ac:dyDescent="0.25">
      <c r="A2611">
        <f ca="1">30825.4737862107*(((RANDBETWEEN(3800,4910))))</f>
        <v>128418923.79335392</v>
      </c>
      <c r="B2611">
        <v>167163037.06337661</v>
      </c>
    </row>
    <row r="2612" spans="1:2" x14ac:dyDescent="0.25">
      <c r="A2612">
        <f ca="1">36601.1097422183*(((RANDBETWEEN(3800,4910))))</f>
        <v>157421373.00128111</v>
      </c>
      <c r="B2612">
        <v>163024522.61648089</v>
      </c>
    </row>
    <row r="2613" spans="1:2" x14ac:dyDescent="0.25">
      <c r="A2613">
        <f ca="1">35833.9292146039*(((RANDBETWEEN(3800,4910))))</f>
        <v>152079195.58677915</v>
      </c>
      <c r="B2613">
        <v>186126417.01404351</v>
      </c>
    </row>
    <row r="2614" spans="1:2" x14ac:dyDescent="0.25">
      <c r="A2614">
        <f ca="1">39492.2620323149*(((RANDBETWEEN(3800,4910))))</f>
        <v>180045222.60532379</v>
      </c>
      <c r="B2614">
        <v>156384360.99669951</v>
      </c>
    </row>
    <row r="2615" spans="1:2" x14ac:dyDescent="0.25">
      <c r="A2615">
        <f ca="1">30712.3818103258*(((RANDBETWEEN(3800,4910))))</f>
        <v>122020292.9324242</v>
      </c>
      <c r="B2615">
        <v>156639249.77025548</v>
      </c>
    </row>
    <row r="2616" spans="1:2" x14ac:dyDescent="0.25">
      <c r="A2616">
        <f ca="1">34927.2735028734*(((RANDBETWEEN(3800,4910))))</f>
        <v>160735312.66022334</v>
      </c>
      <c r="B2616">
        <v>180522060.72369388</v>
      </c>
    </row>
    <row r="2617" spans="1:2" x14ac:dyDescent="0.25">
      <c r="A2617">
        <f ca="1">41607.3522914409*(((RANDBETWEEN(3800,4910))))</f>
        <v>175458204.61300641</v>
      </c>
      <c r="B2617">
        <v>167232741.14874247</v>
      </c>
    </row>
    <row r="2618" spans="1:2" x14ac:dyDescent="0.25">
      <c r="A2618">
        <f ca="1">29171.5288885*(((RANDBETWEEN(3800,4910))))</f>
        <v>138039674.70038188</v>
      </c>
      <c r="B2618">
        <v>159020662.25934038</v>
      </c>
    </row>
    <row r="2619" spans="1:2" x14ac:dyDescent="0.25">
      <c r="A2619">
        <f ca="1">29942.0950759555*(((RANDBETWEEN(3800,4910))))</f>
        <v>142404604.18124425</v>
      </c>
      <c r="B2619">
        <v>160452193.99265301</v>
      </c>
    </row>
    <row r="2620" spans="1:2" x14ac:dyDescent="0.25">
      <c r="A2620">
        <f ca="1">30170.3885723793*(((RANDBETWEEN(3800,4910))))</f>
        <v>116367188.72366691</v>
      </c>
      <c r="B2620">
        <v>144112348.23208749</v>
      </c>
    </row>
    <row r="2621" spans="1:2" x14ac:dyDescent="0.25">
      <c r="A2621">
        <f ca="1">38881.826019857*(((RANDBETWEEN(3800,4910))))</f>
        <v>189004556.28252482</v>
      </c>
      <c r="B2621">
        <v>189498839.73783869</v>
      </c>
    </row>
    <row r="2622" spans="1:2" x14ac:dyDescent="0.25">
      <c r="A2622">
        <f ca="1">28715.0966121213*(((RANDBETWEEN(3800,4910))))</f>
        <v>131428997.19367924</v>
      </c>
      <c r="B2622">
        <v>146744620.867558</v>
      </c>
    </row>
    <row r="2623" spans="1:2" x14ac:dyDescent="0.25">
      <c r="A2623">
        <f ca="1">29790.838531454*(((RANDBETWEEN(3800,4910))))</f>
        <v>141625646.37853211</v>
      </c>
      <c r="B2623">
        <v>160210137.80235183</v>
      </c>
    </row>
    <row r="2624" spans="1:2" x14ac:dyDescent="0.25">
      <c r="A2624">
        <f ca="1">30161.6199677143*(((RANDBETWEEN(3800,4910))))</f>
        <v>117539833.01418264</v>
      </c>
      <c r="B2624">
        <v>152572113.45640367</v>
      </c>
    </row>
    <row r="2625" spans="1:2" x14ac:dyDescent="0.25">
      <c r="A2625">
        <f ca="1">32307.973486939*(((RANDBETWEEN(3800,4910))))</f>
        <v>134271937.81171834</v>
      </c>
      <c r="B2625">
        <v>147701271.66720685</v>
      </c>
    </row>
    <row r="2626" spans="1:2" x14ac:dyDescent="0.25">
      <c r="A2626">
        <f ca="1">40048.0643402132*(((RANDBETWEEN(3800,4910))))</f>
        <v>166639995.71962732</v>
      </c>
      <c r="B2626">
        <v>149885122.68000355</v>
      </c>
    </row>
    <row r="2627" spans="1:2" x14ac:dyDescent="0.25">
      <c r="A2627">
        <f ca="1">39180.8650798294*(((RANDBETWEEN(3800,4910))))</f>
        <v>188812588.81969795</v>
      </c>
      <c r="B2627">
        <v>157960472.15077615</v>
      </c>
    </row>
    <row r="2628" spans="1:2" x14ac:dyDescent="0.25">
      <c r="A2628">
        <f ca="1">41607.0154961454*(((RANDBETWEEN(3800,4910))))</f>
        <v>192640481.74715328</v>
      </c>
      <c r="B2628">
        <v>188274352.17415008</v>
      </c>
    </row>
    <row r="2629" spans="1:2" x14ac:dyDescent="0.25">
      <c r="A2629">
        <f ca="1">41782.6931312309*(((RANDBETWEEN(3800,4910))))</f>
        <v>183426022.8461037</v>
      </c>
      <c r="B2629">
        <v>171129778.12899458</v>
      </c>
    </row>
    <row r="2630" spans="1:2" x14ac:dyDescent="0.25">
      <c r="A2630">
        <f ca="1">30389.7650929062*(((RANDBETWEEN(3800,4910))))</f>
        <v>118216186.21140493</v>
      </c>
      <c r="B2630">
        <v>159202748.29886833</v>
      </c>
    </row>
    <row r="2631" spans="1:2" x14ac:dyDescent="0.25">
      <c r="A2631">
        <f ca="1">31768.5060102559*(((RANDBETWEEN(3800,4910))))</f>
        <v>129520199.00381321</v>
      </c>
      <c r="B2631">
        <v>145828464.0392831</v>
      </c>
    </row>
    <row r="2632" spans="1:2" x14ac:dyDescent="0.25">
      <c r="A2632">
        <f ca="1">28434.1211341448*(((RANDBETWEEN(3800,4910))))</f>
        <v>127498599.16550526</v>
      </c>
      <c r="B2632">
        <v>173573495.21024537</v>
      </c>
    </row>
    <row r="2633" spans="1:2" x14ac:dyDescent="0.25">
      <c r="A2633">
        <f ca="1">30780.8561074911*(((RANDBETWEEN(3800,4910))))</f>
        <v>139252593.03028992</v>
      </c>
      <c r="B2633">
        <v>174066439.59045425</v>
      </c>
    </row>
    <row r="2634" spans="1:2" x14ac:dyDescent="0.25">
      <c r="A2634">
        <f ca="1">30893.0242571171*(((RANDBETWEEN(3800,4910))))</f>
        <v>149027949.01633295</v>
      </c>
      <c r="B2634">
        <v>151088728.67452818</v>
      </c>
    </row>
    <row r="2635" spans="1:2" x14ac:dyDescent="0.25">
      <c r="A2635">
        <f ca="1">37998.0585618276*(((RANDBETWEEN(3800,4910))))</f>
        <v>180946754.8714231</v>
      </c>
      <c r="B2635">
        <v>181671377.86467454</v>
      </c>
    </row>
    <row r="2636" spans="1:2" x14ac:dyDescent="0.25">
      <c r="A2636">
        <f ca="1">39069.5671985195*(((RANDBETWEEN(3800,4910))))</f>
        <v>165928451.89211249</v>
      </c>
      <c r="B2636">
        <v>190165198.88654187</v>
      </c>
    </row>
    <row r="2637" spans="1:2" x14ac:dyDescent="0.25">
      <c r="A2637">
        <f ca="1">32834.3982888098*(((RANDBETWEEN(3800,4910))))</f>
        <v>160757214.02201259</v>
      </c>
      <c r="B2637">
        <v>153695261.87523058</v>
      </c>
    </row>
    <row r="2638" spans="1:2" x14ac:dyDescent="0.25">
      <c r="A2638">
        <f ca="1">30974.314442476*(((RANDBETWEEN(3800,4910))))</f>
        <v>131485964.80831058</v>
      </c>
      <c r="B2638">
        <v>152467177.62218413</v>
      </c>
    </row>
    <row r="2639" spans="1:2" x14ac:dyDescent="0.25">
      <c r="A2639">
        <f ca="1">39337.5632882065*(((RANDBETWEEN(3800,4910))))</f>
        <v>178671212.45503402</v>
      </c>
      <c r="B2639">
        <v>171868319.18240878</v>
      </c>
    </row>
    <row r="2640" spans="1:2" x14ac:dyDescent="0.25">
      <c r="A2640">
        <f ca="1">29691.7047179961*(((RANDBETWEEN(3800,4910))))</f>
        <v>113214470.08971906</v>
      </c>
      <c r="B2640">
        <v>197244501.81584281</v>
      </c>
    </row>
    <row r="2641" spans="1:2" x14ac:dyDescent="0.25">
      <c r="A2641">
        <f ca="1">29894.0333155677*(((RANDBETWEEN(3800,4910))))</f>
        <v>140053546.08343467</v>
      </c>
      <c r="B2641">
        <v>191842662.13145614</v>
      </c>
    </row>
    <row r="2642" spans="1:2" x14ac:dyDescent="0.25">
      <c r="A2642">
        <f ca="1">33501.4105720128*(((RANDBETWEEN(3800,4910))))</f>
        <v>141241946.97160593</v>
      </c>
      <c r="B2642">
        <v>153532488.58605078</v>
      </c>
    </row>
    <row r="2643" spans="1:2" x14ac:dyDescent="0.25">
      <c r="A2643">
        <f ca="1">29375.9958899181*(((RANDBETWEEN(3800,4910))))</f>
        <v>120764719.10345334</v>
      </c>
      <c r="B2643">
        <v>159333869.75462466</v>
      </c>
    </row>
    <row r="2644" spans="1:2" x14ac:dyDescent="0.25">
      <c r="A2644">
        <f ca="1">31029.5216778643*(((RANDBETWEEN(3800,4910))))</f>
        <v>136312688.73085809</v>
      </c>
      <c r="B2644">
        <v>162360585.19157997</v>
      </c>
    </row>
    <row r="2645" spans="1:2" x14ac:dyDescent="0.25">
      <c r="A2645">
        <f ca="1">28825.7740732717*(((RANDBETWEEN(3800,4910))))</f>
        <v>136720646.42952782</v>
      </c>
      <c r="B2645">
        <v>146926784.75687081</v>
      </c>
    </row>
    <row r="2646" spans="1:2" x14ac:dyDescent="0.25">
      <c r="A2646">
        <f ca="1">31486.5866356123*(((RANDBETWEEN(3800,4910))))</f>
        <v>153465623.2619743</v>
      </c>
      <c r="B2646">
        <v>148907649.31497341</v>
      </c>
    </row>
    <row r="2647" spans="1:2" x14ac:dyDescent="0.25">
      <c r="A2647">
        <f ca="1">30688.4265235549*(((RANDBETWEEN(3800,4910))))</f>
        <v>132082987.75738013</v>
      </c>
      <c r="B2647">
        <v>194176233.4531838</v>
      </c>
    </row>
    <row r="2648" spans="1:2" x14ac:dyDescent="0.25">
      <c r="A2648">
        <f ca="1">33213.6018104706*(((RANDBETWEEN(3800,4910))))</f>
        <v>137138961.87543297</v>
      </c>
      <c r="B2648">
        <v>173681145.11202213</v>
      </c>
    </row>
    <row r="2649" spans="1:2" x14ac:dyDescent="0.25">
      <c r="A2649">
        <f ca="1">32014.7325418938*(((RANDBETWEEN(3800,4910))))</f>
        <v>137087084.74438941</v>
      </c>
      <c r="B2649">
        <v>197962867.99040368</v>
      </c>
    </row>
    <row r="2650" spans="1:2" x14ac:dyDescent="0.25">
      <c r="A2650">
        <f ca="1">33887.05556707*(((RANDBETWEEN(3800,4910))))</f>
        <v>161742916.2216253</v>
      </c>
      <c r="B2650">
        <v>172600809.78495169</v>
      </c>
    </row>
    <row r="2651" spans="1:2" x14ac:dyDescent="0.25">
      <c r="A2651">
        <f ca="1">34348.3865441735*(((RANDBETWEEN(3800,4910))))</f>
        <v>163567016.72335425</v>
      </c>
      <c r="B2651">
        <v>189626826.46693268</v>
      </c>
    </row>
    <row r="2652" spans="1:2" x14ac:dyDescent="0.25">
      <c r="A2652">
        <f ca="1">28631.358085158*(((RANDBETWEEN(3800,4910))))</f>
        <v>139434713.87471944</v>
      </c>
      <c r="B2652">
        <v>198211242.9162752</v>
      </c>
    </row>
    <row r="2653" spans="1:2" x14ac:dyDescent="0.25">
      <c r="A2653">
        <f ca="1">29871.6002977218*(((RANDBETWEEN(3800,4910))))</f>
        <v>143682397.43204182</v>
      </c>
      <c r="B2653">
        <v>202059513.81077659</v>
      </c>
    </row>
    <row r="2654" spans="1:2" x14ac:dyDescent="0.25">
      <c r="A2654">
        <f ca="1">30697.8304302941*(((RANDBETWEEN(3800,4910))))</f>
        <v>145630507.56131524</v>
      </c>
      <c r="B2654">
        <v>150037422.3724986</v>
      </c>
    </row>
    <row r="2655" spans="1:2" x14ac:dyDescent="0.25">
      <c r="A2655">
        <f ca="1">36708.2763486753*(((RANDBETWEEN(3800,4910))))</f>
        <v>158689878.65532315</v>
      </c>
      <c r="B2655">
        <v>160710205.36957276</v>
      </c>
    </row>
    <row r="2656" spans="1:2" x14ac:dyDescent="0.25">
      <c r="A2656">
        <f ca="1">33937.064989156*(((RANDBETWEEN(3800,4910))))</f>
        <v>131913371.61284927</v>
      </c>
      <c r="B2656">
        <v>168443288.04697445</v>
      </c>
    </row>
    <row r="2657" spans="1:2" x14ac:dyDescent="0.25">
      <c r="A2657">
        <f ca="1">31615.5368546198*(((RANDBETWEEN(3800,4910))))</f>
        <v>133544027.67391396</v>
      </c>
      <c r="B2657">
        <v>143842055.19779387</v>
      </c>
    </row>
    <row r="2658" spans="1:2" x14ac:dyDescent="0.25">
      <c r="A2658">
        <f ca="1">38182.2841144916*(((RANDBETWEEN(3800,4910))))</f>
        <v>147383616.68193766</v>
      </c>
      <c r="B2658">
        <v>153221266.96974039</v>
      </c>
    </row>
    <row r="2659" spans="1:2" x14ac:dyDescent="0.25">
      <c r="A2659">
        <f ca="1">37204.1578267669*(((RANDBETWEEN(3800,4910))))</f>
        <v>163772702.75342774</v>
      </c>
      <c r="B2659">
        <v>149173495.45164967</v>
      </c>
    </row>
    <row r="2660" spans="1:2" x14ac:dyDescent="0.25">
      <c r="A2660">
        <f ca="1">35738.8735602413*(((RANDBETWEEN(3800,4910))))</f>
        <v>145921820.74646515</v>
      </c>
      <c r="B2660">
        <v>189179120.88124231</v>
      </c>
    </row>
    <row r="2661" spans="1:2" x14ac:dyDescent="0.25">
      <c r="A2661">
        <f ca="1">39175.1938515943*(((RANDBETWEEN(3800,4910))))</f>
        <v>175544043.64899424</v>
      </c>
      <c r="B2661">
        <v>160047616.87043926</v>
      </c>
    </row>
    <row r="2662" spans="1:2" x14ac:dyDescent="0.25">
      <c r="A2662">
        <f ca="1">35281.0016814333*(((RANDBETWEEN(3800,4910))))</f>
        <v>159752375.61352986</v>
      </c>
      <c r="B2662">
        <v>191708270.8298566</v>
      </c>
    </row>
    <row r="2663" spans="1:2" x14ac:dyDescent="0.25">
      <c r="A2663">
        <f ca="1">29888.6490757391*(((RANDBETWEEN(3800,4910))))</f>
        <v>138503999.81697482</v>
      </c>
      <c r="B2663">
        <v>154122679.0217379</v>
      </c>
    </row>
    <row r="2664" spans="1:2" x14ac:dyDescent="0.25">
      <c r="A2664">
        <f ca="1">40130.5422811249*(((RANDBETWEEN(3800,4910))))</f>
        <v>171277154.45584092</v>
      </c>
      <c r="B2664">
        <v>164027447.06379759</v>
      </c>
    </row>
    <row r="2665" spans="1:2" x14ac:dyDescent="0.25">
      <c r="A2665">
        <f ca="1">29508.1966533824*(((RANDBETWEEN(3800,4910))))</f>
        <v>112780327.60922766</v>
      </c>
      <c r="B2665">
        <v>150047602.50566489</v>
      </c>
    </row>
    <row r="2666" spans="1:2" x14ac:dyDescent="0.25">
      <c r="A2666">
        <f ca="1">36062.5784362547*(((RANDBETWEEN(3800,4910))))</f>
        <v>177067260.12201083</v>
      </c>
      <c r="B2666">
        <v>193370217.70111564</v>
      </c>
    </row>
    <row r="2667" spans="1:2" x14ac:dyDescent="0.25">
      <c r="A2667">
        <f ca="1">30281.5349659977*(((RANDBETWEEN(3800,4910))))</f>
        <v>132572560.08113807</v>
      </c>
      <c r="B2667">
        <v>146987598.14338359</v>
      </c>
    </row>
    <row r="2668" spans="1:2" x14ac:dyDescent="0.25">
      <c r="A2668">
        <f ca="1">30767.8620922644*(((RANDBETWEEN(3800,4910))))</f>
        <v>139716861.76097277</v>
      </c>
      <c r="B2668">
        <v>157079399.06947911</v>
      </c>
    </row>
    <row r="2669" spans="1:2" x14ac:dyDescent="0.25">
      <c r="A2669">
        <f ca="1">40610.1849627094*(((RANDBETWEEN(3800,4910))))</f>
        <v>184938782.32017857</v>
      </c>
      <c r="B2669">
        <v>170035071.40113971</v>
      </c>
    </row>
    <row r="2670" spans="1:2" x14ac:dyDescent="0.25">
      <c r="A2670">
        <f ca="1">31619.3501168053*(((RANDBETWEEN(3800,4910))))</f>
        <v>128058367.97306167</v>
      </c>
      <c r="B2670">
        <v>163727835.82781267</v>
      </c>
    </row>
    <row r="2671" spans="1:2" x14ac:dyDescent="0.25">
      <c r="A2671">
        <f ca="1">29046.782039978*(((RANDBETWEEN(3800,4910))))</f>
        <v>115460958.60891244</v>
      </c>
      <c r="B2671">
        <v>150182465.24513704</v>
      </c>
    </row>
    <row r="2672" spans="1:2" x14ac:dyDescent="0.25">
      <c r="A2672">
        <f ca="1">35444.7494405194*(((RANDBETWEEN(3800,4910))))</f>
        <v>153440320.32800829</v>
      </c>
      <c r="B2672">
        <v>177946020.66666678</v>
      </c>
    </row>
    <row r="2673" spans="1:2" x14ac:dyDescent="0.25">
      <c r="A2673">
        <f ca="1">34359.316111354*(((RANDBETWEEN(3800,4910))))</f>
        <v>145477344.41547289</v>
      </c>
      <c r="B2673">
        <v>200621885.40110499</v>
      </c>
    </row>
    <row r="2674" spans="1:2" x14ac:dyDescent="0.25">
      <c r="A2674">
        <f ca="1">33708.5708415066*(((RANDBETWEEN(3800,4910))))</f>
        <v>145823277.46035773</v>
      </c>
      <c r="B2674">
        <v>191833397.76105532</v>
      </c>
    </row>
    <row r="2675" spans="1:2" x14ac:dyDescent="0.25">
      <c r="A2675">
        <f ca="1">30374.1723579889*(((RANDBETWEEN(3800,4910))))</f>
        <v>116515325.16524546</v>
      </c>
      <c r="B2675">
        <v>186232510.46170384</v>
      </c>
    </row>
    <row r="2676" spans="1:2" x14ac:dyDescent="0.25">
      <c r="A2676">
        <f ca="1">41993.7329322391*(((RANDBETWEEN(3800,4910))))</f>
        <v>189727685.3878563</v>
      </c>
      <c r="B2676">
        <v>185320498.9458774</v>
      </c>
    </row>
    <row r="2677" spans="1:2" x14ac:dyDescent="0.25">
      <c r="A2677">
        <f ca="1">30627.060255108*(((RANDBETWEEN(3800,4910))))</f>
        <v>119139264.39237013</v>
      </c>
      <c r="B2677">
        <v>200520010.07859868</v>
      </c>
    </row>
    <row r="2678" spans="1:2" x14ac:dyDescent="0.25">
      <c r="A2678">
        <f ca="1">31477.1152095536*(((RANDBETWEEN(3800,4910))))</f>
        <v>128395152.93976894</v>
      </c>
      <c r="B2678">
        <v>163639257.89189911</v>
      </c>
    </row>
    <row r="2679" spans="1:2" x14ac:dyDescent="0.25">
      <c r="A2679">
        <f ca="1">38711.2227003294*(((RANDBETWEEN(3800,4910))))</f>
        <v>161503221.10577404</v>
      </c>
      <c r="B2679">
        <v>142919565.21654904</v>
      </c>
    </row>
    <row r="2680" spans="1:2" x14ac:dyDescent="0.25">
      <c r="A2680">
        <f ca="1">33361.7196962266*(((RANDBETWEEN(3800,4910))))</f>
        <v>129810451.33801788</v>
      </c>
      <c r="B2680">
        <v>195678560.01649657</v>
      </c>
    </row>
    <row r="2681" spans="1:2" x14ac:dyDescent="0.25">
      <c r="A2681">
        <f ca="1">32671.4109819103*(((RANDBETWEEN(3800,4910))))</f>
        <v>152510146.46355709</v>
      </c>
      <c r="B2681">
        <v>167621721.50369141</v>
      </c>
    </row>
    <row r="2682" spans="1:2" x14ac:dyDescent="0.25">
      <c r="A2682">
        <f ca="1">29573.2398487951*(((RANDBETWEEN(3800,4910))))</f>
        <v>138225323.05326843</v>
      </c>
      <c r="B2682">
        <v>150054269.23630801</v>
      </c>
    </row>
    <row r="2683" spans="1:2" x14ac:dyDescent="0.25">
      <c r="A2683">
        <f ca="1">31518.5870968943*(((RANDBETWEEN(3800,4910))))</f>
        <v>148893805.44572887</v>
      </c>
      <c r="B2683">
        <v>166522897.71741048</v>
      </c>
    </row>
    <row r="2684" spans="1:2" x14ac:dyDescent="0.25">
      <c r="A2684">
        <f ca="1">29135.7296666081*(((RANDBETWEEN(3800,4910))))</f>
        <v>139705823.7513856</v>
      </c>
      <c r="B2684">
        <v>191599091.14920193</v>
      </c>
    </row>
    <row r="2685" spans="1:2" x14ac:dyDescent="0.25">
      <c r="A2685">
        <f ca="1">27312.6179387258*(((RANDBETWEEN(3800,4910))))</f>
        <v>124654788.27234477</v>
      </c>
      <c r="B2685">
        <v>148639151.6421836</v>
      </c>
    </row>
    <row r="2686" spans="1:2" x14ac:dyDescent="0.25">
      <c r="A2686">
        <f ca="1">33826.0393944832*(((RANDBETWEEN(3800,4910))))</f>
        <v>146263794.34174535</v>
      </c>
      <c r="B2686">
        <v>201212122.12510887</v>
      </c>
    </row>
    <row r="2687" spans="1:2" x14ac:dyDescent="0.25">
      <c r="A2687">
        <f ca="1">33527.7131692501*(((RANDBETWEEN(3800,4910))))</f>
        <v>138737677.09435704</v>
      </c>
      <c r="B2687">
        <v>164680927.14139077</v>
      </c>
    </row>
    <row r="2688" spans="1:2" x14ac:dyDescent="0.25">
      <c r="A2688">
        <f ca="1">34853.4275766661*(((RANDBETWEEN(3800,4910))))</f>
        <v>165100686.43066749</v>
      </c>
      <c r="B2688">
        <v>192070764.9718017</v>
      </c>
    </row>
    <row r="2689" spans="1:2" x14ac:dyDescent="0.25">
      <c r="A2689">
        <f ca="1">32391.5255537187*(((RANDBETWEEN(3800,4910))))</f>
        <v>146895568.38611421</v>
      </c>
      <c r="B2689">
        <v>169516511.24294052</v>
      </c>
    </row>
    <row r="2690" spans="1:2" x14ac:dyDescent="0.25">
      <c r="A2690">
        <f ca="1">32012.5502331696*(((RANDBETWEEN(3800,4910))))</f>
        <v>135124974.53420895</v>
      </c>
      <c r="B2690">
        <v>146045430.91400683</v>
      </c>
    </row>
    <row r="2691" spans="1:2" x14ac:dyDescent="0.25">
      <c r="A2691">
        <f ca="1">33094.4380652789*(((RANDBETWEEN(3800,4910))))</f>
        <v>153028681.61384946</v>
      </c>
      <c r="B2691">
        <v>159056301.97619241</v>
      </c>
    </row>
    <row r="2692" spans="1:2" x14ac:dyDescent="0.25">
      <c r="A2692">
        <f ca="1">32280.6196700081*(((RANDBETWEEN(3800,4910))))</f>
        <v>140549818.04321539</v>
      </c>
      <c r="B2692">
        <v>177537686.1262328</v>
      </c>
    </row>
    <row r="2693" spans="1:2" x14ac:dyDescent="0.25">
      <c r="A2693">
        <f ca="1">40130.4923008166*(((RANDBETWEEN(3800,4910))))</f>
        <v>170032895.87855995</v>
      </c>
      <c r="B2693">
        <v>188239548.38820583</v>
      </c>
    </row>
    <row r="2694" spans="1:2" x14ac:dyDescent="0.25">
      <c r="A2694">
        <f ca="1">34521.6934211547*(((RANDBETWEEN(3800,4910))))</f>
        <v>157695095.54783487</v>
      </c>
      <c r="B2694">
        <v>143370522.1251435</v>
      </c>
    </row>
    <row r="2695" spans="1:2" x14ac:dyDescent="0.25">
      <c r="A2695">
        <f ca="1">34771.6105550547*(((RANDBETWEEN(3800,4910))))</f>
        <v>150874018.19838244</v>
      </c>
      <c r="B2695">
        <v>192893969.86914867</v>
      </c>
    </row>
    <row r="2696" spans="1:2" x14ac:dyDescent="0.25">
      <c r="A2696">
        <f ca="1">29003.7487871287*(((RANDBETWEEN(3800,4910))))</f>
        <v>137883821.73400992</v>
      </c>
      <c r="B2696">
        <v>198603832.77083391</v>
      </c>
    </row>
    <row r="2697" spans="1:2" x14ac:dyDescent="0.25">
      <c r="A2697">
        <f ca="1">28135.0611058942*(((RANDBETWEEN(3800,4910))))</f>
        <v>125144751.79901733</v>
      </c>
      <c r="B2697">
        <v>157362174.40915033</v>
      </c>
    </row>
    <row r="2698" spans="1:2" x14ac:dyDescent="0.25">
      <c r="A2698">
        <f ca="1">31849.7932684785*(((RANDBETWEEN(3800,4910))))</f>
        <v>133323234.6218508</v>
      </c>
      <c r="B2698">
        <v>182924565.20889944</v>
      </c>
    </row>
    <row r="2699" spans="1:2" x14ac:dyDescent="0.25">
      <c r="A2699">
        <f ca="1">31757.8327922746*(((RANDBETWEEN(3800,4910))))</f>
        <v>135764735.18697387</v>
      </c>
      <c r="B2699">
        <v>174955145.38853776</v>
      </c>
    </row>
    <row r="2700" spans="1:2" x14ac:dyDescent="0.25">
      <c r="A2700">
        <f ca="1">33124.9547577401*(((RANDBETWEEN(3800,4910))))</f>
        <v>135878564.41624999</v>
      </c>
      <c r="B2700">
        <v>143775246.87997538</v>
      </c>
    </row>
    <row r="2701" spans="1:2" x14ac:dyDescent="0.25">
      <c r="A2701">
        <f ca="1">29995.3116202098*(((RANDBETWEEN(3800,4910))))</f>
        <v>126790182.21862672</v>
      </c>
      <c r="B2701">
        <v>146546681.90105665</v>
      </c>
    </row>
    <row r="2702" spans="1:2" x14ac:dyDescent="0.25">
      <c r="A2702">
        <f ca="1">40980.3266857557*(((RANDBETWEEN(3800,4910))))</f>
        <v>198098899.19894293</v>
      </c>
      <c r="B2702">
        <v>199101075.02183107</v>
      </c>
    </row>
    <row r="2703" spans="1:2" x14ac:dyDescent="0.25">
      <c r="A2703">
        <f ca="1">36450.1969802791*(((RANDBETWEEN(3800,4910))))</f>
        <v>153637580.27187636</v>
      </c>
      <c r="B2703">
        <v>152766701.80144006</v>
      </c>
    </row>
    <row r="2704" spans="1:2" x14ac:dyDescent="0.25">
      <c r="A2704">
        <f ca="1">30541.5860858591*(((RANDBETWEEN(3800,4910))))</f>
        <v>136520889.80379015</v>
      </c>
      <c r="B2704">
        <v>146331492.5191628</v>
      </c>
    </row>
    <row r="2705" spans="1:2" x14ac:dyDescent="0.25">
      <c r="A2705">
        <f ca="1">31137.2338867408*(((RANDBETWEEN(3800,4910))))</f>
        <v>149894643.93077031</v>
      </c>
      <c r="B2705">
        <v>158295148.09356582</v>
      </c>
    </row>
    <row r="2706" spans="1:2" x14ac:dyDescent="0.25">
      <c r="A2706">
        <f ca="1">30156.5224379702*(((RANDBETWEEN(3800,4910))))</f>
        <v>122586263.71034877</v>
      </c>
      <c r="B2706">
        <v>145030626.78235671</v>
      </c>
    </row>
    <row r="2707" spans="1:2" x14ac:dyDescent="0.25">
      <c r="A2707">
        <f ca="1">37394.3448380629*(((RANDBETWEEN(3800,4910))))</f>
        <v>162777583.08008799</v>
      </c>
      <c r="B2707">
        <v>148515816.10335344</v>
      </c>
    </row>
    <row r="2708" spans="1:2" x14ac:dyDescent="0.25">
      <c r="A2708">
        <f ca="1">31401.3671061934*(((RANDBETWEEN(3800,4910))))</f>
        <v>125668271.15898617</v>
      </c>
      <c r="B2708">
        <v>161939783.06547344</v>
      </c>
    </row>
    <row r="2709" spans="1:2" x14ac:dyDescent="0.25">
      <c r="A2709">
        <f ca="1">30074.8319291209*(((RANDBETWEEN(3800,4910))))</f>
        <v>137953254.05887741</v>
      </c>
      <c r="B2709">
        <v>196246241.54378766</v>
      </c>
    </row>
    <row r="2710" spans="1:2" x14ac:dyDescent="0.25">
      <c r="A2710">
        <f ca="1">30221.6755707348*(((RANDBETWEEN(3800,4910))))</f>
        <v>120796037.25622699</v>
      </c>
      <c r="B2710">
        <v>194932068.58747578</v>
      </c>
    </row>
    <row r="2711" spans="1:2" x14ac:dyDescent="0.25">
      <c r="A2711">
        <f ca="1">32499.5384110383*(((RANDBETWEEN(3800,4910))))</f>
        <v>152487834.2245917</v>
      </c>
      <c r="B2711">
        <v>151153893.75609142</v>
      </c>
    </row>
    <row r="2712" spans="1:2" x14ac:dyDescent="0.25">
      <c r="A2712">
        <f ca="1">31649.8315233823*(((RANDBETWEEN(3800,4910))))</f>
        <v>131093602.1698494</v>
      </c>
      <c r="B2712">
        <v>194000676.61376613</v>
      </c>
    </row>
    <row r="2713" spans="1:2" x14ac:dyDescent="0.25">
      <c r="A2713">
        <f ca="1">31729.0846480202*(((RANDBETWEEN(3800,4910))))</f>
        <v>146144163.88878116</v>
      </c>
      <c r="B2713">
        <v>151791130.29802904</v>
      </c>
    </row>
    <row r="2714" spans="1:2" x14ac:dyDescent="0.25">
      <c r="A2714">
        <f ca="1">35011.3905206558*(((RANDBETWEEN(3800,4910))))</f>
        <v>171625836.33225453</v>
      </c>
      <c r="B2714">
        <v>148373162.16645986</v>
      </c>
    </row>
    <row r="2715" spans="1:2" x14ac:dyDescent="0.25">
      <c r="A2715">
        <f ca="1">32359.124210172*(((RANDBETWEEN(3800,4910))))</f>
        <v>135002266.20483768</v>
      </c>
      <c r="B2715">
        <v>147937749.24225569</v>
      </c>
    </row>
    <row r="2716" spans="1:2" x14ac:dyDescent="0.25">
      <c r="A2716">
        <f ca="1">29482.2248501687*(((RANDBETWEEN(3800,4910))))</f>
        <v>128188713.6485333</v>
      </c>
      <c r="B2716">
        <v>181771929.19274062</v>
      </c>
    </row>
    <row r="2717" spans="1:2" x14ac:dyDescent="0.25">
      <c r="A2717">
        <f ca="1">29472.1617640063*(((RANDBETWEEN(3800,4910))))</f>
        <v>124696716.42351079</v>
      </c>
      <c r="B2717">
        <v>154931419.74204108</v>
      </c>
    </row>
    <row r="2718" spans="1:2" x14ac:dyDescent="0.25">
      <c r="A2718">
        <f ca="1">37742.6651222536*(((RANDBETWEEN(3800,4910))))</f>
        <v>148706100.58167899</v>
      </c>
      <c r="B2718">
        <v>146095079.31307837</v>
      </c>
    </row>
    <row r="2719" spans="1:2" x14ac:dyDescent="0.25">
      <c r="A2719">
        <f ca="1">36067.8324390624*(((RANDBETWEEN(3800,4910))))</f>
        <v>162521652.97041512</v>
      </c>
      <c r="B2719">
        <v>174255976.11634216</v>
      </c>
    </row>
    <row r="2720" spans="1:2" x14ac:dyDescent="0.25">
      <c r="A2720">
        <f ca="1">38657.4302706376*(((RANDBETWEEN(3800,4910))))</f>
        <v>181496635.12064362</v>
      </c>
      <c r="B2720">
        <v>156235184.69688934</v>
      </c>
    </row>
    <row r="2721" spans="1:2" x14ac:dyDescent="0.25">
      <c r="A2721">
        <f ca="1">29772.8362081213*(((RANDBETWEEN(3800,4910))))</f>
        <v>114089508.34952071</v>
      </c>
      <c r="B2721">
        <v>152488977.44228467</v>
      </c>
    </row>
    <row r="2722" spans="1:2" x14ac:dyDescent="0.25">
      <c r="A2722">
        <f ca="1">31236.6452552945*(((RANDBETWEEN(3800,4910))))</f>
        <v>130787833.68391798</v>
      </c>
      <c r="B2722">
        <v>157050458.38743246</v>
      </c>
    </row>
    <row r="2723" spans="1:2" x14ac:dyDescent="0.25">
      <c r="A2723">
        <f ca="1">31291.8152189184*(((RANDBETWEEN(3800,4910))))</f>
        <v>131769833.88686547</v>
      </c>
      <c r="B2723">
        <v>199136255.75638121</v>
      </c>
    </row>
    <row r="2724" spans="1:2" x14ac:dyDescent="0.25">
      <c r="A2724">
        <f ca="1">38515.7994680105*(((RANDBETWEEN(3800,4910))))</f>
        <v>160418304.78426358</v>
      </c>
      <c r="B2724">
        <v>144458063.28536415</v>
      </c>
    </row>
    <row r="2725" spans="1:2" x14ac:dyDescent="0.25">
      <c r="A2725">
        <f ca="1">41805.6871939587*(((RANDBETWEEN(3800,4910))))</f>
        <v>194187417.01593834</v>
      </c>
      <c r="B2725">
        <v>150036964.42595258</v>
      </c>
    </row>
    <row r="2726" spans="1:2" x14ac:dyDescent="0.25">
      <c r="A2726">
        <f ca="1">30989.3048291439*(((RANDBETWEEN(3800,4910))))</f>
        <v>149926256.76339832</v>
      </c>
      <c r="B2726">
        <v>162995535.53558463</v>
      </c>
    </row>
    <row r="2727" spans="1:2" x14ac:dyDescent="0.25">
      <c r="A2727">
        <f ca="1">40823.6710758089*(((RANDBETWEEN(3800,4910))))</f>
        <v>161049382.39406627</v>
      </c>
      <c r="B2727">
        <v>173189724.46771142</v>
      </c>
    </row>
    <row r="2728" spans="1:2" x14ac:dyDescent="0.25">
      <c r="A2728">
        <f ca="1">30652.4573798712*(((RANDBETWEEN(3800,4910))))</f>
        <v>127422265.3281244</v>
      </c>
      <c r="B2728">
        <v>157110518.21188742</v>
      </c>
    </row>
    <row r="2729" spans="1:2" x14ac:dyDescent="0.25">
      <c r="A2729">
        <f ca="1">30391.1013300825*(((RANDBETWEEN(3800,4910))))</f>
        <v>143597953.78463995</v>
      </c>
      <c r="B2729">
        <v>152983852.10135046</v>
      </c>
    </row>
    <row r="2730" spans="1:2" x14ac:dyDescent="0.25">
      <c r="A2730">
        <f ca="1">31011.5712153126*(((RANDBETWEEN(3800,4910))))</f>
        <v>122030532.73225501</v>
      </c>
      <c r="B2730">
        <v>177506552.3336328</v>
      </c>
    </row>
    <row r="2731" spans="1:2" x14ac:dyDescent="0.25">
      <c r="A2731">
        <f ca="1">28406.2817146051*(((RANDBETWEEN(3800,4910))))</f>
        <v>123567325.45853201</v>
      </c>
      <c r="B2731">
        <v>143034789.06685758</v>
      </c>
    </row>
    <row r="2732" spans="1:2" x14ac:dyDescent="0.25">
      <c r="A2732">
        <f ca="1">35674.5232881618*(((RANDBETWEEN(3800,4910))))</f>
        <v>167884306.59408921</v>
      </c>
      <c r="B2732">
        <v>157405157.2176545</v>
      </c>
    </row>
    <row r="2733" spans="1:2" x14ac:dyDescent="0.25">
      <c r="A2733">
        <f ca="1">29738.2219756563*(((RANDBETWEEN(3800,4910))))</f>
        <v>119726081.67399207</v>
      </c>
      <c r="B2733">
        <v>143232849.03025383</v>
      </c>
    </row>
    <row r="2734" spans="1:2" x14ac:dyDescent="0.25">
      <c r="A2734">
        <f ca="1">29408.5695693797*(((RANDBETWEEN(3800,4910))))</f>
        <v>130191737.48364405</v>
      </c>
      <c r="B2734">
        <v>175855279.07084453</v>
      </c>
    </row>
    <row r="2735" spans="1:2" x14ac:dyDescent="0.25">
      <c r="A2735">
        <f ca="1">30769.7715407301*(((RANDBETWEEN(3800,4910))))</f>
        <v>142987128.3497726</v>
      </c>
      <c r="B2735">
        <v>155981581.8656801</v>
      </c>
    </row>
    <row r="2736" spans="1:2" x14ac:dyDescent="0.25">
      <c r="A2736">
        <f ca="1">35249.6169417657*(((RANDBETWEEN(3800,4910))))</f>
        <v>145404669.88478342</v>
      </c>
      <c r="B2736">
        <v>174207000.07895133</v>
      </c>
    </row>
    <row r="2737" spans="1:2" x14ac:dyDescent="0.25">
      <c r="A2737">
        <f ca="1">32209.8220493954*(((RANDBETWEEN(3800,4910))))</f>
        <v>141111230.39840135</v>
      </c>
      <c r="B2737">
        <v>162609641.07634532</v>
      </c>
    </row>
    <row r="2738" spans="1:2" x14ac:dyDescent="0.25">
      <c r="A2738">
        <f ca="1">28591.3107145572*(((RANDBETWEEN(3800,4910))))</f>
        <v>123400097.04402888</v>
      </c>
      <c r="B2738">
        <v>147820737.19593242</v>
      </c>
    </row>
    <row r="2739" spans="1:2" x14ac:dyDescent="0.25">
      <c r="A2739">
        <f ca="1">30560.3375651733*(((RANDBETWEEN(3800,4910))))</f>
        <v>149103886.98048043</v>
      </c>
      <c r="B2739">
        <v>167134053.17743272</v>
      </c>
    </row>
    <row r="2740" spans="1:2" x14ac:dyDescent="0.25">
      <c r="A2740">
        <f ca="1">37489.0124794591*(((RANDBETWEEN(3800,4910))))</f>
        <v>155242000.67744002</v>
      </c>
      <c r="B2740">
        <v>185348485.48985875</v>
      </c>
    </row>
    <row r="2741" spans="1:2" x14ac:dyDescent="0.25">
      <c r="A2741">
        <f ca="1">36556.7685105102*(((RANDBETWEEN(3800,4910))))</f>
        <v>144801360.0701308</v>
      </c>
      <c r="B2741">
        <v>166482635.19480154</v>
      </c>
    </row>
    <row r="2742" spans="1:2" x14ac:dyDescent="0.25">
      <c r="A2742">
        <f ca="1">29738.6562249867*(((RANDBETWEEN(3800,4910))))</f>
        <v>130731132.76504134</v>
      </c>
      <c r="B2742">
        <v>152121020.3121126</v>
      </c>
    </row>
    <row r="2743" spans="1:2" x14ac:dyDescent="0.25">
      <c r="A2743">
        <f ca="1">36045.1845169523*(((RANDBETWEEN(3800,4910))))</f>
        <v>168150785.7715826</v>
      </c>
      <c r="B2743">
        <v>201475709.51072019</v>
      </c>
    </row>
    <row r="2744" spans="1:2" x14ac:dyDescent="0.25">
      <c r="A2744">
        <f ca="1">39647.6202597926*(((RANDBETWEEN(3800,4910))))</f>
        <v>184638967.54985395</v>
      </c>
      <c r="B2744">
        <v>184973343.51280555</v>
      </c>
    </row>
    <row r="2745" spans="1:2" x14ac:dyDescent="0.25">
      <c r="A2745">
        <f ca="1">32154.7570643248*(((RANDBETWEEN(3800,4910))))</f>
        <v>150484263.06104004</v>
      </c>
      <c r="B2745">
        <v>187185467.74982512</v>
      </c>
    </row>
    <row r="2746" spans="1:2" x14ac:dyDescent="0.25">
      <c r="A2746">
        <f ca="1">31501.3600971455*(((RANDBETWEEN(3800,4910))))</f>
        <v>139771534.75103471</v>
      </c>
      <c r="B2746">
        <v>171388925.90014574</v>
      </c>
    </row>
    <row r="2747" spans="1:2" x14ac:dyDescent="0.25">
      <c r="A2747">
        <f ca="1">38489.7864870149*(((RANDBETWEEN(3800,4910))))</f>
        <v>178361670.58082697</v>
      </c>
      <c r="B2747">
        <v>158998010.44814718</v>
      </c>
    </row>
    <row r="2748" spans="1:2" x14ac:dyDescent="0.25">
      <c r="A2748">
        <f ca="1">33000.3318343805*(((RANDBETWEEN(3800,4910))))</f>
        <v>143452442.48405215</v>
      </c>
      <c r="B2748">
        <v>200056980.6485768</v>
      </c>
    </row>
    <row r="2749" spans="1:2" x14ac:dyDescent="0.25">
      <c r="A2749">
        <f ca="1">31565.3468883352*(((RANDBETWEEN(3800,4910))))</f>
        <v>124809381.59647742</v>
      </c>
      <c r="B2749">
        <v>144830865.85054553</v>
      </c>
    </row>
    <row r="2750" spans="1:2" x14ac:dyDescent="0.25">
      <c r="A2750">
        <f ca="1">40793.4938962933*(((RANDBETWEEN(3800,4910))))</f>
        <v>162194931.73166201</v>
      </c>
      <c r="B2750">
        <v>162835807.89895469</v>
      </c>
    </row>
    <row r="2751" spans="1:2" x14ac:dyDescent="0.25">
      <c r="A2751">
        <f ca="1">33316.9630597624*(((RANDBETWEEN(3800,4910))))</f>
        <v>126870995.33157529</v>
      </c>
      <c r="B2751">
        <v>144540471.11067379</v>
      </c>
    </row>
    <row r="2752" spans="1:2" x14ac:dyDescent="0.25">
      <c r="A2752">
        <f ca="1">41068.6623953386*(((RANDBETWEEN(3800,4910))))</f>
        <v>171708077.47491089</v>
      </c>
      <c r="B2752">
        <v>151890444.03494617</v>
      </c>
    </row>
    <row r="2753" spans="1:2" x14ac:dyDescent="0.25">
      <c r="A2753">
        <f ca="1">31623.6838299537*(((RANDBETWEEN(3800,4910))))</f>
        <v>154386824.45783377</v>
      </c>
      <c r="B2753">
        <v>155103209.29320139</v>
      </c>
    </row>
    <row r="2754" spans="1:2" x14ac:dyDescent="0.25">
      <c r="A2754">
        <f ca="1">31897.5028573744*(((RANDBETWEEN(3800,4910))))</f>
        <v>146377640.61249107</v>
      </c>
      <c r="B2754">
        <v>193442213.52343062</v>
      </c>
    </row>
    <row r="2755" spans="1:2" x14ac:dyDescent="0.25">
      <c r="A2755">
        <f ca="1">31848.6456374018*(((RANDBETWEEN(3800,4910))))</f>
        <v>137140268.11465234</v>
      </c>
      <c r="B2755">
        <v>143341442.73515439</v>
      </c>
    </row>
    <row r="2756" spans="1:2" x14ac:dyDescent="0.25">
      <c r="A2756">
        <f ca="1">33128.1747354598*(((RANDBETWEEN(3800,4910))))</f>
        <v>129166753.29355766</v>
      </c>
      <c r="B2756">
        <v>180579054.73899764</v>
      </c>
    </row>
    <row r="2757" spans="1:2" x14ac:dyDescent="0.25">
      <c r="A2757">
        <f ca="1">31473.6511896615*(((RANDBETWEEN(3800,4910))))</f>
        <v>124635658.71105987</v>
      </c>
      <c r="B2757">
        <v>154425824.36031377</v>
      </c>
    </row>
    <row r="2758" spans="1:2" x14ac:dyDescent="0.25">
      <c r="A2758">
        <f ca="1">32168.1244273849*(((RANDBETWEEN(3800,4910))))</f>
        <v>154535669.74915689</v>
      </c>
      <c r="B2758">
        <v>146530571.54271924</v>
      </c>
    </row>
    <row r="2759" spans="1:2" x14ac:dyDescent="0.25">
      <c r="A2759">
        <f ca="1">29665.7680897464*(((RANDBETWEEN(3800,4910))))</f>
        <v>135364899.7935127</v>
      </c>
      <c r="B2759">
        <v>145283098.73425168</v>
      </c>
    </row>
    <row r="2760" spans="1:2" x14ac:dyDescent="0.25">
      <c r="A2760">
        <f ca="1">32728.7780986064*(((RANDBETWEEN(3800,4910))))</f>
        <v>155167136.96549287</v>
      </c>
      <c r="B2760">
        <v>143928265.4995321</v>
      </c>
    </row>
    <row r="2761" spans="1:2" x14ac:dyDescent="0.25">
      <c r="A2761">
        <f ca="1">31564.7351269727*(((RANDBETWEEN(3800,4910))))</f>
        <v>152205152.7822623</v>
      </c>
      <c r="B2761">
        <v>167474106.21446306</v>
      </c>
    </row>
    <row r="2762" spans="1:2" x14ac:dyDescent="0.25">
      <c r="A2762">
        <f ca="1">30951.5699617538*(((RANDBETWEEN(3800,4910))))</f>
        <v>140241563.49670649</v>
      </c>
      <c r="B2762">
        <v>186054376.30484486</v>
      </c>
    </row>
    <row r="2763" spans="1:2" x14ac:dyDescent="0.25">
      <c r="A2763">
        <f ca="1">39678.5909368513*(((RANDBETWEEN(3800,4910))))</f>
        <v>173593835.34872457</v>
      </c>
      <c r="B2763">
        <v>144789014.11116087</v>
      </c>
    </row>
    <row r="2764" spans="1:2" x14ac:dyDescent="0.25">
      <c r="A2764">
        <f ca="1">32245.4543420377*(((RANDBETWEEN(3800,4910))))</f>
        <v>124596435.5776335</v>
      </c>
      <c r="B2764">
        <v>144714200.33184725</v>
      </c>
    </row>
    <row r="2765" spans="1:2" x14ac:dyDescent="0.25">
      <c r="A2765">
        <f ca="1">42585.3011645464*(((RANDBETWEEN(3800,4910))))</f>
        <v>187971519.34030801</v>
      </c>
      <c r="B2765">
        <v>194119569.78411591</v>
      </c>
    </row>
    <row r="2766" spans="1:2" x14ac:dyDescent="0.25">
      <c r="A2766">
        <f ca="1">36279.0780824244*(((RANDBETWEEN(3800,4910))))</f>
        <v>168951666.62985051</v>
      </c>
      <c r="B2766">
        <v>156627268.65132868</v>
      </c>
    </row>
    <row r="2767" spans="1:2" x14ac:dyDescent="0.25">
      <c r="A2767">
        <f ca="1">29827.2164783495*(((RANDBETWEEN(3800,4910))))</f>
        <v>133476793.74061392</v>
      </c>
      <c r="B2767">
        <v>179785730.89192393</v>
      </c>
    </row>
    <row r="2768" spans="1:2" x14ac:dyDescent="0.25">
      <c r="A2768">
        <f ca="1">29387.3085236813*(((RANDBETWEEN(3800,4910))))</f>
        <v>141705601.70119116</v>
      </c>
      <c r="B2768">
        <v>182620226.89248127</v>
      </c>
    </row>
    <row r="2769" spans="1:2" x14ac:dyDescent="0.25">
      <c r="A2769">
        <f ca="1">40019.2854664966*(((RANDBETWEEN(3800,4910))))</f>
        <v>157916100.45079574</v>
      </c>
      <c r="B2769">
        <v>174945466.49637347</v>
      </c>
    </row>
    <row r="2770" spans="1:2" x14ac:dyDescent="0.25">
      <c r="A2770">
        <f ca="1">32862.6844145429*(((RANDBETWEEN(3800,4910))))</f>
        <v>130793483.96988069</v>
      </c>
      <c r="B2770">
        <v>184630904.7799027</v>
      </c>
    </row>
    <row r="2771" spans="1:2" x14ac:dyDescent="0.25">
      <c r="A2771">
        <f ca="1">30542.6256518498*(((RANDBETWEEN(3800,4910))))</f>
        <v>140404450.12155348</v>
      </c>
      <c r="B2771">
        <v>186382281.28604835</v>
      </c>
    </row>
    <row r="2772" spans="1:2" x14ac:dyDescent="0.25">
      <c r="A2772">
        <f ca="1">31696.1288955476*(((RANDBETWEEN(3800,4910))))</f>
        <v>129605471.05389416</v>
      </c>
      <c r="B2772">
        <v>159398226.23477557</v>
      </c>
    </row>
    <row r="2773" spans="1:2" x14ac:dyDescent="0.25">
      <c r="A2773">
        <f ca="1">30484.9957493805*(((RANDBETWEEN(3800,4910))))</f>
        <v>138706730.65968147</v>
      </c>
      <c r="B2773">
        <v>165792211.78278214</v>
      </c>
    </row>
    <row r="2774" spans="1:2" x14ac:dyDescent="0.25">
      <c r="A2774">
        <f ca="1">37362.3300473476*(((RANDBETWEEN(3800,4910))))</f>
        <v>163572280.94728795</v>
      </c>
      <c r="B2774">
        <v>193588753.45660231</v>
      </c>
    </row>
    <row r="2775" spans="1:2" x14ac:dyDescent="0.25">
      <c r="A2775">
        <f ca="1">36590.6951613269*(((RANDBETWEEN(3800,4910))))</f>
        <v>144643017.9727253</v>
      </c>
      <c r="B2775">
        <v>185558789.69985384</v>
      </c>
    </row>
    <row r="2776" spans="1:2" x14ac:dyDescent="0.25">
      <c r="A2776">
        <f ca="1">32129.4431902395*(((RANDBETWEEN(3800,4910))))</f>
        <v>143779258.27632168</v>
      </c>
      <c r="B2776">
        <v>148664305.74737477</v>
      </c>
    </row>
    <row r="2777" spans="1:2" x14ac:dyDescent="0.25">
      <c r="A2777">
        <f ca="1">32353.3772034881*(((RANDBETWEEN(3800,4910))))</f>
        <v>151284391.80351037</v>
      </c>
      <c r="B2777">
        <v>192289658.83162543</v>
      </c>
    </row>
    <row r="2778" spans="1:2" x14ac:dyDescent="0.25">
      <c r="A2778">
        <f ca="1">36268.5088995171*(((RANDBETWEEN(3800,4910))))</f>
        <v>144602544.98237485</v>
      </c>
      <c r="B2778">
        <v>167024283.69648179</v>
      </c>
    </row>
    <row r="2779" spans="1:2" x14ac:dyDescent="0.25">
      <c r="A2779">
        <f ca="1">34798.5101153186*(((RANDBETWEEN(3800,4910))))</f>
        <v>169955923.40321621</v>
      </c>
      <c r="B2779">
        <v>154646623.83891413</v>
      </c>
    </row>
    <row r="2780" spans="1:2" x14ac:dyDescent="0.25">
      <c r="A2780">
        <f ca="1">31268.2434533025*(((RANDBETWEEN(3800,4910))))</f>
        <v>150056300.33239853</v>
      </c>
      <c r="B2780">
        <v>147526523.28550515</v>
      </c>
    </row>
    <row r="2781" spans="1:2" x14ac:dyDescent="0.25">
      <c r="A2781">
        <f ca="1">34080.4370274544*(((RANDBETWEEN(3800,4910))))</f>
        <v>159769088.78470641</v>
      </c>
      <c r="B2781">
        <v>185166411.54213125</v>
      </c>
    </row>
    <row r="2782" spans="1:2" x14ac:dyDescent="0.25">
      <c r="A2782">
        <f ca="1">38115.1658539074*(((RANDBETWEEN(3800,4910))))</f>
        <v>155700452.51321176</v>
      </c>
      <c r="B2782">
        <v>148229326.54733539</v>
      </c>
    </row>
    <row r="2783" spans="1:2" x14ac:dyDescent="0.25">
      <c r="A2783">
        <f ca="1">39959.4359770106*(((RANDBETWEEN(3800,4910))))</f>
        <v>164033484.6856285</v>
      </c>
      <c r="B2783">
        <v>160146116.37966722</v>
      </c>
    </row>
    <row r="2784" spans="1:2" x14ac:dyDescent="0.25">
      <c r="A2784">
        <f ca="1">33266.754387306*(((RANDBETWEEN(3800,4910))))</f>
        <v>132168815.18076661</v>
      </c>
      <c r="B2784">
        <v>186877608.28289017</v>
      </c>
    </row>
    <row r="2785" spans="1:2" x14ac:dyDescent="0.25">
      <c r="A2785">
        <f ca="1">30830.7146221894*(((RANDBETWEEN(3800,4910))))</f>
        <v>142807870.12998149</v>
      </c>
      <c r="B2785">
        <v>179114637.38714749</v>
      </c>
    </row>
    <row r="2786" spans="1:2" x14ac:dyDescent="0.25">
      <c r="A2786">
        <f ca="1">31105.8984491266*(((RANDBETWEEN(3800,4910))))</f>
        <v>118482367.19272339</v>
      </c>
      <c r="B2786">
        <v>174795117.55055484</v>
      </c>
    </row>
    <row r="2787" spans="1:2" x14ac:dyDescent="0.25">
      <c r="A2787">
        <f ca="1">30497.8364052192*(((RANDBETWEEN(3800,4910))))</f>
        <v>141936930.62988999</v>
      </c>
      <c r="B2787">
        <v>187847640.62841275</v>
      </c>
    </row>
    <row r="2788" spans="1:2" x14ac:dyDescent="0.25">
      <c r="A2788">
        <f ca="1">31957.9901773414*(((RANDBETWEEN(3800,4910))))</f>
        <v>139624459.0848048</v>
      </c>
      <c r="B2788">
        <v>161064717.42524594</v>
      </c>
    </row>
    <row r="2789" spans="1:2" x14ac:dyDescent="0.25">
      <c r="A2789">
        <f ca="1">30164.6655834933*(((RANDBETWEEN(3800,4910))))</f>
        <v>129496909.34993659</v>
      </c>
      <c r="B2789">
        <v>149596847.91920549</v>
      </c>
    </row>
    <row r="2790" spans="1:2" x14ac:dyDescent="0.25">
      <c r="A2790">
        <f ca="1">31193.5449002788*(((RANDBETWEEN(3800,4910))))</f>
        <v>142180177.65547094</v>
      </c>
      <c r="B2790">
        <v>144807565.87658101</v>
      </c>
    </row>
    <row r="2791" spans="1:2" x14ac:dyDescent="0.25">
      <c r="A2791">
        <f ca="1">38177.0436598842*(((RANDBETWEEN(3800,4910))))</f>
        <v>182829862.08718553</v>
      </c>
      <c r="B2791">
        <v>201653762.72625947</v>
      </c>
    </row>
    <row r="2792" spans="1:2" x14ac:dyDescent="0.25">
      <c r="A2792">
        <f ca="1">30003.0294897709*(((RANDBETWEEN(3800,4910))))</f>
        <v>141824320.39814726</v>
      </c>
      <c r="B2792">
        <v>148804025.84486401</v>
      </c>
    </row>
    <row r="2793" spans="1:2" x14ac:dyDescent="0.25">
      <c r="A2793">
        <f ca="1">41205.7870600228*(((RANDBETWEEN(3800,4910))))</f>
        <v>192224996.63500658</v>
      </c>
      <c r="B2793">
        <v>162154931.54270273</v>
      </c>
    </row>
    <row r="2794" spans="1:2" x14ac:dyDescent="0.25">
      <c r="A2794">
        <f ca="1">29890.6438977539*(((RANDBETWEEN(3800,4910))))</f>
        <v>120698420.05913022</v>
      </c>
      <c r="B2794">
        <v>159961765.70686209</v>
      </c>
    </row>
    <row r="2795" spans="1:2" x14ac:dyDescent="0.25">
      <c r="A2795">
        <f ca="1">28692.1898374556*(((RANDBETWEEN(3800,4910))))</f>
        <v>136861745.52466339</v>
      </c>
      <c r="B2795">
        <v>150299895.44981921</v>
      </c>
    </row>
    <row r="2796" spans="1:2" x14ac:dyDescent="0.25">
      <c r="A2796">
        <f ca="1">34042.2692149827*(((RANDBETWEEN(3800,4910))))</f>
        <v>155743381.65854588</v>
      </c>
      <c r="B2796">
        <v>146135902.76485884</v>
      </c>
    </row>
    <row r="2797" spans="1:2" x14ac:dyDescent="0.25">
      <c r="A2797">
        <f ca="1">36136.1779830079*(((RANDBETWEEN(3800,4910))))</f>
        <v>158854638.41330257</v>
      </c>
      <c r="B2797">
        <v>185575041.28682667</v>
      </c>
    </row>
    <row r="2798" spans="1:2" x14ac:dyDescent="0.25">
      <c r="A2798">
        <f ca="1">40043.0307994699*(((RANDBETWEEN(3800,4910))))</f>
        <v>189483621.74309155</v>
      </c>
      <c r="B2798">
        <v>166138924.1104272</v>
      </c>
    </row>
    <row r="2799" spans="1:2" x14ac:dyDescent="0.25">
      <c r="A2799">
        <f ca="1">36497.4943027876*(((RANDBETWEEN(3800,4910))))</f>
        <v>140369363.08852121</v>
      </c>
      <c r="B2799">
        <v>184381799.143509</v>
      </c>
    </row>
    <row r="2800" spans="1:2" x14ac:dyDescent="0.25">
      <c r="A2800">
        <f ca="1">36043.18198572*(((RANDBETWEEN(3800,4910))))</f>
        <v>175277993.99655652</v>
      </c>
      <c r="B2800">
        <v>155249155.25026247</v>
      </c>
    </row>
    <row r="2801" spans="1:2" x14ac:dyDescent="0.25">
      <c r="A2801">
        <f ca="1">31808.5164202062*(((RANDBETWEEN(3800,4910))))</f>
        <v>125230129.14635174</v>
      </c>
      <c r="B2801">
        <v>171169210.01483405</v>
      </c>
    </row>
    <row r="2802" spans="1:2" x14ac:dyDescent="0.25">
      <c r="A2802">
        <f ca="1">32869.9064657843*(((RANDBETWEEN(3800,4910))))</f>
        <v>134799486.41618156</v>
      </c>
      <c r="B2802">
        <v>197332956.38605815</v>
      </c>
    </row>
    <row r="2803" spans="1:2" x14ac:dyDescent="0.25">
      <c r="A2803">
        <f ca="1">32032.8709258918*(((RANDBETWEEN(3800,4910))))</f>
        <v>130501916.15208307</v>
      </c>
      <c r="B2803">
        <v>179679601.47453812</v>
      </c>
    </row>
    <row r="2804" spans="1:2" x14ac:dyDescent="0.25">
      <c r="A2804">
        <f ca="1">33866.9300160409*(((RANDBETWEEN(3800,4910))))</f>
        <v>130692482.93190187</v>
      </c>
      <c r="B2804">
        <v>143973014.8437131</v>
      </c>
    </row>
    <row r="2805" spans="1:2" x14ac:dyDescent="0.25">
      <c r="A2805">
        <f ca="1">41640.1244141244*(((RANDBETWEEN(3800,4910))))</f>
        <v>168184462.50864846</v>
      </c>
      <c r="B2805">
        <v>160630506.50546315</v>
      </c>
    </row>
    <row r="2806" spans="1:2" x14ac:dyDescent="0.25">
      <c r="A2806">
        <f ca="1">33715.8461147521*(((RANDBETWEEN(3800,4910))))</f>
        <v>149226334.90389264</v>
      </c>
      <c r="B2806">
        <v>162395607.61608237</v>
      </c>
    </row>
    <row r="2807" spans="1:2" x14ac:dyDescent="0.25">
      <c r="A2807">
        <f ca="1">30364.5320670391*(((RANDBETWEEN(3800,4910))))</f>
        <v>115719231.70748615</v>
      </c>
      <c r="B2807">
        <v>154151312.44285643</v>
      </c>
    </row>
    <row r="2808" spans="1:2" x14ac:dyDescent="0.25">
      <c r="A2808">
        <f ca="1">32346.9215320272*(((RANDBETWEEN(3800,4910))))</f>
        <v>123597587.17387612</v>
      </c>
      <c r="B2808">
        <v>181365288.80871081</v>
      </c>
    </row>
    <row r="2809" spans="1:2" x14ac:dyDescent="0.25">
      <c r="A2809">
        <f ca="1">28818.0587607738*(((RANDBETWEEN(3800,4910))))</f>
        <v>129220175.48330981</v>
      </c>
      <c r="B2809">
        <v>176105185.80830169</v>
      </c>
    </row>
    <row r="2810" spans="1:2" x14ac:dyDescent="0.25">
      <c r="A2810">
        <f ca="1">29513.8800611002*(((RANDBETWEEN(3800,4910))))</f>
        <v>124223921.17717075</v>
      </c>
      <c r="B2810">
        <v>160990019.54979759</v>
      </c>
    </row>
    <row r="2811" spans="1:2" x14ac:dyDescent="0.25">
      <c r="A2811">
        <f ca="1">30683.1277404014*(((RANDBETWEEN(3800,4910))))</f>
        <v>128470255.84906061</v>
      </c>
      <c r="B2811">
        <v>184578346.7117694</v>
      </c>
    </row>
    <row r="2812" spans="1:2" x14ac:dyDescent="0.25">
      <c r="A2812">
        <f ca="1">32073.952072654*(((RANDBETWEEN(3800,4910))))</f>
        <v>155430371.74408126</v>
      </c>
      <c r="B2812">
        <v>152464389.13020331</v>
      </c>
    </row>
    <row r="2813" spans="1:2" x14ac:dyDescent="0.25">
      <c r="A2813">
        <f ca="1">29350.7125984226*(((RANDBETWEEN(3800,4910))))</f>
        <v>136539515.00786173</v>
      </c>
      <c r="B2813">
        <v>173935257.77465793</v>
      </c>
    </row>
    <row r="2814" spans="1:2" x14ac:dyDescent="0.25">
      <c r="A2814">
        <f ca="1">29326.3921716275*(((RANDBETWEEN(3800,4910))))</f>
        <v>122320381.74785814</v>
      </c>
      <c r="B2814">
        <v>158179401.07786438</v>
      </c>
    </row>
    <row r="2815" spans="1:2" x14ac:dyDescent="0.25">
      <c r="A2815">
        <f ca="1">32690.8806389091*(((RANDBETWEEN(3800,4910))))</f>
        <v>134653737.35166639</v>
      </c>
      <c r="B2815">
        <v>170386081.22991493</v>
      </c>
    </row>
    <row r="2816" spans="1:2" x14ac:dyDescent="0.25">
      <c r="A2816">
        <f ca="1">30728.8312725674*(((RANDBETWEEN(3800,4910))))</f>
        <v>122730952.10263421</v>
      </c>
      <c r="B2816">
        <v>161741949.39772952</v>
      </c>
    </row>
    <row r="2817" spans="1:2" x14ac:dyDescent="0.25">
      <c r="A2817">
        <f ca="1">30848.2292293372*(((RANDBETWEEN(3800,4910))))</f>
        <v>128328633.59404263</v>
      </c>
      <c r="B2817">
        <v>152038908.83985648</v>
      </c>
    </row>
    <row r="2818" spans="1:2" x14ac:dyDescent="0.25">
      <c r="A2818">
        <f ca="1">30498.2994145996*(((RANDBETWEEN(3800,4910))))</f>
        <v>126140966.37878408</v>
      </c>
      <c r="B2818">
        <v>179684717.3304953</v>
      </c>
    </row>
    <row r="2819" spans="1:2" x14ac:dyDescent="0.25">
      <c r="A2819">
        <f ca="1">35434.8530595479*(((RANDBETWEEN(3800,4910))))</f>
        <v>165870547.17174375</v>
      </c>
      <c r="B2819">
        <v>151768514.57944894</v>
      </c>
    </row>
    <row r="2820" spans="1:2" x14ac:dyDescent="0.25">
      <c r="A2820">
        <f ca="1">31858.0665656575*(((RANDBETWEEN(3800,4910))))</f>
        <v>136957828.16576162</v>
      </c>
      <c r="B2820">
        <v>143393796.58031562</v>
      </c>
    </row>
    <row r="2821" spans="1:2" x14ac:dyDescent="0.25">
      <c r="A2821">
        <f ca="1">30064.0546959975*(((RANDBETWEEN(3800,4910))))</f>
        <v>116678596.2751663</v>
      </c>
      <c r="B2821">
        <v>182825025.41760316</v>
      </c>
    </row>
    <row r="2822" spans="1:2" x14ac:dyDescent="0.25">
      <c r="A2822">
        <f ca="1">31094.7640562775*(((RANDBETWEEN(3800,4910))))</f>
        <v>125156425.32651684</v>
      </c>
      <c r="B2822">
        <v>177005734.47660524</v>
      </c>
    </row>
    <row r="2823" spans="1:2" x14ac:dyDescent="0.25">
      <c r="A2823">
        <f ca="1">37581.764220911*(((RANDBETWEEN(3800,4910))))</f>
        <v>150364638.64786476</v>
      </c>
      <c r="B2823">
        <v>164533216.14842519</v>
      </c>
    </row>
    <row r="2824" spans="1:2" x14ac:dyDescent="0.25">
      <c r="A2824">
        <f ca="1">29833.2540117564*(((RANDBETWEEN(3800,4910))))</f>
        <v>142513454.4141601</v>
      </c>
      <c r="B2824">
        <v>159371395.91610941</v>
      </c>
    </row>
    <row r="2825" spans="1:2" x14ac:dyDescent="0.25">
      <c r="A2825">
        <f ca="1">31664.3991900336*(((RANDBETWEEN(3800,4910))))</f>
        <v>131818893.82810977</v>
      </c>
      <c r="B2825">
        <v>145678468.56055486</v>
      </c>
    </row>
    <row r="2826" spans="1:2" x14ac:dyDescent="0.25">
      <c r="A2826">
        <f ca="1">31083.3979873806*(((RANDBETWEEN(3800,4910))))</f>
        <v>134342446.10145894</v>
      </c>
      <c r="B2826">
        <v>162307380.86128408</v>
      </c>
    </row>
    <row r="2827" spans="1:2" x14ac:dyDescent="0.25">
      <c r="A2827">
        <f ca="1">33526.2110977528*(((RANDBETWEEN(3800,4910))))</f>
        <v>135412366.6238237</v>
      </c>
      <c r="B2827">
        <v>178947278.8581773</v>
      </c>
    </row>
    <row r="2828" spans="1:2" x14ac:dyDescent="0.25">
      <c r="A2828">
        <f ca="1">31870.3282357754*(((RANDBETWEEN(3800,4910))))</f>
        <v>153583111.7682015</v>
      </c>
      <c r="B2828">
        <v>170922601.23708612</v>
      </c>
    </row>
    <row r="2829" spans="1:2" x14ac:dyDescent="0.25">
      <c r="A2829">
        <f ca="1">30120.543780248*(((RANDBETWEEN(3800,4910))))</f>
        <v>138223175.40755817</v>
      </c>
      <c r="B2829">
        <v>199158821.56915087</v>
      </c>
    </row>
    <row r="2830" spans="1:2" x14ac:dyDescent="0.25">
      <c r="A2830">
        <f ca="1">30923.1774508901*(((RANDBETWEEN(3800,4910))))</f>
        <v>144163853.2760497</v>
      </c>
      <c r="B2830">
        <v>196812966.87296534</v>
      </c>
    </row>
    <row r="2831" spans="1:2" x14ac:dyDescent="0.25">
      <c r="A2831">
        <f ca="1">30378.1974142735*(((RANDBETWEEN(3800,4910))))</f>
        <v>121877328.02606536</v>
      </c>
      <c r="B2831">
        <v>172900214.81508502</v>
      </c>
    </row>
    <row r="2832" spans="1:2" x14ac:dyDescent="0.25">
      <c r="A2832">
        <f ca="1">32096.0321556787*(((RANDBETWEEN(3800,4910))))</f>
        <v>137563593.81923902</v>
      </c>
      <c r="B2832">
        <v>162541996.1017966</v>
      </c>
    </row>
    <row r="2833" spans="1:2" x14ac:dyDescent="0.25">
      <c r="A2833">
        <f ca="1">40326.904094038*(((RANDBETWEEN(3800,4910))))</f>
        <v>162517423.49897301</v>
      </c>
      <c r="B2833">
        <v>160002168.71961814</v>
      </c>
    </row>
    <row r="2834" spans="1:2" x14ac:dyDescent="0.25">
      <c r="A2834">
        <f ca="1">31963.3836948264*(((RANDBETWEEN(3800,4910))))</f>
        <v>134182284.7508813</v>
      </c>
      <c r="B2834">
        <v>178255240.86044997</v>
      </c>
    </row>
    <row r="2835" spans="1:2" x14ac:dyDescent="0.25">
      <c r="A2835">
        <f ca="1">29428.468784666*(((RANDBETWEEN(3800,4910))))</f>
        <v>117184162.70054011</v>
      </c>
      <c r="B2835">
        <v>152901308.98500472</v>
      </c>
    </row>
    <row r="2836" spans="1:2" x14ac:dyDescent="0.25">
      <c r="A2836">
        <f ca="1">35286.6347070272*(((RANDBETWEEN(3800,4910))))</f>
        <v>137582588.72269911</v>
      </c>
      <c r="B2836">
        <v>174008381.78285444</v>
      </c>
    </row>
    <row r="2837" spans="1:2" x14ac:dyDescent="0.25">
      <c r="A2837">
        <f ca="1">31825.6984192933*(((RANDBETWEEN(3800,4910))))</f>
        <v>123611012.66053537</v>
      </c>
      <c r="B2837">
        <v>193159406.73726505</v>
      </c>
    </row>
    <row r="2838" spans="1:2" x14ac:dyDescent="0.25">
      <c r="A2838">
        <f ca="1">32609.7349818019*(((RANDBETWEEN(3800,4910))))</f>
        <v>135982594.87411398</v>
      </c>
      <c r="B2838">
        <v>172786593.26309296</v>
      </c>
    </row>
    <row r="2839" spans="1:2" x14ac:dyDescent="0.25">
      <c r="A2839">
        <f ca="1">38791.367386873*(((RANDBETWEEN(3800,4910))))</f>
        <v>162729786.1879321</v>
      </c>
      <c r="B2839">
        <v>183026517.86395845</v>
      </c>
    </row>
    <row r="2840" spans="1:2" x14ac:dyDescent="0.25">
      <c r="A2840">
        <f ca="1">33468.5339759544*(((RANDBETWEEN(3800,4910))))</f>
        <v>157067829.94915384</v>
      </c>
      <c r="B2840">
        <v>171493729.77507681</v>
      </c>
    </row>
    <row r="2841" spans="1:2" x14ac:dyDescent="0.25">
      <c r="A2841">
        <f ca="1">39619.1837865342*(((RANDBETWEEN(3800,4910))))</f>
        <v>194411334.84052339</v>
      </c>
      <c r="B2841">
        <v>159628934.06445277</v>
      </c>
    </row>
    <row r="2842" spans="1:2" x14ac:dyDescent="0.25">
      <c r="A2842">
        <f ca="1">31624.2059638627*(((RANDBETWEEN(3800,4910))))</f>
        <v>139589245.12448978</v>
      </c>
      <c r="B2842">
        <v>170190679.37823439</v>
      </c>
    </row>
    <row r="2843" spans="1:2" x14ac:dyDescent="0.25">
      <c r="A2843">
        <f ca="1">29117.5830739243*(((RANDBETWEEN(3800,4910))))</f>
        <v>137143816.27818349</v>
      </c>
      <c r="B2843">
        <v>200123402.07607058</v>
      </c>
    </row>
    <row r="2844" spans="1:2" x14ac:dyDescent="0.25">
      <c r="A2844">
        <f ca="1">32484.0583126848*(((RANDBETWEEN(3800,4910))))</f>
        <v>149491636.35497537</v>
      </c>
      <c r="B2844">
        <v>167499099.97213855</v>
      </c>
    </row>
    <row r="2845" spans="1:2" x14ac:dyDescent="0.25">
      <c r="A2845">
        <f ca="1">31977.7764033753*(((RANDBETWEEN(3800,4910))))</f>
        <v>150871149.07112473</v>
      </c>
      <c r="B2845">
        <v>174602087.54251313</v>
      </c>
    </row>
    <row r="2846" spans="1:2" x14ac:dyDescent="0.25">
      <c r="A2846">
        <f ca="1">32271.005533882*(((RANDBETWEEN(3800,4910))))</f>
        <v>145864945.01314661</v>
      </c>
      <c r="B2846">
        <v>156487054.35967803</v>
      </c>
    </row>
    <row r="2847" spans="1:2" x14ac:dyDescent="0.25">
      <c r="A2847">
        <f ca="1">29094.1064693033*(((RANDBETWEEN(3800,4910))))</f>
        <v>141571922.0796299</v>
      </c>
      <c r="B2847">
        <v>151960410.81539151</v>
      </c>
    </row>
    <row r="2848" spans="1:2" x14ac:dyDescent="0.25">
      <c r="A2848">
        <f ca="1">31149.9557815481*(((RANDBETWEEN(3800,4910))))</f>
        <v>129054266.80295381</v>
      </c>
      <c r="B2848">
        <v>184638641.19137844</v>
      </c>
    </row>
    <row r="2849" spans="1:2" x14ac:dyDescent="0.25">
      <c r="A2849">
        <f ca="1">31258.0505347586*(((RANDBETWEEN(3800,4910))))</f>
        <v>138285615.56577215</v>
      </c>
      <c r="B2849">
        <v>162633854.54340443</v>
      </c>
    </row>
    <row r="2850" spans="1:2" x14ac:dyDescent="0.25">
      <c r="A2850">
        <f ca="1">30729.5839485906*(((RANDBETWEEN(3800,4910))))</f>
        <v>120613616.99821824</v>
      </c>
      <c r="B2850">
        <v>175923506.25736284</v>
      </c>
    </row>
    <row r="2851" spans="1:2" x14ac:dyDescent="0.25">
      <c r="A2851">
        <f ca="1">31813.4308717701*(((RANDBETWEEN(3800,4910))))</f>
        <v>145228311.92963064</v>
      </c>
      <c r="B2851">
        <v>174442041.76505071</v>
      </c>
    </row>
    <row r="2852" spans="1:2" x14ac:dyDescent="0.25">
      <c r="A2852">
        <f ca="1">37365.4927334247*(((RANDBETWEEN(3800,4910))))</f>
        <v>165641229.28727153</v>
      </c>
      <c r="B2852">
        <v>183696524.97601646</v>
      </c>
    </row>
    <row r="2853" spans="1:2" x14ac:dyDescent="0.25">
      <c r="A2853">
        <f ca="1">27860.7997078452*(((RANDBETWEEN(3800,4910))))</f>
        <v>108935726.85767464</v>
      </c>
      <c r="B2853">
        <v>160925929.58583161</v>
      </c>
    </row>
    <row r="2854" spans="1:2" x14ac:dyDescent="0.25">
      <c r="A2854">
        <f ca="1">30753.6693395671*(((RANDBETWEEN(3800,4910))))</f>
        <v>143404360.13040143</v>
      </c>
      <c r="B2854">
        <v>149291124.80092573</v>
      </c>
    </row>
    <row r="2855" spans="1:2" x14ac:dyDescent="0.25">
      <c r="A2855">
        <f ca="1">31430.5755847277*(((RANDBETWEEN(3800,4910))))</f>
        <v>122767828.23394644</v>
      </c>
      <c r="B2855">
        <v>182701831.87647384</v>
      </c>
    </row>
    <row r="2856" spans="1:2" x14ac:dyDescent="0.25">
      <c r="A2856">
        <f ca="1">34687.8600980597*(((RANDBETWEEN(3800,4910))))</f>
        <v>136115163.02478629</v>
      </c>
      <c r="B2856">
        <v>193058505.48283318</v>
      </c>
    </row>
    <row r="2857" spans="1:2" x14ac:dyDescent="0.25">
      <c r="A2857">
        <f ca="1">39042.3926934949*(((RANDBETWEEN(3800,4910))))</f>
        <v>160854657.89719912</v>
      </c>
      <c r="B2857">
        <v>149287733.21572</v>
      </c>
    </row>
    <row r="2858" spans="1:2" x14ac:dyDescent="0.25">
      <c r="A2858">
        <f ca="1">33187.0353697463*(((RANDBETWEEN(3800,4910))))</f>
        <v>157771166.14777401</v>
      </c>
      <c r="B2858">
        <v>190060890.22207564</v>
      </c>
    </row>
    <row r="2859" spans="1:2" x14ac:dyDescent="0.25">
      <c r="A2859">
        <f ca="1">40268.3556594266*(((RANDBETWEEN(3800,4910))))</f>
        <v>159825103.61226422</v>
      </c>
      <c r="B2859">
        <v>147963336.4809117</v>
      </c>
    </row>
    <row r="2860" spans="1:2" x14ac:dyDescent="0.25">
      <c r="A2860">
        <f ca="1">30888.7010701764*(((RANDBETWEEN(3800,4910))))</f>
        <v>138041605.08261842</v>
      </c>
      <c r="B2860">
        <v>163939210.15961346</v>
      </c>
    </row>
    <row r="2861" spans="1:2" x14ac:dyDescent="0.25">
      <c r="A2861">
        <f ca="1">31392.5750214478*(((RANDBETWEEN(3800,4910))))</f>
        <v>123310034.68424681</v>
      </c>
      <c r="B2861">
        <v>165590102.1881156</v>
      </c>
    </row>
    <row r="2862" spans="1:2" x14ac:dyDescent="0.25">
      <c r="A2862">
        <f ca="1">31779.6325270418*(((RANDBETWEEN(3800,4910))))</f>
        <v>129724459.97538446</v>
      </c>
      <c r="B2862">
        <v>160477999.70716703</v>
      </c>
    </row>
    <row r="2863" spans="1:2" x14ac:dyDescent="0.25">
      <c r="A2863">
        <f ca="1">31342.6482266319*(((RANDBETWEEN(3800,4910))))</f>
        <v>138879274.2922059</v>
      </c>
      <c r="B2863">
        <v>192896752.79799438</v>
      </c>
    </row>
    <row r="2864" spans="1:2" x14ac:dyDescent="0.25">
      <c r="A2864">
        <f ca="1">36494.981996876*(((RANDBETWEEN(3800,4910))))</f>
        <v>167548462.34765792</v>
      </c>
      <c r="B2864">
        <v>169440248.7850877</v>
      </c>
    </row>
    <row r="2865" spans="1:2" x14ac:dyDescent="0.25">
      <c r="A2865">
        <f ca="1">31592.8144523036*(((RANDBETWEEN(3800,4910))))</f>
        <v>121916670.97143975</v>
      </c>
      <c r="B2865">
        <v>149333096.04713422</v>
      </c>
    </row>
    <row r="2866" spans="1:2" x14ac:dyDescent="0.25">
      <c r="A2866">
        <f ca="1">33834.2170405431*(((RANDBETWEEN(3800,4910))))</f>
        <v>131513601.63659112</v>
      </c>
      <c r="B2866">
        <v>159644998.35231918</v>
      </c>
    </row>
    <row r="2867" spans="1:2" x14ac:dyDescent="0.25">
      <c r="A2867">
        <f ca="1">31522.8907290826*(((RANDBETWEEN(3800,4910))))</f>
        <v>142893263.67493138</v>
      </c>
      <c r="B2867">
        <v>157002071.34687462</v>
      </c>
    </row>
    <row r="2868" spans="1:2" x14ac:dyDescent="0.25">
      <c r="A2868">
        <f ca="1">29500.6520241244*(((RANDBETWEEN(3800,4910))))</f>
        <v>138181054.08099887</v>
      </c>
      <c r="B2868">
        <v>152920687.59444836</v>
      </c>
    </row>
    <row r="2869" spans="1:2" x14ac:dyDescent="0.25">
      <c r="A2869">
        <f ca="1">29296.7549954193*(((RANDBETWEEN(3800,4910))))</f>
        <v>113876486.66719474</v>
      </c>
      <c r="B2869">
        <v>143919685.0067631</v>
      </c>
    </row>
    <row r="2870" spans="1:2" x14ac:dyDescent="0.25">
      <c r="A2870">
        <f ca="1">30496.9865866883*(((RANDBETWEEN(3800,4910))))</f>
        <v>136291033.05591011</v>
      </c>
      <c r="B2870">
        <v>145891102.58672127</v>
      </c>
    </row>
    <row r="2871" spans="1:2" x14ac:dyDescent="0.25">
      <c r="A2871">
        <f ca="1">34728.3072086093*(((RANDBETWEEN(3800,4910))))</f>
        <v>157319231.65500027</v>
      </c>
      <c r="B2871">
        <v>166504238.11654034</v>
      </c>
    </row>
    <row r="2872" spans="1:2" x14ac:dyDescent="0.25">
      <c r="A2872">
        <f ca="1">40193.1083151701*(((RANDBETWEEN(3800,4910))))</f>
        <v>170901096.55610335</v>
      </c>
      <c r="B2872">
        <v>180464668.62686902</v>
      </c>
    </row>
    <row r="2873" spans="1:2" x14ac:dyDescent="0.25">
      <c r="A2873">
        <f ca="1">30021.9398897817*(((RANDBETWEEN(3800,4910))))</f>
        <v>121919097.89240363</v>
      </c>
      <c r="B2873">
        <v>185693149.45616266</v>
      </c>
    </row>
    <row r="2874" spans="1:2" x14ac:dyDescent="0.25">
      <c r="A2874">
        <f ca="1">32894.7414432627*(((RANDBETWEEN(3800,4910))))</f>
        <v>149638178.82540184</v>
      </c>
      <c r="B2874">
        <v>201098955.98491868</v>
      </c>
    </row>
    <row r="2875" spans="1:2" x14ac:dyDescent="0.25">
      <c r="A2875">
        <f ca="1">33753.5415354821*(((RANDBETWEEN(3800,4910))))</f>
        <v>139604647.79075414</v>
      </c>
      <c r="B2875">
        <v>144267498.98318872</v>
      </c>
    </row>
    <row r="2876" spans="1:2" x14ac:dyDescent="0.25">
      <c r="A2876">
        <f ca="1">37502.5051288015*(((RANDBETWEEN(3800,4910))))</f>
        <v>144122127.20998397</v>
      </c>
      <c r="B2876">
        <v>181400786.08077165</v>
      </c>
    </row>
    <row r="2877" spans="1:2" x14ac:dyDescent="0.25">
      <c r="A2877">
        <f ca="1">34099.7844569384*(((RANDBETWEEN(3800,4910))))</f>
        <v>159859789.53412715</v>
      </c>
      <c r="B2877">
        <v>197718170.74479163</v>
      </c>
    </row>
    <row r="2878" spans="1:2" x14ac:dyDescent="0.25">
      <c r="A2878">
        <f ca="1">34488.2977894831*(((RANDBETWEEN(3800,4910))))</f>
        <v>141333044.34130195</v>
      </c>
      <c r="B2878">
        <v>154838654.81612617</v>
      </c>
    </row>
    <row r="2879" spans="1:2" x14ac:dyDescent="0.25">
      <c r="A2879">
        <f ca="1">31566.2074365986*(((RANDBETWEEN(3800,4910))))</f>
        <v>151738759.14772943</v>
      </c>
      <c r="B2879">
        <v>148924991.17912143</v>
      </c>
    </row>
    <row r="2880" spans="1:2" x14ac:dyDescent="0.25">
      <c r="A2880">
        <f ca="1">33299.9939061664*(((RANDBETWEEN(3800,4910))))</f>
        <v>150882272.38884017</v>
      </c>
      <c r="B2880">
        <v>198504766.49303263</v>
      </c>
    </row>
    <row r="2881" spans="1:2" x14ac:dyDescent="0.25">
      <c r="A2881">
        <f ca="1">41101.0835313954*(((RANDBETWEEN(3800,4910))))</f>
        <v>165061951.46208394</v>
      </c>
      <c r="B2881">
        <v>176615325.77864715</v>
      </c>
    </row>
    <row r="2882" spans="1:2" x14ac:dyDescent="0.25">
      <c r="A2882">
        <f ca="1">37421.9493704574*(((RANDBETWEEN(3800,4910))))</f>
        <v>146170134.2410067</v>
      </c>
      <c r="B2882">
        <v>170386203.7104229</v>
      </c>
    </row>
    <row r="2883" spans="1:2" x14ac:dyDescent="0.25">
      <c r="A2883">
        <f ca="1">32445.7099892592*(((RANDBETWEEN(3800,4910))))</f>
        <v>132118931.07626341</v>
      </c>
      <c r="B2883">
        <v>168793403.11941698</v>
      </c>
    </row>
    <row r="2884" spans="1:2" x14ac:dyDescent="0.25">
      <c r="A2884">
        <f ca="1">37605.2211824964*(((RANDBETWEEN(3800,4910))))</f>
        <v>182798980.1681149</v>
      </c>
      <c r="B2884">
        <v>157892957.1754882</v>
      </c>
    </row>
    <row r="2885" spans="1:2" x14ac:dyDescent="0.25">
      <c r="A2885">
        <f ca="1">33590.7779409586*(((RANDBETWEEN(3800,4910))))</f>
        <v>164460448.79893348</v>
      </c>
      <c r="B2885">
        <v>155993411.66788411</v>
      </c>
    </row>
    <row r="2886" spans="1:2" x14ac:dyDescent="0.25">
      <c r="A2886">
        <f ca="1">39263.8524682076*(((RANDBETWEEN(3800,4910))))</f>
        <v>172603895.45024079</v>
      </c>
      <c r="B2886">
        <v>184931272.45122474</v>
      </c>
    </row>
    <row r="2887" spans="1:2" x14ac:dyDescent="0.25">
      <c r="A2887">
        <f ca="1">32014.9324660315*(((RANDBETWEEN(3800,4910))))</f>
        <v>135006970.20925486</v>
      </c>
      <c r="B2887">
        <v>150128996.79624245</v>
      </c>
    </row>
    <row r="2888" spans="1:2" x14ac:dyDescent="0.25">
      <c r="A2888">
        <f ca="1">31850.8347173564*(((RANDBETWEEN(3800,4910))))</f>
        <v>147533066.41079471</v>
      </c>
      <c r="B2888">
        <v>164394452.60848573</v>
      </c>
    </row>
    <row r="2889" spans="1:2" x14ac:dyDescent="0.25">
      <c r="A2889">
        <f ca="1">37142.3569378659*(((RANDBETWEEN(3800,4910))))</f>
        <v>159377853.62038237</v>
      </c>
      <c r="B2889">
        <v>147269107.45892039</v>
      </c>
    </row>
    <row r="2890" spans="1:2" x14ac:dyDescent="0.25">
      <c r="A2890">
        <f ca="1">34233.7970401099*(((RANDBETWEEN(3800,4910))))</f>
        <v>161754691.01451942</v>
      </c>
      <c r="B2890">
        <v>151870906.75903454</v>
      </c>
    </row>
    <row r="2891" spans="1:2" x14ac:dyDescent="0.25">
      <c r="A2891">
        <f ca="1">32057.5978884765*(((RANDBETWEEN(3800,4910))))</f>
        <v>156376962.49998832</v>
      </c>
      <c r="B2891">
        <v>150829398.81853893</v>
      </c>
    </row>
    <row r="2892" spans="1:2" x14ac:dyDescent="0.25">
      <c r="A2892">
        <f ca="1">38730.7004032387*(((RANDBETWEEN(3800,4910))))</f>
        <v>190051546.87869215</v>
      </c>
      <c r="B2892">
        <v>177447924.34922448</v>
      </c>
    </row>
    <row r="2893" spans="1:2" x14ac:dyDescent="0.25">
      <c r="A2893">
        <f ca="1">29830.5558047461*(((RANDBETWEEN(3800,4910))))</f>
        <v>138712084.49206939</v>
      </c>
      <c r="B2893">
        <v>159263457.52679783</v>
      </c>
    </row>
    <row r="2894" spans="1:2" x14ac:dyDescent="0.25">
      <c r="A2894">
        <f ca="1">37708.1845858646*(((RANDBETWEEN(3800,4910))))</f>
        <v>161353321.84291479</v>
      </c>
      <c r="B2894">
        <v>149198102.10032749</v>
      </c>
    </row>
    <row r="2895" spans="1:2" x14ac:dyDescent="0.25">
      <c r="A2895">
        <f ca="1">30449.7161588312*(((RANDBETWEEN(3800,4910))))</f>
        <v>146463134.7239781</v>
      </c>
      <c r="B2895">
        <v>144523342.62168771</v>
      </c>
    </row>
    <row r="2896" spans="1:2" x14ac:dyDescent="0.25">
      <c r="A2896">
        <f ca="1">32693.1290496465*(((RANDBETWEEN(3800,4910))))</f>
        <v>133845670.32925284</v>
      </c>
      <c r="B2896">
        <v>148636918.24848303</v>
      </c>
    </row>
    <row r="2897" spans="1:2" x14ac:dyDescent="0.25">
      <c r="A2897">
        <f ca="1">40991.0756889707*(((RANDBETWEEN(3800,4910))))</f>
        <v>177040455.90066439</v>
      </c>
      <c r="B2897">
        <v>171954001.55731121</v>
      </c>
    </row>
    <row r="2898" spans="1:2" x14ac:dyDescent="0.25">
      <c r="A2898">
        <f ca="1">36024.8783533835*(((RANDBETWEEN(3800,4910))))</f>
        <v>152601384.70493248</v>
      </c>
      <c r="B2898">
        <v>152259724.70290163</v>
      </c>
    </row>
    <row r="2899" spans="1:2" x14ac:dyDescent="0.25">
      <c r="A2899">
        <f ca="1">29425.4107822424*(((RANDBETWEEN(3800,4910))))</f>
        <v>138270005.26575682</v>
      </c>
      <c r="B2899">
        <v>150491120.35767835</v>
      </c>
    </row>
    <row r="2900" spans="1:2" x14ac:dyDescent="0.25">
      <c r="A2900">
        <f ca="1">32636.7139967717*(((RANDBETWEEN(3800,4910))))</f>
        <v>141839159.02996966</v>
      </c>
      <c r="B2900">
        <v>150652571.22893596</v>
      </c>
    </row>
    <row r="2901" spans="1:2" x14ac:dyDescent="0.25">
      <c r="A2901">
        <f ca="1">36167.6460161238*(((RANDBETWEEN(3800,4910))))</f>
        <v>141704837.0911729</v>
      </c>
      <c r="B2901">
        <v>143722688.19041294</v>
      </c>
    </row>
    <row r="2902" spans="1:2" x14ac:dyDescent="0.25">
      <c r="A2902">
        <f ca="1">39299.947386476*(((RANDBETWEEN(3800,4910))))</f>
        <v>154488093.17623731</v>
      </c>
      <c r="B2902">
        <v>183444780.35544547</v>
      </c>
    </row>
    <row r="2903" spans="1:2" x14ac:dyDescent="0.25">
      <c r="A2903">
        <f ca="1">31975.4272662848*(((RANDBETWEEN(3800,4910))))</f>
        <v>130683571.23730581</v>
      </c>
      <c r="B2903">
        <v>179741849.67842072</v>
      </c>
    </row>
    <row r="2904" spans="1:2" x14ac:dyDescent="0.25">
      <c r="A2904">
        <f ca="1">28950.1273415568*(((RANDBETWEEN(3800,4910))))</f>
        <v>124832949.09679297</v>
      </c>
      <c r="B2904">
        <v>155297564.5078792</v>
      </c>
    </row>
    <row r="2905" spans="1:2" x14ac:dyDescent="0.25">
      <c r="A2905">
        <f ca="1">35195.8144412909*(((RANDBETWEEN(3800,4910))))</f>
        <v>162886229.2342943</v>
      </c>
      <c r="B2905">
        <v>154526141.30623889</v>
      </c>
    </row>
    <row r="2906" spans="1:2" x14ac:dyDescent="0.25">
      <c r="A2906">
        <f ca="1">29483.7317744292*(((RANDBETWEEN(3800,4910))))</f>
        <v>129846354.73458616</v>
      </c>
      <c r="B2906">
        <v>159693918.53845423</v>
      </c>
    </row>
    <row r="2907" spans="1:2" x14ac:dyDescent="0.25">
      <c r="A2907">
        <f ca="1">30375.4561154861*(((RANDBETWEEN(3800,4910))))</f>
        <v>125055752.82745646</v>
      </c>
      <c r="B2907">
        <v>194235032.98498392</v>
      </c>
    </row>
    <row r="2908" spans="1:2" x14ac:dyDescent="0.25">
      <c r="A2908">
        <f ca="1">27697.223916011*(((RANDBETWEEN(3800,4910))))</f>
        <v>113087765.24907297</v>
      </c>
      <c r="B2908">
        <v>144464088.00290048</v>
      </c>
    </row>
    <row r="2909" spans="1:2" x14ac:dyDescent="0.25">
      <c r="A2909">
        <f ca="1">30601.798994535*(((RANDBETWEEN(3800,4910))))</f>
        <v>121978770.79221667</v>
      </c>
      <c r="B2909">
        <v>157337101.64742765</v>
      </c>
    </row>
    <row r="2910" spans="1:2" x14ac:dyDescent="0.25">
      <c r="A2910">
        <f ca="1">31474.9589577634*(((RANDBETWEEN(3800,4910))))</f>
        <v>127253259.06623739</v>
      </c>
      <c r="B2910">
        <v>187944037.34541139</v>
      </c>
    </row>
    <row r="2911" spans="1:2" x14ac:dyDescent="0.25">
      <c r="A2911">
        <f ca="1">29456.355171614*(((RANDBETWEEN(3800,4910))))</f>
        <v>141832350.15132126</v>
      </c>
      <c r="B2911">
        <v>143690585.50176451</v>
      </c>
    </row>
    <row r="2912" spans="1:2" x14ac:dyDescent="0.25">
      <c r="A2912">
        <f ca="1">34394.0337264853*(((RANDBETWEEN(3800,4910))))</f>
        <v>151058596.12672353</v>
      </c>
      <c r="B2912">
        <v>157194661.10913527</v>
      </c>
    </row>
    <row r="2913" spans="1:2" x14ac:dyDescent="0.25">
      <c r="A2913">
        <f ca="1">28954.4105732005*(((RANDBETWEEN(3800,4910))))</f>
        <v>141355432.41836464</v>
      </c>
      <c r="B2913">
        <v>162220080.07931417</v>
      </c>
    </row>
    <row r="2914" spans="1:2" x14ac:dyDescent="0.25">
      <c r="A2914">
        <f ca="1">34037.5529305143*(((RANDBETWEEN(3800,4910))))</f>
        <v>148233543.01238978</v>
      </c>
      <c r="B2914">
        <v>149556429.11432791</v>
      </c>
    </row>
    <row r="2915" spans="1:2" x14ac:dyDescent="0.25">
      <c r="A2915">
        <f ca="1">31383.0411831393*(((RANDBETWEEN(3800,4910))))</f>
        <v>147782740.9314031</v>
      </c>
      <c r="B2915">
        <v>153634729.15391222</v>
      </c>
    </row>
    <row r="2916" spans="1:2" x14ac:dyDescent="0.25">
      <c r="A2916">
        <f ca="1">29802.2770055112*(((RANDBETWEEN(3800,4910))))</f>
        <v>119894560.39317176</v>
      </c>
      <c r="B2916">
        <v>149794588.88307044</v>
      </c>
    </row>
    <row r="2917" spans="1:2" x14ac:dyDescent="0.25">
      <c r="A2917">
        <f ca="1">31217.3299012866*(((RANDBETWEEN(3800,4910))))</f>
        <v>128084704.58497891</v>
      </c>
      <c r="B2917">
        <v>173421554.67619696</v>
      </c>
    </row>
    <row r="2918" spans="1:2" x14ac:dyDescent="0.25">
      <c r="A2918">
        <f ca="1">30128.0489139981*(((RANDBETWEEN(3800,4910))))</f>
        <v>123615384.69413429</v>
      </c>
      <c r="B2918">
        <v>180345342.41932571</v>
      </c>
    </row>
    <row r="2919" spans="1:2" x14ac:dyDescent="0.25">
      <c r="A2919">
        <f ca="1">38584.5395205826*(((RANDBETWEEN(3800,4910))))</f>
        <v>157039075.84877136</v>
      </c>
      <c r="B2919">
        <v>183217687.56069046</v>
      </c>
    </row>
    <row r="2920" spans="1:2" x14ac:dyDescent="0.25">
      <c r="A2920">
        <f ca="1">27798.6032440873*(((RANDBETWEEN(3800,4910))))</f>
        <v>129986268.76935214</v>
      </c>
      <c r="B2920">
        <v>144413265.38118669</v>
      </c>
    </row>
    <row r="2921" spans="1:2" x14ac:dyDescent="0.25">
      <c r="A2921">
        <f ca="1">31992.3617900036*(((RANDBETWEEN(3800,4910))))</f>
        <v>145117353.07945621</v>
      </c>
      <c r="B2921">
        <v>167344343.31460026</v>
      </c>
    </row>
    <row r="2922" spans="1:2" x14ac:dyDescent="0.25">
      <c r="A2922">
        <f ca="1">39652.8844287032*(((RANDBETWEEN(3800,4910))))</f>
        <v>182879102.98517931</v>
      </c>
      <c r="B2922">
        <v>143599503.53481826</v>
      </c>
    </row>
    <row r="2923" spans="1:2" x14ac:dyDescent="0.25">
      <c r="A2923">
        <f ca="1">32407.539706094*(((RANDBETWEEN(3800,4910))))</f>
        <v>135722776.28912154</v>
      </c>
      <c r="B2923">
        <v>187106436.08929715</v>
      </c>
    </row>
    <row r="2924" spans="1:2" x14ac:dyDescent="0.25">
      <c r="A2924">
        <f ca="1">38360.6925511117*(((RANDBETWEEN(3800,4910))))</f>
        <v>180563779.83808288</v>
      </c>
      <c r="B2924">
        <v>158134137.00203723</v>
      </c>
    </row>
    <row r="2925" spans="1:2" x14ac:dyDescent="0.25">
      <c r="A2925">
        <f ca="1">29355.3367408014*(((RANDBETWEEN(3800,4910))))</f>
        <v>121824647.47432584</v>
      </c>
      <c r="B2925">
        <v>182116866.55254617</v>
      </c>
    </row>
    <row r="2926" spans="1:2" x14ac:dyDescent="0.25">
      <c r="A2926">
        <f ca="1">31678.7744571268*(((RANDBETWEEN(3800,4910))))</f>
        <v>141477406.72552809</v>
      </c>
      <c r="B2926">
        <v>165023435.71946663</v>
      </c>
    </row>
    <row r="2927" spans="1:2" x14ac:dyDescent="0.25">
      <c r="A2927">
        <f ca="1">33296.4909667013*(((RANDBETWEEN(3800,4910))))</f>
        <v>160389196.98660025</v>
      </c>
      <c r="B2927">
        <v>143279389.31696165</v>
      </c>
    </row>
    <row r="2928" spans="1:2" x14ac:dyDescent="0.25">
      <c r="A2928">
        <f ca="1">33237.283482651*(((RANDBETWEEN(3800,4910))))</f>
        <v>131686117.15826339</v>
      </c>
      <c r="B2928">
        <v>182988685.87897837</v>
      </c>
    </row>
    <row r="2929" spans="1:2" x14ac:dyDescent="0.25">
      <c r="A2929">
        <f ca="1">30808.2463251989*(((RANDBETWEEN(3800,4910))))</f>
        <v>145846238.10349175</v>
      </c>
      <c r="B2929">
        <v>144458648.34947315</v>
      </c>
    </row>
    <row r="2930" spans="1:2" x14ac:dyDescent="0.25">
      <c r="A2930">
        <f ca="1">37333.7728425336*(((RANDBETWEEN(3800,4910))))</f>
        <v>168263314.20129877</v>
      </c>
      <c r="B2930">
        <v>176271799.82810831</v>
      </c>
    </row>
    <row r="2931" spans="1:2" x14ac:dyDescent="0.25">
      <c r="A2931">
        <f ca="1">37278.1175504847*(((RANDBETWEEN(3800,4910))))</f>
        <v>183035557.17287996</v>
      </c>
      <c r="B2931">
        <v>147074078.30886859</v>
      </c>
    </row>
    <row r="2932" spans="1:2" x14ac:dyDescent="0.25">
      <c r="A2932">
        <f ca="1">35427.8244075755*(((RANDBETWEEN(3800,4910))))</f>
        <v>141144452.43978086</v>
      </c>
      <c r="B2932">
        <v>189219935.01590699</v>
      </c>
    </row>
    <row r="2933" spans="1:2" x14ac:dyDescent="0.25">
      <c r="A2933">
        <f ca="1">29696.5386547388*(((RANDBETWEEN(3800,4910))))</f>
        <v>136188326.270632</v>
      </c>
      <c r="B2933">
        <v>160518185.55370545</v>
      </c>
    </row>
    <row r="2934" spans="1:2" x14ac:dyDescent="0.25">
      <c r="A2934">
        <f ca="1">32637.1780897578*(((RANDBETWEEN(3800,4910))))</f>
        <v>159334703.43419743</v>
      </c>
      <c r="B2934">
        <v>156970183.02631283</v>
      </c>
    </row>
    <row r="2935" spans="1:2" x14ac:dyDescent="0.25">
      <c r="A2935">
        <f ca="1">38700.4122218748*(((RANDBETWEEN(3800,4910))))</f>
        <v>187232594.32943043</v>
      </c>
      <c r="B2935">
        <v>154043039.59818971</v>
      </c>
    </row>
    <row r="2936" spans="1:2" x14ac:dyDescent="0.25">
      <c r="A2936">
        <f ca="1">31076.3966496407*(((RANDBETWEEN(3800,4910))))</f>
        <v>152087885.20334184</v>
      </c>
      <c r="B2936">
        <v>167187656.235156</v>
      </c>
    </row>
    <row r="2937" spans="1:2" x14ac:dyDescent="0.25">
      <c r="A2937">
        <f ca="1">29945.5845587543*(((RANDBETWEEN(3800,4910))))</f>
        <v>115200663.79752769</v>
      </c>
      <c r="B2937">
        <v>201001934.45714325</v>
      </c>
    </row>
    <row r="2938" spans="1:2" x14ac:dyDescent="0.25">
      <c r="A2938">
        <f ca="1">36452.0505174116*(((RANDBETWEEN(3800,4910))))</f>
        <v>175990499.89806321</v>
      </c>
      <c r="B2938">
        <v>161673242.04782066</v>
      </c>
    </row>
    <row r="2939" spans="1:2" x14ac:dyDescent="0.25">
      <c r="A2939">
        <f ca="1">32145.3268856277*(((RANDBETWEEN(3800,4910))))</f>
        <v>142853832.67972937</v>
      </c>
      <c r="B2939">
        <v>155976146.38315526</v>
      </c>
    </row>
    <row r="2940" spans="1:2" x14ac:dyDescent="0.25">
      <c r="A2940">
        <f ca="1">32128.1369420834*(((RANDBETWEEN(3800,4910))))</f>
        <v>148142839.43994674</v>
      </c>
      <c r="B2940">
        <v>153374742.4599826</v>
      </c>
    </row>
    <row r="2941" spans="1:2" x14ac:dyDescent="0.25">
      <c r="A2941">
        <f ca="1">28481.7676896864*(((RANDBETWEEN(3800,4910))))</f>
        <v>134832688.24297544</v>
      </c>
      <c r="B2941">
        <v>177640918.78406283</v>
      </c>
    </row>
    <row r="2942" spans="1:2" x14ac:dyDescent="0.25">
      <c r="A2942">
        <f ca="1">32754.6663614405*(((RANDBETWEEN(3800,4910))))</f>
        <v>152079915.91616827</v>
      </c>
      <c r="B2942">
        <v>152568577.93137532</v>
      </c>
    </row>
    <row r="2943" spans="1:2" x14ac:dyDescent="0.25">
      <c r="A2943">
        <f ca="1">29751.1752610737*(((RANDBETWEEN(3800,4910))))</f>
        <v>115642818.23979332</v>
      </c>
      <c r="B2943">
        <v>160108249.70948604</v>
      </c>
    </row>
    <row r="2944" spans="1:2" x14ac:dyDescent="0.25">
      <c r="A2944">
        <f ca="1">33815.904433389*(((RANDBETWEEN(3800,4910))))</f>
        <v>129785441.21534708</v>
      </c>
      <c r="B2944">
        <v>143690316.66393808</v>
      </c>
    </row>
    <row r="2945" spans="1:2" x14ac:dyDescent="0.25">
      <c r="A2945">
        <f ca="1">30983.238218057*(((RANDBETWEEN(3800,4910))))</f>
        <v>146953498.86824453</v>
      </c>
      <c r="B2945">
        <v>149671171.27821812</v>
      </c>
    </row>
    <row r="2946" spans="1:2" x14ac:dyDescent="0.25">
      <c r="A2946">
        <f ca="1">34858.2653183256*(((RANDBETWEEN(3800,4910))))</f>
        <v>137341565.35420278</v>
      </c>
      <c r="B2946">
        <v>152925266.65543053</v>
      </c>
    </row>
    <row r="2947" spans="1:2" x14ac:dyDescent="0.25">
      <c r="A2947">
        <f ca="1">31351.0901004164*(((RANDBETWEEN(3800,4910))))</f>
        <v>120043323.99449445</v>
      </c>
      <c r="B2947">
        <v>173894609.05837536</v>
      </c>
    </row>
    <row r="2948" spans="1:2" x14ac:dyDescent="0.25">
      <c r="A2948">
        <f ca="1">37596.6140986494*(((RANDBETWEEN(3800,4910))))</f>
        <v>183997829.39878997</v>
      </c>
      <c r="B2948">
        <v>175978603.02026814</v>
      </c>
    </row>
    <row r="2949" spans="1:2" x14ac:dyDescent="0.25">
      <c r="A2949">
        <f ca="1">37623.8431494556*(((RANDBETWEEN(3800,4910))))</f>
        <v>179954841.78384635</v>
      </c>
      <c r="B2949">
        <v>176369692.24068144</v>
      </c>
    </row>
    <row r="2950" spans="1:2" x14ac:dyDescent="0.25">
      <c r="A2950">
        <f ca="1">31755.5773101254*(((RANDBETWEEN(3800,4910))))</f>
        <v>125212241.33382426</v>
      </c>
      <c r="B2950">
        <v>151789275.246043</v>
      </c>
    </row>
    <row r="2951" spans="1:2" x14ac:dyDescent="0.25">
      <c r="A2951">
        <f ca="1">40348.4489117118*(((RANDBETWEEN(3800,4910))))</f>
        <v>164702368.45760763</v>
      </c>
      <c r="B2951">
        <v>189488888.05442238</v>
      </c>
    </row>
    <row r="2952" spans="1:2" x14ac:dyDescent="0.25">
      <c r="A2952">
        <f ca="1">30583.0724863259*(((RANDBETWEEN(3800,4910))))</f>
        <v>141049130.30693486</v>
      </c>
      <c r="B2952">
        <v>150943783.66748863</v>
      </c>
    </row>
    <row r="2953" spans="1:2" x14ac:dyDescent="0.25">
      <c r="A2953">
        <f ca="1">29298.5811545573*(((RANDBETWEEN(3800,4910))))</f>
        <v>140750383.8664932</v>
      </c>
      <c r="B2953">
        <v>153778438.27221292</v>
      </c>
    </row>
    <row r="2954" spans="1:2" x14ac:dyDescent="0.25">
      <c r="A2954">
        <f ca="1">34340.4429246514*(((RANDBETWEEN(3800,4910))))</f>
        <v>156042972.64961609</v>
      </c>
      <c r="B2954">
        <v>189775010.55546021</v>
      </c>
    </row>
    <row r="2955" spans="1:2" x14ac:dyDescent="0.25">
      <c r="A2955">
        <f ca="1">38040.7478788637*(((RANDBETWEEN(3800,4910))))</f>
        <v>152733602.73363781</v>
      </c>
      <c r="B2955">
        <v>192879928.1516172</v>
      </c>
    </row>
    <row r="2956" spans="1:2" x14ac:dyDescent="0.25">
      <c r="A2956">
        <f ca="1">33964.7166740829*(((RANDBETWEEN(3800,4910))))</f>
        <v>146659646.59869</v>
      </c>
      <c r="B2956">
        <v>154187367.75696006</v>
      </c>
    </row>
    <row r="2957" spans="1:2" x14ac:dyDescent="0.25">
      <c r="A2957">
        <f ca="1">36679.4726963333*(((RANDBETWEEN(3800,4910))))</f>
        <v>174924405.28881356</v>
      </c>
      <c r="B2957">
        <v>153131445.56131753</v>
      </c>
    </row>
    <row r="2958" spans="1:2" x14ac:dyDescent="0.25">
      <c r="A2958">
        <f ca="1">28247.0756829435*(((RANDBETWEEN(3800,4910))))</f>
        <v>129117382.94673462</v>
      </c>
      <c r="B2958">
        <v>155388373.6211254</v>
      </c>
    </row>
    <row r="2959" spans="1:2" x14ac:dyDescent="0.25">
      <c r="A2959">
        <f ca="1">31275.3267606508*(((RANDBETWEEN(3800,4910))))</f>
        <v>128572868.31303538</v>
      </c>
      <c r="B2959">
        <v>145753778.04138947</v>
      </c>
    </row>
    <row r="2960" spans="1:2" x14ac:dyDescent="0.25">
      <c r="A2960">
        <f ca="1">30561.2119542648*(((RANDBETWEEN(3800,4910))))</f>
        <v>137647698.64200869</v>
      </c>
      <c r="B2960">
        <v>146693564.4827708</v>
      </c>
    </row>
    <row r="2961" spans="1:2" x14ac:dyDescent="0.25">
      <c r="A2961">
        <f ca="1">32452.9831355143*(((RANDBETWEEN(3800,4910))))</f>
        <v>141397647.52143559</v>
      </c>
      <c r="B2961">
        <v>144502151.77451301</v>
      </c>
    </row>
    <row r="2962" spans="1:2" x14ac:dyDescent="0.25">
      <c r="A2962">
        <f ca="1">40953.9282319166*(((RANDBETWEEN(3800,4910))))</f>
        <v>164184298.2817536</v>
      </c>
      <c r="B2962">
        <v>143847103.78742921</v>
      </c>
    </row>
    <row r="2963" spans="1:2" x14ac:dyDescent="0.25">
      <c r="A2963">
        <f ca="1">34170.021336191*(((RANDBETWEEN(3800,4910))))</f>
        <v>156806227.91178042</v>
      </c>
      <c r="B2963">
        <v>189243757.91887152</v>
      </c>
    </row>
    <row r="2964" spans="1:2" x14ac:dyDescent="0.25">
      <c r="A2964">
        <f ca="1">36252.645729335*(((RANDBETWEEN(3800,4910))))</f>
        <v>157844019.50552458</v>
      </c>
      <c r="B2964">
        <v>144564533.76680881</v>
      </c>
    </row>
    <row r="2965" spans="1:2" x14ac:dyDescent="0.25">
      <c r="A2965">
        <f ca="1">39514.019522301*(((RANDBETWEEN(3800,4910))))</f>
        <v>165761311.8960526</v>
      </c>
      <c r="B2965">
        <v>175295527.1977995</v>
      </c>
    </row>
    <row r="2966" spans="1:2" x14ac:dyDescent="0.25">
      <c r="A2966">
        <f ca="1">38012.1392343973*(((RANDBETWEEN(3800,4910))))</f>
        <v>166379133.42895693</v>
      </c>
      <c r="B2966">
        <v>171785168.40944472</v>
      </c>
    </row>
    <row r="2967" spans="1:2" x14ac:dyDescent="0.25">
      <c r="A2967">
        <f ca="1">37909.3263339423*(((RANDBETWEEN(3800,4910))))</f>
        <v>158991714.64455381</v>
      </c>
      <c r="B2967">
        <v>175783692.7017459</v>
      </c>
    </row>
    <row r="2968" spans="1:2" x14ac:dyDescent="0.25">
      <c r="A2968">
        <f ca="1">31402.7040265637*(((RANDBETWEEN(3800,4910))))</f>
        <v>134215157.00953327</v>
      </c>
      <c r="B2968">
        <v>197524611.27465937</v>
      </c>
    </row>
    <row r="2969" spans="1:2" x14ac:dyDescent="0.25">
      <c r="A2969">
        <f ca="1">31687.2980340879*(((RANDBETWEEN(3800,4910))))</f>
        <v>138695303.49520287</v>
      </c>
      <c r="B2969">
        <v>182072668.77570114</v>
      </c>
    </row>
    <row r="2970" spans="1:2" x14ac:dyDescent="0.25">
      <c r="A2970">
        <f ca="1">39515.727210707*(((RANDBETWEEN(3800,4910))))</f>
        <v>172723243.63800028</v>
      </c>
      <c r="B2970">
        <v>174736186.44519106</v>
      </c>
    </row>
    <row r="2971" spans="1:2" x14ac:dyDescent="0.25">
      <c r="A2971">
        <f ca="1">29261.7191050521*(((RANDBETWEEN(3800,4910))))</f>
        <v>128137067.96102302</v>
      </c>
      <c r="B2971">
        <v>153665893.86890554</v>
      </c>
    </row>
    <row r="2972" spans="1:2" x14ac:dyDescent="0.25">
      <c r="A2972">
        <f ca="1">32767.809541803*(((RANDBETWEEN(3800,4910))))</f>
        <v>148602016.27207679</v>
      </c>
      <c r="B2972">
        <v>169276326.68235144</v>
      </c>
    </row>
    <row r="2973" spans="1:2" x14ac:dyDescent="0.25">
      <c r="A2973">
        <f ca="1">34341.5814107393*(((RANDBETWEEN(3800,4910))))</f>
        <v>155189606.39513102</v>
      </c>
      <c r="B2973">
        <v>187646270.5251734</v>
      </c>
    </row>
    <row r="2974" spans="1:2" x14ac:dyDescent="0.25">
      <c r="A2974">
        <f ca="1">33781.3036913523*(((RANDBETWEEN(3800,4910))))</f>
        <v>160326067.31915781</v>
      </c>
      <c r="B2974">
        <v>194492001.09961584</v>
      </c>
    </row>
    <row r="2975" spans="1:2" x14ac:dyDescent="0.25">
      <c r="A2975">
        <f ca="1">31144.8609538613*(((RANDBETWEEN(3800,4910))))</f>
        <v>124143415.76209114</v>
      </c>
      <c r="B2975">
        <v>199108820.82812867</v>
      </c>
    </row>
    <row r="2976" spans="1:2" x14ac:dyDescent="0.25">
      <c r="A2976">
        <f ca="1">38152.4725406291*(((RANDBETWEEN(3800,4910))))</f>
        <v>154059684.1190604</v>
      </c>
      <c r="B2976">
        <v>170485437.76732135</v>
      </c>
    </row>
    <row r="2977" spans="1:2" x14ac:dyDescent="0.25">
      <c r="A2977">
        <f ca="1">39071.1391941089*(((RANDBETWEEN(3800,4910))))</f>
        <v>164528567.14639261</v>
      </c>
      <c r="B2977">
        <v>175052783.56214595</v>
      </c>
    </row>
    <row r="2978" spans="1:2" x14ac:dyDescent="0.25">
      <c r="A2978">
        <f ca="1">31211.6141925029*(((RANDBETWEEN(3800,4910))))</f>
        <v>145165217.60933086</v>
      </c>
      <c r="B2978">
        <v>144232853.31034583</v>
      </c>
    </row>
    <row r="2979" spans="1:2" x14ac:dyDescent="0.25">
      <c r="A2979">
        <f ca="1">37630.6245667523*(((RANDBETWEEN(3800,4910))))</f>
        <v>173063242.382494</v>
      </c>
      <c r="B2979">
        <v>148475644.82473499</v>
      </c>
    </row>
    <row r="2980" spans="1:2" x14ac:dyDescent="0.25">
      <c r="A2980">
        <f ca="1">37849.1986225743*(((RANDBETWEEN(3800,4910))))</f>
        <v>145757263.89553365</v>
      </c>
      <c r="B2980">
        <v>195071519.68939453</v>
      </c>
    </row>
    <row r="2981" spans="1:2" x14ac:dyDescent="0.25">
      <c r="A2981">
        <f ca="1">31848.6971854208*(((RANDBETWEEN(3800,4910))))</f>
        <v>129592348.84747726</v>
      </c>
      <c r="B2981">
        <v>153212720.83473557</v>
      </c>
    </row>
    <row r="2982" spans="1:2" x14ac:dyDescent="0.25">
      <c r="A2982">
        <f ca="1">38199.6929481692*(((RANDBETWEEN(3800,4910))))</f>
        <v>180646347.95189226</v>
      </c>
      <c r="B2982">
        <v>169114718.71993864</v>
      </c>
    </row>
    <row r="2983" spans="1:2" x14ac:dyDescent="0.25">
      <c r="A2983">
        <f ca="1">31203.3164416926*(((RANDBETWEEN(3800,4910))))</f>
        <v>145126624.77031249</v>
      </c>
      <c r="B2983">
        <v>182906732.87085766</v>
      </c>
    </row>
    <row r="2984" spans="1:2" x14ac:dyDescent="0.25">
      <c r="A2984">
        <f ca="1">39936.6723631561*(((RANDBETWEEN(3800,4910))))</f>
        <v>165058266.87692401</v>
      </c>
      <c r="B2984">
        <v>160196891.0467813</v>
      </c>
    </row>
    <row r="2985" spans="1:2" x14ac:dyDescent="0.25">
      <c r="A2985">
        <f ca="1">31742.8399893803*(((RANDBETWEEN(3800,4910))))</f>
        <v>128336302.0770645</v>
      </c>
      <c r="B2985">
        <v>159607910.3038986</v>
      </c>
    </row>
    <row r="2986" spans="1:2" x14ac:dyDescent="0.25">
      <c r="A2986">
        <f ca="1">30654.6366293052*(((RANDBETWEEN(3800,4910))))</f>
        <v>117284639.7437215</v>
      </c>
      <c r="B2986">
        <v>198423464.73067078</v>
      </c>
    </row>
    <row r="2987" spans="1:2" x14ac:dyDescent="0.25">
      <c r="A2987">
        <f ca="1">32291.6088290649*(((RANDBETWEEN(3800,4910))))</f>
        <v>128972685.66328527</v>
      </c>
      <c r="B2987">
        <v>151638303.69925368</v>
      </c>
    </row>
    <row r="2988" spans="1:2" x14ac:dyDescent="0.25">
      <c r="A2988">
        <f ca="1">32945.6651518463*(((RANDBETWEEN(3800,4910))))</f>
        <v>145092709.32873094</v>
      </c>
      <c r="B2988">
        <v>196172934.82546201</v>
      </c>
    </row>
    <row r="2989" spans="1:2" x14ac:dyDescent="0.25">
      <c r="A2989">
        <f ca="1">33928.5009493917*(((RANDBETWEEN(3800,4910))))</f>
        <v>164417515.60075203</v>
      </c>
      <c r="B2989">
        <v>184720648.56126544</v>
      </c>
    </row>
    <row r="2990" spans="1:2" x14ac:dyDescent="0.25">
      <c r="A2990">
        <f ca="1">31694.8393037622*(((RANDBETWEEN(3800,4910))))</f>
        <v>147761340.83413926</v>
      </c>
      <c r="B2990">
        <v>155932735.91401935</v>
      </c>
    </row>
    <row r="2991" spans="1:2" x14ac:dyDescent="0.25">
      <c r="A2991">
        <f ca="1">33036.7934365566*(((RANDBETWEEN(3800,4910))))</f>
        <v>134162418.14585619</v>
      </c>
      <c r="B2991">
        <v>156820111.23493364</v>
      </c>
    </row>
    <row r="2992" spans="1:2" x14ac:dyDescent="0.25">
      <c r="A2992">
        <f ca="1">31425.3616929096*(((RANDBETWEEN(3800,4910))))</f>
        <v>123375970.00636315</v>
      </c>
      <c r="B2992">
        <v>171302452.32721794</v>
      </c>
    </row>
    <row r="2993" spans="1:2" x14ac:dyDescent="0.25">
      <c r="A2993">
        <f ca="1">33144.2867623118*(((RANDBETWEEN(3800,4910))))</f>
        <v>139802601.56343102</v>
      </c>
      <c r="B2993">
        <v>189826510.12773979</v>
      </c>
    </row>
    <row r="2994" spans="1:2" x14ac:dyDescent="0.25">
      <c r="A2994">
        <f ca="1">39409.196179492*(((RANDBETWEEN(3800,4910))))</f>
        <v>186011405.96720225</v>
      </c>
      <c r="B2994">
        <v>173629643.78609598</v>
      </c>
    </row>
    <row r="2995" spans="1:2" x14ac:dyDescent="0.25">
      <c r="A2995">
        <f ca="1">41747.1334615461*(((RANDBETWEEN(3800,4910))))</f>
        <v>187194146.44157296</v>
      </c>
      <c r="B2995">
        <v>170097865.33397171</v>
      </c>
    </row>
    <row r="2996" spans="1:2" x14ac:dyDescent="0.25">
      <c r="A2996">
        <f ca="1">31325.432305677*(((RANDBETWEEN(3800,4910))))</f>
        <v>127306556.89027141</v>
      </c>
      <c r="B2996">
        <v>161281420.02630076</v>
      </c>
    </row>
    <row r="2997" spans="1:2" x14ac:dyDescent="0.25">
      <c r="A2997">
        <f ca="1">28192.9201885208*(((RANDBETWEEN(3800,4910))))</f>
        <v>112376979.87144384</v>
      </c>
      <c r="B2997">
        <v>151415401.70421118</v>
      </c>
    </row>
    <row r="2998" spans="1:2" x14ac:dyDescent="0.25">
      <c r="A2998">
        <f ca="1">28359.4497626398*(((RANDBETWEEN(3800,4910))))</f>
        <v>127986196.7787936</v>
      </c>
      <c r="B2998">
        <v>190414763.10581908</v>
      </c>
    </row>
    <row r="2999" spans="1:2" x14ac:dyDescent="0.25">
      <c r="A2999">
        <f ca="1">32548.7391991249*(((RANDBETWEEN(3800,4910))))</f>
        <v>135695693.7211515</v>
      </c>
      <c r="B2999">
        <v>176806255.6968863</v>
      </c>
    </row>
    <row r="3000" spans="1:2" x14ac:dyDescent="0.25">
      <c r="A3000">
        <f ca="1">30156.3597165141*(((RANDBETWEEN(3800,4910))))</f>
        <v>124364827.47090411</v>
      </c>
      <c r="B3000">
        <v>152294609.74319121</v>
      </c>
    </row>
    <row r="3001" spans="1:2" x14ac:dyDescent="0.25">
      <c r="A3001">
        <f ca="1">42657.3897771309*(((RANDBETWEEN(3800,4910))))</f>
        <v>206163164.79287359</v>
      </c>
      <c r="B3001">
        <v>173036446.34507734</v>
      </c>
    </row>
    <row r="3002" spans="1:2" x14ac:dyDescent="0.25">
      <c r="A3002">
        <f ca="1">31423.5316417227*(((RANDBETWEEN(3800,4910))))</f>
        <v>137823609.78059587</v>
      </c>
      <c r="B3002">
        <v>149006750.36419833</v>
      </c>
    </row>
    <row r="3003" spans="1:2" x14ac:dyDescent="0.25">
      <c r="A3003">
        <f ca="1">35546.839966023*(((RANDBETWEEN(3800,4910))))</f>
        <v>141014314.14521316</v>
      </c>
      <c r="B3003">
        <v>159578148.65662536</v>
      </c>
    </row>
    <row r="3004" spans="1:2" x14ac:dyDescent="0.25">
      <c r="A3004">
        <f ca="1">31280.0417731317*(((RANDBETWEEN(3800,4910))))</f>
        <v>122086003.0405332</v>
      </c>
      <c r="B3004">
        <v>179616867.8453624</v>
      </c>
    </row>
    <row r="3005" spans="1:2" x14ac:dyDescent="0.25">
      <c r="A3005">
        <f ca="1">36242.0066445783*(((RANDBETWEEN(3800,4910))))</f>
        <v>167583038.72452983</v>
      </c>
      <c r="B3005">
        <v>179641036.33684683</v>
      </c>
    </row>
    <row r="3006" spans="1:2" x14ac:dyDescent="0.25">
      <c r="A3006">
        <f ca="1">38452.0122509087*(((RANDBETWEEN(3800,4910))))</f>
        <v>174918203.72938359</v>
      </c>
      <c r="B3006">
        <v>191143103.62513995</v>
      </c>
    </row>
    <row r="3007" spans="1:2" x14ac:dyDescent="0.25">
      <c r="A3007">
        <f ca="1">31338.3399159081*(((RANDBETWEEN(3800,4910))))</f>
        <v>126074141.48169817</v>
      </c>
      <c r="B3007">
        <v>172381634.61381203</v>
      </c>
    </row>
    <row r="3008" spans="1:2" x14ac:dyDescent="0.25">
      <c r="A3008">
        <f ca="1">38792.6534137261*(((RANDBETWEEN(3800,4910))))</f>
        <v>188997807.43167344</v>
      </c>
      <c r="B3008">
        <v>149195254.99536237</v>
      </c>
    </row>
    <row r="3009" spans="1:2" x14ac:dyDescent="0.25">
      <c r="A3009">
        <f ca="1">33099.2487202795*(((RANDBETWEEN(3800,4910))))</f>
        <v>146133183.10003403</v>
      </c>
      <c r="B3009">
        <v>143582340.03398255</v>
      </c>
    </row>
    <row r="3010" spans="1:2" x14ac:dyDescent="0.25">
      <c r="A3010">
        <f ca="1">42076.2033904651*(((RANDBETWEEN(3800,4910))))</f>
        <v>165233250.71435627</v>
      </c>
      <c r="B3010">
        <v>161910496.16168314</v>
      </c>
    </row>
    <row r="3011" spans="1:2" x14ac:dyDescent="0.25">
      <c r="A3011">
        <f ca="1">41342.2040085366*(((RANDBETWEEN(3800,4910))))</f>
        <v>163053652.6096682</v>
      </c>
      <c r="B3011">
        <v>180889005.41864058</v>
      </c>
    </row>
    <row r="3012" spans="1:2" x14ac:dyDescent="0.25">
      <c r="A3012">
        <f ca="1">30587.3764017819*(((RANDBETWEEN(3800,4910))))</f>
        <v>122318918.23072599</v>
      </c>
      <c r="B3012">
        <v>152118421.72221756</v>
      </c>
    </row>
    <row r="3013" spans="1:2" x14ac:dyDescent="0.25">
      <c r="A3013">
        <f ca="1">30073.4480734529*(((RANDBETWEEN(3800,4910))))</f>
        <v>115331673.36169183</v>
      </c>
      <c r="B3013">
        <v>158073359.58992237</v>
      </c>
    </row>
    <row r="3014" spans="1:2" x14ac:dyDescent="0.25">
      <c r="A3014">
        <f ca="1">37222.9151411941*(((RANDBETWEEN(3800,4910))))</f>
        <v>176287726.10869503</v>
      </c>
      <c r="B3014">
        <v>195461981.80415297</v>
      </c>
    </row>
    <row r="3015" spans="1:2" x14ac:dyDescent="0.25">
      <c r="A3015">
        <f ca="1">38260.5511231519*(((RANDBETWEEN(3800,4910))))</f>
        <v>172210740.6053066</v>
      </c>
      <c r="B3015">
        <v>167091192.75739324</v>
      </c>
    </row>
    <row r="3016" spans="1:2" x14ac:dyDescent="0.25">
      <c r="A3016">
        <f ca="1">38955.7537771587*(((RANDBETWEEN(3800,4910))))</f>
        <v>180209316.97313619</v>
      </c>
      <c r="B3016">
        <v>158973133.26712242</v>
      </c>
    </row>
    <row r="3017" spans="1:2" x14ac:dyDescent="0.25">
      <c r="A3017">
        <f ca="1">32229.367178455*(((RANDBETWEEN(3800,4910))))</f>
        <v>152896117.89459029</v>
      </c>
      <c r="B3017">
        <v>199178647.92279795</v>
      </c>
    </row>
    <row r="3018" spans="1:2" x14ac:dyDescent="0.25">
      <c r="A3018">
        <f ca="1">31876.5887745132*(((RANDBETWEEN(3800,4910))))</f>
        <v>145962899.99849588</v>
      </c>
      <c r="B3018">
        <v>199532839.18628514</v>
      </c>
    </row>
    <row r="3019" spans="1:2" x14ac:dyDescent="0.25">
      <c r="A3019">
        <f ca="1">33522.6415538329*(((RANDBETWEEN(3800,4910))))</f>
        <v>149980298.3118484</v>
      </c>
      <c r="B3019">
        <v>183594100.71937311</v>
      </c>
    </row>
    <row r="3020" spans="1:2" x14ac:dyDescent="0.25">
      <c r="A3020">
        <f ca="1">30518.953146756*(((RANDBETWEEN(3800,4910))))</f>
        <v>135473633.01844993</v>
      </c>
      <c r="B3020">
        <v>165539920.32091045</v>
      </c>
    </row>
    <row r="3021" spans="1:2" x14ac:dyDescent="0.25">
      <c r="A3021">
        <f ca="1">36052.353678677*(((RANDBETWEEN(3800,4910))))</f>
        <v>157368523.80742523</v>
      </c>
      <c r="B3021">
        <v>154426546.45333013</v>
      </c>
    </row>
    <row r="3022" spans="1:2" x14ac:dyDescent="0.25">
      <c r="A3022">
        <f ca="1">32749.6298985377*(((RANDBETWEEN(3800,4910))))</f>
        <v>143345130.06589964</v>
      </c>
      <c r="B3022">
        <v>172440831.21889132</v>
      </c>
    </row>
    <row r="3023" spans="1:2" x14ac:dyDescent="0.25">
      <c r="A3023">
        <f ca="1">29382.182829655*(((RANDBETWEEN(3800,4910))))</f>
        <v>136862207.62053278</v>
      </c>
      <c r="B3023">
        <v>164142654.46563649</v>
      </c>
    </row>
    <row r="3024" spans="1:2" x14ac:dyDescent="0.25">
      <c r="A3024">
        <f ca="1">30561.7807511242*(((RANDBETWEEN(3800,4910))))</f>
        <v>117234990.96131256</v>
      </c>
      <c r="B3024">
        <v>143155349.14158502</v>
      </c>
    </row>
    <row r="3025" spans="1:2" x14ac:dyDescent="0.25">
      <c r="A3025">
        <f ca="1">37822.2255876758*(((RANDBETWEEN(3800,4910))))</f>
        <v>156546191.70739028</v>
      </c>
      <c r="B3025">
        <v>185046140.87366617</v>
      </c>
    </row>
    <row r="3026" spans="1:2" x14ac:dyDescent="0.25">
      <c r="A3026">
        <f ca="1">29086.8835471784*(((RANDBETWEEN(3800,4910))))</f>
        <v>134875879.00826624</v>
      </c>
      <c r="B3026">
        <v>159437312.81360561</v>
      </c>
    </row>
    <row r="3027" spans="1:2" x14ac:dyDescent="0.25">
      <c r="A3027">
        <f ca="1">29212.8216353519*(((RANDBETWEEN(3800,4910))))</f>
        <v>119275950.73714165</v>
      </c>
      <c r="B3027">
        <v>188508105.21979633</v>
      </c>
    </row>
    <row r="3028" spans="1:2" x14ac:dyDescent="0.25">
      <c r="A3028">
        <f ca="1">39807.8940297266*(((RANDBETWEEN(3800,4910))))</f>
        <v>194342138.65312544</v>
      </c>
      <c r="B3028">
        <v>175493981.89495975</v>
      </c>
    </row>
    <row r="3029" spans="1:2" x14ac:dyDescent="0.25">
      <c r="A3029">
        <f ca="1">32158.3462853388*(((RANDBETWEEN(3800,4910))))</f>
        <v>123584524.77455701</v>
      </c>
      <c r="B3029">
        <v>164457987.72783658</v>
      </c>
    </row>
    <row r="3030" spans="1:2" x14ac:dyDescent="0.25">
      <c r="A3030">
        <f ca="1">32439.9823541587*(((RANDBETWEEN(3800,4910))))</f>
        <v>157139274.52354509</v>
      </c>
      <c r="B3030">
        <v>167635361.91959086</v>
      </c>
    </row>
    <row r="3031" spans="1:2" x14ac:dyDescent="0.25">
      <c r="A3031">
        <f ca="1">39132.9570521966*(((RANDBETWEEN(3800,4910))))</f>
        <v>166158535.64362663</v>
      </c>
      <c r="B3031">
        <v>153605162.87674785</v>
      </c>
    </row>
    <row r="3032" spans="1:2" x14ac:dyDescent="0.25">
      <c r="A3032">
        <f ca="1">40433.9022999852*(((RANDBETWEEN(3800,4910))))</f>
        <v>197074839.810128</v>
      </c>
      <c r="B3032">
        <v>184148206.0439001</v>
      </c>
    </row>
    <row r="3033" spans="1:2" x14ac:dyDescent="0.25">
      <c r="A3033">
        <f ca="1">35579.4276637335*(((RANDBETWEEN(3800,4910))))</f>
        <v>151034670.43254852</v>
      </c>
      <c r="B3033">
        <v>167812680.7085529</v>
      </c>
    </row>
    <row r="3034" spans="1:2" x14ac:dyDescent="0.25">
      <c r="A3034">
        <f ca="1">30498.6315666095*(((RANDBETWEEN(3800,4910))))</f>
        <v>120469594.68810757</v>
      </c>
      <c r="B3034">
        <v>196830116.99313465</v>
      </c>
    </row>
    <row r="3035" spans="1:2" x14ac:dyDescent="0.25">
      <c r="A3035">
        <f ca="1">38980.7727789049*(((RANDBETWEEN(3800,4910))))</f>
        <v>158417860.57346946</v>
      </c>
      <c r="B3035">
        <v>172445398.16772202</v>
      </c>
    </row>
    <row r="3036" spans="1:2" x14ac:dyDescent="0.25">
      <c r="A3036">
        <f ca="1">36218.2799619974*(((RANDBETWEEN(3800,4910))))</f>
        <v>158382538.27381477</v>
      </c>
      <c r="B3036">
        <v>194277944.79484019</v>
      </c>
    </row>
    <row r="3037" spans="1:2" x14ac:dyDescent="0.25">
      <c r="A3037">
        <f ca="1">30898.225992584*(((RANDBETWEEN(3800,4910))))</f>
        <v>124241766.71618034</v>
      </c>
      <c r="B3037">
        <v>199898912.86833459</v>
      </c>
    </row>
    <row r="3038" spans="1:2" x14ac:dyDescent="0.25">
      <c r="A3038">
        <f ca="1">33228.7262293344*(((RANDBETWEEN(3800,4910))))</f>
        <v>144146214.38285252</v>
      </c>
      <c r="B3038">
        <v>169835750.85726205</v>
      </c>
    </row>
    <row r="3039" spans="1:2" x14ac:dyDescent="0.25">
      <c r="A3039">
        <f ca="1">36537.8902662138*(((RANDBETWEEN(3800,4910))))</f>
        <v>162776301.13598245</v>
      </c>
      <c r="B3039">
        <v>162955368.40046167</v>
      </c>
    </row>
    <row r="3040" spans="1:2" x14ac:dyDescent="0.25">
      <c r="A3040">
        <f ca="1">31839.2082458794*(((RANDBETWEEN(3800,4910))))</f>
        <v>142416778.48381835</v>
      </c>
      <c r="B3040">
        <v>147310388.4743593</v>
      </c>
    </row>
    <row r="3041" spans="1:2" x14ac:dyDescent="0.25">
      <c r="A3041">
        <f ca="1">32987.1181382349*(((RANDBETWEEN(3800,4910))))</f>
        <v>158206218.59097439</v>
      </c>
      <c r="B3041">
        <v>188113783.53411734</v>
      </c>
    </row>
    <row r="3042" spans="1:2" x14ac:dyDescent="0.25">
      <c r="A3042">
        <f ca="1">32366.2378877824*(((RANDBETWEEN(3800,4910))))</f>
        <v>143285335.1292128</v>
      </c>
      <c r="B3042">
        <v>170431453.35713923</v>
      </c>
    </row>
    <row r="3043" spans="1:2" x14ac:dyDescent="0.25">
      <c r="A3043">
        <f ca="1">37675.870234695*(((RANDBETWEEN(3800,4910))))</f>
        <v>157296758.2298516</v>
      </c>
      <c r="B3043">
        <v>159957279.89652786</v>
      </c>
    </row>
    <row r="3044" spans="1:2" x14ac:dyDescent="0.25">
      <c r="A3044">
        <f ca="1">35911.1289175061*(((RANDBETWEEN(3800,4910))))</f>
        <v>174492175.410162</v>
      </c>
      <c r="B3044">
        <v>164153689.65775898</v>
      </c>
    </row>
    <row r="3045" spans="1:2" x14ac:dyDescent="0.25">
      <c r="A3045">
        <f ca="1">29075.1381556582*(((RANDBETWEEN(3800,4910))))</f>
        <v>124906793.51670751</v>
      </c>
      <c r="B3045">
        <v>147872401.62184602</v>
      </c>
    </row>
    <row r="3046" spans="1:2" x14ac:dyDescent="0.25">
      <c r="A3046">
        <f ca="1">33488.291379791*(((RANDBETWEEN(3800,4910))))</f>
        <v>157428457.77639756</v>
      </c>
      <c r="B3046">
        <v>174095044.69037479</v>
      </c>
    </row>
    <row r="3047" spans="1:2" x14ac:dyDescent="0.25">
      <c r="A3047">
        <f ca="1">39879.4264792707*(((RANDBETWEEN(3800,4910))))</f>
        <v>161192641.82921219</v>
      </c>
      <c r="B3047">
        <v>151008809.23064542</v>
      </c>
    </row>
    <row r="3048" spans="1:2" x14ac:dyDescent="0.25">
      <c r="A3048">
        <f ca="1">30320.6811910606*(((RANDBETWEEN(3800,4910))))</f>
        <v>122404589.96831146</v>
      </c>
      <c r="B3048">
        <v>182167167.41973981</v>
      </c>
    </row>
    <row r="3049" spans="1:2" x14ac:dyDescent="0.25">
      <c r="A3049">
        <f ca="1">29707.5507068138*(((RANDBETWEEN(3800,4910))))</f>
        <v>122305986.25995247</v>
      </c>
      <c r="B3049">
        <v>159324439.20479614</v>
      </c>
    </row>
    <row r="3050" spans="1:2" x14ac:dyDescent="0.25">
      <c r="A3050">
        <f ca="1">31178.7400591252*(((RANDBETWEEN(3800,4910))))</f>
        <v>147849585.36037168</v>
      </c>
      <c r="B3050">
        <v>156149444.78654855</v>
      </c>
    </row>
    <row r="3051" spans="1:2" x14ac:dyDescent="0.25">
      <c r="A3051">
        <f ca="1">34945.2507779499*(((RANDBETWEEN(3800,4910))))</f>
        <v>140899251.13669416</v>
      </c>
      <c r="B3051">
        <v>175175557.82872546</v>
      </c>
    </row>
    <row r="3052" spans="1:2" x14ac:dyDescent="0.25">
      <c r="A3052">
        <f ca="1">38189.0555719716*(((RANDBETWEEN(3800,4910))))</f>
        <v>164289317.07062173</v>
      </c>
      <c r="B3052">
        <v>183072188.88717103</v>
      </c>
    </row>
    <row r="3053" spans="1:2" x14ac:dyDescent="0.25">
      <c r="A3053">
        <f ca="1">30201.9899003237*(((RANDBETWEEN(3800,4910))))</f>
        <v>131408858.05630833</v>
      </c>
      <c r="B3053">
        <v>153506644.56432769</v>
      </c>
    </row>
    <row r="3054" spans="1:2" x14ac:dyDescent="0.25">
      <c r="A3054">
        <f ca="1">32029.0678663384*(((RANDBETWEEN(3800,4910))))</f>
        <v>151849810.75431022</v>
      </c>
      <c r="B3054">
        <v>185686071.2073265</v>
      </c>
    </row>
    <row r="3055" spans="1:2" x14ac:dyDescent="0.25">
      <c r="A3055">
        <f ca="1">30323.8401615155*(((RANDBETWEEN(3800,4910))))</f>
        <v>115928040.93747373</v>
      </c>
      <c r="B3055">
        <v>188378596.68628743</v>
      </c>
    </row>
    <row r="3056" spans="1:2" x14ac:dyDescent="0.25">
      <c r="A3056">
        <f ca="1">31736.3194875978*(((RANDBETWEEN(3800,4910))))</f>
        <v>143702054.63984272</v>
      </c>
      <c r="B3056">
        <v>151129556.39722952</v>
      </c>
    </row>
    <row r="3057" spans="1:2" x14ac:dyDescent="0.25">
      <c r="A3057">
        <f ca="1">36072.7307101482*(((RANDBETWEEN(3800,4910))))</f>
        <v>152768014.55747756</v>
      </c>
      <c r="B3057">
        <v>143849980.55632889</v>
      </c>
    </row>
    <row r="3058" spans="1:2" x14ac:dyDescent="0.25">
      <c r="A3058">
        <f ca="1">32440.3288334795*(((RANDBETWEEN(3800,4910))))</f>
        <v>135405932.55094358</v>
      </c>
      <c r="B3058">
        <v>144243999.91636842</v>
      </c>
    </row>
    <row r="3059" spans="1:2" x14ac:dyDescent="0.25">
      <c r="A3059">
        <f ca="1">44575.2776924547*(((RANDBETWEEN(3800,4910))))</f>
        <v>170857039.39517874</v>
      </c>
      <c r="B3059">
        <v>163228478.24360344</v>
      </c>
    </row>
    <row r="3060" spans="1:2" x14ac:dyDescent="0.25">
      <c r="A3060">
        <f ca="1">36410.9179783852*(((RANDBETWEEN(3800,4910))))</f>
        <v>175318570.06592485</v>
      </c>
      <c r="B3060">
        <v>158661272.41798624</v>
      </c>
    </row>
    <row r="3061" spans="1:2" x14ac:dyDescent="0.25">
      <c r="A3061">
        <f ca="1">27827.6603432659*(((RANDBETWEEN(3800,4910))))</f>
        <v>131485695.12193134</v>
      </c>
      <c r="B3061">
        <v>153421520.22292265</v>
      </c>
    </row>
    <row r="3062" spans="1:2" x14ac:dyDescent="0.25">
      <c r="A3062">
        <f ca="1">33358.2023201271*(((RANDBETWEEN(3800,4910))))</f>
        <v>154882133.37234995</v>
      </c>
      <c r="B3062">
        <v>183668655.58460107</v>
      </c>
    </row>
    <row r="3063" spans="1:2" x14ac:dyDescent="0.25">
      <c r="A3063">
        <f ca="1">36858.0388346152*(((RANDBETWEEN(3800,4910))))</f>
        <v>159447875.99854553</v>
      </c>
      <c r="B3063">
        <v>150288831.61013046</v>
      </c>
    </row>
    <row r="3064" spans="1:2" x14ac:dyDescent="0.25">
      <c r="A3064">
        <f ca="1">34079.6912989366*(((RANDBETWEEN(3800,4910))))</f>
        <v>154755878.18847126</v>
      </c>
      <c r="B3064">
        <v>197001890.85968623</v>
      </c>
    </row>
    <row r="3065" spans="1:2" x14ac:dyDescent="0.25">
      <c r="A3065">
        <f ca="1">42266.5450908914*(((RANDBETWEEN(3800,4910))))</f>
        <v>175068029.7664721</v>
      </c>
      <c r="B3065">
        <v>164637263.15150142</v>
      </c>
    </row>
    <row r="3066" spans="1:2" x14ac:dyDescent="0.25">
      <c r="A3066">
        <f ca="1">41982.0376782518*(((RANDBETWEEN(3800,4910))))</f>
        <v>179389246.99917009</v>
      </c>
      <c r="B3066">
        <v>159035200.6312941</v>
      </c>
    </row>
    <row r="3067" spans="1:2" x14ac:dyDescent="0.25">
      <c r="A3067">
        <f ca="1">36756.4589558057*(((RANDBETWEEN(3800,4910))))</f>
        <v>169079711.19670635</v>
      </c>
      <c r="B3067">
        <v>193673907.43393597</v>
      </c>
    </row>
    <row r="3068" spans="1:2" x14ac:dyDescent="0.25">
      <c r="A3068">
        <f ca="1">40523.3363812808*(((RANDBETWEEN(3800,4910))))</f>
        <v>155001761.65839887</v>
      </c>
      <c r="B3068">
        <v>181065719.92233586</v>
      </c>
    </row>
    <row r="3069" spans="1:2" x14ac:dyDescent="0.25">
      <c r="A3069">
        <f ca="1">32285.3916932266*(((RANDBETWEEN(3800,4910))))</f>
        <v>128947854.42274715</v>
      </c>
      <c r="B3069">
        <v>143101480.88733155</v>
      </c>
    </row>
    <row r="3070" spans="1:2" x14ac:dyDescent="0.25">
      <c r="A3070">
        <f ca="1">31743.6784445744*(((RANDBETWEEN(3800,4910))))</f>
        <v>140275315.04657421</v>
      </c>
      <c r="B3070">
        <v>175035605.29501584</v>
      </c>
    </row>
    <row r="3071" spans="1:2" x14ac:dyDescent="0.25">
      <c r="A3071">
        <f ca="1">38923.2202894064*(((RANDBETWEEN(3800,4910))))</f>
        <v>175037721.64146057</v>
      </c>
      <c r="B3071">
        <v>171292793.28798759</v>
      </c>
    </row>
    <row r="3072" spans="1:2" x14ac:dyDescent="0.25">
      <c r="A3072">
        <f ca="1">32303.7549665285*(((RANDBETWEEN(3800,4910))))</f>
        <v>139455310.19050372</v>
      </c>
      <c r="B3072">
        <v>148430987.38765332</v>
      </c>
    </row>
    <row r="3073" spans="1:2" x14ac:dyDescent="0.25">
      <c r="A3073">
        <f ca="1">30035.5588373737*(((RANDBETWEEN(3800,4910))))</f>
        <v>124767711.41045055</v>
      </c>
      <c r="B3073">
        <v>179746401.04235867</v>
      </c>
    </row>
    <row r="3074" spans="1:2" x14ac:dyDescent="0.25">
      <c r="A3074">
        <f ca="1">38802.7474726748*(((RANDBETWEEN(3800,4910))))</f>
        <v>179734326.29342961</v>
      </c>
      <c r="B3074">
        <v>171078816.09571803</v>
      </c>
    </row>
    <row r="3075" spans="1:2" x14ac:dyDescent="0.25">
      <c r="A3075">
        <f ca="1">35247.1388072112*(((RANDBETWEEN(3800,4910))))</f>
        <v>143103383.55727753</v>
      </c>
      <c r="B3075">
        <v>161626165.99042374</v>
      </c>
    </row>
    <row r="3076" spans="1:2" x14ac:dyDescent="0.25">
      <c r="A3076">
        <f ca="1">30500.6644891811*(((RANDBETWEEN(3800,4910))))</f>
        <v>129810828.06595474</v>
      </c>
      <c r="B3076">
        <v>145136889.21498328</v>
      </c>
    </row>
    <row r="3077" spans="1:2" x14ac:dyDescent="0.25">
      <c r="A3077">
        <f ca="1">29113.5358884489*(((RANDBETWEEN(3800,4910))))</f>
        <v>128536260.94750173</v>
      </c>
      <c r="B3077">
        <v>192480772.18749112</v>
      </c>
    </row>
    <row r="3078" spans="1:2" x14ac:dyDescent="0.25">
      <c r="A3078">
        <f ca="1">33014.8854850411*(((RANDBETWEEN(3800,4910))))</f>
        <v>130672916.74979262</v>
      </c>
      <c r="B3078">
        <v>154504402.27362648</v>
      </c>
    </row>
    <row r="3079" spans="1:2" x14ac:dyDescent="0.25">
      <c r="A3079">
        <f ca="1">36301.5564410542*(((RANDBETWEEN(3800,4910))))</f>
        <v>143173338.60351789</v>
      </c>
      <c r="B3079">
        <v>154864647.54904124</v>
      </c>
    </row>
    <row r="3080" spans="1:2" x14ac:dyDescent="0.25">
      <c r="A3080">
        <f ca="1">38839.127597417*(((RANDBETWEEN(3800,4910))))</f>
        <v>163202014.16434607</v>
      </c>
      <c r="B3080">
        <v>200988104.89031333</v>
      </c>
    </row>
    <row r="3081" spans="1:2" x14ac:dyDescent="0.25">
      <c r="A3081">
        <f ca="1">28394.3447686858*(((RANDBETWEEN(3800,4910))))</f>
        <v>108324425.29253644</v>
      </c>
      <c r="B3081">
        <v>202847467.40557259</v>
      </c>
    </row>
    <row r="3082" spans="1:2" x14ac:dyDescent="0.25">
      <c r="A3082">
        <f ca="1">37851.5854649836*(((RANDBETWEEN(3800,4910))))</f>
        <v>183315228.40691546</v>
      </c>
      <c r="B3082">
        <v>183677590.05061975</v>
      </c>
    </row>
    <row r="3083" spans="1:2" x14ac:dyDescent="0.25">
      <c r="A3083">
        <f ca="1">30348.3914444909*(((RANDBETWEEN(3800,4910))))</f>
        <v>135900096.88843015</v>
      </c>
      <c r="B3083">
        <v>169033147.92871025</v>
      </c>
    </row>
    <row r="3084" spans="1:2" x14ac:dyDescent="0.25">
      <c r="A3084">
        <f ca="1">31901.957628841*(((RANDBETWEEN(3800,4910))))</f>
        <v>147610357.94864714</v>
      </c>
      <c r="B3084">
        <v>147131839.36848155</v>
      </c>
    </row>
    <row r="3085" spans="1:2" x14ac:dyDescent="0.25">
      <c r="A3085">
        <f ca="1">34800.8810778857*(((RANDBETWEEN(3800,4910))))</f>
        <v>157891597.4503676</v>
      </c>
      <c r="B3085">
        <v>183024091.04379377</v>
      </c>
    </row>
    <row r="3086" spans="1:2" x14ac:dyDescent="0.25">
      <c r="A3086">
        <f ca="1">29988.5693527096*(((RANDBETWEEN(3800,4910))))</f>
        <v>133599076.46632166</v>
      </c>
      <c r="B3086">
        <v>159324058.53897762</v>
      </c>
    </row>
    <row r="3087" spans="1:2" x14ac:dyDescent="0.25">
      <c r="A3087">
        <f ca="1">31044.6826196868*(((RANDBETWEEN(3800,4910))))</f>
        <v>146903438.15635794</v>
      </c>
      <c r="B3087">
        <v>149151186.89789873</v>
      </c>
    </row>
    <row r="3088" spans="1:2" x14ac:dyDescent="0.25">
      <c r="A3088">
        <f ca="1">28643.8816099175*(((RANDBETWEEN(3800,4910))))</f>
        <v>117210763.54778229</v>
      </c>
      <c r="B3088">
        <v>177541945.98504922</v>
      </c>
    </row>
    <row r="3089" spans="1:2" x14ac:dyDescent="0.25">
      <c r="A3089">
        <f ca="1">30830.4655255071*(((RANDBETWEEN(3800,4910))))</f>
        <v>130906156.62130302</v>
      </c>
      <c r="B3089">
        <v>188225724.73817623</v>
      </c>
    </row>
    <row r="3090" spans="1:2" x14ac:dyDescent="0.25">
      <c r="A3090">
        <f ca="1">29388.3403786144*(((RANDBETWEEN(3800,4910))))</f>
        <v>117288866.45105007</v>
      </c>
      <c r="B3090">
        <v>154561502.67733565</v>
      </c>
    </row>
    <row r="3091" spans="1:2" x14ac:dyDescent="0.25">
      <c r="A3091">
        <f ca="1">38092.6585480957*(((RANDBETWEEN(3800,4910))))</f>
        <v>180178274.9324927</v>
      </c>
      <c r="B3091">
        <v>145998839.33477479</v>
      </c>
    </row>
    <row r="3092" spans="1:2" x14ac:dyDescent="0.25">
      <c r="A3092">
        <f ca="1">29966.1711297777*(((RANDBETWEEN(3800,4910))))</f>
        <v>144736606.5568265</v>
      </c>
      <c r="B3092">
        <v>148441490.97485054</v>
      </c>
    </row>
    <row r="3093" spans="1:2" x14ac:dyDescent="0.25">
      <c r="A3093">
        <f ca="1">31115.3611812769*(((RANDBETWEEN(3800,4910))))</f>
        <v>127510750.12087281</v>
      </c>
      <c r="B3093">
        <v>179093079.19792908</v>
      </c>
    </row>
    <row r="3094" spans="1:2" x14ac:dyDescent="0.25">
      <c r="A3094">
        <f ca="1">34523.7547512062*(((RANDBETWEEN(3800,4910))))</f>
        <v>136437878.77676672</v>
      </c>
      <c r="B3094">
        <v>168130596.47292605</v>
      </c>
    </row>
    <row r="3095" spans="1:2" x14ac:dyDescent="0.25">
      <c r="A3095">
        <f ca="1">30391.8302103782*(((RANDBETWEEN(3800,4910))))</f>
        <v>122752602.21971752</v>
      </c>
      <c r="B3095">
        <v>158266664.80677104</v>
      </c>
    </row>
    <row r="3096" spans="1:2" x14ac:dyDescent="0.25">
      <c r="A3096">
        <f ca="1">29698.8579645347*(((RANDBETWEEN(3800,4910))))</f>
        <v>131833230.50456963</v>
      </c>
      <c r="B3096">
        <v>145051868.44871137</v>
      </c>
    </row>
    <row r="3097" spans="1:2" x14ac:dyDescent="0.25">
      <c r="A3097">
        <f ca="1">35240.2516606658*(((RANDBETWEEN(3800,4910))))</f>
        <v>171584785.33578172</v>
      </c>
      <c r="B3097">
        <v>161931218.66318589</v>
      </c>
    </row>
    <row r="3098" spans="1:2" x14ac:dyDescent="0.25">
      <c r="A3098">
        <f ca="1">40915.2694801191*(((RANDBETWEEN(3800,4910))))</f>
        <v>172785183.01454303</v>
      </c>
      <c r="B3098">
        <v>153980752.19377351</v>
      </c>
    </row>
    <row r="3099" spans="1:2" x14ac:dyDescent="0.25">
      <c r="A3099">
        <f ca="1">39281.5895165185*(((RANDBETWEEN(3800,4910))))</f>
        <v>179752553.62758869</v>
      </c>
      <c r="B3099">
        <v>149532187.571547</v>
      </c>
    </row>
    <row r="3100" spans="1:2" x14ac:dyDescent="0.25">
      <c r="A3100">
        <f ca="1">31453.9368870245*(((RANDBETWEEN(3800,4910))))</f>
        <v>140284558.51612917</v>
      </c>
      <c r="B3100">
        <v>153268742.90435106</v>
      </c>
    </row>
    <row r="3101" spans="1:2" x14ac:dyDescent="0.25">
      <c r="A3101">
        <f ca="1">28391.100906439*(((RANDBETWEEN(3800,4910))))</f>
        <v>108539178.76531647</v>
      </c>
      <c r="B3101">
        <v>172009260.66810989</v>
      </c>
    </row>
    <row r="3102" spans="1:2" x14ac:dyDescent="0.25">
      <c r="A3102">
        <f ca="1">31428.7583061977*(((RANDBETWEEN(3800,4910))))</f>
        <v>147212303.90622985</v>
      </c>
      <c r="B3102">
        <v>197913113.76654065</v>
      </c>
    </row>
    <row r="3103" spans="1:2" x14ac:dyDescent="0.25">
      <c r="A3103">
        <f ca="1">34411.6504499154*(((RANDBETWEEN(3800,4910))))</f>
        <v>147901273.63373643</v>
      </c>
      <c r="B3103">
        <v>195317391.84325334</v>
      </c>
    </row>
    <row r="3104" spans="1:2" x14ac:dyDescent="0.25">
      <c r="A3104">
        <f ca="1">30987.9450204751*(((RANDBETWEEN(3800,4910))))</f>
        <v>124385611.31218712</v>
      </c>
      <c r="B3104">
        <v>154286885.80292881</v>
      </c>
    </row>
    <row r="3105" spans="1:2" x14ac:dyDescent="0.25">
      <c r="A3105">
        <f ca="1">32639.5022168465*(((RANDBETWEEN(3800,4910))))</f>
        <v>157355040.18741685</v>
      </c>
      <c r="B3105">
        <v>162128417.02497903</v>
      </c>
    </row>
    <row r="3106" spans="1:2" x14ac:dyDescent="0.25">
      <c r="A3106">
        <f ca="1">32781.704971732*(((RANDBETWEEN(3800,4910))))</f>
        <v>148861722.27663493</v>
      </c>
      <c r="B3106">
        <v>195261697.94478047</v>
      </c>
    </row>
    <row r="3107" spans="1:2" x14ac:dyDescent="0.25">
      <c r="A3107">
        <f ca="1">32804.9635640197*(((RANDBETWEEN(3800,4910))))</f>
        <v>156742115.90888608</v>
      </c>
      <c r="B3107">
        <v>156767543.63974464</v>
      </c>
    </row>
    <row r="3108" spans="1:2" x14ac:dyDescent="0.25">
      <c r="A3108">
        <f ca="1">33804.3665029291*(((RANDBETWEEN(3800,4910))))</f>
        <v>146913776.8217299</v>
      </c>
      <c r="B3108">
        <v>154551107.02665603</v>
      </c>
    </row>
    <row r="3109" spans="1:2" x14ac:dyDescent="0.25">
      <c r="A3109">
        <f ca="1">30199.5781491952*(((RANDBETWEEN(3800,4910))))</f>
        <v>138646263.28295538</v>
      </c>
      <c r="B3109">
        <v>168504775.70311433</v>
      </c>
    </row>
    <row r="3110" spans="1:2" x14ac:dyDescent="0.25">
      <c r="A3110">
        <f ca="1">27880.2599296716*(((RANDBETWEEN(3800,4910))))</f>
        <v>124318079.02640578</v>
      </c>
      <c r="B3110">
        <v>199782175.43922028</v>
      </c>
    </row>
    <row r="3111" spans="1:2" x14ac:dyDescent="0.25">
      <c r="A3111">
        <f ca="1">33047.9041389433*(((RANDBETWEEN(3800,4910))))</f>
        <v>138569862.05458927</v>
      </c>
      <c r="B3111">
        <v>201018115.81955427</v>
      </c>
    </row>
    <row r="3112" spans="1:2" x14ac:dyDescent="0.25">
      <c r="A3112">
        <f ca="1">34117.9203187252*(((RANDBETWEEN(3800,4910))))</f>
        <v>134458723.97609636</v>
      </c>
      <c r="B3112">
        <v>150677507.1633105</v>
      </c>
    </row>
    <row r="3113" spans="1:2" x14ac:dyDescent="0.25">
      <c r="A3113">
        <f ca="1">41001.0039015346*(((RANDBETWEEN(3800,4910))))</f>
        <v>195861795.63763073</v>
      </c>
      <c r="B3113">
        <v>162404482.99965465</v>
      </c>
    </row>
    <row r="3114" spans="1:2" x14ac:dyDescent="0.25">
      <c r="A3114">
        <f ca="1">29895.9674512968*(((RANDBETWEEN(3800,4910))))</f>
        <v>121018876.24284932</v>
      </c>
      <c r="B3114">
        <v>159668124.69859916</v>
      </c>
    </row>
    <row r="3115" spans="1:2" x14ac:dyDescent="0.25">
      <c r="A3115">
        <f ca="1">32458.247809284*(((RANDBETWEEN(3800,4910))))</f>
        <v>143011039.84770522</v>
      </c>
      <c r="B3115">
        <v>144779269.8519938</v>
      </c>
    </row>
    <row r="3116" spans="1:2" x14ac:dyDescent="0.25">
      <c r="A3116">
        <f ca="1">32080.6791001581*(((RANDBETWEEN(3800,4910))))</f>
        <v>152126580.29294953</v>
      </c>
      <c r="B3116">
        <v>183252177.30361825</v>
      </c>
    </row>
    <row r="3117" spans="1:2" x14ac:dyDescent="0.25">
      <c r="A3117">
        <f ca="1">33399.0348411691*(((RANDBETWEEN(3800,4910))))</f>
        <v>146855556.1966207</v>
      </c>
      <c r="B3117">
        <v>196314770.76529065</v>
      </c>
    </row>
    <row r="3118" spans="1:2" x14ac:dyDescent="0.25">
      <c r="A3118">
        <f ca="1">30892.329863506*(((RANDBETWEEN(3800,4910))))</f>
        <v>132126494.8262151</v>
      </c>
      <c r="B3118">
        <v>159996256.50290775</v>
      </c>
    </row>
    <row r="3119" spans="1:2" x14ac:dyDescent="0.25">
      <c r="A3119">
        <f ca="1">29107.3429529962*(((RANDBETWEEN(3800,4910))))</f>
        <v>116254727.75426702</v>
      </c>
      <c r="B3119">
        <v>181671404.25680116</v>
      </c>
    </row>
    <row r="3120" spans="1:2" x14ac:dyDescent="0.25">
      <c r="A3120">
        <f ca="1">30477.9891070989*(((RANDBETWEEN(3800,4910))))</f>
        <v>123923503.70946407</v>
      </c>
      <c r="B3120">
        <v>192004867.53592587</v>
      </c>
    </row>
    <row r="3121" spans="1:2" x14ac:dyDescent="0.25">
      <c r="A3121">
        <f ca="1">39595.6361333138*(((RANDBETWEEN(3800,4910))))</f>
        <v>191009348.7071059</v>
      </c>
      <c r="B3121">
        <v>185967689.06542331</v>
      </c>
    </row>
    <row r="3122" spans="1:2" x14ac:dyDescent="0.25">
      <c r="A3122">
        <f ca="1">31053.9312019938*(((RANDBETWEEN(3800,4910))))</f>
        <v>141015901.5882538</v>
      </c>
      <c r="B3122">
        <v>162600377.16420668</v>
      </c>
    </row>
    <row r="3123" spans="1:2" x14ac:dyDescent="0.25">
      <c r="A3123">
        <f ca="1">31505.2968601959*(((RANDBETWEEN(3800,4910))))</f>
        <v>150059728.94511294</v>
      </c>
      <c r="B3123">
        <v>184722644.25874624</v>
      </c>
    </row>
    <row r="3124" spans="1:2" x14ac:dyDescent="0.25">
      <c r="A3124">
        <f ca="1">32673.613859466*(((RANDBETWEEN(3800,4910))))</f>
        <v>157650186.87192342</v>
      </c>
      <c r="B3124">
        <v>182768123.66820663</v>
      </c>
    </row>
    <row r="3125" spans="1:2" x14ac:dyDescent="0.25">
      <c r="A3125">
        <f ca="1">33046.3524716975*(((RANDBETWEEN(3800,4910))))</f>
        <v>161233153.70941198</v>
      </c>
      <c r="B3125">
        <v>202760041.04126894</v>
      </c>
    </row>
    <row r="3126" spans="1:2" x14ac:dyDescent="0.25">
      <c r="A3126">
        <f ca="1">32307.8497831515*(((RANDBETWEEN(3800,4910))))</f>
        <v>148325338.35444847</v>
      </c>
      <c r="B3126">
        <v>152381440.55492821</v>
      </c>
    </row>
    <row r="3127" spans="1:2" x14ac:dyDescent="0.25">
      <c r="A3127">
        <f ca="1">39724.6252492849*(((RANDBETWEEN(3800,4910))))</f>
        <v>193220577.21252161</v>
      </c>
      <c r="B3127">
        <v>184857371.82181063</v>
      </c>
    </row>
    <row r="3128" spans="1:2" x14ac:dyDescent="0.25">
      <c r="A3128">
        <f ca="1">29746.2711306873*(((RANDBETWEEN(3800,4910))))</f>
        <v>144209922.4415718</v>
      </c>
      <c r="B3128">
        <v>185519580.34228477</v>
      </c>
    </row>
    <row r="3129" spans="1:2" x14ac:dyDescent="0.25">
      <c r="A3129">
        <f ca="1">33226.5815731523*(((RANDBETWEEN(3800,4910))))</f>
        <v>130846278.23507369</v>
      </c>
      <c r="B3129">
        <v>156143654.27226323</v>
      </c>
    </row>
    <row r="3130" spans="1:2" x14ac:dyDescent="0.25">
      <c r="A3130">
        <f ca="1">31663.0536873863*(((RANDBETWEEN(3800,4910))))</f>
        <v>152869223.20270124</v>
      </c>
      <c r="B3130">
        <v>186879282.28867057</v>
      </c>
    </row>
    <row r="3131" spans="1:2" x14ac:dyDescent="0.25">
      <c r="A3131">
        <f ca="1">30579.4620408148*(((RANDBETWEEN(3800,4910))))</f>
        <v>142806087.73060524</v>
      </c>
      <c r="B3131">
        <v>175962322.03792587</v>
      </c>
    </row>
    <row r="3132" spans="1:2" x14ac:dyDescent="0.25">
      <c r="A3132">
        <f ca="1">28746.7522269135*(((RANDBETWEEN(3800,4910))))</f>
        <v>136575819.83006626</v>
      </c>
      <c r="B3132">
        <v>145216826.69348451</v>
      </c>
    </row>
    <row r="3133" spans="1:2" x14ac:dyDescent="0.25">
      <c r="A3133">
        <f ca="1">30424.5154682652*(((RANDBETWEEN(3800,4910))))</f>
        <v>140774233.07166299</v>
      </c>
      <c r="B3133">
        <v>190675763.97230428</v>
      </c>
    </row>
    <row r="3134" spans="1:2" x14ac:dyDescent="0.25">
      <c r="A3134">
        <f ca="1">37378.9387733773*(((RANDBETWEEN(3800,4910))))</f>
        <v>178596569.45919695</v>
      </c>
      <c r="B3134">
        <v>160808361.82142994</v>
      </c>
    </row>
    <row r="3135" spans="1:2" x14ac:dyDescent="0.25">
      <c r="A3135">
        <f ca="1">34503.1989252022*(((RANDBETWEEN(3800,4910))))</f>
        <v>159025243.84625694</v>
      </c>
      <c r="B3135">
        <v>152728094.1755707</v>
      </c>
    </row>
    <row r="3136" spans="1:2" x14ac:dyDescent="0.25">
      <c r="A3136">
        <f ca="1">33447.8523830459*(((RANDBETWEEN(3800,4910))))</f>
        <v>157907311.10035953</v>
      </c>
      <c r="B3136">
        <v>163720322.98130172</v>
      </c>
    </row>
    <row r="3137" spans="1:2" x14ac:dyDescent="0.25">
      <c r="A3137">
        <f ca="1">29453.8060589383*(((RANDBETWEEN(3800,4910))))</f>
        <v>141054277.21625528</v>
      </c>
      <c r="B3137">
        <v>146685797.76556787</v>
      </c>
    </row>
    <row r="3138" spans="1:2" x14ac:dyDescent="0.25">
      <c r="A3138">
        <f ca="1">32429.8900847231*(((RANDBETWEEN(3800,4910))))</f>
        <v>152388053.50811398</v>
      </c>
      <c r="B3138">
        <v>167028301.05942714</v>
      </c>
    </row>
    <row r="3139" spans="1:2" x14ac:dyDescent="0.25">
      <c r="A3139">
        <f ca="1">28347.0397707849*(((RANDBETWEEN(3800,4910))))</f>
        <v>107718751.1289828</v>
      </c>
      <c r="B3139">
        <v>156734044.8366065</v>
      </c>
    </row>
    <row r="3140" spans="1:2" x14ac:dyDescent="0.25">
      <c r="A3140">
        <f ca="1">30881.120404763*(((RANDBETWEEN(3800,4910))))</f>
        <v>132047670.85076678</v>
      </c>
      <c r="B3140">
        <v>176153190.76837444</v>
      </c>
    </row>
    <row r="3141" spans="1:2" x14ac:dyDescent="0.25">
      <c r="A3141">
        <f ca="1">31615.5046627596*(((RANDBETWEEN(3800,4910))))</f>
        <v>152323501.46517572</v>
      </c>
      <c r="B3141">
        <v>176391515.44482189</v>
      </c>
    </row>
    <row r="3142" spans="1:2" x14ac:dyDescent="0.25">
      <c r="A3142">
        <f ca="1">29040.0662702869*(((RANDBETWEEN(3800,4910))))</f>
        <v>137098152.86202425</v>
      </c>
      <c r="B3142">
        <v>201932922.61030495</v>
      </c>
    </row>
    <row r="3143" spans="1:2" x14ac:dyDescent="0.25">
      <c r="A3143">
        <f ca="1">38977.0547769831*(((RANDBETWEEN(3800,4910))))</f>
        <v>153881412.25952917</v>
      </c>
      <c r="B3143">
        <v>154953010.18857884</v>
      </c>
    </row>
    <row r="3144" spans="1:2" x14ac:dyDescent="0.25">
      <c r="A3144">
        <f ca="1">38301.1312808432*(((RANDBETWEEN(3800,4910))))</f>
        <v>156804831.463772</v>
      </c>
      <c r="B3144">
        <v>179146499.01004976</v>
      </c>
    </row>
    <row r="3145" spans="1:2" x14ac:dyDescent="0.25">
      <c r="A3145">
        <f ca="1">30281.8183879028*(((RANDBETWEEN(3800,4910))))</f>
        <v>140386510.04631749</v>
      </c>
      <c r="B3145">
        <v>146889951.10332868</v>
      </c>
    </row>
    <row r="3146" spans="1:2" x14ac:dyDescent="0.25">
      <c r="A3146">
        <f ca="1">31141.7166838717*(((RANDBETWEEN(3800,4910))))</f>
        <v>127805605.27060954</v>
      </c>
      <c r="B3146">
        <v>165316097.52109724</v>
      </c>
    </row>
    <row r="3147" spans="1:2" x14ac:dyDescent="0.25">
      <c r="A3147">
        <f ca="1">30755.4322885753*(((RANDBETWEEN(3800,4910))))</f>
        <v>139045309.37664905</v>
      </c>
      <c r="B3147">
        <v>149887683.26656982</v>
      </c>
    </row>
    <row r="3148" spans="1:2" x14ac:dyDescent="0.25">
      <c r="A3148">
        <f ca="1">39894.0290726322*(((RANDBETWEEN(3800,4910))))</f>
        <v>181717302.4258396</v>
      </c>
      <c r="B3148">
        <v>143537310.285088</v>
      </c>
    </row>
    <row r="3149" spans="1:2" x14ac:dyDescent="0.25">
      <c r="A3149">
        <f ca="1">31996.5528797079*(((RANDBETWEEN(3800,4910))))</f>
        <v>149807860.58279246</v>
      </c>
      <c r="B3149">
        <v>173292899.9807978</v>
      </c>
    </row>
    <row r="3150" spans="1:2" x14ac:dyDescent="0.25">
      <c r="A3150">
        <f ca="1">31437.4611077782*(((RANDBETWEEN(3800,4910))))</f>
        <v>124555220.90901729</v>
      </c>
      <c r="B3150">
        <v>156826932.58058289</v>
      </c>
    </row>
    <row r="3151" spans="1:2" x14ac:dyDescent="0.25">
      <c r="A3151">
        <f ca="1">31438.41140056*(((RANDBETWEEN(3800,4910))))</f>
        <v>144899638.14518085</v>
      </c>
      <c r="B3151">
        <v>153929456.93579134</v>
      </c>
    </row>
    <row r="3152" spans="1:2" x14ac:dyDescent="0.25">
      <c r="A3152">
        <f ca="1">39600.9066382223*(((RANDBETWEEN(3800,4910))))</f>
        <v>169095871.3452093</v>
      </c>
      <c r="B3152">
        <v>162418523.68517208</v>
      </c>
    </row>
    <row r="3153" spans="1:2" x14ac:dyDescent="0.25">
      <c r="A3153">
        <f ca="1">29957.3078196878*(((RANDBETWEEN(3800,4910))))</f>
        <v>124802144.37681927</v>
      </c>
      <c r="B3153">
        <v>161216836.68674287</v>
      </c>
    </row>
    <row r="3154" spans="1:2" x14ac:dyDescent="0.25">
      <c r="A3154">
        <f ca="1">30888.0976608093*(((RANDBETWEEN(3800,4910))))</f>
        <v>140324627.67305663</v>
      </c>
      <c r="B3154">
        <v>156653547.17606032</v>
      </c>
    </row>
    <row r="3155" spans="1:2" x14ac:dyDescent="0.25">
      <c r="A3155">
        <f ca="1">30405.263062241*(((RANDBETWEEN(3800,4910))))</f>
        <v>147343904.7996197</v>
      </c>
      <c r="B3155">
        <v>162257217.54713061</v>
      </c>
    </row>
    <row r="3156" spans="1:2" x14ac:dyDescent="0.25">
      <c r="A3156">
        <f ca="1">31220.4148200196*(((RANDBETWEEN(3800,4910))))</f>
        <v>141147495.40130845</v>
      </c>
      <c r="B3156">
        <v>165338141.30278769</v>
      </c>
    </row>
    <row r="3157" spans="1:2" x14ac:dyDescent="0.25">
      <c r="A3157">
        <f ca="1">35451.0957062097*(((RANDBETWEEN(3800,4910))))</f>
        <v>138861941.88122368</v>
      </c>
      <c r="B3157">
        <v>153416010.77266979</v>
      </c>
    </row>
    <row r="3158" spans="1:2" x14ac:dyDescent="0.25">
      <c r="A3158">
        <f ca="1">29839.2626989126*(((RANDBETWEEN(3800,4910))))</f>
        <v>139975981.32059911</v>
      </c>
      <c r="B3158">
        <v>167983378.26387694</v>
      </c>
    </row>
    <row r="3159" spans="1:2" x14ac:dyDescent="0.25">
      <c r="A3159">
        <f ca="1">27771.4748881415*(((RANDBETWEEN(3800,4910))))</f>
        <v>106170348.49736477</v>
      </c>
      <c r="B3159">
        <v>167702813.89784366</v>
      </c>
    </row>
    <row r="3160" spans="1:2" x14ac:dyDescent="0.25">
      <c r="A3160">
        <f ca="1">30892.5701970652*(((RANDBETWEEN(3800,4910))))</f>
        <v>139850665.28211409</v>
      </c>
      <c r="B3160">
        <v>190285408.80094975</v>
      </c>
    </row>
    <row r="3161" spans="1:2" x14ac:dyDescent="0.25">
      <c r="A3161">
        <f ca="1">30540.2658247389*(((RANDBETWEEN(3800,4910))))</f>
        <v>124268341.64086261</v>
      </c>
      <c r="B3161">
        <v>159192637.13065282</v>
      </c>
    </row>
    <row r="3162" spans="1:2" x14ac:dyDescent="0.25">
      <c r="A3162">
        <f ca="1">30167.3848849521*(((RANDBETWEEN(3800,4910))))</f>
        <v>116898616.42918919</v>
      </c>
      <c r="B3162">
        <v>167349603.96667418</v>
      </c>
    </row>
    <row r="3163" spans="1:2" x14ac:dyDescent="0.25">
      <c r="A3163">
        <f ca="1">42852.6091876304*(((RANDBETWEEN(3800,4910))))</f>
        <v>163782672.31512359</v>
      </c>
      <c r="B3163">
        <v>184051879.44988519</v>
      </c>
    </row>
    <row r="3164" spans="1:2" x14ac:dyDescent="0.25">
      <c r="A3164">
        <f ca="1">37271.8965713305*(((RANDBETWEEN(3800,4910))))</f>
        <v>177488771.47267601</v>
      </c>
      <c r="B3164">
        <v>154864835.12622851</v>
      </c>
    </row>
    <row r="3165" spans="1:2" x14ac:dyDescent="0.25">
      <c r="A3165">
        <f ca="1">35324.9741625836*(((RANDBETWEEN(3800,4910))))</f>
        <v>151332189.31250829</v>
      </c>
      <c r="B3165">
        <v>162371942.24168715</v>
      </c>
    </row>
    <row r="3166" spans="1:2" x14ac:dyDescent="0.25">
      <c r="A3166">
        <f ca="1">36153.206718633*(((RANDBETWEEN(3800,4910))))</f>
        <v>160990229.51807275</v>
      </c>
      <c r="B3166">
        <v>150264335.91511235</v>
      </c>
    </row>
    <row r="3167" spans="1:2" x14ac:dyDescent="0.25">
      <c r="A3167">
        <f ca="1">32955.1780098678*(((RANDBETWEEN(3800,4910))))</f>
        <v>140817475.63616496</v>
      </c>
      <c r="B3167">
        <v>197880879.06846154</v>
      </c>
    </row>
    <row r="3168" spans="1:2" x14ac:dyDescent="0.25">
      <c r="A3168">
        <f ca="1">36174.9591474263*(((RANDBETWEEN(3800,4910))))</f>
        <v>156963147.74068281</v>
      </c>
      <c r="B3168">
        <v>184161459.56858775</v>
      </c>
    </row>
    <row r="3169" spans="1:2" x14ac:dyDescent="0.25">
      <c r="A3169">
        <f ca="1">31007.4217944398*(((RANDBETWEEN(3800,4910))))</f>
        <v>137672952.76731291</v>
      </c>
      <c r="B3169">
        <v>156368536.78830057</v>
      </c>
    </row>
    <row r="3170" spans="1:2" x14ac:dyDescent="0.25">
      <c r="A3170">
        <f ca="1">33984.4066833232*(((RANDBETWEEN(3800,4910))))</f>
        <v>129174729.80331156</v>
      </c>
      <c r="B3170">
        <v>145366570.25666898</v>
      </c>
    </row>
    <row r="3171" spans="1:2" x14ac:dyDescent="0.25">
      <c r="A3171">
        <f ca="1">31835.7987852815*(((RANDBETWEEN(3800,4910))))</f>
        <v>137053113.77063683</v>
      </c>
      <c r="B3171">
        <v>163007116.63384226</v>
      </c>
    </row>
    <row r="3172" spans="1:2" x14ac:dyDescent="0.25">
      <c r="A3172">
        <f ca="1">33306.4088364304*(((RANDBETWEEN(3800,4910))))</f>
        <v>161669308.49203339</v>
      </c>
      <c r="B3172">
        <v>146817444.30106467</v>
      </c>
    </row>
    <row r="3173" spans="1:2" x14ac:dyDescent="0.25">
      <c r="A3173">
        <f ca="1">41668.951724842*(((RANDBETWEEN(3800,4910))))</f>
        <v>168259227.06491199</v>
      </c>
      <c r="B3173">
        <v>170645149.53790766</v>
      </c>
    </row>
    <row r="3174" spans="1:2" x14ac:dyDescent="0.25">
      <c r="A3174">
        <f ca="1">30171.4397521004*(((RANDBETWEEN(3800,4910))))</f>
        <v>128379476.14518714</v>
      </c>
      <c r="B3174">
        <v>144512375.47029656</v>
      </c>
    </row>
    <row r="3175" spans="1:2" x14ac:dyDescent="0.25">
      <c r="A3175">
        <f ca="1">35353.7130236001*(((RANDBETWEEN(3800,4910))))</f>
        <v>162202835.35227722</v>
      </c>
      <c r="B3175">
        <v>155573718.46389517</v>
      </c>
    </row>
    <row r="3176" spans="1:2" x14ac:dyDescent="0.25">
      <c r="A3176">
        <f ca="1">29366.2934041475*(((RANDBETWEEN(3800,4910))))</f>
        <v>112531636.32469311</v>
      </c>
      <c r="B3176">
        <v>157690417.99927235</v>
      </c>
    </row>
    <row r="3177" spans="1:2" x14ac:dyDescent="0.25">
      <c r="A3177">
        <f ca="1">33699.4627319816*(((RANDBETWEEN(3800,4910))))</f>
        <v>144031503.7164892</v>
      </c>
      <c r="B3177">
        <v>151586467.80331686</v>
      </c>
    </row>
    <row r="3178" spans="1:2" x14ac:dyDescent="0.25">
      <c r="A3178">
        <f ca="1">31971.0773327267*(((RANDBETWEEN(3800,4910))))</f>
        <v>152629923.18643737</v>
      </c>
      <c r="B3178">
        <v>176164283.24108818</v>
      </c>
    </row>
    <row r="3179" spans="1:2" x14ac:dyDescent="0.25">
      <c r="A3179">
        <f ca="1">29455.6413476616*(((RANDBETWEEN(3800,4910))))</f>
        <v>116879984.86752111</v>
      </c>
      <c r="B3179">
        <v>165067232.90088096</v>
      </c>
    </row>
    <row r="3180" spans="1:2" x14ac:dyDescent="0.25">
      <c r="A3180">
        <f ca="1">31840.1635457151*(((RANDBETWEEN(3800,4910))))</f>
        <v>120992621.47371736</v>
      </c>
      <c r="B3180">
        <v>179222012.21280655</v>
      </c>
    </row>
    <row r="3181" spans="1:2" x14ac:dyDescent="0.25">
      <c r="A3181">
        <f ca="1">30636.2949074863*(((RANDBETWEEN(3800,4910))))</f>
        <v>135871967.91470182</v>
      </c>
      <c r="B3181">
        <v>144444478.03358892</v>
      </c>
    </row>
    <row r="3182" spans="1:2" x14ac:dyDescent="0.25">
      <c r="A3182">
        <f ca="1">40661.0006942834*(((RANDBETWEEN(3800,4910))))</f>
        <v>158903190.71325967</v>
      </c>
      <c r="B3182">
        <v>152185283.81679899</v>
      </c>
    </row>
    <row r="3183" spans="1:2" x14ac:dyDescent="0.25">
      <c r="A3183">
        <f ca="1">30673.7662885792*(((RANDBETWEEN(3800,4910))))</f>
        <v>147264751.95146862</v>
      </c>
      <c r="B3183">
        <v>143993840.65078834</v>
      </c>
    </row>
    <row r="3184" spans="1:2" x14ac:dyDescent="0.25">
      <c r="A3184">
        <f ca="1">36224.3971293212*(((RANDBETWEEN(3800,4910))))</f>
        <v>168262324.66569698</v>
      </c>
      <c r="B3184">
        <v>160323222.01267898</v>
      </c>
    </row>
    <row r="3185" spans="1:2" x14ac:dyDescent="0.25">
      <c r="A3185">
        <f ca="1">29499.0711385476*(((RANDBETWEEN(3800,4910))))</f>
        <v>130444892.57465737</v>
      </c>
      <c r="B3185">
        <v>188853944.99819243</v>
      </c>
    </row>
    <row r="3186" spans="1:2" x14ac:dyDescent="0.25">
      <c r="A3186">
        <f ca="1">36961.5912919139*(((RANDBETWEEN(3800,4910))))</f>
        <v>175567558.63659087</v>
      </c>
      <c r="B3186">
        <v>148250148.96395788</v>
      </c>
    </row>
    <row r="3187" spans="1:2" x14ac:dyDescent="0.25">
      <c r="A3187">
        <f ca="1">32704.8870506446*(((RANDBETWEEN(3800,4910))))</f>
        <v>152110429.672548</v>
      </c>
      <c r="B3187">
        <v>143366497.77742043</v>
      </c>
    </row>
    <row r="3188" spans="1:2" x14ac:dyDescent="0.25">
      <c r="A3188">
        <f ca="1">38738.3229103505*(((RANDBETWEEN(3800,4910))))</f>
        <v>161577544.85907209</v>
      </c>
      <c r="B3188">
        <v>152375747.25899729</v>
      </c>
    </row>
    <row r="3189" spans="1:2" x14ac:dyDescent="0.25">
      <c r="A3189">
        <f ca="1">40144.4660487813*(((RANDBETWEEN(3800,4910))))</f>
        <v>186230178.00029626</v>
      </c>
      <c r="B3189">
        <v>190795867.2764197</v>
      </c>
    </row>
    <row r="3190" spans="1:2" x14ac:dyDescent="0.25">
      <c r="A3190">
        <f ca="1">31688.8930061301*(((RANDBETWEEN(3800,4910))))</f>
        <v>135058061.99212667</v>
      </c>
      <c r="B3190">
        <v>188382236.18919331</v>
      </c>
    </row>
    <row r="3191" spans="1:2" x14ac:dyDescent="0.25">
      <c r="A3191">
        <f ca="1">28219.9754168095*(((RANDBETWEEN(3800,4910))))</f>
        <v>135992061.53360477</v>
      </c>
      <c r="B3191">
        <v>178820943.00566855</v>
      </c>
    </row>
    <row r="3192" spans="1:2" x14ac:dyDescent="0.25">
      <c r="A3192">
        <f ca="1">31675.4374724165*(((RANDBETWEEN(3800,4910))))</f>
        <v>126099916.5776902</v>
      </c>
      <c r="B3192">
        <v>161088534.96614438</v>
      </c>
    </row>
    <row r="3193" spans="1:2" x14ac:dyDescent="0.25">
      <c r="A3193">
        <f ca="1">39472.9814222919*(((RANDBETWEEN(3800,4910))))</f>
        <v>171707469.18696997</v>
      </c>
      <c r="B3193">
        <v>147919869.53915584</v>
      </c>
    </row>
    <row r="3194" spans="1:2" x14ac:dyDescent="0.25">
      <c r="A3194">
        <f ca="1">31091.9818094601*(((RANDBETWEEN(3800,4910))))</f>
        <v>125331778.67393348</v>
      </c>
      <c r="B3194">
        <v>155996306.62033105</v>
      </c>
    </row>
    <row r="3195" spans="1:2" x14ac:dyDescent="0.25">
      <c r="A3195">
        <f ca="1">29547.4969071879*(((RANDBETWEEN(3800,4910))))</f>
        <v>123153967.1091591</v>
      </c>
      <c r="B3195">
        <v>154596934.48969761</v>
      </c>
    </row>
    <row r="3196" spans="1:2" x14ac:dyDescent="0.25">
      <c r="A3196">
        <f ca="1">30761.968702552*(((RANDBETWEEN(3800,4910))))</f>
        <v>127016168.7728371</v>
      </c>
      <c r="B3196">
        <v>150728724.16216323</v>
      </c>
    </row>
    <row r="3197" spans="1:2" x14ac:dyDescent="0.25">
      <c r="A3197">
        <f ca="1">40433.2091901513*(((RANDBETWEEN(3800,4910))))</f>
        <v>194968934.71490973</v>
      </c>
      <c r="B3197">
        <v>157818420.31173825</v>
      </c>
    </row>
    <row r="3198" spans="1:2" x14ac:dyDescent="0.25">
      <c r="A3198">
        <f ca="1">32314.2262067737*(((RANDBETWEEN(3800,4910))))</f>
        <v>133942467.62707715</v>
      </c>
      <c r="B3198">
        <v>144903269.24289319</v>
      </c>
    </row>
    <row r="3199" spans="1:2" x14ac:dyDescent="0.25">
      <c r="A3199">
        <f ca="1">29234.4716822703*(((RANDBETWEEN(3800,4910))))</f>
        <v>142167235.79088047</v>
      </c>
      <c r="B3199">
        <v>157606678.84994283</v>
      </c>
    </row>
    <row r="3200" spans="1:2" x14ac:dyDescent="0.25">
      <c r="A3200">
        <f ca="1">33164.6573301265*(((RANDBETWEEN(3800,4910))))</f>
        <v>133089769.86579765</v>
      </c>
      <c r="B3200">
        <v>166172878.59879357</v>
      </c>
    </row>
    <row r="3201" spans="1:2" x14ac:dyDescent="0.25">
      <c r="A3201">
        <f ca="1">29716.9331694645*(((RANDBETWEEN(3800,4910))))</f>
        <v>134528556.45816582</v>
      </c>
      <c r="B3201">
        <v>149651075.59763506</v>
      </c>
    </row>
    <row r="3202" spans="1:2" x14ac:dyDescent="0.25">
      <c r="A3202">
        <f ca="1">40501.7299864808*(((RANDBETWEEN(3800,4910))))</f>
        <v>191816193.21597305</v>
      </c>
      <c r="B3202">
        <v>157942871.9300437</v>
      </c>
    </row>
    <row r="3203" spans="1:2" x14ac:dyDescent="0.25">
      <c r="A3203">
        <f ca="1">33012.9332502837*(((RANDBETWEEN(3800,4910))))</f>
        <v>152618790.41606149</v>
      </c>
      <c r="B3203">
        <v>157036280.45237038</v>
      </c>
    </row>
    <row r="3204" spans="1:2" x14ac:dyDescent="0.25">
      <c r="A3204">
        <f ca="1">29472.974627558*(((RANDBETWEEN(3800,4910))))</f>
        <v>129032682.91944905</v>
      </c>
      <c r="B3204">
        <v>147641617.80115664</v>
      </c>
    </row>
    <row r="3205" spans="1:2" x14ac:dyDescent="0.25">
      <c r="A3205">
        <f ca="1">37384.2373211624*(((RANDBETWEEN(3800,4910))))</f>
        <v>165313097.43418014</v>
      </c>
      <c r="B3205">
        <v>151557710.0651117</v>
      </c>
    </row>
    <row r="3206" spans="1:2" x14ac:dyDescent="0.25">
      <c r="A3206">
        <f ca="1">42437.7315684485*(((RANDBETWEEN(3800,4910))))</f>
        <v>194746750.1676102</v>
      </c>
      <c r="B3206">
        <v>152683503.35388818</v>
      </c>
    </row>
    <row r="3207" spans="1:2" x14ac:dyDescent="0.25">
      <c r="A3207">
        <f ca="1">33256.9095234633*(((RANDBETWEEN(3800,4910))))</f>
        <v>126609054.5558248</v>
      </c>
      <c r="B3207">
        <v>156520398.76706061</v>
      </c>
    </row>
    <row r="3208" spans="1:2" x14ac:dyDescent="0.25">
      <c r="A3208">
        <f ca="1">29272.7189511186*(((RANDBETWEEN(3800,4910))))</f>
        <v>137318324.59969729</v>
      </c>
      <c r="B3208">
        <v>164222974.56677541</v>
      </c>
    </row>
    <row r="3209" spans="1:2" x14ac:dyDescent="0.25">
      <c r="A3209">
        <f ca="1">29905.3417925501*(((RANDBETWEEN(3800,4910))))</f>
        <v>141332645.31159174</v>
      </c>
      <c r="B3209">
        <v>175026937.99431461</v>
      </c>
    </row>
    <row r="3210" spans="1:2" x14ac:dyDescent="0.25">
      <c r="A3210">
        <f ca="1">30962.714487638*(((RANDBETWEEN(3800,4910))))</f>
        <v>144595876.6572696</v>
      </c>
      <c r="B3210">
        <v>176677326.69290164</v>
      </c>
    </row>
    <row r="3211" spans="1:2" x14ac:dyDescent="0.25">
      <c r="A3211">
        <f ca="1">37935.3592374533*(((RANDBETWEEN(3800,4910))))</f>
        <v>170102150.82074064</v>
      </c>
      <c r="B3211">
        <v>143754707.10618269</v>
      </c>
    </row>
    <row r="3212" spans="1:2" x14ac:dyDescent="0.25">
      <c r="A3212">
        <f ca="1">35975.2450657626*(((RANDBETWEEN(3800,4910))))</f>
        <v>168436097.39790046</v>
      </c>
      <c r="B3212">
        <v>154262734.31047791</v>
      </c>
    </row>
    <row r="3213" spans="1:2" x14ac:dyDescent="0.25">
      <c r="A3213">
        <f ca="1">36085.6931639514*(((RANDBETWEEN(3800,4910))))</f>
        <v>171298785.44927752</v>
      </c>
      <c r="B3213">
        <v>190904711.54078099</v>
      </c>
    </row>
    <row r="3214" spans="1:2" x14ac:dyDescent="0.25">
      <c r="A3214">
        <f ca="1">34482.8820102481*(((RANDBETWEEN(3800,4910))))</f>
        <v>158724705.89317197</v>
      </c>
      <c r="B3214">
        <v>202904558.245792</v>
      </c>
    </row>
    <row r="3215" spans="1:2" x14ac:dyDescent="0.25">
      <c r="A3215">
        <f ca="1">29089.5195588318*(((RANDBETWEEN(3800,4910))))</f>
        <v>136168041.05489185</v>
      </c>
      <c r="B3215">
        <v>150490075.36255047</v>
      </c>
    </row>
    <row r="3216" spans="1:2" x14ac:dyDescent="0.25">
      <c r="A3216">
        <f ca="1">32701.5353056325*(((RANDBETWEEN(3800,4910))))</f>
        <v>135907580.73020858</v>
      </c>
      <c r="B3216">
        <v>190825450.50431171</v>
      </c>
    </row>
    <row r="3217" spans="1:2" x14ac:dyDescent="0.25">
      <c r="A3217">
        <f ca="1">29066.9203993395*(((RANDBETWEEN(3800,4910))))</f>
        <v>130161669.54824226</v>
      </c>
      <c r="B3217">
        <v>164203968.15940732</v>
      </c>
    </row>
    <row r="3218" spans="1:2" x14ac:dyDescent="0.25">
      <c r="A3218">
        <f ca="1">35930.7403389606*(((RANDBETWEEN(3800,4910))))</f>
        <v>165209544.07854089</v>
      </c>
      <c r="B3218">
        <v>169652171.21925008</v>
      </c>
    </row>
    <row r="3219" spans="1:2" x14ac:dyDescent="0.25">
      <c r="A3219">
        <f ca="1">28378.69532474*(((RANDBETWEEN(3800,4910))))</f>
        <v>137210991.89511791</v>
      </c>
      <c r="B3219">
        <v>185594621.74014461</v>
      </c>
    </row>
    <row r="3220" spans="1:2" x14ac:dyDescent="0.25">
      <c r="A3220">
        <f ca="1">31881.935387167*(((RANDBETWEEN(3800,4910))))</f>
        <v>151247901.47672006</v>
      </c>
      <c r="B3220">
        <v>168669880.84332445</v>
      </c>
    </row>
    <row r="3221" spans="1:2" x14ac:dyDescent="0.25">
      <c r="A3221">
        <f ca="1">30937.2946367555*(((RANDBETWEEN(3800,4910))))</f>
        <v>145003099.96247298</v>
      </c>
      <c r="B3221">
        <v>152020761.84256247</v>
      </c>
    </row>
    <row r="3222" spans="1:2" x14ac:dyDescent="0.25">
      <c r="A3222">
        <f ca="1">33994.9145217929*(((RANDBETWEEN(3800,4910))))</f>
        <v>162325716.8415609</v>
      </c>
      <c r="B3222">
        <v>164387978.39939281</v>
      </c>
    </row>
    <row r="3223" spans="1:2" x14ac:dyDescent="0.25">
      <c r="A3223">
        <f ca="1">32119.8578574269*(((RANDBETWEEN(3800,4910))))</f>
        <v>148522222.73274204</v>
      </c>
      <c r="B3223">
        <v>169947611.45640478</v>
      </c>
    </row>
    <row r="3224" spans="1:2" x14ac:dyDescent="0.25">
      <c r="A3224">
        <f ca="1">42649.7947490277*(((RANDBETWEEN(3800,4910))))</f>
        <v>202671824.64737964</v>
      </c>
      <c r="B3224">
        <v>185414945.12222728</v>
      </c>
    </row>
    <row r="3225" spans="1:2" x14ac:dyDescent="0.25">
      <c r="A3225">
        <f ca="1">33369.0189381218*(((RANDBETWEEN(3800,4910))))</f>
        <v>161038885.39537573</v>
      </c>
      <c r="B3225">
        <v>177337236.04742128</v>
      </c>
    </row>
    <row r="3226" spans="1:2" x14ac:dyDescent="0.25">
      <c r="A3226">
        <f ca="1">38735.8419805844*(((RANDBETWEEN(3800,4910))))</f>
        <v>186396871.61057219</v>
      </c>
      <c r="B3226">
        <v>194502772.70875648</v>
      </c>
    </row>
    <row r="3227" spans="1:2" x14ac:dyDescent="0.25">
      <c r="A3227">
        <f ca="1">34652.6172632988*(((RANDBETWEEN(3800,4910))))</f>
        <v>147689454.77617931</v>
      </c>
      <c r="B3227">
        <v>148750620.0181618</v>
      </c>
    </row>
    <row r="3228" spans="1:2" x14ac:dyDescent="0.25">
      <c r="A3228">
        <f ca="1">29543.436519018*(((RANDBETWEEN(3800,4910))))</f>
        <v>140538127.52096853</v>
      </c>
      <c r="B3228">
        <v>166367813.26167649</v>
      </c>
    </row>
    <row r="3229" spans="1:2" x14ac:dyDescent="0.25">
      <c r="A3229">
        <f ca="1">31723.4032936879*(((RANDBETWEEN(3800,4910))))</f>
        <v>130097676.90741391</v>
      </c>
      <c r="B3229">
        <v>144130939.552912</v>
      </c>
    </row>
    <row r="3230" spans="1:2" x14ac:dyDescent="0.25">
      <c r="A3230">
        <f ca="1">30463.6938210721*(((RANDBETWEEN(3800,4910))))</f>
        <v>123073323.03713119</v>
      </c>
      <c r="B3230">
        <v>145962844.77571809</v>
      </c>
    </row>
    <row r="3231" spans="1:2" x14ac:dyDescent="0.25">
      <c r="A3231">
        <f ca="1">29546.8846934714*(((RANDBETWEEN(3800,4910))))</f>
        <v>124126462.59727342</v>
      </c>
      <c r="B3231">
        <v>158125779.47614074</v>
      </c>
    </row>
    <row r="3232" spans="1:2" x14ac:dyDescent="0.25">
      <c r="A3232">
        <f ca="1">40656.0698616649*(((RANDBETWEEN(3800,4910))))</f>
        <v>155590779.36059144</v>
      </c>
      <c r="B3232">
        <v>164469657.33223438</v>
      </c>
    </row>
    <row r="3233" spans="1:2" x14ac:dyDescent="0.25">
      <c r="A3233">
        <f ca="1">31877.4288898165*(((RANDBETWEEN(3800,4910))))</f>
        <v>155147446.40673673</v>
      </c>
      <c r="B3233">
        <v>165068274.81376395</v>
      </c>
    </row>
    <row r="3234" spans="1:2" x14ac:dyDescent="0.25">
      <c r="A3234">
        <f ca="1">29430.2259422502*(((RANDBETWEEN(3800,4910))))</f>
        <v>127933192.17096142</v>
      </c>
      <c r="B3234">
        <v>178174846.84991753</v>
      </c>
    </row>
    <row r="3235" spans="1:2" x14ac:dyDescent="0.25">
      <c r="A3235">
        <f ca="1">35959.509260489*(((RANDBETWEEN(3800,4910))))</f>
        <v>156999217.43129483</v>
      </c>
      <c r="B3235">
        <v>165035869.76493689</v>
      </c>
    </row>
    <row r="3236" spans="1:2" x14ac:dyDescent="0.25">
      <c r="A3236">
        <f ca="1">30794.2590581112*(((RANDBETWEEN(3800,4910))))</f>
        <v>144794606.09123877</v>
      </c>
      <c r="B3236">
        <v>158498602.08010602</v>
      </c>
    </row>
    <row r="3237" spans="1:2" x14ac:dyDescent="0.25">
      <c r="A3237">
        <f ca="1">32028.7503448485*(((RANDBETWEEN(3800,4910))))</f>
        <v>128531375.13387693</v>
      </c>
      <c r="B3237">
        <v>188863531.10856932</v>
      </c>
    </row>
    <row r="3238" spans="1:2" x14ac:dyDescent="0.25">
      <c r="A3238">
        <f ca="1">31423.9348219254*(((RANDBETWEEN(3800,4910))))</f>
        <v>148069580.88091263</v>
      </c>
      <c r="B3238">
        <v>182445797.30253303</v>
      </c>
    </row>
    <row r="3239" spans="1:2" x14ac:dyDescent="0.25">
      <c r="A3239">
        <f ca="1">31619.1291062038*(((RANDBETWEEN(3800,4910))))</f>
        <v>140863220.16813794</v>
      </c>
      <c r="B3239">
        <v>168299128.26128379</v>
      </c>
    </row>
    <row r="3240" spans="1:2" x14ac:dyDescent="0.25">
      <c r="A3240">
        <f ca="1">29054.8792613997*(((RANDBETWEEN(3800,4910))))</f>
        <v>119618937.91918239</v>
      </c>
      <c r="B3240">
        <v>148186527.83214998</v>
      </c>
    </row>
    <row r="3241" spans="1:2" x14ac:dyDescent="0.25">
      <c r="A3241">
        <f ca="1">39528.0178651634*(((RANDBETWEEN(3800,4910))))</f>
        <v>159337440.01447371</v>
      </c>
      <c r="B3241">
        <v>169255006.4587124</v>
      </c>
    </row>
    <row r="3242" spans="1:2" x14ac:dyDescent="0.25">
      <c r="A3242">
        <f ca="1">38767.3847467416*(((RANDBETWEEN(3800,4910))))</f>
        <v>173406511.97217506</v>
      </c>
      <c r="B3242">
        <v>202107847.88766038</v>
      </c>
    </row>
    <row r="3243" spans="1:2" x14ac:dyDescent="0.25">
      <c r="A3243">
        <f ca="1">29768.7158327472*(((RANDBETWEEN(3800,4910))))</f>
        <v>141996774.52220413</v>
      </c>
      <c r="B3243">
        <v>158006179.46238983</v>
      </c>
    </row>
    <row r="3244" spans="1:2" x14ac:dyDescent="0.25">
      <c r="A3244">
        <f ca="1">35841.2156576006*(((RANDBETWEEN(3800,4910))))</f>
        <v>157235413.089894</v>
      </c>
      <c r="B3244">
        <v>152461254.21498039</v>
      </c>
    </row>
    <row r="3245" spans="1:2" x14ac:dyDescent="0.25">
      <c r="A3245">
        <f ca="1">27626.9916772938*(((RANDBETWEEN(3800,4910))))</f>
        <v>132637187.04268754</v>
      </c>
      <c r="B3245">
        <v>145795575.30167484</v>
      </c>
    </row>
    <row r="3246" spans="1:2" x14ac:dyDescent="0.25">
      <c r="A3246">
        <f ca="1">30494.4892998455*(((RANDBETWEEN(3800,4910))))</f>
        <v>134785642.70531732</v>
      </c>
      <c r="B3246">
        <v>186450061.14381939</v>
      </c>
    </row>
    <row r="3247" spans="1:2" x14ac:dyDescent="0.25">
      <c r="A3247">
        <f ca="1">33926.3784177833*(((RANDBETWEEN(3800,4910))))</f>
        <v>149479623.30875316</v>
      </c>
      <c r="B3247">
        <v>157230758.48280478</v>
      </c>
    </row>
    <row r="3248" spans="1:2" x14ac:dyDescent="0.25">
      <c r="A3248">
        <f ca="1">30069.8353356459*(((RANDBETWEEN(3800,4910))))</f>
        <v>121061157.06131057</v>
      </c>
      <c r="B3248">
        <v>188656186.5951114</v>
      </c>
    </row>
    <row r="3249" spans="1:2" x14ac:dyDescent="0.25">
      <c r="A3249">
        <f ca="1">31924.5986886872*(((RANDBETWEEN(3800,4910))))</f>
        <v>123867442.91210647</v>
      </c>
      <c r="B3249">
        <v>155138909.25311387</v>
      </c>
    </row>
    <row r="3250" spans="1:2" x14ac:dyDescent="0.25">
      <c r="A3250">
        <f ca="1">31418.7824946089*(((RANDBETWEEN(3800,4910))))</f>
        <v>130513622.48260526</v>
      </c>
      <c r="B3250">
        <v>169782641.29111424</v>
      </c>
    </row>
    <row r="3251" spans="1:2" x14ac:dyDescent="0.25">
      <c r="A3251">
        <f ca="1">39339.0766633144*(((RANDBETWEEN(3800,4910))))</f>
        <v>188630872.60059267</v>
      </c>
      <c r="B3251">
        <v>152872551.48917836</v>
      </c>
    </row>
    <row r="3252" spans="1:2" x14ac:dyDescent="0.25">
      <c r="A3252">
        <f ca="1">31886.3950023754*(((RANDBETWEEN(3800,4910))))</f>
        <v>124006190.16423798</v>
      </c>
      <c r="B3252">
        <v>192167448.48940158</v>
      </c>
    </row>
    <row r="3253" spans="1:2" x14ac:dyDescent="0.25">
      <c r="A3253">
        <f ca="1">31289.1794665958*(((RANDBETWEEN(3800,4910))))</f>
        <v>121057835.35625921</v>
      </c>
      <c r="B3253">
        <v>149711281.17766324</v>
      </c>
    </row>
    <row r="3254" spans="1:2" x14ac:dyDescent="0.25">
      <c r="A3254">
        <f ca="1">34444.5072389378*(((RANDBETWEEN(3800,4910))))</f>
        <v>164403633.05145013</v>
      </c>
      <c r="B3254">
        <v>169573340.23500192</v>
      </c>
    </row>
    <row r="3255" spans="1:2" x14ac:dyDescent="0.25">
      <c r="A3255">
        <f ca="1">31524.1102890736*(((RANDBETWEEN(3800,4910))))</f>
        <v>124047373.98750471</v>
      </c>
      <c r="B3255">
        <v>157030926.71988037</v>
      </c>
    </row>
    <row r="3256" spans="1:2" x14ac:dyDescent="0.25">
      <c r="A3256">
        <f ca="1">29443.2226913118*(((RANDBETWEEN(3800,4910))))</f>
        <v>119362824.79057784</v>
      </c>
      <c r="B3256">
        <v>160858481.25303072</v>
      </c>
    </row>
    <row r="3257" spans="1:2" x14ac:dyDescent="0.25">
      <c r="A3257">
        <f ca="1">35815.500806851*(((RANDBETWEEN(3800,4910))))</f>
        <v>141936829.69755083</v>
      </c>
      <c r="B3257">
        <v>160176276.35371578</v>
      </c>
    </row>
    <row r="3258" spans="1:2" x14ac:dyDescent="0.25">
      <c r="A3258">
        <f ca="1">33381.0625576842*(((RANDBETWEEN(3800,4910))))</f>
        <v>146075529.75242633</v>
      </c>
      <c r="B3258">
        <v>184352732.62488934</v>
      </c>
    </row>
    <row r="3259" spans="1:2" x14ac:dyDescent="0.25">
      <c r="A3259">
        <f ca="1">35193.7398372049*(((RANDBETWEEN(3800,4910))))</f>
        <v>151509049.9991672</v>
      </c>
      <c r="B3259">
        <v>150156546.62695444</v>
      </c>
    </row>
    <row r="3260" spans="1:2" x14ac:dyDescent="0.25">
      <c r="A3260">
        <f ca="1">40232.6438925998*(((RANDBETWEEN(3800,4910))))</f>
        <v>164390582.94516289</v>
      </c>
      <c r="B3260">
        <v>188607518.36443263</v>
      </c>
    </row>
    <row r="3261" spans="1:2" x14ac:dyDescent="0.25">
      <c r="A3261">
        <f ca="1">39874.6620068528*(((RANDBETWEEN(3800,4910))))</f>
        <v>187650159.40424907</v>
      </c>
      <c r="B3261">
        <v>150157223.74091625</v>
      </c>
    </row>
    <row r="3262" spans="1:2" x14ac:dyDescent="0.25">
      <c r="A3262">
        <f ca="1">41833.6971574918*(((RANDBETWEEN(3800,4910))))</f>
        <v>184737606.647484</v>
      </c>
      <c r="B3262">
        <v>187323775.04735544</v>
      </c>
    </row>
    <row r="3263" spans="1:2" x14ac:dyDescent="0.25">
      <c r="A3263">
        <f ca="1">31500.0626599934*(((RANDBETWEEN(3800,4910))))</f>
        <v>145561789.55182928</v>
      </c>
      <c r="B3263">
        <v>171368435.92169437</v>
      </c>
    </row>
    <row r="3264" spans="1:2" x14ac:dyDescent="0.25">
      <c r="A3264">
        <f ca="1">36274.5420722377*(((RANDBETWEEN(3800,4910))))</f>
        <v>174262900.11502966</v>
      </c>
      <c r="B3264">
        <v>168671556.2269333</v>
      </c>
    </row>
    <row r="3265" spans="1:2" x14ac:dyDescent="0.25">
      <c r="A3265">
        <f ca="1">35227.871216794*(((RANDBETWEEN(3800,4910))))</f>
        <v>139326230.66242015</v>
      </c>
      <c r="B3265">
        <v>149560751.41407537</v>
      </c>
    </row>
    <row r="3266" spans="1:2" x14ac:dyDescent="0.25">
      <c r="A3266">
        <f ca="1">28764.7609274952*(((RANDBETWEEN(3800,4910))))</f>
        <v>119229934.04446745</v>
      </c>
      <c r="B3266">
        <v>186137376.06173959</v>
      </c>
    </row>
    <row r="3267" spans="1:2" x14ac:dyDescent="0.25">
      <c r="A3267">
        <f ca="1">28084.1045226551*(((RANDBETWEEN(3800,4910))))</f>
        <v>124609171.76702081</v>
      </c>
      <c r="B3267">
        <v>199539449.92377594</v>
      </c>
    </row>
    <row r="3268" spans="1:2" x14ac:dyDescent="0.25">
      <c r="A3268">
        <f ca="1">34111.2371902269*(((RANDBETWEEN(3800,4910))))</f>
        <v>152374896.52874351</v>
      </c>
      <c r="B3268">
        <v>190775127.65901273</v>
      </c>
    </row>
    <row r="3269" spans="1:2" x14ac:dyDescent="0.25">
      <c r="A3269">
        <f ca="1">37462.6346348938*(((RANDBETWEEN(3800,4910))))</f>
        <v>157080827.02410978</v>
      </c>
      <c r="B3269">
        <v>188893142.29618895</v>
      </c>
    </row>
    <row r="3270" spans="1:2" x14ac:dyDescent="0.25">
      <c r="A3270">
        <f ca="1">31512.2315360319*(((RANDBETWEEN(3800,4910))))</f>
        <v>153527592.04354751</v>
      </c>
      <c r="B3270">
        <v>144110958.43629035</v>
      </c>
    </row>
    <row r="3271" spans="1:2" x14ac:dyDescent="0.25">
      <c r="A3271">
        <f ca="1">29271.3010510208*(((RANDBETWEEN(3800,4910))))</f>
        <v>127974128.19506285</v>
      </c>
      <c r="B3271">
        <v>144781639.42780951</v>
      </c>
    </row>
    <row r="3272" spans="1:2" x14ac:dyDescent="0.25">
      <c r="A3272">
        <f ca="1">35191.9781769733*(((RANDBETWEEN(3800,4910))))</f>
        <v>156709878.82206228</v>
      </c>
      <c r="B3272">
        <v>178043108.88660112</v>
      </c>
    </row>
    <row r="3273" spans="1:2" x14ac:dyDescent="0.25">
      <c r="A3273">
        <f ca="1">28749.2721399492*(((RANDBETWEEN(3800,4910))))</f>
        <v>125116832.35305896</v>
      </c>
      <c r="B3273">
        <v>146202930.66610116</v>
      </c>
    </row>
    <row r="3274" spans="1:2" x14ac:dyDescent="0.25">
      <c r="A3274">
        <f ca="1">30943.1483190674*(((RANDBETWEEN(3800,4910))))</f>
        <v>127918975.15102462</v>
      </c>
      <c r="B3274">
        <v>144307385.79220754</v>
      </c>
    </row>
    <row r="3275" spans="1:2" x14ac:dyDescent="0.25">
      <c r="A3275">
        <f ca="1">30161.8537321374*(((RANDBETWEEN(3800,4910))))</f>
        <v>142725891.86047441</v>
      </c>
      <c r="B3275">
        <v>165116930.93275368</v>
      </c>
    </row>
    <row r="3276" spans="1:2" x14ac:dyDescent="0.25">
      <c r="A3276">
        <f ca="1">29524.9548267658*(((RANDBETWEEN(3800,4910))))</f>
        <v>135844317.15794927</v>
      </c>
      <c r="B3276">
        <v>158166892.73337772</v>
      </c>
    </row>
    <row r="3277" spans="1:2" x14ac:dyDescent="0.25">
      <c r="A3277">
        <f ca="1">32734.4161329923*(((RANDBETWEEN(3800,4910))))</f>
        <v>141969162.76878765</v>
      </c>
      <c r="B3277">
        <v>200917968.49409568</v>
      </c>
    </row>
    <row r="3278" spans="1:2" x14ac:dyDescent="0.25">
      <c r="A3278">
        <f ca="1">31821.8690611917*(((RANDBETWEEN(3800,4910))))</f>
        <v>146539707.02678782</v>
      </c>
      <c r="B3278">
        <v>145686730.02303511</v>
      </c>
    </row>
    <row r="3279" spans="1:2" x14ac:dyDescent="0.25">
      <c r="A3279">
        <f ca="1">33329.976639131*(((RANDBETWEEN(3800,4910))))</f>
        <v>159217298.4051289</v>
      </c>
      <c r="B3279">
        <v>143145117.21986365</v>
      </c>
    </row>
    <row r="3280" spans="1:2" x14ac:dyDescent="0.25">
      <c r="A3280">
        <f ca="1">37687.2461971052*(((RANDBETWEEN(3800,4910))))</f>
        <v>155120705.34728488</v>
      </c>
      <c r="B3280">
        <v>200382461.80733392</v>
      </c>
    </row>
    <row r="3281" spans="1:2" x14ac:dyDescent="0.25">
      <c r="A3281">
        <f ca="1">37003.7301550913*(((RANDBETWEEN(3800,4910))))</f>
        <v>179098053.95064208</v>
      </c>
      <c r="B3281">
        <v>191269251.81830269</v>
      </c>
    </row>
    <row r="3282" spans="1:2" x14ac:dyDescent="0.25">
      <c r="A3282">
        <f ca="1">31911.0338816038*(((RANDBETWEEN(3800,4910))))</f>
        <v>139642684.26589826</v>
      </c>
      <c r="B3282">
        <v>171598909.48516068</v>
      </c>
    </row>
    <row r="3283" spans="1:2" x14ac:dyDescent="0.25">
      <c r="A3283">
        <f ca="1">32621.1540389329*(((RANDBETWEEN(3800,4910))))</f>
        <v>139651160.44067192</v>
      </c>
      <c r="B3283">
        <v>149680301.48282361</v>
      </c>
    </row>
    <row r="3284" spans="1:2" x14ac:dyDescent="0.25">
      <c r="A3284">
        <f ca="1">27161.6689716413*(((RANDBETWEEN(3800,4910))))</f>
        <v>104246485.51315916</v>
      </c>
      <c r="B3284">
        <v>150323615.91162992</v>
      </c>
    </row>
    <row r="3285" spans="1:2" x14ac:dyDescent="0.25">
      <c r="A3285">
        <f ca="1">38884.7709912958*(((RANDBETWEEN(3800,4910))))</f>
        <v>183536119.07891622</v>
      </c>
      <c r="B3285">
        <v>169342300.0908581</v>
      </c>
    </row>
    <row r="3286" spans="1:2" x14ac:dyDescent="0.25">
      <c r="A3286">
        <f ca="1">35483.5841120969*(((RANDBETWEEN(3800,4910))))</f>
        <v>162301913.72873124</v>
      </c>
      <c r="B3286">
        <v>172013425.60966575</v>
      </c>
    </row>
    <row r="3287" spans="1:2" x14ac:dyDescent="0.25">
      <c r="A3287">
        <f ca="1">32829.0735393957*(((RANDBETWEEN(3800,4910))))</f>
        <v>131152148.78988585</v>
      </c>
      <c r="B3287">
        <v>176027345.1337207</v>
      </c>
    </row>
    <row r="3288" spans="1:2" x14ac:dyDescent="0.25">
      <c r="A3288">
        <f ca="1">31517.148812029*(((RANDBETWEEN(3800,4910))))</f>
        <v>133096919.43319866</v>
      </c>
      <c r="B3288">
        <v>144452381.88336337</v>
      </c>
    </row>
    <row r="3289" spans="1:2" x14ac:dyDescent="0.25">
      <c r="A3289">
        <f ca="1">33142.8182622952*(((RANDBETWEEN(3800,4910))))</f>
        <v>128395277.94813147</v>
      </c>
      <c r="B3289">
        <v>180842446.3906647</v>
      </c>
    </row>
    <row r="3290" spans="1:2" x14ac:dyDescent="0.25">
      <c r="A3290">
        <f ca="1">30051.6916422716*(((RANDBETWEEN(3800,4910))))</f>
        <v>116269994.96394899</v>
      </c>
      <c r="B3290">
        <v>178777048.94409403</v>
      </c>
    </row>
    <row r="3291" spans="1:2" x14ac:dyDescent="0.25">
      <c r="A3291">
        <f ca="1">29339.5952612969*(((RANDBETWEEN(3800,4910))))</f>
        <v>131206670.00851963</v>
      </c>
      <c r="B3291">
        <v>151853780.17042798</v>
      </c>
    </row>
    <row r="3292" spans="1:2" x14ac:dyDescent="0.25">
      <c r="A3292">
        <f ca="1">31803.0591249533*(((RANDBETWEEN(3800,4910))))</f>
        <v>151573379.7895273</v>
      </c>
      <c r="B3292">
        <v>175451057.24780551</v>
      </c>
    </row>
    <row r="3293" spans="1:2" x14ac:dyDescent="0.25">
      <c r="A3293">
        <f ca="1">39379.5412002588*(((RANDBETWEEN(3800,4910))))</f>
        <v>154564699.21101597</v>
      </c>
      <c r="B3293">
        <v>151533258.91855928</v>
      </c>
    </row>
    <row r="3294" spans="1:2" x14ac:dyDescent="0.25">
      <c r="A3294">
        <f ca="1">38167.1565309194*(((RANDBETWEEN(3800,4910))))</f>
        <v>186179389.55782476</v>
      </c>
      <c r="B3294">
        <v>153828211.65192872</v>
      </c>
    </row>
    <row r="3295" spans="1:2" x14ac:dyDescent="0.25">
      <c r="A3295">
        <f ca="1">36744.2113473466*(((RANDBETWEEN(3800,4910))))</f>
        <v>169978721.6928252</v>
      </c>
      <c r="B3295">
        <v>148851155.23118478</v>
      </c>
    </row>
    <row r="3296" spans="1:2" x14ac:dyDescent="0.25">
      <c r="A3296">
        <f ca="1">33932.1699401654*(((RANDBETWEEN(3800,4910))))</f>
        <v>152728696.90068448</v>
      </c>
      <c r="B3296">
        <v>186859469.03825921</v>
      </c>
    </row>
    <row r="3297" spans="1:2" x14ac:dyDescent="0.25">
      <c r="A3297">
        <f ca="1">30217.5066619242*(((RANDBETWEEN(3800,4910))))</f>
        <v>144832509.43060273</v>
      </c>
      <c r="B3297">
        <v>179397668.89764801</v>
      </c>
    </row>
    <row r="3298" spans="1:2" x14ac:dyDescent="0.25">
      <c r="A3298">
        <f ca="1">31091.7208871296*(((RANDBETWEEN(3800,4910))))</f>
        <v>146006721.28596064</v>
      </c>
      <c r="B3298">
        <v>162663921.25438541</v>
      </c>
    </row>
    <row r="3299" spans="1:2" x14ac:dyDescent="0.25">
      <c r="A3299">
        <f ca="1">38421.5693443582*(((RANDBETWEEN(3800,4910))))</f>
        <v>177776601.3563458</v>
      </c>
      <c r="B3299">
        <v>169925282.75073424</v>
      </c>
    </row>
    <row r="3300" spans="1:2" x14ac:dyDescent="0.25">
      <c r="A3300">
        <f ca="1">31911.1413664554*(((RANDBETWEEN(3800,4910))))</f>
        <v>137600841.57215551</v>
      </c>
      <c r="B3300">
        <v>196648414.41344959</v>
      </c>
    </row>
    <row r="3301" spans="1:2" x14ac:dyDescent="0.25">
      <c r="A3301">
        <f ca="1">32332.9300493379*(((RANDBETWEEN(3800,4910))))</f>
        <v>144625196.11068851</v>
      </c>
      <c r="B3301">
        <v>155781099.47308946</v>
      </c>
    </row>
    <row r="3302" spans="1:2" x14ac:dyDescent="0.25">
      <c r="A3302">
        <f ca="1">31363.9233115796*(((RANDBETWEEN(3800,4910))))</f>
        <v>133139854.45765527</v>
      </c>
      <c r="B3302">
        <v>161201810.55149847</v>
      </c>
    </row>
    <row r="3303" spans="1:2" x14ac:dyDescent="0.25">
      <c r="A3303">
        <f ca="1">28247.939928967*(((RANDBETWEEN(3800,4910))))</f>
        <v>132850061.48593186</v>
      </c>
      <c r="B3303">
        <v>169544629.65177351</v>
      </c>
    </row>
    <row r="3304" spans="1:2" x14ac:dyDescent="0.25">
      <c r="A3304">
        <f ca="1">32300.173416025*(((RANDBETWEEN(3800,4910))))</f>
        <v>153878026.15394297</v>
      </c>
      <c r="B3304">
        <v>179071470.82729042</v>
      </c>
    </row>
    <row r="3305" spans="1:2" x14ac:dyDescent="0.25">
      <c r="A3305">
        <f ca="1">36423.8827539837*(((RANDBETWEEN(3800,4910))))</f>
        <v>159208791.51766273</v>
      </c>
      <c r="B3305">
        <v>191075251.68410465</v>
      </c>
    </row>
    <row r="3306" spans="1:2" x14ac:dyDescent="0.25">
      <c r="A3306">
        <f ca="1">31078.2058623108*(((RANDBETWEEN(3800,4910))))</f>
        <v>119309232.30541129</v>
      </c>
      <c r="B3306">
        <v>199735952.80492657</v>
      </c>
    </row>
    <row r="3307" spans="1:2" x14ac:dyDescent="0.25">
      <c r="A3307">
        <f ca="1">29925.468384856*(((RANDBETWEEN(3800,4910))))</f>
        <v>115542233.4339291</v>
      </c>
      <c r="B3307">
        <v>155715387.32812181</v>
      </c>
    </row>
    <row r="3308" spans="1:2" x14ac:dyDescent="0.25">
      <c r="A3308">
        <f ca="1">32810.1446652579*(((RANDBETWEEN(3800,4910))))</f>
        <v>151943779.94480923</v>
      </c>
      <c r="B3308">
        <v>147341937.57639694</v>
      </c>
    </row>
    <row r="3309" spans="1:2" x14ac:dyDescent="0.25">
      <c r="A3309">
        <f ca="1">37518.1121976868*(((RANDBETWEEN(3800,4910))))</f>
        <v>151648209.50304985</v>
      </c>
      <c r="B3309">
        <v>163067285.28457376</v>
      </c>
    </row>
    <row r="3310" spans="1:2" x14ac:dyDescent="0.25">
      <c r="A3310">
        <f ca="1">37677.4603761309*(((RANDBETWEEN(3800,4910))))</f>
        <v>183828329.17514277</v>
      </c>
      <c r="B3310">
        <v>154015112.13330758</v>
      </c>
    </row>
    <row r="3311" spans="1:2" x14ac:dyDescent="0.25">
      <c r="A3311">
        <f ca="1">36364.3529849383*(((RANDBETWEEN(3800,4910))))</f>
        <v>169166970.085933</v>
      </c>
      <c r="B3311">
        <v>180593646.76019731</v>
      </c>
    </row>
    <row r="3312" spans="1:2" x14ac:dyDescent="0.25">
      <c r="A3312">
        <f ca="1">27409.9103802374*(((RANDBETWEEN(3800,4910))))</f>
        <v>112791781.21467707</v>
      </c>
      <c r="B3312">
        <v>148941562.53464073</v>
      </c>
    </row>
    <row r="3313" spans="1:2" x14ac:dyDescent="0.25">
      <c r="A3313">
        <f ca="1">31636.2442329717*(((RANDBETWEEN(3800,4910))))</f>
        <v>136447121.37680712</v>
      </c>
      <c r="B3313">
        <v>177358585.6604194</v>
      </c>
    </row>
    <row r="3314" spans="1:2" x14ac:dyDescent="0.25">
      <c r="A3314">
        <f ca="1">37995.660838757*(((RANDBETWEEN(3800,4910))))</f>
        <v>178731588.58551311</v>
      </c>
      <c r="B3314">
        <v>164410568.14172554</v>
      </c>
    </row>
    <row r="3315" spans="1:2" x14ac:dyDescent="0.25">
      <c r="A3315">
        <f ca="1">27785.5986747518*(((RANDBETWEEN(3800,4910))))</f>
        <v>136010505.51291028</v>
      </c>
      <c r="B3315">
        <v>147231743.00366157</v>
      </c>
    </row>
    <row r="3316" spans="1:2" x14ac:dyDescent="0.25">
      <c r="A3316">
        <f ca="1">31014.5898616743*(((RANDBETWEEN(3800,4910))))</f>
        <v>145055236.78305051</v>
      </c>
      <c r="B3316">
        <v>180865884.73525572</v>
      </c>
    </row>
    <row r="3317" spans="1:2" x14ac:dyDescent="0.25">
      <c r="A3317">
        <f ca="1">35083.6893267151*(((RANDBETWEEN(3800,4910))))</f>
        <v>151772040.02736968</v>
      </c>
      <c r="B3317">
        <v>174480276.44065171</v>
      </c>
    </row>
    <row r="3318" spans="1:2" x14ac:dyDescent="0.25">
      <c r="A3318">
        <f ca="1">33147.4925714947*(((RANDBETWEEN(3800,4910))))</f>
        <v>160433864.04603428</v>
      </c>
      <c r="B3318">
        <v>149613579.69552457</v>
      </c>
    </row>
    <row r="3319" spans="1:2" x14ac:dyDescent="0.25">
      <c r="A3319">
        <f ca="1">33586.5598279616*(((RANDBETWEEN(3800,4910))))</f>
        <v>162794055.48613009</v>
      </c>
      <c r="B3319">
        <v>161093075.24806723</v>
      </c>
    </row>
    <row r="3320" spans="1:2" x14ac:dyDescent="0.25">
      <c r="A3320">
        <f ca="1">32931.3837595083*(((RANDBETWEEN(3800,4910))))</f>
        <v>134755222.3439078</v>
      </c>
      <c r="B3320">
        <v>157295040.95660415</v>
      </c>
    </row>
    <row r="3321" spans="1:2" x14ac:dyDescent="0.25">
      <c r="A3321">
        <f ca="1">31016.7830026595*(((RANDBETWEEN(3800,4910))))</f>
        <v>132379629.85535061</v>
      </c>
      <c r="B3321">
        <v>145343808.57654646</v>
      </c>
    </row>
    <row r="3322" spans="1:2" x14ac:dyDescent="0.25">
      <c r="A3322">
        <f ca="1">32597.1147776659*(((RANDBETWEEN(3800,4910))))</f>
        <v>145513520.36750042</v>
      </c>
      <c r="B3322">
        <v>196107392.47079712</v>
      </c>
    </row>
    <row r="3323" spans="1:2" x14ac:dyDescent="0.25">
      <c r="A3323">
        <f ca="1">30161.0639766097*(((RANDBETWEEN(3800,4910))))</f>
        <v>140490236.00304791</v>
      </c>
      <c r="B3323">
        <v>175444084.27295417</v>
      </c>
    </row>
    <row r="3324" spans="1:2" x14ac:dyDescent="0.25">
      <c r="A3324">
        <f ca="1">33457.6805738778*(((RANDBETWEEN(3800,4910))))</f>
        <v>137109574.99175125</v>
      </c>
      <c r="B3324">
        <v>187593985.84556001</v>
      </c>
    </row>
    <row r="3325" spans="1:2" x14ac:dyDescent="0.25">
      <c r="A3325">
        <f ca="1">35091.599169925*(((RANDBETWEEN(3800,4910))))</f>
        <v>137874893.13863522</v>
      </c>
      <c r="B3325">
        <v>169675480.68547055</v>
      </c>
    </row>
    <row r="3326" spans="1:2" x14ac:dyDescent="0.25">
      <c r="A3326">
        <f ca="1">31745.5317325072*(((RANDBETWEEN(3800,4910))))</f>
        <v>134791527.73622549</v>
      </c>
      <c r="B3326">
        <v>159115408.77621096</v>
      </c>
    </row>
    <row r="3327" spans="1:2" x14ac:dyDescent="0.25">
      <c r="A3327">
        <f ca="1">31797.1985081742*(((RANDBETWEEN(3800,4910))))</f>
        <v>123977276.98337117</v>
      </c>
      <c r="B3327">
        <v>149156914.81560138</v>
      </c>
    </row>
    <row r="3328" spans="1:2" x14ac:dyDescent="0.25">
      <c r="A3328">
        <f ca="1">30658.1429099266*(((RANDBETWEEN(3800,4910))))</f>
        <v>119168201.49088459</v>
      </c>
      <c r="B3328">
        <v>154106097.29351383</v>
      </c>
    </row>
    <row r="3329" spans="1:2" x14ac:dyDescent="0.25">
      <c r="A3329">
        <f ca="1">37080.7994560672*(((RANDBETWEEN(3800,4910))))</f>
        <v>143688097.89226043</v>
      </c>
      <c r="B3329">
        <v>157660843.42030194</v>
      </c>
    </row>
    <row r="3330" spans="1:2" x14ac:dyDescent="0.25">
      <c r="A3330">
        <f ca="1">28915.5746207715*(((RANDBETWEEN(3800,4910))))</f>
        <v>113493630.38652819</v>
      </c>
      <c r="B3330">
        <v>145483034.3309367</v>
      </c>
    </row>
    <row r="3331" spans="1:2" x14ac:dyDescent="0.25">
      <c r="A3331">
        <f ca="1">30812.6575035882*(((RANDBETWEEN(3800,4910))))</f>
        <v>135637318.33079523</v>
      </c>
      <c r="B3331">
        <v>176985615.73707062</v>
      </c>
    </row>
    <row r="3332" spans="1:2" x14ac:dyDescent="0.25">
      <c r="A3332">
        <f ca="1">36821.7589937742*(((RANDBETWEEN(3800,4910))))</f>
        <v>162273491.88556269</v>
      </c>
      <c r="B3332">
        <v>144136588.47845972</v>
      </c>
    </row>
    <row r="3333" spans="1:2" x14ac:dyDescent="0.25">
      <c r="A3333">
        <f ca="1">33760.9892014892*(((RANDBETWEEN(3800,4910))))</f>
        <v>128561846.879271</v>
      </c>
      <c r="B3333">
        <v>181621469.95777926</v>
      </c>
    </row>
    <row r="3334" spans="1:2" x14ac:dyDescent="0.25">
      <c r="A3334">
        <f ca="1">33992.3502104711*(((RANDBETWEEN(3800,4910))))</f>
        <v>164353013.26762778</v>
      </c>
      <c r="B3334">
        <v>146253685.69660309</v>
      </c>
    </row>
    <row r="3335" spans="1:2" x14ac:dyDescent="0.25">
      <c r="A3335">
        <f ca="1">32697.8720570835*(((RANDBETWEEN(3800,4910))))</f>
        <v>137036781.79123712</v>
      </c>
      <c r="B3335">
        <v>171702169.37210372</v>
      </c>
    </row>
    <row r="3336" spans="1:2" x14ac:dyDescent="0.25">
      <c r="A3336">
        <f ca="1">32544.9888138184*(((RANDBETWEEN(3800,4910))))</f>
        <v>158787000.42261988</v>
      </c>
      <c r="B3336">
        <v>162848868.73096165</v>
      </c>
    </row>
    <row r="3337" spans="1:2" x14ac:dyDescent="0.25">
      <c r="A3337">
        <f ca="1">28159.6183596193*(((RANDBETWEEN(3800,4910))))</f>
        <v>119537579.93658392</v>
      </c>
      <c r="B3337">
        <v>177635424.44594532</v>
      </c>
    </row>
    <row r="3338" spans="1:2" x14ac:dyDescent="0.25">
      <c r="A3338">
        <f ca="1">30567.2083016582*(((RANDBETWEEN(3800,4910))))</f>
        <v>119426082.8345786</v>
      </c>
      <c r="B3338">
        <v>177544259.01961145</v>
      </c>
    </row>
    <row r="3339" spans="1:2" x14ac:dyDescent="0.25">
      <c r="A3339">
        <f ca="1">39074.8767622576*(((RANDBETWEEN(3800,4910))))</f>
        <v>166966948.40512657</v>
      </c>
      <c r="B3339">
        <v>190126495.17745239</v>
      </c>
    </row>
    <row r="3340" spans="1:2" x14ac:dyDescent="0.25">
      <c r="A3340">
        <f ca="1">28967.3830402678*(((RANDBETWEEN(3800,4910))))</f>
        <v>121981649.98256779</v>
      </c>
      <c r="B3340">
        <v>179768634.3490319</v>
      </c>
    </row>
    <row r="3341" spans="1:2" x14ac:dyDescent="0.25">
      <c r="A3341">
        <f ca="1">36421.3842941948*(((RANDBETWEEN(3800,4910))))</f>
        <v>149655468.06484655</v>
      </c>
      <c r="B3341">
        <v>196400641.42154354</v>
      </c>
    </row>
    <row r="3342" spans="1:2" x14ac:dyDescent="0.25">
      <c r="A3342">
        <f ca="1">31768.2742494255*(((RANDBETWEEN(3800,4910))))</f>
        <v>121640722.10105006</v>
      </c>
      <c r="B3342">
        <v>159852158.04640365</v>
      </c>
    </row>
    <row r="3343" spans="1:2" x14ac:dyDescent="0.25">
      <c r="A3343">
        <f ca="1">29789.0346671529*(((RANDBETWEEN(3800,4910))))</f>
        <v>135182639.31953979</v>
      </c>
      <c r="B3343">
        <v>194049639.86379385</v>
      </c>
    </row>
    <row r="3344" spans="1:2" x14ac:dyDescent="0.25">
      <c r="A3344">
        <f ca="1">33557.6316660018*(((RANDBETWEEN(3800,4910))))</f>
        <v>134801006.40232947</v>
      </c>
      <c r="B3344">
        <v>155783469.83861637</v>
      </c>
    </row>
    <row r="3345" spans="1:2" x14ac:dyDescent="0.25">
      <c r="A3345">
        <f ca="1">31681.6609082283*(((RANDBETWEEN(3800,4910))))</f>
        <v>143993148.82789752</v>
      </c>
      <c r="B3345">
        <v>178684627.09916562</v>
      </c>
    </row>
    <row r="3346" spans="1:2" x14ac:dyDescent="0.25">
      <c r="A3346">
        <f ca="1">41017.3216309497*(((RANDBETWEEN(3800,4910))))</f>
        <v>197211282.40160617</v>
      </c>
      <c r="B3346">
        <v>193230407.13734806</v>
      </c>
    </row>
    <row r="3347" spans="1:2" x14ac:dyDescent="0.25">
      <c r="A3347">
        <f ca="1">37128.1505428965*(((RANDBETWEEN(3800,4910))))</f>
        <v>162881196.43168676</v>
      </c>
      <c r="B3347">
        <v>161876744.75695765</v>
      </c>
    </row>
    <row r="3348" spans="1:2" x14ac:dyDescent="0.25">
      <c r="A3348">
        <f ca="1">32799.8692705152*(((RANDBETWEEN(3800,4910))))</f>
        <v>142089033.67987177</v>
      </c>
      <c r="B3348">
        <v>190332197.64176697</v>
      </c>
    </row>
    <row r="3349" spans="1:2" x14ac:dyDescent="0.25">
      <c r="A3349">
        <f ca="1">32456.2144746196*(((RANDBETWEEN(3800,4910))))</f>
        <v>124599407.36806452</v>
      </c>
      <c r="B3349">
        <v>168777197.36228418</v>
      </c>
    </row>
    <row r="3350" spans="1:2" x14ac:dyDescent="0.25">
      <c r="A3350">
        <f ca="1">35347.5963687148*(((RANDBETWEEN(3800,4910))))</f>
        <v>163447285.60893732</v>
      </c>
      <c r="B3350">
        <v>156233942.81888813</v>
      </c>
    </row>
    <row r="3351" spans="1:2" x14ac:dyDescent="0.25">
      <c r="A3351">
        <f ca="1">35425.6669423668*(((RANDBETWEEN(3800,4910))))</f>
        <v>159061244.57122675</v>
      </c>
      <c r="B3351">
        <v>175924233.27501926</v>
      </c>
    </row>
    <row r="3352" spans="1:2" x14ac:dyDescent="0.25">
      <c r="A3352">
        <f ca="1">30495.0041265985*(((RANDBETWEEN(3800,4910))))</f>
        <v>135641778.35511005</v>
      </c>
      <c r="B3352">
        <v>146054285.31088406</v>
      </c>
    </row>
    <row r="3353" spans="1:2" x14ac:dyDescent="0.25">
      <c r="A3353">
        <f ca="1">31472.0368793002*(((RANDBETWEEN(3800,4910))))</f>
        <v>145967307.04619452</v>
      </c>
      <c r="B3353">
        <v>191658713.49280712</v>
      </c>
    </row>
    <row r="3354" spans="1:2" x14ac:dyDescent="0.25">
      <c r="A3354">
        <f ca="1">39753.6206023799*(((RANDBETWEEN(3800,4910))))</f>
        <v>187279306.65781194</v>
      </c>
      <c r="B3354">
        <v>177729147.07698262</v>
      </c>
    </row>
    <row r="3355" spans="1:2" x14ac:dyDescent="0.25">
      <c r="A3355">
        <f ca="1">32483.7499216045*(((RANDBETWEEN(3800,4910))))</f>
        <v>158130894.61837089</v>
      </c>
      <c r="B3355">
        <v>148469646.90525094</v>
      </c>
    </row>
    <row r="3356" spans="1:2" x14ac:dyDescent="0.25">
      <c r="A3356">
        <f ca="1">32689.4321281039*(((RANDBETWEEN(3800,4910))))</f>
        <v>144716116.03111601</v>
      </c>
      <c r="B3356">
        <v>153537752.04216826</v>
      </c>
    </row>
    <row r="3357" spans="1:2" x14ac:dyDescent="0.25">
      <c r="A3357">
        <f ca="1">32376.0896897355*(((RANDBETWEEN(3800,4910))))</f>
        <v>138666792.14113733</v>
      </c>
      <c r="B3357">
        <v>154569344.21022075</v>
      </c>
    </row>
    <row r="3358" spans="1:2" x14ac:dyDescent="0.25">
      <c r="A3358">
        <f ca="1">35120.6683947193*(((RANDBETWEEN(3800,4910))))</f>
        <v>134406797.9465906</v>
      </c>
      <c r="B3358">
        <v>170705270.1765613</v>
      </c>
    </row>
    <row r="3359" spans="1:2" x14ac:dyDescent="0.25">
      <c r="A3359">
        <f ca="1">28466.7901106888*(((RANDBETWEEN(3800,4910))))</f>
        <v>131630437.4718249</v>
      </c>
      <c r="B3359">
        <v>146258900.68666857</v>
      </c>
    </row>
    <row r="3360" spans="1:2" x14ac:dyDescent="0.25">
      <c r="A3360">
        <f ca="1">32014.5195225308*(((RANDBETWEEN(3800,4910))))</f>
        <v>128762397.51961878</v>
      </c>
      <c r="B3360">
        <v>192517537.4403708</v>
      </c>
    </row>
    <row r="3361" spans="1:2" x14ac:dyDescent="0.25">
      <c r="A3361">
        <f ca="1">30888.3540021004*(((RANDBETWEEN(3800,4910))))</f>
        <v>146688793.15597466</v>
      </c>
      <c r="B3361">
        <v>156028022.87485132</v>
      </c>
    </row>
    <row r="3362" spans="1:2" x14ac:dyDescent="0.25">
      <c r="A3362">
        <f ca="1">33623.1179665713*(((RANDBETWEEN(3800,4910))))</f>
        <v>153086056.10179913</v>
      </c>
      <c r="B3362">
        <v>156273520.74134305</v>
      </c>
    </row>
    <row r="3363" spans="1:2" x14ac:dyDescent="0.25">
      <c r="A3363">
        <f ca="1">31868.2870918426*(((RANDBETWEEN(3800,4910))))</f>
        <v>142068823.85543421</v>
      </c>
      <c r="B3363">
        <v>145610113.56961846</v>
      </c>
    </row>
    <row r="3364" spans="1:2" x14ac:dyDescent="0.25">
      <c r="A3364">
        <f ca="1">32945.6452299682*(((RANDBETWEEN(3800,4910))))</f>
        <v>146871686.43519813</v>
      </c>
      <c r="B3364">
        <v>150061708.34059376</v>
      </c>
    </row>
    <row r="3365" spans="1:2" x14ac:dyDescent="0.25">
      <c r="A3365">
        <f ca="1">30423.5742256637*(((RANDBETWEEN(3800,4910))))</f>
        <v>119838458.87488925</v>
      </c>
      <c r="B3365">
        <v>172730422.64159548</v>
      </c>
    </row>
    <row r="3366" spans="1:2" x14ac:dyDescent="0.25">
      <c r="A3366">
        <f ca="1">36129.9288984977*(((RANDBETWEEN(3800,4910))))</f>
        <v>172122981.27244323</v>
      </c>
      <c r="B3366">
        <v>167587936.78278458</v>
      </c>
    </row>
    <row r="3367" spans="1:2" x14ac:dyDescent="0.25">
      <c r="A3367">
        <f ca="1">33656.28388326*(((RANDBETWEEN(3800,4910))))</f>
        <v>130384443.76374911</v>
      </c>
      <c r="B3367">
        <v>145561019.03039709</v>
      </c>
    </row>
    <row r="3368" spans="1:2" x14ac:dyDescent="0.25">
      <c r="A3368">
        <f ca="1">35380.448147242*(((RANDBETWEEN(3800,4910))))</f>
        <v>152737394.6516436</v>
      </c>
      <c r="B3368">
        <v>178764042.35184681</v>
      </c>
    </row>
    <row r="3369" spans="1:2" x14ac:dyDescent="0.25">
      <c r="A3369">
        <f ca="1">30446.3500866326*(((RANDBETWEEN(3800,4910))))</f>
        <v>140266334.84911636</v>
      </c>
      <c r="B3369">
        <v>162970872.42654669</v>
      </c>
    </row>
    <row r="3370" spans="1:2" x14ac:dyDescent="0.25">
      <c r="A3370">
        <f ca="1">34679.3008221263*(((RANDBETWEEN(3800,4910))))</f>
        <v>148149973.11212358</v>
      </c>
      <c r="B3370">
        <v>155433773.31654373</v>
      </c>
    </row>
    <row r="3371" spans="1:2" x14ac:dyDescent="0.25">
      <c r="A3371">
        <f ca="1">30523.7490259945*(((RANDBETWEEN(3800,4910))))</f>
        <v>132106785.78450407</v>
      </c>
      <c r="B3371">
        <v>149863574.71363798</v>
      </c>
    </row>
    <row r="3372" spans="1:2" x14ac:dyDescent="0.25">
      <c r="A3372">
        <f ca="1">32887.3013947103*(((RANDBETWEEN(3800,4910))))</f>
        <v>157661722.8862412</v>
      </c>
      <c r="B3372">
        <v>194009461.52626497</v>
      </c>
    </row>
    <row r="3373" spans="1:2" x14ac:dyDescent="0.25">
      <c r="A3373">
        <f ca="1">32124.6421945908*(((RANDBETWEEN(3800,4910))))</f>
        <v>134538001.51094627</v>
      </c>
      <c r="B3373">
        <v>158699753.64692238</v>
      </c>
    </row>
    <row r="3374" spans="1:2" x14ac:dyDescent="0.25">
      <c r="A3374">
        <f ca="1">29133.1195735464*(((RANDBETWEEN(3800,4910))))</f>
        <v>124048823.14416052</v>
      </c>
      <c r="B3374">
        <v>163316533.17584905</v>
      </c>
    </row>
    <row r="3375" spans="1:2" x14ac:dyDescent="0.25">
      <c r="A3375">
        <f ca="1">30926.8444892245*(((RANDBETWEEN(3800,4910))))</f>
        <v>147057145.54626226</v>
      </c>
      <c r="B3375">
        <v>193490763.10996991</v>
      </c>
    </row>
    <row r="3376" spans="1:2" x14ac:dyDescent="0.25">
      <c r="A3376">
        <f ca="1">32928.8396011513*(((RANDBETWEEN(3800,4910))))</f>
        <v>133394729.22426388</v>
      </c>
      <c r="B3376">
        <v>197207323.2006593</v>
      </c>
    </row>
    <row r="3377" spans="1:2" x14ac:dyDescent="0.25">
      <c r="A3377">
        <f ca="1">31255.6071156758*(((RANDBETWEEN(3800,4910))))</f>
        <v>130648437.74352472</v>
      </c>
      <c r="B3377">
        <v>179946903.28151435</v>
      </c>
    </row>
    <row r="3378" spans="1:2" x14ac:dyDescent="0.25">
      <c r="A3378">
        <f ca="1">40330.7497152746*(((RANDBETWEEN(3800,4910))))</f>
        <v>194636198.12591535</v>
      </c>
      <c r="B3378">
        <v>170360718.33009857</v>
      </c>
    </row>
    <row r="3379" spans="1:2" x14ac:dyDescent="0.25">
      <c r="A3379">
        <f ca="1">31479.2156250047*(((RANDBETWEEN(3800,4910))))</f>
        <v>132621935.42814469</v>
      </c>
      <c r="B3379">
        <v>146265493.83456609</v>
      </c>
    </row>
    <row r="3380" spans="1:2" x14ac:dyDescent="0.25">
      <c r="A3380">
        <f ca="1">34213.9073172559*(((RANDBETWEEN(3800,4910))))</f>
        <v>141337651.12758419</v>
      </c>
      <c r="B3380">
        <v>146033722.61557072</v>
      </c>
    </row>
    <row r="3381" spans="1:2" x14ac:dyDescent="0.25">
      <c r="A3381">
        <f ca="1">30404.679461742*(((RANDBETWEEN(3800,4910))))</f>
        <v>123625426.69144292</v>
      </c>
      <c r="B3381">
        <v>161533140.56368783</v>
      </c>
    </row>
    <row r="3382" spans="1:2" x14ac:dyDescent="0.25">
      <c r="A3382">
        <f ca="1">38705.9385384188*(((RANDBETWEEN(3800,4910))))</f>
        <v>148088920.84799051</v>
      </c>
      <c r="B3382">
        <v>163558875.63567621</v>
      </c>
    </row>
    <row r="3383" spans="1:2" x14ac:dyDescent="0.25">
      <c r="A3383">
        <f ca="1">33497.3464446949*(((RANDBETWEEN(3800,4910))))</f>
        <v>140722352.41416323</v>
      </c>
      <c r="B3383">
        <v>163624961.67972171</v>
      </c>
    </row>
    <row r="3384" spans="1:2" x14ac:dyDescent="0.25">
      <c r="A3384">
        <f ca="1">30531.6434936427*(((RANDBETWEEN(3800,4910))))</f>
        <v>126401004.06368062</v>
      </c>
      <c r="B3384">
        <v>157181356.44205034</v>
      </c>
    </row>
    <row r="3385" spans="1:2" x14ac:dyDescent="0.25">
      <c r="A3385">
        <f ca="1">33232.5614087799*(((RANDBETWEEN(3800,4910))))</f>
        <v>128975570.82747486</v>
      </c>
      <c r="B3385">
        <v>165462225.23177189</v>
      </c>
    </row>
    <row r="3386" spans="1:2" x14ac:dyDescent="0.25">
      <c r="A3386">
        <f ca="1">31211.0729146971*(((RANDBETWEEN(3800,4910))))</f>
        <v>118633288.14876366</v>
      </c>
      <c r="B3386">
        <v>182449175.7842502</v>
      </c>
    </row>
    <row r="3387" spans="1:2" x14ac:dyDescent="0.25">
      <c r="A3387">
        <f ca="1">32137.1745276948*(((RANDBETWEEN(3800,4910))))</f>
        <v>136775814.78986928</v>
      </c>
      <c r="B3387">
        <v>155647703.64861697</v>
      </c>
    </row>
    <row r="3388" spans="1:2" x14ac:dyDescent="0.25">
      <c r="A3388">
        <f ca="1">28741.8112992513*(((RANDBETWEEN(3800,4910))))</f>
        <v>130114179.7517107</v>
      </c>
      <c r="B3388">
        <v>144869098.61819389</v>
      </c>
    </row>
    <row r="3389" spans="1:2" x14ac:dyDescent="0.25">
      <c r="A3389">
        <f ca="1">31064.0783384658*(((RANDBETWEEN(3800,4910))))</f>
        <v>144634348.74389687</v>
      </c>
      <c r="B3389">
        <v>143452774.27565473</v>
      </c>
    </row>
    <row r="3390" spans="1:2" x14ac:dyDescent="0.25">
      <c r="A3390">
        <f ca="1">31983.6494129867*(((RANDBETWEEN(3800,4910))))</f>
        <v>132860079.66154692</v>
      </c>
      <c r="B3390">
        <v>195153864.90696895</v>
      </c>
    </row>
    <row r="3391" spans="1:2" x14ac:dyDescent="0.25">
      <c r="A3391">
        <f ca="1">34691.0058999216*(((RANDBETWEEN(3800,4910))))</f>
        <v>141712759.10117978</v>
      </c>
      <c r="B3391">
        <v>155164569.9634892</v>
      </c>
    </row>
    <row r="3392" spans="1:2" x14ac:dyDescent="0.25">
      <c r="A3392">
        <f ca="1">32653.2074395531*(((RANDBETWEEN(3800,4910))))</f>
        <v>136523060.30477151</v>
      </c>
      <c r="B3392">
        <v>160077336.71430829</v>
      </c>
    </row>
    <row r="3393" spans="1:2" x14ac:dyDescent="0.25">
      <c r="A3393">
        <f ca="1">32365.611264614*(((RANDBETWEEN(3800,4910))))</f>
        <v>144577185.5190309</v>
      </c>
      <c r="B3393">
        <v>164184171.11839595</v>
      </c>
    </row>
    <row r="3394" spans="1:2" x14ac:dyDescent="0.25">
      <c r="A3394">
        <f ca="1">31043.1146960815*(((RANDBETWEEN(3800,4910))))</f>
        <v>148789648.7383188</v>
      </c>
      <c r="B3394">
        <v>172617945.86450201</v>
      </c>
    </row>
    <row r="3395" spans="1:2" x14ac:dyDescent="0.25">
      <c r="A3395">
        <f ca="1">38871.4515622145*(((RANDBETWEEN(3800,4910))))</f>
        <v>182967922.50334361</v>
      </c>
      <c r="B3395">
        <v>191189938.79933774</v>
      </c>
    </row>
    <row r="3396" spans="1:2" x14ac:dyDescent="0.25">
      <c r="A3396">
        <f ca="1">40774.2231927083*(((RANDBETWEEN(3800,4910))))</f>
        <v>194085302.39729166</v>
      </c>
      <c r="B3396">
        <v>183115963.39988911</v>
      </c>
    </row>
    <row r="3397" spans="1:2" x14ac:dyDescent="0.25">
      <c r="A3397">
        <f ca="1">31285.999383591*(((RANDBETWEEN(3800,4910))))</f>
        <v>126113863.51525548</v>
      </c>
      <c r="B3397">
        <v>171835154.38016063</v>
      </c>
    </row>
    <row r="3398" spans="1:2" x14ac:dyDescent="0.25">
      <c r="A3398">
        <f ca="1">32877.8639065043*(((RANDBETWEEN(3800,4910))))</f>
        <v>154295815.31322476</v>
      </c>
      <c r="B3398">
        <v>144027506.56762713</v>
      </c>
    </row>
    <row r="3399" spans="1:2" x14ac:dyDescent="0.25">
      <c r="A3399">
        <f ca="1">32595.6777348241*(((RANDBETWEEN(3800,4910))))</f>
        <v>139835457.4823952</v>
      </c>
      <c r="B3399">
        <v>147192873.07049924</v>
      </c>
    </row>
    <row r="3400" spans="1:2" x14ac:dyDescent="0.25">
      <c r="A3400">
        <f ca="1">38167.3460272804*(((RANDBETWEEN(3800,4910))))</f>
        <v>167096640.90743366</v>
      </c>
      <c r="B3400">
        <v>160957370.02761382</v>
      </c>
    </row>
    <row r="3401" spans="1:2" x14ac:dyDescent="0.25">
      <c r="A3401">
        <f ca="1">30499.4262815481*(((RANDBETWEEN(3800,4910))))</f>
        <v>125169645.45947319</v>
      </c>
      <c r="B3401">
        <v>175553432.23234838</v>
      </c>
    </row>
    <row r="3402" spans="1:2" x14ac:dyDescent="0.25">
      <c r="A3402">
        <f ca="1">31973.5403177421*(((RANDBETWEEN(3800,4910))))</f>
        <v>130547965.11734118</v>
      </c>
      <c r="B3402">
        <v>201815045.43295574</v>
      </c>
    </row>
    <row r="3403" spans="1:2" x14ac:dyDescent="0.25">
      <c r="A3403">
        <f ca="1">33686.7217866786*(((RANDBETWEEN(3800,4910))))</f>
        <v>156879063.36056235</v>
      </c>
      <c r="B3403">
        <v>165848922.01555234</v>
      </c>
    </row>
    <row r="3404" spans="1:2" x14ac:dyDescent="0.25">
      <c r="A3404">
        <f ca="1">32429.4934265354*(((RANDBETWEEN(3800,4910))))</f>
        <v>136884891.75340584</v>
      </c>
      <c r="B3404">
        <v>162675770.53958762</v>
      </c>
    </row>
    <row r="3405" spans="1:2" x14ac:dyDescent="0.25">
      <c r="A3405">
        <f ca="1">37338.5695597808*(((RANDBETWEEN(3800,4910))))</f>
        <v>147786058.31761241</v>
      </c>
      <c r="B3405">
        <v>158304107.52648032</v>
      </c>
    </row>
    <row r="3406" spans="1:2" x14ac:dyDescent="0.25">
      <c r="A3406">
        <f ca="1">29579.5025912072*(((RANDBETWEEN(3800,4910))))</f>
        <v>112579586.86213462</v>
      </c>
      <c r="B3406">
        <v>146463516.74605685</v>
      </c>
    </row>
    <row r="3407" spans="1:2" x14ac:dyDescent="0.25">
      <c r="A3407">
        <f ca="1">31865.6859853793*(((RANDBETWEEN(3800,4910))))</f>
        <v>128482445.89304915</v>
      </c>
      <c r="B3407">
        <v>183394662.09218246</v>
      </c>
    </row>
    <row r="3408" spans="1:2" x14ac:dyDescent="0.25">
      <c r="A3408">
        <f ca="1">32472.6814879404*(((RANDBETWEEN(3800,4910))))</f>
        <v>156063707.23104134</v>
      </c>
      <c r="B3408">
        <v>191759857.56654239</v>
      </c>
    </row>
    <row r="3409" spans="1:2" x14ac:dyDescent="0.25">
      <c r="A3409">
        <f ca="1">35714.1427515295*(((RANDBETWEEN(3800,4910))))</f>
        <v>169785034.64077145</v>
      </c>
      <c r="B3409">
        <v>171180060.02541286</v>
      </c>
    </row>
    <row r="3410" spans="1:2" x14ac:dyDescent="0.25">
      <c r="A3410">
        <f ca="1">31463.1774805135*(((RANDBETWEEN(3800,4910))))</f>
        <v>147876934.15841332</v>
      </c>
      <c r="B3410">
        <v>164337416.0942429</v>
      </c>
    </row>
    <row r="3411" spans="1:2" x14ac:dyDescent="0.25">
      <c r="A3411">
        <f ca="1">33262.2633882309*(((RANDBETWEEN(3800,4910))))</f>
        <v>138304491.16826388</v>
      </c>
      <c r="B3411">
        <v>149726408.7375021</v>
      </c>
    </row>
    <row r="3412" spans="1:2" x14ac:dyDescent="0.25">
      <c r="A3412">
        <f ca="1">31262.3966407331*(((RANDBETWEEN(3800,4910))))</f>
        <v>145401406.77604982</v>
      </c>
      <c r="B3412">
        <v>145546937.30830976</v>
      </c>
    </row>
    <row r="3413" spans="1:2" x14ac:dyDescent="0.25">
      <c r="A3413">
        <f ca="1">30364.7246525969*(((RANDBETWEEN(3800,4910))))</f>
        <v>135426671.95058203</v>
      </c>
      <c r="B3413">
        <v>175925748.66789594</v>
      </c>
    </row>
    <row r="3414" spans="1:2" x14ac:dyDescent="0.25">
      <c r="A3414">
        <f ca="1">30222.8094674753*(((RANDBETWEEN(3800,4910))))</f>
        <v>121525916.8687183</v>
      </c>
      <c r="B3414">
        <v>154113571.863415</v>
      </c>
    </row>
    <row r="3415" spans="1:2" x14ac:dyDescent="0.25">
      <c r="A3415">
        <f ca="1">29930.3455995014*(((RANDBETWEEN(3800,4910))))</f>
        <v>117386815.44124462</v>
      </c>
      <c r="B3415">
        <v>163752179.16415784</v>
      </c>
    </row>
    <row r="3416" spans="1:2" x14ac:dyDescent="0.25">
      <c r="A3416">
        <f ca="1">39042.1362560902*(((RANDBETWEEN(3800,4910))))</f>
        <v>166124289.76966372</v>
      </c>
      <c r="B3416">
        <v>167688179.75766304</v>
      </c>
    </row>
    <row r="3417" spans="1:2" x14ac:dyDescent="0.25">
      <c r="A3417">
        <f ca="1">32306.8522727535*(((RANDBETWEEN(3800,4910))))</f>
        <v>128775113.15919562</v>
      </c>
      <c r="B3417">
        <v>153759338.08827192</v>
      </c>
    </row>
    <row r="3418" spans="1:2" x14ac:dyDescent="0.25">
      <c r="A3418">
        <f ca="1">31701.2136303331*(((RANDBETWEEN(3800,4910))))</f>
        <v>123349422.23562612</v>
      </c>
      <c r="B3418">
        <v>170076125.23250693</v>
      </c>
    </row>
    <row r="3419" spans="1:2" x14ac:dyDescent="0.25">
      <c r="A3419">
        <f ca="1">31143.7745812173*(((RANDBETWEEN(3800,4910))))</f>
        <v>137312902.1285871</v>
      </c>
      <c r="B3419">
        <v>168680472.12679282</v>
      </c>
    </row>
    <row r="3420" spans="1:2" x14ac:dyDescent="0.25">
      <c r="A3420">
        <f ca="1">32666.5096243529*(((RANDBETWEEN(3800,4910))))</f>
        <v>150167944.74315044</v>
      </c>
      <c r="B3420">
        <v>171958089.93553355</v>
      </c>
    </row>
    <row r="3421" spans="1:2" x14ac:dyDescent="0.25">
      <c r="A3421">
        <f ca="1">32296.4782107924*(((RANDBETWEEN(3800,4910))))</f>
        <v>152051819.41641045</v>
      </c>
      <c r="B3421">
        <v>191989698.66615933</v>
      </c>
    </row>
    <row r="3422" spans="1:2" x14ac:dyDescent="0.25">
      <c r="A3422">
        <f ca="1">32131.1277337772*(((RANDBETWEEN(3800,4910))))</f>
        <v>156125149.65842319</v>
      </c>
      <c r="B3422">
        <v>154885715.89844933</v>
      </c>
    </row>
    <row r="3423" spans="1:2" x14ac:dyDescent="0.25">
      <c r="A3423">
        <f ca="1">33672.9831536901*(((RANDBETWEEN(3800,4910))))</f>
        <v>150450888.73068735</v>
      </c>
      <c r="B3423">
        <v>183022095.2399388</v>
      </c>
    </row>
    <row r="3424" spans="1:2" x14ac:dyDescent="0.25">
      <c r="A3424">
        <f ca="1">33055.8742283839*(((RANDBETWEEN(3800,4910))))</f>
        <v>153412312.29392985</v>
      </c>
      <c r="B3424">
        <v>149441845.57990989</v>
      </c>
    </row>
    <row r="3425" spans="1:2" x14ac:dyDescent="0.25">
      <c r="A3425">
        <f ca="1">40508.6744749638*(((RANDBETWEEN(3800,4910))))</f>
        <v>179574953.94751465</v>
      </c>
      <c r="B3425">
        <v>150462806.65439019</v>
      </c>
    </row>
    <row r="3426" spans="1:2" x14ac:dyDescent="0.25">
      <c r="A3426">
        <f ca="1">30835.404058714*(((RANDBETWEEN(3800,4910))))</f>
        <v>117606231.07993516</v>
      </c>
      <c r="B3426">
        <v>183191855.71617687</v>
      </c>
    </row>
    <row r="3427" spans="1:2" x14ac:dyDescent="0.25">
      <c r="A3427">
        <f ca="1">32180.5432160395*(((RANDBETWEEN(3800,4910))))</f>
        <v>151377275.2882497</v>
      </c>
      <c r="B3427">
        <v>149926041.21081096</v>
      </c>
    </row>
    <row r="3428" spans="1:2" x14ac:dyDescent="0.25">
      <c r="A3428">
        <f ca="1">36084.5413685033*(((RANDBETWEEN(3800,4910))))</f>
        <v>157003839.49435803</v>
      </c>
      <c r="B3428">
        <v>159795593.9882077</v>
      </c>
    </row>
    <row r="3429" spans="1:2" x14ac:dyDescent="0.25">
      <c r="A3429">
        <f ca="1">28875.7428987487*(((RANDBETWEEN(3800,4910))))</f>
        <v>131153624.24611655</v>
      </c>
      <c r="B3429">
        <v>170098546.72929242</v>
      </c>
    </row>
    <row r="3430" spans="1:2" x14ac:dyDescent="0.25">
      <c r="A3430">
        <f ca="1">34063.2598774358*(((RANDBETWEEN(3800,4910))))</f>
        <v>142690995.62657842</v>
      </c>
      <c r="B3430">
        <v>186892305.9213298</v>
      </c>
    </row>
    <row r="3431" spans="1:2" x14ac:dyDescent="0.25">
      <c r="A3431">
        <f ca="1">37461.7096827348*(((RANDBETWEEN(3800,4910))))</f>
        <v>157339180.66748634</v>
      </c>
      <c r="B3431">
        <v>147239025.65905806</v>
      </c>
    </row>
    <row r="3432" spans="1:2" x14ac:dyDescent="0.25">
      <c r="A3432">
        <f ca="1">28184.1449213431*(((RANDBETWEEN(3800,4910))))</f>
        <v>135142974.89784032</v>
      </c>
      <c r="B3432">
        <v>154358646.96367711</v>
      </c>
    </row>
    <row r="3433" spans="1:2" x14ac:dyDescent="0.25">
      <c r="A3433">
        <f ca="1">30913.1585682693*(((RANDBETWEEN(3800,4910))))</f>
        <v>135090502.94333693</v>
      </c>
      <c r="B3433">
        <v>147014040.77558735</v>
      </c>
    </row>
    <row r="3434" spans="1:2" x14ac:dyDescent="0.25">
      <c r="A3434">
        <f ca="1">32573.2907463776*(((RANDBETWEEN(3800,4910))))</f>
        <v>147850166.69780791</v>
      </c>
      <c r="B3434">
        <v>178312127.93244821</v>
      </c>
    </row>
    <row r="3435" spans="1:2" x14ac:dyDescent="0.25">
      <c r="A3435">
        <f ca="1">29052.9397760942*(((RANDBETWEEN(3800,4910))))</f>
        <v>126874188.00220351</v>
      </c>
      <c r="B3435">
        <v>176103802.08242148</v>
      </c>
    </row>
    <row r="3436" spans="1:2" x14ac:dyDescent="0.25">
      <c r="A3436">
        <f ca="1">33778.169568171*(((RANDBETWEEN(3800,4910))))</f>
        <v>152609770.10899675</v>
      </c>
      <c r="B3436">
        <v>173171214.6994772</v>
      </c>
    </row>
    <row r="3437" spans="1:2" x14ac:dyDescent="0.25">
      <c r="A3437">
        <f ca="1">36826.5942404258*(((RANDBETWEEN(3800,4910))))</f>
        <v>160563950.88825661</v>
      </c>
      <c r="B3437">
        <v>152475934.23139942</v>
      </c>
    </row>
    <row r="3438" spans="1:2" x14ac:dyDescent="0.25">
      <c r="A3438">
        <f ca="1">34047.5816783976*(((RANDBETWEEN(3800,4910))))</f>
        <v>146404601.21710974</v>
      </c>
      <c r="B3438">
        <v>197735059.01563323</v>
      </c>
    </row>
    <row r="3439" spans="1:2" x14ac:dyDescent="0.25">
      <c r="A3439">
        <f ca="1">32302.3148861151*(((RANDBETWEEN(3800,4910))))</f>
        <v>134797560.01975814</v>
      </c>
      <c r="B3439">
        <v>177100953.29514861</v>
      </c>
    </row>
    <row r="3440" spans="1:2" x14ac:dyDescent="0.25">
      <c r="A3440">
        <f ca="1">32115.9219473615*(((RANDBETWEEN(3800,4910))))</f>
        <v>139383101.2515488</v>
      </c>
      <c r="B3440">
        <v>180650960.34222576</v>
      </c>
    </row>
    <row r="3441" spans="1:2" x14ac:dyDescent="0.25">
      <c r="A3441">
        <f ca="1">30945.7399928047*(((RANDBETWEEN(3800,4910))))</f>
        <v>140060419.20743394</v>
      </c>
      <c r="B3441">
        <v>145548622.41519955</v>
      </c>
    </row>
    <row r="3442" spans="1:2" x14ac:dyDescent="0.25">
      <c r="A3442">
        <f ca="1">34003.0852929855*(((RANDBETWEEN(3800,4910))))</f>
        <v>162534747.70047045</v>
      </c>
      <c r="B3442">
        <v>170815288.13858899</v>
      </c>
    </row>
    <row r="3443" spans="1:2" x14ac:dyDescent="0.25">
      <c r="A3443">
        <f ca="1">40698.7321944578*(((RANDBETWEEN(3800,4910))))</f>
        <v>185057135.28819975</v>
      </c>
      <c r="B3443">
        <v>165387324.71860605</v>
      </c>
    </row>
    <row r="3444" spans="1:2" x14ac:dyDescent="0.25">
      <c r="A3444">
        <f ca="1">30976.8576418983*(((RANDBETWEEN(3800,4910))))</f>
        <v>145993930.06626666</v>
      </c>
      <c r="B3444">
        <v>149269714.52052176</v>
      </c>
    </row>
    <row r="3445" spans="1:2" x14ac:dyDescent="0.25">
      <c r="A3445">
        <f ca="1">30704.2232595188*(((RANDBETWEEN(3800,4910))))</f>
        <v>144340553.54299778</v>
      </c>
      <c r="B3445">
        <v>163313550.38328385</v>
      </c>
    </row>
    <row r="3446" spans="1:2" x14ac:dyDescent="0.25">
      <c r="A3446">
        <f ca="1">35017.491071547*(((RANDBETWEEN(3800,4910))))</f>
        <v>145147500.49156243</v>
      </c>
      <c r="B3446">
        <v>145552719.63653326</v>
      </c>
    </row>
    <row r="3447" spans="1:2" x14ac:dyDescent="0.25">
      <c r="A3447">
        <f ca="1">30087.3417626217*(((RANDBETWEEN(3800,4910))))</f>
        <v>117551244.26656286</v>
      </c>
      <c r="B3447">
        <v>176340234.96607095</v>
      </c>
    </row>
    <row r="3448" spans="1:2" x14ac:dyDescent="0.25">
      <c r="A3448">
        <f ca="1">33086.6408183552*(((RANDBETWEEN(3800,4910))))</f>
        <v>144191580.6863918</v>
      </c>
      <c r="B3448">
        <v>183875674.36903232</v>
      </c>
    </row>
    <row r="3449" spans="1:2" x14ac:dyDescent="0.25">
      <c r="A3449">
        <f ca="1">30535.2926527278*(((RANDBETWEEN(3800,4910))))</f>
        <v>133622440.64833681</v>
      </c>
      <c r="B3449">
        <v>143842030.08192471</v>
      </c>
    </row>
    <row r="3450" spans="1:2" x14ac:dyDescent="0.25">
      <c r="A3450">
        <f ca="1">30531.8694776119*(((RANDBETWEEN(3800,4910))))</f>
        <v>142889149.15522373</v>
      </c>
      <c r="B3450">
        <v>161850876.3950702</v>
      </c>
    </row>
    <row r="3451" spans="1:2" x14ac:dyDescent="0.25">
      <c r="A3451">
        <f ca="1">35813.1681227614*(((RANDBETWEEN(3800,4910))))</f>
        <v>175806842.31463552</v>
      </c>
      <c r="B3451">
        <v>173232675.69018471</v>
      </c>
    </row>
    <row r="3452" spans="1:2" x14ac:dyDescent="0.25">
      <c r="A3452">
        <f ca="1">32069.0934750409*(((RANDBETWEEN(3800,4910))))</f>
        <v>138057447.41005117</v>
      </c>
      <c r="B3452">
        <v>190866178.33181912</v>
      </c>
    </row>
    <row r="3453" spans="1:2" x14ac:dyDescent="0.25">
      <c r="A3453">
        <f ca="1">28789.5423495198*(((RANDBETWEEN(3800,4910))))</f>
        <v>139456543.14107415</v>
      </c>
      <c r="B3453">
        <v>164309566.78144163</v>
      </c>
    </row>
    <row r="3454" spans="1:2" x14ac:dyDescent="0.25">
      <c r="A3454">
        <f ca="1">40368.4425602169*(((RANDBETWEEN(3800,4910))))</f>
        <v>153601923.94162533</v>
      </c>
      <c r="B3454">
        <v>167156627.90615547</v>
      </c>
    </row>
    <row r="3455" spans="1:2" x14ac:dyDescent="0.25">
      <c r="A3455">
        <f ca="1">42146.9867792627*(((RANDBETWEEN(3800,4910))))</f>
        <v>162055164.16626525</v>
      </c>
      <c r="B3455">
        <v>178391475.56233805</v>
      </c>
    </row>
    <row r="3456" spans="1:2" x14ac:dyDescent="0.25">
      <c r="A3456">
        <f ca="1">29994.4089621396*(((RANDBETWEEN(3800,4910))))</f>
        <v>135874672.59849229</v>
      </c>
      <c r="B3456">
        <v>176906246.24528793</v>
      </c>
    </row>
    <row r="3457" spans="1:2" x14ac:dyDescent="0.25">
      <c r="A3457">
        <f ca="1">32242.9440536713*(((RANDBETWEEN(3800,4910))))</f>
        <v>148059599.09445867</v>
      </c>
      <c r="B3457">
        <v>191942954.95714781</v>
      </c>
    </row>
    <row r="3458" spans="1:2" x14ac:dyDescent="0.25">
      <c r="A3458">
        <f ca="1">31550.7062142259*(((RANDBETWEEN(3800,4910))))</f>
        <v>121312465.39369854</v>
      </c>
      <c r="B3458">
        <v>167018414.28214872</v>
      </c>
    </row>
    <row r="3459" spans="1:2" x14ac:dyDescent="0.25">
      <c r="A3459">
        <f ca="1">33434.6627557104*(((RANDBETWEEN(3800,4910))))</f>
        <v>140559322.2250067</v>
      </c>
      <c r="B3459">
        <v>184575800.05385518</v>
      </c>
    </row>
    <row r="3460" spans="1:2" x14ac:dyDescent="0.25">
      <c r="A3460">
        <f ca="1">31723.9939458826*(((RANDBETWEEN(3800,4910))))</f>
        <v>147231055.90284109</v>
      </c>
      <c r="B3460">
        <v>156875478.99111286</v>
      </c>
    </row>
    <row r="3461" spans="1:2" x14ac:dyDescent="0.25">
      <c r="A3461">
        <f ca="1">33463.7660602487*(((RANDBETWEEN(3800,4910))))</f>
        <v>150955048.69778195</v>
      </c>
      <c r="B3461">
        <v>167891161.67238423</v>
      </c>
    </row>
    <row r="3462" spans="1:2" x14ac:dyDescent="0.25">
      <c r="A3462">
        <f ca="1">29620.5979975061*(((RANDBETWEEN(3800,4910))))</f>
        <v>119756077.70391729</v>
      </c>
      <c r="B3462">
        <v>157233743.3276931</v>
      </c>
    </row>
    <row r="3463" spans="1:2" x14ac:dyDescent="0.25">
      <c r="A3463">
        <f ca="1">30747.5305842028*(((RANDBETWEEN(3800,4910))))</f>
        <v>138363887.62891263</v>
      </c>
      <c r="B3463">
        <v>175328610.19907296</v>
      </c>
    </row>
    <row r="3464" spans="1:2" x14ac:dyDescent="0.25">
      <c r="A3464">
        <f ca="1">31293.631512357*(((RANDBETWEEN(3800,4910))))</f>
        <v>119854608.69232713</v>
      </c>
      <c r="B3464">
        <v>163894890.62576687</v>
      </c>
    </row>
    <row r="3465" spans="1:2" x14ac:dyDescent="0.25">
      <c r="A3465">
        <f ca="1">37472.2246462351*(((RANDBETWEEN(3800,4910))))</f>
        <v>172859372.29308274</v>
      </c>
      <c r="B3465">
        <v>190081300.28025237</v>
      </c>
    </row>
    <row r="3466" spans="1:2" x14ac:dyDescent="0.25">
      <c r="A3466">
        <f ca="1">33813.2804224209*(((RANDBETWEEN(3800,4910))))</f>
        <v>135219308.40926117</v>
      </c>
      <c r="B3466">
        <v>157708905.0763185</v>
      </c>
    </row>
    <row r="3467" spans="1:2" x14ac:dyDescent="0.25">
      <c r="A3467">
        <f ca="1">32705.9948332587*(((RANDBETWEEN(3800,4910))))</f>
        <v>144658615.14750305</v>
      </c>
      <c r="B3467">
        <v>154775663.32768002</v>
      </c>
    </row>
    <row r="3468" spans="1:2" x14ac:dyDescent="0.25">
      <c r="A3468">
        <f ca="1">30851.2770033081*(((RANDBETWEEN(3800,4910))))</f>
        <v>128989189.15083116</v>
      </c>
      <c r="B3468">
        <v>171494417.02405027</v>
      </c>
    </row>
    <row r="3469" spans="1:2" x14ac:dyDescent="0.25">
      <c r="A3469">
        <f ca="1">33189.203645283*(((RANDBETWEEN(3800,4910))))</f>
        <v>143310981.34033182</v>
      </c>
      <c r="B3469">
        <v>175243283.11160406</v>
      </c>
    </row>
    <row r="3470" spans="1:2" x14ac:dyDescent="0.25">
      <c r="A3470">
        <f ca="1">31181.7881016546*(((RANDBETWEEN(3800,4910))))</f>
        <v>136108505.06372246</v>
      </c>
      <c r="B3470">
        <v>145109197.34981</v>
      </c>
    </row>
    <row r="3471" spans="1:2" x14ac:dyDescent="0.25">
      <c r="A3471">
        <f ca="1">28913.8162883308*(((RANDBETWEEN(3800,4910))))</f>
        <v>122218701.45077445</v>
      </c>
      <c r="B3471">
        <v>179721375.07369441</v>
      </c>
    </row>
    <row r="3472" spans="1:2" x14ac:dyDescent="0.25">
      <c r="A3472">
        <f ca="1">32166.4826850838*(((RANDBETWEEN(3800,4910))))</f>
        <v>145006503.9443579</v>
      </c>
      <c r="B3472">
        <v>169646406.23905212</v>
      </c>
    </row>
    <row r="3473" spans="1:2" x14ac:dyDescent="0.25">
      <c r="A3473">
        <f ca="1">40921.206947832*(((RANDBETWEEN(3800,4910))))</f>
        <v>200800362.4930115</v>
      </c>
      <c r="B3473">
        <v>164992430.0443131</v>
      </c>
    </row>
    <row r="3474" spans="1:2" x14ac:dyDescent="0.25">
      <c r="A3474">
        <f ca="1">31258.2580950057*(((RANDBETWEEN(3800,4910))))</f>
        <v>139224281.55515525</v>
      </c>
      <c r="B3474">
        <v>148070437.03737208</v>
      </c>
    </row>
    <row r="3475" spans="1:2" x14ac:dyDescent="0.25">
      <c r="A3475">
        <f ca="1">34039.0359812592*(((RANDBETWEEN(3800,4910))))</f>
        <v>144087239.30867013</v>
      </c>
      <c r="B3475">
        <v>183863262.39352027</v>
      </c>
    </row>
    <row r="3476" spans="1:2" x14ac:dyDescent="0.25">
      <c r="A3476">
        <f ca="1">30967.9302009285*(((RANDBETWEEN(3800,4910))))</f>
        <v>137064059.06930965</v>
      </c>
      <c r="B3476">
        <v>164814003.6646027</v>
      </c>
    </row>
    <row r="3477" spans="1:2" x14ac:dyDescent="0.25">
      <c r="A3477">
        <f ca="1">36343.7142121344*(((RANDBETWEEN(3800,4910))))</f>
        <v>150135883.41032732</v>
      </c>
      <c r="B3477">
        <v>146219596.65515402</v>
      </c>
    </row>
    <row r="3478" spans="1:2" x14ac:dyDescent="0.25">
      <c r="A3478">
        <f ca="1">35101.2503398518*(((RANDBETWEEN(3800,4910))))</f>
        <v>149741933.94980758</v>
      </c>
      <c r="B3478">
        <v>201105031.06290442</v>
      </c>
    </row>
    <row r="3479" spans="1:2" x14ac:dyDescent="0.25">
      <c r="A3479">
        <f ca="1">31026.0879454588*(((RANDBETWEEN(3800,4910))))</f>
        <v>121839447.36181669</v>
      </c>
      <c r="B3479">
        <v>153918070.35272747</v>
      </c>
    </row>
    <row r="3480" spans="1:2" x14ac:dyDescent="0.25">
      <c r="A3480">
        <f ca="1">41717.0154936914*(((RANDBETWEEN(3800,4910))))</f>
        <v>204788829.05853117</v>
      </c>
      <c r="B3480">
        <v>201046796.27208093</v>
      </c>
    </row>
    <row r="3481" spans="1:2" x14ac:dyDescent="0.25">
      <c r="A3481">
        <f ca="1">33024.6919101733*(((RANDBETWEEN(3800,4910))))</f>
        <v>139826545.5476737</v>
      </c>
      <c r="B3481">
        <v>151139717.24868715</v>
      </c>
    </row>
    <row r="3482" spans="1:2" x14ac:dyDescent="0.25">
      <c r="A3482">
        <f ca="1">39778.156121291*(((RANDBETWEEN(3800,4910))))</f>
        <v>160624194.41777292</v>
      </c>
      <c r="B3482">
        <v>156587003.53321341</v>
      </c>
    </row>
    <row r="3483" spans="1:2" x14ac:dyDescent="0.25">
      <c r="A3483">
        <f ca="1">37272.7559980102*(((RANDBETWEEN(3800,4910))))</f>
        <v>167727401.99104598</v>
      </c>
      <c r="B3483">
        <v>156648431.70213741</v>
      </c>
    </row>
    <row r="3484" spans="1:2" x14ac:dyDescent="0.25">
      <c r="A3484">
        <f ca="1">36372.7850968212*(((RANDBETWEEN(3800,4910))))</f>
        <v>156512094.27162167</v>
      </c>
      <c r="B3484">
        <v>178725538.42750329</v>
      </c>
    </row>
    <row r="3485" spans="1:2" x14ac:dyDescent="0.25">
      <c r="A3485">
        <f ca="1">31968.7540134851*(((RANDBETWEEN(3800,4910))))</f>
        <v>143539705.52054805</v>
      </c>
      <c r="B3485">
        <v>185765802.70641366</v>
      </c>
    </row>
    <row r="3486" spans="1:2" x14ac:dyDescent="0.25">
      <c r="A3486">
        <f ca="1">33327.4179191861*(((RANDBETWEEN(3800,4910))))</f>
        <v>135975865.11027938</v>
      </c>
      <c r="B3486">
        <v>143781855.59244281</v>
      </c>
    </row>
    <row r="3487" spans="1:2" x14ac:dyDescent="0.25">
      <c r="A3487">
        <f ca="1">34748.9099468923*(((RANDBETWEEN(3800,4910))))</f>
        <v>134721523.86410153</v>
      </c>
      <c r="B3487">
        <v>178458175.80306274</v>
      </c>
    </row>
    <row r="3488" spans="1:2" x14ac:dyDescent="0.25">
      <c r="A3488">
        <f ca="1">33501.7366016104*(((RANDBETWEEN(3800,4910))))</f>
        <v>137223113.12019631</v>
      </c>
      <c r="B3488">
        <v>200976894.72563565</v>
      </c>
    </row>
    <row r="3489" spans="1:2" x14ac:dyDescent="0.25">
      <c r="A3489">
        <f ca="1">37961.3020253061*(((RANDBETWEEN(3800,4910))))</f>
        <v>170522168.69767496</v>
      </c>
      <c r="B3489">
        <v>151464368.92446294</v>
      </c>
    </row>
    <row r="3490" spans="1:2" x14ac:dyDescent="0.25">
      <c r="A3490">
        <f ca="1">41650.3845638126*(((RANDBETWEEN(3800,4910))))</f>
        <v>163144556.33645403</v>
      </c>
      <c r="B3490">
        <v>155511261.28417727</v>
      </c>
    </row>
    <row r="3491" spans="1:2" x14ac:dyDescent="0.25">
      <c r="A3491">
        <f ca="1">31540.763206056*(((RANDBETWEEN(3800,4910))))</f>
        <v>124901422.29598176</v>
      </c>
      <c r="B3491">
        <v>156586541.93941742</v>
      </c>
    </row>
    <row r="3492" spans="1:2" x14ac:dyDescent="0.25">
      <c r="A3492">
        <f ca="1">31010.6620285983*(((RANDBETWEEN(3800,4910))))</f>
        <v>141780746.79475138</v>
      </c>
      <c r="B3492">
        <v>163008239.00455591</v>
      </c>
    </row>
    <row r="3493" spans="1:2" x14ac:dyDescent="0.25">
      <c r="A3493">
        <f ca="1">33006.4587530623*(((RANDBETWEEN(3800,4910))))</f>
        <v>154173168.83555418</v>
      </c>
      <c r="B3493">
        <v>201168745.43144554</v>
      </c>
    </row>
    <row r="3494" spans="1:2" x14ac:dyDescent="0.25">
      <c r="A3494">
        <f ca="1">31838.5382737197*(((RANDBETWEEN(3800,4910))))</f>
        <v>139930375.71299812</v>
      </c>
      <c r="B3494">
        <v>157489514.45304167</v>
      </c>
    </row>
    <row r="3495" spans="1:2" x14ac:dyDescent="0.25">
      <c r="A3495">
        <f ca="1">39714.9460123325*(((RANDBETWEEN(3800,4910))))</f>
        <v>178200962.75733614</v>
      </c>
      <c r="B3495">
        <v>152099235.32026079</v>
      </c>
    </row>
    <row r="3496" spans="1:2" x14ac:dyDescent="0.25">
      <c r="A3496">
        <f ca="1">31687.2814945093*(((RANDBETWEEN(3800,4910))))</f>
        <v>148866848.4612045</v>
      </c>
      <c r="B3496">
        <v>161044369.79311204</v>
      </c>
    </row>
    <row r="3497" spans="1:2" x14ac:dyDescent="0.25">
      <c r="A3497">
        <f ca="1">38163.9119168031*(((RANDBETWEEN(3800,4910))))</f>
        <v>166623639.42876235</v>
      </c>
      <c r="B3497">
        <v>152043979.53710705</v>
      </c>
    </row>
    <row r="3498" spans="1:2" x14ac:dyDescent="0.25">
      <c r="A3498">
        <f ca="1">34363.5144063816*(((RANDBETWEEN(3800,4910))))</f>
        <v>137454057.62552631</v>
      </c>
      <c r="B3498">
        <v>184644598.54924354</v>
      </c>
    </row>
    <row r="3499" spans="1:2" x14ac:dyDescent="0.25">
      <c r="A3499">
        <f ca="1">33775.1153068374*(((RANDBETWEEN(3800,4910))))</f>
        <v>148137655.73578879</v>
      </c>
      <c r="B3499">
        <v>148531668.58869553</v>
      </c>
    </row>
    <row r="3500" spans="1:2" x14ac:dyDescent="0.25">
      <c r="A3500">
        <f ca="1">29955.7301407252*(((RANDBETWEEN(3800,4910))))</f>
        <v>142020116.59717807</v>
      </c>
      <c r="B3500">
        <v>186870048.59175089</v>
      </c>
    </row>
    <row r="3501" spans="1:2" x14ac:dyDescent="0.25">
      <c r="A3501">
        <f ca="1">33717.4217696396*(((RANDBETWEEN(3800,4910))))</f>
        <v>143299042.52096832</v>
      </c>
      <c r="B3501">
        <v>179216642.06790534</v>
      </c>
    </row>
    <row r="3502" spans="1:2" x14ac:dyDescent="0.25">
      <c r="A3502">
        <f ca="1">32293.2366724585*(((RANDBETWEEN(3800,4910))))</f>
        <v>124716480.02903467</v>
      </c>
      <c r="B3502">
        <v>151292173.99106616</v>
      </c>
    </row>
    <row r="3503" spans="1:2" x14ac:dyDescent="0.25">
      <c r="A3503">
        <f ca="1">40677.311670636*(((RANDBETWEEN(3800,4910))))</f>
        <v>158641515.5154804</v>
      </c>
      <c r="B3503">
        <v>174606197.01541737</v>
      </c>
    </row>
    <row r="3504" spans="1:2" x14ac:dyDescent="0.25">
      <c r="A3504">
        <f ca="1">33834.4917115731*(((RANDBETWEEN(3800,4910))))</f>
        <v>164232622.76797605</v>
      </c>
      <c r="B3504">
        <v>197415102.90888116</v>
      </c>
    </row>
    <row r="3505" spans="1:2" x14ac:dyDescent="0.25">
      <c r="A3505">
        <f ca="1">31337.4343857649*(((RANDBETWEEN(3800,4910))))</f>
        <v>144026848.43697569</v>
      </c>
      <c r="B3505">
        <v>172813444.32287765</v>
      </c>
    </row>
    <row r="3506" spans="1:2" x14ac:dyDescent="0.25">
      <c r="A3506">
        <f ca="1">35791.1370967213*(((RANDBETWEEN(3800,4910))))</f>
        <v>153758724.96751454</v>
      </c>
      <c r="B3506">
        <v>148796015.62742364</v>
      </c>
    </row>
    <row r="3507" spans="1:2" x14ac:dyDescent="0.25">
      <c r="A3507">
        <f ca="1">40891.0049221384*(((RANDBETWEEN(3800,4910))))</f>
        <v>165608569.93466032</v>
      </c>
      <c r="B3507">
        <v>166164737.03239387</v>
      </c>
    </row>
    <row r="3508" spans="1:2" x14ac:dyDescent="0.25">
      <c r="A3508">
        <f ca="1">28112.8848689093*(((RANDBETWEEN(3800,4910))))</f>
        <v>114700570.26514989</v>
      </c>
      <c r="B3508">
        <v>187070185.47933728</v>
      </c>
    </row>
    <row r="3509" spans="1:2" x14ac:dyDescent="0.25">
      <c r="A3509">
        <f ca="1">38866.3414912629*(((RANDBETWEEN(3800,4910))))</f>
        <v>183721196.22919962</v>
      </c>
      <c r="B3509">
        <v>182507316.61640927</v>
      </c>
    </row>
    <row r="3510" spans="1:2" x14ac:dyDescent="0.25">
      <c r="A3510">
        <f ca="1">42114.9474694371*(((RANDBETWEEN(3800,4910))))</f>
        <v>187411516.23899487</v>
      </c>
      <c r="B3510">
        <v>156701931.94561458</v>
      </c>
    </row>
    <row r="3511" spans="1:2" x14ac:dyDescent="0.25">
      <c r="A3511">
        <f ca="1">31211.3759075503*(((RANDBETWEEN(3800,4910))))</f>
        <v>143665963.30245411</v>
      </c>
      <c r="B3511">
        <v>183524182.44931707</v>
      </c>
    </row>
    <row r="3512" spans="1:2" x14ac:dyDescent="0.25">
      <c r="A3512">
        <f ca="1">35897.5572236752*(((RANDBETWEEN(3800,4910))))</f>
        <v>155867193.46519759</v>
      </c>
      <c r="B3512">
        <v>173983309.75079733</v>
      </c>
    </row>
    <row r="3513" spans="1:2" x14ac:dyDescent="0.25">
      <c r="A3513">
        <f ca="1">30812.9186957201*(((RANDBETWEEN(3800,4910))))</f>
        <v>118814614.49069656</v>
      </c>
      <c r="B3513">
        <v>198251081.83037424</v>
      </c>
    </row>
    <row r="3514" spans="1:2" x14ac:dyDescent="0.25">
      <c r="A3514">
        <f ca="1">38023.5633017356*(((RANDBETWEEN(3800,4910))))</f>
        <v>165060288.29283443</v>
      </c>
      <c r="B3514">
        <v>188177975.99364835</v>
      </c>
    </row>
    <row r="3515" spans="1:2" x14ac:dyDescent="0.25">
      <c r="A3515">
        <f ca="1">30275.9926578445*(((RANDBETWEEN(3800,4910))))</f>
        <v>140117294.02050453</v>
      </c>
      <c r="B3515">
        <v>156810262.10656559</v>
      </c>
    </row>
    <row r="3516" spans="1:2" x14ac:dyDescent="0.25">
      <c r="A3516">
        <f ca="1">30889.0941708804*(((RANDBETWEEN(3800,4910))))</f>
        <v>135448677.93931073</v>
      </c>
      <c r="B3516">
        <v>152577212.06485379</v>
      </c>
    </row>
    <row r="3517" spans="1:2" x14ac:dyDescent="0.25">
      <c r="A3517">
        <f ca="1">29936.2901756095*(((RANDBETWEEN(3800,4910))))</f>
        <v>145789733.15521809</v>
      </c>
      <c r="B3517">
        <v>194386169.86026096</v>
      </c>
    </row>
    <row r="3518" spans="1:2" x14ac:dyDescent="0.25">
      <c r="A3518">
        <f ca="1">33633.3810911725*(((RANDBETWEEN(3800,4910))))</f>
        <v>132818221.92904033</v>
      </c>
      <c r="B3518">
        <v>170681535.06431699</v>
      </c>
    </row>
    <row r="3519" spans="1:2" x14ac:dyDescent="0.25">
      <c r="A3519">
        <f ca="1">30169.4473416912*(((RANDBETWEEN(3800,4910))))</f>
        <v>139262168.92924646</v>
      </c>
      <c r="B3519">
        <v>152389849.39675003</v>
      </c>
    </row>
    <row r="3520" spans="1:2" x14ac:dyDescent="0.25">
      <c r="A3520">
        <f ca="1">31151.9326216636*(((RANDBETWEEN(3800,4910))))</f>
        <v>121554841.08973132</v>
      </c>
      <c r="B3520">
        <v>166875415.72487795</v>
      </c>
    </row>
    <row r="3521" spans="1:2" x14ac:dyDescent="0.25">
      <c r="A3521">
        <f ca="1">32317.809075668*(((RANDBETWEEN(3800,4910))))</f>
        <v>130240770.57494207</v>
      </c>
      <c r="B3521">
        <v>179363146.80307454</v>
      </c>
    </row>
    <row r="3522" spans="1:2" x14ac:dyDescent="0.25">
      <c r="A3522">
        <f ca="1">31666.9022050759*(((RANDBETWEEN(3800,4910))))</f>
        <v>142121057.09638071</v>
      </c>
      <c r="B3522">
        <v>183334533.10781503</v>
      </c>
    </row>
    <row r="3523" spans="1:2" x14ac:dyDescent="0.25">
      <c r="A3523">
        <f ca="1">32437.0428211925*(((RANDBETWEEN(3800,4910))))</f>
        <v>152356790.13114136</v>
      </c>
      <c r="B3523">
        <v>184682570.04570693</v>
      </c>
    </row>
    <row r="3524" spans="1:2" x14ac:dyDescent="0.25">
      <c r="A3524">
        <f ca="1">31942.1693694304*(((RANDBETWEEN(3800,4910))))</f>
        <v>153354355.14263532</v>
      </c>
      <c r="B3524">
        <v>154913933.19401374</v>
      </c>
    </row>
    <row r="3525" spans="1:2" x14ac:dyDescent="0.25">
      <c r="A3525">
        <f ca="1">37418.823876507*(((RANDBETWEEN(3800,4910))))</f>
        <v>149226269.61950991</v>
      </c>
      <c r="B3525">
        <v>202901501.18756279</v>
      </c>
    </row>
    <row r="3526" spans="1:2" x14ac:dyDescent="0.25">
      <c r="A3526">
        <f ca="1">37057.7829618163*(((RANDBETWEEN(3800,4910))))</f>
        <v>147452918.40506715</v>
      </c>
      <c r="B3526">
        <v>156417162.72791523</v>
      </c>
    </row>
    <row r="3527" spans="1:2" x14ac:dyDescent="0.25">
      <c r="A3527">
        <f ca="1">36613.0623793031*(((RANDBETWEEN(3800,4910))))</f>
        <v>157106650.66958955</v>
      </c>
      <c r="B3527">
        <v>192925635.90664893</v>
      </c>
    </row>
    <row r="3528" spans="1:2" x14ac:dyDescent="0.25">
      <c r="A3528">
        <f ca="1">30912.4859182655*(((RANDBETWEEN(3800,4910))))</f>
        <v>125319217.91264822</v>
      </c>
      <c r="B3528">
        <v>164161462.25282961</v>
      </c>
    </row>
    <row r="3529" spans="1:2" x14ac:dyDescent="0.25">
      <c r="A3529">
        <f ca="1">28883.5023054217*(((RANDBETWEEN(3800,4910))))</f>
        <v>137254402.95536408</v>
      </c>
      <c r="B3529">
        <v>189138758.73405948</v>
      </c>
    </row>
    <row r="3530" spans="1:2" x14ac:dyDescent="0.25">
      <c r="A3530">
        <f ca="1">32504.2325898146*(((RANDBETWEEN(3800,4910))))</f>
        <v>139573174.74066386</v>
      </c>
      <c r="B3530">
        <v>154756543.59966007</v>
      </c>
    </row>
    <row r="3531" spans="1:2" x14ac:dyDescent="0.25">
      <c r="A3531">
        <f ca="1">31492.227009128*(((RANDBETWEEN(3800,4910))))</f>
        <v>126346814.7606214</v>
      </c>
      <c r="B3531">
        <v>189126464.4573555</v>
      </c>
    </row>
    <row r="3532" spans="1:2" x14ac:dyDescent="0.25">
      <c r="A3532">
        <f ca="1">33179.1957931156*(((RANDBETWEEN(3800,4910))))</f>
        <v>132119557.64818624</v>
      </c>
      <c r="B3532">
        <v>188232041.19416237</v>
      </c>
    </row>
    <row r="3533" spans="1:2" x14ac:dyDescent="0.25">
      <c r="A3533">
        <f ca="1">39511.0443644169*(((RANDBETWEEN(3800,4910))))</f>
        <v>191905142.47797266</v>
      </c>
      <c r="B3533">
        <v>146892939.59580353</v>
      </c>
    </row>
    <row r="3534" spans="1:2" x14ac:dyDescent="0.25">
      <c r="A3534">
        <f ca="1">32028.7255895204*(((RANDBETWEEN(3800,4910))))</f>
        <v>134520647.47598556</v>
      </c>
      <c r="B3534">
        <v>165031201.59417635</v>
      </c>
    </row>
    <row r="3535" spans="1:2" x14ac:dyDescent="0.25">
      <c r="A3535">
        <f ca="1">32564.8494081072*(((RANDBETWEEN(3800,4910))))</f>
        <v>140224241.55130956</v>
      </c>
      <c r="B3535">
        <v>186550718.88605475</v>
      </c>
    </row>
    <row r="3536" spans="1:2" x14ac:dyDescent="0.25">
      <c r="A3536">
        <f ca="1">36736.8839560804*(((RANDBETWEEN(3800,4910))))</f>
        <v>164177134.39972311</v>
      </c>
      <c r="B3536">
        <v>169600976.27718893</v>
      </c>
    </row>
    <row r="3537" spans="1:2" x14ac:dyDescent="0.25">
      <c r="A3537">
        <f ca="1">32775.6103375441*(((RANDBETWEEN(3800,4910))))</f>
        <v>139722426.86895055</v>
      </c>
      <c r="B3537">
        <v>154012726.26505914</v>
      </c>
    </row>
    <row r="3538" spans="1:2" x14ac:dyDescent="0.25">
      <c r="A3538">
        <f ca="1">28101.7997513735*(((RANDBETWEEN(3800,4910))))</f>
        <v>126654811.47944044</v>
      </c>
      <c r="B3538">
        <v>150845636.06479222</v>
      </c>
    </row>
    <row r="3539" spans="1:2" x14ac:dyDescent="0.25">
      <c r="A3539">
        <f ca="1">33408.3415121661*(((RANDBETWEEN(3800,4910))))</f>
        <v>157520330.22986338</v>
      </c>
      <c r="B3539">
        <v>147670913.28980738</v>
      </c>
    </row>
    <row r="3540" spans="1:2" x14ac:dyDescent="0.25">
      <c r="A3540">
        <f ca="1">31299.7906143655*(((RANDBETWEEN(3800,4910))))</f>
        <v>145731825.10048565</v>
      </c>
      <c r="B3540">
        <v>180872766.40449387</v>
      </c>
    </row>
    <row r="3541" spans="1:2" x14ac:dyDescent="0.25">
      <c r="A3541">
        <f ca="1">34521.0685689304*(((RANDBETWEEN(3800,4910))))</f>
        <v>160315842.43411261</v>
      </c>
      <c r="B3541">
        <v>150516234.35199875</v>
      </c>
    </row>
    <row r="3542" spans="1:2" x14ac:dyDescent="0.25">
      <c r="A3542">
        <f ca="1">31636.936727128*(((RANDBETWEEN(3800,4910))))</f>
        <v>130818733.36667447</v>
      </c>
      <c r="B3542">
        <v>173204426.15480319</v>
      </c>
    </row>
    <row r="3543" spans="1:2" x14ac:dyDescent="0.25">
      <c r="A3543">
        <f ca="1">32410.6675109244*(((RANDBETWEEN(3800,4910))))</f>
        <v>141829081.02780518</v>
      </c>
      <c r="B3543">
        <v>173265050.29659891</v>
      </c>
    </row>
    <row r="3544" spans="1:2" x14ac:dyDescent="0.25">
      <c r="A3544">
        <f ca="1">38869.1006714149*(((RANDBETWEEN(3800,4910))))</f>
        <v>166554096.37701303</v>
      </c>
      <c r="B3544">
        <v>184809496.05139199</v>
      </c>
    </row>
    <row r="3545" spans="1:2" x14ac:dyDescent="0.25">
      <c r="A3545">
        <f ca="1">33239.9175785502*(((RANDBETWEEN(3800,4910))))</f>
        <v>126943245.23248333</v>
      </c>
      <c r="B3545">
        <v>171547949.80858168</v>
      </c>
    </row>
    <row r="3546" spans="1:2" x14ac:dyDescent="0.25">
      <c r="A3546">
        <f ca="1">40278.7078072049*(((RANDBETWEEN(3800,4910))))</f>
        <v>175534608.62379879</v>
      </c>
      <c r="B3546">
        <v>163276237.28474259</v>
      </c>
    </row>
    <row r="3547" spans="1:2" x14ac:dyDescent="0.25">
      <c r="A3547">
        <f ca="1">31219.473476223*(((RANDBETWEEN(3800,4910))))</f>
        <v>127781304.93818058</v>
      </c>
      <c r="B3547">
        <v>162280456.41750389</v>
      </c>
    </row>
    <row r="3548" spans="1:2" x14ac:dyDescent="0.25">
      <c r="A3548">
        <f ca="1">31063.9684923894*(((RANDBETWEEN(3800,4910))))</f>
        <v>134351663.72958422</v>
      </c>
      <c r="B3548">
        <v>166170476.66611707</v>
      </c>
    </row>
    <row r="3549" spans="1:2" x14ac:dyDescent="0.25">
      <c r="A3549">
        <f ca="1">40292.9422551905*(((RANDBETWEEN(3800,4910))))</f>
        <v>170076509.25915942</v>
      </c>
      <c r="B3549">
        <v>161189533.02677184</v>
      </c>
    </row>
    <row r="3550" spans="1:2" x14ac:dyDescent="0.25">
      <c r="A3550">
        <f ca="1">29794.6939332757*(((RANDBETWEEN(3800,4910))))</f>
        <v>115633207.15504317</v>
      </c>
      <c r="B3550">
        <v>175635830.52077717</v>
      </c>
    </row>
    <row r="3551" spans="1:2" x14ac:dyDescent="0.25">
      <c r="A3551">
        <f ca="1">30729.2531787982*(((RANDBETWEEN(3800,4910))))</f>
        <v>134041002.3659177</v>
      </c>
      <c r="B3551">
        <v>160219875.51332051</v>
      </c>
    </row>
    <row r="3552" spans="1:2" x14ac:dyDescent="0.25">
      <c r="A3552">
        <f ca="1">43501.186596553*(((RANDBETWEEN(3800,4910))))</f>
        <v>184880043.03535026</v>
      </c>
      <c r="B3552">
        <v>151582462.53094012</v>
      </c>
    </row>
    <row r="3553" spans="1:2" x14ac:dyDescent="0.25">
      <c r="A3553">
        <f ca="1">32445.7031503368*(((RANDBETWEEN(3800,4910))))</f>
        <v>133514068.46363601</v>
      </c>
      <c r="B3553">
        <v>193353602.76566848</v>
      </c>
    </row>
    <row r="3554" spans="1:2" x14ac:dyDescent="0.25">
      <c r="A3554">
        <f ca="1">40543.452735994*(((RANDBETWEEN(3800,4910))))</f>
        <v>170444675.30211884</v>
      </c>
      <c r="B3554">
        <v>170435291.80293885</v>
      </c>
    </row>
    <row r="3555" spans="1:2" x14ac:dyDescent="0.25">
      <c r="A3555">
        <f ca="1">31236.4373070721*(((RANDBETWEEN(3800,4910))))</f>
        <v>134472862.60694525</v>
      </c>
      <c r="B3555">
        <v>184715005.24864742</v>
      </c>
    </row>
    <row r="3556" spans="1:2" x14ac:dyDescent="0.25">
      <c r="A3556">
        <f ca="1">32151.3114208386*(((RANDBETWEEN(3800,4910))))</f>
        <v>147799578.60159507</v>
      </c>
      <c r="B3556">
        <v>191885207.0194774</v>
      </c>
    </row>
    <row r="3557" spans="1:2" x14ac:dyDescent="0.25">
      <c r="A3557">
        <f ca="1">41497.54207377*(((RANDBETWEEN(3800,4910))))</f>
        <v>172297794.69029325</v>
      </c>
      <c r="B3557">
        <v>147093622.96749616</v>
      </c>
    </row>
    <row r="3558" spans="1:2" x14ac:dyDescent="0.25">
      <c r="A3558">
        <f ca="1">36944.6360067426*(((RANDBETWEEN(3800,4910))))</f>
        <v>176225913.7521621</v>
      </c>
      <c r="B3558">
        <v>144705140.63590869</v>
      </c>
    </row>
    <row r="3559" spans="1:2" x14ac:dyDescent="0.25">
      <c r="A3559">
        <f ca="1">33511.7458062734*(((RANDBETWEEN(3800,4910))))</f>
        <v>159013233.85076743</v>
      </c>
      <c r="B3559">
        <v>146299528.7427187</v>
      </c>
    </row>
    <row r="3560" spans="1:2" x14ac:dyDescent="0.25">
      <c r="A3560">
        <f ca="1">33592.1512024363*(((RANDBETWEEN(3800,4910))))</f>
        <v>149451480.69963899</v>
      </c>
      <c r="B3560">
        <v>147491344.77686852</v>
      </c>
    </row>
    <row r="3561" spans="1:2" x14ac:dyDescent="0.25">
      <c r="A3561">
        <f ca="1">35441.4547845617*(((RANDBETWEEN(3800,4910))))</f>
        <v>143750540.60618219</v>
      </c>
      <c r="B3561">
        <v>152342543.97852415</v>
      </c>
    </row>
    <row r="3562" spans="1:2" x14ac:dyDescent="0.25">
      <c r="A3562">
        <f ca="1">32611.4865940387*(((RANDBETWEEN(3800,4910))))</f>
        <v>152132584.96119067</v>
      </c>
      <c r="B3562">
        <v>190643295.57148656</v>
      </c>
    </row>
    <row r="3563" spans="1:2" x14ac:dyDescent="0.25">
      <c r="A3563">
        <f ca="1">36111.3917746182*(((RANDBETWEEN(3800,4910))))</f>
        <v>174418022.27140599</v>
      </c>
      <c r="B3563">
        <v>160892816.54112783</v>
      </c>
    </row>
    <row r="3564" spans="1:2" x14ac:dyDescent="0.25">
      <c r="A3564">
        <f ca="1">38368.3684353632*(((RANDBETWEEN(3800,4910))))</f>
        <v>161684304.58662069</v>
      </c>
      <c r="B3564">
        <v>189797679.45895517</v>
      </c>
    </row>
    <row r="3565" spans="1:2" x14ac:dyDescent="0.25">
      <c r="A3565">
        <f ca="1">30118.6179763044*(((RANDBETWEEN(3800,4910))))</f>
        <v>125715111.43309475</v>
      </c>
      <c r="B3565">
        <v>163982221.49133027</v>
      </c>
    </row>
    <row r="3566" spans="1:2" x14ac:dyDescent="0.25">
      <c r="A3566">
        <f ca="1">33449.8975175064*(((RANDBETWEEN(3800,4910))))</f>
        <v>156545520.38192993</v>
      </c>
      <c r="B3566">
        <v>157073397.81250912</v>
      </c>
    </row>
    <row r="3567" spans="1:2" x14ac:dyDescent="0.25">
      <c r="A3567">
        <f ca="1">29503.0716675896*(((RANDBETWEEN(3800,4910))))</f>
        <v>117746759.02535002</v>
      </c>
      <c r="B3567">
        <v>176874786.98068964</v>
      </c>
    </row>
    <row r="3568" spans="1:2" x14ac:dyDescent="0.25">
      <c r="A3568">
        <f ca="1">34185.4274300611*(((RANDBETWEEN(3800,4910))))</f>
        <v>154005350.57242522</v>
      </c>
      <c r="B3568">
        <v>145641921.0245558</v>
      </c>
    </row>
    <row r="3569" spans="1:2" x14ac:dyDescent="0.25">
      <c r="A3569">
        <f ca="1">32813.1460146123*(((RANDBETWEEN(3800,4910))))</f>
        <v>127150940.80662262</v>
      </c>
      <c r="B3569">
        <v>164624731.00373226</v>
      </c>
    </row>
    <row r="3570" spans="1:2" x14ac:dyDescent="0.25">
      <c r="A3570">
        <f ca="1">36162.5165141926*(((RANDBETWEEN(3800,4910))))</f>
        <v>167974889.20842454</v>
      </c>
      <c r="B3570">
        <v>152250993.73575309</v>
      </c>
    </row>
    <row r="3571" spans="1:2" x14ac:dyDescent="0.25">
      <c r="A3571">
        <f ca="1">37309.2933916956*(((RANDBETWEEN(3800,4910))))</f>
        <v>149908740.84783274</v>
      </c>
      <c r="B3571">
        <v>171453497.33062926</v>
      </c>
    </row>
    <row r="3572" spans="1:2" x14ac:dyDescent="0.25">
      <c r="A3572">
        <f ca="1">38755.69413837*(((RANDBETWEEN(3800,4910))))</f>
        <v>159363414.29697725</v>
      </c>
      <c r="B3572">
        <v>196947249.98915887</v>
      </c>
    </row>
    <row r="3573" spans="1:2" x14ac:dyDescent="0.25">
      <c r="A3573">
        <f ca="1">30721.3398880954*(((RANDBETWEEN(3800,4910))))</f>
        <v>127831495.27436513</v>
      </c>
      <c r="B3573">
        <v>158890700.17586705</v>
      </c>
    </row>
    <row r="3574" spans="1:2" x14ac:dyDescent="0.25">
      <c r="A3574">
        <f ca="1">41331.8614315316*(((RANDBETWEEN(3800,4910))))</f>
        <v>168799322.08637491</v>
      </c>
      <c r="B3574">
        <v>185677303.73842591</v>
      </c>
    </row>
    <row r="3575" spans="1:2" x14ac:dyDescent="0.25">
      <c r="A3575">
        <f ca="1">38340.9331654398*(((RANDBETWEEN(3800,4910))))</f>
        <v>173876131.90526944</v>
      </c>
      <c r="B3575">
        <v>159946019.17453498</v>
      </c>
    </row>
    <row r="3576" spans="1:2" x14ac:dyDescent="0.25">
      <c r="A3576">
        <f ca="1">39056.1684677658*(((RANDBETWEEN(3800,4910))))</f>
        <v>188328844.35156649</v>
      </c>
      <c r="B3576">
        <v>147147798.98522803</v>
      </c>
    </row>
    <row r="3577" spans="1:2" x14ac:dyDescent="0.25">
      <c r="A3577">
        <f ca="1">31609.7229417909*(((RANDBETWEEN(3800,4910))))</f>
        <v>138482196.20798591</v>
      </c>
      <c r="B3577">
        <v>189428327.03671959</v>
      </c>
    </row>
    <row r="3578" spans="1:2" x14ac:dyDescent="0.25">
      <c r="A3578">
        <f ca="1">34398.6202662934*(((RANDBETWEEN(3800,4910))))</f>
        <v>137697676.92597258</v>
      </c>
      <c r="B3578">
        <v>144981430.10813075</v>
      </c>
    </row>
    <row r="3579" spans="1:2" x14ac:dyDescent="0.25">
      <c r="A3579">
        <f ca="1">32933.1210836673*(((RANDBETWEEN(3800,4910))))</f>
        <v>151426490.74270225</v>
      </c>
      <c r="B3579">
        <v>189000031.03625235</v>
      </c>
    </row>
    <row r="3580" spans="1:2" x14ac:dyDescent="0.25">
      <c r="A3580">
        <f ca="1">37722.4266347199*(((RANDBETWEEN(3800,4910))))</f>
        <v>180577256.30040428</v>
      </c>
      <c r="B3580">
        <v>182128411.17708158</v>
      </c>
    </row>
    <row r="3581" spans="1:2" x14ac:dyDescent="0.25">
      <c r="A3581">
        <f ca="1">32768.047876336*(((RANDBETWEEN(3800,4910))))</f>
        <v>132022464.89375757</v>
      </c>
      <c r="B3581">
        <v>154270191.74878535</v>
      </c>
    </row>
    <row r="3582" spans="1:2" x14ac:dyDescent="0.25">
      <c r="A3582">
        <f ca="1">39886.7162537399*(((RANDBETWEEN(3800,4910))))</f>
        <v>154920005.92952564</v>
      </c>
      <c r="B3582">
        <v>188353219.43073046</v>
      </c>
    </row>
    <row r="3583" spans="1:2" x14ac:dyDescent="0.25">
      <c r="A3583">
        <f ca="1">31328.0238406928*(((RANDBETWEEN(3800,4910))))</f>
        <v>149685297.91083029</v>
      </c>
      <c r="B3583">
        <v>156703373.41365981</v>
      </c>
    </row>
    <row r="3584" spans="1:2" x14ac:dyDescent="0.25">
      <c r="A3584">
        <f ca="1">30157.163215716*(((RANDBETWEEN(3800,4910))))</f>
        <v>125755370.60953568</v>
      </c>
      <c r="B3584">
        <v>151526900.58852774</v>
      </c>
    </row>
    <row r="3585" spans="1:2" x14ac:dyDescent="0.25">
      <c r="A3585">
        <f ca="1">29487.1534878538*(((RANDBETWEEN(3800,4910))))</f>
        <v>124081941.87688889</v>
      </c>
      <c r="B3585">
        <v>145692664.0160749</v>
      </c>
    </row>
    <row r="3586" spans="1:2" x14ac:dyDescent="0.25">
      <c r="A3586">
        <f ca="1">32099.299300696*(((RANDBETWEEN(3800,4910))))</f>
        <v>124609479.88530205</v>
      </c>
      <c r="B3586">
        <v>200044630.78147626</v>
      </c>
    </row>
    <row r="3587" spans="1:2" x14ac:dyDescent="0.25">
      <c r="A3587">
        <f ca="1">38268.0190681703*(((RANDBETWEEN(3800,4910))))</f>
        <v>172741838.07372054</v>
      </c>
      <c r="B3587">
        <v>176703404.95950541</v>
      </c>
    </row>
    <row r="3588" spans="1:2" x14ac:dyDescent="0.25">
      <c r="A3588">
        <f ca="1">28666.6215871674*(((RANDBETWEEN(3800,4910))))</f>
        <v>137313117.40253183</v>
      </c>
      <c r="B3588">
        <v>151507740.30166274</v>
      </c>
    </row>
    <row r="3589" spans="1:2" x14ac:dyDescent="0.25">
      <c r="A3589">
        <f ca="1">37752.7058433454*(((RANDBETWEEN(3800,4910))))</f>
        <v>171699306.17553505</v>
      </c>
      <c r="B3589">
        <v>143649431.82261395</v>
      </c>
    </row>
    <row r="3590" spans="1:2" x14ac:dyDescent="0.25">
      <c r="A3590">
        <f ca="1">35764.4901450025*(((RANDBETWEEN(3800,4910))))</f>
        <v>172313313.51862219</v>
      </c>
      <c r="B3590">
        <v>172370433.60455379</v>
      </c>
    </row>
    <row r="3591" spans="1:2" x14ac:dyDescent="0.25">
      <c r="A3591">
        <f ca="1">41094.8025952154*(((RANDBETWEEN(3800,4910))))</f>
        <v>187885437.46532467</v>
      </c>
      <c r="B3591">
        <v>193482446.34093073</v>
      </c>
    </row>
    <row r="3592" spans="1:2" x14ac:dyDescent="0.25">
      <c r="A3592">
        <f ca="1">31587.3977747281*(((RANDBETWEEN(3800,4910))))</f>
        <v>134025328.75817135</v>
      </c>
      <c r="B3592">
        <v>194065550.29487225</v>
      </c>
    </row>
    <row r="3593" spans="1:2" x14ac:dyDescent="0.25">
      <c r="A3593">
        <f ca="1">31405.2788892433*(((RANDBETWEEN(3800,4910))))</f>
        <v>144087419.54384813</v>
      </c>
      <c r="B3593">
        <v>181621074.74400097</v>
      </c>
    </row>
    <row r="3594" spans="1:2" x14ac:dyDescent="0.25">
      <c r="A3594">
        <f ca="1">35126.1768161369*(((RANDBETWEEN(3800,4910))))</f>
        <v>140891095.20952496</v>
      </c>
      <c r="B3594">
        <v>193714290.59227356</v>
      </c>
    </row>
    <row r="3595" spans="1:2" x14ac:dyDescent="0.25">
      <c r="A3595">
        <f ca="1">29999.7755224592*(((RANDBETWEEN(3800,4910))))</f>
        <v>120869095.57998829</v>
      </c>
      <c r="B3595">
        <v>147279257.60778812</v>
      </c>
    </row>
    <row r="3596" spans="1:2" x14ac:dyDescent="0.25">
      <c r="A3596">
        <f ca="1">30406.0270654976*(((RANDBETWEEN(3800,4910))))</f>
        <v>127158005.187911</v>
      </c>
      <c r="B3596">
        <v>167225700.32994127</v>
      </c>
    </row>
    <row r="3597" spans="1:2" x14ac:dyDescent="0.25">
      <c r="A3597">
        <f ca="1">31478.8218322186*(((RANDBETWEEN(3800,4910))))</f>
        <v>136051467.95884863</v>
      </c>
      <c r="B3597">
        <v>201331423.05293906</v>
      </c>
    </row>
    <row r="3598" spans="1:2" x14ac:dyDescent="0.25">
      <c r="A3598">
        <f ca="1">35135.5566694076*(((RANDBETWEEN(3800,4910))))</f>
        <v>162361407.36933273</v>
      </c>
      <c r="B3598">
        <v>188876597.69223082</v>
      </c>
    </row>
    <row r="3599" spans="1:2" x14ac:dyDescent="0.25">
      <c r="A3599">
        <f ca="1">33387.5495993584*(((RANDBETWEEN(3800,4910))))</f>
        <v>147572969.22916409</v>
      </c>
      <c r="B3599">
        <v>159626287.89536363</v>
      </c>
    </row>
    <row r="3600" spans="1:2" x14ac:dyDescent="0.25">
      <c r="A3600">
        <f ca="1">32698.7054598089*(((RANDBETWEEN(3800,4910))))</f>
        <v>126903675.88951825</v>
      </c>
      <c r="B3600">
        <v>167975641.52959934</v>
      </c>
    </row>
    <row r="3601" spans="1:2" x14ac:dyDescent="0.25">
      <c r="A3601">
        <f ca="1">39520.5455153924*(((RANDBETWEEN(3800,4910))))</f>
        <v>182940605.19075128</v>
      </c>
      <c r="B3601">
        <v>198774717.47394687</v>
      </c>
    </row>
    <row r="3602" spans="1:2" x14ac:dyDescent="0.25">
      <c r="A3602">
        <f ca="1">31313.0161935786*(((RANDBETWEEN(3800,4910))))</f>
        <v>128759122.58799535</v>
      </c>
      <c r="B3602">
        <v>164457576.35320586</v>
      </c>
    </row>
    <row r="3603" spans="1:2" x14ac:dyDescent="0.25">
      <c r="A3603">
        <f ca="1">38144.3526080829*(((RANDBETWEEN(3800,4910))))</f>
        <v>165432057.26125532</v>
      </c>
      <c r="B3603">
        <v>152932306.73954797</v>
      </c>
    </row>
    <row r="3604" spans="1:2" x14ac:dyDescent="0.25">
      <c r="A3604">
        <f ca="1">27338.4410488011*(((RANDBETWEEN(3800,4910))))</f>
        <v>104460183.2474691</v>
      </c>
      <c r="B3604">
        <v>180948307.60304287</v>
      </c>
    </row>
    <row r="3605" spans="1:2" x14ac:dyDescent="0.25">
      <c r="A3605">
        <f ca="1">32186.1289872306*(((RANDBETWEEN(3800,4910))))</f>
        <v>134827694.32750908</v>
      </c>
      <c r="B3605">
        <v>148949903.73793939</v>
      </c>
    </row>
    <row r="3606" spans="1:2" x14ac:dyDescent="0.25">
      <c r="A3606">
        <f ca="1">38009.3072855002*(((RANDBETWEEN(3800,4910))))</f>
        <v>180658237.52798259</v>
      </c>
      <c r="B3606">
        <v>176694194.93664604</v>
      </c>
    </row>
    <row r="3607" spans="1:2" x14ac:dyDescent="0.25">
      <c r="A3607">
        <f ca="1">30180.4828810433*(((RANDBETWEEN(3800,4910))))</f>
        <v>141516284.22921196</v>
      </c>
      <c r="B3607">
        <v>155942807.02718276</v>
      </c>
    </row>
    <row r="3608" spans="1:2" x14ac:dyDescent="0.25">
      <c r="A3608">
        <f ca="1">32332.0039581654*(((RANDBETWEEN(3800,4910))))</f>
        <v>158168163.36334524</v>
      </c>
      <c r="B3608">
        <v>150914037.2483815</v>
      </c>
    </row>
    <row r="3609" spans="1:2" x14ac:dyDescent="0.25">
      <c r="A3609">
        <f ca="1">30069.9454978428*(((RANDBETWEEN(3800,4910))))</f>
        <v>123617545.94163182</v>
      </c>
      <c r="B3609">
        <v>192881312.28806117</v>
      </c>
    </row>
    <row r="3610" spans="1:2" x14ac:dyDescent="0.25">
      <c r="A3610">
        <f ca="1">33872.2566437403*(((RANDBETWEEN(3800,4910))))</f>
        <v>145786192.59465808</v>
      </c>
      <c r="B3610">
        <v>154322023.20409402</v>
      </c>
    </row>
    <row r="3611" spans="1:2" x14ac:dyDescent="0.25">
      <c r="A3611">
        <f ca="1">31723.3706740084*(((RANDBETWEEN(3800,4910))))</f>
        <v>130668563.80624053</v>
      </c>
      <c r="B3611">
        <v>151221790.59817263</v>
      </c>
    </row>
    <row r="3612" spans="1:2" x14ac:dyDescent="0.25">
      <c r="A3612">
        <f ca="1">41676.6296569327*(((RANDBETWEEN(3800,4910))))</f>
        <v>179209507.5248107</v>
      </c>
      <c r="B3612">
        <v>196575517.96799546</v>
      </c>
    </row>
    <row r="3613" spans="1:2" x14ac:dyDescent="0.25">
      <c r="A3613">
        <f ca="1">32036.6266095332*(((RANDBETWEEN(3800,4910))))</f>
        <v>126993187.88018967</v>
      </c>
      <c r="B3613">
        <v>144513330.14094555</v>
      </c>
    </row>
    <row r="3614" spans="1:2" x14ac:dyDescent="0.25">
      <c r="A3614">
        <f ca="1">31754.5794563192*(((RANDBETWEEN(3800,4910))))</f>
        <v>138767512.22411481</v>
      </c>
      <c r="B3614">
        <v>202235660.14455938</v>
      </c>
    </row>
    <row r="3615" spans="1:2" x14ac:dyDescent="0.25">
      <c r="A3615">
        <f ca="1">35778.3094496104*(((RANDBETWEEN(3800,4910))))</f>
        <v>156780552.00819257</v>
      </c>
      <c r="B3615">
        <v>169493273.11595309</v>
      </c>
    </row>
    <row r="3616" spans="1:2" x14ac:dyDescent="0.25">
      <c r="A3616">
        <f ca="1">31378.4388378787*(((RANDBETWEEN(3800,4910))))</f>
        <v>129969493.6664937</v>
      </c>
      <c r="B3616">
        <v>183111141.67218143</v>
      </c>
    </row>
    <row r="3617" spans="1:2" x14ac:dyDescent="0.25">
      <c r="A3617">
        <f ca="1">33158.786862185*(((RANDBETWEEN(3800,4910))))</f>
        <v>147788713.04475862</v>
      </c>
      <c r="B3617">
        <v>173523863.03280693</v>
      </c>
    </row>
    <row r="3618" spans="1:2" x14ac:dyDescent="0.25">
      <c r="A3618">
        <f ca="1">30919.5022953556*(((RANDBETWEEN(3800,4910))))</f>
        <v>140096264.90025625</v>
      </c>
      <c r="B3618">
        <v>153795595.42081362</v>
      </c>
    </row>
    <row r="3619" spans="1:2" x14ac:dyDescent="0.25">
      <c r="A3619">
        <f ca="1">31704.7340167537*(((RANDBETWEEN(3800,4910))))</f>
        <v>151675447.5361495</v>
      </c>
      <c r="B3619">
        <v>180703660.37701416</v>
      </c>
    </row>
    <row r="3620" spans="1:2" x14ac:dyDescent="0.25">
      <c r="A3620">
        <f ca="1">31368.9115149198*(((RANDBETWEEN(3800,4910))))</f>
        <v>127734207.68875343</v>
      </c>
      <c r="B3620">
        <v>155636368.61325052</v>
      </c>
    </row>
    <row r="3621" spans="1:2" x14ac:dyDescent="0.25">
      <c r="A3621">
        <f ca="1">29467.6231063255*(((RANDBETWEEN(3800,4910))))</f>
        <v>126209829.76439199</v>
      </c>
      <c r="B3621">
        <v>158611098.29845592</v>
      </c>
    </row>
    <row r="3622" spans="1:2" x14ac:dyDescent="0.25">
      <c r="A3622">
        <f ca="1">29228.0814437876*(((RANDBETWEEN(3800,4910))))</f>
        <v>135472157.49195549</v>
      </c>
      <c r="B3622">
        <v>170544265.11904234</v>
      </c>
    </row>
    <row r="3623" spans="1:2" x14ac:dyDescent="0.25">
      <c r="A3623">
        <f ca="1">36771.2485654878*(((RANDBETWEEN(3800,4910))))</f>
        <v>179480464.24814579</v>
      </c>
      <c r="B3623">
        <v>165436356.29986235</v>
      </c>
    </row>
    <row r="3624" spans="1:2" x14ac:dyDescent="0.25">
      <c r="A3624">
        <f ca="1">31423.6002177635*(((RANDBETWEEN(3800,4910))))</f>
        <v>143857241.79692134</v>
      </c>
      <c r="B3624">
        <v>184757461.27640098</v>
      </c>
    </row>
    <row r="3625" spans="1:2" x14ac:dyDescent="0.25">
      <c r="A3625">
        <f ca="1">29361.0270127322*(((RANDBETWEEN(3800,4910))))</f>
        <v>128894908.58589454</v>
      </c>
      <c r="B3625">
        <v>148113076.97118717</v>
      </c>
    </row>
    <row r="3626" spans="1:2" x14ac:dyDescent="0.25">
      <c r="A3626">
        <f ca="1">33008.5506533877*(((RANDBETWEEN(3800,4910))))</f>
        <v>148373435.18697774</v>
      </c>
      <c r="B3626">
        <v>155551566.6436381</v>
      </c>
    </row>
    <row r="3627" spans="1:2" x14ac:dyDescent="0.25">
      <c r="A3627">
        <f ca="1">32066.6750495174*(((RANDBETWEEN(3800,4910))))</f>
        <v>155234773.91471359</v>
      </c>
      <c r="B3627">
        <v>149252078.12102142</v>
      </c>
    </row>
    <row r="3628" spans="1:2" x14ac:dyDescent="0.25">
      <c r="A3628">
        <f ca="1">32769.828448934*(((RANDBETWEEN(3800,4910))))</f>
        <v>140287635.58988655</v>
      </c>
      <c r="B3628">
        <v>181020126.4470906</v>
      </c>
    </row>
    <row r="3629" spans="1:2" x14ac:dyDescent="0.25">
      <c r="A3629">
        <f ca="1">38669.9931513255*(((RANDBETWEEN(3800,4910))))</f>
        <v>153133172.8792488</v>
      </c>
      <c r="B3629">
        <v>175731669.03891498</v>
      </c>
    </row>
    <row r="3630" spans="1:2" x14ac:dyDescent="0.25">
      <c r="A3630">
        <f ca="1">30063.5605139502*(((RANDBETWEEN(3800,4910))))</f>
        <v>147040874.47373065</v>
      </c>
      <c r="B3630">
        <v>142965618.0953505</v>
      </c>
    </row>
    <row r="3631" spans="1:2" x14ac:dyDescent="0.25">
      <c r="A3631">
        <f ca="1">41829.8436707437*(((RANDBETWEEN(3800,4910))))</f>
        <v>171125890.45701256</v>
      </c>
      <c r="B3631">
        <v>183898162.79387414</v>
      </c>
    </row>
    <row r="3632" spans="1:2" x14ac:dyDescent="0.25">
      <c r="A3632">
        <f ca="1">32943.3584717924*(((RANDBETWEEN(3800,4910))))</f>
        <v>156316235.9486548</v>
      </c>
      <c r="B3632">
        <v>144628230.3070623</v>
      </c>
    </row>
    <row r="3633" spans="1:2" x14ac:dyDescent="0.25">
      <c r="A3633">
        <f ca="1">32136.7178024708*(((RANDBETWEEN(3800,4910))))</f>
        <v>138959167.77788371</v>
      </c>
      <c r="B3633">
        <v>158316924.55502591</v>
      </c>
    </row>
    <row r="3634" spans="1:2" x14ac:dyDescent="0.25">
      <c r="A3634">
        <f ca="1">31873.0229762003*(((RANDBETWEEN(3800,4910))))</f>
        <v>152384922.84921342</v>
      </c>
      <c r="B3634">
        <v>146902136.48035121</v>
      </c>
    </row>
    <row r="3635" spans="1:2" x14ac:dyDescent="0.25">
      <c r="A3635">
        <f ca="1">41822.0475351081*(((RANDBETWEEN(3800,4910))))</f>
        <v>187362772.95728415</v>
      </c>
      <c r="B3635">
        <v>172475225.49105984</v>
      </c>
    </row>
    <row r="3636" spans="1:2" x14ac:dyDescent="0.25">
      <c r="A3636">
        <f ca="1">30018.9942469218*(((RANDBETWEEN(3800,4910))))</f>
        <v>131663308.7669991</v>
      </c>
      <c r="B3636">
        <v>160351154.82842857</v>
      </c>
    </row>
    <row r="3637" spans="1:2" x14ac:dyDescent="0.25">
      <c r="A3637">
        <f ca="1">33876.3992261344*(((RANDBETWEEN(3800,4910))))</f>
        <v>166163738.20418915</v>
      </c>
      <c r="B3637">
        <v>150842664.23195609</v>
      </c>
    </row>
    <row r="3638" spans="1:2" x14ac:dyDescent="0.25">
      <c r="A3638">
        <f ca="1">30879.2162919892*(((RANDBETWEEN(3800,4910))))</f>
        <v>129322157.8308506</v>
      </c>
      <c r="B3638">
        <v>144487918.91276067</v>
      </c>
    </row>
    <row r="3639" spans="1:2" x14ac:dyDescent="0.25">
      <c r="A3639">
        <f ca="1">30688.8074109288*(((RANDBETWEEN(3800,4910))))</f>
        <v>136043483.25264719</v>
      </c>
      <c r="B3639">
        <v>150825241.43322343</v>
      </c>
    </row>
    <row r="3640" spans="1:2" x14ac:dyDescent="0.25">
      <c r="A3640">
        <f ca="1">31104.2851761531*(((RANDBETWEEN(3800,4910))))</f>
        <v>119098307.93949011</v>
      </c>
      <c r="B3640">
        <v>145818862.66325462</v>
      </c>
    </row>
    <row r="3641" spans="1:2" x14ac:dyDescent="0.25">
      <c r="A3641">
        <f ca="1">39998.3119093716*(((RANDBETWEEN(3800,4910))))</f>
        <v>162433144.66395789</v>
      </c>
      <c r="B3641">
        <v>200028110.24620384</v>
      </c>
    </row>
    <row r="3642" spans="1:2" x14ac:dyDescent="0.25">
      <c r="A3642">
        <f ca="1">27679.2076124229*(((RANDBETWEEN(3800,4910))))</f>
        <v>115505333.36664073</v>
      </c>
      <c r="B3642">
        <v>144234827.30633852</v>
      </c>
    </row>
    <row r="3643" spans="1:2" x14ac:dyDescent="0.25">
      <c r="A3643">
        <f ca="1">41199.2328449097*(((RANDBETWEEN(3800,4910))))</f>
        <v>184531363.91235071</v>
      </c>
      <c r="B3643">
        <v>200149924.84571558</v>
      </c>
    </row>
    <row r="3644" spans="1:2" x14ac:dyDescent="0.25">
      <c r="A3644">
        <f ca="1">31744.7313674415*(((RANDBETWEEN(3800,4910))))</f>
        <v>151644581.74226797</v>
      </c>
      <c r="B3644">
        <v>164299657.47537339</v>
      </c>
    </row>
    <row r="3645" spans="1:2" x14ac:dyDescent="0.25">
      <c r="A3645">
        <f ca="1">39467.7919669147*(((RANDBETWEEN(3800,4910))))</f>
        <v>168922149.61839479</v>
      </c>
      <c r="B3645">
        <v>151666395.09498075</v>
      </c>
    </row>
    <row r="3646" spans="1:2" x14ac:dyDescent="0.25">
      <c r="A3646">
        <f ca="1">37231.3454986296*(((RANDBETWEEN(3800,4910))))</f>
        <v>154026076.32783052</v>
      </c>
      <c r="B3646">
        <v>161031647.34188145</v>
      </c>
    </row>
    <row r="3647" spans="1:2" x14ac:dyDescent="0.25">
      <c r="A3647">
        <f ca="1">35561.5072576634*(((RANDBETWEEN(3800,4910))))</f>
        <v>141321429.84195432</v>
      </c>
      <c r="B3647">
        <v>202209662.33288714</v>
      </c>
    </row>
    <row r="3648" spans="1:2" x14ac:dyDescent="0.25">
      <c r="A3648">
        <f ca="1">35539.9455306624*(((RANDBETWEEN(3800,4910))))</f>
        <v>154421063.33072817</v>
      </c>
      <c r="B3648">
        <v>186401343.19902059</v>
      </c>
    </row>
    <row r="3649" spans="1:2" x14ac:dyDescent="0.25">
      <c r="A3649">
        <f ca="1">31919.8455111705*(((RANDBETWEEN(3800,4910))))</f>
        <v>150629750.96721375</v>
      </c>
      <c r="B3649">
        <v>144821007.2280381</v>
      </c>
    </row>
    <row r="3650" spans="1:2" x14ac:dyDescent="0.25">
      <c r="A3650">
        <f ca="1">32081.4829697511*(((RANDBETWEEN(3800,4910))))</f>
        <v>143243821.45993885</v>
      </c>
      <c r="B3650">
        <v>146010958.1963957</v>
      </c>
    </row>
    <row r="3651" spans="1:2" x14ac:dyDescent="0.25">
      <c r="A3651">
        <f ca="1">34308.7829128*(((RANDBETWEEN(3800,4910))))</f>
        <v>158952591.23500216</v>
      </c>
      <c r="B3651">
        <v>154583826.88964117</v>
      </c>
    </row>
    <row r="3652" spans="1:2" x14ac:dyDescent="0.25">
      <c r="A3652">
        <f ca="1">32843.9331159346*(((RANDBETWEEN(3800,4910))))</f>
        <v>145104496.506199</v>
      </c>
      <c r="B3652">
        <v>183437929.27498132</v>
      </c>
    </row>
    <row r="3653" spans="1:2" x14ac:dyDescent="0.25">
      <c r="A3653">
        <f ca="1">32263.0464357855*(((RANDBETWEEN(3800,4910))))</f>
        <v>142150982.59607103</v>
      </c>
      <c r="B3653">
        <v>197321044.77196464</v>
      </c>
    </row>
    <row r="3654" spans="1:2" x14ac:dyDescent="0.25">
      <c r="A3654">
        <f ca="1">32726.5084572604*(((RANDBETWEEN(3800,4910))))</f>
        <v>156399983.91724724</v>
      </c>
      <c r="B3654">
        <v>178877705.93450433</v>
      </c>
    </row>
    <row r="3655" spans="1:2" x14ac:dyDescent="0.25">
      <c r="A3655">
        <f ca="1">31469.2468832105*(((RANDBETWEEN(3800,4910))))</f>
        <v>142744503.86224261</v>
      </c>
      <c r="B3655">
        <v>151453065.91315818</v>
      </c>
    </row>
    <row r="3656" spans="1:2" x14ac:dyDescent="0.25">
      <c r="A3656">
        <f ca="1">31639.0531377814*(((RANDBETWEEN(3800,4910))))</f>
        <v>151962372.22076413</v>
      </c>
      <c r="B3656">
        <v>151325714.95381251</v>
      </c>
    </row>
    <row r="3657" spans="1:2" x14ac:dyDescent="0.25">
      <c r="A3657">
        <f ca="1">30198.1798240111*(((RANDBETWEEN(3800,4910))))</f>
        <v>129459596.9055357</v>
      </c>
      <c r="B3657">
        <v>163601256.29824471</v>
      </c>
    </row>
    <row r="3658" spans="1:2" x14ac:dyDescent="0.25">
      <c r="A3658">
        <f ca="1">27847.5030210291*(((RANDBETWEEN(3800,4910))))</f>
        <v>110443196.9814015</v>
      </c>
      <c r="B3658">
        <v>170305949.31765449</v>
      </c>
    </row>
    <row r="3659" spans="1:2" x14ac:dyDescent="0.25">
      <c r="A3659">
        <f ca="1">39600.6813892004*(((RANDBETWEEN(3800,4910))))</f>
        <v>163788418.22573301</v>
      </c>
      <c r="B3659">
        <v>146100161.02092734</v>
      </c>
    </row>
    <row r="3660" spans="1:2" x14ac:dyDescent="0.25">
      <c r="A3660">
        <f ca="1">29754.455298835*(((RANDBETWEEN(3800,4910))))</f>
        <v>113394229.1438601</v>
      </c>
      <c r="B3660">
        <v>163179867.19167644</v>
      </c>
    </row>
    <row r="3661" spans="1:2" x14ac:dyDescent="0.25">
      <c r="A3661">
        <f ca="1">30314.8884052474*(((RANDBETWEEN(3800,4910))))</f>
        <v>126443399.53828692</v>
      </c>
      <c r="B3661">
        <v>190469727.25535336</v>
      </c>
    </row>
    <row r="3662" spans="1:2" x14ac:dyDescent="0.25">
      <c r="A3662">
        <f ca="1">31244.4811360957*(((RANDBETWEEN(3800,4910))))</f>
        <v>126946326.85595693</v>
      </c>
      <c r="B3662">
        <v>174734497.09820703</v>
      </c>
    </row>
    <row r="3663" spans="1:2" x14ac:dyDescent="0.25">
      <c r="A3663">
        <f ca="1">30757.6656280177*(((RANDBETWEEN(3800,4910))))</f>
        <v>130873867.24721539</v>
      </c>
      <c r="B3663">
        <v>144828101.8006295</v>
      </c>
    </row>
    <row r="3664" spans="1:2" x14ac:dyDescent="0.25">
      <c r="A3664">
        <f ca="1">29188.8165003754*(((RANDBETWEEN(3800,4910))))</f>
        <v>136311773.05675328</v>
      </c>
      <c r="B3664">
        <v>142934463.40919799</v>
      </c>
    </row>
    <row r="3665" spans="1:2" x14ac:dyDescent="0.25">
      <c r="A3665">
        <f ca="1">30109.1999880341*(((RANDBETWEEN(3800,4910))))</f>
        <v>123929467.15074819</v>
      </c>
      <c r="B3665">
        <v>146034467.92954528</v>
      </c>
    </row>
    <row r="3666" spans="1:2" x14ac:dyDescent="0.25">
      <c r="A3666">
        <f ca="1">29349.5548762993*(((RANDBETWEEN(3800,4910))))</f>
        <v>128961944.12645905</v>
      </c>
      <c r="B3666">
        <v>170091418.87917414</v>
      </c>
    </row>
    <row r="3667" spans="1:2" x14ac:dyDescent="0.25">
      <c r="A3667">
        <f ca="1">34479.1800958469*(((RANDBETWEEN(3800,4910))))</f>
        <v>166948190.02409115</v>
      </c>
      <c r="B3667">
        <v>182324384.11037713</v>
      </c>
    </row>
    <row r="3668" spans="1:2" x14ac:dyDescent="0.25">
      <c r="A3668">
        <f ca="1">31525.5601058063*(((RANDBETWEEN(3800,4910))))</f>
        <v>142022648.27665758</v>
      </c>
      <c r="B3668">
        <v>147685717.83148658</v>
      </c>
    </row>
    <row r="3669" spans="1:2" x14ac:dyDescent="0.25">
      <c r="A3669">
        <f ca="1">37527.0100672601*(((RANDBETWEEN(3800,4910))))</f>
        <v>151984390.77240333</v>
      </c>
      <c r="B3669">
        <v>156899745.90149495</v>
      </c>
    </row>
    <row r="3670" spans="1:2" x14ac:dyDescent="0.25">
      <c r="A3670">
        <f ca="1">31342.9511340037*(((RANDBETWEEN(3800,4910))))</f>
        <v>123459884.51684053</v>
      </c>
      <c r="B3670">
        <v>180693630.04745495</v>
      </c>
    </row>
    <row r="3671" spans="1:2" x14ac:dyDescent="0.25">
      <c r="A3671">
        <f ca="1">31962.9629265447*(((RANDBETWEEN(3800,4910))))</f>
        <v>136130259.10415387</v>
      </c>
      <c r="B3671">
        <v>194530149.62536228</v>
      </c>
    </row>
    <row r="3672" spans="1:2" x14ac:dyDescent="0.25">
      <c r="A3672">
        <f ca="1">33959.2495230525*(((RANDBETWEEN(3800,4910))))</f>
        <v>162596886.71637547</v>
      </c>
      <c r="B3672">
        <v>153460898.80421579</v>
      </c>
    </row>
    <row r="3673" spans="1:2" x14ac:dyDescent="0.25">
      <c r="A3673">
        <f ca="1">28465.2614713497*(((RANDBETWEEN(3800,4910))))</f>
        <v>126670413.54750611</v>
      </c>
      <c r="B3673">
        <v>173406193.428083</v>
      </c>
    </row>
    <row r="3674" spans="1:2" x14ac:dyDescent="0.25">
      <c r="A3674">
        <f ca="1">38928.9532252624*(((RANDBETWEEN(3800,4910))))</f>
        <v>171559896.86373162</v>
      </c>
      <c r="B3674">
        <v>154863649.62840277</v>
      </c>
    </row>
    <row r="3675" spans="1:2" x14ac:dyDescent="0.25">
      <c r="A3675">
        <f ca="1">40128.6599395718*(((RANDBETWEEN(3800,4910))))</f>
        <v>173395939.59888977</v>
      </c>
      <c r="B3675">
        <v>160299229.85183343</v>
      </c>
    </row>
    <row r="3676" spans="1:2" x14ac:dyDescent="0.25">
      <c r="A3676">
        <f ca="1">31181.9888105533*(((RANDBETWEEN(3800,4910))))</f>
        <v>132086904.60150367</v>
      </c>
      <c r="B3676">
        <v>154690351.92877561</v>
      </c>
    </row>
    <row r="3677" spans="1:2" x14ac:dyDescent="0.25">
      <c r="A3677">
        <f ca="1">31842.6545878096*(((RANDBETWEEN(3800,4910))))</f>
        <v>135808921.81700802</v>
      </c>
      <c r="B3677">
        <v>165733123.61959186</v>
      </c>
    </row>
    <row r="3678" spans="1:2" x14ac:dyDescent="0.25">
      <c r="A3678">
        <f ca="1">41108.5269175362*(((RANDBETWEEN(3800,4910))))</f>
        <v>171586991.35379615</v>
      </c>
      <c r="B3678">
        <v>201174259.84657732</v>
      </c>
    </row>
    <row r="3679" spans="1:2" x14ac:dyDescent="0.25">
      <c r="A3679">
        <f ca="1">36628.2546616879*(((RANDBETWEEN(3800,4910))))</f>
        <v>159259651.26901901</v>
      </c>
      <c r="B3679">
        <v>164449832.95866656</v>
      </c>
    </row>
    <row r="3680" spans="1:2" x14ac:dyDescent="0.25">
      <c r="A3680">
        <f ca="1">40599.3885671744*(((RANDBETWEEN(3800,4910))))</f>
        <v>194755266.95673549</v>
      </c>
      <c r="B3680">
        <v>176857573.5126712</v>
      </c>
    </row>
    <row r="3681" spans="1:2" x14ac:dyDescent="0.25">
      <c r="A3681">
        <f ca="1">31800.5874807948*(((RANDBETWEEN(3800,4910))))</f>
        <v>156045482.76825997</v>
      </c>
      <c r="B3681">
        <v>168545056.29635766</v>
      </c>
    </row>
    <row r="3682" spans="1:2" x14ac:dyDescent="0.25">
      <c r="A3682">
        <f ca="1">31756.7100662701*(((RANDBETWEEN(3800,4910))))</f>
        <v>153130855.93955421</v>
      </c>
      <c r="B3682">
        <v>149276386.60638112</v>
      </c>
    </row>
    <row r="3683" spans="1:2" x14ac:dyDescent="0.25">
      <c r="A3683">
        <f ca="1">40511.5559664219*(((RANDBETWEEN(3800,4910))))</f>
        <v>196440534.88117969</v>
      </c>
      <c r="B3683">
        <v>152170516.47378975</v>
      </c>
    </row>
    <row r="3684" spans="1:2" x14ac:dyDescent="0.25">
      <c r="A3684">
        <f ca="1">38927.3467366373*(((RANDBETWEEN(3800,4910))))</f>
        <v>154074438.38361043</v>
      </c>
      <c r="B3684">
        <v>164634812.86619544</v>
      </c>
    </row>
    <row r="3685" spans="1:2" x14ac:dyDescent="0.25">
      <c r="A3685">
        <f ca="1">28944.7839623893*(((RANDBETWEEN(3800,4910))))</f>
        <v>135085306.7524707</v>
      </c>
      <c r="B3685">
        <v>191491671.3750211</v>
      </c>
    </row>
    <row r="3686" spans="1:2" x14ac:dyDescent="0.25">
      <c r="A3686">
        <f ca="1">30863.625602313*(((RANDBETWEEN(3800,4910))))</f>
        <v>147281221.37423757</v>
      </c>
      <c r="B3686">
        <v>151530808.76588288</v>
      </c>
    </row>
    <row r="3687" spans="1:2" x14ac:dyDescent="0.25">
      <c r="A3687">
        <f ca="1">31303.8524075796*(((RANDBETWEEN(3800,4910))))</f>
        <v>143465555.5839372</v>
      </c>
      <c r="B3687">
        <v>169164874.45864531</v>
      </c>
    </row>
    <row r="3688" spans="1:2" x14ac:dyDescent="0.25">
      <c r="A3688">
        <f ca="1">34439.2395130142*(((RANDBETWEEN(3800,4910))))</f>
        <v>134864061.9329637</v>
      </c>
      <c r="B3688">
        <v>160369969.41160539</v>
      </c>
    </row>
    <row r="3689" spans="1:2" x14ac:dyDescent="0.25">
      <c r="A3689">
        <f ca="1">36013.8089086644*(((RANDBETWEEN(3800,4910))))</f>
        <v>174739000.82483965</v>
      </c>
      <c r="B3689">
        <v>164813767.09711772</v>
      </c>
    </row>
    <row r="3690" spans="1:2" x14ac:dyDescent="0.25">
      <c r="A3690">
        <f ca="1">32160.8417656654*(((RANDBETWEEN(3800,4910))))</f>
        <v>142954941.64838266</v>
      </c>
      <c r="B3690">
        <v>145834164.23858693</v>
      </c>
    </row>
    <row r="3691" spans="1:2" x14ac:dyDescent="0.25">
      <c r="A3691">
        <f ca="1">30217.85077435*(((RANDBETWEEN(3800,4910))))</f>
        <v>134439218.0950833</v>
      </c>
      <c r="B3691">
        <v>189899413.1437571</v>
      </c>
    </row>
    <row r="3692" spans="1:2" x14ac:dyDescent="0.25">
      <c r="A3692">
        <f ca="1">29949.5584648543*(((RANDBETWEEN(3800,4910))))</f>
        <v>116114438.16824022</v>
      </c>
      <c r="B3692">
        <v>170692880.6187408</v>
      </c>
    </row>
    <row r="3693" spans="1:2" x14ac:dyDescent="0.25">
      <c r="A3693">
        <f ca="1">35200.0988572755*(((RANDBETWEEN(3800,4910))))</f>
        <v>159632448.31774426</v>
      </c>
      <c r="B3693">
        <v>154994585.49725401</v>
      </c>
    </row>
    <row r="3694" spans="1:2" x14ac:dyDescent="0.25">
      <c r="A3694">
        <f ca="1">38941.2174091419*(((RANDBETWEEN(3800,4910))))</f>
        <v>168849118.68603918</v>
      </c>
      <c r="B3694">
        <v>194790425.64610973</v>
      </c>
    </row>
    <row r="3695" spans="1:2" x14ac:dyDescent="0.25">
      <c r="A3695">
        <f ca="1">30717.5147588461*(((RANDBETWEEN(3800,4910))))</f>
        <v>121272748.26792429</v>
      </c>
      <c r="B3695">
        <v>164351632.1857948</v>
      </c>
    </row>
    <row r="3696" spans="1:2" x14ac:dyDescent="0.25">
      <c r="A3696">
        <f ca="1">29929.8269717862*(((RANDBETWEEN(3800,4910))))</f>
        <v>116726325.18996599</v>
      </c>
      <c r="B3696">
        <v>148987904.04972231</v>
      </c>
    </row>
    <row r="3697" spans="1:2" x14ac:dyDescent="0.25">
      <c r="A3697">
        <f ca="1">39812.8098158242*(((RANDBETWEEN(3800,4910))))</f>
        <v>185129565.64358252</v>
      </c>
      <c r="B3697">
        <v>161060377.64355955</v>
      </c>
    </row>
    <row r="3698" spans="1:2" x14ac:dyDescent="0.25">
      <c r="A3698">
        <f ca="1">28101.36672657*(((RANDBETWEEN(3800,4910))))</f>
        <v>133762505.61847304</v>
      </c>
      <c r="B3698">
        <v>164782940.5218153</v>
      </c>
    </row>
    <row r="3699" spans="1:2" x14ac:dyDescent="0.25">
      <c r="A3699">
        <f ca="1">34183.3935337324*(((RANDBETWEEN(3800,4910))))</f>
        <v>151432433.35443473</v>
      </c>
      <c r="B3699">
        <v>163557537.19950658</v>
      </c>
    </row>
    <row r="3700" spans="1:2" x14ac:dyDescent="0.25">
      <c r="A3700">
        <f ca="1">32906.7903935612*(((RANDBETWEEN(3800,4910))))</f>
        <v>128599736.85803728</v>
      </c>
      <c r="B3700">
        <v>178296290.82366928</v>
      </c>
    </row>
    <row r="3701" spans="1:2" x14ac:dyDescent="0.25">
      <c r="A3701">
        <f ca="1">31383.9285558168*(((RANDBETWEEN(3800,4910))))</f>
        <v>119509999.94055018</v>
      </c>
      <c r="B3701">
        <v>144763610.29140097</v>
      </c>
    </row>
    <row r="3702" spans="1:2" x14ac:dyDescent="0.25">
      <c r="A3702">
        <f ca="1">37380.8063238309*(((RANDBETWEEN(3800,4910))))</f>
        <v>167428631.52443883</v>
      </c>
      <c r="B3702">
        <v>155002438.6501905</v>
      </c>
    </row>
    <row r="3703" spans="1:2" x14ac:dyDescent="0.25">
      <c r="A3703">
        <f ca="1">33868.8295481691*(((RANDBETWEEN(3800,4910))))</f>
        <v>132190041.72650386</v>
      </c>
      <c r="B3703">
        <v>175092844.24878481</v>
      </c>
    </row>
    <row r="3704" spans="1:2" x14ac:dyDescent="0.25">
      <c r="A3704">
        <f ca="1">33080.1955657487*(((RANDBETWEEN(3800,4910))))</f>
        <v>150779531.38868245</v>
      </c>
      <c r="B3704">
        <v>165881866.91867605</v>
      </c>
    </row>
    <row r="3705" spans="1:2" x14ac:dyDescent="0.25">
      <c r="A3705">
        <f ca="1">37369.7808592565*(((RANDBETWEEN(3800,4910))))</f>
        <v>154075606.48271447</v>
      </c>
      <c r="B3705">
        <v>155764679.16283104</v>
      </c>
    </row>
    <row r="3706" spans="1:2" x14ac:dyDescent="0.25">
      <c r="A3706">
        <f ca="1">31746.023381617*(((RANDBETWEEN(3800,4910))))</f>
        <v>152634880.41881448</v>
      </c>
      <c r="B3706">
        <v>199791184.35079587</v>
      </c>
    </row>
    <row r="3707" spans="1:2" x14ac:dyDescent="0.25">
      <c r="A3707">
        <f ca="1">40578.0312838849*(((RANDBETWEEN(3800,4910))))</f>
        <v>164219292.60588214</v>
      </c>
      <c r="B3707">
        <v>199896733.61840183</v>
      </c>
    </row>
    <row r="3708" spans="1:2" x14ac:dyDescent="0.25">
      <c r="A3708">
        <f ca="1">29432.8301674524*(((RANDBETWEEN(3800,4910))))</f>
        <v>144162002.16018194</v>
      </c>
      <c r="B3708">
        <v>170094507.11546317</v>
      </c>
    </row>
    <row r="3709" spans="1:2" x14ac:dyDescent="0.25">
      <c r="A3709">
        <f ca="1">36190.0883630838*(((RANDBETWEEN(3800,4910))))</f>
        <v>165895365.05637616</v>
      </c>
      <c r="B3709">
        <v>184776555.56899044</v>
      </c>
    </row>
    <row r="3710" spans="1:2" x14ac:dyDescent="0.25">
      <c r="A3710">
        <f ca="1">34240.4331517005*(((RANDBETWEEN(3800,4910))))</f>
        <v>155246123.9098101</v>
      </c>
      <c r="B3710">
        <v>158763827.73769951</v>
      </c>
    </row>
    <row r="3711" spans="1:2" x14ac:dyDescent="0.25">
      <c r="A3711">
        <f ca="1">39812.7017464147*(((RANDBETWEEN(3800,4910))))</f>
        <v>155189911.40752441</v>
      </c>
      <c r="B3711">
        <v>184889084.22087225</v>
      </c>
    </row>
    <row r="3712" spans="1:2" x14ac:dyDescent="0.25">
      <c r="A3712">
        <f ca="1">37969.6410669428*(((RANDBETWEEN(3800,4910))))</f>
        <v>180090007.58050957</v>
      </c>
      <c r="B3712">
        <v>150948730.69952521</v>
      </c>
    </row>
    <row r="3713" spans="1:2" x14ac:dyDescent="0.25">
      <c r="A3713">
        <f ca="1">29381.344086888*(((RANDBETWEEN(3800,4910))))</f>
        <v>120375366.72398014</v>
      </c>
      <c r="B3713">
        <v>162007446.0447228</v>
      </c>
    </row>
    <row r="3714" spans="1:2" x14ac:dyDescent="0.25">
      <c r="A3714">
        <f ca="1">30626.0263199916*(((RANDBETWEEN(3800,4910))))</f>
        <v>148168715.33611926</v>
      </c>
      <c r="B3714">
        <v>151981521.66361409</v>
      </c>
    </row>
    <row r="3715" spans="1:2" x14ac:dyDescent="0.25">
      <c r="A3715">
        <f ca="1">31091.7058106873*(((RANDBETWEEN(3800,4910))))</f>
        <v>129776780.05380897</v>
      </c>
      <c r="B3715">
        <v>170414917.37012649</v>
      </c>
    </row>
    <row r="3716" spans="1:2" x14ac:dyDescent="0.25">
      <c r="A3716">
        <f ca="1">30657.091534933*(((RANDBETWEEN(3800,4910))))</f>
        <v>129802125.55890633</v>
      </c>
      <c r="B3716">
        <v>200213122.76967788</v>
      </c>
    </row>
    <row r="3717" spans="1:2" x14ac:dyDescent="0.25">
      <c r="A3717">
        <f ca="1">30494.698112804*(((RANDBETWEEN(3800,4910))))</f>
        <v>119264764.31917626</v>
      </c>
      <c r="B3717">
        <v>159447790.7564773</v>
      </c>
    </row>
    <row r="3718" spans="1:2" x14ac:dyDescent="0.25">
      <c r="A3718">
        <f ca="1">28628.8247839245*(((RANDBETWEEN(3800,4910))))</f>
        <v>127713187.36108723</v>
      </c>
      <c r="B3718">
        <v>148249543.43793121</v>
      </c>
    </row>
    <row r="3719" spans="1:2" x14ac:dyDescent="0.25">
      <c r="A3719">
        <f ca="1">31389.1210071822*(((RANDBETWEEN(3800,4910))))</f>
        <v>122292015.44398175</v>
      </c>
      <c r="B3719">
        <v>186102537.51131633</v>
      </c>
    </row>
    <row r="3720" spans="1:2" x14ac:dyDescent="0.25">
      <c r="A3720">
        <f ca="1">37551.0503967663*(((RANDBETWEEN(3800,4910))))</f>
        <v>160117678.8918117</v>
      </c>
      <c r="B3720">
        <v>171823765.01824433</v>
      </c>
    </row>
    <row r="3721" spans="1:2" x14ac:dyDescent="0.25">
      <c r="A3721">
        <f ca="1">39112.9697501053*(((RANDBETWEEN(3800,4910))))</f>
        <v>164861167.49669379</v>
      </c>
      <c r="B3721">
        <v>160663256.95856234</v>
      </c>
    </row>
    <row r="3722" spans="1:2" x14ac:dyDescent="0.25">
      <c r="A3722">
        <f ca="1">37349.4799589932*(((RANDBETWEEN(3800,4910))))</f>
        <v>180099192.36226532</v>
      </c>
      <c r="B3722">
        <v>147695308.63893762</v>
      </c>
    </row>
    <row r="3723" spans="1:2" x14ac:dyDescent="0.25">
      <c r="A3723">
        <f ca="1">29461.9101684985*(((RANDBETWEEN(3800,4910))))</f>
        <v>124034641.80937888</v>
      </c>
      <c r="B3723">
        <v>154792833.00141114</v>
      </c>
    </row>
    <row r="3724" spans="1:2" x14ac:dyDescent="0.25">
      <c r="A3724">
        <f ca="1">39028.4724376603*(((RANDBETWEEN(3800,4910))))</f>
        <v>158143370.31739959</v>
      </c>
      <c r="B3724">
        <v>145616032.06595066</v>
      </c>
    </row>
    <row r="3725" spans="1:2" x14ac:dyDescent="0.25">
      <c r="A3725">
        <f ca="1">30452.5311069213*(((RANDBETWEEN(3800,4910))))</f>
        <v>134508829.89927119</v>
      </c>
      <c r="B3725">
        <v>166154387.74473226</v>
      </c>
    </row>
    <row r="3726" spans="1:2" x14ac:dyDescent="0.25">
      <c r="A3726">
        <f ca="1">36044.5149500856*(((RANDBETWEEN(3800,4910))))</f>
        <v>152288075.66411185</v>
      </c>
      <c r="B3726">
        <v>180105960.74879181</v>
      </c>
    </row>
    <row r="3727" spans="1:2" x14ac:dyDescent="0.25">
      <c r="A3727">
        <f ca="1">31364.681313466*(((RANDBETWEEN(3800,4910))))</f>
        <v>120659929.01290371</v>
      </c>
      <c r="B3727">
        <v>175854873.77152246</v>
      </c>
    </row>
    <row r="3728" spans="1:2" x14ac:dyDescent="0.25">
      <c r="A3728">
        <f ca="1">34737.196621325*(((RANDBETWEEN(3800,4910))))</f>
        <v>158540565.37972745</v>
      </c>
      <c r="B3728">
        <v>166960378.87791216</v>
      </c>
    </row>
    <row r="3729" spans="1:2" x14ac:dyDescent="0.25">
      <c r="A3729">
        <f ca="1">30056.3854109605*(((RANDBETWEEN(3800,4910))))</f>
        <v>142256872.15007591</v>
      </c>
      <c r="B3729">
        <v>202362388.4685069</v>
      </c>
    </row>
    <row r="3730" spans="1:2" x14ac:dyDescent="0.25">
      <c r="A3730">
        <f ca="1">29251.8790985505*(((RANDBETWEEN(3800,4910))))</f>
        <v>131808967.21806866</v>
      </c>
      <c r="B3730">
        <v>186294082.91817239</v>
      </c>
    </row>
    <row r="3731" spans="1:2" x14ac:dyDescent="0.25">
      <c r="A3731">
        <f ca="1">30799.5664947643*(((RANDBETWEEN(3800,4910))))</f>
        <v>150640679.72589207</v>
      </c>
      <c r="B3731">
        <v>150892034.53329861</v>
      </c>
    </row>
    <row r="3732" spans="1:2" x14ac:dyDescent="0.25">
      <c r="A3732">
        <f ca="1">33387.5867657778*(((RANDBETWEEN(3800,4910))))</f>
        <v>150778341.83425236</v>
      </c>
      <c r="B3732">
        <v>180303683.88497293</v>
      </c>
    </row>
    <row r="3733" spans="1:2" x14ac:dyDescent="0.25">
      <c r="A3733">
        <f ca="1">31645.4508229828*(((RANDBETWEEN(3800,4910))))</f>
        <v>135822274.93224201</v>
      </c>
      <c r="B3733">
        <v>183903262.61786321</v>
      </c>
    </row>
    <row r="3734" spans="1:2" x14ac:dyDescent="0.25">
      <c r="A3734">
        <f ca="1">35415.5742447877*(((RANDBETWEEN(3800,4910))))</f>
        <v>168542717.8309449</v>
      </c>
      <c r="B3734">
        <v>161723728.0479269</v>
      </c>
    </row>
    <row r="3735" spans="1:2" x14ac:dyDescent="0.25">
      <c r="A3735">
        <f ca="1">34867.5530071255*(((RANDBETWEEN(3800,4910))))</f>
        <v>155683624.17681557</v>
      </c>
      <c r="B3735">
        <v>160819329.95809337</v>
      </c>
    </row>
    <row r="3736" spans="1:2" x14ac:dyDescent="0.25">
      <c r="A3736">
        <f ca="1">33022.5203091367*(((RANDBETWEEN(3800,4910))))</f>
        <v>160093178.45869491</v>
      </c>
      <c r="B3736">
        <v>145183308.27183229</v>
      </c>
    </row>
    <row r="3737" spans="1:2" x14ac:dyDescent="0.25">
      <c r="A3737">
        <f ca="1">30476.2487864842*(((RANDBETWEEN(3800,4910))))</f>
        <v>117821177.80854781</v>
      </c>
      <c r="B3737">
        <v>178730096.44253296</v>
      </c>
    </row>
    <row r="3738" spans="1:2" x14ac:dyDescent="0.25">
      <c r="A3738">
        <f ca="1">31678.7911075694*(((RANDBETWEEN(3800,4910))))</f>
        <v>144138499.53944066</v>
      </c>
      <c r="B3738">
        <v>154461056.8546181</v>
      </c>
    </row>
    <row r="3739" spans="1:2" x14ac:dyDescent="0.25">
      <c r="A3739">
        <f ca="1">30283.3335213058*(((RANDBETWEEN(3800,4910))))</f>
        <v>133519217.49543713</v>
      </c>
      <c r="B3739">
        <v>164606832.34758401</v>
      </c>
    </row>
    <row r="3740" spans="1:2" x14ac:dyDescent="0.25">
      <c r="A3740">
        <f ca="1">31924.6701929232*(((RANDBETWEEN(3800,4910))))</f>
        <v>137244157.15937689</v>
      </c>
      <c r="B3740">
        <v>164169154.01497355</v>
      </c>
    </row>
    <row r="3741" spans="1:2" x14ac:dyDescent="0.25">
      <c r="A3741">
        <f ca="1">33402.834138183*(((RANDBETWEEN(3800,4910))))</f>
        <v>147707332.55904502</v>
      </c>
      <c r="B3741">
        <v>174236236.27161825</v>
      </c>
    </row>
    <row r="3742" spans="1:2" x14ac:dyDescent="0.25">
      <c r="A3742">
        <f ca="1">31388.818830404*(((RANDBETWEEN(3800,4910))))</f>
        <v>131393595.62407126</v>
      </c>
      <c r="B3742">
        <v>162240503.94657415</v>
      </c>
    </row>
    <row r="3743" spans="1:2" x14ac:dyDescent="0.25">
      <c r="A3743">
        <f ca="1">35387.4387233424*(((RANDBETWEEN(3800,4910))))</f>
        <v>167736459.54864341</v>
      </c>
      <c r="B3743">
        <v>176955364.47309887</v>
      </c>
    </row>
    <row r="3744" spans="1:2" x14ac:dyDescent="0.25">
      <c r="A3744">
        <f ca="1">29597.7831235893*(((RANDBETWEEN(3800,4910))))</f>
        <v>119279065.98806478</v>
      </c>
      <c r="B3744">
        <v>183019276.34396544</v>
      </c>
    </row>
    <row r="3745" spans="1:2" x14ac:dyDescent="0.25">
      <c r="A3745">
        <f ca="1">29569.5438666196*(((RANDBETWEEN(3800,4910))))</f>
        <v>136906988.1024487</v>
      </c>
      <c r="B3745">
        <v>177180294.77287069</v>
      </c>
    </row>
    <row r="3746" spans="1:2" x14ac:dyDescent="0.25">
      <c r="A3746">
        <f ca="1">27037.920895082*(((RANDBETWEEN(3800,4910))))</f>
        <v>103906729.99980016</v>
      </c>
      <c r="B3746">
        <v>187917186.20235509</v>
      </c>
    </row>
    <row r="3747" spans="1:2" x14ac:dyDescent="0.25">
      <c r="A3747">
        <f ca="1">32726.2440616753*(((RANDBETWEEN(3800,4910))))</f>
        <v>151326152.54118645</v>
      </c>
      <c r="B3747">
        <v>194091912.60710251</v>
      </c>
    </row>
    <row r="3748" spans="1:2" x14ac:dyDescent="0.25">
      <c r="A3748">
        <f ca="1">31632.6720127481*(((RANDBETWEEN(3800,4910))))</f>
        <v>155158256.2225295</v>
      </c>
      <c r="B3748">
        <v>171201954.9696767</v>
      </c>
    </row>
    <row r="3749" spans="1:2" x14ac:dyDescent="0.25">
      <c r="A3749">
        <f ca="1">31279.3720903645*(((RANDBETWEEN(3800,4910))))</f>
        <v>133531639.45376606</v>
      </c>
      <c r="B3749">
        <v>169779837.52188712</v>
      </c>
    </row>
    <row r="3750" spans="1:2" x14ac:dyDescent="0.25">
      <c r="A3750">
        <f ca="1">32224.5255080856*(((RANDBETWEEN(3800,4910))))</f>
        <v>147233857.04644302</v>
      </c>
      <c r="B3750">
        <v>144505783.98063838</v>
      </c>
    </row>
    <row r="3751" spans="1:2" x14ac:dyDescent="0.25">
      <c r="A3751">
        <f ca="1">27946.1300416042*(((RANDBETWEEN(3800,4910))))</f>
        <v>117513476.82494557</v>
      </c>
      <c r="B3751">
        <v>147471342.58541322</v>
      </c>
    </row>
    <row r="3752" spans="1:2" x14ac:dyDescent="0.25">
      <c r="A3752">
        <f ca="1">41139.3853845116*(((RANDBETWEEN(3800,4910))))</f>
        <v>191709535.89182416</v>
      </c>
      <c r="B3752">
        <v>176881735.60017896</v>
      </c>
    </row>
    <row r="3753" spans="1:2" x14ac:dyDescent="0.25">
      <c r="A3753">
        <f ca="1">34366.1673496379*(((RANDBETWEEN(3800,4910))))</f>
        <v>142482129.83159879</v>
      </c>
      <c r="B3753">
        <v>151227188.79766172</v>
      </c>
    </row>
    <row r="3754" spans="1:2" x14ac:dyDescent="0.25">
      <c r="A3754">
        <f ca="1">32511.0738066135*(((RANDBETWEEN(3800,4910))))</f>
        <v>144966878.10368982</v>
      </c>
      <c r="B3754">
        <v>158498242.43290257</v>
      </c>
    </row>
    <row r="3755" spans="1:2" x14ac:dyDescent="0.25">
      <c r="A3755">
        <f ca="1">34351.002594473*(((RANDBETWEEN(3800,4910))))</f>
        <v>139911633.5672887</v>
      </c>
      <c r="B3755">
        <v>167028597.39147615</v>
      </c>
    </row>
    <row r="3756" spans="1:2" x14ac:dyDescent="0.25">
      <c r="A3756">
        <f ca="1">40590.4856336581*(((RANDBETWEEN(3800,4910))))</f>
        <v>190897053.93509403</v>
      </c>
      <c r="B3756">
        <v>194581509.05986482</v>
      </c>
    </row>
    <row r="3757" spans="1:2" x14ac:dyDescent="0.25">
      <c r="A3757">
        <f ca="1">29693.5016153654*(((RANDBETWEEN(3800,4910))))</f>
        <v>114705996.74015671</v>
      </c>
      <c r="B3757">
        <v>178000437.75333378</v>
      </c>
    </row>
    <row r="3758" spans="1:2" x14ac:dyDescent="0.25">
      <c r="A3758">
        <f ca="1">31276.0855181296*(((RANDBETWEEN(3800,4910))))</f>
        <v>141086421.77228242</v>
      </c>
      <c r="B3758">
        <v>144109016.76248485</v>
      </c>
    </row>
    <row r="3759" spans="1:2" x14ac:dyDescent="0.25">
      <c r="A3759">
        <f ca="1">35605.4809000479*(((RANDBETWEEN(3800,4910))))</f>
        <v>153459622.67920649</v>
      </c>
      <c r="B3759">
        <v>197990817.36991608</v>
      </c>
    </row>
    <row r="3760" spans="1:2" x14ac:dyDescent="0.25">
      <c r="A3760">
        <f ca="1">29506.7246995572*(((RANDBETWEEN(3800,4910))))</f>
        <v>138179991.76802638</v>
      </c>
      <c r="B3760">
        <v>163396310.20887446</v>
      </c>
    </row>
    <row r="3761" spans="1:2" x14ac:dyDescent="0.25">
      <c r="A3761">
        <f ca="1">32635.1768492949*(((RANDBETWEEN(3800,4910))))</f>
        <v>125090632.86334716</v>
      </c>
      <c r="B3761">
        <v>201887402.03608036</v>
      </c>
    </row>
    <row r="3762" spans="1:2" x14ac:dyDescent="0.25">
      <c r="A3762">
        <f ca="1">39817.4723702272*(((RANDBETWEEN(3800,4910))))</f>
        <v>178422093.69098794</v>
      </c>
      <c r="B3762">
        <v>162608010.98243296</v>
      </c>
    </row>
    <row r="3763" spans="1:2" x14ac:dyDescent="0.25">
      <c r="A3763">
        <f ca="1">35148.7393263691*(((RANDBETWEEN(3800,4910))))</f>
        <v>152475231.19778901</v>
      </c>
      <c r="B3763">
        <v>199787952.69388416</v>
      </c>
    </row>
    <row r="3764" spans="1:2" x14ac:dyDescent="0.25">
      <c r="A3764">
        <f ca="1">33325.6245444747*(((RANDBETWEEN(3800,4910))))</f>
        <v>149465426.08196914</v>
      </c>
      <c r="B3764">
        <v>195276870.34315324</v>
      </c>
    </row>
    <row r="3765" spans="1:2" x14ac:dyDescent="0.25">
      <c r="A3765">
        <f ca="1">31765.7431831858*(((RANDBETWEEN(3800,4910))))</f>
        <v>132685509.27616698</v>
      </c>
      <c r="B3765">
        <v>144833306.05658138</v>
      </c>
    </row>
    <row r="3766" spans="1:2" x14ac:dyDescent="0.25">
      <c r="A3766">
        <f ca="1">38107.294317959*(((RANDBETWEEN(3800,4910))))</f>
        <v>167938846.05924535</v>
      </c>
      <c r="B3766">
        <v>146349151.18106934</v>
      </c>
    </row>
    <row r="3767" spans="1:2" x14ac:dyDescent="0.25">
      <c r="A3767">
        <f ca="1">37052.0416686344*(((RANDBETWEEN(3800,4910))))</f>
        <v>157656437.30003932</v>
      </c>
      <c r="B3767">
        <v>182239125.62038732</v>
      </c>
    </row>
    <row r="3768" spans="1:2" x14ac:dyDescent="0.25">
      <c r="A3768">
        <f ca="1">39554.440766726*(((RANDBETWEEN(3800,4910))))</f>
        <v>170716966.34918931</v>
      </c>
      <c r="B3768">
        <v>160016202.63469124</v>
      </c>
    </row>
    <row r="3769" spans="1:2" x14ac:dyDescent="0.25">
      <c r="A3769">
        <f ca="1">31930.2415830451*(((RANDBETWEEN(3800,4910))))</f>
        <v>146432087.89984477</v>
      </c>
      <c r="B3769">
        <v>143225778.3158325</v>
      </c>
    </row>
    <row r="3770" spans="1:2" x14ac:dyDescent="0.25">
      <c r="A3770">
        <f ca="1">41115.5221411328*(((RANDBETWEEN(3800,4910))))</f>
        <v>196121040.61320323</v>
      </c>
      <c r="B3770">
        <v>178454547.90180993</v>
      </c>
    </row>
    <row r="3771" spans="1:2" x14ac:dyDescent="0.25">
      <c r="A3771">
        <f ca="1">36374.0421560838*(((RANDBETWEEN(3800,4910))))</f>
        <v>148951702.6291633</v>
      </c>
      <c r="B3771">
        <v>146679745.92067769</v>
      </c>
    </row>
    <row r="3772" spans="1:2" x14ac:dyDescent="0.25">
      <c r="A3772">
        <f ca="1">31816.329823892*(((RANDBETWEEN(3800,4910))))</f>
        <v>156186363.10548589</v>
      </c>
      <c r="B3772">
        <v>179956911.33368826</v>
      </c>
    </row>
    <row r="3773" spans="1:2" x14ac:dyDescent="0.25">
      <c r="A3773">
        <f ca="1">36442.6910941464*(((RANDBETWEEN(3800,4910))))</f>
        <v>171754403.12671176</v>
      </c>
      <c r="B3773">
        <v>197934995.4786194</v>
      </c>
    </row>
    <row r="3774" spans="1:2" x14ac:dyDescent="0.25">
      <c r="A3774">
        <f ca="1">33131.1696429294*(((RANDBETWEEN(3800,4910))))</f>
        <v>130536808.39314164</v>
      </c>
      <c r="B3774">
        <v>143737638.55812421</v>
      </c>
    </row>
    <row r="3775" spans="1:2" x14ac:dyDescent="0.25">
      <c r="A3775">
        <f ca="1">31934.4668202363*(((RANDBETWEEN(3800,4910))))</f>
        <v>151145831.46017861</v>
      </c>
      <c r="B3775">
        <v>178176393.86842468</v>
      </c>
    </row>
    <row r="3776" spans="1:2" x14ac:dyDescent="0.25">
      <c r="A3776">
        <f ca="1">30411.5018997575*(((RANDBETWEEN(3800,4910))))</f>
        <v>128853533.54927249</v>
      </c>
      <c r="B3776">
        <v>168098368.67575258</v>
      </c>
    </row>
    <row r="3777" spans="1:2" x14ac:dyDescent="0.25">
      <c r="A3777">
        <f ca="1">33011.0675736105*(((RANDBETWEEN(3800,4910))))</f>
        <v>155416106.13655835</v>
      </c>
      <c r="B3777">
        <v>161415989.05141726</v>
      </c>
    </row>
    <row r="3778" spans="1:2" x14ac:dyDescent="0.25">
      <c r="A3778">
        <f ca="1">31671.7162030737*(((RANDBETWEEN(3800,4910))))</f>
        <v>142269349.18420708</v>
      </c>
      <c r="B3778">
        <v>201055564.55149066</v>
      </c>
    </row>
    <row r="3779" spans="1:2" x14ac:dyDescent="0.25">
      <c r="A3779">
        <f ca="1">30327.1865811413*(((RANDBETWEEN(3800,4910))))</f>
        <v>131650316.94873436</v>
      </c>
      <c r="B3779">
        <v>144069496.06239393</v>
      </c>
    </row>
    <row r="3780" spans="1:2" x14ac:dyDescent="0.25">
      <c r="A3780">
        <f ca="1">38188.1849041938*(((RANDBETWEEN(3800,4910))))</f>
        <v>171121256.55569249</v>
      </c>
      <c r="B3780">
        <v>171273757.06212723</v>
      </c>
    </row>
    <row r="3781" spans="1:2" x14ac:dyDescent="0.25">
      <c r="A3781">
        <f ca="1">39168.6591207723*(((RANDBETWEEN(3800,4910))))</f>
        <v>152444421.29804569</v>
      </c>
      <c r="B3781">
        <v>168232686.81911838</v>
      </c>
    </row>
    <row r="3782" spans="1:2" x14ac:dyDescent="0.25">
      <c r="A3782">
        <f ca="1">30797.9050186704*(((RANDBETWEEN(3800,4910))))</f>
        <v>139545307.63959563</v>
      </c>
      <c r="B3782">
        <v>145518770.81198871</v>
      </c>
    </row>
    <row r="3783" spans="1:2" x14ac:dyDescent="0.25">
      <c r="A3783">
        <f ca="1">34737.7534191109*(((RANDBETWEEN(3800,4910))))</f>
        <v>135824615.86872357</v>
      </c>
      <c r="B3783">
        <v>192166274.12270337</v>
      </c>
    </row>
    <row r="3784" spans="1:2" x14ac:dyDescent="0.25">
      <c r="A3784">
        <f ca="1">31042.7706276603*(((RANDBETWEEN(3800,4910))))</f>
        <v>127554744.50905597</v>
      </c>
      <c r="B3784">
        <v>196684320.9511404</v>
      </c>
    </row>
    <row r="3785" spans="1:2" x14ac:dyDescent="0.25">
      <c r="A3785">
        <f ca="1">36871.6444958594*(((RANDBETWEEN(3800,4910))))</f>
        <v>164189432.94006211</v>
      </c>
      <c r="B3785">
        <v>169551793.32514513</v>
      </c>
    </row>
    <row r="3786" spans="1:2" x14ac:dyDescent="0.25">
      <c r="A3786">
        <f ca="1">31447.5192562277*(((RANDBETWEEN(3800,4910))))</f>
        <v>150727959.79509917</v>
      </c>
      <c r="B3786">
        <v>158310546.17565066</v>
      </c>
    </row>
    <row r="3787" spans="1:2" x14ac:dyDescent="0.25">
      <c r="A3787">
        <f ca="1">38914.8305709623*(((RANDBETWEEN(3800,4910))))</f>
        <v>151106287.10704669</v>
      </c>
      <c r="B3787">
        <v>156822418.97639307</v>
      </c>
    </row>
    <row r="3788" spans="1:2" x14ac:dyDescent="0.25">
      <c r="A3788">
        <f ca="1">32070.4661232197*(((RANDBETWEEN(3800,4910))))</f>
        <v>122894026.18417786</v>
      </c>
      <c r="B3788">
        <v>163772221.83896902</v>
      </c>
    </row>
    <row r="3789" spans="1:2" x14ac:dyDescent="0.25">
      <c r="A3789">
        <f ca="1">28462.8798021898*(((RANDBETWEEN(3800,4910))))</f>
        <v>133633220.67128092</v>
      </c>
      <c r="B3789">
        <v>168644263.29152793</v>
      </c>
    </row>
    <row r="3790" spans="1:2" x14ac:dyDescent="0.25">
      <c r="A3790">
        <f ca="1">31790.9108241414*(((RANDBETWEEN(3800,4910))))</f>
        <v>130024825.27073832</v>
      </c>
      <c r="B3790">
        <v>159638371.29449433</v>
      </c>
    </row>
    <row r="3791" spans="1:2" x14ac:dyDescent="0.25">
      <c r="A3791">
        <f ca="1">41613.1046835994*(((RANDBETWEEN(3800,4910))))</f>
        <v>158670768.15856433</v>
      </c>
      <c r="B3791">
        <v>191001881.67966652</v>
      </c>
    </row>
    <row r="3792" spans="1:2" x14ac:dyDescent="0.25">
      <c r="A3792">
        <f ca="1">32362.6656676648*(((RANDBETWEEN(3800,4910))))</f>
        <v>141975014.28404549</v>
      </c>
      <c r="B3792">
        <v>166877065.85515559</v>
      </c>
    </row>
    <row r="3793" spans="1:2" x14ac:dyDescent="0.25">
      <c r="A3793">
        <f ca="1">31342.9197604614*(((RANDBETWEEN(3800,4910))))</f>
        <v>144490860.09572691</v>
      </c>
      <c r="B3793">
        <v>190108953.00809348</v>
      </c>
    </row>
    <row r="3794" spans="1:2" x14ac:dyDescent="0.25">
      <c r="A3794">
        <f ca="1">29496.1158994089*(((RANDBETWEEN(3800,4910))))</f>
        <v>133705893.37202075</v>
      </c>
      <c r="B3794">
        <v>159617163.69589826</v>
      </c>
    </row>
    <row r="3795" spans="1:2" x14ac:dyDescent="0.25">
      <c r="A3795">
        <f ca="1">30178.308164399*(((RANDBETWEEN(3800,4910))))</f>
        <v>146787290.91163662</v>
      </c>
      <c r="B3795">
        <v>181851563.14415547</v>
      </c>
    </row>
    <row r="3796" spans="1:2" x14ac:dyDescent="0.25">
      <c r="A3796">
        <f ca="1">33210.4275173765*(((RANDBETWEEN(3800,4910))))</f>
        <v>162731094.835145</v>
      </c>
      <c r="B3796">
        <v>183667938.18500611</v>
      </c>
    </row>
    <row r="3797" spans="1:2" x14ac:dyDescent="0.25">
      <c r="A3797">
        <f ca="1">30112.1493068953*(((RANDBETWEEN(3800,4910))))</f>
        <v>125115980.37014998</v>
      </c>
      <c r="B3797">
        <v>160844067.91486156</v>
      </c>
    </row>
    <row r="3798" spans="1:2" x14ac:dyDescent="0.25">
      <c r="A3798">
        <f ca="1">34124.6170750166*(((RANDBETWEEN(3800,4910))))</f>
        <v>147077099.59332159</v>
      </c>
      <c r="B3798">
        <v>184116818.10996276</v>
      </c>
    </row>
    <row r="3799" spans="1:2" x14ac:dyDescent="0.25">
      <c r="A3799">
        <f ca="1">31849.1421988714*(((RANDBETWEEN(3800,4910))))</f>
        <v>139117053.12467009</v>
      </c>
      <c r="B3799">
        <v>153177861.04098457</v>
      </c>
    </row>
    <row r="3800" spans="1:2" x14ac:dyDescent="0.25">
      <c r="A3800">
        <f ca="1">33890.3617562985*(((RANDBETWEEN(3800,4910))))</f>
        <v>155116185.75857812</v>
      </c>
      <c r="B3800">
        <v>147868991.88402441</v>
      </c>
    </row>
    <row r="3801" spans="1:2" x14ac:dyDescent="0.25">
      <c r="A3801">
        <f ca="1">31765.9598692361*(((RANDBETWEEN(3800,4910))))</f>
        <v>153810777.68684122</v>
      </c>
      <c r="B3801">
        <v>160562931.38306323</v>
      </c>
    </row>
    <row r="3802" spans="1:2" x14ac:dyDescent="0.25">
      <c r="A3802">
        <f ca="1">41123.3039793266*(((RANDBETWEEN(3800,4910))))</f>
        <v>187357772.92981192</v>
      </c>
      <c r="B3802">
        <v>175325690.79752246</v>
      </c>
    </row>
    <row r="3803" spans="1:2" x14ac:dyDescent="0.25">
      <c r="A3803">
        <f ca="1">38908.7664720462*(((RANDBETWEEN(3800,4910))))</f>
        <v>178085424.14255548</v>
      </c>
      <c r="B3803">
        <v>189670263.63515455</v>
      </c>
    </row>
    <row r="3804" spans="1:2" x14ac:dyDescent="0.25">
      <c r="A3804">
        <f ca="1">36803.8052275332*(((RANDBETWEEN(3800,4910))))</f>
        <v>162157565.83251122</v>
      </c>
      <c r="B3804">
        <v>155734228.07510695</v>
      </c>
    </row>
    <row r="3805" spans="1:2" x14ac:dyDescent="0.25">
      <c r="A3805">
        <f ca="1">34716.3638174527*(((RANDBETWEEN(3800,4910))))</f>
        <v>132373495.23594721</v>
      </c>
      <c r="B3805">
        <v>164227217.6406492</v>
      </c>
    </row>
    <row r="3806" spans="1:2" x14ac:dyDescent="0.25">
      <c r="A3806">
        <f ca="1">32211.0661218367*(((RANDBETWEEN(3800,4910))))</f>
        <v>143532510.63890454</v>
      </c>
      <c r="B3806">
        <v>185108280.89388344</v>
      </c>
    </row>
    <row r="3807" spans="1:2" x14ac:dyDescent="0.25">
      <c r="A3807">
        <f ca="1">31520.6397304016*(((RANDBETWEEN(3800,4910))))</f>
        <v>126744492.35594477</v>
      </c>
      <c r="B3807">
        <v>144956898.55767444</v>
      </c>
    </row>
    <row r="3808" spans="1:2" x14ac:dyDescent="0.25">
      <c r="A3808">
        <f ca="1">37531.465679039*(((RANDBETWEEN(3800,4910))))</f>
        <v>173695623.16259229</v>
      </c>
      <c r="B3808">
        <v>152516336.37252012</v>
      </c>
    </row>
    <row r="3809" spans="1:2" x14ac:dyDescent="0.25">
      <c r="A3809">
        <f ca="1">32360.3273489685*(((RANDBETWEEN(3800,4910))))</f>
        <v>158792126.3013885</v>
      </c>
      <c r="B3809">
        <v>149622907.10115489</v>
      </c>
    </row>
    <row r="3810" spans="1:2" x14ac:dyDescent="0.25">
      <c r="A3810">
        <f ca="1">39954.4792447525*(((RANDBETWEEN(3800,4910))))</f>
        <v>187985824.84656063</v>
      </c>
      <c r="B3810">
        <v>172951158.86272287</v>
      </c>
    </row>
    <row r="3811" spans="1:2" x14ac:dyDescent="0.25">
      <c r="A3811">
        <f ca="1">31367.9231871085*(((RANDBETWEEN(3800,4910))))</f>
        <v>151067918.06911477</v>
      </c>
      <c r="B3811">
        <v>151044400.6615698</v>
      </c>
    </row>
    <row r="3812" spans="1:2" x14ac:dyDescent="0.25">
      <c r="A3812">
        <f ca="1">29465.8929841643*(((RANDBETWEEN(3800,4910))))</f>
        <v>141613081.68189359</v>
      </c>
      <c r="B3812">
        <v>151192866.80603659</v>
      </c>
    </row>
    <row r="3813" spans="1:2" x14ac:dyDescent="0.25">
      <c r="A3813">
        <f ca="1">35402.448211453*(((RANDBETWEEN(3800,4910))))</f>
        <v>164515176.83862203</v>
      </c>
      <c r="B3813">
        <v>143571953.88699117</v>
      </c>
    </row>
    <row r="3814" spans="1:2" x14ac:dyDescent="0.25">
      <c r="A3814">
        <f ca="1">31612.2501374781*(((RANDBETWEEN(3800,4910))))</f>
        <v>141211921.36411482</v>
      </c>
      <c r="B3814">
        <v>201312842.26872951</v>
      </c>
    </row>
    <row r="3815" spans="1:2" x14ac:dyDescent="0.25">
      <c r="A3815">
        <f ca="1">41706.9746504284*(((RANDBETWEEN(3800,4910))))</f>
        <v>169163489.18213752</v>
      </c>
      <c r="B3815">
        <v>177577300.45183134</v>
      </c>
    </row>
    <row r="3816" spans="1:2" x14ac:dyDescent="0.25">
      <c r="A3816">
        <f ca="1">30340.4110381404*(((RANDBETWEEN(3800,4910))))</f>
        <v>129401853.07766864</v>
      </c>
      <c r="B3816">
        <v>173230068.06616834</v>
      </c>
    </row>
    <row r="3817" spans="1:2" x14ac:dyDescent="0.25">
      <c r="A3817">
        <f ca="1">30415.839813679*(((RANDBETWEEN(3800,4910))))</f>
        <v>132004744.79136674</v>
      </c>
      <c r="B3817">
        <v>203436877.85379797</v>
      </c>
    </row>
    <row r="3818" spans="1:2" x14ac:dyDescent="0.25">
      <c r="A3818">
        <f ca="1">31683.4149353264*(((RANDBETWEEN(3800,4910))))</f>
        <v>137410970.57451048</v>
      </c>
      <c r="B3818">
        <v>145389220.40132457</v>
      </c>
    </row>
    <row r="3819" spans="1:2" x14ac:dyDescent="0.25">
      <c r="A3819">
        <f ca="1">30262.9518939535*(((RANDBETWEEN(3800,4910))))</f>
        <v>128496493.74172647</v>
      </c>
      <c r="B3819">
        <v>170158637.8628507</v>
      </c>
    </row>
    <row r="3820" spans="1:2" x14ac:dyDescent="0.25">
      <c r="A3820">
        <f ca="1">31265.3829743455*(((RANDBETWEEN(3800,4910))))</f>
        <v>131064485.42845637</v>
      </c>
      <c r="B3820">
        <v>183078889.27761245</v>
      </c>
    </row>
    <row r="3821" spans="1:2" x14ac:dyDescent="0.25">
      <c r="A3821">
        <f ca="1">29759.6895089664*(((RANDBETWEEN(3800,4910))))</f>
        <v>136477936.08811983</v>
      </c>
      <c r="B3821">
        <v>145229046.1424793</v>
      </c>
    </row>
    <row r="3822" spans="1:2" x14ac:dyDescent="0.25">
      <c r="A3822">
        <f ca="1">32265.0697992903*(((RANDBETWEEN(3800,4910))))</f>
        <v>124930350.26285201</v>
      </c>
      <c r="B3822">
        <v>173508192.23356375</v>
      </c>
    </row>
    <row r="3823" spans="1:2" x14ac:dyDescent="0.25">
      <c r="A3823">
        <f ca="1">30559.235636121*(((RANDBETWEEN(3800,4910))))</f>
        <v>143292255.89777145</v>
      </c>
      <c r="B3823">
        <v>157641214.25586757</v>
      </c>
    </row>
    <row r="3824" spans="1:2" x14ac:dyDescent="0.25">
      <c r="A3824">
        <f ca="1">36777.8860895044*(((RANDBETWEEN(3800,4910))))</f>
        <v>159799915.05889678</v>
      </c>
      <c r="B3824">
        <v>167795557.08437303</v>
      </c>
    </row>
    <row r="3825" spans="1:2" x14ac:dyDescent="0.25">
      <c r="A3825">
        <f ca="1">32785.6424505167*(((RANDBETWEEN(3800,4910))))</f>
        <v>135207989.46593067</v>
      </c>
      <c r="B3825">
        <v>191403241.9095608</v>
      </c>
    </row>
    <row r="3826" spans="1:2" x14ac:dyDescent="0.25">
      <c r="A3826">
        <f ca="1">37189.3137092613*(((RANDBETWEEN(3800,4910))))</f>
        <v>158463665.71516234</v>
      </c>
      <c r="B3826">
        <v>152352419.28026342</v>
      </c>
    </row>
    <row r="3827" spans="1:2" x14ac:dyDescent="0.25">
      <c r="A3827">
        <f ca="1">31213.4192611045*(((RANDBETWEEN(3800,4910))))</f>
        <v>123636353.69323495</v>
      </c>
      <c r="B3827">
        <v>195588971.85141379</v>
      </c>
    </row>
    <row r="3828" spans="1:2" x14ac:dyDescent="0.25">
      <c r="A3828">
        <f ca="1">32265.3830008668*(((RANDBETWEEN(3800,4910))))</f>
        <v>157035619.06521893</v>
      </c>
      <c r="B3828">
        <v>197808202.53344071</v>
      </c>
    </row>
    <row r="3829" spans="1:2" x14ac:dyDescent="0.25">
      <c r="A3829">
        <f ca="1">32927.707224803*(((RANDBETWEEN(3800,4910))))</f>
        <v>135728009.18063813</v>
      </c>
      <c r="B3829">
        <v>173393805.7553421</v>
      </c>
    </row>
    <row r="3830" spans="1:2" x14ac:dyDescent="0.25">
      <c r="A3830">
        <f ca="1">30527.9716960707*(((RANDBETWEEN(3800,4910))))</f>
        <v>148335414.47120756</v>
      </c>
      <c r="B3830">
        <v>146535083.44720358</v>
      </c>
    </row>
    <row r="3831" spans="1:2" x14ac:dyDescent="0.25">
      <c r="A3831">
        <f ca="1">29231.680172312*(((RANDBETWEEN(3800,4910))))</f>
        <v>112805053.78495184</v>
      </c>
      <c r="B3831">
        <v>148471311.14194405</v>
      </c>
    </row>
    <row r="3832" spans="1:2" x14ac:dyDescent="0.25">
      <c r="A3832">
        <f ca="1">29130.6645675846*(((RANDBETWEEN(3800,4910))))</f>
        <v>129048844.03439996</v>
      </c>
      <c r="B3832">
        <v>168992049.4843486</v>
      </c>
    </row>
    <row r="3833" spans="1:2" x14ac:dyDescent="0.25">
      <c r="A3833">
        <f ca="1">30820.0949105087*(((RANDBETWEEN(3800,4910))))</f>
        <v>121431173.94740435</v>
      </c>
      <c r="B3833">
        <v>169983107.46614423</v>
      </c>
    </row>
    <row r="3834" spans="1:2" x14ac:dyDescent="0.25">
      <c r="A3834">
        <f ca="1">29702.3544983876*(((RANDBETWEEN(3800,4910))))</f>
        <v>116284717.86118734</v>
      </c>
      <c r="B3834">
        <v>203546615.97872964</v>
      </c>
    </row>
    <row r="3835" spans="1:2" x14ac:dyDescent="0.25">
      <c r="A3835">
        <f ca="1">32897.6474823569*(((RANDBETWEEN(3800,4910))))</f>
        <v>158961432.63474846</v>
      </c>
      <c r="B3835">
        <v>193369198.58247876</v>
      </c>
    </row>
    <row r="3836" spans="1:2" x14ac:dyDescent="0.25">
      <c r="A3836">
        <f ca="1">31225.2771125883*(((RANDBETWEEN(3800,4910))))</f>
        <v>136267109.31933519</v>
      </c>
      <c r="B3836">
        <v>151777867.94273865</v>
      </c>
    </row>
    <row r="3837" spans="1:2" x14ac:dyDescent="0.25">
      <c r="A3837">
        <f ca="1">40346.2080789674*(((RANDBETWEEN(3800,4910))))</f>
        <v>189788562.80346251</v>
      </c>
      <c r="B3837">
        <v>165616814.73997048</v>
      </c>
    </row>
    <row r="3838" spans="1:2" x14ac:dyDescent="0.25">
      <c r="A3838">
        <f ca="1">38803.4068804477*(((RANDBETWEEN(3800,4910))))</f>
        <v>177564389.88492888</v>
      </c>
      <c r="B3838">
        <v>199233235.59063303</v>
      </c>
    </row>
    <row r="3839" spans="1:2" x14ac:dyDescent="0.25">
      <c r="A3839">
        <f ca="1">32194.135378779*(((RANDBETWEEN(3800,4910))))</f>
        <v>147449140.03480762</v>
      </c>
      <c r="B3839">
        <v>157273464.75781149</v>
      </c>
    </row>
    <row r="3840" spans="1:2" x14ac:dyDescent="0.25">
      <c r="A3840">
        <f ca="1">33882.1597768224*(((RANDBETWEEN(3800,4910))))</f>
        <v>134376645.67487773</v>
      </c>
      <c r="B3840">
        <v>201471111.05791217</v>
      </c>
    </row>
    <row r="3841" spans="1:2" x14ac:dyDescent="0.25">
      <c r="A3841">
        <f ca="1">36060.0037598756*(((RANDBETWEEN(3800,4910))))</f>
        <v>158700076.5472123</v>
      </c>
      <c r="B3841">
        <v>193914864.23042527</v>
      </c>
    </row>
    <row r="3842" spans="1:2" x14ac:dyDescent="0.25">
      <c r="A3842">
        <f ca="1">34185.6852390763*(((RANDBETWEEN(3800,4910))))</f>
        <v>148741916.47522101</v>
      </c>
      <c r="B3842">
        <v>167961768.71959001</v>
      </c>
    </row>
    <row r="3843" spans="1:2" x14ac:dyDescent="0.25">
      <c r="A3843">
        <f ca="1">38901.3091359032*(((RANDBETWEEN(3800,4910))))</f>
        <v>148486296.97174239</v>
      </c>
      <c r="B3843">
        <v>162011264.991413</v>
      </c>
    </row>
    <row r="3844" spans="1:2" x14ac:dyDescent="0.25">
      <c r="A3844">
        <f ca="1">33810.8097351679*(((RANDBETWEEN(3800,4910))))</f>
        <v>155056373.44548014</v>
      </c>
      <c r="B3844">
        <v>188444392.83480203</v>
      </c>
    </row>
    <row r="3845" spans="1:2" x14ac:dyDescent="0.25">
      <c r="A3845">
        <f ca="1">29064.4561862314*(((RANDBETWEEN(3800,4910))))</f>
        <v>137213297.65519848</v>
      </c>
      <c r="B3845">
        <v>187621621.60238588</v>
      </c>
    </row>
    <row r="3846" spans="1:2" x14ac:dyDescent="0.25">
      <c r="A3846">
        <f ca="1">38264.4139366501*(((RANDBETWEEN(3800,4910))))</f>
        <v>182444725.64994749</v>
      </c>
      <c r="B3846">
        <v>166692411.83344299</v>
      </c>
    </row>
    <row r="3847" spans="1:2" x14ac:dyDescent="0.25">
      <c r="A3847">
        <f ca="1">31823.5392351552*(((RANDBETWEEN(3800,4910))))</f>
        <v>122743390.8299935</v>
      </c>
      <c r="B3847">
        <v>194202088.49447945</v>
      </c>
    </row>
    <row r="3848" spans="1:2" x14ac:dyDescent="0.25">
      <c r="A3848">
        <f ca="1">32231.8221049126*(((RANDBETWEEN(3800,4910))))</f>
        <v>140627439.84373373</v>
      </c>
      <c r="B3848">
        <v>143458967.5421088</v>
      </c>
    </row>
    <row r="3849" spans="1:2" x14ac:dyDescent="0.25">
      <c r="A3849">
        <f ca="1">32475.2799288635*(((RANDBETWEEN(3800,4910))))</f>
        <v>126328838.92327906</v>
      </c>
      <c r="B3849">
        <v>150351071.12622213</v>
      </c>
    </row>
    <row r="3850" spans="1:2" x14ac:dyDescent="0.25">
      <c r="A3850">
        <f ca="1">29831.6276295688*(((RANDBETWEEN(3800,4910))))</f>
        <v>144027098.19555834</v>
      </c>
      <c r="B3850">
        <v>159912311.93838531</v>
      </c>
    </row>
    <row r="3851" spans="1:2" x14ac:dyDescent="0.25">
      <c r="A3851">
        <f ca="1">32687.146518387*(((RANDBETWEEN(3800,4910))))</f>
        <v>128002865.76600339</v>
      </c>
      <c r="B3851">
        <v>146876586.86224321</v>
      </c>
    </row>
    <row r="3852" spans="1:2" x14ac:dyDescent="0.25">
      <c r="A3852">
        <f ca="1">32566.5389168225*(((RANDBETWEEN(3800,4910))))</f>
        <v>137202828.45657304</v>
      </c>
      <c r="B3852">
        <v>154956191.95560452</v>
      </c>
    </row>
    <row r="3853" spans="1:2" x14ac:dyDescent="0.25">
      <c r="A3853">
        <f ca="1">32576.3649045445*(((RANDBETWEEN(3800,4910))))</f>
        <v>155682447.87881804</v>
      </c>
      <c r="B3853">
        <v>162579225.67381671</v>
      </c>
    </row>
    <row r="3854" spans="1:2" x14ac:dyDescent="0.25">
      <c r="A3854">
        <f ca="1">33847.6486191519*(((RANDBETWEEN(3800,4910))))</f>
        <v>132141220.20916902</v>
      </c>
      <c r="B3854">
        <v>174189993.727952</v>
      </c>
    </row>
    <row r="3855" spans="1:2" x14ac:dyDescent="0.25">
      <c r="A3855">
        <f ca="1">28975.1306796224*(((RANDBETWEEN(3800,4910))))</f>
        <v>140645284.31888714</v>
      </c>
      <c r="B3855">
        <v>152318650.53865352</v>
      </c>
    </row>
    <row r="3856" spans="1:2" x14ac:dyDescent="0.25">
      <c r="A3856">
        <f ca="1">30253.6808366854*(((RANDBETWEEN(3800,4910))))</f>
        <v>137563486.76440868</v>
      </c>
      <c r="B3856">
        <v>147608325.76418275</v>
      </c>
    </row>
    <row r="3857" spans="1:2" x14ac:dyDescent="0.25">
      <c r="A3857">
        <f ca="1">39294.0245069811*(((RANDBETWEEN(3800,4910))))</f>
        <v>160594678.16003159</v>
      </c>
      <c r="B3857">
        <v>155250529.32603806</v>
      </c>
    </row>
    <row r="3858" spans="1:2" x14ac:dyDescent="0.25">
      <c r="A3858">
        <f ca="1">32786.576275949*(((RANDBETWEEN(3800,4910))))</f>
        <v>159342760.70111191</v>
      </c>
      <c r="B3858">
        <v>153321687.59193888</v>
      </c>
    </row>
    <row r="3859" spans="1:2" x14ac:dyDescent="0.25">
      <c r="A3859">
        <f ca="1">29995.0664095375*(((RANDBETWEEN(3800,4910))))</f>
        <v>122259890.68527476</v>
      </c>
      <c r="B3859">
        <v>151732707.49269277</v>
      </c>
    </row>
    <row r="3860" spans="1:2" x14ac:dyDescent="0.25">
      <c r="A3860">
        <f ca="1">33711.8258524755*(((RANDBETWEEN(3800,4910))))</f>
        <v>149747930.43669614</v>
      </c>
      <c r="B3860">
        <v>148883639.8090924</v>
      </c>
    </row>
    <row r="3861" spans="1:2" x14ac:dyDescent="0.25">
      <c r="A3861">
        <f ca="1">33045.8695165419*(((RANDBETWEEN(3800,4910))))</f>
        <v>154753806.9459658</v>
      </c>
      <c r="B3861">
        <v>171015667.32371199</v>
      </c>
    </row>
    <row r="3862" spans="1:2" x14ac:dyDescent="0.25">
      <c r="A3862">
        <f ca="1">32807.3265885381*(((RANDBETWEEN(3800,4910))))</f>
        <v>144516273.62251031</v>
      </c>
      <c r="B3862">
        <v>144350051.13442111</v>
      </c>
    </row>
    <row r="3863" spans="1:2" x14ac:dyDescent="0.25">
      <c r="A3863">
        <f ca="1">34450.8829146249*(((RANDBETWEEN(3800,4910))))</f>
        <v>168809326.28166187</v>
      </c>
      <c r="B3863">
        <v>146810717.72092348</v>
      </c>
    </row>
    <row r="3864" spans="1:2" x14ac:dyDescent="0.25">
      <c r="A3864">
        <f ca="1">29756.362106844*(((RANDBETWEEN(3800,4910))))</f>
        <v>137742200.19258085</v>
      </c>
      <c r="B3864">
        <v>159979811.60085332</v>
      </c>
    </row>
    <row r="3865" spans="1:2" x14ac:dyDescent="0.25">
      <c r="A3865">
        <f ca="1">29687.2590357833*(((RANDBETWEEN(3800,4910))))</f>
        <v>125369294.90811285</v>
      </c>
      <c r="B3865">
        <v>172998540.72525853</v>
      </c>
    </row>
    <row r="3866" spans="1:2" x14ac:dyDescent="0.25">
      <c r="A3866">
        <f ca="1">30936.613944518*(((RANDBETWEEN(3800,4910))))</f>
        <v>140421290.69416735</v>
      </c>
      <c r="B3866">
        <v>185949266.88496986</v>
      </c>
    </row>
    <row r="3867" spans="1:2" x14ac:dyDescent="0.25">
      <c r="A3867">
        <f ca="1">31847.1024934131*(((RANDBETWEEN(3800,4910))))</f>
        <v>124458476.54425833</v>
      </c>
      <c r="B3867">
        <v>197748116.82993147</v>
      </c>
    </row>
    <row r="3868" spans="1:2" x14ac:dyDescent="0.25">
      <c r="A3868">
        <f ca="1">29003.46294175*(((RANDBETWEEN(3800,4910))))</f>
        <v>124656883.72364148</v>
      </c>
      <c r="B3868">
        <v>184543863.57879817</v>
      </c>
    </row>
    <row r="3869" spans="1:2" x14ac:dyDescent="0.25">
      <c r="A3869">
        <f ca="1">31165.4394171037*(((RANDBETWEEN(3800,4910))))</f>
        <v>124942246.6231688</v>
      </c>
      <c r="B3869">
        <v>148269716.8141048</v>
      </c>
    </row>
    <row r="3870" spans="1:2" x14ac:dyDescent="0.25">
      <c r="A3870">
        <f ca="1">41276.3671521055*(((RANDBETWEEN(3800,4910))))</f>
        <v>189582354.32962042</v>
      </c>
      <c r="B3870">
        <v>166428837.40799946</v>
      </c>
    </row>
    <row r="3871" spans="1:2" x14ac:dyDescent="0.25">
      <c r="A3871">
        <f ca="1">33463.3232439847*(((RANDBETWEEN(3800,4910))))</f>
        <v>142854926.92857051</v>
      </c>
      <c r="B3871">
        <v>162778614.40593219</v>
      </c>
    </row>
    <row r="3872" spans="1:2" x14ac:dyDescent="0.25">
      <c r="A3872">
        <f ca="1">33261.6920632698*(((RANDBETWEEN(3800,4910))))</f>
        <v>159822430.36401159</v>
      </c>
      <c r="B3872">
        <v>172292759.50696164</v>
      </c>
    </row>
    <row r="3873" spans="1:2" x14ac:dyDescent="0.25">
      <c r="A3873">
        <f ca="1">30568.2932630701*(((RANDBETWEEN(3800,4910))))</f>
        <v>124351816.99416932</v>
      </c>
      <c r="B3873">
        <v>149532967.20172131</v>
      </c>
    </row>
    <row r="3874" spans="1:2" x14ac:dyDescent="0.25">
      <c r="A3874">
        <f ca="1">41879.0561841706*(((RANDBETWEEN(3800,4910))))</f>
        <v>167725620.01760334</v>
      </c>
      <c r="B3874">
        <v>147953880.5151636</v>
      </c>
    </row>
    <row r="3875" spans="1:2" x14ac:dyDescent="0.25">
      <c r="A3875">
        <f ca="1">34360.8450046936*(((RANDBETWEEN(3800,4910))))</f>
        <v>151737491.54072696</v>
      </c>
      <c r="B3875">
        <v>192585494.70596957</v>
      </c>
    </row>
    <row r="3876" spans="1:2" x14ac:dyDescent="0.25">
      <c r="A3876">
        <f ca="1">33929.9177820495*(((RANDBETWEEN(3800,4910))))</f>
        <v>147595142.35191545</v>
      </c>
      <c r="B3876">
        <v>188112048.7980336</v>
      </c>
    </row>
    <row r="3877" spans="1:2" x14ac:dyDescent="0.25">
      <c r="A3877">
        <f ca="1">31149.6864218352*(((RANDBETWEEN(3800,4910))))</f>
        <v>135874932.17204526</v>
      </c>
      <c r="B3877">
        <v>195034997.04190272</v>
      </c>
    </row>
    <row r="3878" spans="1:2" x14ac:dyDescent="0.25">
      <c r="A3878">
        <f ca="1">31041.1189311395*(((RANDBETWEEN(3800,4910))))</f>
        <v>121650145.09113567</v>
      </c>
      <c r="B3878">
        <v>150263983.58665845</v>
      </c>
    </row>
    <row r="3879" spans="1:2" x14ac:dyDescent="0.25">
      <c r="A3879">
        <f ca="1">34546.7243537971*(((RANDBETWEEN(3800,4910))))</f>
        <v>141468836.2287991</v>
      </c>
      <c r="B3879">
        <v>173196363.46959686</v>
      </c>
    </row>
    <row r="3880" spans="1:2" x14ac:dyDescent="0.25">
      <c r="A3880">
        <f ca="1">31813.4464893596*(((RANDBETWEEN(3800,4910))))</f>
        <v>141538023.43116072</v>
      </c>
      <c r="B3880">
        <v>203111416.99046814</v>
      </c>
    </row>
    <row r="3881" spans="1:2" x14ac:dyDescent="0.25">
      <c r="A3881">
        <f ca="1">35851.2335258285*(((RANDBETWEEN(3800,4910))))</f>
        <v>163660881.04540718</v>
      </c>
      <c r="B3881">
        <v>143940133.13726413</v>
      </c>
    </row>
    <row r="3882" spans="1:2" x14ac:dyDescent="0.25">
      <c r="A3882">
        <f ca="1">30667.1634976852*(((RANDBETWEEN(3800,4910))))</f>
        <v>125244695.72454651</v>
      </c>
      <c r="B3882">
        <v>195156177.65351</v>
      </c>
    </row>
    <row r="3883" spans="1:2" x14ac:dyDescent="0.25">
      <c r="A3883">
        <f ca="1">30858.2434663574*(((RANDBETWEEN(3800,4910))))</f>
        <v>150464795.14195883</v>
      </c>
      <c r="B3883">
        <v>165592594.19593027</v>
      </c>
    </row>
    <row r="3884" spans="1:2" x14ac:dyDescent="0.25">
      <c r="A3884">
        <f ca="1">35800.2880458546*(((RANDBETWEEN(3800,4910))))</f>
        <v>156160856.45601785</v>
      </c>
      <c r="B3884">
        <v>144773521.81416067</v>
      </c>
    </row>
    <row r="3885" spans="1:2" x14ac:dyDescent="0.25">
      <c r="A3885">
        <f ca="1">36978.2189024184*(((RANDBETWEEN(3800,4910))))</f>
        <v>157046495.67857105</v>
      </c>
      <c r="B3885">
        <v>146633859.67213136</v>
      </c>
    </row>
    <row r="3886" spans="1:2" x14ac:dyDescent="0.25">
      <c r="A3886">
        <f ca="1">41105.302548882*(((RANDBETWEEN(3800,4910))))</f>
        <v>165942106.38983661</v>
      </c>
      <c r="B3886">
        <v>150201838.1950407</v>
      </c>
    </row>
    <row r="3887" spans="1:2" x14ac:dyDescent="0.25">
      <c r="A3887">
        <f ca="1">33892.1381475112*(((RANDBETWEEN(3800,4910))))</f>
        <v>142957038.70620236</v>
      </c>
      <c r="B3887">
        <v>169385301.83424509</v>
      </c>
    </row>
    <row r="3888" spans="1:2" x14ac:dyDescent="0.25">
      <c r="A3888">
        <f ca="1">33574.0196118917*(((RANDBETWEEN(3800,4910))))</f>
        <v>156589227.46986294</v>
      </c>
      <c r="B3888">
        <v>164396158.97872633</v>
      </c>
    </row>
    <row r="3889" spans="1:2" x14ac:dyDescent="0.25">
      <c r="A3889">
        <f ca="1">40844.3831925583*(((RANDBETWEEN(3800,4910))))</f>
        <v>170035167.23062029</v>
      </c>
      <c r="B3889">
        <v>187525992.65879568</v>
      </c>
    </row>
    <row r="3890" spans="1:2" x14ac:dyDescent="0.25">
      <c r="A3890">
        <f ca="1">40185.753131098*(((RANDBETWEEN(3800,4910))))</f>
        <v>165404559.88759953</v>
      </c>
      <c r="B3890">
        <v>180953508.17782801</v>
      </c>
    </row>
    <row r="3891" spans="1:2" x14ac:dyDescent="0.25">
      <c r="A3891">
        <f ca="1">41822.1129817879*(((RANDBETWEEN(3800,4910))))</f>
        <v>177283936.92979911</v>
      </c>
      <c r="B3891">
        <v>163232879.48083472</v>
      </c>
    </row>
    <row r="3892" spans="1:2" x14ac:dyDescent="0.25">
      <c r="A3892">
        <f ca="1">35263.7490623918*(((RANDBETWEEN(3800,4910))))</f>
        <v>168631248.01635751</v>
      </c>
      <c r="B3892">
        <v>194646805.36102784</v>
      </c>
    </row>
    <row r="3893" spans="1:2" x14ac:dyDescent="0.25">
      <c r="A3893">
        <f ca="1">33593.9317122662*(((RANDBETWEEN(3800,4910))))</f>
        <v>140590604.21583393</v>
      </c>
      <c r="B3893">
        <v>177415624.37760037</v>
      </c>
    </row>
    <row r="3894" spans="1:2" x14ac:dyDescent="0.25">
      <c r="A3894">
        <f ca="1">32676.4881954352*(((RANDBETWEEN(3800,4910))))</f>
        <v>144070636.4536736</v>
      </c>
      <c r="B3894">
        <v>152491780.19890484</v>
      </c>
    </row>
    <row r="3895" spans="1:2" x14ac:dyDescent="0.25">
      <c r="A3895">
        <f ca="1">32661.0640371856*(((RANDBETWEEN(3800,4910))))</f>
        <v>132342631.47867598</v>
      </c>
      <c r="B3895">
        <v>202220779.98655364</v>
      </c>
    </row>
    <row r="3896" spans="1:2" x14ac:dyDescent="0.25">
      <c r="A3896">
        <f ca="1">31678.3250277861*(((RANDBETWEEN(3800,4910))))</f>
        <v>134759594.66820216</v>
      </c>
      <c r="B3896">
        <v>193731289.60473847</v>
      </c>
    </row>
    <row r="3897" spans="1:2" x14ac:dyDescent="0.25">
      <c r="A3897">
        <f ca="1">36235.1610033462*(((RANDBETWEEN(3800,4910))))</f>
        <v>140302543.40495658</v>
      </c>
      <c r="B3897">
        <v>175778536.20916748</v>
      </c>
    </row>
    <row r="3898" spans="1:2" x14ac:dyDescent="0.25">
      <c r="A3898">
        <f ca="1">31384.3568679089*(((RANDBETWEEN(3800,4910))))</f>
        <v>134670275.32019722</v>
      </c>
      <c r="B3898">
        <v>148239299.67574039</v>
      </c>
    </row>
    <row r="3899" spans="1:2" x14ac:dyDescent="0.25">
      <c r="A3899">
        <f ca="1">36184.3155657348*(((RANDBETWEEN(3800,4910))))</f>
        <v>156895192.29302588</v>
      </c>
      <c r="B3899">
        <v>172568408.57410815</v>
      </c>
    </row>
    <row r="3900" spans="1:2" x14ac:dyDescent="0.25">
      <c r="A3900">
        <f ca="1">32215.491692373*(((RANDBETWEEN(3800,4910))))</f>
        <v>156277350.19970146</v>
      </c>
      <c r="B3900">
        <v>187650417.8904511</v>
      </c>
    </row>
    <row r="3901" spans="1:2" x14ac:dyDescent="0.25">
      <c r="A3901">
        <f ca="1">30463.2532170358*(((RANDBETWEEN(3800,4910))))</f>
        <v>124290073.1255061</v>
      </c>
      <c r="B3901">
        <v>147311302.33742878</v>
      </c>
    </row>
    <row r="3902" spans="1:2" x14ac:dyDescent="0.25">
      <c r="A3902">
        <f ca="1">29672.1860166441*(((RANDBETWEEN(3800,4910))))</f>
        <v>126729906.47708702</v>
      </c>
      <c r="B3902">
        <v>146670985.18400359</v>
      </c>
    </row>
    <row r="3903" spans="1:2" x14ac:dyDescent="0.25">
      <c r="A3903">
        <f ca="1">29337.9387385359*(((RANDBETWEEN(3800,4910))))</f>
        <v>115151409.54875332</v>
      </c>
      <c r="B3903">
        <v>145141866.11217919</v>
      </c>
    </row>
    <row r="3904" spans="1:2" x14ac:dyDescent="0.25">
      <c r="A3904">
        <f ca="1">29651.173127008*(((RANDBETWEEN(3800,4910))))</f>
        <v>115520970.502823</v>
      </c>
      <c r="B3904">
        <v>193798673.27971074</v>
      </c>
    </row>
    <row r="3905" spans="1:2" x14ac:dyDescent="0.25">
      <c r="A3905">
        <f ca="1">39776.902409402*(((RANDBETWEEN(3800,4910))))</f>
        <v>159584932.46652102</v>
      </c>
      <c r="B3905">
        <v>199850819.94949734</v>
      </c>
    </row>
    <row r="3906" spans="1:2" x14ac:dyDescent="0.25">
      <c r="A3906">
        <f ca="1">30803.3079021406*(((RANDBETWEEN(3800,4910))))</f>
        <v>133901979.45060518</v>
      </c>
      <c r="B3906">
        <v>161620532.8962487</v>
      </c>
    </row>
    <row r="3907" spans="1:2" x14ac:dyDescent="0.25">
      <c r="A3907">
        <f ca="1">33220.2214121726*(((RANDBETWEEN(3800,4910))))</f>
        <v>141518143.21585536</v>
      </c>
      <c r="B3907">
        <v>167926842.10717225</v>
      </c>
    </row>
    <row r="3908" spans="1:2" x14ac:dyDescent="0.25">
      <c r="A3908">
        <f ca="1">40236.9257816562*(((RANDBETWEEN(3800,4910))))</f>
        <v>185291043.224527</v>
      </c>
      <c r="B3908">
        <v>180101933.91291142</v>
      </c>
    </row>
    <row r="3909" spans="1:2" x14ac:dyDescent="0.25">
      <c r="A3909">
        <f ca="1">35078.2771599032*(((RANDBETWEEN(3800,4910))))</f>
        <v>137015750.58658209</v>
      </c>
      <c r="B3909">
        <v>188086779.07501495</v>
      </c>
    </row>
    <row r="3910" spans="1:2" x14ac:dyDescent="0.25">
      <c r="A3910">
        <f ca="1">34272.9356478785*(((RANDBETWEEN(3800,4910))))</f>
        <v>142883868.71600527</v>
      </c>
      <c r="B3910">
        <v>148258701.48797345</v>
      </c>
    </row>
    <row r="3911" spans="1:2" x14ac:dyDescent="0.25">
      <c r="A3911">
        <f ca="1">30860.2831198307*(((RANDBETWEEN(3800,4910))))</f>
        <v>123132529.6481244</v>
      </c>
      <c r="B3911">
        <v>144028463.87563992</v>
      </c>
    </row>
    <row r="3912" spans="1:2" x14ac:dyDescent="0.25">
      <c r="A3912">
        <f ca="1">30574.8659028502*(((RANDBETWEEN(3800,4910))))</f>
        <v>132572618.55475849</v>
      </c>
      <c r="B3912">
        <v>166492240.94199541</v>
      </c>
    </row>
    <row r="3913" spans="1:2" x14ac:dyDescent="0.25">
      <c r="A3913">
        <f ca="1">38655.6801354148*(((RANDBETWEEN(3800,4910))))</f>
        <v>176849736.61952287</v>
      </c>
      <c r="B3913">
        <v>201700541.11306399</v>
      </c>
    </row>
    <row r="3914" spans="1:2" x14ac:dyDescent="0.25">
      <c r="A3914">
        <f ca="1">30035.7958790933*(((RANDBETWEEN(3800,4910))))</f>
        <v>129964888.76883687</v>
      </c>
      <c r="B3914">
        <v>162042256.17134207</v>
      </c>
    </row>
    <row r="3915" spans="1:2" x14ac:dyDescent="0.25">
      <c r="A3915">
        <f ca="1">30596.3455510523*(((RANDBETWEEN(3800,4910))))</f>
        <v>116419094.82175419</v>
      </c>
      <c r="B3915">
        <v>183380825.58136541</v>
      </c>
    </row>
    <row r="3916" spans="1:2" x14ac:dyDescent="0.25">
      <c r="A3916">
        <f ca="1">32907.883659424*(((RANDBETWEEN(3800,4910))))</f>
        <v>138410558.67153737</v>
      </c>
      <c r="B3916">
        <v>170291015.98270828</v>
      </c>
    </row>
    <row r="3917" spans="1:2" x14ac:dyDescent="0.25">
      <c r="A3917">
        <f ca="1">31725.3114502399*(((RANDBETWEEN(3800,4910))))</f>
        <v>134737397.72916865</v>
      </c>
      <c r="B3917">
        <v>193926923.33560246</v>
      </c>
    </row>
    <row r="3918" spans="1:2" x14ac:dyDescent="0.25">
      <c r="A3918">
        <f ca="1">27963.4559956718*(((RANDBETWEEN(3800,4910))))</f>
        <v>124409415.72474369</v>
      </c>
      <c r="B3918">
        <v>156881602.55326986</v>
      </c>
    </row>
    <row r="3919" spans="1:2" x14ac:dyDescent="0.25">
      <c r="A3919">
        <f ca="1">30917.037913374*(((RANDBETWEEN(3800,4910))))</f>
        <v>141043526.96081221</v>
      </c>
      <c r="B3919">
        <v>177801623.56005955</v>
      </c>
    </row>
    <row r="3920" spans="1:2" x14ac:dyDescent="0.25">
      <c r="A3920">
        <f ca="1">30189.9831537832*(((RANDBETWEEN(3800,4910))))</f>
        <v>143583559.87939271</v>
      </c>
      <c r="B3920">
        <v>186938485.77121454</v>
      </c>
    </row>
    <row r="3921" spans="1:2" x14ac:dyDescent="0.25">
      <c r="A3921">
        <f ca="1">33298.1113898963*(((RANDBETWEEN(3800,4910))))</f>
        <v>159431357.33482361</v>
      </c>
      <c r="B3921">
        <v>148419530.79111814</v>
      </c>
    </row>
    <row r="3922" spans="1:2" x14ac:dyDescent="0.25">
      <c r="A3922">
        <f ca="1">31869.8304669977*(((RANDBETWEEN(3800,4910))))</f>
        <v>135510519.14567438</v>
      </c>
      <c r="B3922">
        <v>149753256.52700073</v>
      </c>
    </row>
    <row r="3923" spans="1:2" x14ac:dyDescent="0.25">
      <c r="A3923">
        <f ca="1">33576.4451743474*(((RANDBETWEEN(3800,4910))))</f>
        <v>158447244.77774516</v>
      </c>
      <c r="B3923">
        <v>183509655.3470535</v>
      </c>
    </row>
    <row r="3924" spans="1:2" x14ac:dyDescent="0.25">
      <c r="A3924">
        <f ca="1">39906.2872272721*(((RANDBETWEEN(3800,4910))))</f>
        <v>190352990.07408774</v>
      </c>
      <c r="B3924">
        <v>176913821.27737534</v>
      </c>
    </row>
    <row r="3925" spans="1:2" x14ac:dyDescent="0.25">
      <c r="A3925">
        <f ca="1">31532.960376885*(((RANDBETWEEN(3800,4910))))</f>
        <v>139249553.02432409</v>
      </c>
      <c r="B3925">
        <v>144777094.18291166</v>
      </c>
    </row>
    <row r="3926" spans="1:2" x14ac:dyDescent="0.25">
      <c r="A3926">
        <f ca="1">29437.1473385501*(((RANDBETWEEN(3800,4910))))</f>
        <v>137648100.95506033</v>
      </c>
      <c r="B3926">
        <v>182036089.75584078</v>
      </c>
    </row>
    <row r="3927" spans="1:2" x14ac:dyDescent="0.25">
      <c r="A3927">
        <f ca="1">37452.7860243197*(((RANDBETWEEN(3800,4910))))</f>
        <v>169848384.62028968</v>
      </c>
      <c r="B3927">
        <v>168237563.03495106</v>
      </c>
    </row>
    <row r="3928" spans="1:2" x14ac:dyDescent="0.25">
      <c r="A3928">
        <f ca="1">30690.7629727687*(((RANDBETWEEN(3800,4910))))</f>
        <v>141085437.38581765</v>
      </c>
      <c r="B3928">
        <v>148883644.94254884</v>
      </c>
    </row>
    <row r="3929" spans="1:2" x14ac:dyDescent="0.25">
      <c r="A3929">
        <f ca="1">35296.3195870486*(((RANDBETWEEN(3800,4910))))</f>
        <v>160739439.39941937</v>
      </c>
      <c r="B3929">
        <v>196484248.47327629</v>
      </c>
    </row>
    <row r="3930" spans="1:2" x14ac:dyDescent="0.25">
      <c r="A3930">
        <f ca="1">33243.7758217588*(((RANDBETWEEN(3800,4910))))</f>
        <v>136931112.60982451</v>
      </c>
      <c r="B3930">
        <v>147932443.97685677</v>
      </c>
    </row>
    <row r="3931" spans="1:2" x14ac:dyDescent="0.25">
      <c r="A3931">
        <f ca="1">31301.2780691115*(((RANDBETWEEN(3800,4910))))</f>
        <v>123953061.15368158</v>
      </c>
      <c r="B3931">
        <v>150546657.11276746</v>
      </c>
    </row>
    <row r="3932" spans="1:2" x14ac:dyDescent="0.25">
      <c r="A3932">
        <f ca="1">29613.6680612793*(((RANDBETWEEN(3800,4910))))</f>
        <v>143892813.10975623</v>
      </c>
      <c r="B3932">
        <v>174555962.46245879</v>
      </c>
    </row>
    <row r="3933" spans="1:2" x14ac:dyDescent="0.25">
      <c r="A3933">
        <f ca="1">38039.0017491143*(((RANDBETWEEN(3800,4910))))</f>
        <v>165431618.60689795</v>
      </c>
      <c r="B3933">
        <v>161508881.8887957</v>
      </c>
    </row>
    <row r="3934" spans="1:2" x14ac:dyDescent="0.25">
      <c r="A3934">
        <f ca="1">33540.4199615164*(((RANDBETWEEN(3800,4910))))</f>
        <v>139159202.42033163</v>
      </c>
      <c r="B3934">
        <v>153159733.89722228</v>
      </c>
    </row>
    <row r="3935" spans="1:2" x14ac:dyDescent="0.25">
      <c r="A3935">
        <f ca="1">34436.7240492398*(((RANDBETWEEN(3800,4910))))</f>
        <v>164056553.37057829</v>
      </c>
      <c r="B3935">
        <v>148182256.92930058</v>
      </c>
    </row>
    <row r="3936" spans="1:2" x14ac:dyDescent="0.25">
      <c r="A3936">
        <f ca="1">37533.7105349141*(((RANDBETWEEN(3800,4910))))</f>
        <v>173893680.90825689</v>
      </c>
      <c r="B3936">
        <v>165766573.45815107</v>
      </c>
    </row>
    <row r="3937" spans="1:2" x14ac:dyDescent="0.25">
      <c r="A3937">
        <f ca="1">34745.8437670989*(((RANDBETWEEN(3800,4910))))</f>
        <v>136307945.09832898</v>
      </c>
      <c r="B3937">
        <v>188060824.57816038</v>
      </c>
    </row>
    <row r="3938" spans="1:2" x14ac:dyDescent="0.25">
      <c r="A3938">
        <f ca="1">33456.0853687314*(((RANDBETWEEN(3800,4910))))</f>
        <v>158247283.79409963</v>
      </c>
      <c r="B3938">
        <v>194012834.06179565</v>
      </c>
    </row>
    <row r="3939" spans="1:2" x14ac:dyDescent="0.25">
      <c r="A3939">
        <f ca="1">37378.5447176185*(((RANDBETWEEN(3800,4910))))</f>
        <v>145215646.22794783</v>
      </c>
      <c r="B3939">
        <v>199355759.12235525</v>
      </c>
    </row>
    <row r="3940" spans="1:2" x14ac:dyDescent="0.25">
      <c r="A3940">
        <f ca="1">40079.1091196659*(((RANDBETWEEN(3800,4910))))</f>
        <v>162160075.49816823</v>
      </c>
      <c r="B3940">
        <v>151208823.91380626</v>
      </c>
    </row>
    <row r="3941" spans="1:2" x14ac:dyDescent="0.25">
      <c r="A3941">
        <f ca="1">32431.4413535113*(((RANDBETWEEN(3800,4910))))</f>
        <v>133033772.43210325</v>
      </c>
      <c r="B3941">
        <v>163312695.61878073</v>
      </c>
    </row>
    <row r="3942" spans="1:2" x14ac:dyDescent="0.25">
      <c r="A3942">
        <f ca="1">33369.6653523298*(((RANDBETWEEN(3800,4910))))</f>
        <v>148027835.50293511</v>
      </c>
      <c r="B3942">
        <v>152826076.33960378</v>
      </c>
    </row>
    <row r="3943" spans="1:2" x14ac:dyDescent="0.25">
      <c r="A3943">
        <f ca="1">32754.7996825574*(((RANDBETWEEN(3800,4910))))</f>
        <v>148018939.76547697</v>
      </c>
      <c r="B3943">
        <v>198148278.27456707</v>
      </c>
    </row>
    <row r="3944" spans="1:2" x14ac:dyDescent="0.25">
      <c r="A3944">
        <f ca="1">38193.5563642101*(((RANDBETWEEN(3800,4910))))</f>
        <v>159343517.15148443</v>
      </c>
      <c r="B3944">
        <v>187787531.23828709</v>
      </c>
    </row>
    <row r="3945" spans="1:2" x14ac:dyDescent="0.25">
      <c r="A3945">
        <f ca="1">32235.3962612862*(((RANDBETWEEN(3800,4910))))</f>
        <v>145284930.94961697</v>
      </c>
      <c r="B3945">
        <v>149781965.45297557</v>
      </c>
    </row>
    <row r="3946" spans="1:2" x14ac:dyDescent="0.25">
      <c r="A3946">
        <f ca="1">37774.3809362235*(((RANDBETWEEN(3800,4910))))</f>
        <v>149019932.79340169</v>
      </c>
      <c r="B3946">
        <v>181699117.46271044</v>
      </c>
    </row>
    <row r="3947" spans="1:2" x14ac:dyDescent="0.25">
      <c r="A3947">
        <f ca="1">36263.6483355954*(((RANDBETWEEN(3800,4910))))</f>
        <v>143930420.24397832</v>
      </c>
      <c r="B3947">
        <v>167958151.46667144</v>
      </c>
    </row>
    <row r="3948" spans="1:2" x14ac:dyDescent="0.25">
      <c r="A3948">
        <f ca="1">33168.194741979*(((RANDBETWEEN(3800,4910))))</f>
        <v>158577139.06140149</v>
      </c>
      <c r="B3948">
        <v>196259025.94111994</v>
      </c>
    </row>
    <row r="3949" spans="1:2" x14ac:dyDescent="0.25">
      <c r="A3949">
        <f ca="1">36820.6743992088*(((RANDBETWEEN(3800,4910))))</f>
        <v>145736229.27206832</v>
      </c>
      <c r="B3949">
        <v>144658100.79660758</v>
      </c>
    </row>
    <row r="3950" spans="1:2" x14ac:dyDescent="0.25">
      <c r="A3950">
        <f ca="1">30560.2234439479*(((RANDBETWEEN(3800,4910))))</f>
        <v>141768876.55647415</v>
      </c>
      <c r="B3950">
        <v>158060492.96022487</v>
      </c>
    </row>
    <row r="3951" spans="1:2" x14ac:dyDescent="0.25">
      <c r="A3951">
        <f ca="1">31104.7556491467*(((RANDBETWEEN(3800,4910))))</f>
        <v>129582412.0343453</v>
      </c>
      <c r="B3951">
        <v>146285772.00218812</v>
      </c>
    </row>
    <row r="3952" spans="1:2" x14ac:dyDescent="0.25">
      <c r="A3952">
        <f ca="1">42121.9686105482*(((RANDBETWEEN(3800,4910))))</f>
        <v>167476947.19553974</v>
      </c>
      <c r="B3952">
        <v>170512299.01213652</v>
      </c>
    </row>
    <row r="3953" spans="1:2" x14ac:dyDescent="0.25">
      <c r="A3953">
        <f ca="1">34169.1474188849*(((RANDBETWEEN(3800,4910))))</f>
        <v>134250580.20879868</v>
      </c>
      <c r="B3953">
        <v>152700458.21015108</v>
      </c>
    </row>
    <row r="3954" spans="1:2" x14ac:dyDescent="0.25">
      <c r="A3954">
        <f ca="1">29854.9566490079*(((RANDBETWEEN(3800,4910))))</f>
        <v>116225346.23458771</v>
      </c>
      <c r="B3954">
        <v>201022814.89846534</v>
      </c>
    </row>
    <row r="3955" spans="1:2" x14ac:dyDescent="0.25">
      <c r="A3955">
        <f ca="1">32694.7268065761*(((RANDBETWEEN(3800,4910))))</f>
        <v>140979661.98995596</v>
      </c>
      <c r="B3955">
        <v>149855826.32186759</v>
      </c>
    </row>
    <row r="3956" spans="1:2" x14ac:dyDescent="0.25">
      <c r="A3956">
        <f ca="1">38728.2982555422*(((RANDBETWEEN(3800,4910))))</f>
        <v>170327055.7278744</v>
      </c>
      <c r="B3956">
        <v>159054180.68222818</v>
      </c>
    </row>
    <row r="3957" spans="1:2" x14ac:dyDescent="0.25">
      <c r="A3957">
        <f ca="1">34793.2635417859*(((RANDBETWEEN(3800,4910))))</f>
        <v>165094035.50577402</v>
      </c>
      <c r="B3957">
        <v>158932980.42979029</v>
      </c>
    </row>
    <row r="3958" spans="1:2" x14ac:dyDescent="0.25">
      <c r="A3958">
        <f ca="1">39766.9773925565*(((RANDBETWEEN(3800,4910))))</f>
        <v>183206464.84750795</v>
      </c>
      <c r="B3958">
        <v>157623542.85485023</v>
      </c>
    </row>
    <row r="3959" spans="1:2" x14ac:dyDescent="0.25">
      <c r="A3959">
        <f ca="1">30828.381871813*(((RANDBETWEEN(3800,4910))))</f>
        <v>142242153.95654511</v>
      </c>
      <c r="B3959">
        <v>186375096.50400424</v>
      </c>
    </row>
    <row r="3960" spans="1:2" x14ac:dyDescent="0.25">
      <c r="A3960">
        <f ca="1">39999.5285159909*(((RANDBETWEEN(3800,4910))))</f>
        <v>170357991.94960523</v>
      </c>
      <c r="B3960">
        <v>146615397.47630897</v>
      </c>
    </row>
    <row r="3961" spans="1:2" x14ac:dyDescent="0.25">
      <c r="A3961">
        <f ca="1">30390.5464072704*(((RANDBETWEEN(3800,4910))))</f>
        <v>139188702.54529828</v>
      </c>
      <c r="B3961">
        <v>144440390.32563338</v>
      </c>
    </row>
    <row r="3962" spans="1:2" x14ac:dyDescent="0.25">
      <c r="A3962">
        <f ca="1">29808.6217949838*(((RANDBETWEEN(3800,4910))))</f>
        <v>120277788.94275947</v>
      </c>
      <c r="B3962">
        <v>191518167.16304547</v>
      </c>
    </row>
    <row r="3963" spans="1:2" x14ac:dyDescent="0.25">
      <c r="A3963">
        <f ca="1">30207.7651144086*(((RANDBETWEEN(3800,4910))))</f>
        <v>134122477.1079742</v>
      </c>
      <c r="B3963">
        <v>144743510.91479379</v>
      </c>
    </row>
    <row r="3964" spans="1:2" x14ac:dyDescent="0.25">
      <c r="A3964">
        <f ca="1">30281.3203398744*(((RANDBETWEEN(3800,4910))))</f>
        <v>135660315.12263736</v>
      </c>
      <c r="B3964">
        <v>157243129.11093813</v>
      </c>
    </row>
    <row r="3965" spans="1:2" x14ac:dyDescent="0.25">
      <c r="A3965">
        <f ca="1">33596.114045406*(((RANDBETWEEN(3800,4910))))</f>
        <v>131058440.89112897</v>
      </c>
      <c r="B3965">
        <v>177799584.84987232</v>
      </c>
    </row>
    <row r="3966" spans="1:2" x14ac:dyDescent="0.25">
      <c r="A3966">
        <f ca="1">39951.9585676341*(((RANDBETWEEN(3800,4910))))</f>
        <v>191729449.16607597</v>
      </c>
      <c r="B3966">
        <v>156341456.79869086</v>
      </c>
    </row>
    <row r="3967" spans="1:2" x14ac:dyDescent="0.25">
      <c r="A3967">
        <f ca="1">30003.1102342601*(((RANDBETWEEN(3800,4910))))</f>
        <v>126583122.07834326</v>
      </c>
      <c r="B3967">
        <v>184058468.02572387</v>
      </c>
    </row>
    <row r="3968" spans="1:2" x14ac:dyDescent="0.25">
      <c r="A3968">
        <f ca="1">33157.9565055124*(((RANDBETWEEN(3800,4910))))</f>
        <v>150338174.79599333</v>
      </c>
      <c r="B3968">
        <v>196854892.3318817</v>
      </c>
    </row>
    <row r="3969" spans="1:2" x14ac:dyDescent="0.25">
      <c r="A3969">
        <f ca="1">31041.3560802383*(((RANDBETWEEN(3800,4910))))</f>
        <v>118050277.17314614</v>
      </c>
      <c r="B3969">
        <v>153079879.48296103</v>
      </c>
    </row>
    <row r="3970" spans="1:2" x14ac:dyDescent="0.25">
      <c r="A3970">
        <f ca="1">31899.5319483364*(((RANDBETWEEN(3800,4910))))</f>
        <v>129703496.9019357</v>
      </c>
      <c r="B3970">
        <v>172488728.21080428</v>
      </c>
    </row>
    <row r="3971" spans="1:2" x14ac:dyDescent="0.25">
      <c r="A3971">
        <f ca="1">32424.4142149367*(((RANDBETWEEN(3800,4910))))</f>
        <v>138581946.35463965</v>
      </c>
      <c r="B3971">
        <v>196115951.02590403</v>
      </c>
    </row>
    <row r="3972" spans="1:2" x14ac:dyDescent="0.25">
      <c r="A3972">
        <f ca="1">36469.4718027816*(((RANDBETWEEN(3800,4910))))</f>
        <v>165644340.92823401</v>
      </c>
      <c r="B3972">
        <v>155624278.01136088</v>
      </c>
    </row>
    <row r="3973" spans="1:2" x14ac:dyDescent="0.25">
      <c r="A3973">
        <f ca="1">32339.4122982154*(((RANDBETWEEN(3800,4910))))</f>
        <v>128743200.35919562</v>
      </c>
      <c r="B3973">
        <v>162952889.5658322</v>
      </c>
    </row>
    <row r="3974" spans="1:2" x14ac:dyDescent="0.25">
      <c r="A3974">
        <f ca="1">28847.9731599217*(((RANDBETWEEN(3800,4910))))</f>
        <v>133681507.62307732</v>
      </c>
      <c r="B3974">
        <v>157343624.444913</v>
      </c>
    </row>
    <row r="3975" spans="1:2" x14ac:dyDescent="0.25">
      <c r="A3975">
        <f ca="1">31397.6305634753*(((RANDBETWEEN(3800,4910))))</f>
        <v>127976742.1767254</v>
      </c>
      <c r="B3975">
        <v>172390126.02828646</v>
      </c>
    </row>
    <row r="3976" spans="1:2" x14ac:dyDescent="0.25">
      <c r="A3976">
        <f ca="1">30981.3394010268*(((RANDBETWEEN(3800,4910))))</f>
        <v>133250740.76381621</v>
      </c>
      <c r="B3976">
        <v>158067070.0027141</v>
      </c>
    </row>
    <row r="3977" spans="1:2" x14ac:dyDescent="0.25">
      <c r="A3977">
        <f ca="1">37614.8159232794*(((RANDBETWEEN(3800,4910))))</f>
        <v>180889649.77505088</v>
      </c>
      <c r="B3977">
        <v>197484659.610704</v>
      </c>
    </row>
    <row r="3978" spans="1:2" x14ac:dyDescent="0.25">
      <c r="A3978">
        <f ca="1">38950.7091495754*(((RANDBETWEEN(3800,4910))))</f>
        <v>167371197.21572551</v>
      </c>
      <c r="B3978">
        <v>158609727.42534363</v>
      </c>
    </row>
    <row r="3979" spans="1:2" x14ac:dyDescent="0.25">
      <c r="A3979">
        <f ca="1">41324.6667337521*(((RANDBETWEEN(3800,4910))))</f>
        <v>194887128.31637505</v>
      </c>
      <c r="B3979">
        <v>151114756.40142199</v>
      </c>
    </row>
    <row r="3980" spans="1:2" x14ac:dyDescent="0.25">
      <c r="A3980">
        <f ca="1">36304.4145390195*(((RANDBETWEEN(3800,4910))))</f>
        <v>139263734.17167881</v>
      </c>
      <c r="B3980">
        <v>180018471.41849551</v>
      </c>
    </row>
    <row r="3981" spans="1:2" x14ac:dyDescent="0.25">
      <c r="A3981">
        <f ca="1">39935.5730794902*(((RANDBETWEEN(3800,4910))))</f>
        <v>189853714.41989645</v>
      </c>
      <c r="B3981">
        <v>196389384.0373612</v>
      </c>
    </row>
    <row r="3982" spans="1:2" x14ac:dyDescent="0.25">
      <c r="A3982">
        <f ca="1">31558.8520540661*(((RANDBETWEEN(3800,4910))))</f>
        <v>142709128.98848706</v>
      </c>
      <c r="B3982">
        <v>153041769.6969834</v>
      </c>
    </row>
    <row r="3983" spans="1:2" x14ac:dyDescent="0.25">
      <c r="A3983">
        <f ca="1">35978.9725355814*(((RANDBETWEEN(3800,4910))))</f>
        <v>152263011.77058059</v>
      </c>
      <c r="B3983">
        <v>169723030.61879742</v>
      </c>
    </row>
    <row r="3984" spans="1:2" x14ac:dyDescent="0.25">
      <c r="A3984">
        <f ca="1">29990.1255165953*(((RANDBETWEEN(3800,4910))))</f>
        <v>122989504.74355716</v>
      </c>
      <c r="B3984">
        <v>151586990.09589028</v>
      </c>
    </row>
    <row r="3985" spans="1:2" x14ac:dyDescent="0.25">
      <c r="A3985">
        <f ca="1">34126.2049441453*(((RANDBETWEEN(3800,4910))))</f>
        <v>144695108.96317607</v>
      </c>
      <c r="B3985">
        <v>170323212.76161087</v>
      </c>
    </row>
    <row r="3986" spans="1:2" x14ac:dyDescent="0.25">
      <c r="A3986">
        <f ca="1">27979.3027755675*(((RANDBETWEEN(3800,4910))))</f>
        <v>128173186.0148745</v>
      </c>
      <c r="B3986">
        <v>156090394.32524315</v>
      </c>
    </row>
    <row r="3987" spans="1:2" x14ac:dyDescent="0.25">
      <c r="A3987">
        <f ca="1">30108.9000536077*(((RANDBETWEEN(3800,4910))))</f>
        <v>140698889.95050886</v>
      </c>
      <c r="B3987">
        <v>173510251.19061962</v>
      </c>
    </row>
    <row r="3988" spans="1:2" x14ac:dyDescent="0.25">
      <c r="A3988">
        <f ca="1">30052.5814296704*(((RANDBETWEEN(3800,4910))))</f>
        <v>119519116.34579927</v>
      </c>
      <c r="B3988">
        <v>147194857.86293823</v>
      </c>
    </row>
    <row r="3989" spans="1:2" x14ac:dyDescent="0.25">
      <c r="A3989">
        <f ca="1">31891.0101142107*(((RANDBETWEEN(3800,4910))))</f>
        <v>152630374.40661243</v>
      </c>
      <c r="B3989">
        <v>159071382.76421326</v>
      </c>
    </row>
    <row r="3990" spans="1:2" x14ac:dyDescent="0.25">
      <c r="A3990">
        <f ca="1">37646.4933650872*(((RANDBETWEEN(3800,4910))))</f>
        <v>170651554.42394027</v>
      </c>
      <c r="B3990">
        <v>198859068.29562044</v>
      </c>
    </row>
    <row r="3991" spans="1:2" x14ac:dyDescent="0.25">
      <c r="A3991">
        <f ca="1">30097.3816540671*(((RANDBETWEEN(3800,4910))))</f>
        <v>126318710.80211946</v>
      </c>
      <c r="B3991">
        <v>182322464.02926317</v>
      </c>
    </row>
    <row r="3992" spans="1:2" x14ac:dyDescent="0.25">
      <c r="A3992">
        <f ca="1">39390.2208850389*(((RANDBETWEEN(3800,4910))))</f>
        <v>164611733.07857749</v>
      </c>
      <c r="B3992">
        <v>195110208.36525482</v>
      </c>
    </row>
    <row r="3993" spans="1:2" x14ac:dyDescent="0.25">
      <c r="A3993">
        <f ca="1">31270.6732946469*(((RANDBETWEEN(3800,4910))))</f>
        <v>135683451.42547283</v>
      </c>
      <c r="B3993">
        <v>171714443.91154408</v>
      </c>
    </row>
    <row r="3994" spans="1:2" x14ac:dyDescent="0.25">
      <c r="A3994">
        <f ca="1">42411.2977862457*(((RANDBETWEEN(3800,4910))))</f>
        <v>196194663.55917254</v>
      </c>
      <c r="B3994">
        <v>176169992.52354306</v>
      </c>
    </row>
    <row r="3995" spans="1:2" x14ac:dyDescent="0.25">
      <c r="A3995">
        <f ca="1">30835.1734927259*(((RANDBETWEEN(3800,4910))))</f>
        <v>117821197.91570556</v>
      </c>
      <c r="B3995">
        <v>144157858.05809745</v>
      </c>
    </row>
    <row r="3996" spans="1:2" x14ac:dyDescent="0.25">
      <c r="A3996">
        <f ca="1">32611.7999259562*(((RANDBETWEEN(3800,4910))))</f>
        <v>131392941.9016777</v>
      </c>
      <c r="B3996">
        <v>184774228.32340711</v>
      </c>
    </row>
    <row r="3997" spans="1:2" x14ac:dyDescent="0.25">
      <c r="A3997">
        <f ca="1">32383.2153332063*(((RANDBETWEEN(3800,4910))))</f>
        <v>125873558.00017297</v>
      </c>
      <c r="B3997">
        <v>154302718.21682942</v>
      </c>
    </row>
    <row r="3998" spans="1:2" x14ac:dyDescent="0.25">
      <c r="A3998">
        <f ca="1">37852.0221696429*(((RANDBETWEEN(3800,4910))))</f>
        <v>181046222.03740203</v>
      </c>
      <c r="B3998">
        <v>145667043.0639241</v>
      </c>
    </row>
    <row r="3999" spans="1:2" x14ac:dyDescent="0.25">
      <c r="A3999">
        <f ca="1">33043.7534224867*(((RANDBETWEEN(3800,4910))))</f>
        <v>146086433.88081375</v>
      </c>
      <c r="B3999">
        <v>185310708.04204988</v>
      </c>
    </row>
    <row r="4000" spans="1:2" x14ac:dyDescent="0.25">
      <c r="A4000">
        <f ca="1">37827.3664195865*(((RANDBETWEEN(3800,4910))))</f>
        <v>181230912.51623884</v>
      </c>
      <c r="B4000">
        <v>176439486.09588632</v>
      </c>
    </row>
    <row r="4001" spans="1:2" x14ac:dyDescent="0.25">
      <c r="A4001">
        <f ca="1">32531.6519181823*(((RANDBETWEEN(3800,4910))))</f>
        <v>136210026.58142921</v>
      </c>
      <c r="B4001">
        <v>166336462.75730139</v>
      </c>
    </row>
    <row r="4002" spans="1:2" x14ac:dyDescent="0.25">
      <c r="A4002">
        <f ca="1">32901.8694576591*(((RANDBETWEEN(3800,4910))))</f>
        <v>131081047.91931389</v>
      </c>
      <c r="B4002">
        <v>147489853.93145901</v>
      </c>
    </row>
    <row r="4003" spans="1:2" x14ac:dyDescent="0.25">
      <c r="A4003">
        <f ca="1">34758.5215682019*(((RANDBETWEEN(3800,4910))))</f>
        <v>163086983.19800344</v>
      </c>
      <c r="B4003">
        <v>147037472.40750885</v>
      </c>
    </row>
    <row r="4004" spans="1:2" x14ac:dyDescent="0.25">
      <c r="A4004">
        <f ca="1">28864.2243289043*(((RANDBETWEEN(3800,4910))))</f>
        <v>132169283.202053</v>
      </c>
      <c r="B4004">
        <v>157666940.184771</v>
      </c>
    </row>
    <row r="4005" spans="1:2" x14ac:dyDescent="0.25">
      <c r="A4005">
        <f ca="1">40029.8016554299*(((RANDBETWEEN(3800,4910))))</f>
        <v>173769368.98622128</v>
      </c>
      <c r="B4005">
        <v>143682006.16960308</v>
      </c>
    </row>
    <row r="4006" spans="1:2" x14ac:dyDescent="0.25">
      <c r="A4006">
        <f ca="1">32116.1013508386*(((RANDBETWEEN(3800,4910))))</f>
        <v>130680416.3965621</v>
      </c>
      <c r="B4006">
        <v>162862601.18474394</v>
      </c>
    </row>
    <row r="4007" spans="1:2" x14ac:dyDescent="0.25">
      <c r="A4007">
        <f ca="1">31312.7622583784*(((RANDBETWEEN(3800,4910))))</f>
        <v>135991326.48813739</v>
      </c>
      <c r="B4007">
        <v>193619695.85541874</v>
      </c>
    </row>
    <row r="4008" spans="1:2" x14ac:dyDescent="0.25">
      <c r="A4008">
        <f ca="1">33612.6884116035*(((RANDBETWEEN(3800,4910))))</f>
        <v>135627197.74082005</v>
      </c>
      <c r="B4008">
        <v>147774156.88426685</v>
      </c>
    </row>
    <row r="4009" spans="1:2" x14ac:dyDescent="0.25">
      <c r="A4009">
        <f ca="1">42179.3581000203*(((RANDBETWEEN(3800,4910))))</f>
        <v>162474887.40127814</v>
      </c>
      <c r="B4009">
        <v>177969093.80622625</v>
      </c>
    </row>
    <row r="4010" spans="1:2" x14ac:dyDescent="0.25">
      <c r="A4010">
        <f ca="1">32207.4956240825*(((RANDBETWEEN(3800,4910))))</f>
        <v>157204786.14114675</v>
      </c>
      <c r="B4010">
        <v>146433722.60008276</v>
      </c>
    </row>
    <row r="4011" spans="1:2" x14ac:dyDescent="0.25">
      <c r="A4011">
        <f ca="1">31494.1826162472*(((RANDBETWEEN(3800,4910))))</f>
        <v>138731874.42456886</v>
      </c>
      <c r="B4011">
        <v>187305759.0309785</v>
      </c>
    </row>
    <row r="4012" spans="1:2" x14ac:dyDescent="0.25">
      <c r="A4012">
        <f ca="1">33180.0223227827*(((RANDBETWEEN(3800,4910))))</f>
        <v>151765422.104408</v>
      </c>
      <c r="B4012">
        <v>150186693.04839903</v>
      </c>
    </row>
    <row r="4013" spans="1:2" x14ac:dyDescent="0.25">
      <c r="A4013">
        <f ca="1">35471.2616020138*(((RANDBETWEEN(3800,4910))))</f>
        <v>164905895.18776202</v>
      </c>
      <c r="B4013">
        <v>178923770.56017402</v>
      </c>
    </row>
    <row r="4014" spans="1:2" x14ac:dyDescent="0.25">
      <c r="A4014">
        <f ca="1">36557.2915311932*(((RANDBETWEEN(3800,4910))))</f>
        <v>171892384.77967057</v>
      </c>
      <c r="B4014">
        <v>175088047.8833409</v>
      </c>
    </row>
    <row r="4015" spans="1:2" x14ac:dyDescent="0.25">
      <c r="A4015">
        <f ca="1">30714.0064978859*(((RANDBETWEEN(3800,4910))))</f>
        <v>142267278.09820729</v>
      </c>
      <c r="B4015">
        <v>145170405.16685674</v>
      </c>
    </row>
    <row r="4016" spans="1:2" x14ac:dyDescent="0.25">
      <c r="A4016">
        <f ca="1">36856.7538822367*(((RANDBETWEEN(3800,4910))))</f>
        <v>150080701.80846789</v>
      </c>
      <c r="B4016">
        <v>194136324.46383551</v>
      </c>
    </row>
    <row r="4017" spans="1:2" x14ac:dyDescent="0.25">
      <c r="A4017">
        <f ca="1">31688.6639045252*(((RANDBETWEEN(3800,4910))))</f>
        <v>153975217.91208798</v>
      </c>
      <c r="B4017">
        <v>151510046.89635754</v>
      </c>
    </row>
    <row r="4018" spans="1:2" x14ac:dyDescent="0.25">
      <c r="A4018">
        <f ca="1">32476.2204819778*(((RANDBETWEEN(3800,4910))))</f>
        <v>138900795.00141913</v>
      </c>
      <c r="B4018">
        <v>144834080.23840606</v>
      </c>
    </row>
    <row r="4019" spans="1:2" x14ac:dyDescent="0.25">
      <c r="A4019">
        <f ca="1">31895.7557047346*(((RANDBETWEEN(3800,4910))))</f>
        <v>153099627.38272601</v>
      </c>
      <c r="B4019">
        <v>153471912.03441012</v>
      </c>
    </row>
    <row r="4020" spans="1:2" x14ac:dyDescent="0.25">
      <c r="A4020">
        <f ca="1">31047.0522027708*(((RANDBETWEEN(3800,4910))))</f>
        <v>150981814.86207458</v>
      </c>
      <c r="B4020">
        <v>153890522.93729818</v>
      </c>
    </row>
    <row r="4021" spans="1:2" x14ac:dyDescent="0.25">
      <c r="A4021">
        <f ca="1">38908.5061538517*(((RANDBETWEEN(3800,4910))))</f>
        <v>189134248.41387314</v>
      </c>
      <c r="B4021">
        <v>149265598.29147327</v>
      </c>
    </row>
    <row r="4022" spans="1:2" x14ac:dyDescent="0.25">
      <c r="A4022">
        <f ca="1">31883.5175957531*(((RANDBETWEEN(3800,4910))))</f>
        <v>122847193.29643656</v>
      </c>
      <c r="B4022">
        <v>147088885.78374726</v>
      </c>
    </row>
    <row r="4023" spans="1:2" x14ac:dyDescent="0.25">
      <c r="A4023">
        <f ca="1">30199.7425140262*(((RANDBETWEEN(3800,4910))))</f>
        <v>122520355.37940429</v>
      </c>
      <c r="B4023">
        <v>165104531.56257957</v>
      </c>
    </row>
    <row r="4024" spans="1:2" x14ac:dyDescent="0.25">
      <c r="A4024">
        <f ca="1">28311.8276805593*(((RANDBETWEEN(3800,4910))))</f>
        <v>112114837.61501478</v>
      </c>
      <c r="B4024">
        <v>167444266.16896674</v>
      </c>
    </row>
    <row r="4025" spans="1:2" x14ac:dyDescent="0.25">
      <c r="A4025">
        <f ca="1">29249.9393540921*(((RANDBETWEEN(3800,4910))))</f>
        <v>112670766.39196259</v>
      </c>
      <c r="B4025">
        <v>180389043.83383307</v>
      </c>
    </row>
    <row r="4026" spans="1:2" x14ac:dyDescent="0.25">
      <c r="A4026">
        <f ca="1">38263.3162816853*(((RANDBETWEEN(3800,4910))))</f>
        <v>162848674.09485245</v>
      </c>
      <c r="B4026">
        <v>157772698.34063414</v>
      </c>
    </row>
    <row r="4027" spans="1:2" x14ac:dyDescent="0.25">
      <c r="A4027">
        <f ca="1">30731.9968688581*(((RANDBETWEEN(3800,4910))))</f>
        <v>133253938.42336881</v>
      </c>
      <c r="B4027">
        <v>146289441.95048985</v>
      </c>
    </row>
    <row r="4028" spans="1:2" x14ac:dyDescent="0.25">
      <c r="A4028">
        <f ca="1">40416.3885273595*(((RANDBETWEEN(3800,4910))))</f>
        <v>164333035.75224406</v>
      </c>
      <c r="B4028">
        <v>183545876.21899804</v>
      </c>
    </row>
    <row r="4029" spans="1:2" x14ac:dyDescent="0.25">
      <c r="A4029">
        <f ca="1">34644.1539233779*(((RANDBETWEEN(3800,4910))))</f>
        <v>131682429.06275928</v>
      </c>
      <c r="B4029">
        <v>156251850.80028605</v>
      </c>
    </row>
    <row r="4030" spans="1:2" x14ac:dyDescent="0.25">
      <c r="A4030">
        <f ca="1">38124.2104093072*(((RANDBETWEEN(3800,4910))))</f>
        <v>180670633.12970668</v>
      </c>
      <c r="B4030">
        <v>174405177.60330373</v>
      </c>
    </row>
    <row r="4031" spans="1:2" x14ac:dyDescent="0.25">
      <c r="A4031">
        <f ca="1">33390.7512322889*(((RANDBETWEEN(3800,4910))))</f>
        <v>130658009.57194635</v>
      </c>
      <c r="B4031">
        <v>175156939.60488191</v>
      </c>
    </row>
    <row r="4032" spans="1:2" x14ac:dyDescent="0.25">
      <c r="A4032">
        <f ca="1">33232.0972942273*(((RANDBETWEEN(3800,4910))))</f>
        <v>156257321.47745666</v>
      </c>
      <c r="B4032">
        <v>150977594.89216188</v>
      </c>
    </row>
    <row r="4033" spans="1:2" x14ac:dyDescent="0.25">
      <c r="A4033">
        <f ca="1">40669.1415105972*(((RANDBETWEEN(3800,4910))))</f>
        <v>164791361.40094</v>
      </c>
      <c r="B4033">
        <v>168514902.87279791</v>
      </c>
    </row>
    <row r="4034" spans="1:2" x14ac:dyDescent="0.25">
      <c r="A4034">
        <f ca="1">31007.6092268768*(((RANDBETWEEN(3800,4910))))</f>
        <v>122418041.22770961</v>
      </c>
      <c r="B4034">
        <v>146037295.57481939</v>
      </c>
    </row>
    <row r="4035" spans="1:2" x14ac:dyDescent="0.25">
      <c r="A4035">
        <f ca="1">39476.6601724327*(((RANDBETWEEN(3800,4910))))</f>
        <v>183329609.84077734</v>
      </c>
      <c r="B4035">
        <v>148603028.5345962</v>
      </c>
    </row>
    <row r="4036" spans="1:2" x14ac:dyDescent="0.25">
      <c r="A4036">
        <f ca="1">37591.3386319045*(((RANDBETWEEN(3800,4910))))</f>
        <v>150139806.49582669</v>
      </c>
      <c r="B4036">
        <v>161884443.41349959</v>
      </c>
    </row>
    <row r="4037" spans="1:2" x14ac:dyDescent="0.25">
      <c r="A4037">
        <f ca="1">33165.635223298*(((RANDBETWEEN(3800,4910))))</f>
        <v>143109715.9885309</v>
      </c>
      <c r="B4037">
        <v>192715695.90917641</v>
      </c>
    </row>
    <row r="4038" spans="1:2" x14ac:dyDescent="0.25">
      <c r="A4038">
        <f ca="1">31823.4118605932*(((RANDBETWEEN(3800,4910))))</f>
        <v>149029037.74315792</v>
      </c>
      <c r="B4038">
        <v>188082734.23989078</v>
      </c>
    </row>
    <row r="4039" spans="1:2" x14ac:dyDescent="0.25">
      <c r="A4039">
        <f ca="1">40813.3196527616*(((RANDBETWEEN(3800,4910))))</f>
        <v>195006041.30089498</v>
      </c>
      <c r="B4039">
        <v>144176641.3667776</v>
      </c>
    </row>
    <row r="4040" spans="1:2" x14ac:dyDescent="0.25">
      <c r="A4040">
        <f ca="1">30198.3851579112*(((RANDBETWEEN(3800,4910))))</f>
        <v>128645120.77270161</v>
      </c>
      <c r="B4040">
        <v>168014327.13569352</v>
      </c>
    </row>
    <row r="4041" spans="1:2" x14ac:dyDescent="0.25">
      <c r="A4041">
        <f ca="1">30358.5568876298*(((RANDBETWEEN(3800,4910))))</f>
        <v>120553829.40077789</v>
      </c>
      <c r="B4041">
        <v>154712369.92427534</v>
      </c>
    </row>
    <row r="4042" spans="1:2" x14ac:dyDescent="0.25">
      <c r="A4042">
        <f ca="1">33970.090617547*(((RANDBETWEEN(3800,4910))))</f>
        <v>140364414.43170407</v>
      </c>
      <c r="B4042">
        <v>175170912.25395092</v>
      </c>
    </row>
    <row r="4043" spans="1:2" x14ac:dyDescent="0.25">
      <c r="A4043">
        <f ca="1">30937.8910401315*(((RANDBETWEEN(3800,4910))))</f>
        <v>140736466.34155804</v>
      </c>
      <c r="B4043">
        <v>144583455.54398671</v>
      </c>
    </row>
    <row r="4044" spans="1:2" x14ac:dyDescent="0.25">
      <c r="A4044">
        <f ca="1">32399.2258018994*(((RANDBETWEEN(3800,4910))))</f>
        <v>145569721.52793393</v>
      </c>
      <c r="B4044">
        <v>161265524.38697729</v>
      </c>
    </row>
    <row r="4045" spans="1:2" x14ac:dyDescent="0.25">
      <c r="A4045">
        <f ca="1">30023.0462993094*(((RANDBETWEEN(3800,4910))))</f>
        <v>144200691.37558308</v>
      </c>
      <c r="B4045">
        <v>144519624.87704</v>
      </c>
    </row>
    <row r="4046" spans="1:2" x14ac:dyDescent="0.25">
      <c r="A4046">
        <f ca="1">34534.4992448587*(((RANDBETWEEN(3800,4910))))</f>
        <v>148532881.25213709</v>
      </c>
      <c r="B4046">
        <v>180469090.79033038</v>
      </c>
    </row>
    <row r="4047" spans="1:2" x14ac:dyDescent="0.25">
      <c r="A4047">
        <f ca="1">28431.2995756549*(((RANDBETWEEN(3800,4910))))</f>
        <v>110455598.85141939</v>
      </c>
      <c r="B4047">
        <v>186850262.60643211</v>
      </c>
    </row>
    <row r="4048" spans="1:2" x14ac:dyDescent="0.25">
      <c r="A4048">
        <f ca="1">30747.9990132264*(((RANDBETWEEN(3800,4910))))</f>
        <v>117549600.22756459</v>
      </c>
      <c r="B4048">
        <v>145176705.60471037</v>
      </c>
    </row>
    <row r="4049" spans="1:2" x14ac:dyDescent="0.25">
      <c r="A4049">
        <f ca="1">30840.349499167*(((RANDBETWEEN(3800,4910))))</f>
        <v>140446951.61920643</v>
      </c>
      <c r="B4049">
        <v>164446977.54469645</v>
      </c>
    </row>
    <row r="4050" spans="1:2" x14ac:dyDescent="0.25">
      <c r="A4050">
        <f ca="1">30464.6257947066*(((RANDBETWEEN(3800,4910))))</f>
        <v>125331470.51942286</v>
      </c>
      <c r="B4050">
        <v>185081067.73528838</v>
      </c>
    </row>
    <row r="4051" spans="1:2" x14ac:dyDescent="0.25">
      <c r="A4051">
        <f ca="1">29789.0299617812*(((RANDBETWEEN(3800,4910))))</f>
        <v>130327006.08279279</v>
      </c>
      <c r="B4051">
        <v>154189047.83805996</v>
      </c>
    </row>
    <row r="4052" spans="1:2" x14ac:dyDescent="0.25">
      <c r="A4052">
        <f ca="1">29237.9678844693*(((RANDBETWEEN(3800,4910))))</f>
        <v>134757793.97951919</v>
      </c>
      <c r="B4052">
        <v>146194420.61061203</v>
      </c>
    </row>
    <row r="4053" spans="1:2" x14ac:dyDescent="0.25">
      <c r="A4053">
        <f ca="1">36830.484542601*(((RANDBETWEEN(3800,4910))))</f>
        <v>163453690.40006313</v>
      </c>
      <c r="B4053">
        <v>163678540.42621088</v>
      </c>
    </row>
    <row r="4054" spans="1:2" x14ac:dyDescent="0.25">
      <c r="A4054">
        <f ca="1">32253.678192145*(((RANDBETWEEN(3800,4910))))</f>
        <v>146625221.0614911</v>
      </c>
      <c r="B4054">
        <v>151525983.61211783</v>
      </c>
    </row>
    <row r="4055" spans="1:2" x14ac:dyDescent="0.25">
      <c r="A4055">
        <f ca="1">31865.9442748802*(((RANDBETWEEN(3800,4910))))</f>
        <v>155250880.50721651</v>
      </c>
      <c r="B4055">
        <v>199045113.94084787</v>
      </c>
    </row>
    <row r="4056" spans="1:2" x14ac:dyDescent="0.25">
      <c r="A4056">
        <f ca="1">28361.8526405437*(((RANDBETWEEN(3800,4910))))</f>
        <v>128422468.7563819</v>
      </c>
      <c r="B4056">
        <v>164983035.33420452</v>
      </c>
    </row>
    <row r="4057" spans="1:2" x14ac:dyDescent="0.25">
      <c r="A4057">
        <f ca="1">38429.1895120778*(((RANDBETWEEN(3800,4910))))</f>
        <v>163016621.91023394</v>
      </c>
      <c r="B4057">
        <v>177545403.82480714</v>
      </c>
    </row>
    <row r="4058" spans="1:2" x14ac:dyDescent="0.25">
      <c r="A4058">
        <f ca="1">31050.0735129488*(((RANDBETWEEN(3800,4910))))</f>
        <v>131652311.69490312</v>
      </c>
      <c r="B4058">
        <v>158019418.40322292</v>
      </c>
    </row>
    <row r="4059" spans="1:2" x14ac:dyDescent="0.25">
      <c r="A4059">
        <f ca="1">32318.6301617047*(((RANDBETWEEN(3800,4910))))</f>
        <v>138517648.87306622</v>
      </c>
      <c r="B4059">
        <v>185701745.52909034</v>
      </c>
    </row>
    <row r="4060" spans="1:2" x14ac:dyDescent="0.25">
      <c r="A4060">
        <f ca="1">33237.8891031429*(((RANDBETWEEN(3800,4910))))</f>
        <v>141360742.3556667</v>
      </c>
      <c r="B4060">
        <v>143229621.0651339</v>
      </c>
    </row>
    <row r="4061" spans="1:2" x14ac:dyDescent="0.25">
      <c r="A4061">
        <f ca="1">28962.3081293745*(((RANDBETWEEN(3800,4910))))</f>
        <v>142060121.37458202</v>
      </c>
      <c r="B4061">
        <v>185649755.5128563</v>
      </c>
    </row>
    <row r="4062" spans="1:2" x14ac:dyDescent="0.25">
      <c r="A4062">
        <f ca="1">30696.3026600526*(((RANDBETWEEN(3800,4910))))</f>
        <v>128985863.77754083</v>
      </c>
      <c r="B4062">
        <v>180078086.9795543</v>
      </c>
    </row>
    <row r="4063" spans="1:2" x14ac:dyDescent="0.25">
      <c r="A4063">
        <f ca="1">31169.5779219402*(((RANDBETWEEN(3800,4910))))</f>
        <v>142507310.25911069</v>
      </c>
      <c r="B4063">
        <v>160153876.05353716</v>
      </c>
    </row>
    <row r="4064" spans="1:2" x14ac:dyDescent="0.25">
      <c r="A4064">
        <f ca="1">34972.5287114645*(((RANDBETWEEN(3800,4910))))</f>
        <v>162552313.45088688</v>
      </c>
      <c r="B4064">
        <v>193238400.41295496</v>
      </c>
    </row>
    <row r="4065" spans="1:2" x14ac:dyDescent="0.25">
      <c r="A4065">
        <f ca="1">38369.2636734362*(((RANDBETWEEN(3800,4910))))</f>
        <v>186781575.56228757</v>
      </c>
      <c r="B4065">
        <v>167261676.03231549</v>
      </c>
    </row>
    <row r="4066" spans="1:2" x14ac:dyDescent="0.25">
      <c r="A4066">
        <f ca="1">39037.7313362801*(((RANDBETWEEN(3800,4910))))</f>
        <v>167862244.74600452</v>
      </c>
      <c r="B4066">
        <v>158805109.64522353</v>
      </c>
    </row>
    <row r="4067" spans="1:2" x14ac:dyDescent="0.25">
      <c r="A4067">
        <f ca="1">40893.0600794799*(((RANDBETWEEN(3800,4910))))</f>
        <v>164471887.6396682</v>
      </c>
      <c r="B4067">
        <v>201800730.11960068</v>
      </c>
    </row>
    <row r="4068" spans="1:2" x14ac:dyDescent="0.25">
      <c r="A4068">
        <f ca="1">41012.1759790949*(((RANDBETWEEN(3800,4910))))</f>
        <v>171923041.704366</v>
      </c>
      <c r="B4068">
        <v>169302634.12949938</v>
      </c>
    </row>
    <row r="4069" spans="1:2" x14ac:dyDescent="0.25">
      <c r="A4069">
        <f ca="1">32260.8477507962*(((RANDBETWEEN(3800,4910))))</f>
        <v>152497027.31801361</v>
      </c>
      <c r="B4069">
        <v>158978845.18782207</v>
      </c>
    </row>
    <row r="4070" spans="1:2" x14ac:dyDescent="0.25">
      <c r="A4070">
        <f ca="1">31414.3169153248*(((RANDBETWEEN(3800,4910))))</f>
        <v>122610078.92051288</v>
      </c>
      <c r="B4070">
        <v>172669230.45807034</v>
      </c>
    </row>
    <row r="4071" spans="1:2" x14ac:dyDescent="0.25">
      <c r="A4071">
        <f ca="1">32520.046794013*(((RANDBETWEEN(3800,4910))))</f>
        <v>139478480.69952169</v>
      </c>
      <c r="B4071">
        <v>202869936.40350991</v>
      </c>
    </row>
    <row r="4072" spans="1:2" x14ac:dyDescent="0.25">
      <c r="A4072">
        <f ca="1">34349.5258891533*(((RANDBETWEEN(3800,4910))))</f>
        <v>147359466.06446758</v>
      </c>
      <c r="B4072">
        <v>175592734.7762163</v>
      </c>
    </row>
    <row r="4073" spans="1:2" x14ac:dyDescent="0.25">
      <c r="A4073">
        <f ca="1">30344.450999669*(((RANDBETWEEN(3800,4910))))</f>
        <v>146806453.93639848</v>
      </c>
      <c r="B4073">
        <v>150577337.35623506</v>
      </c>
    </row>
    <row r="4074" spans="1:2" x14ac:dyDescent="0.25">
      <c r="A4074">
        <f ca="1">35739.5187440164*(((RANDBETWEEN(3800,4910))))</f>
        <v>136953835.82707068</v>
      </c>
      <c r="B4074">
        <v>177445965.62816632</v>
      </c>
    </row>
    <row r="4075" spans="1:2" x14ac:dyDescent="0.25">
      <c r="A4075">
        <f ca="1">38169.9109607053*(((RANDBETWEEN(3800,4910))))</f>
        <v>162222121.58299744</v>
      </c>
      <c r="B4075">
        <v>152297812.98220202</v>
      </c>
    </row>
    <row r="4076" spans="1:2" x14ac:dyDescent="0.25">
      <c r="A4076">
        <f ca="1">34597.1784704254*(((RANDBETWEEN(3800,4910))))</f>
        <v>157036593.07726109</v>
      </c>
      <c r="B4076">
        <v>152653701.96226159</v>
      </c>
    </row>
    <row r="4077" spans="1:2" x14ac:dyDescent="0.25">
      <c r="A4077">
        <f ca="1">31469.4851085537*(((RANDBETWEEN(3800,4910))))</f>
        <v>139032185.20959041</v>
      </c>
      <c r="B4077">
        <v>166961296.11807674</v>
      </c>
    </row>
    <row r="4078" spans="1:2" x14ac:dyDescent="0.25">
      <c r="A4078">
        <f ca="1">37345.4108434086*(((RANDBETWEEN(3800,4910))))</f>
        <v>148970843.854357</v>
      </c>
      <c r="B4078">
        <v>189909107.25954938</v>
      </c>
    </row>
    <row r="4079" spans="1:2" x14ac:dyDescent="0.25">
      <c r="A4079">
        <f ca="1">36728.5286010039*(((RANDBETWEEN(3800,4910))))</f>
        <v>165021279.00431067</v>
      </c>
      <c r="B4079">
        <v>146050802.49012277</v>
      </c>
    </row>
    <row r="4080" spans="1:2" x14ac:dyDescent="0.25">
      <c r="A4080">
        <f ca="1">31222.4528265202*(((RANDBETWEEN(3800,4910))))</f>
        <v>122829129.41953054</v>
      </c>
      <c r="B4080">
        <v>161945349.67479536</v>
      </c>
    </row>
    <row r="4081" spans="1:2" x14ac:dyDescent="0.25">
      <c r="A4081">
        <f ca="1">34103.177625999*(((RANDBETWEEN(3800,4910))))</f>
        <v>167105570.36739525</v>
      </c>
      <c r="B4081">
        <v>159177339.13201249</v>
      </c>
    </row>
    <row r="4082" spans="1:2" x14ac:dyDescent="0.25">
      <c r="A4082">
        <f ca="1">29007.8420366444*(((RANDBETWEEN(3800,4910))))</f>
        <v>110403846.79146864</v>
      </c>
      <c r="B4082">
        <v>201284147.55513358</v>
      </c>
    </row>
    <row r="4083" spans="1:2" x14ac:dyDescent="0.25">
      <c r="A4083">
        <f ca="1">30117.8305076926*(((RANDBETWEEN(3800,4910))))</f>
        <v>131102916.19998588</v>
      </c>
      <c r="B4083">
        <v>196564125.2541005</v>
      </c>
    </row>
    <row r="4084" spans="1:2" x14ac:dyDescent="0.25">
      <c r="A4084">
        <f ca="1">36611.0769745046*(((RANDBETWEEN(3800,4910))))</f>
        <v>167092955.31163883</v>
      </c>
      <c r="B4084">
        <v>145259323.07022965</v>
      </c>
    </row>
    <row r="4085" spans="1:2" x14ac:dyDescent="0.25">
      <c r="A4085">
        <f ca="1">37702.2211497912*(((RANDBETWEEN(3800,4910))))</f>
        <v>151977653.45480829</v>
      </c>
      <c r="B4085">
        <v>167635615.75774902</v>
      </c>
    </row>
    <row r="4086" spans="1:2" x14ac:dyDescent="0.25">
      <c r="A4086">
        <f ca="1">41924.557835913*(((RANDBETWEEN(3800,4910))))</f>
        <v>181239863.52465197</v>
      </c>
      <c r="B4086">
        <v>192016822.51465291</v>
      </c>
    </row>
    <row r="4087" spans="1:2" x14ac:dyDescent="0.25">
      <c r="A4087">
        <f ca="1">33729.8493233989*(((RANDBETWEEN(3800,4910))))</f>
        <v>131478952.66260882</v>
      </c>
      <c r="B4087">
        <v>196563328.37943321</v>
      </c>
    </row>
    <row r="4088" spans="1:2" x14ac:dyDescent="0.25">
      <c r="A4088">
        <f ca="1">33047.2111279122*(((RANDBETWEEN(3800,4910))))</f>
        <v>160477257.23714149</v>
      </c>
      <c r="B4088">
        <v>150204592.4524312</v>
      </c>
    </row>
    <row r="4089" spans="1:2" x14ac:dyDescent="0.25">
      <c r="A4089">
        <f ca="1">31211.9366037414*(((RANDBETWEEN(3800,4910))))</f>
        <v>122038672.12062877</v>
      </c>
      <c r="B4089">
        <v>180811089.29510868</v>
      </c>
    </row>
    <row r="4090" spans="1:2" x14ac:dyDescent="0.25">
      <c r="A4090">
        <f ca="1">30027.386507321*(((RANDBETWEEN(3800,4910))))</f>
        <v>116656396.58094209</v>
      </c>
      <c r="B4090">
        <v>177229673.85462227</v>
      </c>
    </row>
    <row r="4091" spans="1:2" x14ac:dyDescent="0.25">
      <c r="A4091">
        <f ca="1">35112.6515523834*(((RANDBETWEEN(3800,4910))))</f>
        <v>171455077.53028831</v>
      </c>
      <c r="B4091">
        <v>179237776.52725676</v>
      </c>
    </row>
    <row r="4092" spans="1:2" x14ac:dyDescent="0.25">
      <c r="A4092">
        <f ca="1">27144.8793311086*(((RANDBETWEEN(3800,4910))))</f>
        <v>110398224.23961882</v>
      </c>
      <c r="B4092">
        <v>167328913.51829991</v>
      </c>
    </row>
    <row r="4093" spans="1:2" x14ac:dyDescent="0.25">
      <c r="A4093">
        <f ca="1">31724.7577368275*(((RANDBETWEEN(3800,4910))))</f>
        <v>128104571.74130926</v>
      </c>
      <c r="B4093">
        <v>159503960.52334964</v>
      </c>
    </row>
    <row r="4094" spans="1:2" x14ac:dyDescent="0.25">
      <c r="A4094">
        <f ca="1">28890.3893915124*(((RANDBETWEEN(3800,4910))))</f>
        <v>139078334.53074095</v>
      </c>
      <c r="B4094">
        <v>152216992.55389684</v>
      </c>
    </row>
    <row r="4095" spans="1:2" x14ac:dyDescent="0.25">
      <c r="A4095">
        <f ca="1">30717.5391187174*(((RANDBETWEEN(3800,4910))))</f>
        <v>140379153.77253839</v>
      </c>
      <c r="B4095">
        <v>158752574.97199327</v>
      </c>
    </row>
    <row r="4096" spans="1:2" x14ac:dyDescent="0.25">
      <c r="A4096">
        <f ca="1">34099.2915948203*(((RANDBETWEEN(3800,4910))))</f>
        <v>142296343.825185</v>
      </c>
      <c r="B4096">
        <v>146485357.76783502</v>
      </c>
    </row>
    <row r="4097" spans="1:2" x14ac:dyDescent="0.25">
      <c r="A4097">
        <f ca="1">28282.4417970186*(((RANDBETWEEN(3800,4910))))</f>
        <v>130353774.24245863</v>
      </c>
      <c r="B4097">
        <v>158804654.28893378</v>
      </c>
    </row>
    <row r="4098" spans="1:2" x14ac:dyDescent="0.25">
      <c r="A4098">
        <f ca="1">33281.7216331214*(((RANDBETWEEN(3800,4910))))</f>
        <v>153362173.28542337</v>
      </c>
      <c r="B4098">
        <v>173476818.70450944</v>
      </c>
    </row>
    <row r="4099" spans="1:2" x14ac:dyDescent="0.25">
      <c r="A4099">
        <f ca="1">27917.3092901553*(((RANDBETWEEN(3800,4910))))</f>
        <v>126018734.13576116</v>
      </c>
      <c r="B4099">
        <v>156911785.53576753</v>
      </c>
    </row>
    <row r="4100" spans="1:2" x14ac:dyDescent="0.25">
      <c r="A4100">
        <f ca="1">35064.0784559616*(((RANDBETWEEN(3800,4910))))</f>
        <v>159120788.03315374</v>
      </c>
      <c r="B4100">
        <v>148422851.14314601</v>
      </c>
    </row>
    <row r="4101" spans="1:2" x14ac:dyDescent="0.25">
      <c r="A4101">
        <f ca="1">39110.1672019112*(((RANDBETWEEN(3800,4910))))</f>
        <v>189645200.76206762</v>
      </c>
      <c r="B4101">
        <v>177795656.66228911</v>
      </c>
    </row>
    <row r="4102" spans="1:2" x14ac:dyDescent="0.25">
      <c r="A4102">
        <f ca="1">35520.7086969401*(((RANDBETWEEN(3800,4910))))</f>
        <v>173802827.65412816</v>
      </c>
      <c r="B4102">
        <v>197846052.95790756</v>
      </c>
    </row>
    <row r="4103" spans="1:2" x14ac:dyDescent="0.25">
      <c r="A4103">
        <f ca="1">39519.6491442727*(((RANDBETWEEN(3800,4910))))</f>
        <v>155825976.57586718</v>
      </c>
      <c r="B4103">
        <v>174612907.83722511</v>
      </c>
    </row>
    <row r="4104" spans="1:2" x14ac:dyDescent="0.25">
      <c r="A4104">
        <f ca="1">33426.1008922843*(((RANDBETWEEN(3800,4910))))</f>
        <v>150651436.72152546</v>
      </c>
      <c r="B4104">
        <v>145301664.23247367</v>
      </c>
    </row>
    <row r="4105" spans="1:2" x14ac:dyDescent="0.25">
      <c r="A4105">
        <f ca="1">33481.2871135367*(((RANDBETWEEN(3800,4910))))</f>
        <v>150029647.55575785</v>
      </c>
      <c r="B4105">
        <v>148776799.5975562</v>
      </c>
    </row>
    <row r="4106" spans="1:2" x14ac:dyDescent="0.25">
      <c r="A4106">
        <f ca="1">30001.950419032*(((RANDBETWEEN(3800,4910))))</f>
        <v>133538681.31511164</v>
      </c>
      <c r="B4106">
        <v>175993625.40750003</v>
      </c>
    </row>
    <row r="4107" spans="1:2" x14ac:dyDescent="0.25">
      <c r="A4107">
        <f ca="1">32420.4220759074*(((RANDBETWEEN(3800,4910))))</f>
        <v>141742085.31586704</v>
      </c>
      <c r="B4107">
        <v>170105340.0787954</v>
      </c>
    </row>
    <row r="4108" spans="1:2" x14ac:dyDescent="0.25">
      <c r="A4108">
        <f ca="1">35024.3397845006*(((RANDBETWEEN(3800,4910))))</f>
        <v>151480269.56796491</v>
      </c>
      <c r="B4108">
        <v>187675212.67521158</v>
      </c>
    </row>
    <row r="4109" spans="1:2" x14ac:dyDescent="0.25">
      <c r="A4109">
        <f ca="1">38220.9225411806*(((RANDBETWEEN(3800,4910))))</f>
        <v>151545957.87578094</v>
      </c>
      <c r="B4109">
        <v>168513719.55855098</v>
      </c>
    </row>
    <row r="4110" spans="1:2" x14ac:dyDescent="0.25">
      <c r="A4110">
        <f ca="1">32123.3554896077*(((RANDBETWEEN(3800,4910))))</f>
        <v>127144241.02786742</v>
      </c>
      <c r="B4110">
        <v>176373453.68877921</v>
      </c>
    </row>
    <row r="4111" spans="1:2" x14ac:dyDescent="0.25">
      <c r="A4111">
        <f ca="1">34496.9315877257*(((RANDBETWEEN(3800,4910))))</f>
        <v>147922842.64816776</v>
      </c>
      <c r="B4111">
        <v>193008028.39158338</v>
      </c>
    </row>
    <row r="4112" spans="1:2" x14ac:dyDescent="0.25">
      <c r="A4112">
        <f ca="1">38159.4571872824*(((RANDBETWEEN(3800,4910))))</f>
        <v>170649092.54152709</v>
      </c>
      <c r="B4112">
        <v>143161654.89476904</v>
      </c>
    </row>
    <row r="4113" spans="1:2" x14ac:dyDescent="0.25">
      <c r="A4113">
        <f ca="1">33178.9648567477*(((RANDBETWEEN(3800,4910))))</f>
        <v>143432665.07572028</v>
      </c>
      <c r="B4113">
        <v>161014198.97854137</v>
      </c>
    </row>
    <row r="4114" spans="1:2" x14ac:dyDescent="0.25">
      <c r="A4114">
        <f ca="1">35421.5665971287*(((RANDBETWEEN(3800,4910))))</f>
        <v>158228137.9893741</v>
      </c>
      <c r="B4114">
        <v>196187857.62070346</v>
      </c>
    </row>
    <row r="4115" spans="1:2" x14ac:dyDescent="0.25">
      <c r="A4115">
        <f ca="1">31537.1627400032*(((RANDBETWEEN(3800,4910))))</f>
        <v>146048600.64895472</v>
      </c>
      <c r="B4115">
        <v>164071418.55869827</v>
      </c>
    </row>
    <row r="4116" spans="1:2" x14ac:dyDescent="0.25">
      <c r="A4116">
        <f ca="1">32366.2224880262*(((RANDBETWEEN(3800,4910))))</f>
        <v>137297515.79420704</v>
      </c>
      <c r="B4116">
        <v>191139373.64704984</v>
      </c>
    </row>
    <row r="4117" spans="1:2" x14ac:dyDescent="0.25">
      <c r="A4117">
        <f ca="1">33506.0085273215*(((RANDBETWEEN(3800,4910))))</f>
        <v>146588787.30703175</v>
      </c>
      <c r="B4117">
        <v>191655291.90814695</v>
      </c>
    </row>
    <row r="4118" spans="1:2" x14ac:dyDescent="0.25">
      <c r="A4118">
        <f ca="1">38597.7827041639*(((RANDBETWEEN(3800,4910))))</f>
        <v>181448176.49227458</v>
      </c>
      <c r="B4118">
        <v>152090986.17593277</v>
      </c>
    </row>
    <row r="4119" spans="1:2" x14ac:dyDescent="0.25">
      <c r="A4119">
        <f ca="1">36503.0350980006*(((RANDBETWEEN(3800,4910))))</f>
        <v>164920712.57276687</v>
      </c>
      <c r="B4119">
        <v>151885445.73075628</v>
      </c>
    </row>
    <row r="4120" spans="1:2" x14ac:dyDescent="0.25">
      <c r="A4120">
        <f ca="1">42703.6499944197*(((RANDBETWEEN(3800,4910))))</f>
        <v>188280392.82539651</v>
      </c>
      <c r="B4120">
        <v>181601538.83452243</v>
      </c>
    </row>
    <row r="4121" spans="1:2" x14ac:dyDescent="0.25">
      <c r="A4121">
        <f ca="1">38494.8471134319*(((RANDBETWEEN(3800,4910))))</f>
        <v>156674027.75166765</v>
      </c>
      <c r="B4121">
        <v>145332326.00000831</v>
      </c>
    </row>
    <row r="4122" spans="1:2" x14ac:dyDescent="0.25">
      <c r="A4122">
        <f ca="1">41699.360721035*(((RANDBETWEEN(3800,4910))))</f>
        <v>177305681.78584099</v>
      </c>
      <c r="B4122">
        <v>161250687.56334633</v>
      </c>
    </row>
    <row r="4123" spans="1:2" x14ac:dyDescent="0.25">
      <c r="A4123">
        <f ca="1">30953.0271794337*(((RANDBETWEEN(3800,4910))))</f>
        <v>125452619.15824482</v>
      </c>
      <c r="B4123">
        <v>194031423.03648204</v>
      </c>
    </row>
    <row r="4124" spans="1:2" x14ac:dyDescent="0.25">
      <c r="A4124">
        <f ca="1">35721.9939521091*(((RANDBETWEEN(3800,4910))))</f>
        <v>137065290.79424247</v>
      </c>
      <c r="B4124">
        <v>149891247.3398945</v>
      </c>
    </row>
    <row r="4125" spans="1:2" x14ac:dyDescent="0.25">
      <c r="A4125">
        <f ca="1">33262.4781518426*(((RANDBETWEEN(3800,4910))))</f>
        <v>138072546.80829859</v>
      </c>
      <c r="B4125">
        <v>165676231.51609749</v>
      </c>
    </row>
    <row r="4126" spans="1:2" x14ac:dyDescent="0.25">
      <c r="A4126">
        <f ca="1">28971.309452025*(((RANDBETWEEN(3800,4910))))</f>
        <v>119506651.48960312</v>
      </c>
      <c r="B4126">
        <v>183598911.43595982</v>
      </c>
    </row>
    <row r="4127" spans="1:2" x14ac:dyDescent="0.25">
      <c r="A4127">
        <f ca="1">31666.9832785448*(((RANDBETWEEN(3800,4910))))</f>
        <v>126446264.23122938</v>
      </c>
      <c r="B4127">
        <v>191200314.30158299</v>
      </c>
    </row>
    <row r="4128" spans="1:2" x14ac:dyDescent="0.25">
      <c r="A4128">
        <f ca="1">30371.8665471782*(((RANDBETWEEN(3800,4910))))</f>
        <v>127592211.36469546</v>
      </c>
      <c r="B4128">
        <v>163489913.90395641</v>
      </c>
    </row>
    <row r="4129" spans="1:2" x14ac:dyDescent="0.25">
      <c r="A4129">
        <f ca="1">34135.3218438897*(((RANDBETWEEN(3800,4910))))</f>
        <v>141593315.00845432</v>
      </c>
      <c r="B4129">
        <v>169571760.90412781</v>
      </c>
    </row>
    <row r="4130" spans="1:2" x14ac:dyDescent="0.25">
      <c r="A4130">
        <f ca="1">30192.0586970193*(((RANDBETWEEN(3800,4910))))</f>
        <v>125115891.24044795</v>
      </c>
      <c r="B4130">
        <v>179708042.84819019</v>
      </c>
    </row>
    <row r="4131" spans="1:2" x14ac:dyDescent="0.25">
      <c r="A4131">
        <f ca="1">31263.8099675833*(((RANDBETWEEN(3800,4910))))</f>
        <v>143782262.04091549</v>
      </c>
      <c r="B4131">
        <v>161741840.27905825</v>
      </c>
    </row>
    <row r="4132" spans="1:2" x14ac:dyDescent="0.25">
      <c r="A4132">
        <f ca="1">34360.7848420875*(((RANDBETWEEN(3800,4910))))</f>
        <v>162423429.94854784</v>
      </c>
      <c r="B4132">
        <v>150291446.36790675</v>
      </c>
    </row>
    <row r="4133" spans="1:2" x14ac:dyDescent="0.25">
      <c r="A4133">
        <f ca="1">31994.3396304313*(((RANDBETWEEN(3800,4910))))</f>
        <v>156228360.41539603</v>
      </c>
      <c r="B4133">
        <v>188471744.57938993</v>
      </c>
    </row>
    <row r="4134" spans="1:2" x14ac:dyDescent="0.25">
      <c r="A4134">
        <f ca="1">40830.0830963182*(((RANDBETWEEN(3800,4910))))</f>
        <v>176385958.97609472</v>
      </c>
      <c r="B4134">
        <v>190073996.70732489</v>
      </c>
    </row>
    <row r="4135" spans="1:2" x14ac:dyDescent="0.25">
      <c r="A4135">
        <f ca="1">36361.3167016106*(((RANDBETWEEN(3800,4910))))</f>
        <v>170898188.49756974</v>
      </c>
      <c r="B4135">
        <v>150079861.51850334</v>
      </c>
    </row>
    <row r="4136" spans="1:2" x14ac:dyDescent="0.25">
      <c r="A4136">
        <f ca="1">31087.7541958486*(((RANDBETWEEN(3800,4910))))</f>
        <v>137376785.79145494</v>
      </c>
      <c r="B4136">
        <v>151201288.86792243</v>
      </c>
    </row>
    <row r="4137" spans="1:2" x14ac:dyDescent="0.25">
      <c r="A4137">
        <f ca="1">32159.2436756796*(((RANDBETWEEN(3800,4910))))</f>
        <v>142594086.4579632</v>
      </c>
      <c r="B4137">
        <v>158830508.94175452</v>
      </c>
    </row>
    <row r="4138" spans="1:2" x14ac:dyDescent="0.25">
      <c r="A4138">
        <f ca="1">31657.1108715643*(((RANDBETWEEN(3800,4910))))</f>
        <v>147332193.99626046</v>
      </c>
      <c r="B4138">
        <v>145689920.18408626</v>
      </c>
    </row>
    <row r="4139" spans="1:2" x14ac:dyDescent="0.25">
      <c r="A4139">
        <f ca="1">29143.3838298852*(((RANDBETWEEN(3800,4910))))</f>
        <v>130096065.41660769</v>
      </c>
      <c r="B4139">
        <v>166528385.51763719</v>
      </c>
    </row>
    <row r="4140" spans="1:2" x14ac:dyDescent="0.25">
      <c r="A4140">
        <f ca="1">37378.9549917414*(((RANDBETWEEN(3800,4910))))</f>
        <v>183530669.00945032</v>
      </c>
      <c r="B4140">
        <v>186505042.90941</v>
      </c>
    </row>
    <row r="4141" spans="1:2" x14ac:dyDescent="0.25">
      <c r="A4141">
        <f ca="1">36677.0304934672*(((RANDBETWEEN(3800,4910))))</f>
        <v>166293656.25738046</v>
      </c>
      <c r="B4141">
        <v>169202845.511583</v>
      </c>
    </row>
    <row r="4142" spans="1:2" x14ac:dyDescent="0.25">
      <c r="A4142">
        <f ca="1">34812.3358600664*(((RANDBETWEEN(3800,4910))))</f>
        <v>138970844.75338504</v>
      </c>
      <c r="B4142">
        <v>154738719.39039403</v>
      </c>
    </row>
    <row r="4143" spans="1:2" x14ac:dyDescent="0.25">
      <c r="A4143">
        <f ca="1">33658.6005865509*(((RANDBETWEEN(3800,4910))))</f>
        <v>142847100.88932207</v>
      </c>
      <c r="B4143">
        <v>179819353.99098557</v>
      </c>
    </row>
    <row r="4144" spans="1:2" x14ac:dyDescent="0.25">
      <c r="A4144">
        <f ca="1">37027.1474124535*(((RANDBETWEEN(3800,4910))))</f>
        <v>156661860.70209062</v>
      </c>
      <c r="B4144">
        <v>198683084.72018176</v>
      </c>
    </row>
    <row r="4145" spans="1:2" x14ac:dyDescent="0.25">
      <c r="A4145">
        <f ca="1">31339.1167193409*(((RANDBETWEEN(3800,4910))))</f>
        <v>140242547.31905058</v>
      </c>
      <c r="B4145">
        <v>192732392.47114995</v>
      </c>
    </row>
    <row r="4146" spans="1:2" x14ac:dyDescent="0.25">
      <c r="A4146">
        <f ca="1">38616.6975727213*(((RANDBETWEEN(3800,4910))))</f>
        <v>154505406.9884581</v>
      </c>
      <c r="B4146">
        <v>191377568.91634703</v>
      </c>
    </row>
    <row r="4147" spans="1:2" x14ac:dyDescent="0.25">
      <c r="A4147">
        <f ca="1">33018.7193025373*(((RANDBETWEEN(3800,4910))))</f>
        <v>140560688.07090139</v>
      </c>
      <c r="B4147">
        <v>145048668.26382098</v>
      </c>
    </row>
    <row r="4148" spans="1:2" x14ac:dyDescent="0.25">
      <c r="A4148">
        <f ca="1">35374.4973986125*(((RANDBETWEEN(3800,4910))))</f>
        <v>153100824.74119473</v>
      </c>
      <c r="B4148">
        <v>183346798.95258892</v>
      </c>
    </row>
    <row r="4149" spans="1:2" x14ac:dyDescent="0.25">
      <c r="A4149">
        <f ca="1">31593.0623754344*(((RANDBETWEEN(3800,4910))))</f>
        <v>144253922.80623364</v>
      </c>
      <c r="B4149">
        <v>160670224.60630611</v>
      </c>
    </row>
    <row r="4150" spans="1:2" x14ac:dyDescent="0.25">
      <c r="A4150">
        <f ca="1">28499.2326191735*(((RANDBETWEEN(3800,4910))))</f>
        <v>127249073.64460945</v>
      </c>
      <c r="B4150">
        <v>152756790.83132666</v>
      </c>
    </row>
    <row r="4151" spans="1:2" x14ac:dyDescent="0.25">
      <c r="A4151">
        <f ca="1">30198.0844016123*(((RANDBETWEEN(3800,4910))))</f>
        <v>126952746.8243783</v>
      </c>
      <c r="B4151">
        <v>156657069.3470338</v>
      </c>
    </row>
    <row r="4152" spans="1:2" x14ac:dyDescent="0.25">
      <c r="A4152">
        <f ca="1">32648.5200451632*(((RANDBETWEEN(3800,4910))))</f>
        <v>158116782.57872558</v>
      </c>
      <c r="B4152">
        <v>199388163.51657042</v>
      </c>
    </row>
    <row r="4153" spans="1:2" x14ac:dyDescent="0.25">
      <c r="A4153">
        <f ca="1">27808.2873895411*(((RANDBETWEEN(3800,4910))))</f>
        <v>135037043.56361145</v>
      </c>
      <c r="B4153">
        <v>165281633.72096187</v>
      </c>
    </row>
    <row r="4154" spans="1:2" x14ac:dyDescent="0.25">
      <c r="A4154">
        <f ca="1">38630.9706991897*(((RANDBETWEEN(3800,4910))))</f>
        <v>181024728.69640309</v>
      </c>
      <c r="B4154">
        <v>167429795.9500964</v>
      </c>
    </row>
    <row r="4155" spans="1:2" x14ac:dyDescent="0.25">
      <c r="A4155">
        <f ca="1">31774.2562989766*(((RANDBETWEEN(3800,4910))))</f>
        <v>147432549.22725138</v>
      </c>
      <c r="B4155">
        <v>169014965.35938323</v>
      </c>
    </row>
    <row r="4156" spans="1:2" x14ac:dyDescent="0.25">
      <c r="A4156">
        <f ca="1">28446.7416500268*(((RANDBETWEEN(3800,4910))))</f>
        <v>129518014.73257223</v>
      </c>
      <c r="B4156">
        <v>143867533.78386074</v>
      </c>
    </row>
    <row r="4157" spans="1:2" x14ac:dyDescent="0.25">
      <c r="A4157">
        <f ca="1">31076.2555702142*(((RANDBETWEEN(3800,4910))))</f>
        <v>123963183.46958433</v>
      </c>
      <c r="B4157">
        <v>151099935.20812184</v>
      </c>
    </row>
    <row r="4158" spans="1:2" x14ac:dyDescent="0.25">
      <c r="A4158">
        <f ca="1">28153.8574142435*(((RANDBETWEEN(3800,4910))))</f>
        <v>136349131.45718122</v>
      </c>
      <c r="B4158">
        <v>169841176.92852354</v>
      </c>
    </row>
    <row r="4159" spans="1:2" x14ac:dyDescent="0.25">
      <c r="A4159">
        <f ca="1">29958.9269532906*(((RANDBETWEEN(3800,4910))))</f>
        <v>136672624.76091191</v>
      </c>
      <c r="B4159">
        <v>148878735.60249013</v>
      </c>
    </row>
    <row r="4160" spans="1:2" x14ac:dyDescent="0.25">
      <c r="A4160">
        <f ca="1">35500.6467705795*(((RANDBETWEEN(3800,4910))))</f>
        <v>149102716.43643382</v>
      </c>
      <c r="B4160">
        <v>153575642.88238448</v>
      </c>
    </row>
    <row r="4161" spans="1:2" x14ac:dyDescent="0.25">
      <c r="A4161">
        <f ca="1">32824.715771669*(((RANDBETWEEN(3800,4910))))</f>
        <v>151518888.00202435</v>
      </c>
      <c r="B4161">
        <v>170932677.90114653</v>
      </c>
    </row>
    <row r="4162" spans="1:2" x14ac:dyDescent="0.25">
      <c r="A4162">
        <f ca="1">33887.5240788115*(((RANDBETWEEN(3800,4910))))</f>
        <v>162897328.24684677</v>
      </c>
      <c r="B4162">
        <v>169570224.93743947</v>
      </c>
    </row>
    <row r="4163" spans="1:2" x14ac:dyDescent="0.25">
      <c r="A4163">
        <f ca="1">34625.6916030789*(((RANDBETWEEN(3800,4910))))</f>
        <v>151314272.30545461</v>
      </c>
      <c r="B4163">
        <v>180897008.19558918</v>
      </c>
    </row>
    <row r="4164" spans="1:2" x14ac:dyDescent="0.25">
      <c r="A4164">
        <f ca="1">31586.8253973158*(((RANDBETWEEN(3800,4910))))</f>
        <v>132917361.27190478</v>
      </c>
      <c r="B4164">
        <v>149509863.54301149</v>
      </c>
    </row>
    <row r="4165" spans="1:2" x14ac:dyDescent="0.25">
      <c r="A4165">
        <f ca="1">30962.1447217911*(((RANDBETWEEN(3800,4910))))</f>
        <v>120597553.69137648</v>
      </c>
      <c r="B4165">
        <v>150217901.26253521</v>
      </c>
    </row>
    <row r="4166" spans="1:2" x14ac:dyDescent="0.25">
      <c r="A4166">
        <f ca="1">29413.5575135844*(((RANDBETWEEN(3800,4910))))</f>
        <v>123478114.44202748</v>
      </c>
      <c r="B4166">
        <v>200335504.55121186</v>
      </c>
    </row>
    <row r="4167" spans="1:2" x14ac:dyDescent="0.25">
      <c r="A4167">
        <f ca="1">35067.3737983201*(((RANDBETWEEN(3800,4910))))</f>
        <v>148159654.29790258</v>
      </c>
      <c r="B4167">
        <v>146339744.62147176</v>
      </c>
    </row>
    <row r="4168" spans="1:2" x14ac:dyDescent="0.25">
      <c r="A4168">
        <f ca="1">31285.3274651154*(((RANDBETWEEN(3800,4910))))</f>
        <v>130459815.52953111</v>
      </c>
      <c r="B4168">
        <v>155358193.64811748</v>
      </c>
    </row>
    <row r="4169" spans="1:2" x14ac:dyDescent="0.25">
      <c r="A4169">
        <f ca="1">29365.3582109242*(((RANDBETWEEN(3800,4910))))</f>
        <v>137635433.93460184</v>
      </c>
      <c r="B4169">
        <v>196389291.64276433</v>
      </c>
    </row>
    <row r="4170" spans="1:2" x14ac:dyDescent="0.25">
      <c r="A4170">
        <f ca="1">38552.3837989932*(((RANDBETWEEN(3800,4910))))</f>
        <v>157872011.65687722</v>
      </c>
      <c r="B4170">
        <v>202838451.30788803</v>
      </c>
    </row>
    <row r="4171" spans="1:2" x14ac:dyDescent="0.25">
      <c r="A4171">
        <f ca="1">30553.6850694228*(((RANDBETWEEN(3800,4910))))</f>
        <v>119434354.93637389</v>
      </c>
      <c r="B4171">
        <v>151722710.51711139</v>
      </c>
    </row>
    <row r="4172" spans="1:2" x14ac:dyDescent="0.25">
      <c r="A4172">
        <f ca="1">30195.3649778866*(((RANDBETWEEN(3800,4910))))</f>
        <v>146266347.95288259</v>
      </c>
      <c r="B4172">
        <v>146038052.49968112</v>
      </c>
    </row>
    <row r="4173" spans="1:2" x14ac:dyDescent="0.25">
      <c r="A4173">
        <f ca="1">36206.4438082013*(((RANDBETWEEN(3800,4910))))</f>
        <v>138308615.34732893</v>
      </c>
      <c r="B4173">
        <v>176547673.68901008</v>
      </c>
    </row>
    <row r="4174" spans="1:2" x14ac:dyDescent="0.25">
      <c r="A4174">
        <f ca="1">29944.5568346326*(((RANDBETWEEN(3800,4910))))</f>
        <v>142536090.53285098</v>
      </c>
      <c r="B4174">
        <v>189595822.57378557</v>
      </c>
    </row>
    <row r="4175" spans="1:2" x14ac:dyDescent="0.25">
      <c r="A4175">
        <f ca="1">42216.4227942214*(((RANDBETWEEN(3800,4910))))</f>
        <v>170934295.89380243</v>
      </c>
      <c r="B4175">
        <v>155984131.09843072</v>
      </c>
    </row>
    <row r="4176" spans="1:2" x14ac:dyDescent="0.25">
      <c r="A4176">
        <f ca="1">32155.5755310255*(((RANDBETWEEN(3800,4910))))</f>
        <v>148687381.25546196</v>
      </c>
      <c r="B4176">
        <v>186657517.08810955</v>
      </c>
    </row>
    <row r="4177" spans="1:2" x14ac:dyDescent="0.25">
      <c r="A4177">
        <f ca="1">29723.9722661088*(((RANDBETWEEN(3800,4910))))</f>
        <v>133698427.25295739</v>
      </c>
      <c r="B4177">
        <v>159094213.20416889</v>
      </c>
    </row>
    <row r="4178" spans="1:2" x14ac:dyDescent="0.25">
      <c r="A4178">
        <f ca="1">28162.7397116842*(((RANDBETWEEN(3800,4910))))</f>
        <v>132364876.64491592</v>
      </c>
      <c r="B4178">
        <v>200162229.26202792</v>
      </c>
    </row>
    <row r="4179" spans="1:2" x14ac:dyDescent="0.25">
      <c r="A4179">
        <f ca="1">30894.8071773086*(((RANDBETWEEN(3800,4910))))</f>
        <v>128460608.24324922</v>
      </c>
      <c r="B4179">
        <v>147924381.28108945</v>
      </c>
    </row>
    <row r="4180" spans="1:2" x14ac:dyDescent="0.25">
      <c r="A4180">
        <f ca="1">31069.1872079542*(((RANDBETWEEN(3800,4910))))</f>
        <v>145062035.07393816</v>
      </c>
      <c r="B4180">
        <v>150618919.41164958</v>
      </c>
    </row>
    <row r="4181" spans="1:2" x14ac:dyDescent="0.25">
      <c r="A4181">
        <f ca="1">33793.1061170547*(((RANDBETWEEN(3800,4910))))</f>
        <v>146662080.54801741</v>
      </c>
      <c r="B4181">
        <v>199552875.17423621</v>
      </c>
    </row>
    <row r="4182" spans="1:2" x14ac:dyDescent="0.25">
      <c r="A4182">
        <f ca="1">35819.5768065003*(((RANDBETWEEN(3800,4910))))</f>
        <v>163122352.77680242</v>
      </c>
      <c r="B4182">
        <v>152179809.38091892</v>
      </c>
    </row>
    <row r="4183" spans="1:2" x14ac:dyDescent="0.25">
      <c r="A4183">
        <f ca="1">34916.5021318411*(((RANDBETWEEN(3800,4910))))</f>
        <v>150944038.71594885</v>
      </c>
      <c r="B4183">
        <v>165943204.48411277</v>
      </c>
    </row>
    <row r="4184" spans="1:2" x14ac:dyDescent="0.25">
      <c r="A4184">
        <f ca="1">31554.6590546726*(((RANDBETWEEN(3800,4910))))</f>
        <v>121201445.42899755</v>
      </c>
      <c r="B4184">
        <v>170667749.07499802</v>
      </c>
    </row>
    <row r="4185" spans="1:2" x14ac:dyDescent="0.25">
      <c r="A4185">
        <f ca="1">38999.1891053041*(((RANDBETWEEN(3800,4910))))</f>
        <v>176900321.78165981</v>
      </c>
      <c r="B4185">
        <v>166599279.33990383</v>
      </c>
    </row>
    <row r="4186" spans="1:2" x14ac:dyDescent="0.25">
      <c r="A4186">
        <f ca="1">31560.3565193027*(((RANDBETWEEN(3800,4910))))</f>
        <v>138834008.32841268</v>
      </c>
      <c r="B4186">
        <v>166921974.71304414</v>
      </c>
    </row>
    <row r="4187" spans="1:2" x14ac:dyDescent="0.25">
      <c r="A4187">
        <f ca="1">32591.138713125*(((RANDBETWEEN(3800,4910))))</f>
        <v>127594308.06188425</v>
      </c>
      <c r="B4187">
        <v>162840723.32106635</v>
      </c>
    </row>
    <row r="4188" spans="1:2" x14ac:dyDescent="0.25">
      <c r="A4188">
        <f ca="1">31478.8531807716*(((RANDBETWEEN(3800,4910))))</f>
        <v>141214135.36894158</v>
      </c>
      <c r="B4188">
        <v>165134592.87951261</v>
      </c>
    </row>
    <row r="4189" spans="1:2" x14ac:dyDescent="0.25">
      <c r="A4189">
        <f ca="1">35904.0300984231*(((RANDBETWEEN(3800,4910))))</f>
        <v>150976446.56386924</v>
      </c>
      <c r="B4189">
        <v>182847603.2234627</v>
      </c>
    </row>
    <row r="4190" spans="1:2" x14ac:dyDescent="0.25">
      <c r="A4190">
        <f ca="1">32719.9720148231*(((RANDBETWEEN(3800,4910))))</f>
        <v>144524116.38947344</v>
      </c>
      <c r="B4190">
        <v>190185241.20875514</v>
      </c>
    </row>
    <row r="4191" spans="1:2" x14ac:dyDescent="0.25">
      <c r="A4191">
        <f ca="1">36225.0265293946*(((RANDBETWEEN(3800,4910))))</f>
        <v>171054575.27180129</v>
      </c>
      <c r="B4191">
        <v>161058354.95219207</v>
      </c>
    </row>
    <row r="4192" spans="1:2" x14ac:dyDescent="0.25">
      <c r="A4192">
        <f ca="1">35872.3879415166*(((RANDBETWEEN(3800,4910))))</f>
        <v>137319501.04012561</v>
      </c>
      <c r="B4192">
        <v>175940601.48393774</v>
      </c>
    </row>
    <row r="4193" spans="1:2" x14ac:dyDescent="0.25">
      <c r="A4193">
        <f ca="1">35998.0360844815*(((RANDBETWEEN(3800,4910))))</f>
        <v>137296509.62621242</v>
      </c>
      <c r="B4193">
        <v>171314499.91112292</v>
      </c>
    </row>
    <row r="4194" spans="1:2" x14ac:dyDescent="0.25">
      <c r="A4194">
        <f ca="1">30658.4713114154*(((RANDBETWEEN(3800,4910))))</f>
        <v>140906334.14726514</v>
      </c>
      <c r="B4194">
        <v>189820283.63159162</v>
      </c>
    </row>
    <row r="4195" spans="1:2" x14ac:dyDescent="0.25">
      <c r="A4195">
        <f ca="1">32846.8925768888*(((RANDBETWEEN(3800,4910))))</f>
        <v>155891352.16991431</v>
      </c>
      <c r="B4195">
        <v>162184458.95393944</v>
      </c>
    </row>
    <row r="4196" spans="1:2" x14ac:dyDescent="0.25">
      <c r="A4196">
        <f ca="1">30414.0908377983*(((RANDBETWEEN(3800,4910))))</f>
        <v>128286635.15383334</v>
      </c>
      <c r="B4196">
        <v>150724200.33052513</v>
      </c>
    </row>
    <row r="4197" spans="1:2" x14ac:dyDescent="0.25">
      <c r="A4197">
        <f ca="1">33207.7091755173*(((RANDBETWEEN(3800,4910))))</f>
        <v>131369697.49834642</v>
      </c>
      <c r="B4197">
        <v>177801752.66693407</v>
      </c>
    </row>
    <row r="4198" spans="1:2" x14ac:dyDescent="0.25">
      <c r="A4198">
        <f ca="1">36125.4420182333*(((RANDBETWEEN(3800,4910))))</f>
        <v>176219906.16494203</v>
      </c>
      <c r="B4198">
        <v>181267114.23780823</v>
      </c>
    </row>
    <row r="4199" spans="1:2" x14ac:dyDescent="0.25">
      <c r="A4199">
        <f ca="1">32258.7174437625*(((RANDBETWEEN(3800,4910))))</f>
        <v>131518791.01821958</v>
      </c>
      <c r="B4199">
        <v>195723526.31856543</v>
      </c>
    </row>
    <row r="4200" spans="1:2" x14ac:dyDescent="0.25">
      <c r="A4200">
        <f ca="1">32522.850610863*(((RANDBETWEEN(3800,4910))))</f>
        <v>129571036.83367832</v>
      </c>
      <c r="B4200">
        <v>175074821.10947984</v>
      </c>
    </row>
    <row r="4201" spans="1:2" x14ac:dyDescent="0.25">
      <c r="A4201">
        <f ca="1">34960.8553378907*(((RANDBETWEEN(3800,4910))))</f>
        <v>135962766.40905705</v>
      </c>
      <c r="B4201">
        <v>174875098.70955551</v>
      </c>
    </row>
    <row r="4202" spans="1:2" x14ac:dyDescent="0.25">
      <c r="A4202">
        <f ca="1">34448.9581936794*(((RANDBETWEEN(3800,4910))))</f>
        <v>163873694.12733284</v>
      </c>
      <c r="B4202">
        <v>148234546.05916938</v>
      </c>
    </row>
    <row r="4203" spans="1:2" x14ac:dyDescent="0.25">
      <c r="A4203">
        <f ca="1">29883.0244691284*(((RANDBETWEEN(3800,4910))))</f>
        <v>137312497.43564481</v>
      </c>
      <c r="B4203">
        <v>198764853.42702878</v>
      </c>
    </row>
    <row r="4204" spans="1:2" x14ac:dyDescent="0.25">
      <c r="A4204">
        <f ca="1">32652.8920845501*(((RANDBETWEEN(3800,4910))))</f>
        <v>133844204.65457085</v>
      </c>
      <c r="B4204">
        <v>145323509.62972683</v>
      </c>
    </row>
    <row r="4205" spans="1:2" x14ac:dyDescent="0.25">
      <c r="A4205">
        <f ca="1">31145.1080568587*(((RANDBETWEEN(3800,4910))))</f>
        <v>138346569.98856646</v>
      </c>
      <c r="B4205">
        <v>159311992.05130261</v>
      </c>
    </row>
    <row r="4206" spans="1:2" x14ac:dyDescent="0.25">
      <c r="A4206">
        <f ca="1">39367.1226580028*(((RANDBETWEEN(3800,4910))))</f>
        <v>152272030.44115496</v>
      </c>
      <c r="B4206">
        <v>161009014.67828488</v>
      </c>
    </row>
    <row r="4207" spans="1:2" x14ac:dyDescent="0.25">
      <c r="A4207">
        <f ca="1">35273.4750127149*(((RANDBETWEEN(3800,4910))))</f>
        <v>146702382.57788125</v>
      </c>
      <c r="B4207">
        <v>154988617.79097134</v>
      </c>
    </row>
    <row r="4208" spans="1:2" x14ac:dyDescent="0.25">
      <c r="A4208">
        <f ca="1">34236.1900705967*(((RANDBETWEEN(3800,4910))))</f>
        <v>137458303.13344592</v>
      </c>
      <c r="B4208">
        <v>190445544.06503975</v>
      </c>
    </row>
    <row r="4209" spans="1:2" x14ac:dyDescent="0.25">
      <c r="A4209">
        <f ca="1">33347.2125544455*(((RANDBETWEEN(3800,4910))))</f>
        <v>144860291.33651134</v>
      </c>
      <c r="B4209">
        <v>178589802.36716473</v>
      </c>
    </row>
    <row r="4210" spans="1:2" x14ac:dyDescent="0.25">
      <c r="A4210">
        <f ca="1">34908.9955500333*(((RANDBETWEEN(3800,4910))))</f>
        <v>141905066.91088536</v>
      </c>
      <c r="B4210">
        <v>159269805.75195131</v>
      </c>
    </row>
    <row r="4211" spans="1:2" x14ac:dyDescent="0.25">
      <c r="A4211">
        <f ca="1">37975.0840837038*(((RANDBETWEEN(3800,4910))))</f>
        <v>146545849.47901282</v>
      </c>
      <c r="B4211">
        <v>183615367.59567162</v>
      </c>
    </row>
    <row r="4212" spans="1:2" x14ac:dyDescent="0.25">
      <c r="A4212">
        <f ca="1">33370.6237671984*(((RANDBETWEEN(3800,4910))))</f>
        <v>160746294.68659472</v>
      </c>
      <c r="B4212">
        <v>145976070.82552221</v>
      </c>
    </row>
    <row r="4213" spans="1:2" x14ac:dyDescent="0.25">
      <c r="A4213">
        <f ca="1">39812.6377664307*(((RANDBETWEEN(3800,4910))))</f>
        <v>167491767.08337396</v>
      </c>
      <c r="B4213">
        <v>188838961.50610599</v>
      </c>
    </row>
    <row r="4214" spans="1:2" x14ac:dyDescent="0.25">
      <c r="A4214">
        <f ca="1">36902.7523476547*(((RANDBETWEEN(3800,4910))))</f>
        <v>162261402.07263753</v>
      </c>
      <c r="B4214">
        <v>200993333.47547543</v>
      </c>
    </row>
    <row r="4215" spans="1:2" x14ac:dyDescent="0.25">
      <c r="A4215">
        <f ca="1">35773.8423079142*(((RANDBETWEEN(3800,4910))))</f>
        <v>147280908.78168261</v>
      </c>
      <c r="B4215">
        <v>202456841.0288476</v>
      </c>
    </row>
    <row r="4216" spans="1:2" x14ac:dyDescent="0.25">
      <c r="A4216">
        <f ca="1">39580.647246311*(((RANDBETWEEN(3800,4910))))</f>
        <v>172888267.17188627</v>
      </c>
      <c r="B4216">
        <v>177286133.49574319</v>
      </c>
    </row>
    <row r="4217" spans="1:2" x14ac:dyDescent="0.25">
      <c r="A4217">
        <f ca="1">36872.7942034855*(((RANDBETWEEN(3800,4910))))</f>
        <v>154570753.30101106</v>
      </c>
      <c r="B4217">
        <v>145720934.52771926</v>
      </c>
    </row>
    <row r="4218" spans="1:2" x14ac:dyDescent="0.25">
      <c r="A4218">
        <f ca="1">35495.2778413142*(((RANDBETWEEN(3800,4910))))</f>
        <v>150003044.15739378</v>
      </c>
      <c r="B4218">
        <v>163619696.75546223</v>
      </c>
    </row>
    <row r="4219" spans="1:2" x14ac:dyDescent="0.25">
      <c r="A4219">
        <f ca="1">29813.4835866953*(((RANDBETWEEN(3800,4910))))</f>
        <v>130821565.97841878</v>
      </c>
      <c r="B4219">
        <v>149100815.43248808</v>
      </c>
    </row>
    <row r="4220" spans="1:2" x14ac:dyDescent="0.25">
      <c r="A4220">
        <f ca="1">31257.7603837796*(((RANDBETWEEN(3800,4910))))</f>
        <v>147911722.13604522</v>
      </c>
      <c r="B4220">
        <v>165276447.66640022</v>
      </c>
    </row>
    <row r="4221" spans="1:2" x14ac:dyDescent="0.25">
      <c r="A4221">
        <f ca="1">30187.3393806425*(((RANDBETWEEN(3800,4910))))</f>
        <v>143570986.09433591</v>
      </c>
      <c r="B4221">
        <v>186644926.3217842</v>
      </c>
    </row>
    <row r="4222" spans="1:2" x14ac:dyDescent="0.25">
      <c r="A4222">
        <f ca="1">28270.6969836122*(((RANDBETWEEN(3800,4910))))</f>
        <v>119358882.66481063</v>
      </c>
      <c r="B4222">
        <v>188404452.22912991</v>
      </c>
    </row>
    <row r="4223" spans="1:2" x14ac:dyDescent="0.25">
      <c r="A4223">
        <f ca="1">29886.5170795859*(((RANDBETWEEN(3800,4910))))</f>
        <v>126150988.59293219</v>
      </c>
      <c r="B4223">
        <v>173341961.18399659</v>
      </c>
    </row>
    <row r="4224" spans="1:2" x14ac:dyDescent="0.25">
      <c r="A4224">
        <f ca="1">32939.0807523453*(((RANDBETWEEN(3800,4910))))</f>
        <v>136367794.31470963</v>
      </c>
      <c r="B4224">
        <v>155200215.05397511</v>
      </c>
    </row>
    <row r="4225" spans="1:2" x14ac:dyDescent="0.25">
      <c r="A4225">
        <f ca="1">31901.7212894842*(((RANDBETWEEN(3800,4910))))</f>
        <v>142345480.39367861</v>
      </c>
      <c r="B4225">
        <v>202346124.5113261</v>
      </c>
    </row>
    <row r="4226" spans="1:2" x14ac:dyDescent="0.25">
      <c r="A4226">
        <f ca="1">37697.296492019*(((RANDBETWEEN(3800,4910))))</f>
        <v>170994936.88779837</v>
      </c>
      <c r="B4226">
        <v>177382687.60942882</v>
      </c>
    </row>
    <row r="4227" spans="1:2" x14ac:dyDescent="0.25">
      <c r="A4227">
        <f ca="1">31923.7930896765*(((RANDBETWEEN(3800,4910))))</f>
        <v>126545915.80747756</v>
      </c>
      <c r="B4227">
        <v>166784147.4177984</v>
      </c>
    </row>
    <row r="4228" spans="1:2" x14ac:dyDescent="0.25">
      <c r="A4228">
        <f ca="1">33991.6487155684*(((RANDBETWEEN(3800,4910))))</f>
        <v>139637692.92355528</v>
      </c>
      <c r="B4228">
        <v>182515499.75982255</v>
      </c>
    </row>
    <row r="4229" spans="1:2" x14ac:dyDescent="0.25">
      <c r="A4229">
        <f ca="1">33841.3612109917*(((RANDBETWEEN(3800,4910))))</f>
        <v>136279161.59666348</v>
      </c>
      <c r="B4229">
        <v>166221605.12365565</v>
      </c>
    </row>
    <row r="4230" spans="1:2" x14ac:dyDescent="0.25">
      <c r="A4230">
        <f ca="1">32468.4281759955*(((RANDBETWEEN(3800,4910))))</f>
        <v>155069212.96855465</v>
      </c>
      <c r="B4230">
        <v>156449507.30789155</v>
      </c>
    </row>
    <row r="4231" spans="1:2" x14ac:dyDescent="0.25">
      <c r="A4231">
        <f ca="1">29735.9468973043*(((RANDBETWEEN(3800,4910))))</f>
        <v>117843557.55401728</v>
      </c>
      <c r="B4231">
        <v>188590546.83629468</v>
      </c>
    </row>
    <row r="4232" spans="1:2" x14ac:dyDescent="0.25">
      <c r="A4232">
        <f ca="1">28931.9192916635*(((RANDBETWEEN(3800,4910))))</f>
        <v>111416821.19219629</v>
      </c>
      <c r="B4232">
        <v>168589821.29487592</v>
      </c>
    </row>
    <row r="4233" spans="1:2" x14ac:dyDescent="0.25">
      <c r="A4233">
        <f ca="1">31524.8626121342*(((RANDBETWEEN(3800,4910))))</f>
        <v>151760688.61481413</v>
      </c>
      <c r="B4233">
        <v>156647844.66885251</v>
      </c>
    </row>
    <row r="4234" spans="1:2" x14ac:dyDescent="0.25">
      <c r="A4234">
        <f ca="1">38196.2888467911*(((RANDBETWEEN(3800,4910))))</f>
        <v>147590460.1040009</v>
      </c>
      <c r="B4234">
        <v>154932164.68732512</v>
      </c>
    </row>
    <row r="4235" spans="1:2" x14ac:dyDescent="0.25">
      <c r="A4235">
        <f ca="1">32770.9362742219*(((RANDBETWEEN(3800,4910))))</f>
        <v>153630149.25355235</v>
      </c>
      <c r="B4235">
        <v>144258278.79549286</v>
      </c>
    </row>
    <row r="4236" spans="1:2" x14ac:dyDescent="0.25">
      <c r="A4236">
        <f ca="1">28513.6595059294*(((RANDBETWEEN(3800,4910))))</f>
        <v>121211566.55970567</v>
      </c>
      <c r="B4236">
        <v>157887739.48650655</v>
      </c>
    </row>
    <row r="4237" spans="1:2" x14ac:dyDescent="0.25">
      <c r="A4237">
        <f ca="1">31016.3218617677*(((RANDBETWEEN(3800,4910))))</f>
        <v>148940377.5802086</v>
      </c>
      <c r="B4237">
        <v>192477528.47243047</v>
      </c>
    </row>
    <row r="4238" spans="1:2" x14ac:dyDescent="0.25">
      <c r="A4238">
        <f ca="1">28407.4187953254*(((RANDBETWEEN(3800,4910))))</f>
        <v>115277305.47143058</v>
      </c>
      <c r="B4238">
        <v>149963542.22066566</v>
      </c>
    </row>
    <row r="4239" spans="1:2" x14ac:dyDescent="0.25">
      <c r="A4239">
        <f ca="1">29981.6778246465*(((RANDBETWEEN(3800,4910))))</f>
        <v>139504746.91808012</v>
      </c>
      <c r="B4239">
        <v>193793440.11303252</v>
      </c>
    </row>
    <row r="4240" spans="1:2" x14ac:dyDescent="0.25">
      <c r="A4240">
        <f ca="1">32612.0230485798*(((RANDBETWEEN(3800,4910))))</f>
        <v>134263698.89100295</v>
      </c>
      <c r="B4240">
        <v>201774560.24666345</v>
      </c>
    </row>
    <row r="4241" spans="1:2" x14ac:dyDescent="0.25">
      <c r="A4241">
        <f ca="1">31037.4697591498*(((RANDBETWEEN(3800,4910))))</f>
        <v>132033396.35542341</v>
      </c>
      <c r="B4241">
        <v>144970082.20828128</v>
      </c>
    </row>
    <row r="4242" spans="1:2" x14ac:dyDescent="0.25">
      <c r="A4242">
        <f ca="1">33856.1842752248*(((RANDBETWEEN(3800,4910))))</f>
        <v>156618708.4571898</v>
      </c>
      <c r="B4242">
        <v>156263543.20301726</v>
      </c>
    </row>
    <row r="4243" spans="1:2" x14ac:dyDescent="0.25">
      <c r="A4243">
        <f ca="1">37739.0481310026*(((RANDBETWEEN(3800,4910))))</f>
        <v>178052829.08207014</v>
      </c>
      <c r="B4243">
        <v>201699885.33260667</v>
      </c>
    </row>
    <row r="4244" spans="1:2" x14ac:dyDescent="0.25">
      <c r="A4244">
        <f ca="1">34636.3228401559*(((RANDBETWEEN(3800,4910))))</f>
        <v>158322631.70235258</v>
      </c>
      <c r="B4244">
        <v>186319403.2276378</v>
      </c>
    </row>
    <row r="4245" spans="1:2" x14ac:dyDescent="0.25">
      <c r="A4245">
        <f ca="1">36569.8666278701*(((RANDBETWEEN(3800,4910))))</f>
        <v>146316036.37810838</v>
      </c>
      <c r="B4245">
        <v>164551397.6006496</v>
      </c>
    </row>
    <row r="4246" spans="1:2" x14ac:dyDescent="0.25">
      <c r="A4246">
        <f ca="1">29930.2421184909*(((RANDBETWEEN(3800,4910))))</f>
        <v>143096487.56850514</v>
      </c>
      <c r="B4246">
        <v>184301808.32727987</v>
      </c>
    </row>
    <row r="4247" spans="1:2" x14ac:dyDescent="0.25">
      <c r="A4247">
        <f ca="1">29848.1658453009*(((RANDBETWEEN(3800,4910))))</f>
        <v>134227201.80631801</v>
      </c>
      <c r="B4247">
        <v>146033752.56596226</v>
      </c>
    </row>
    <row r="4248" spans="1:2" x14ac:dyDescent="0.25">
      <c r="A4248">
        <f ca="1">42795.896029854*(((RANDBETWEEN(3800,4910))))</f>
        <v>165662913.53156501</v>
      </c>
      <c r="B4248">
        <v>145526620.22986168</v>
      </c>
    </row>
    <row r="4249" spans="1:2" x14ac:dyDescent="0.25">
      <c r="A4249">
        <f ca="1">33217.4333031231*(((RANDBETWEEN(3800,4910))))</f>
        <v>127056682.384446</v>
      </c>
      <c r="B4249">
        <v>147185267.20667082</v>
      </c>
    </row>
    <row r="4250" spans="1:2" x14ac:dyDescent="0.25">
      <c r="A4250">
        <f ca="1">31061.5112453266*(((RANDBETWEEN(3800,4910))))</f>
        <v>128781025.62312402</v>
      </c>
      <c r="B4250">
        <v>187262528.67377332</v>
      </c>
    </row>
    <row r="4251" spans="1:2" x14ac:dyDescent="0.25">
      <c r="A4251">
        <f ca="1">30228.6879094392*(((RANDBETWEEN(3800,4910))))</f>
        <v>117680282.03144687</v>
      </c>
      <c r="B4251">
        <v>164875401.72588241</v>
      </c>
    </row>
    <row r="4252" spans="1:2" x14ac:dyDescent="0.25">
      <c r="A4252">
        <f ca="1">28584.5118981011*(((RANDBETWEEN(3800,4910))))</f>
        <v>115481428.06832856</v>
      </c>
      <c r="B4252">
        <v>143115596.4562169</v>
      </c>
    </row>
    <row r="4253" spans="1:2" x14ac:dyDescent="0.25">
      <c r="A4253">
        <f ca="1">40322.8044221448*(((RANDBETWEEN(3800,4910))))</f>
        <v>178549377.98125735</v>
      </c>
      <c r="B4253">
        <v>149284457.6322875</v>
      </c>
    </row>
    <row r="4254" spans="1:2" x14ac:dyDescent="0.25">
      <c r="A4254">
        <f ca="1">32274.8960043087*(((RANDBETWEEN(3800,4910))))</f>
        <v>139007977.0905574</v>
      </c>
      <c r="B4254">
        <v>152531169.71541259</v>
      </c>
    </row>
    <row r="4255" spans="1:2" x14ac:dyDescent="0.25">
      <c r="A4255">
        <f ca="1">28482.2844820193*(((RANDBETWEEN(3800,4910))))</f>
        <v>130078593.22938195</v>
      </c>
      <c r="B4255">
        <v>155375870.6084376</v>
      </c>
    </row>
    <row r="4256" spans="1:2" x14ac:dyDescent="0.25">
      <c r="A4256">
        <f ca="1">30454.1392739687*(((RANDBETWEEN(3800,4910))))</f>
        <v>122760635.41336776</v>
      </c>
      <c r="B4256">
        <v>160780276.58090782</v>
      </c>
    </row>
    <row r="4257" spans="1:2" x14ac:dyDescent="0.25">
      <c r="A4257">
        <f ca="1">37725.225667161*(((RANDBETWEEN(3800,4910))))</f>
        <v>158144145.9967387</v>
      </c>
      <c r="B4257">
        <v>161944918.91893801</v>
      </c>
    </row>
    <row r="4258" spans="1:2" x14ac:dyDescent="0.25">
      <c r="A4258">
        <f ca="1">30440.6936767021*(((RANDBETWEEN(3800,4910))))</f>
        <v>140301157.15592018</v>
      </c>
      <c r="B4258">
        <v>195038969.68354481</v>
      </c>
    </row>
    <row r="4259" spans="1:2" x14ac:dyDescent="0.25">
      <c r="A4259">
        <f ca="1">31883.3028558807*(((RANDBETWEEN(3800,4910))))</f>
        <v>146376243.41134849</v>
      </c>
      <c r="B4259">
        <v>144798343.47130615</v>
      </c>
    </row>
    <row r="4260" spans="1:2" x14ac:dyDescent="0.25">
      <c r="A4260">
        <f ca="1">34658.4396160625*(((RANDBETWEEN(3800,4910))))</f>
        <v>136484935.20805427</v>
      </c>
      <c r="B4260">
        <v>176371226.18170312</v>
      </c>
    </row>
    <row r="4261" spans="1:2" x14ac:dyDescent="0.25">
      <c r="A4261">
        <f ca="1">29232.0019219153*(((RANDBETWEEN(3800,4910))))</f>
        <v>138296601.09258115</v>
      </c>
      <c r="B4261">
        <v>172813325.11125797</v>
      </c>
    </row>
    <row r="4262" spans="1:2" x14ac:dyDescent="0.25">
      <c r="A4262">
        <f ca="1">31559.5400418633*(((RANDBETWEEN(3800,4910))))</f>
        <v>122103860.42196926</v>
      </c>
      <c r="B4262">
        <v>164272569.46993202</v>
      </c>
    </row>
    <row r="4263" spans="1:2" x14ac:dyDescent="0.25">
      <c r="A4263">
        <f ca="1">29048.7367565899*(((RANDBETWEEN(3800,4910))))</f>
        <v>113115780.930161</v>
      </c>
      <c r="B4263">
        <v>162274200.22269455</v>
      </c>
    </row>
    <row r="4264" spans="1:2" x14ac:dyDescent="0.25">
      <c r="A4264">
        <f ca="1">39806.6557627759*(((RANDBETWEEN(3800,4910))))</f>
        <v>151822585.07922715</v>
      </c>
      <c r="B4264">
        <v>186462147.79463938</v>
      </c>
    </row>
    <row r="4265" spans="1:2" x14ac:dyDescent="0.25">
      <c r="A4265">
        <f ca="1">31193.1202312718*(((RANDBETWEEN(3800,4910))))</f>
        <v>150631577.59681132</v>
      </c>
      <c r="B4265">
        <v>142904727.27492657</v>
      </c>
    </row>
    <row r="4266" spans="1:2" x14ac:dyDescent="0.25">
      <c r="A4266">
        <f ca="1">34018.8103058472*(((RANDBETWEEN(3800,4910))))</f>
        <v>161453273.71155101</v>
      </c>
      <c r="B4266">
        <v>179985682.97949278</v>
      </c>
    </row>
    <row r="4267" spans="1:2" x14ac:dyDescent="0.25">
      <c r="A4267">
        <f ca="1">39576.3106197098*(((RANDBETWEEN(3800,4910))))</f>
        <v>177301871.57629973</v>
      </c>
      <c r="B4267">
        <v>201679601.76260173</v>
      </c>
    </row>
    <row r="4268" spans="1:2" x14ac:dyDescent="0.25">
      <c r="A4268">
        <f ca="1">32625.5017603181*(((RANDBETWEEN(3800,4910))))</f>
        <v>158559938.55514604</v>
      </c>
      <c r="B4268">
        <v>183351459.65647867</v>
      </c>
    </row>
    <row r="4269" spans="1:2" x14ac:dyDescent="0.25">
      <c r="A4269">
        <f ca="1">34529.7132832377*(((RANDBETWEEN(3800,4910))))</f>
        <v>132525039.58106647</v>
      </c>
      <c r="B4269">
        <v>177966949.0918411</v>
      </c>
    </row>
    <row r="4270" spans="1:2" x14ac:dyDescent="0.25">
      <c r="A4270">
        <f ca="1">37781.5022348198*(((RANDBETWEEN(3800,4910))))</f>
        <v>165634105.79745021</v>
      </c>
      <c r="B4270">
        <v>199578024.33438802</v>
      </c>
    </row>
    <row r="4271" spans="1:2" x14ac:dyDescent="0.25">
      <c r="A4271">
        <f ca="1">33380.8690496795*(((RANDBETWEEN(3800,4910))))</f>
        <v>156990227.14064276</v>
      </c>
      <c r="B4271">
        <v>185090954.01378289</v>
      </c>
    </row>
    <row r="4272" spans="1:2" x14ac:dyDescent="0.25">
      <c r="A4272">
        <f ca="1">39057.7409609628*(((RANDBETWEEN(3800,4910))))</f>
        <v>171190078.63189998</v>
      </c>
      <c r="B4272">
        <v>196168887.82768598</v>
      </c>
    </row>
    <row r="4273" spans="1:2" x14ac:dyDescent="0.25">
      <c r="A4273">
        <f ca="1">31180.4518629621*(((RANDBETWEEN(3800,4910))))</f>
        <v>145269725.22954056</v>
      </c>
      <c r="B4273">
        <v>189928188.32522619</v>
      </c>
    </row>
    <row r="4274" spans="1:2" x14ac:dyDescent="0.25">
      <c r="A4274">
        <f ca="1">31941.5873732068*(((RANDBETWEEN(3800,4910))))</f>
        <v>142427538.09712893</v>
      </c>
      <c r="B4274">
        <v>178310242.7064054</v>
      </c>
    </row>
    <row r="4275" spans="1:2" x14ac:dyDescent="0.25">
      <c r="A4275">
        <f ca="1">32329.1283200067*(((RANDBETWEEN(3800,4910))))</f>
        <v>151591282.6925115</v>
      </c>
      <c r="B4275">
        <v>201147979.26708418</v>
      </c>
    </row>
    <row r="4276" spans="1:2" x14ac:dyDescent="0.25">
      <c r="A4276">
        <f ca="1">32952.6623407094*(((RANDBETWEEN(3800,4910))))</f>
        <v>155635424.23517042</v>
      </c>
      <c r="B4276">
        <v>164952354.53344637</v>
      </c>
    </row>
    <row r="4277" spans="1:2" x14ac:dyDescent="0.25">
      <c r="A4277">
        <f ca="1">30926.1941111048*(((RANDBETWEEN(3800,4910))))</f>
        <v>142105861.9405266</v>
      </c>
      <c r="B4277">
        <v>143961396.24879092</v>
      </c>
    </row>
    <row r="4278" spans="1:2" x14ac:dyDescent="0.25">
      <c r="A4278">
        <f ca="1">36287.169147605*(((RANDBETWEEN(3800,4910))))</f>
        <v>138254114.45237517</v>
      </c>
      <c r="B4278">
        <v>159286384.42648089</v>
      </c>
    </row>
    <row r="4279" spans="1:2" x14ac:dyDescent="0.25">
      <c r="A4279">
        <f ca="1">32194.1469987349*(((RANDBETWEEN(3800,4910))))</f>
        <v>124881096.20809257</v>
      </c>
      <c r="B4279">
        <v>147355869.4746027</v>
      </c>
    </row>
    <row r="4280" spans="1:2" x14ac:dyDescent="0.25">
      <c r="A4280">
        <f ca="1">33496.3954152032*(((RANDBETWEEN(3800,4910))))</f>
        <v>153045030.6520634</v>
      </c>
      <c r="B4280">
        <v>161371142.69106168</v>
      </c>
    </row>
    <row r="4281" spans="1:2" x14ac:dyDescent="0.25">
      <c r="A4281">
        <f ca="1">28752.8711648312*(((RANDBETWEEN(3800,4910))))</f>
        <v>120532035.92297259</v>
      </c>
      <c r="B4281">
        <v>177216024.61224577</v>
      </c>
    </row>
    <row r="4282" spans="1:2" x14ac:dyDescent="0.25">
      <c r="A4282">
        <f ca="1">31780.4928770729*(((RANDBETWEEN(3800,4910))))</f>
        <v>140310876.05227682</v>
      </c>
      <c r="B4282">
        <v>201532238.3372978</v>
      </c>
    </row>
    <row r="4283" spans="1:2" x14ac:dyDescent="0.25">
      <c r="A4283">
        <f ca="1">32042.2167635672*(((RANDBETWEEN(3800,4910))))</f>
        <v>143805468.83488965</v>
      </c>
      <c r="B4283">
        <v>197278404.82758364</v>
      </c>
    </row>
    <row r="4284" spans="1:2" x14ac:dyDescent="0.25">
      <c r="A4284">
        <f ca="1">32622.5557802482*(((RANDBETWEEN(3800,4910))))</f>
        <v>145790201.78192917</v>
      </c>
      <c r="B4284">
        <v>170579873.32533324</v>
      </c>
    </row>
    <row r="4285" spans="1:2" x14ac:dyDescent="0.25">
      <c r="A4285">
        <f ca="1">35453.7850134321*(((RANDBETWEEN(3800,4910))))</f>
        <v>154223964.8084296</v>
      </c>
      <c r="B4285">
        <v>163013501.54281729</v>
      </c>
    </row>
    <row r="4286" spans="1:2" x14ac:dyDescent="0.25">
      <c r="A4286">
        <f ca="1">37975.6350801374*(((RANDBETWEEN(3800,4910))))</f>
        <v>151105051.98386654</v>
      </c>
      <c r="B4286">
        <v>163604990.47837308</v>
      </c>
    </row>
    <row r="4287" spans="1:2" x14ac:dyDescent="0.25">
      <c r="A4287">
        <f ca="1">37533.7673201561*(((RANDBETWEEN(3800,4910))))</f>
        <v>166987730.80737472</v>
      </c>
      <c r="B4287">
        <v>157899031.55700228</v>
      </c>
    </row>
    <row r="4288" spans="1:2" x14ac:dyDescent="0.25">
      <c r="A4288">
        <f ca="1">33480.1882790289*(((RANDBETWEEN(3800,4910))))</f>
        <v>130237932.40542226</v>
      </c>
      <c r="B4288">
        <v>165240668.62686962</v>
      </c>
    </row>
    <row r="4289" spans="1:2" x14ac:dyDescent="0.25">
      <c r="A4289">
        <f ca="1">32793.0727569521*(((RANDBETWEEN(3800,4910))))</f>
        <v>150815341.6092228</v>
      </c>
      <c r="B4289">
        <v>197194226.13153309</v>
      </c>
    </row>
    <row r="4290" spans="1:2" x14ac:dyDescent="0.25">
      <c r="A4290">
        <f ca="1">29076.6452034891*(((RANDBETWEEN(3800,4910))))</f>
        <v>121743913.46700878</v>
      </c>
      <c r="B4290">
        <v>150831176.97942492</v>
      </c>
    </row>
    <row r="4291" spans="1:2" x14ac:dyDescent="0.25">
      <c r="A4291">
        <f ca="1">30702.3564054723*(((RANDBETWEEN(3800,4910))))</f>
        <v>137945687.32978699</v>
      </c>
      <c r="B4291">
        <v>175578889.9632796</v>
      </c>
    </row>
    <row r="4292" spans="1:2" x14ac:dyDescent="0.25">
      <c r="A4292">
        <f ca="1">32303.2243540702*(((RANDBETWEEN(3800,4910))))</f>
        <v>131151090.87752484</v>
      </c>
      <c r="B4292">
        <v>143512556.64638448</v>
      </c>
    </row>
    <row r="4293" spans="1:2" x14ac:dyDescent="0.25">
      <c r="A4293">
        <f ca="1">37257.5720832847*(((RANDBETWEEN(3800,4910))))</f>
        <v>168553256.10478008</v>
      </c>
      <c r="B4293">
        <v>161412010.00756338</v>
      </c>
    </row>
    <row r="4294" spans="1:2" x14ac:dyDescent="0.25">
      <c r="A4294">
        <f ca="1">31349.3551140786*(((RANDBETWEEN(3800,4910))))</f>
        <v>142859011.25485641</v>
      </c>
      <c r="B4294">
        <v>160362086.52895373</v>
      </c>
    </row>
    <row r="4295" spans="1:2" x14ac:dyDescent="0.25">
      <c r="A4295">
        <f ca="1">37221.9705615228*(((RANDBETWEEN(3800,4910))))</f>
        <v>162883343.17722383</v>
      </c>
      <c r="B4295">
        <v>186285750.86250591</v>
      </c>
    </row>
    <row r="4296" spans="1:2" x14ac:dyDescent="0.25">
      <c r="A4296">
        <f ca="1">34129.8544889893*(((RANDBETWEEN(3800,4910))))</f>
        <v>156929070.940373</v>
      </c>
      <c r="B4296">
        <v>164974561.44977722</v>
      </c>
    </row>
    <row r="4297" spans="1:2" x14ac:dyDescent="0.25">
      <c r="A4297">
        <f ca="1">32381.1827078778*(((RANDBETWEEN(3800,4910))))</f>
        <v>139951471.6634478</v>
      </c>
      <c r="B4297">
        <v>184957656.71743971</v>
      </c>
    </row>
    <row r="4298" spans="1:2" x14ac:dyDescent="0.25">
      <c r="A4298">
        <f ca="1">39646.3333874675*(((RANDBETWEEN(3800,4910))))</f>
        <v>175752195.9066436</v>
      </c>
      <c r="B4298">
        <v>144560060.55691135</v>
      </c>
    </row>
    <row r="4299" spans="1:2" x14ac:dyDescent="0.25">
      <c r="A4299">
        <f ca="1">28854.4310045829*(((RANDBETWEEN(3800,4910))))</f>
        <v>117726078.49869838</v>
      </c>
      <c r="B4299">
        <v>201721218.35594162</v>
      </c>
    </row>
    <row r="4300" spans="1:2" x14ac:dyDescent="0.25">
      <c r="A4300">
        <f ca="1">30048.5714392515*(((RANDBETWEEN(3800,4910))))</f>
        <v>116348068.61278175</v>
      </c>
      <c r="B4300">
        <v>149218333.83547756</v>
      </c>
    </row>
    <row r="4301" spans="1:2" x14ac:dyDescent="0.25">
      <c r="A4301">
        <f ca="1">32124.9103640306*(((RANDBETWEEN(3800,4910))))</f>
        <v>134474874.78383219</v>
      </c>
      <c r="B4301">
        <v>165586989.67112777</v>
      </c>
    </row>
    <row r="4302" spans="1:2" x14ac:dyDescent="0.25">
      <c r="A4302">
        <f ca="1">30995.3463936858*(((RANDBETWEEN(3800,4910))))</f>
        <v>121284790.43849242</v>
      </c>
      <c r="B4302">
        <v>155548274.74807173</v>
      </c>
    </row>
    <row r="4303" spans="1:2" x14ac:dyDescent="0.25">
      <c r="A4303">
        <f ca="1">35141.862473206*(((RANDBETWEEN(3800,4910))))</f>
        <v>166221009.49826425</v>
      </c>
      <c r="B4303">
        <v>160318517.23669517</v>
      </c>
    </row>
    <row r="4304" spans="1:2" x14ac:dyDescent="0.25">
      <c r="A4304">
        <f ca="1">37755.432978171*(((RANDBETWEEN(3800,4910))))</f>
        <v>154608498.04561016</v>
      </c>
      <c r="B4304">
        <v>175214351.23311993</v>
      </c>
    </row>
    <row r="4305" spans="1:2" x14ac:dyDescent="0.25">
      <c r="A4305">
        <f ca="1">31012.862398846*(((RANDBETWEEN(3800,4910))))</f>
        <v>151745935.71755326</v>
      </c>
      <c r="B4305">
        <v>173746792.88495287</v>
      </c>
    </row>
    <row r="4306" spans="1:2" x14ac:dyDescent="0.25">
      <c r="A4306">
        <f ca="1">33492.6228721815*(((RANDBETWEEN(3800,4910))))</f>
        <v>147099599.6546213</v>
      </c>
      <c r="B4306">
        <v>195338766.50451821</v>
      </c>
    </row>
    <row r="4307" spans="1:2" x14ac:dyDescent="0.25">
      <c r="A4307">
        <f ca="1">31366.014104454*(((RANDBETWEEN(3800,4910))))</f>
        <v>136442161.35437486</v>
      </c>
      <c r="B4307">
        <v>144522228.8823739</v>
      </c>
    </row>
    <row r="4308" spans="1:2" x14ac:dyDescent="0.25">
      <c r="A4308">
        <f ca="1">41007.3410915441*(((RANDBETWEEN(3800,4910))))</f>
        <v>182933748.60937846</v>
      </c>
      <c r="B4308">
        <v>150802870.68616474</v>
      </c>
    </row>
    <row r="4309" spans="1:2" x14ac:dyDescent="0.25">
      <c r="A4309">
        <f ca="1">39586.6971205999*(((RANDBETWEEN(3800,4910))))</f>
        <v>182375913.63460386</v>
      </c>
      <c r="B4309">
        <v>169729655.33318189</v>
      </c>
    </row>
    <row r="4310" spans="1:2" x14ac:dyDescent="0.25">
      <c r="A4310">
        <f ca="1">31678.912674345*(((RANDBETWEEN(3800,4910))))</f>
        <v>153009148.21708643</v>
      </c>
      <c r="B4310">
        <v>153095231.11589903</v>
      </c>
    </row>
    <row r="4311" spans="1:2" x14ac:dyDescent="0.25">
      <c r="A4311">
        <f ca="1">35437.3527363454*(((RANDBETWEEN(3800,4910))))</f>
        <v>136717306.85682091</v>
      </c>
      <c r="B4311">
        <v>163029484.18976435</v>
      </c>
    </row>
    <row r="4312" spans="1:2" x14ac:dyDescent="0.25">
      <c r="A4312">
        <f ca="1">30088.4968994958*(((RANDBETWEEN(3800,4910))))</f>
        <v>136060182.97951996</v>
      </c>
      <c r="B4312">
        <v>182429205.41806254</v>
      </c>
    </row>
    <row r="4313" spans="1:2" x14ac:dyDescent="0.25">
      <c r="A4313">
        <f ca="1">31954.8484632546*(((RANDBETWEEN(3800,4910))))</f>
        <v>151242297.77658406</v>
      </c>
      <c r="B4313">
        <v>166277025.20339692</v>
      </c>
    </row>
    <row r="4314" spans="1:2" x14ac:dyDescent="0.25">
      <c r="A4314">
        <f ca="1">30541.4538028262*(((RANDBETWEEN(3800,4910))))</f>
        <v>140490687.49300051</v>
      </c>
      <c r="B4314">
        <v>160816119.32902217</v>
      </c>
    </row>
    <row r="4315" spans="1:2" x14ac:dyDescent="0.25">
      <c r="A4315">
        <f ca="1">30870.4519178659*(((RANDBETWEEN(3800,4910))))</f>
        <v>120456503.38351265</v>
      </c>
      <c r="B4315">
        <v>177899166.05647644</v>
      </c>
    </row>
    <row r="4316" spans="1:2" x14ac:dyDescent="0.25">
      <c r="A4316">
        <f ca="1">30692.6459969677*(((RANDBETWEEN(3800,4910))))</f>
        <v>126238852.98552804</v>
      </c>
      <c r="B4316">
        <v>160901854.28722286</v>
      </c>
    </row>
    <row r="4317" spans="1:2" x14ac:dyDescent="0.25">
      <c r="A4317">
        <f ca="1">31044.7393506712*(((RANDBETWEEN(3800,4910))))</f>
        <v>124613583.75359425</v>
      </c>
      <c r="B4317">
        <v>142927491.38638395</v>
      </c>
    </row>
    <row r="4318" spans="1:2" x14ac:dyDescent="0.25">
      <c r="A4318">
        <f ca="1">35953.3704646825*(((RANDBETWEEN(3800,4910))))</f>
        <v>172935711.93512276</v>
      </c>
      <c r="B4318">
        <v>152573461.15629941</v>
      </c>
    </row>
    <row r="4319" spans="1:2" x14ac:dyDescent="0.25">
      <c r="A4319">
        <f ca="1">30949.7503512449*(((RANDBETWEEN(3800,4910))))</f>
        <v>122808609.39373964</v>
      </c>
      <c r="B4319">
        <v>148817574.57153103</v>
      </c>
    </row>
    <row r="4320" spans="1:2" x14ac:dyDescent="0.25">
      <c r="A4320">
        <f ca="1">33715.6660550824*(((RANDBETWEEN(3800,4910))))</f>
        <v>147168882.3304348</v>
      </c>
      <c r="B4320">
        <v>143460202.16090345</v>
      </c>
    </row>
    <row r="4321" spans="1:2" x14ac:dyDescent="0.25">
      <c r="A4321">
        <f ca="1">33575.8267309404*(((RANDBETWEEN(3800,4910))))</f>
        <v>155321774.45733047</v>
      </c>
      <c r="B4321">
        <v>189469101.02191788</v>
      </c>
    </row>
    <row r="4322" spans="1:2" x14ac:dyDescent="0.25">
      <c r="A4322">
        <f ca="1">28902.823170727*(((RANDBETWEEN(3800,4910))))</f>
        <v>141334805.30485493</v>
      </c>
      <c r="B4322">
        <v>146377356.13839653</v>
      </c>
    </row>
    <row r="4323" spans="1:2" x14ac:dyDescent="0.25">
      <c r="A4323">
        <f ca="1">32294.4444245453*(((RANDBETWEEN(3800,4910))))</f>
        <v>135830433.24963742</v>
      </c>
      <c r="B4323">
        <v>189445942.93315822</v>
      </c>
    </row>
    <row r="4324" spans="1:2" x14ac:dyDescent="0.25">
      <c r="A4324">
        <f ca="1">31113.9177332103*(((RANDBETWEEN(3800,4910))))</f>
        <v>125451316.30030404</v>
      </c>
      <c r="B4324">
        <v>165728537.26550499</v>
      </c>
    </row>
    <row r="4325" spans="1:2" x14ac:dyDescent="0.25">
      <c r="A4325">
        <f ca="1">33483.5128487767*(((RANDBETWEEN(3800,4910))))</f>
        <v>141032556.11904731</v>
      </c>
      <c r="B4325">
        <v>173963536.82338244</v>
      </c>
    </row>
    <row r="4326" spans="1:2" x14ac:dyDescent="0.25">
      <c r="A4326">
        <f ca="1">29665.0684470761*(((RANDBETWEEN(3800,4910))))</f>
        <v>117503336.11886857</v>
      </c>
      <c r="B4326">
        <v>143672364.58949786</v>
      </c>
    </row>
    <row r="4327" spans="1:2" x14ac:dyDescent="0.25">
      <c r="A4327">
        <f ca="1">32008.2408282004*(((RANDBETWEEN(3800,4910))))</f>
        <v>153831605.42033094</v>
      </c>
      <c r="B4327">
        <v>201478514.26721486</v>
      </c>
    </row>
    <row r="4328" spans="1:2" x14ac:dyDescent="0.25">
      <c r="A4328">
        <f ca="1">31467.2610884821*(((RANDBETWEEN(3800,4910))))</f>
        <v>145441680.75096411</v>
      </c>
      <c r="B4328">
        <v>165416570.71664435</v>
      </c>
    </row>
    <row r="4329" spans="1:2" x14ac:dyDescent="0.25">
      <c r="A4329">
        <f ca="1">30050.5566887623*(((RANDBETWEEN(3800,4910))))</f>
        <v>115604491.5816685</v>
      </c>
      <c r="B4329">
        <v>173128343.89566863</v>
      </c>
    </row>
    <row r="4330" spans="1:2" x14ac:dyDescent="0.25">
      <c r="A4330">
        <f ca="1">34061.5719930059*(((RANDBETWEEN(3800,4910))))</f>
        <v>165368932.02604342</v>
      </c>
      <c r="B4330">
        <v>174465366.3321116</v>
      </c>
    </row>
    <row r="4331" spans="1:2" x14ac:dyDescent="0.25">
      <c r="A4331">
        <f ca="1">32023.8608813958*(((RANDBETWEEN(3800,4910))))</f>
        <v>141705584.40017661</v>
      </c>
      <c r="B4331">
        <v>183473220.4206503</v>
      </c>
    </row>
    <row r="4332" spans="1:2" x14ac:dyDescent="0.25">
      <c r="A4332">
        <f ca="1">30614.649999251*(((RANDBETWEEN(3800,4910))))</f>
        <v>139235428.19659361</v>
      </c>
      <c r="B4332">
        <v>149027563.3995502</v>
      </c>
    </row>
    <row r="4333" spans="1:2" x14ac:dyDescent="0.25">
      <c r="A4333">
        <f ca="1">40937.8110269386*(((RANDBETWEEN(3800,4910))))</f>
        <v>171693179.44698054</v>
      </c>
      <c r="B4333">
        <v>145323666.96957245</v>
      </c>
    </row>
    <row r="4334" spans="1:2" x14ac:dyDescent="0.25">
      <c r="A4334">
        <f ca="1">41100.5763442176*(((RANDBETWEEN(3800,4910))))</f>
        <v>195104435.906001</v>
      </c>
      <c r="B4334">
        <v>182400408.88465911</v>
      </c>
    </row>
    <row r="4335" spans="1:2" x14ac:dyDescent="0.25">
      <c r="A4335">
        <f ca="1">38804.2107227288*(((RANDBETWEEN(3800,4910))))</f>
        <v>151918484.97948325</v>
      </c>
      <c r="B4335">
        <v>146457525.58549848</v>
      </c>
    </row>
    <row r="4336" spans="1:2" x14ac:dyDescent="0.25">
      <c r="A4336">
        <f ca="1">30547.5907836913*(((RANDBETWEEN(3800,4910))))</f>
        <v>131873949.41319555</v>
      </c>
      <c r="B4336">
        <v>149075163.58978468</v>
      </c>
    </row>
    <row r="4337" spans="1:2" x14ac:dyDescent="0.25">
      <c r="A4337">
        <f ca="1">37915.6174143777*(((RANDBETWEEN(3800,4910))))</f>
        <v>165994573.04014578</v>
      </c>
      <c r="B4337">
        <v>161282848.89582142</v>
      </c>
    </row>
    <row r="4338" spans="1:2" x14ac:dyDescent="0.25">
      <c r="A4338">
        <f ca="1">32003.9828877499*(((RANDBETWEEN(3800,4910))))</f>
        <v>128816031.12319341</v>
      </c>
      <c r="B4338">
        <v>203394978.69274637</v>
      </c>
    </row>
    <row r="4339" spans="1:2" x14ac:dyDescent="0.25">
      <c r="A4339">
        <f ca="1">35889.2067126157*(((RANDBETWEEN(3800,4910))))</f>
        <v>138424670.29055887</v>
      </c>
      <c r="B4339">
        <v>152660734.41309601</v>
      </c>
    </row>
    <row r="4340" spans="1:2" x14ac:dyDescent="0.25">
      <c r="A4340">
        <f ca="1">30623.8276213807*(((RANDBETWEEN(3800,4910))))</f>
        <v>116707407.0650817</v>
      </c>
      <c r="B4340">
        <v>168971062.03857911</v>
      </c>
    </row>
    <row r="4341" spans="1:2" x14ac:dyDescent="0.25">
      <c r="A4341">
        <f ca="1">30697.22889539*(((RANDBETWEEN(3800,4910))))</f>
        <v>123801924.13510792</v>
      </c>
      <c r="B4341">
        <v>175841301.94002581</v>
      </c>
    </row>
    <row r="4342" spans="1:2" x14ac:dyDescent="0.25">
      <c r="A4342">
        <f ca="1">39131.2395168322*(((RANDBETWEEN(3800,4910))))</f>
        <v>189160411.82436672</v>
      </c>
      <c r="B4342">
        <v>172584700.62137339</v>
      </c>
    </row>
    <row r="4343" spans="1:2" x14ac:dyDescent="0.25">
      <c r="A4343">
        <f ca="1">42198.7946789906*(((RANDBETWEEN(3800,4910))))</f>
        <v>180948431.58351183</v>
      </c>
      <c r="B4343">
        <v>151144617.14932346</v>
      </c>
    </row>
    <row r="4344" spans="1:2" x14ac:dyDescent="0.25">
      <c r="A4344">
        <f ca="1">34039.3620210336*(((RANDBETWEEN(3800,4910))))</f>
        <v>159304214.2584371</v>
      </c>
      <c r="B4344">
        <v>153507582.82748473</v>
      </c>
    </row>
    <row r="4345" spans="1:2" x14ac:dyDescent="0.25">
      <c r="A4345">
        <f ca="1">28336.6419939581*(((RANDBETWEEN(3800,4910))))</f>
        <v>137007664.0407874</v>
      </c>
      <c r="B4345">
        <v>151271472.24239624</v>
      </c>
    </row>
    <row r="4346" spans="1:2" x14ac:dyDescent="0.25">
      <c r="A4346">
        <f ca="1">31703.2254049899*(((RANDBETWEEN(3800,4910))))</f>
        <v>136006836.98740679</v>
      </c>
      <c r="B4346">
        <v>165128533.86333799</v>
      </c>
    </row>
    <row r="4347" spans="1:2" x14ac:dyDescent="0.25">
      <c r="A4347">
        <f ca="1">33205.2827139047*(((RANDBETWEEN(3800,4910))))</f>
        <v>134946268.94930887</v>
      </c>
      <c r="B4347">
        <v>172381632.43175414</v>
      </c>
    </row>
    <row r="4348" spans="1:2" x14ac:dyDescent="0.25">
      <c r="A4348">
        <f ca="1">38292.2334717826*(((RANDBETWEEN(3800,4910))))</f>
        <v>185219533.30301243</v>
      </c>
      <c r="B4348">
        <v>196382244.358841</v>
      </c>
    </row>
    <row r="4349" spans="1:2" x14ac:dyDescent="0.25">
      <c r="A4349">
        <f ca="1">29483.7653745704*(((RANDBETWEEN(3800,4910))))</f>
        <v>118023512.79440551</v>
      </c>
      <c r="B4349">
        <v>193496610.89592332</v>
      </c>
    </row>
    <row r="4350" spans="1:2" x14ac:dyDescent="0.25">
      <c r="A4350">
        <f ca="1">39235.5244298608*(((RANDBETWEEN(3800,4910))))</f>
        <v>185976385.79754037</v>
      </c>
      <c r="B4350">
        <v>183424165.06116793</v>
      </c>
    </row>
    <row r="4351" spans="1:2" x14ac:dyDescent="0.25">
      <c r="A4351">
        <f ca="1">30246.1405186805*(((RANDBETWEEN(3800,4910))))</f>
        <v>120167916.28071769</v>
      </c>
      <c r="B4351">
        <v>154481130.64765525</v>
      </c>
    </row>
    <row r="4352" spans="1:2" x14ac:dyDescent="0.25">
      <c r="A4352">
        <f ca="1">29094.4183441589*(((RANDBETWEEN(3800,4910))))</f>
        <v>115301179.89790155</v>
      </c>
      <c r="B4352">
        <v>148503749.25815937</v>
      </c>
    </row>
    <row r="4353" spans="1:2" x14ac:dyDescent="0.25">
      <c r="A4353">
        <f ca="1">28330.7739230242*(((RANDBETWEEN(3800,4910))))</f>
        <v>135761068.63913214</v>
      </c>
      <c r="B4353">
        <v>149862922.46388212</v>
      </c>
    </row>
    <row r="4354" spans="1:2" x14ac:dyDescent="0.25">
      <c r="A4354">
        <f ca="1">37496.7620174614*(((RANDBETWEEN(3800,4910))))</f>
        <v>156848955.51904133</v>
      </c>
      <c r="B4354">
        <v>188782289.21119267</v>
      </c>
    </row>
    <row r="4355" spans="1:2" x14ac:dyDescent="0.25">
      <c r="A4355">
        <f ca="1">29850.8751926441*(((RANDBETWEEN(3800,4910))))</f>
        <v>133224455.9847707</v>
      </c>
      <c r="B4355">
        <v>178045114.77013755</v>
      </c>
    </row>
    <row r="4356" spans="1:2" x14ac:dyDescent="0.25">
      <c r="A4356">
        <f ca="1">28707.3587268992*(((RANDBETWEEN(3800,4910))))</f>
        <v>133632754.87371595</v>
      </c>
      <c r="B4356">
        <v>146296250.05350965</v>
      </c>
    </row>
    <row r="4357" spans="1:2" x14ac:dyDescent="0.25">
      <c r="A4357">
        <f ca="1">38395.8789578624*(((RANDBETWEEN(3800,4910))))</f>
        <v>162798526.78133655</v>
      </c>
      <c r="B4357">
        <v>186175296.69465145</v>
      </c>
    </row>
    <row r="4358" spans="1:2" x14ac:dyDescent="0.25">
      <c r="A4358">
        <f ca="1">34730.2242089781*(((RANDBETWEEN(3800,4910))))</f>
        <v>135308953.51817858</v>
      </c>
      <c r="B4358">
        <v>149441067.73120207</v>
      </c>
    </row>
    <row r="4359" spans="1:2" x14ac:dyDescent="0.25">
      <c r="A4359">
        <f ca="1">41654.9791506221*(((RANDBETWEEN(3800,4910))))</f>
        <v>172326648.74612373</v>
      </c>
      <c r="B4359">
        <v>181327692.57354808</v>
      </c>
    </row>
    <row r="4360" spans="1:2" x14ac:dyDescent="0.25">
      <c r="A4360">
        <f ca="1">32952.458143857*(((RANDBETWEEN(3800,4910))))</f>
        <v>154942458.19241577</v>
      </c>
      <c r="B4360">
        <v>181191037.04208913</v>
      </c>
    </row>
    <row r="4361" spans="1:2" x14ac:dyDescent="0.25">
      <c r="A4361">
        <f ca="1">32630.7134566528*(((RANDBETWEEN(3800,4910))))</f>
        <v>146120334.85889128</v>
      </c>
      <c r="B4361">
        <v>178516299.68237782</v>
      </c>
    </row>
    <row r="4362" spans="1:2" x14ac:dyDescent="0.25">
      <c r="A4362">
        <f ca="1">33206.805061397*(((RANDBETWEEN(3800,4910))))</f>
        <v>142590020.93363875</v>
      </c>
      <c r="B4362">
        <v>145170858.87142986</v>
      </c>
    </row>
    <row r="4363" spans="1:2" x14ac:dyDescent="0.25">
      <c r="A4363">
        <f ca="1">32541.0071028639*(((RANDBETWEEN(3800,4910))))</f>
        <v>155676177.98010105</v>
      </c>
      <c r="B4363">
        <v>191708632.20532632</v>
      </c>
    </row>
    <row r="4364" spans="1:2" x14ac:dyDescent="0.25">
      <c r="A4364">
        <f ca="1">32467.3822208258*(((RANDBETWEEN(3800,4910))))</f>
        <v>140486362.86951321</v>
      </c>
      <c r="B4364">
        <v>152536101.16408005</v>
      </c>
    </row>
    <row r="4365" spans="1:2" x14ac:dyDescent="0.25">
      <c r="A4365">
        <f ca="1">32499.6965722782*(((RANDBETWEEN(3800,4910))))</f>
        <v>159411011.68702465</v>
      </c>
      <c r="B4365">
        <v>145037113.29293579</v>
      </c>
    </row>
    <row r="4366" spans="1:2" x14ac:dyDescent="0.25">
      <c r="A4366">
        <f ca="1">32851.2180477657*(((RANDBETWEEN(3800,4910))))</f>
        <v>155911880.85469612</v>
      </c>
      <c r="B4366">
        <v>196372088.21045777</v>
      </c>
    </row>
    <row r="4367" spans="1:2" x14ac:dyDescent="0.25">
      <c r="A4367">
        <f ca="1">32955.0280366507*(((RANDBETWEEN(3800,4910))))</f>
        <v>131589426.95034613</v>
      </c>
      <c r="B4367">
        <v>176077547.26972964</v>
      </c>
    </row>
    <row r="4368" spans="1:2" x14ac:dyDescent="0.25">
      <c r="A4368">
        <f ca="1">34216.6684067439*(((RANDBETWEEN(3800,4910))))</f>
        <v>138235340.36324516</v>
      </c>
      <c r="B4368">
        <v>167203054.44279003</v>
      </c>
    </row>
    <row r="4369" spans="1:2" x14ac:dyDescent="0.25">
      <c r="A4369">
        <f ca="1">39341.9783677859*(((RANDBETWEEN(3800,4910))))</f>
        <v>164134733.75040278</v>
      </c>
      <c r="B4369">
        <v>169184904.69718996</v>
      </c>
    </row>
    <row r="4370" spans="1:2" x14ac:dyDescent="0.25">
      <c r="A4370">
        <f ca="1">31251.4406839128*(((RANDBETWEEN(3800,4910))))</f>
        <v>121318092.73494931</v>
      </c>
      <c r="B4370">
        <v>163784296.81406927</v>
      </c>
    </row>
    <row r="4371" spans="1:2" x14ac:dyDescent="0.25">
      <c r="A4371">
        <f ca="1">28942.4678111565*(((RANDBETWEEN(3800,4910))))</f>
        <v>133395834.14162019</v>
      </c>
      <c r="B4371">
        <v>148026156.71223599</v>
      </c>
    </row>
    <row r="4372" spans="1:2" x14ac:dyDescent="0.25">
      <c r="A4372">
        <f ca="1">32287.9614386618*(((RANDBETWEEN(3800,4910))))</f>
        <v>151753418.76171041</v>
      </c>
      <c r="B4372">
        <v>153300907.39400902</v>
      </c>
    </row>
    <row r="4373" spans="1:2" x14ac:dyDescent="0.25">
      <c r="A4373">
        <f ca="1">30346.4996746884*(((RANDBETWEEN(3800,4910))))</f>
        <v>140625679.49250609</v>
      </c>
      <c r="B4373">
        <v>160051065.16726518</v>
      </c>
    </row>
    <row r="4374" spans="1:2" x14ac:dyDescent="0.25">
      <c r="A4374">
        <f ca="1">34554.664700704*(((RANDBETWEEN(3800,4910))))</f>
        <v>168039334.43952331</v>
      </c>
      <c r="B4374">
        <v>193448455.74174792</v>
      </c>
    </row>
    <row r="4375" spans="1:2" x14ac:dyDescent="0.25">
      <c r="A4375">
        <f ca="1">40599.4313171946*(((RANDBETWEEN(3800,4910))))</f>
        <v>166701264.98840114</v>
      </c>
      <c r="B4375">
        <v>193913221.89784518</v>
      </c>
    </row>
    <row r="4376" spans="1:2" x14ac:dyDescent="0.25">
      <c r="A4376">
        <f ca="1">31527.0724750074*(((RANDBETWEEN(3800,4910))))</f>
        <v>151992016.40201074</v>
      </c>
      <c r="B4376">
        <v>152567049.53645602</v>
      </c>
    </row>
    <row r="4377" spans="1:2" x14ac:dyDescent="0.25">
      <c r="A4377">
        <f ca="1">29868.1684080038*(((RANDBETWEEN(3800,4910))))</f>
        <v>115858625.25464688</v>
      </c>
      <c r="B4377">
        <v>153443772.43409142</v>
      </c>
    </row>
    <row r="4378" spans="1:2" x14ac:dyDescent="0.25">
      <c r="A4378">
        <f ca="1">32083.4940507501*(((RANDBETWEEN(3800,4910))))</f>
        <v>134622341.03694725</v>
      </c>
      <c r="B4378">
        <v>166090495.00761452</v>
      </c>
    </row>
    <row r="4379" spans="1:2" x14ac:dyDescent="0.25">
      <c r="A4379">
        <f ca="1">30896.2074137956*(((RANDBETWEEN(3800,4910))))</f>
        <v>142524204.7998389</v>
      </c>
      <c r="B4379">
        <v>148677988.50876129</v>
      </c>
    </row>
    <row r="4380" spans="1:2" x14ac:dyDescent="0.25">
      <c r="A4380">
        <f ca="1">38220.1530419404*(((RANDBETWEEN(3800,4910))))</f>
        <v>181813268.02051061</v>
      </c>
      <c r="B4380">
        <v>188600584.79555357</v>
      </c>
    </row>
    <row r="4381" spans="1:2" x14ac:dyDescent="0.25">
      <c r="A4381">
        <f ca="1">34319.0288473461*(((RANDBETWEEN(3800,4910))))</f>
        <v>147983652.3897565</v>
      </c>
      <c r="B4381">
        <v>172717029.64711127</v>
      </c>
    </row>
    <row r="4382" spans="1:2" x14ac:dyDescent="0.25">
      <c r="A4382">
        <f ca="1">28003.163836084*(((RANDBETWEEN(3800,4910))))</f>
        <v>108820294.66702227</v>
      </c>
      <c r="B4382">
        <v>187834108.73865837</v>
      </c>
    </row>
    <row r="4383" spans="1:2" x14ac:dyDescent="0.25">
      <c r="A4383">
        <f ca="1">38575.6084348778*(((RANDBETWEEN(3800,4910))))</f>
        <v>182346901.07166746</v>
      </c>
      <c r="B4383">
        <v>188186687.92694244</v>
      </c>
    </row>
    <row r="4384" spans="1:2" x14ac:dyDescent="0.25">
      <c r="A4384">
        <f ca="1">36823.2887586941*(((RANDBETWEEN(3800,4910))))</f>
        <v>145231050.86428934</v>
      </c>
      <c r="B4384">
        <v>159758937.8011117</v>
      </c>
    </row>
    <row r="4385" spans="1:2" x14ac:dyDescent="0.25">
      <c r="A4385">
        <f ca="1">31359.8748376749*(((RANDBETWEEN(3800,4910))))</f>
        <v>124185104.35719241</v>
      </c>
      <c r="B4385">
        <v>160570330.59966525</v>
      </c>
    </row>
    <row r="4386" spans="1:2" x14ac:dyDescent="0.25">
      <c r="A4386">
        <f ca="1">29186.6788442803*(((RANDBETWEEN(3800,4910))))</f>
        <v>142372619.40239951</v>
      </c>
      <c r="B4386">
        <v>188111345.87853354</v>
      </c>
    </row>
    <row r="4387" spans="1:2" x14ac:dyDescent="0.25">
      <c r="A4387">
        <f ca="1">29110.0999946878*(((RANDBETWEEN(3800,4910))))</f>
        <v>140427122.37437403</v>
      </c>
      <c r="B4387">
        <v>167512578.99244717</v>
      </c>
    </row>
    <row r="4388" spans="1:2" x14ac:dyDescent="0.25">
      <c r="A4388">
        <f ca="1">37051.6052219408*(((RANDBETWEEN(3800,4910))))</f>
        <v>176365640.85643825</v>
      </c>
      <c r="B4388">
        <v>191271828.33842576</v>
      </c>
    </row>
    <row r="4389" spans="1:2" x14ac:dyDescent="0.25">
      <c r="A4389">
        <f ca="1">39298.673957436*(((RANDBETWEEN(3800,4910))))</f>
        <v>177590707.61365306</v>
      </c>
      <c r="B4389">
        <v>183740089.79856867</v>
      </c>
    </row>
    <row r="4390" spans="1:2" x14ac:dyDescent="0.25">
      <c r="A4390">
        <f ca="1">32807.5342577349*(((RANDBETWEEN(3800,4910))))</f>
        <v>127030772.64594959</v>
      </c>
      <c r="B4390">
        <v>183948941.65839723</v>
      </c>
    </row>
    <row r="4391" spans="1:2" x14ac:dyDescent="0.25">
      <c r="A4391">
        <f ca="1">33045.5364120246*(((RANDBETWEEN(3800,4910))))</f>
        <v>160138669.45267144</v>
      </c>
      <c r="B4391">
        <v>182180299.41140747</v>
      </c>
    </row>
    <row r="4392" spans="1:2" x14ac:dyDescent="0.25">
      <c r="A4392">
        <f ca="1">36727.329233296*(((RANDBETWEEN(3800,4910))))</f>
        <v>150839141.16114664</v>
      </c>
      <c r="B4392">
        <v>184790174.69564924</v>
      </c>
    </row>
    <row r="4393" spans="1:2" x14ac:dyDescent="0.25">
      <c r="A4393">
        <f ca="1">33872.9755385635*(((RANDBETWEEN(3800,4910))))</f>
        <v>129191528.70408133</v>
      </c>
      <c r="B4393">
        <v>144535194.91973856</v>
      </c>
    </row>
    <row r="4394" spans="1:2" x14ac:dyDescent="0.25">
      <c r="A4394">
        <f ca="1">38698.7368414086*(((RANDBETWEEN(3800,4910))))</f>
        <v>173447738.52319339</v>
      </c>
      <c r="B4394">
        <v>201374067.42770076</v>
      </c>
    </row>
    <row r="4395" spans="1:2" x14ac:dyDescent="0.25">
      <c r="A4395">
        <f ca="1">34292.362000072*(((RANDBETWEEN(3800,4910))))</f>
        <v>153869828.29432294</v>
      </c>
      <c r="B4395">
        <v>189893503.91618466</v>
      </c>
    </row>
    <row r="4396" spans="1:2" x14ac:dyDescent="0.25">
      <c r="A4396">
        <f ca="1">38770.9029413929*(((RANDBETWEEN(3800,4910))))</f>
        <v>155161153.57145435</v>
      </c>
      <c r="B4396">
        <v>182719018.01041985</v>
      </c>
    </row>
    <row r="4397" spans="1:2" x14ac:dyDescent="0.25">
      <c r="A4397">
        <f ca="1">31062.2120629826*(((RANDBETWEEN(3800,4910))))</f>
        <v>118688712.29265659</v>
      </c>
      <c r="B4397">
        <v>194207180.81878313</v>
      </c>
    </row>
    <row r="4398" spans="1:2" x14ac:dyDescent="0.25">
      <c r="A4398">
        <f ca="1">29334.6415106269*(((RANDBETWEEN(3800,4910))))</f>
        <v>116839877.13682677</v>
      </c>
      <c r="B4398">
        <v>178391707.47668993</v>
      </c>
    </row>
    <row r="4399" spans="1:2" x14ac:dyDescent="0.25">
      <c r="A4399">
        <f ca="1">32228.6355689387*(((RANDBETWEEN(3800,4910))))</f>
        <v>123081159.23777705</v>
      </c>
      <c r="B4399">
        <v>157622338.71684346</v>
      </c>
    </row>
    <row r="4400" spans="1:2" x14ac:dyDescent="0.25">
      <c r="A4400">
        <f ca="1">29774.7667035766*(((RANDBETWEEN(3800,4910))))</f>
        <v>132289288.46399105</v>
      </c>
      <c r="B4400">
        <v>144882367.56475079</v>
      </c>
    </row>
    <row r="4401" spans="1:2" x14ac:dyDescent="0.25">
      <c r="A4401">
        <f ca="1">35102.3192768375*(((RANDBETWEEN(3800,4910))))</f>
        <v>160768622.28791586</v>
      </c>
      <c r="B4401">
        <v>145189606.86408961</v>
      </c>
    </row>
    <row r="4402" spans="1:2" x14ac:dyDescent="0.25">
      <c r="A4402">
        <f ca="1">29715.9387106641*(((RANDBETWEEN(3800,4910))))</f>
        <v>143527983.97250739</v>
      </c>
      <c r="B4402">
        <v>150888754.73211005</v>
      </c>
    </row>
    <row r="4403" spans="1:2" x14ac:dyDescent="0.25">
      <c r="A4403">
        <f ca="1">32614.7970818613*(((RANDBETWEEN(3800,4910))))</f>
        <v>154789826.95051393</v>
      </c>
      <c r="B4403">
        <v>179824779.75155947</v>
      </c>
    </row>
    <row r="4404" spans="1:2" x14ac:dyDescent="0.25">
      <c r="A4404">
        <f ca="1">30940.6751040122*(((RANDBETWEEN(3800,4910))))</f>
        <v>133261487.67298044</v>
      </c>
      <c r="B4404">
        <v>178134056.22183073</v>
      </c>
    </row>
    <row r="4405" spans="1:2" x14ac:dyDescent="0.25">
      <c r="A4405">
        <f ca="1">29740.7092136586*(((RANDBETWEEN(3800,4910))))</f>
        <v>137818446.49609396</v>
      </c>
      <c r="B4405">
        <v>190539223.53234649</v>
      </c>
    </row>
    <row r="4406" spans="1:2" x14ac:dyDescent="0.25">
      <c r="A4406">
        <f ca="1">33368.4875650394*(((RANDBETWEEN(3800,4910))))</f>
        <v>156164521.80438432</v>
      </c>
      <c r="B4406">
        <v>193668029.94578296</v>
      </c>
    </row>
    <row r="4407" spans="1:2" x14ac:dyDescent="0.25">
      <c r="A4407">
        <f ca="1">33143.3918875591*(((RANDBETWEEN(3800,4910))))</f>
        <v>132208990.23947333</v>
      </c>
      <c r="B4407">
        <v>152789096.2307032</v>
      </c>
    </row>
    <row r="4408" spans="1:2" x14ac:dyDescent="0.25">
      <c r="A4408">
        <f ca="1">41110.1523576917*(((RANDBETWEEN(3800,4910))))</f>
        <v>157657434.29174769</v>
      </c>
      <c r="B4408">
        <v>173912123.79671669</v>
      </c>
    </row>
    <row r="4409" spans="1:2" x14ac:dyDescent="0.25">
      <c r="A4409">
        <f ca="1">30503.0551245235*(((RANDBETWEEN(3800,4910))))</f>
        <v>120883607.45848669</v>
      </c>
      <c r="B4409">
        <v>180634177.25353724</v>
      </c>
    </row>
    <row r="4410" spans="1:2" x14ac:dyDescent="0.25">
      <c r="A4410">
        <f ca="1">31473.6113414299*(((RANDBETWEEN(3800,4910))))</f>
        <v>127216337.04205981</v>
      </c>
      <c r="B4410">
        <v>152240517.27354556</v>
      </c>
    </row>
    <row r="4411" spans="1:2" x14ac:dyDescent="0.25">
      <c r="A4411">
        <f ca="1">32777.5337196225*(((RANDBETWEEN(3800,4910))))</f>
        <v>133273452.10398512</v>
      </c>
      <c r="B4411">
        <v>156917975.62259731</v>
      </c>
    </row>
    <row r="4412" spans="1:2" x14ac:dyDescent="0.25">
      <c r="A4412">
        <f ca="1">39491.6818842432*(((RANDBETWEEN(3800,4910))))</f>
        <v>177436126.7059046</v>
      </c>
      <c r="B4412">
        <v>166076165.29097784</v>
      </c>
    </row>
    <row r="4413" spans="1:2" x14ac:dyDescent="0.25">
      <c r="A4413">
        <f ca="1">30908.8069257178*(((RANDBETWEEN(3800,4910))))</f>
        <v>149073175.80273706</v>
      </c>
      <c r="B4413">
        <v>169637607.63582134</v>
      </c>
    </row>
    <row r="4414" spans="1:2" x14ac:dyDescent="0.25">
      <c r="A4414">
        <f ca="1">30339.6456515006*(((RANDBETWEEN(3800,4910))))</f>
        <v>137468934.44694901</v>
      </c>
      <c r="B4414">
        <v>151020051.54256111</v>
      </c>
    </row>
    <row r="4415" spans="1:2" x14ac:dyDescent="0.25">
      <c r="A4415">
        <f ca="1">28305.553931408*(((RANDBETWEEN(3800,4910))))</f>
        <v>119392826.48267893</v>
      </c>
      <c r="B4415">
        <v>168083795.89754009</v>
      </c>
    </row>
    <row r="4416" spans="1:2" x14ac:dyDescent="0.25">
      <c r="A4416">
        <f ca="1">29004.7385100028*(((RANDBETWEEN(3800,4910))))</f>
        <v>126257626.73404235</v>
      </c>
      <c r="B4416">
        <v>170111758.43693247</v>
      </c>
    </row>
    <row r="4417" spans="1:2" x14ac:dyDescent="0.25">
      <c r="A4417">
        <f ca="1">30647.1983472405*(((RANDBETWEEN(3800,4910))))</f>
        <v>126143868.39724188</v>
      </c>
      <c r="B4417">
        <v>157630971.02459863</v>
      </c>
    </row>
    <row r="4418" spans="1:2" x14ac:dyDescent="0.25">
      <c r="A4418">
        <f ca="1">34765.8455363151*(((RANDBETWEEN(3800,4910))))</f>
        <v>141323162.10512087</v>
      </c>
      <c r="B4418">
        <v>158074623.89817059</v>
      </c>
    </row>
    <row r="4419" spans="1:2" x14ac:dyDescent="0.25">
      <c r="A4419">
        <f ca="1">32713.3231131344*(((RANDBETWEEN(3800,4910))))</f>
        <v>124964894.29217339</v>
      </c>
      <c r="B4419">
        <v>154273401.86621544</v>
      </c>
    </row>
    <row r="4420" spans="1:2" x14ac:dyDescent="0.25">
      <c r="A4420">
        <f ca="1">27712.109911126*(((RANDBETWEEN(3800,4910))))</f>
        <v>134930263.15727255</v>
      </c>
      <c r="B4420">
        <v>173433351.38285196</v>
      </c>
    </row>
    <row r="4421" spans="1:2" x14ac:dyDescent="0.25">
      <c r="A4421">
        <f ca="1">30240.9205296002*(((RANDBETWEEN(3800,4910))))</f>
        <v>135388601.2110202</v>
      </c>
      <c r="B4421">
        <v>161167712.25413886</v>
      </c>
    </row>
    <row r="4422" spans="1:2" x14ac:dyDescent="0.25">
      <c r="A4422">
        <f ca="1">37061.7258208811*(((RANDBETWEEN(3800,4910))))</f>
        <v>145874952.83098784</v>
      </c>
      <c r="B4422">
        <v>182905723.18458861</v>
      </c>
    </row>
    <row r="4423" spans="1:2" x14ac:dyDescent="0.25">
      <c r="A4423">
        <f ca="1">40494.1955321737*(((RANDBETWEEN(3800,4910))))</f>
        <v>171330941.29662696</v>
      </c>
      <c r="B4423">
        <v>194658054.36632699</v>
      </c>
    </row>
    <row r="4424" spans="1:2" x14ac:dyDescent="0.25">
      <c r="A4424">
        <f ca="1">33028.2849533817*(((RANDBETWEEN(3800,4910))))</f>
        <v>132014054.95866683</v>
      </c>
      <c r="B4424">
        <v>195657528.23392132</v>
      </c>
    </row>
    <row r="4425" spans="1:2" x14ac:dyDescent="0.25">
      <c r="A4425">
        <f ca="1">30193.3305106422*(((RANDBETWEEN(3800,4910))))</f>
        <v>123762461.76312254</v>
      </c>
      <c r="B4425">
        <v>201466452.02193767</v>
      </c>
    </row>
    <row r="4426" spans="1:2" x14ac:dyDescent="0.25">
      <c r="A4426">
        <f ca="1">36714.7577980084*(((RANDBETWEEN(3800,4910))))</f>
        <v>149686067.54248017</v>
      </c>
      <c r="B4426">
        <v>170502186.05540565</v>
      </c>
    </row>
    <row r="4427" spans="1:2" x14ac:dyDescent="0.25">
      <c r="A4427">
        <f ca="1">32457.5557722402*(((RANDBETWEEN(3800,4910))))</f>
        <v>128207345.3003487</v>
      </c>
      <c r="B4427">
        <v>147945650.29261485</v>
      </c>
    </row>
    <row r="4428" spans="1:2" x14ac:dyDescent="0.25">
      <c r="A4428">
        <f ca="1">35267.3117885784*(((RANDBETWEEN(3800,4910))))</f>
        <v>163569792.07542649</v>
      </c>
      <c r="B4428">
        <v>143255974.14762133</v>
      </c>
    </row>
    <row r="4429" spans="1:2" x14ac:dyDescent="0.25">
      <c r="A4429">
        <f ca="1">32616.1322817277*(((RANDBETWEEN(3800,4910))))</f>
        <v>138977339.65244165</v>
      </c>
      <c r="B4429">
        <v>178078945.32073247</v>
      </c>
    </row>
    <row r="4430" spans="1:2" x14ac:dyDescent="0.25">
      <c r="A4430">
        <f ca="1">29206.0403598509*(((RANDBETWEEN(3800,4910))))</f>
        <v>119920001.7175481</v>
      </c>
      <c r="B4430">
        <v>181714378.76013052</v>
      </c>
    </row>
    <row r="4431" spans="1:2" x14ac:dyDescent="0.25">
      <c r="A4431">
        <f ca="1">30108.6761893999*(((RANDBETWEEN(3800,4910))))</f>
        <v>127871547.77638148</v>
      </c>
      <c r="B4431">
        <v>194151843.52487418</v>
      </c>
    </row>
    <row r="4432" spans="1:2" x14ac:dyDescent="0.25">
      <c r="A4432">
        <f ca="1">29851.0569250439*(((RANDBETWEEN(3800,4910))))</f>
        <v>114628058.59216854</v>
      </c>
      <c r="B4432">
        <v>164322824.60472295</v>
      </c>
    </row>
    <row r="4433" spans="1:2" x14ac:dyDescent="0.25">
      <c r="A4433">
        <f ca="1">34548.2897296161*(((RANDBETWEEN(3800,4910))))</f>
        <v>166142725.30972368</v>
      </c>
      <c r="B4433">
        <v>153947605.38501027</v>
      </c>
    </row>
    <row r="4434" spans="1:2" x14ac:dyDescent="0.25">
      <c r="A4434">
        <f ca="1">30483.594083602*(((RANDBETWEEN(3800,4910))))</f>
        <v>139767278.87331533</v>
      </c>
      <c r="B4434">
        <v>186004804.30568874</v>
      </c>
    </row>
    <row r="4435" spans="1:2" x14ac:dyDescent="0.25">
      <c r="A4435">
        <f ca="1">34028.5006476599*(((RANDBETWEEN(3800,4910))))</f>
        <v>149112889.83804572</v>
      </c>
      <c r="B4435">
        <v>159193038.15631956</v>
      </c>
    </row>
    <row r="4436" spans="1:2" x14ac:dyDescent="0.25">
      <c r="A4436">
        <f ca="1">30757.985807338*(((RANDBETWEEN(3800,4910))))</f>
        <v>144716323.22352549</v>
      </c>
      <c r="B4436">
        <v>191450860.32610255</v>
      </c>
    </row>
    <row r="4437" spans="1:2" x14ac:dyDescent="0.25">
      <c r="A4437">
        <f ca="1">29724.0633411534*(((RANDBETWEEN(3800,4910))))</f>
        <v>140773163.98370269</v>
      </c>
      <c r="B4437">
        <v>155036501.67815578</v>
      </c>
    </row>
    <row r="4438" spans="1:2" x14ac:dyDescent="0.25">
      <c r="A4438">
        <f ca="1">33419.1792182195*(((RANDBETWEEN(3800,4910))))</f>
        <v>160244964.35136232</v>
      </c>
      <c r="B4438">
        <v>153666854.14439967</v>
      </c>
    </row>
    <row r="4439" spans="1:2" x14ac:dyDescent="0.25">
      <c r="A4439">
        <f ca="1">31067.6132517556*(((RANDBETWEEN(3800,4910))))</f>
        <v>146421661.25552428</v>
      </c>
      <c r="B4439">
        <v>185806270.38596782</v>
      </c>
    </row>
    <row r="4440" spans="1:2" x14ac:dyDescent="0.25">
      <c r="A4440">
        <f ca="1">28502.5369959359*(((RANDBETWEEN(3800,4910))))</f>
        <v>112128980.54201195</v>
      </c>
      <c r="B4440">
        <v>187125451.92680007</v>
      </c>
    </row>
    <row r="4441" spans="1:2" x14ac:dyDescent="0.25">
      <c r="A4441">
        <f ca="1">30754.0988601878*(((RANDBETWEEN(3800,4910))))</f>
        <v>145159346.62008628</v>
      </c>
      <c r="B4441">
        <v>183776368.35036668</v>
      </c>
    </row>
    <row r="4442" spans="1:2" x14ac:dyDescent="0.25">
      <c r="A4442">
        <f ca="1">31962.9077550956*(((RANDBETWEEN(3800,4910))))</f>
        <v>146517969.14935845</v>
      </c>
      <c r="B4442">
        <v>157127728.84856778</v>
      </c>
    </row>
    <row r="4443" spans="1:2" x14ac:dyDescent="0.25">
      <c r="A4443">
        <f ca="1">33218.9695336001*(((RANDBETWEEN(3800,4910))))</f>
        <v>152375413.25062358</v>
      </c>
      <c r="B4443">
        <v>158327543.79267091</v>
      </c>
    </row>
    <row r="4444" spans="1:2" x14ac:dyDescent="0.25">
      <c r="A4444">
        <f ca="1">29959.823199045*(((RANDBETWEEN(3800,4910))))</f>
        <v>130534949.67823924</v>
      </c>
      <c r="B4444">
        <v>143018079.78355372</v>
      </c>
    </row>
    <row r="4445" spans="1:2" x14ac:dyDescent="0.25">
      <c r="A4445">
        <f ca="1">41615.8834562934*(((RANDBETWEEN(3800,4910))))</f>
        <v>167046156.19356173</v>
      </c>
      <c r="B4445">
        <v>184540964.10285065</v>
      </c>
    </row>
    <row r="4446" spans="1:2" x14ac:dyDescent="0.25">
      <c r="A4446">
        <f ca="1">38023.4788258224*(((RANDBETWEEN(3800,4910))))</f>
        <v>155059746.65170363</v>
      </c>
      <c r="B4446">
        <v>148524374.04205215</v>
      </c>
    </row>
    <row r="4447" spans="1:2" x14ac:dyDescent="0.25">
      <c r="A4447">
        <f ca="1">31511.1399398625*(((RANDBETWEEN(3800,4910))))</f>
        <v>120656154.82973342</v>
      </c>
      <c r="B4447">
        <v>152611917.79558912</v>
      </c>
    </row>
    <row r="4448" spans="1:2" x14ac:dyDescent="0.25">
      <c r="A4448">
        <f ca="1">39875.2197501562*(((RANDBETWEEN(3800,4910))))</f>
        <v>166359416.79765162</v>
      </c>
      <c r="B4448">
        <v>187965385.74108639</v>
      </c>
    </row>
    <row r="4449" spans="1:2" x14ac:dyDescent="0.25">
      <c r="A4449">
        <f ca="1">38613.739358004*(((RANDBETWEEN(3800,4910))))</f>
        <v>163490572.44178885</v>
      </c>
      <c r="B4449">
        <v>202181535.82188341</v>
      </c>
    </row>
    <row r="4450" spans="1:2" x14ac:dyDescent="0.25">
      <c r="A4450">
        <f ca="1">31123.9168459303*(((RANDBETWEEN(3800,4910))))</f>
        <v>122628232.37296548</v>
      </c>
      <c r="B4450">
        <v>185055730.95707446</v>
      </c>
    </row>
    <row r="4451" spans="1:2" x14ac:dyDescent="0.25">
      <c r="A4451">
        <f ca="1">28580.3802050086*(((RANDBETWEEN(3800,4910))))</f>
        <v>138872067.41613695</v>
      </c>
      <c r="B4451">
        <v>166758597.8329947</v>
      </c>
    </row>
    <row r="4452" spans="1:2" x14ac:dyDescent="0.25">
      <c r="A4452">
        <f ca="1">29513.8644961341*(((RANDBETWEEN(3800,4910))))</f>
        <v>143053701.21276215</v>
      </c>
      <c r="B4452">
        <v>176323621.62449709</v>
      </c>
    </row>
    <row r="4453" spans="1:2" x14ac:dyDescent="0.25">
      <c r="A4453">
        <f ca="1">34933.0600955738*(((RANDBETWEEN(3800,4910))))</f>
        <v>147941509.5047552</v>
      </c>
      <c r="B4453">
        <v>178796668.18360513</v>
      </c>
    </row>
    <row r="4454" spans="1:2" x14ac:dyDescent="0.25">
      <c r="A4454">
        <f ca="1">39587.0204036163*(((RANDBETWEEN(3800,4910))))</f>
        <v>165711267.40953803</v>
      </c>
      <c r="B4454">
        <v>181249778.98127085</v>
      </c>
    </row>
    <row r="4455" spans="1:2" x14ac:dyDescent="0.25">
      <c r="A4455">
        <f ca="1">36283.4558990684*(((RANDBETWEEN(3800,4910))))</f>
        <v>151664845.65810591</v>
      </c>
      <c r="B4455">
        <v>143846069.97886559</v>
      </c>
    </row>
    <row r="4456" spans="1:2" x14ac:dyDescent="0.25">
      <c r="A4456">
        <f ca="1">32736.2526620821*(((RANDBETWEEN(3800,4910))))</f>
        <v>159916594.25427088</v>
      </c>
      <c r="B4456">
        <v>199272807.81074655</v>
      </c>
    </row>
    <row r="4457" spans="1:2" x14ac:dyDescent="0.25">
      <c r="A4457">
        <f ca="1">34372.9019695485*(((RANDBETWEEN(3800,4910))))</f>
        <v>138797778.15303698</v>
      </c>
      <c r="B4457">
        <v>162314616.10818556</v>
      </c>
    </row>
    <row r="4458" spans="1:2" x14ac:dyDescent="0.25">
      <c r="A4458">
        <f ca="1">31349.653773736*(((RANDBETWEEN(3800,4910))))</f>
        <v>121354509.75813194</v>
      </c>
      <c r="B4458">
        <v>198205604.79806542</v>
      </c>
    </row>
    <row r="4459" spans="1:2" x14ac:dyDescent="0.25">
      <c r="A4459">
        <f ca="1">30373.4937095142*(((RANDBETWEEN(3800,4910))))</f>
        <v>119367830.27839081</v>
      </c>
      <c r="B4459">
        <v>157633916.95838171</v>
      </c>
    </row>
    <row r="4460" spans="1:2" x14ac:dyDescent="0.25">
      <c r="A4460">
        <f ca="1">29880.4284005457*(((RANDBETWEEN(3800,4910))))</f>
        <v>114501801.63089113</v>
      </c>
      <c r="B4460">
        <v>190491179.21413219</v>
      </c>
    </row>
    <row r="4461" spans="1:2" x14ac:dyDescent="0.25">
      <c r="A4461">
        <f ca="1">39167.5443501732*(((RANDBETWEEN(3800,4910))))</f>
        <v>157140187.932895</v>
      </c>
      <c r="B4461">
        <v>186036561.34336951</v>
      </c>
    </row>
    <row r="4462" spans="1:2" x14ac:dyDescent="0.25">
      <c r="A4462">
        <f ca="1">33032.9436164145*(((RANDBETWEEN(3800,4910))))</f>
        <v>130546193.17207028</v>
      </c>
      <c r="B4462">
        <v>144801009.0269568</v>
      </c>
    </row>
    <row r="4463" spans="1:2" x14ac:dyDescent="0.25">
      <c r="A4463">
        <f ca="1">29984.0980917916*(((RANDBETWEEN(3800,4910))))</f>
        <v>121165740.38892977</v>
      </c>
      <c r="B4463">
        <v>150404667.94069356</v>
      </c>
    </row>
    <row r="4464" spans="1:2" x14ac:dyDescent="0.25">
      <c r="A4464">
        <f ca="1">28621.6705449878*(((RANDBETWEEN(3800,4910))))</f>
        <v>109134429.78803843</v>
      </c>
      <c r="B4464">
        <v>143710084.1982027</v>
      </c>
    </row>
    <row r="4465" spans="1:2" x14ac:dyDescent="0.25">
      <c r="A4465">
        <f ca="1">30192.3153980335*(((RANDBETWEEN(3800,4910))))</f>
        <v>134536957.41363731</v>
      </c>
      <c r="B4465">
        <v>173425912.29871291</v>
      </c>
    </row>
    <row r="4466" spans="1:2" x14ac:dyDescent="0.25">
      <c r="A4466">
        <f ca="1">32109.6582150669*(((RANDBETWEEN(3800,4910))))</f>
        <v>155603403.71021423</v>
      </c>
      <c r="B4466">
        <v>154415008.21146822</v>
      </c>
    </row>
    <row r="4467" spans="1:2" x14ac:dyDescent="0.25">
      <c r="A4467">
        <f ca="1">34505.8585587163*(((RANDBETWEEN(3800,4910))))</f>
        <v>166456261.68724731</v>
      </c>
      <c r="B4467">
        <v>175908092.83375788</v>
      </c>
    </row>
    <row r="4468" spans="1:2" x14ac:dyDescent="0.25">
      <c r="A4468">
        <f ca="1">41815.5528659177*(((RANDBETWEEN(3800,4910))))</f>
        <v>178426964.07887077</v>
      </c>
      <c r="B4468">
        <v>149077899.59800011</v>
      </c>
    </row>
    <row r="4469" spans="1:2" x14ac:dyDescent="0.25">
      <c r="A4469">
        <f ca="1">32772.2377188035*(((RANDBETWEEN(3800,4910))))</f>
        <v>139183693.59175831</v>
      </c>
      <c r="B4469">
        <v>161870389.53738767</v>
      </c>
    </row>
    <row r="4470" spans="1:2" x14ac:dyDescent="0.25">
      <c r="A4470">
        <f ca="1">30669.1275321056*(((RANDBETWEEN(3800,4910))))</f>
        <v>143960884.63570365</v>
      </c>
      <c r="B4470">
        <v>153107701.85326853</v>
      </c>
    </row>
    <row r="4471" spans="1:2" x14ac:dyDescent="0.25">
      <c r="A4471">
        <f ca="1">28847.671534793*(((RANDBETWEEN(3800,4910))))</f>
        <v>141642067.23583341</v>
      </c>
      <c r="B4471">
        <v>177744185.46577355</v>
      </c>
    </row>
    <row r="4472" spans="1:2" x14ac:dyDescent="0.25">
      <c r="A4472">
        <f ca="1">40543.4227897492*(((RANDBETWEEN(3800,4910))))</f>
        <v>192783975.36525741</v>
      </c>
      <c r="B4472">
        <v>143437559.55273819</v>
      </c>
    </row>
    <row r="4473" spans="1:2" x14ac:dyDescent="0.25">
      <c r="A4473">
        <f ca="1">31514.1031666814*(((RANDBETWEEN(3800,4910))))</f>
        <v>120604472.81888968</v>
      </c>
      <c r="B4473">
        <v>157743587.59804025</v>
      </c>
    </row>
    <row r="4474" spans="1:2" x14ac:dyDescent="0.25">
      <c r="A4474">
        <f ca="1">34396.926079011*(((RANDBETWEEN(3800,4910))))</f>
        <v>149385849.96114501</v>
      </c>
      <c r="B4474">
        <v>143596345.46777636</v>
      </c>
    </row>
    <row r="4475" spans="1:2" x14ac:dyDescent="0.25">
      <c r="A4475">
        <f ca="1">30776.7231699345*(((RANDBETWEEN(3800,4910))))</f>
        <v>117751742.84816958</v>
      </c>
      <c r="B4475">
        <v>178001462.01173964</v>
      </c>
    </row>
    <row r="4476" spans="1:2" x14ac:dyDescent="0.25">
      <c r="A4476">
        <f ca="1">33093.3736811817*(((RANDBETWEEN(3800,4910))))</f>
        <v>140415184.52925381</v>
      </c>
      <c r="B4476">
        <v>152824321.94575506</v>
      </c>
    </row>
    <row r="4477" spans="1:2" x14ac:dyDescent="0.25">
      <c r="A4477">
        <f ca="1">31165.4773563702*(((RANDBETWEEN(3800,4910))))</f>
        <v>135787984.84170485</v>
      </c>
      <c r="B4477">
        <v>153202640.38117263</v>
      </c>
    </row>
    <row r="4478" spans="1:2" x14ac:dyDescent="0.25">
      <c r="A4478">
        <f ca="1">32230.2690982277*(((RANDBETWEEN(3800,4910))))</f>
        <v>135367130.21255642</v>
      </c>
      <c r="B4478">
        <v>156988560.08606178</v>
      </c>
    </row>
    <row r="4479" spans="1:2" x14ac:dyDescent="0.25">
      <c r="A4479">
        <f ca="1">38964.7940198392*(((RANDBETWEEN(3800,4910))))</f>
        <v>190771631.52113271</v>
      </c>
      <c r="B4479">
        <v>191195195.01787543</v>
      </c>
    </row>
    <row r="4480" spans="1:2" x14ac:dyDescent="0.25">
      <c r="A4480">
        <f ca="1">33908.2705938403*(((RANDBETWEEN(3800,4910))))</f>
        <v>132581338.0219155</v>
      </c>
      <c r="B4480">
        <v>151429321.54928601</v>
      </c>
    </row>
    <row r="4481" spans="1:2" x14ac:dyDescent="0.25">
      <c r="A4481">
        <f ca="1">30028.4540478251*(((RANDBETWEEN(3800,4910))))</f>
        <v>143025526.62979096</v>
      </c>
      <c r="B4481">
        <v>176187412.11224097</v>
      </c>
    </row>
    <row r="4482" spans="1:2" x14ac:dyDescent="0.25">
      <c r="A4482">
        <f ca="1">30170.6329997963*(((RANDBETWEEN(3800,4910))))</f>
        <v>128647579.11113138</v>
      </c>
      <c r="B4482">
        <v>150374383.05952078</v>
      </c>
    </row>
    <row r="4483" spans="1:2" x14ac:dyDescent="0.25">
      <c r="A4483">
        <f ca="1">30137.3627373875*(((RANDBETWEEN(3800,4910))))</f>
        <v>130675604.82931222</v>
      </c>
      <c r="B4483">
        <v>144905403.53593135</v>
      </c>
    </row>
    <row r="4484" spans="1:2" x14ac:dyDescent="0.25">
      <c r="A4484">
        <f ca="1">30903.2434122252*(((RANDBETWEEN(3800,4910))))</f>
        <v>138879175.89453986</v>
      </c>
      <c r="B4484">
        <v>169618486.39642423</v>
      </c>
    </row>
    <row r="4485" spans="1:2" x14ac:dyDescent="0.25">
      <c r="A4485">
        <f ca="1">40136.3172876068*(((RANDBETWEEN(3800,4910))))</f>
        <v>169656213.17471382</v>
      </c>
      <c r="B4485">
        <v>155587962.95664382</v>
      </c>
    </row>
    <row r="4486" spans="1:2" x14ac:dyDescent="0.25">
      <c r="A4486">
        <f ca="1">31298.3173307624*(((RANDBETWEEN(3800,4910))))</f>
        <v>147759356.1185292</v>
      </c>
      <c r="B4486">
        <v>150151124.12595835</v>
      </c>
    </row>
    <row r="4487" spans="1:2" x14ac:dyDescent="0.25">
      <c r="A4487">
        <f ca="1">37065.423955518*(((RANDBETWEEN(3800,4910))))</f>
        <v>168907136.96529555</v>
      </c>
      <c r="B4487">
        <v>172957371.24001771</v>
      </c>
    </row>
    <row r="4488" spans="1:2" x14ac:dyDescent="0.25">
      <c r="A4488">
        <f ca="1">37390.2748384621*(((RANDBETWEEN(3800,4910))))</f>
        <v>179697660.8736487</v>
      </c>
      <c r="B4488">
        <v>150326615.55906081</v>
      </c>
    </row>
    <row r="4489" spans="1:2" x14ac:dyDescent="0.25">
      <c r="A4489">
        <f ca="1">29847.0129694949*(((RANDBETWEEN(3800,4910))))</f>
        <v>139654173.68426657</v>
      </c>
      <c r="B4489">
        <v>164504324.63828576</v>
      </c>
    </row>
    <row r="4490" spans="1:2" x14ac:dyDescent="0.25">
      <c r="A4490">
        <f ca="1">31448.4191672941*(((RANDBETWEEN(3800,4910))))</f>
        <v>143499136.66036293</v>
      </c>
      <c r="B4490">
        <v>148694272.54764941</v>
      </c>
    </row>
    <row r="4491" spans="1:2" x14ac:dyDescent="0.25">
      <c r="A4491">
        <f ca="1">30724.6964057788*(((RANDBETWEEN(3800,4910))))</f>
        <v>136817073.09493288</v>
      </c>
      <c r="B4491">
        <v>170086079.31446651</v>
      </c>
    </row>
    <row r="4492" spans="1:2" x14ac:dyDescent="0.25">
      <c r="A4492">
        <f ca="1">31147.2052702309*(((RANDBETWEEN(3800,4910))))</f>
        <v>135054282.05172098</v>
      </c>
      <c r="B4492">
        <v>174055583.74253327</v>
      </c>
    </row>
    <row r="4493" spans="1:2" x14ac:dyDescent="0.25">
      <c r="A4493">
        <f ca="1">33183.3630158849*(((RANDBETWEEN(3800,4910))))</f>
        <v>149988800.83179975</v>
      </c>
      <c r="B4493">
        <v>148559456.52451459</v>
      </c>
    </row>
    <row r="4494" spans="1:2" x14ac:dyDescent="0.25">
      <c r="A4494">
        <f ca="1">28407.346470186*(((RANDBETWEEN(3800,4910))))</f>
        <v>135332598.58396611</v>
      </c>
      <c r="B4494">
        <v>185061956.10117114</v>
      </c>
    </row>
    <row r="4495" spans="1:2" x14ac:dyDescent="0.25">
      <c r="A4495">
        <f ca="1">40131.964488072*(((RANDBETWEEN(3800,4910))))</f>
        <v>189061684.70330727</v>
      </c>
      <c r="B4495">
        <v>147713914.86043406</v>
      </c>
    </row>
    <row r="4496" spans="1:2" x14ac:dyDescent="0.25">
      <c r="A4496">
        <f ca="1">34326.3849133595*(((RANDBETWEEN(3800,4910))))</f>
        <v>158896835.76394102</v>
      </c>
      <c r="B4496">
        <v>162522072.29386809</v>
      </c>
    </row>
    <row r="4497" spans="1:2" x14ac:dyDescent="0.25">
      <c r="A4497">
        <f ca="1">30545.4628536108*(((RANDBETWEEN(3800,4910))))</f>
        <v>121784760.39734639</v>
      </c>
      <c r="B4497">
        <v>161115199.924934</v>
      </c>
    </row>
    <row r="4498" spans="1:2" x14ac:dyDescent="0.25">
      <c r="A4498">
        <f ca="1">38932.3480614582*(((RANDBETWEEN(3800,4910))))</f>
        <v>187576052.96010569</v>
      </c>
      <c r="B4498">
        <v>182954058.96104854</v>
      </c>
    </row>
    <row r="4499" spans="1:2" x14ac:dyDescent="0.25">
      <c r="A4499">
        <f ca="1">32992.2889464874*(((RANDBETWEEN(3800,4910))))</f>
        <v>159715670.78994554</v>
      </c>
      <c r="B4499">
        <v>157265329.19359177</v>
      </c>
    </row>
    <row r="4500" spans="1:2" x14ac:dyDescent="0.25">
      <c r="A4500">
        <f ca="1">37027.3739433856*(((RANDBETWEEN(3800,4910))))</f>
        <v>172436480.45434651</v>
      </c>
      <c r="B4500">
        <v>147511940.05937535</v>
      </c>
    </row>
    <row r="4501" spans="1:2" x14ac:dyDescent="0.25">
      <c r="A4501">
        <f ca="1">37787.2886125446*(((RANDBETWEEN(3800,4910))))</f>
        <v>178544938.69427299</v>
      </c>
      <c r="B4501">
        <v>145062602.33270007</v>
      </c>
    </row>
    <row r="4502" spans="1:2" x14ac:dyDescent="0.25">
      <c r="A4502">
        <f ca="1">37300.44321674*(((RANDBETWEEN(3800,4910))))</f>
        <v>157631673.03394312</v>
      </c>
      <c r="B4502">
        <v>159876121.42122507</v>
      </c>
    </row>
    <row r="4503" spans="1:2" x14ac:dyDescent="0.25">
      <c r="A4503">
        <f ca="1">31392.8692626444*(((RANDBETWEEN(3800,4910))))</f>
        <v>140671447.16590965</v>
      </c>
      <c r="B4503">
        <v>173033594.35646874</v>
      </c>
    </row>
    <row r="4504" spans="1:2" x14ac:dyDescent="0.25">
      <c r="A4504">
        <f ca="1">30562.0100963881*(((RANDBETWEEN(3800,4910))))</f>
        <v>127382458.08174576</v>
      </c>
      <c r="B4504">
        <v>163758448.87628931</v>
      </c>
    </row>
    <row r="4505" spans="1:2" x14ac:dyDescent="0.25">
      <c r="A4505">
        <f ca="1">31293.184704292*(((RANDBETWEEN(3800,4910))))</f>
        <v>125704722.95714104</v>
      </c>
      <c r="B4505">
        <v>172447107.27267233</v>
      </c>
    </row>
    <row r="4506" spans="1:2" x14ac:dyDescent="0.25">
      <c r="A4506">
        <f ca="1">32806.3750876004*(((RANDBETWEEN(3800,4910))))</f>
        <v>150121972.40085945</v>
      </c>
      <c r="B4506">
        <v>152778534.858376</v>
      </c>
    </row>
    <row r="4507" spans="1:2" x14ac:dyDescent="0.25">
      <c r="A4507">
        <f ca="1">39234.3458389952*(((RANDBETWEEN(3800,4910))))</f>
        <v>191306670.31094044</v>
      </c>
      <c r="B4507">
        <v>143099983.74596056</v>
      </c>
    </row>
    <row r="4508" spans="1:2" x14ac:dyDescent="0.25">
      <c r="A4508">
        <f ca="1">30486.3263700422*(((RANDBETWEEN(3800,4910))))</f>
        <v>120420989.1616668</v>
      </c>
      <c r="B4508">
        <v>144241552.62369233</v>
      </c>
    </row>
    <row r="4509" spans="1:2" x14ac:dyDescent="0.25">
      <c r="A4509">
        <f ca="1">30579.6821963644*(((RANDBETWEEN(3800,4910))))</f>
        <v>127027999.84369753</v>
      </c>
      <c r="B4509">
        <v>144139903.39999443</v>
      </c>
    </row>
    <row r="4510" spans="1:2" x14ac:dyDescent="0.25">
      <c r="A4510">
        <f ca="1">34834.9997700302*(((RANDBETWEEN(3800,4910))))</f>
        <v>146446339.03320691</v>
      </c>
      <c r="B4510">
        <v>148350357.13293907</v>
      </c>
    </row>
    <row r="4511" spans="1:2" x14ac:dyDescent="0.25">
      <c r="A4511">
        <f ca="1">34723.435609452*(((RANDBETWEEN(3800,4910))))</f>
        <v>162887636.44393948</v>
      </c>
      <c r="B4511">
        <v>191162036.51088545</v>
      </c>
    </row>
    <row r="4512" spans="1:2" x14ac:dyDescent="0.25">
      <c r="A4512">
        <f ca="1">32244.3176050915*(((RANDBETWEEN(3800,4910))))</f>
        <v>134007383.96676022</v>
      </c>
      <c r="B4512">
        <v>150543551.67479372</v>
      </c>
    </row>
    <row r="4513" spans="1:2" x14ac:dyDescent="0.25">
      <c r="A4513">
        <f ca="1">33525.1882879893*(((RANDBETWEEN(3800,4910))))</f>
        <v>147142051.39598501</v>
      </c>
      <c r="B4513">
        <v>156454299.3762455</v>
      </c>
    </row>
    <row r="4514" spans="1:2" x14ac:dyDescent="0.25">
      <c r="A4514">
        <f ca="1">31348.749789225*(((RANDBETWEEN(3800,4910))))</f>
        <v>147527216.50809306</v>
      </c>
      <c r="B4514">
        <v>158191074.82893938</v>
      </c>
    </row>
    <row r="4515" spans="1:2" x14ac:dyDescent="0.25">
      <c r="A4515">
        <f ca="1">40399.9243978041*(((RANDBETWEEN(3800,4910))))</f>
        <v>164993291.24063188</v>
      </c>
      <c r="B4515">
        <v>159335061.0923833</v>
      </c>
    </row>
    <row r="4516" spans="1:2" x14ac:dyDescent="0.25">
      <c r="A4516">
        <f ca="1">38122.185883873*(((RANDBETWEEN(3800,4910))))</f>
        <v>182109681.9672614</v>
      </c>
      <c r="B4516">
        <v>192052934.29452133</v>
      </c>
    </row>
    <row r="4517" spans="1:2" x14ac:dyDescent="0.25">
      <c r="A4517">
        <f ca="1">30217.1662829717*(((RANDBETWEEN(3800,4910))))</f>
        <v>148124549.11912704</v>
      </c>
      <c r="B4517">
        <v>146027475.94347575</v>
      </c>
    </row>
    <row r="4518" spans="1:2" x14ac:dyDescent="0.25">
      <c r="A4518">
        <f ca="1">27153.2196498384*(((RANDBETWEEN(3800,4910))))</f>
        <v>131910341.0589149</v>
      </c>
      <c r="B4518">
        <v>175140283.85580456</v>
      </c>
    </row>
    <row r="4519" spans="1:2" x14ac:dyDescent="0.25">
      <c r="A4519">
        <f ca="1">29826.0589601031*(((RANDBETWEEN(3800,4910))))</f>
        <v>116530412.35712279</v>
      </c>
      <c r="B4519">
        <v>145790515.40975869</v>
      </c>
    </row>
    <row r="4520" spans="1:2" x14ac:dyDescent="0.25">
      <c r="A4520">
        <f ca="1">30406.4843957376*(((RANDBETWEEN(3800,4910))))</f>
        <v>131690483.91793966</v>
      </c>
      <c r="B4520">
        <v>148785390.08052605</v>
      </c>
    </row>
    <row r="4521" spans="1:2" x14ac:dyDescent="0.25">
      <c r="A4521">
        <f ca="1">40744.1015986845*(((RANDBETWEEN(3800,4910))))</f>
        <v>198953448.1063765</v>
      </c>
      <c r="B4521">
        <v>177175815.22438997</v>
      </c>
    </row>
    <row r="4522" spans="1:2" x14ac:dyDescent="0.25">
      <c r="A4522">
        <f ca="1">40159.8026486276*(((RANDBETWEEN(3800,4910))))</f>
        <v>162647200.72694162</v>
      </c>
      <c r="B4522">
        <v>148201204.40917769</v>
      </c>
    </row>
    <row r="4523" spans="1:2" x14ac:dyDescent="0.25">
      <c r="A4523">
        <f ca="1">38387.8629128081*(((RANDBETWEEN(3800,4910))))</f>
        <v>185797256.49799138</v>
      </c>
      <c r="B4523">
        <v>161463770.44473067</v>
      </c>
    </row>
    <row r="4524" spans="1:2" x14ac:dyDescent="0.25">
      <c r="A4524">
        <f ca="1">41250.9263038617*(((RANDBETWEEN(3800,4910))))</f>
        <v>172387621.02383813</v>
      </c>
      <c r="B4524">
        <v>143930996.96277523</v>
      </c>
    </row>
    <row r="4525" spans="1:2" x14ac:dyDescent="0.25">
      <c r="A4525">
        <f ca="1">31043.0135143011*(((RANDBETWEEN(3800,4910))))</f>
        <v>121874871.05714592</v>
      </c>
      <c r="B4525">
        <v>145881154.31679285</v>
      </c>
    </row>
    <row r="4526" spans="1:2" x14ac:dyDescent="0.25">
      <c r="A4526">
        <f ca="1">29644.5042750244*(((RANDBETWEEN(3800,4910))))</f>
        <v>135623607.05823645</v>
      </c>
      <c r="B4526">
        <v>160359956.70091385</v>
      </c>
    </row>
    <row r="4527" spans="1:2" x14ac:dyDescent="0.25">
      <c r="A4527">
        <f ca="1">28182.7429880422*(((RANDBETWEEN(3800,4910))))</f>
        <v>125103196.12391955</v>
      </c>
      <c r="B4527">
        <v>163641388.50803363</v>
      </c>
    </row>
    <row r="4528" spans="1:2" x14ac:dyDescent="0.25">
      <c r="A4528">
        <f ca="1">30175.063205865*(((RANDBETWEEN(3800,4910))))</f>
        <v>144236802.12403464</v>
      </c>
      <c r="B4528">
        <v>201421553.69687098</v>
      </c>
    </row>
    <row r="4529" spans="1:2" x14ac:dyDescent="0.25">
      <c r="A4529">
        <f ca="1">35663.2146410716*(((RANDBETWEEN(3800,4910))))</f>
        <v>158522989.07956347</v>
      </c>
      <c r="B4529">
        <v>173058184.72622713</v>
      </c>
    </row>
    <row r="4530" spans="1:2" x14ac:dyDescent="0.25">
      <c r="A4530">
        <f ca="1">29025.4081981432*(((RANDBETWEEN(3800,4910))))</f>
        <v>112270278.91041805</v>
      </c>
      <c r="B4530">
        <v>159482791.46339071</v>
      </c>
    </row>
    <row r="4531" spans="1:2" x14ac:dyDescent="0.25">
      <c r="A4531">
        <f ca="1">33448.9860168142*(((RANDBETWEEN(3800,4910))))</f>
        <v>158247152.8455478</v>
      </c>
      <c r="B4531">
        <v>189247894.87133604</v>
      </c>
    </row>
    <row r="4532" spans="1:2" x14ac:dyDescent="0.25">
      <c r="A4532">
        <f ca="1">29927.7262474635*(((RANDBETWEEN(3800,4910))))</f>
        <v>132938959.99123284</v>
      </c>
      <c r="B4532">
        <v>202133804.24897692</v>
      </c>
    </row>
    <row r="4533" spans="1:2" x14ac:dyDescent="0.25">
      <c r="A4533">
        <f ca="1">38070.1554130653*(((RANDBETWEEN(3800,4910))))</f>
        <v>167394473.35124794</v>
      </c>
      <c r="B4533">
        <v>180540284.41928819</v>
      </c>
    </row>
    <row r="4534" spans="1:2" x14ac:dyDescent="0.25">
      <c r="A4534">
        <f ca="1">31548.4744937669*(((RANDBETWEEN(3800,4910))))</f>
        <v>122344984.08682787</v>
      </c>
      <c r="B4534">
        <v>186634129.30734083</v>
      </c>
    </row>
    <row r="4535" spans="1:2" x14ac:dyDescent="0.25">
      <c r="A4535">
        <f ca="1">31730.2248913889*(((RANDBETWEEN(3800,4910))))</f>
        <v>133552516.56785598</v>
      </c>
      <c r="B4535">
        <v>184732280.75758758</v>
      </c>
    </row>
    <row r="4536" spans="1:2" x14ac:dyDescent="0.25">
      <c r="A4536">
        <f ca="1">33231.7993401989*(((RANDBETWEEN(3800,4910))))</f>
        <v>130634203.206322</v>
      </c>
      <c r="B4536">
        <v>148880634.0649389</v>
      </c>
    </row>
    <row r="4537" spans="1:2" x14ac:dyDescent="0.25">
      <c r="A4537">
        <f ca="1">32594.2581768963*(((RANDBETWEEN(3800,4910))))</f>
        <v>149738022.06466138</v>
      </c>
      <c r="B4537">
        <v>164971412.09603566</v>
      </c>
    </row>
    <row r="4538" spans="1:2" x14ac:dyDescent="0.25">
      <c r="A4538">
        <f ca="1">35714.9765291943*(((RANDBETWEEN(3800,4910))))</f>
        <v>159645945.08549863</v>
      </c>
      <c r="B4538">
        <v>167764690.81287974</v>
      </c>
    </row>
    <row r="4539" spans="1:2" x14ac:dyDescent="0.25">
      <c r="A4539">
        <f ca="1">27140.6774817132*(((RANDBETWEEN(3800,4910))))</f>
        <v>131659426.46379051</v>
      </c>
      <c r="B4539">
        <v>165381449.08739778</v>
      </c>
    </row>
    <row r="4540" spans="1:2" x14ac:dyDescent="0.25">
      <c r="A4540">
        <f ca="1">33035.7208634848*(((RANDBETWEEN(3800,4910))))</f>
        <v>142846457.01370811</v>
      </c>
      <c r="B4540">
        <v>192469711.2664685</v>
      </c>
    </row>
    <row r="4541" spans="1:2" x14ac:dyDescent="0.25">
      <c r="A4541">
        <f ca="1">30592.919793955*(((RANDBETWEEN(3800,4910))))</f>
        <v>122157528.73726219</v>
      </c>
      <c r="B4541">
        <v>191169334.01634157</v>
      </c>
    </row>
    <row r="4542" spans="1:2" x14ac:dyDescent="0.25">
      <c r="A4542">
        <f ca="1">30674.566221192*(((RANDBETWEEN(3800,4910))))</f>
        <v>142820780.32586974</v>
      </c>
      <c r="B4542">
        <v>171097213.18262899</v>
      </c>
    </row>
    <row r="4543" spans="1:2" x14ac:dyDescent="0.25">
      <c r="A4543">
        <f ca="1">39422.8779486059*(((RANDBETWEEN(3800,4910))))</f>
        <v>169873181.08054274</v>
      </c>
      <c r="B4543">
        <v>158223136.63779062</v>
      </c>
    </row>
    <row r="4544" spans="1:2" x14ac:dyDescent="0.25">
      <c r="A4544">
        <f ca="1">42274.8281010734*(((RANDBETWEEN(3800,4910))))</f>
        <v>182458158.08423287</v>
      </c>
      <c r="B4544">
        <v>153055604.83804724</v>
      </c>
    </row>
    <row r="4545" spans="1:2" x14ac:dyDescent="0.25">
      <c r="A4545">
        <f ca="1">29385.0284065005*(((RANDBETWEEN(3800,4910))))</f>
        <v>115865167.00683156</v>
      </c>
      <c r="B4545">
        <v>161310890.36035955</v>
      </c>
    </row>
    <row r="4546" spans="1:2" x14ac:dyDescent="0.25">
      <c r="A4546">
        <f ca="1">38750.9221488294*(((RANDBETWEEN(3800,4910))))</f>
        <v>168644013.19170541</v>
      </c>
      <c r="B4546">
        <v>176145783.06781277</v>
      </c>
    </row>
    <row r="4547" spans="1:2" x14ac:dyDescent="0.25">
      <c r="A4547">
        <f ca="1">36402.4923523778*(((RANDBETWEEN(3800,4910))))</f>
        <v>175059585.72258499</v>
      </c>
      <c r="B4547">
        <v>194869779.15845495</v>
      </c>
    </row>
    <row r="4548" spans="1:2" x14ac:dyDescent="0.25">
      <c r="A4548">
        <f ca="1">30890.4290268978*(((RANDBETWEEN(3800,4910))))</f>
        <v>144536317.41685459</v>
      </c>
      <c r="B4548">
        <v>158647373.58149421</v>
      </c>
    </row>
    <row r="4549" spans="1:2" x14ac:dyDescent="0.25">
      <c r="A4549">
        <f ca="1">29869.4259002391*(((RANDBETWEEN(3800,4910))))</f>
        <v>132709859.27476235</v>
      </c>
      <c r="B4549">
        <v>144491926.82605636</v>
      </c>
    </row>
    <row r="4550" spans="1:2" x14ac:dyDescent="0.25">
      <c r="A4550">
        <f ca="1">37143.2237397796*(((RANDBETWEEN(3800,4910))))</f>
        <v>143224270.74059004</v>
      </c>
      <c r="B4550">
        <v>176533670.78115562</v>
      </c>
    </row>
    <row r="4551" spans="1:2" x14ac:dyDescent="0.25">
      <c r="A4551">
        <f ca="1">34802.1290026941*(((RANDBETWEEN(3800,4910))))</f>
        <v>133118143.4353049</v>
      </c>
      <c r="B4551">
        <v>179094411.97748175</v>
      </c>
    </row>
    <row r="4552" spans="1:2" x14ac:dyDescent="0.25">
      <c r="A4552">
        <f ca="1">34735.1894818676*(((RANDBETWEEN(3800,4910))))</f>
        <v>167770965.19742042</v>
      </c>
      <c r="B4552">
        <v>153140082.9540233</v>
      </c>
    </row>
    <row r="4553" spans="1:2" x14ac:dyDescent="0.25">
      <c r="A4553">
        <f ca="1">28791.0399103019*(((RANDBETWEEN(3800,4910))))</f>
        <v>125960799.60757074</v>
      </c>
      <c r="B4553">
        <v>151922326.00265497</v>
      </c>
    </row>
    <row r="4554" spans="1:2" x14ac:dyDescent="0.25">
      <c r="A4554">
        <f ca="1">37530.4014401098*(((RANDBETWEEN(3800,4910))))</f>
        <v>153499341.89004895</v>
      </c>
      <c r="B4554">
        <v>152372200.97166786</v>
      </c>
    </row>
    <row r="4555" spans="1:2" x14ac:dyDescent="0.25">
      <c r="A4555">
        <f ca="1">38962.3685343442*(((RANDBETWEEN(3800,4910))))</f>
        <v>187876541.07260752</v>
      </c>
      <c r="B4555">
        <v>182566631.71843758</v>
      </c>
    </row>
    <row r="4556" spans="1:2" x14ac:dyDescent="0.25">
      <c r="A4556">
        <f ca="1">39104.2120519364*(((RANDBETWEEN(3800,4910))))</f>
        <v>149534506.88660482</v>
      </c>
      <c r="B4556">
        <v>149409093.03036553</v>
      </c>
    </row>
    <row r="4557" spans="1:2" x14ac:dyDescent="0.25">
      <c r="A4557">
        <f ca="1">28833.1358187307*(((RANDBETWEEN(3800,4910))))</f>
        <v>121877665.10577473</v>
      </c>
      <c r="B4557">
        <v>148569446.22658134</v>
      </c>
    </row>
    <row r="4558" spans="1:2" x14ac:dyDescent="0.25">
      <c r="A4558">
        <f ca="1">29883.1165702517*(((RANDBETWEEN(3800,4910))))</f>
        <v>128377868.78580141</v>
      </c>
      <c r="B4558">
        <v>183596511.65718001</v>
      </c>
    </row>
    <row r="4559" spans="1:2" x14ac:dyDescent="0.25">
      <c r="A4559">
        <f ca="1">31845.7641684937*(((RANDBETWEEN(3800,4910))))</f>
        <v>134357279.02687478</v>
      </c>
      <c r="B4559">
        <v>144388226.45043492</v>
      </c>
    </row>
    <row r="4560" spans="1:2" x14ac:dyDescent="0.25">
      <c r="A4560">
        <f ca="1">42306.8076603111*(((RANDBETWEEN(3800,4910))))</f>
        <v>183400011.20744869</v>
      </c>
      <c r="B4560">
        <v>174920236.90997425</v>
      </c>
    </row>
    <row r="4561" spans="1:2" x14ac:dyDescent="0.25">
      <c r="A4561">
        <f ca="1">33870.5063698772*(((RANDBETWEEN(3800,4910))))</f>
        <v>159834919.55945069</v>
      </c>
      <c r="B4561">
        <v>201205469.65466645</v>
      </c>
    </row>
    <row r="4562" spans="1:2" x14ac:dyDescent="0.25">
      <c r="A4562">
        <f ca="1">32007.050430565*(((RANDBETWEEN(3800,4910))))</f>
        <v>152737644.65465629</v>
      </c>
      <c r="B4562">
        <v>155953084.09871435</v>
      </c>
    </row>
    <row r="4563" spans="1:2" x14ac:dyDescent="0.25">
      <c r="A4563">
        <f ca="1">31381.5203930773*(((RANDBETWEEN(3800,4910))))</f>
        <v>149752615.31576496</v>
      </c>
      <c r="B4563">
        <v>178962329.97378388</v>
      </c>
    </row>
    <row r="4564" spans="1:2" x14ac:dyDescent="0.25">
      <c r="A4564">
        <f ca="1">30088.0339631068*(((RANDBETWEEN(3800,4910))))</f>
        <v>126760887.08656877</v>
      </c>
      <c r="B4564">
        <v>163797772.9841291</v>
      </c>
    </row>
    <row r="4565" spans="1:2" x14ac:dyDescent="0.25">
      <c r="A4565">
        <f ca="1">39005.2990371021*(((RANDBETWEEN(3800,4910))))</f>
        <v>159180625.37041357</v>
      </c>
      <c r="B4565">
        <v>199659270.34747714</v>
      </c>
    </row>
    <row r="4566" spans="1:2" x14ac:dyDescent="0.25">
      <c r="A4566">
        <f ca="1">38469.5939439457*(((RANDBETWEEN(3800,4910))))</f>
        <v>171458980.20816582</v>
      </c>
      <c r="B4566">
        <v>166331859.74380669</v>
      </c>
    </row>
    <row r="4567" spans="1:2" x14ac:dyDescent="0.25">
      <c r="A4567">
        <f ca="1">31369.8634992612*(((RANDBETWEEN(3800,4910))))</f>
        <v>142670139.19463983</v>
      </c>
      <c r="B4567">
        <v>184629527.20591739</v>
      </c>
    </row>
    <row r="4568" spans="1:2" x14ac:dyDescent="0.25">
      <c r="A4568">
        <f ca="1">32094.5832405867*(((RANDBETWEEN(3800,4910))))</f>
        <v>136241505.85629043</v>
      </c>
      <c r="B4568">
        <v>142993988.42374131</v>
      </c>
    </row>
    <row r="4569" spans="1:2" x14ac:dyDescent="0.25">
      <c r="A4569">
        <f ca="1">36562.4843806537*(((RANDBETWEEN(3800,4910))))</f>
        <v>150783685.58581588</v>
      </c>
      <c r="B4569">
        <v>160609478.37429005</v>
      </c>
    </row>
    <row r="4570" spans="1:2" x14ac:dyDescent="0.25">
      <c r="A4570">
        <f ca="1">33157.1286776061*(((RANDBETWEEN(3800,4910))))</f>
        <v>151760177.95740324</v>
      </c>
      <c r="B4570">
        <v>143882303.65930492</v>
      </c>
    </row>
    <row r="4571" spans="1:2" x14ac:dyDescent="0.25">
      <c r="A4571">
        <f ca="1">41016.8805320783*(((RANDBETWEEN(3800,4910))))</f>
        <v>174608860.42505735</v>
      </c>
      <c r="B4571">
        <v>155085734.279836</v>
      </c>
    </row>
    <row r="4572" spans="1:2" x14ac:dyDescent="0.25">
      <c r="A4572">
        <f ca="1">30581.1555490215*(((RANDBETWEEN(3800,4910))))</f>
        <v>145627462.72444046</v>
      </c>
      <c r="B4572">
        <v>177536214.7628105</v>
      </c>
    </row>
    <row r="4573" spans="1:2" x14ac:dyDescent="0.25">
      <c r="A4573">
        <f ca="1">30538.4260357699*(((RANDBETWEEN(3800,4910))))</f>
        <v>133941536.59288679</v>
      </c>
      <c r="B4573">
        <v>157242483.20609772</v>
      </c>
    </row>
    <row r="4574" spans="1:2" x14ac:dyDescent="0.25">
      <c r="A4574">
        <f ca="1">33104.8220441481*(((RANDBETWEEN(3800,4910))))</f>
        <v>128380499.8872062</v>
      </c>
      <c r="B4574">
        <v>146049942.49291646</v>
      </c>
    </row>
    <row r="4575" spans="1:2" x14ac:dyDescent="0.25">
      <c r="A4575">
        <f ca="1">30617.7329606872*(((RANDBETWEEN(3800,4910))))</f>
        <v>118000742.83048858</v>
      </c>
      <c r="B4575">
        <v>160983200.54725686</v>
      </c>
    </row>
    <row r="4576" spans="1:2" x14ac:dyDescent="0.25">
      <c r="A4576">
        <f ca="1">34285.415183022*(((RANDBETWEEN(3800,4910))))</f>
        <v>162375726.30679211</v>
      </c>
      <c r="B4576">
        <v>175434622.25019246</v>
      </c>
    </row>
    <row r="4577" spans="1:2" x14ac:dyDescent="0.25">
      <c r="A4577">
        <f ca="1">31984.3676299362*(((RANDBETWEEN(3800,4910))))</f>
        <v>144345451.11390221</v>
      </c>
      <c r="B4577">
        <v>183537784.35755759</v>
      </c>
    </row>
    <row r="4578" spans="1:2" x14ac:dyDescent="0.25">
      <c r="A4578">
        <f ca="1">38347.4623593918*(((RANDBETWEEN(3800,4910))))</f>
        <v>177893877.88521844</v>
      </c>
      <c r="B4578">
        <v>163800049.33320564</v>
      </c>
    </row>
    <row r="4579" spans="1:2" x14ac:dyDescent="0.25">
      <c r="A4579">
        <f ca="1">40027.8916896358*(((RANDBETWEEN(3800,4910))))</f>
        <v>190012401.85070106</v>
      </c>
      <c r="B4579">
        <v>144004720.26622361</v>
      </c>
    </row>
    <row r="4580" spans="1:2" x14ac:dyDescent="0.25">
      <c r="A4580">
        <f ca="1">40164.3151233886*(((RANDBETWEEN(3800,4910))))</f>
        <v>193471505.94936293</v>
      </c>
      <c r="B4580">
        <v>157468676.74259934</v>
      </c>
    </row>
    <row r="4581" spans="1:2" x14ac:dyDescent="0.25">
      <c r="A4581">
        <f ca="1">32518.4275435103*(((RANDBETWEEN(3800,4910))))</f>
        <v>139211388.31376776</v>
      </c>
      <c r="B4581">
        <v>195461009.27336162</v>
      </c>
    </row>
    <row r="4582" spans="1:2" x14ac:dyDescent="0.25">
      <c r="A4582">
        <f ca="1">37616.8972062485*(((RANDBETWEEN(3800,4910))))</f>
        <v>143282761.45860043</v>
      </c>
      <c r="B4582">
        <v>149056697.67151555</v>
      </c>
    </row>
    <row r="4583" spans="1:2" x14ac:dyDescent="0.25">
      <c r="A4583">
        <f ca="1">39937.3447435405*(((RANDBETWEEN(3800,4910))))</f>
        <v>156674203.42890951</v>
      </c>
      <c r="B4583">
        <v>156311825.27782217</v>
      </c>
    </row>
    <row r="4584" spans="1:2" x14ac:dyDescent="0.25">
      <c r="A4584">
        <f ca="1">32651.5280125163*(((RANDBETWEEN(3800,4910))))</f>
        <v>139781191.42158234</v>
      </c>
      <c r="B4584">
        <v>145950391.35195011</v>
      </c>
    </row>
    <row r="4585" spans="1:2" x14ac:dyDescent="0.25">
      <c r="A4585">
        <f ca="1">30074.5680852771*(((RANDBETWEEN(3800,4910))))</f>
        <v>127636466.95391591</v>
      </c>
      <c r="B4585">
        <v>178702003.49375027</v>
      </c>
    </row>
    <row r="4586" spans="1:2" x14ac:dyDescent="0.25">
      <c r="A4586">
        <f ca="1">37186.4849182788*(((RANDBETWEEN(3800,4910))))</f>
        <v>155588252.89807838</v>
      </c>
      <c r="B4586">
        <v>184389041.34651119</v>
      </c>
    </row>
    <row r="4587" spans="1:2" x14ac:dyDescent="0.25">
      <c r="A4587">
        <f ca="1">32694.0885740716*(((RANDBETWEEN(3800,4910))))</f>
        <v>148496550.30343339</v>
      </c>
      <c r="B4587">
        <v>143580524.30426264</v>
      </c>
    </row>
    <row r="4588" spans="1:2" x14ac:dyDescent="0.25">
      <c r="A4588">
        <f ca="1">32561.2561286047*(((RANDBETWEEN(3800,4910))))</f>
        <v>153754251.43927115</v>
      </c>
      <c r="B4588">
        <v>154605852.09037146</v>
      </c>
    </row>
    <row r="4589" spans="1:2" x14ac:dyDescent="0.25">
      <c r="A4589">
        <f ca="1">33976.6166552276*(((RANDBETWEEN(3800,4910))))</f>
        <v>132203015.40549067</v>
      </c>
      <c r="B4589">
        <v>145245322.38801694</v>
      </c>
    </row>
    <row r="4590" spans="1:2" x14ac:dyDescent="0.25">
      <c r="A4590">
        <f ca="1">32577.2271339447*(((RANDBETWEEN(3800,4910))))</f>
        <v>128777778.86048345</v>
      </c>
      <c r="B4590">
        <v>173367005.87773949</v>
      </c>
    </row>
    <row r="4591" spans="1:2" x14ac:dyDescent="0.25">
      <c r="A4591">
        <f ca="1">34392.1240610852*(((RANDBETWEEN(3800,4910))))</f>
        <v>153492049.68462342</v>
      </c>
      <c r="B4591">
        <v>147543669.99526986</v>
      </c>
    </row>
    <row r="4592" spans="1:2" x14ac:dyDescent="0.25">
      <c r="A4592">
        <f ca="1">32222.6105376638*(((RANDBETWEEN(3800,4910))))</f>
        <v>132886045.85732535</v>
      </c>
      <c r="B4592">
        <v>169353010.36893827</v>
      </c>
    </row>
    <row r="4593" spans="1:2" x14ac:dyDescent="0.25">
      <c r="A4593">
        <f ca="1">31064.4378281235*(((RANDBETWEEN(3800,4910))))</f>
        <v>123512204.80461931</v>
      </c>
      <c r="B4593">
        <v>187254925.09618634</v>
      </c>
    </row>
    <row r="4594" spans="1:2" x14ac:dyDescent="0.25">
      <c r="A4594">
        <f ca="1">35446.3442954144*(((RANDBETWEEN(3800,4910))))</f>
        <v>170319684.33946615</v>
      </c>
      <c r="B4594">
        <v>188000684.69831285</v>
      </c>
    </row>
    <row r="4595" spans="1:2" x14ac:dyDescent="0.25">
      <c r="A4595">
        <f ca="1">30641.6056952651*(((RANDBETWEEN(3800,4910))))</f>
        <v>118000823.53246599</v>
      </c>
      <c r="B4595">
        <v>152416114.30388224</v>
      </c>
    </row>
    <row r="4596" spans="1:2" x14ac:dyDescent="0.25">
      <c r="A4596">
        <f ca="1">29052.0938794446*(((RANDBETWEEN(3800,4910))))</f>
        <v>130618214.08198275</v>
      </c>
      <c r="B4596">
        <v>179935836.279365</v>
      </c>
    </row>
    <row r="4597" spans="1:2" x14ac:dyDescent="0.25">
      <c r="A4597">
        <f ca="1">31063.2041480892*(((RANDBETWEEN(3800,4910))))</f>
        <v>148233610.19468147</v>
      </c>
      <c r="B4597">
        <v>163590069.03697062</v>
      </c>
    </row>
    <row r="4598" spans="1:2" x14ac:dyDescent="0.25">
      <c r="A4598">
        <f ca="1">34424.5705881936*(((RANDBETWEEN(3800,4910))))</f>
        <v>157148164.73510367</v>
      </c>
      <c r="B4598">
        <v>146238743.31691343</v>
      </c>
    </row>
    <row r="4599" spans="1:2" x14ac:dyDescent="0.25">
      <c r="A4599">
        <f ca="1">30490.5355803757*(((RANDBETWEEN(3800,4910))))</f>
        <v>120346143.93574287</v>
      </c>
      <c r="B4599">
        <v>185192492.52898091</v>
      </c>
    </row>
    <row r="4600" spans="1:2" x14ac:dyDescent="0.25">
      <c r="A4600">
        <f ca="1">35009.9910539059*(((RANDBETWEEN(3800,4910))))</f>
        <v>153168710.86083812</v>
      </c>
      <c r="B4600">
        <v>167561414.85850337</v>
      </c>
    </row>
    <row r="4601" spans="1:2" x14ac:dyDescent="0.25">
      <c r="A4601">
        <f ca="1">33401.0280683019*(((RANDBETWEEN(3800,4910))))</f>
        <v>146797518.36018673</v>
      </c>
      <c r="B4601">
        <v>159510521.94893637</v>
      </c>
    </row>
    <row r="4602" spans="1:2" x14ac:dyDescent="0.25">
      <c r="A4602">
        <f ca="1">36027.3940667606*(((RANDBETWEEN(3800,4910))))</f>
        <v>176534230.92712703</v>
      </c>
      <c r="B4602">
        <v>200756955.42724866</v>
      </c>
    </row>
    <row r="4603" spans="1:2" x14ac:dyDescent="0.25">
      <c r="A4603">
        <f ca="1">29243.5488206026*(((RANDBETWEEN(3800,4910))))</f>
        <v>124197351.84109925</v>
      </c>
      <c r="B4603">
        <v>176491963.98111498</v>
      </c>
    </row>
    <row r="4604" spans="1:2" x14ac:dyDescent="0.25">
      <c r="A4604">
        <f ca="1">31555.4373622076*(((RANDBETWEEN(3800,4910))))</f>
        <v>145218122.74087942</v>
      </c>
      <c r="B4604">
        <v>151735653.8550258</v>
      </c>
    </row>
    <row r="4605" spans="1:2" x14ac:dyDescent="0.25">
      <c r="A4605">
        <f ca="1">30577.9728092195*(((RANDBETWEEN(3800,4910))))</f>
        <v>120477212.86832485</v>
      </c>
      <c r="B4605">
        <v>157086357.11976779</v>
      </c>
    </row>
    <row r="4606" spans="1:2" x14ac:dyDescent="0.25">
      <c r="A4606">
        <f ca="1">31192.6370703668*(((RANDBETWEEN(3800,4910))))</f>
        <v>148476952.4549458</v>
      </c>
      <c r="B4606">
        <v>202831085.79849118</v>
      </c>
    </row>
    <row r="4607" spans="1:2" x14ac:dyDescent="0.25">
      <c r="A4607">
        <f ca="1">32592.9118119277*(((RANDBETWEEN(3800,4910))))</f>
        <v>152274083.98532641</v>
      </c>
      <c r="B4607">
        <v>188967829.28546327</v>
      </c>
    </row>
    <row r="4608" spans="1:2" x14ac:dyDescent="0.25">
      <c r="A4608">
        <f ca="1">33696.2970767394*(((RANDBETWEEN(3800,4910))))</f>
        <v>143916884.81475389</v>
      </c>
      <c r="B4608">
        <v>187518680.76429048</v>
      </c>
    </row>
    <row r="4609" spans="1:2" x14ac:dyDescent="0.25">
      <c r="A4609">
        <f ca="1">38650.1880232146*(((RANDBETWEEN(3800,4910))))</f>
        <v>153595847.20425493</v>
      </c>
      <c r="B4609">
        <v>172882648.87518445</v>
      </c>
    </row>
    <row r="4610" spans="1:2" x14ac:dyDescent="0.25">
      <c r="A4610">
        <f ca="1">33535.4726305988*(((RANDBETWEEN(3800,4910))))</f>
        <v>138132611.7654365</v>
      </c>
      <c r="B4610">
        <v>178866488.72760621</v>
      </c>
    </row>
    <row r="4611" spans="1:2" x14ac:dyDescent="0.25">
      <c r="A4611">
        <f ca="1">32050.1536203883*(((RANDBETWEEN(3800,4910))))</f>
        <v>127751912.33086769</v>
      </c>
      <c r="B4611">
        <v>172692673.58904442</v>
      </c>
    </row>
    <row r="4612" spans="1:2" x14ac:dyDescent="0.25">
      <c r="A4612">
        <f ca="1">29864.9067378063*(((RANDBETWEEN(3800,4910))))</f>
        <v>139439249.55881774</v>
      </c>
      <c r="B4612">
        <v>143251769.3211301</v>
      </c>
    </row>
    <row r="4613" spans="1:2" x14ac:dyDescent="0.25">
      <c r="A4613">
        <f ca="1">31572.116366867*(((RANDBETWEEN(3800,4910))))</f>
        <v>125120297.16189384</v>
      </c>
      <c r="B4613">
        <v>200025995.8122406</v>
      </c>
    </row>
    <row r="4614" spans="1:2" x14ac:dyDescent="0.25">
      <c r="A4614">
        <f ca="1">32392.8316161064*(((RANDBETWEEN(3800,4910))))</f>
        <v>158951624.74023393</v>
      </c>
      <c r="B4614">
        <v>182560055.28814346</v>
      </c>
    </row>
    <row r="4615" spans="1:2" x14ac:dyDescent="0.25">
      <c r="A4615">
        <f ca="1">32889.1991837837*(((RANDBETWEEN(3800,4910))))</f>
        <v>134648381.45841038</v>
      </c>
      <c r="B4615">
        <v>186562511.35206646</v>
      </c>
    </row>
    <row r="4616" spans="1:2" x14ac:dyDescent="0.25">
      <c r="A4616">
        <f ca="1">30876.9103884495*(((RANDBETWEEN(3800,4910))))</f>
        <v>135024729.12868947</v>
      </c>
      <c r="B4616">
        <v>169956258.05223823</v>
      </c>
    </row>
    <row r="4617" spans="1:2" x14ac:dyDescent="0.25">
      <c r="A4617">
        <f ca="1">29983.9291612805*(((RANDBETWEEN(3800,4910))))</f>
        <v>119815780.92847705</v>
      </c>
      <c r="B4617">
        <v>201393696.85393026</v>
      </c>
    </row>
    <row r="4618" spans="1:2" x14ac:dyDescent="0.25">
      <c r="A4618">
        <f ca="1">38537.266290738*(((RANDBETWEEN(3800,4910))))</f>
        <v>165479021.45242912</v>
      </c>
      <c r="B4618">
        <v>171289017.00460726</v>
      </c>
    </row>
    <row r="4619" spans="1:2" x14ac:dyDescent="0.25">
      <c r="A4619">
        <f ca="1">39324.3562415901*(((RANDBETWEEN(3800,4910))))</f>
        <v>181757174.54862955</v>
      </c>
      <c r="B4619">
        <v>148996829.33724135</v>
      </c>
    </row>
    <row r="4620" spans="1:2" x14ac:dyDescent="0.25">
      <c r="A4620">
        <f ca="1">39909.068543135*(((RANDBETWEEN(3800,4910))))</f>
        <v>153171005.06855223</v>
      </c>
      <c r="B4620">
        <v>177715310.335078</v>
      </c>
    </row>
    <row r="4621" spans="1:2" x14ac:dyDescent="0.25">
      <c r="A4621">
        <f ca="1">35392.0613880523*(((RANDBETWEEN(3800,4910))))</f>
        <v>153106057.56471425</v>
      </c>
      <c r="B4621">
        <v>175923888.0445849</v>
      </c>
    </row>
    <row r="4622" spans="1:2" x14ac:dyDescent="0.25">
      <c r="A4622">
        <f ca="1">28797.5050787933*(((RANDBETWEEN(3800,4910))))</f>
        <v>131489408.18977016</v>
      </c>
      <c r="B4622">
        <v>151103685.05077744</v>
      </c>
    </row>
    <row r="4623" spans="1:2" x14ac:dyDescent="0.25">
      <c r="A4623">
        <f ca="1">32300.2495442623*(((RANDBETWEEN(3800,4910))))</f>
        <v>129717802.16975729</v>
      </c>
      <c r="B4623">
        <v>150127588.36640498</v>
      </c>
    </row>
    <row r="4624" spans="1:2" x14ac:dyDescent="0.25">
      <c r="A4624">
        <f ca="1">41772.4179494815*(((RANDBETWEEN(3800,4910))))</f>
        <v>159403546.89522159</v>
      </c>
      <c r="B4624">
        <v>150041859.89150357</v>
      </c>
    </row>
    <row r="4625" spans="1:2" x14ac:dyDescent="0.25">
      <c r="A4625">
        <f ca="1">30543.6009180883*(((RANDBETWEEN(3800,4910))))</f>
        <v>141325241.44799459</v>
      </c>
      <c r="B4625">
        <v>166445928.06366903</v>
      </c>
    </row>
    <row r="4626" spans="1:2" x14ac:dyDescent="0.25">
      <c r="A4626">
        <f ca="1">39694.7929080825*(((RANDBETWEEN(3800,4910))))</f>
        <v>164177663.46782932</v>
      </c>
      <c r="B4626">
        <v>186294223.71335584</v>
      </c>
    </row>
    <row r="4627" spans="1:2" x14ac:dyDescent="0.25">
      <c r="A4627">
        <f ca="1">30347.1310251572*(((RANDBETWEEN(3800,4910))))</f>
        <v>139171942.88137111</v>
      </c>
      <c r="B4627">
        <v>174674569.61644986</v>
      </c>
    </row>
    <row r="4628" spans="1:2" x14ac:dyDescent="0.25">
      <c r="A4628">
        <f ca="1">28686.3234018643*(((RANDBETWEEN(3800,4910))))</f>
        <v>116064864.483943</v>
      </c>
      <c r="B4628">
        <v>144928089.25881326</v>
      </c>
    </row>
    <row r="4629" spans="1:2" x14ac:dyDescent="0.25">
      <c r="A4629">
        <f ca="1">32921.6767350897*(((RANDBETWEEN(3800,4910))))</f>
        <v>155357392.51288822</v>
      </c>
      <c r="B4629">
        <v>200028801.58323967</v>
      </c>
    </row>
    <row r="4630" spans="1:2" x14ac:dyDescent="0.25">
      <c r="A4630">
        <f ca="1">30248.597244854*(((RANDBETWEEN(3800,4910))))</f>
        <v>116275607.80921872</v>
      </c>
      <c r="B4630">
        <v>164341542.72757784</v>
      </c>
    </row>
    <row r="4631" spans="1:2" x14ac:dyDescent="0.25">
      <c r="A4631">
        <f ca="1">35498.2130592825*(((RANDBETWEEN(3800,4910))))</f>
        <v>161836353.33726913</v>
      </c>
      <c r="B4631">
        <v>175375291.5463866</v>
      </c>
    </row>
    <row r="4632" spans="1:2" x14ac:dyDescent="0.25">
      <c r="A4632">
        <f ca="1">38103.8461328401*(((RANDBETWEEN(3800,4910))))</f>
        <v>153977642.22280696</v>
      </c>
      <c r="B4632">
        <v>158632895.05298585</v>
      </c>
    </row>
    <row r="4633" spans="1:2" x14ac:dyDescent="0.25">
      <c r="A4633">
        <f ca="1">28663.4228923314*(((RANDBETWEEN(3800,4910))))</f>
        <v>110239524.44390658</v>
      </c>
      <c r="B4633">
        <v>170439035.41560778</v>
      </c>
    </row>
    <row r="4634" spans="1:2" x14ac:dyDescent="0.25">
      <c r="A4634">
        <f ca="1">30648.5450011176*(((RANDBETWEEN(3800,4910))))</f>
        <v>145611237.30030972</v>
      </c>
      <c r="B4634">
        <v>145384697.36253738</v>
      </c>
    </row>
    <row r="4635" spans="1:2" x14ac:dyDescent="0.25">
      <c r="A4635">
        <f ca="1">29479.3625412752*(((RANDBETWEEN(3800,4910))))</f>
        <v>144507835.177331</v>
      </c>
      <c r="B4635">
        <v>145913367.00178146</v>
      </c>
    </row>
    <row r="4636" spans="1:2" x14ac:dyDescent="0.25">
      <c r="A4636">
        <f ca="1">29510.9314688056*(((RANDBETWEEN(3800,4910))))</f>
        <v>115092632.72834186</v>
      </c>
      <c r="B4636">
        <v>166747190.90606481</v>
      </c>
    </row>
    <row r="4637" spans="1:2" x14ac:dyDescent="0.25">
      <c r="A4637">
        <f ca="1">32910.0961994636*(((RANDBETWEEN(3800,4910))))</f>
        <v>135161765.09119713</v>
      </c>
      <c r="B4637">
        <v>165019857.19307828</v>
      </c>
    </row>
    <row r="4638" spans="1:2" x14ac:dyDescent="0.25">
      <c r="A4638">
        <f ca="1">40067.7921017476*(((RANDBETWEEN(3800,4910))))</f>
        <v>195009944.15920535</v>
      </c>
      <c r="B4638">
        <v>156167090.04808271</v>
      </c>
    </row>
    <row r="4639" spans="1:2" x14ac:dyDescent="0.25">
      <c r="A4639">
        <f ca="1">33539.0310884054*(((RANDBETWEEN(3800,4910))))</f>
        <v>146364331.66980138</v>
      </c>
      <c r="B4639">
        <v>143651600.99598989</v>
      </c>
    </row>
    <row r="4640" spans="1:2" x14ac:dyDescent="0.25">
      <c r="A4640">
        <f ca="1">36485.4464472361*(((RANDBETWEEN(3800,4910))))</f>
        <v>161119731.51099455</v>
      </c>
      <c r="B4640">
        <v>145805883.33900559</v>
      </c>
    </row>
    <row r="4641" spans="1:2" x14ac:dyDescent="0.25">
      <c r="A4641">
        <f ca="1">37963.2301476253*(((RANDBETWEEN(3800,4910))))</f>
        <v>154358493.78024465</v>
      </c>
      <c r="B4641">
        <v>159853120.98997933</v>
      </c>
    </row>
    <row r="4642" spans="1:2" x14ac:dyDescent="0.25">
      <c r="A4642">
        <f ca="1">30840.6729631455*(((RANDBETWEEN(3800,4910))))</f>
        <v>137734445.45340773</v>
      </c>
      <c r="B4642">
        <v>184381799.63696319</v>
      </c>
    </row>
    <row r="4643" spans="1:2" x14ac:dyDescent="0.25">
      <c r="A4643">
        <f ca="1">31467.4057973864*(((RANDBETWEEN(3800,4910))))</f>
        <v>139746749.14619312</v>
      </c>
      <c r="B4643">
        <v>176637903.42868954</v>
      </c>
    </row>
    <row r="4644" spans="1:2" x14ac:dyDescent="0.25">
      <c r="A4644">
        <f ca="1">37028.9778549418*(((RANDBETWEEN(3800,4910))))</f>
        <v>168000472.52787077</v>
      </c>
      <c r="B4644">
        <v>197585364.09338024</v>
      </c>
    </row>
    <row r="4645" spans="1:2" x14ac:dyDescent="0.25">
      <c r="A4645">
        <f ca="1">32563.2258332971*(((RANDBETWEEN(3800,4910))))</f>
        <v>135007134.3048498</v>
      </c>
      <c r="B4645">
        <v>160311971.07231194</v>
      </c>
    </row>
    <row r="4646" spans="1:2" x14ac:dyDescent="0.25">
      <c r="A4646">
        <f ca="1">31818.0792634278*(((RANDBETWEEN(3800,4910))))</f>
        <v>151422239.21465302</v>
      </c>
      <c r="B4646">
        <v>177716059.06837463</v>
      </c>
    </row>
    <row r="4647" spans="1:2" x14ac:dyDescent="0.25">
      <c r="A4647">
        <f ca="1">30542.8997444353*(((RANDBETWEEN(3800,4910))))</f>
        <v>141474711.61622432</v>
      </c>
      <c r="B4647">
        <v>153229051.85672742</v>
      </c>
    </row>
    <row r="4648" spans="1:2" x14ac:dyDescent="0.25">
      <c r="A4648">
        <f ca="1">30676.3645296238*(((RANDBETWEEN(3800,4910))))</f>
        <v>127705705.53682387</v>
      </c>
      <c r="B4648">
        <v>147116065.82984444</v>
      </c>
    </row>
    <row r="4649" spans="1:2" x14ac:dyDescent="0.25">
      <c r="A4649">
        <f ca="1">36514.0443740557*(((RANDBETWEEN(3800,4910))))</f>
        <v>149707581.93362817</v>
      </c>
      <c r="B4649">
        <v>188260177.40387642</v>
      </c>
    </row>
    <row r="4650" spans="1:2" x14ac:dyDescent="0.25">
      <c r="A4650">
        <f ca="1">29080.8790717635*(((RANDBETWEEN(3800,4910))))</f>
        <v>139093844.60024494</v>
      </c>
      <c r="B4650">
        <v>147208013.74555677</v>
      </c>
    </row>
    <row r="4651" spans="1:2" x14ac:dyDescent="0.25">
      <c r="A4651">
        <f ca="1">30086.5676459234*(((RANDBETWEEN(3800,4910))))</f>
        <v>140383924.63587868</v>
      </c>
      <c r="B4651">
        <v>189125216.4096083</v>
      </c>
    </row>
    <row r="4652" spans="1:2" x14ac:dyDescent="0.25">
      <c r="A4652">
        <f ca="1">29534.01396857*(((RANDBETWEEN(3800,4910))))</f>
        <v>132223780.53728794</v>
      </c>
      <c r="B4652">
        <v>168874438.67088634</v>
      </c>
    </row>
    <row r="4653" spans="1:2" x14ac:dyDescent="0.25">
      <c r="A4653">
        <f ca="1">28188.7992353614*(((RANDBETWEEN(3800,4910))))</f>
        <v>112219609.75597358</v>
      </c>
      <c r="B4653">
        <v>170749035.37655842</v>
      </c>
    </row>
    <row r="4654" spans="1:2" x14ac:dyDescent="0.25">
      <c r="A4654">
        <f ca="1">33517.7925635551*(((RANDBETWEEN(3800,4910))))</f>
        <v>134506901.55754673</v>
      </c>
      <c r="B4654">
        <v>166362596.51010895</v>
      </c>
    </row>
    <row r="4655" spans="1:2" x14ac:dyDescent="0.25">
      <c r="A4655">
        <f ca="1">35681.8064084313*(((RANDBETWEEN(3800,4910))))</f>
        <v>163422673.35061526</v>
      </c>
      <c r="B4655">
        <v>196081013.84621581</v>
      </c>
    </row>
    <row r="4656" spans="1:2" x14ac:dyDescent="0.25">
      <c r="A4656">
        <f ca="1">37759.2808083201*(((RANDBETWEEN(3800,4910))))</f>
        <v>162855778.12628466</v>
      </c>
      <c r="B4656">
        <v>157084995.67268562</v>
      </c>
    </row>
    <row r="4657" spans="1:2" x14ac:dyDescent="0.25">
      <c r="A4657">
        <f ca="1">32069.7224452084*(((RANDBETWEEN(3800,4910))))</f>
        <v>152780157.728973</v>
      </c>
      <c r="B4657">
        <v>159357277.68776935</v>
      </c>
    </row>
    <row r="4658" spans="1:2" x14ac:dyDescent="0.25">
      <c r="A4658">
        <f ca="1">37979.331290555*(((RANDBETWEEN(3800,4910))))</f>
        <v>148613123.33994183</v>
      </c>
      <c r="B4658">
        <v>163624700.90296882</v>
      </c>
    </row>
    <row r="4659" spans="1:2" x14ac:dyDescent="0.25">
      <c r="A4659">
        <f ca="1">32092.1099510406*(((RANDBETWEEN(3800,4910))))</f>
        <v>129234926.77284038</v>
      </c>
      <c r="B4659">
        <v>186437623.33688015</v>
      </c>
    </row>
    <row r="4660" spans="1:2" x14ac:dyDescent="0.25">
      <c r="A4660">
        <f ca="1">32603.0822877627*(((RANDBETWEEN(3800,4910))))</f>
        <v>125456660.64331099</v>
      </c>
      <c r="B4660">
        <v>159922896.77707511</v>
      </c>
    </row>
    <row r="4661" spans="1:2" x14ac:dyDescent="0.25">
      <c r="A4661">
        <f ca="1">32157.723336472*(((RANDBETWEEN(3800,4910))))</f>
        <v>140368462.36370024</v>
      </c>
      <c r="B4661">
        <v>179451795.6472986</v>
      </c>
    </row>
    <row r="4662" spans="1:2" x14ac:dyDescent="0.25">
      <c r="A4662">
        <f ca="1">38331.8483432919*(((RANDBETWEEN(3800,4910))))</f>
        <v>159613816.50146753</v>
      </c>
      <c r="B4662">
        <v>171537204.79051411</v>
      </c>
    </row>
    <row r="4663" spans="1:2" x14ac:dyDescent="0.25">
      <c r="A4663">
        <f ca="1">31793.3676303082*(((RANDBETWEEN(3800,4910))))</f>
        <v>141671246.16065326</v>
      </c>
      <c r="B4663">
        <v>148289206.60671836</v>
      </c>
    </row>
    <row r="4664" spans="1:2" x14ac:dyDescent="0.25">
      <c r="A4664">
        <f ca="1">31902.7540849188*(((RANDBETWEEN(3800,4910))))</f>
        <v>143083852.07086101</v>
      </c>
      <c r="B4664">
        <v>161549591.45576376</v>
      </c>
    </row>
    <row r="4665" spans="1:2" x14ac:dyDescent="0.25">
      <c r="A4665">
        <f ca="1">32022.295402105*(((RANDBETWEEN(3800,4910))))</f>
        <v>156044645.49445763</v>
      </c>
      <c r="B4665">
        <v>166123627.50148058</v>
      </c>
    </row>
    <row r="4666" spans="1:2" x14ac:dyDescent="0.25">
      <c r="A4666">
        <f ca="1">41319.0423033247*(((RANDBETWEEN(3800,4910))))</f>
        <v>181142681.45777568</v>
      </c>
      <c r="B4666">
        <v>182635775.51264882</v>
      </c>
    </row>
    <row r="4667" spans="1:2" x14ac:dyDescent="0.25">
      <c r="A4667">
        <f ca="1">39786.5932527564*(((RANDBETWEEN(3800,4910))))</f>
        <v>161533568.60619086</v>
      </c>
      <c r="B4667">
        <v>149362021.85971138</v>
      </c>
    </row>
    <row r="4668" spans="1:2" x14ac:dyDescent="0.25">
      <c r="A4668">
        <f ca="1">32033.157609647*(((RANDBETWEEN(3800,4910))))</f>
        <v>136301085.62904787</v>
      </c>
      <c r="B4668">
        <v>178617650.63646799</v>
      </c>
    </row>
    <row r="4669" spans="1:2" x14ac:dyDescent="0.25">
      <c r="A4669">
        <f ca="1">34542.0901430221*(((RANDBETWEEN(3800,4910))))</f>
        <v>148081940.44313589</v>
      </c>
      <c r="B4669">
        <v>188350905.93755916</v>
      </c>
    </row>
    <row r="4670" spans="1:2" x14ac:dyDescent="0.25">
      <c r="A4670">
        <f ca="1">29989.9036508551*(((RANDBETWEEN(3800,4910))))</f>
        <v>132615353.9440814</v>
      </c>
      <c r="B4670">
        <v>159305440.37665752</v>
      </c>
    </row>
    <row r="4671" spans="1:2" x14ac:dyDescent="0.25">
      <c r="A4671">
        <f ca="1">30816.5287000571*(((RANDBETWEEN(3800,4910))))</f>
        <v>147487906.35847318</v>
      </c>
      <c r="B4671">
        <v>149020970.52709892</v>
      </c>
    </row>
    <row r="4672" spans="1:2" x14ac:dyDescent="0.25">
      <c r="A4672">
        <f ca="1">30191.1594990655*(((RANDBETWEEN(3800,4910))))</f>
        <v>131090014.54494236</v>
      </c>
      <c r="B4672">
        <v>143936216.68941772</v>
      </c>
    </row>
    <row r="4673" spans="1:2" x14ac:dyDescent="0.25">
      <c r="A4673">
        <f ca="1">37088.5888727245*(((RANDBETWEEN(3800,4910))))</f>
        <v>181251933.82100469</v>
      </c>
      <c r="B4673">
        <v>154495172.00371307</v>
      </c>
    </row>
    <row r="4674" spans="1:2" x14ac:dyDescent="0.25">
      <c r="A4674">
        <f ca="1">31161.7052183726*(((RANDBETWEEN(3800,4910))))</f>
        <v>125020761.33611102</v>
      </c>
      <c r="B4674">
        <v>181169975.3939884</v>
      </c>
    </row>
    <row r="4675" spans="1:2" x14ac:dyDescent="0.25">
      <c r="A4675">
        <f ca="1">28585.6903963072*(((RANDBETWEEN(3800,4910))))</f>
        <v>128464092.64100461</v>
      </c>
      <c r="B4675">
        <v>146825848.88500422</v>
      </c>
    </row>
    <row r="4676" spans="1:2" x14ac:dyDescent="0.25">
      <c r="A4676">
        <f ca="1">31041.2105961454*(((RANDBETWEEN(3800,4910))))</f>
        <v>127579375.5501574</v>
      </c>
      <c r="B4676">
        <v>192724549.0450812</v>
      </c>
    </row>
    <row r="4677" spans="1:2" x14ac:dyDescent="0.25">
      <c r="A4677">
        <f ca="1">31801.1771325423*(((RANDBETWEEN(3800,4910))))</f>
        <v>132038487.45431569</v>
      </c>
      <c r="B4677">
        <v>162853296.27488434</v>
      </c>
    </row>
    <row r="4678" spans="1:2" x14ac:dyDescent="0.25">
      <c r="A4678">
        <f ca="1">30081.8341332129*(((RANDBETWEEN(3800,4910))))</f>
        <v>125441248.33549765</v>
      </c>
      <c r="B4678">
        <v>149545551.83198473</v>
      </c>
    </row>
    <row r="4679" spans="1:2" x14ac:dyDescent="0.25">
      <c r="A4679">
        <f ca="1">31945.661847765*(((RANDBETWEEN(3800,4910))))</f>
        <v>137717748.22571477</v>
      </c>
      <c r="B4679">
        <v>177583604.47274914</v>
      </c>
    </row>
    <row r="4680" spans="1:2" x14ac:dyDescent="0.25">
      <c r="A4680">
        <f ca="1">32355.4479210927*(((RANDBETWEEN(3800,4910))))</f>
        <v>151520562.61447728</v>
      </c>
      <c r="B4680">
        <v>153714745.01310587</v>
      </c>
    </row>
    <row r="4681" spans="1:2" x14ac:dyDescent="0.25">
      <c r="A4681">
        <f ca="1">36001.7087349371*(((RANDBETWEEN(3800,4910))))</f>
        <v>167767962.70480707</v>
      </c>
      <c r="B4681">
        <v>176932508.44192851</v>
      </c>
    </row>
    <row r="4682" spans="1:2" x14ac:dyDescent="0.25">
      <c r="A4682">
        <f ca="1">34123.3866070593*(((RANDBETWEEN(3800,4910))))</f>
        <v>157752416.28443497</v>
      </c>
      <c r="B4682">
        <v>167857973.46281794</v>
      </c>
    </row>
    <row r="4683" spans="1:2" x14ac:dyDescent="0.25">
      <c r="A4683">
        <f ca="1">32299.5268660955*(((RANDBETWEEN(3800,4910))))</f>
        <v>131232977.65694602</v>
      </c>
      <c r="B4683">
        <v>185745412.75007236</v>
      </c>
    </row>
    <row r="4684" spans="1:2" x14ac:dyDescent="0.25">
      <c r="A4684">
        <f ca="1">30245.0516938047*(((RANDBETWEEN(3800,4910))))</f>
        <v>138129151.08560649</v>
      </c>
      <c r="B4684">
        <v>149682734.9811821</v>
      </c>
    </row>
    <row r="4685" spans="1:2" x14ac:dyDescent="0.25">
      <c r="A4685">
        <f ca="1">31621.7332201944*(((RANDBETWEEN(3800,4910))))</f>
        <v>129617484.46957697</v>
      </c>
      <c r="B4685">
        <v>149712984.27842814</v>
      </c>
    </row>
    <row r="4686" spans="1:2" x14ac:dyDescent="0.25">
      <c r="A4686">
        <f ca="1">30827.8217711301*(((RANDBETWEEN(3800,4910))))</f>
        <v>143041093.01804346</v>
      </c>
      <c r="B4686">
        <v>191518242.76620862</v>
      </c>
    </row>
    <row r="4687" spans="1:2" x14ac:dyDescent="0.25">
      <c r="A4687">
        <f ca="1">30966.5158898907*(((RANDBETWEEN(3800,4910))))</f>
        <v>142384040.06171724</v>
      </c>
      <c r="B4687">
        <v>158616511.79432365</v>
      </c>
    </row>
    <row r="4688" spans="1:2" x14ac:dyDescent="0.25">
      <c r="A4688">
        <f ca="1">33420.8875249626*(((RANDBETWEEN(3800,4910))))</f>
        <v>139131154.7664192</v>
      </c>
      <c r="B4688">
        <v>144981527.64963603</v>
      </c>
    </row>
    <row r="4689" spans="1:2" x14ac:dyDescent="0.25">
      <c r="A4689">
        <f ca="1">31038.9611586521*(((RANDBETWEEN(3800,4910))))</f>
        <v>138930390.14612687</v>
      </c>
      <c r="B4689">
        <v>161006096.058853</v>
      </c>
    </row>
    <row r="4690" spans="1:2" x14ac:dyDescent="0.25">
      <c r="A4690">
        <f ca="1">36558.5183083887*(((RANDBETWEEN(3800,4910))))</f>
        <v>145612578.42231211</v>
      </c>
      <c r="B4690">
        <v>158801349.92212063</v>
      </c>
    </row>
    <row r="4691" spans="1:2" x14ac:dyDescent="0.25">
      <c r="A4691">
        <f ca="1">33073.3068764469*(((RANDBETWEEN(3800,4910))))</f>
        <v>162026130.38771313</v>
      </c>
      <c r="B4691">
        <v>166046849.6002177</v>
      </c>
    </row>
    <row r="4692" spans="1:2" x14ac:dyDescent="0.25">
      <c r="A4692">
        <f ca="1">32068.8564239568*(((RANDBETWEEN(3800,4910))))</f>
        <v>152166723.73167482</v>
      </c>
      <c r="B4692">
        <v>148444299.85297632</v>
      </c>
    </row>
    <row r="4693" spans="1:2" x14ac:dyDescent="0.25">
      <c r="A4693">
        <f ca="1">31336.6218762045*(((RANDBETWEEN(3800,4910))))</f>
        <v>135906929.077099</v>
      </c>
      <c r="B4693">
        <v>173337739.64803621</v>
      </c>
    </row>
    <row r="4694" spans="1:2" x14ac:dyDescent="0.25">
      <c r="A4694">
        <f ca="1">36969.0541601715*(((RANDBETWEEN(3800,4910))))</f>
        <v>173532740.22784501</v>
      </c>
      <c r="B4694">
        <v>146162864.08857709</v>
      </c>
    </row>
    <row r="4695" spans="1:2" x14ac:dyDescent="0.25">
      <c r="A4695">
        <f ca="1">33392.744664013*(((RANDBETWEEN(3800,4910))))</f>
        <v>155643582.87896451</v>
      </c>
      <c r="B4695">
        <v>147347299.41565299</v>
      </c>
    </row>
    <row r="4696" spans="1:2" x14ac:dyDescent="0.25">
      <c r="A4696">
        <f ca="1">41570.2143424979*(((RANDBETWEEN(3800,4910))))</f>
        <v>190931994.47509271</v>
      </c>
      <c r="B4696">
        <v>154477616.80132756</v>
      </c>
    </row>
    <row r="4697" spans="1:2" x14ac:dyDescent="0.25">
      <c r="A4697">
        <f ca="1">30365.0420031695*(((RANDBETWEEN(3800,4910))))</f>
        <v>145721836.57321051</v>
      </c>
      <c r="B4697">
        <v>178023904.62481162</v>
      </c>
    </row>
    <row r="4698" spans="1:2" x14ac:dyDescent="0.25">
      <c r="A4698">
        <f ca="1">32113.7128697316*(((RANDBETWEEN(3800,4910))))</f>
        <v>144030002.2207461</v>
      </c>
      <c r="B4698">
        <v>191687693.94970405</v>
      </c>
    </row>
    <row r="4699" spans="1:2" x14ac:dyDescent="0.25">
      <c r="A4699">
        <f ca="1">32459.3266435895*(((RANDBETWEEN(3800,4910))))</f>
        <v>125390378.82418609</v>
      </c>
      <c r="B4699">
        <v>160632213.63568491</v>
      </c>
    </row>
    <row r="4700" spans="1:2" x14ac:dyDescent="0.25">
      <c r="A4700">
        <f ca="1">29969.4186121286*(((RANDBETWEEN(3800,4910))))</f>
        <v>143373698.6404233</v>
      </c>
      <c r="B4700">
        <v>165955671.16780627</v>
      </c>
    </row>
    <row r="4701" spans="1:2" x14ac:dyDescent="0.25">
      <c r="A4701">
        <f ca="1">37616.6516007076*(((RANDBETWEEN(3800,4910))))</f>
        <v>179280961.52897227</v>
      </c>
      <c r="B4701">
        <v>147947595.49077559</v>
      </c>
    </row>
    <row r="4702" spans="1:2" x14ac:dyDescent="0.25">
      <c r="A4702">
        <f ca="1">29439.6261815858*(((RANDBETWEEN(3800,4910))))</f>
        <v>131860085.66732281</v>
      </c>
      <c r="B4702">
        <v>152364096.84541273</v>
      </c>
    </row>
    <row r="4703" spans="1:2" x14ac:dyDescent="0.25">
      <c r="A4703">
        <f ca="1">27815.0755212789*(((RANDBETWEEN(3800,4910))))</f>
        <v>123109524.25718035</v>
      </c>
      <c r="B4703">
        <v>154984137.04493886</v>
      </c>
    </row>
    <row r="4704" spans="1:2" x14ac:dyDescent="0.25">
      <c r="A4704">
        <f ca="1">31633.638967197*(((RANDBETWEEN(3800,4910))))</f>
        <v>146780084.80779421</v>
      </c>
      <c r="B4704">
        <v>148581332.41940466</v>
      </c>
    </row>
    <row r="4705" spans="1:2" x14ac:dyDescent="0.25">
      <c r="A4705">
        <f ca="1">31235.9092931745*(((RANDBETWEEN(3800,4910))))</f>
        <v>152618652.80645058</v>
      </c>
      <c r="B4705">
        <v>171763178.47140634</v>
      </c>
    </row>
    <row r="4706" spans="1:2" x14ac:dyDescent="0.25">
      <c r="A4706">
        <f ca="1">31066.7831536067*(((RANDBETWEEN(3800,4910))))</f>
        <v>122993394.50512898</v>
      </c>
      <c r="B4706">
        <v>174792106.30526286</v>
      </c>
    </row>
    <row r="4707" spans="1:2" x14ac:dyDescent="0.25">
      <c r="A4707">
        <f ca="1">30344.2314299072*(((RANDBETWEEN(3800,4910))))</f>
        <v>134000125.99447034</v>
      </c>
      <c r="B4707">
        <v>154700696.53438011</v>
      </c>
    </row>
    <row r="4708" spans="1:2" x14ac:dyDescent="0.25">
      <c r="A4708">
        <f ca="1">39167.6057057762*(((RANDBETWEEN(3800,4910))))</f>
        <v>161096362.26785752</v>
      </c>
      <c r="B4708">
        <v>179164653.35616374</v>
      </c>
    </row>
    <row r="4709" spans="1:2" x14ac:dyDescent="0.25">
      <c r="A4709">
        <f ca="1">32504.4929533712*(((RANDBETWEEN(3800,4910))))</f>
        <v>131318151.5316198</v>
      </c>
      <c r="B4709">
        <v>178931911.43446794</v>
      </c>
    </row>
    <row r="4710" spans="1:2" x14ac:dyDescent="0.25">
      <c r="A4710">
        <f ca="1">33124.4441723726*(((RANDBETWEEN(3800,4910))))</f>
        <v>138890794.4147585</v>
      </c>
      <c r="B4710">
        <v>200720965.02525306</v>
      </c>
    </row>
    <row r="4711" spans="1:2" x14ac:dyDescent="0.25">
      <c r="A4711">
        <f ca="1">31649.018584956*(((RANDBETWEEN(3800,4910))))</f>
        <v>142388934.61371717</v>
      </c>
      <c r="B4711">
        <v>185368150.60772341</v>
      </c>
    </row>
    <row r="4712" spans="1:2" x14ac:dyDescent="0.25">
      <c r="A4712">
        <f ca="1">32447.4932565259*(((RANDBETWEEN(3800,4910))))</f>
        <v>143774842.61966646</v>
      </c>
      <c r="B4712">
        <v>153627431.09919274</v>
      </c>
    </row>
    <row r="4713" spans="1:2" x14ac:dyDescent="0.25">
      <c r="A4713">
        <f ca="1">36883.4159473021*(((RANDBETWEEN(3800,4910))))</f>
        <v>152955525.93346196</v>
      </c>
      <c r="B4713">
        <v>160968369.18190891</v>
      </c>
    </row>
    <row r="4714" spans="1:2" x14ac:dyDescent="0.25">
      <c r="A4714">
        <f ca="1">38350.0221550263*(((RANDBETWEEN(3800,4910))))</f>
        <v>180436854.23939854</v>
      </c>
      <c r="B4714">
        <v>199212282.22880954</v>
      </c>
    </row>
    <row r="4715" spans="1:2" x14ac:dyDescent="0.25">
      <c r="A4715">
        <f ca="1">40348.4428654065*(((RANDBETWEEN(3800,4910))))</f>
        <v>188265834.40998659</v>
      </c>
      <c r="B4715">
        <v>163652307.60068998</v>
      </c>
    </row>
    <row r="4716" spans="1:2" x14ac:dyDescent="0.25">
      <c r="A4716">
        <f ca="1">37016.7096699252*(((RANDBETWEEN(3800,4910))))</f>
        <v>171017198.67505425</v>
      </c>
      <c r="B4716">
        <v>183312477.72555977</v>
      </c>
    </row>
    <row r="4717" spans="1:2" x14ac:dyDescent="0.25">
      <c r="A4717">
        <f ca="1">28473.855193087*(((RANDBETWEEN(3800,4910))))</f>
        <v>113753051.49638271</v>
      </c>
      <c r="B4717">
        <v>153049131.84767216</v>
      </c>
    </row>
    <row r="4718" spans="1:2" x14ac:dyDescent="0.25">
      <c r="A4718">
        <f ca="1">38704.6394644982*(((RANDBETWEEN(3800,4910))))</f>
        <v>177770409.06044033</v>
      </c>
      <c r="B4718">
        <v>160225006.02114585</v>
      </c>
    </row>
    <row r="4719" spans="1:2" x14ac:dyDescent="0.25">
      <c r="A4719">
        <f ca="1">33937.9260141237*(((RANDBETWEEN(3800,4910))))</f>
        <v>140231510.29035902</v>
      </c>
      <c r="B4719">
        <v>165942930.67192918</v>
      </c>
    </row>
    <row r="4720" spans="1:2" x14ac:dyDescent="0.25">
      <c r="A4720">
        <f ca="1">26917.2447125668*(((RANDBETWEEN(3800,4910))))</f>
        <v>131086981.75020027</v>
      </c>
      <c r="B4720">
        <v>144587099.0566687</v>
      </c>
    </row>
    <row r="4721" spans="1:2" x14ac:dyDescent="0.25">
      <c r="A4721">
        <f ca="1">30902.3127144*(((RANDBETWEEN(3800,4910))))</f>
        <v>133899720.99149519</v>
      </c>
      <c r="B4721">
        <v>166732202.37098968</v>
      </c>
    </row>
    <row r="4722" spans="1:2" x14ac:dyDescent="0.25">
      <c r="A4722">
        <f ca="1">33024.461422311*(((RANDBETWEEN(3800,4910))))</f>
        <v>159475124.20833984</v>
      </c>
      <c r="B4722">
        <v>185500367.62960413</v>
      </c>
    </row>
    <row r="4723" spans="1:2" x14ac:dyDescent="0.25">
      <c r="A4723">
        <f ca="1">31013.4858579971*(((RANDBETWEEN(3800,4910))))</f>
        <v>145670343.07501259</v>
      </c>
      <c r="B4723">
        <v>158124152.09960961</v>
      </c>
    </row>
    <row r="4724" spans="1:2" x14ac:dyDescent="0.25">
      <c r="A4724">
        <f ca="1">32485.7421661711*(((RANDBETWEEN(3800,4910))))</f>
        <v>130397769.05501077</v>
      </c>
      <c r="B4724">
        <v>167129918.41579399</v>
      </c>
    </row>
    <row r="4725" spans="1:2" x14ac:dyDescent="0.25">
      <c r="A4725">
        <f ca="1">31141.4182359023*(((RANDBETWEEN(3800,4910))))</f>
        <v>137551644.34798035</v>
      </c>
      <c r="B4725">
        <v>160563899.02307451</v>
      </c>
    </row>
    <row r="4726" spans="1:2" x14ac:dyDescent="0.25">
      <c r="A4726">
        <f ca="1">30225.7579061726*(((RANDBETWEEN(3800,4910))))</f>
        <v>132207465.08159913</v>
      </c>
      <c r="B4726">
        <v>177623285.7264941</v>
      </c>
    </row>
    <row r="4727" spans="1:2" x14ac:dyDescent="0.25">
      <c r="A4727">
        <f ca="1">30782.3595748902*(((RANDBETWEEN(3800,4910))))</f>
        <v>125130291.67192861</v>
      </c>
      <c r="B4727">
        <v>162301799.32229224</v>
      </c>
    </row>
    <row r="4728" spans="1:2" x14ac:dyDescent="0.25">
      <c r="A4728">
        <f ca="1">35875.156534149*(((RANDBETWEEN(3800,4910))))</f>
        <v>149455902.12126476</v>
      </c>
      <c r="B4728">
        <v>163669915.36650267</v>
      </c>
    </row>
    <row r="4729" spans="1:2" x14ac:dyDescent="0.25">
      <c r="A4729">
        <f ca="1">26229.3569108812*(((RANDBETWEEN(3800,4910))))</f>
        <v>118661610.66482647</v>
      </c>
      <c r="B4729">
        <v>153643253.66030812</v>
      </c>
    </row>
    <row r="4730" spans="1:2" x14ac:dyDescent="0.25">
      <c r="A4730">
        <f ca="1">30172.1177579628*(((RANDBETWEEN(3800,4910))))</f>
        <v>131852154.60229757</v>
      </c>
      <c r="B4730">
        <v>176839527.79782119</v>
      </c>
    </row>
    <row r="4731" spans="1:2" x14ac:dyDescent="0.25">
      <c r="A4731">
        <f ca="1">31534.8620247986*(((RANDBETWEEN(3800,4910))))</f>
        <v>141339251.59514743</v>
      </c>
      <c r="B4731">
        <v>191622268.86725545</v>
      </c>
    </row>
    <row r="4732" spans="1:2" x14ac:dyDescent="0.25">
      <c r="A4732">
        <f ca="1">35213.4060463819*(((RANDBETWEEN(3800,4910))))</f>
        <v>164974807.32729921</v>
      </c>
      <c r="B4732">
        <v>173482912.1137661</v>
      </c>
    </row>
    <row r="4733" spans="1:2" x14ac:dyDescent="0.25">
      <c r="A4733">
        <f ca="1">31382.8480281581*(((RANDBETWEEN(3800,4910))))</f>
        <v>133439869.81572817</v>
      </c>
      <c r="B4733">
        <v>150605112.9847663</v>
      </c>
    </row>
    <row r="4734" spans="1:2" x14ac:dyDescent="0.25">
      <c r="A4734">
        <f ca="1">28231.1895716334*(((RANDBETWEEN(3800,4910))))</f>
        <v>121196496.83102223</v>
      </c>
      <c r="B4734">
        <v>158118180.35642314</v>
      </c>
    </row>
    <row r="4735" spans="1:2" x14ac:dyDescent="0.25">
      <c r="A4735">
        <f ca="1">30824.5980294847*(((RANDBETWEEN(3800,4910))))</f>
        <v>123267567.51990914</v>
      </c>
      <c r="B4735">
        <v>186255741.59488109</v>
      </c>
    </row>
    <row r="4736" spans="1:2" x14ac:dyDescent="0.25">
      <c r="A4736">
        <f ca="1">41216.3544716587*(((RANDBETWEEN(3800,4910))))</f>
        <v>162969465.58093852</v>
      </c>
      <c r="B4736">
        <v>157427295.95324504</v>
      </c>
    </row>
    <row r="4737" spans="1:2" x14ac:dyDescent="0.25">
      <c r="A4737">
        <f ca="1">38406.3068184724*(((RANDBETWEEN(3800,4910))))</f>
        <v>169448625.68310034</v>
      </c>
      <c r="B4737">
        <v>155591794.93554375</v>
      </c>
    </row>
    <row r="4738" spans="1:2" x14ac:dyDescent="0.25">
      <c r="A4738">
        <f ca="1">36642.0763851339*(((RANDBETWEEN(3800,4910))))</f>
        <v>146751515.92246142</v>
      </c>
      <c r="B4738">
        <v>183035919.34535402</v>
      </c>
    </row>
    <row r="4739" spans="1:2" x14ac:dyDescent="0.25">
      <c r="A4739">
        <f ca="1">32880.2081398519*(((RANDBETWEEN(3800,4910))))</f>
        <v>149670707.45260599</v>
      </c>
      <c r="B4739">
        <v>159765513.66231123</v>
      </c>
    </row>
    <row r="4740" spans="1:2" x14ac:dyDescent="0.25">
      <c r="A4740">
        <f ca="1">31046.4627322744*(((RANDBETWEEN(3800,4910))))</f>
        <v>132785721.10593744</v>
      </c>
      <c r="B4740">
        <v>182647324.27458304</v>
      </c>
    </row>
    <row r="4741" spans="1:2" x14ac:dyDescent="0.25">
      <c r="A4741">
        <f ca="1">31702.4976212292*(((RANDBETWEEN(3800,4910))))</f>
        <v>139364179.54292366</v>
      </c>
      <c r="B4741">
        <v>166684891.92955139</v>
      </c>
    </row>
    <row r="4742" spans="1:2" x14ac:dyDescent="0.25">
      <c r="A4742">
        <f ca="1">33215.2826523011*(((RANDBETWEEN(3800,4910))))</f>
        <v>153354960.00567421</v>
      </c>
      <c r="B4742">
        <v>144676695.81277412</v>
      </c>
    </row>
    <row r="4743" spans="1:2" x14ac:dyDescent="0.25">
      <c r="A4743">
        <f ca="1">30025.8067819101*(((RANDBETWEEN(3800,4910))))</f>
        <v>117941369.03934294</v>
      </c>
      <c r="B4743">
        <v>153354276.69490576</v>
      </c>
    </row>
    <row r="4744" spans="1:2" x14ac:dyDescent="0.25">
      <c r="A4744">
        <f ca="1">29071.5455596742*(((RANDBETWEEN(3800,4910))))</f>
        <v>124833216.63324101</v>
      </c>
      <c r="B4744">
        <v>168111415.49281713</v>
      </c>
    </row>
    <row r="4745" spans="1:2" x14ac:dyDescent="0.25">
      <c r="A4745">
        <f ca="1">31303.5490167854*(((RANDBETWEEN(3800,4910))))</f>
        <v>143338950.94786012</v>
      </c>
      <c r="B4745">
        <v>143833230.45647067</v>
      </c>
    </row>
    <row r="4746" spans="1:2" x14ac:dyDescent="0.25">
      <c r="A4746">
        <f ca="1">31181.3366446032*(((RANDBETWEEN(3800,4910))))</f>
        <v>130088536.48128448</v>
      </c>
      <c r="B4746">
        <v>165778699.49830329</v>
      </c>
    </row>
    <row r="4747" spans="1:2" x14ac:dyDescent="0.25">
      <c r="A4747">
        <f ca="1">38142.0951115026*(((RANDBETWEEN(3800,4910))))</f>
        <v>187086976.52192006</v>
      </c>
      <c r="B4747">
        <v>175165868.57140595</v>
      </c>
    </row>
    <row r="4748" spans="1:2" x14ac:dyDescent="0.25">
      <c r="A4748">
        <f ca="1">33592.885928495*(((RANDBETWEEN(3800,4910))))</f>
        <v>135446516.06369188</v>
      </c>
      <c r="B4748">
        <v>178831331.79255867</v>
      </c>
    </row>
    <row r="4749" spans="1:2" x14ac:dyDescent="0.25">
      <c r="A4749">
        <f ca="1">42757.9617392029*(((RANDBETWEEN(3800,4910))))</f>
        <v>166200197.28028178</v>
      </c>
      <c r="B4749">
        <v>173271648.02266008</v>
      </c>
    </row>
    <row r="4750" spans="1:2" x14ac:dyDescent="0.25">
      <c r="A4750">
        <f ca="1">31402.7129813982*(((RANDBETWEEN(3800,4910))))</f>
        <v>147686959.1515156</v>
      </c>
      <c r="B4750">
        <v>179592548.02405941</v>
      </c>
    </row>
    <row r="4751" spans="1:2" x14ac:dyDescent="0.25">
      <c r="A4751">
        <f ca="1">40154.3829288039*(((RANDBETWEEN(3800,4910))))</f>
        <v>186155719.2579349</v>
      </c>
      <c r="B4751">
        <v>144684237.17134854</v>
      </c>
    </row>
    <row r="4752" spans="1:2" x14ac:dyDescent="0.25">
      <c r="A4752">
        <f ca="1">34304.666906152*(((RANDBETWEEN(3800,4910))))</f>
        <v>134851645.60808367</v>
      </c>
      <c r="B4752">
        <v>177633359.10321414</v>
      </c>
    </row>
    <row r="4753" spans="1:2" x14ac:dyDescent="0.25">
      <c r="A4753">
        <f ca="1">30778.2901085268*(((RANDBETWEEN(3800,4910))))</f>
        <v>125329197.32192096</v>
      </c>
      <c r="B4753">
        <v>184892972.478845</v>
      </c>
    </row>
    <row r="4754" spans="1:2" x14ac:dyDescent="0.25">
      <c r="A4754">
        <f ca="1">29961.477114598*(((RANDBETWEEN(3800,4910))))</f>
        <v>117119414.04096359</v>
      </c>
      <c r="B4754">
        <v>147321418.59805959</v>
      </c>
    </row>
    <row r="4755" spans="1:2" x14ac:dyDescent="0.25">
      <c r="A4755">
        <f ca="1">36931.8390060726*(((RANDBETWEEN(3800,4910))))</f>
        <v>166230207.36633274</v>
      </c>
      <c r="B4755">
        <v>181803841.68460625</v>
      </c>
    </row>
    <row r="4756" spans="1:2" x14ac:dyDescent="0.25">
      <c r="A4756">
        <f ca="1">33553.6265065101*(((RANDBETWEEN(3800,4910))))</f>
        <v>135254668.4477424</v>
      </c>
      <c r="B4756">
        <v>185219792.98182666</v>
      </c>
    </row>
    <row r="4757" spans="1:2" x14ac:dyDescent="0.25">
      <c r="A4757">
        <f ca="1">30274.2928972254*(((RANDBETWEEN(3800,4910))))</f>
        <v>117010142.04777607</v>
      </c>
      <c r="B4757">
        <v>147372943.26147276</v>
      </c>
    </row>
    <row r="4758" spans="1:2" x14ac:dyDescent="0.25">
      <c r="A4758">
        <f ca="1">27746.8242443998*(((RANDBETWEEN(3800,4910))))</f>
        <v>117618787.97201064</v>
      </c>
      <c r="B4758">
        <v>180152066.0497745</v>
      </c>
    </row>
    <row r="4759" spans="1:2" x14ac:dyDescent="0.25">
      <c r="A4759">
        <f ca="1">36152.0795222315*(((RANDBETWEEN(3800,4910))))</f>
        <v>148151221.88210487</v>
      </c>
      <c r="B4759">
        <v>179107958.97421923</v>
      </c>
    </row>
    <row r="4760" spans="1:2" x14ac:dyDescent="0.25">
      <c r="A4760">
        <f ca="1">33058.1294179287*(((RANDBETWEEN(3800,4910))))</f>
        <v>138249097.22577795</v>
      </c>
      <c r="B4760">
        <v>188921424.00571686</v>
      </c>
    </row>
    <row r="4761" spans="1:2" x14ac:dyDescent="0.25">
      <c r="A4761">
        <f ca="1">30270.9524700248*(((RANDBETWEEN(3800,4910))))</f>
        <v>121598416.07208954</v>
      </c>
      <c r="B4761">
        <v>157693012.4440954</v>
      </c>
    </row>
    <row r="4762" spans="1:2" x14ac:dyDescent="0.25">
      <c r="A4762">
        <f ca="1">33787.0291053786*(((RANDBETWEEN(3800,4910))))</f>
        <v>162515609.99687099</v>
      </c>
      <c r="B4762">
        <v>148855023.91442114</v>
      </c>
    </row>
    <row r="4763" spans="1:2" x14ac:dyDescent="0.25">
      <c r="A4763">
        <f ca="1">30867.1359339772*(((RANDBETWEEN(3800,4910))))</f>
        <v>118931074.75361425</v>
      </c>
      <c r="B4763">
        <v>149121865.05306274</v>
      </c>
    </row>
    <row r="4764" spans="1:2" x14ac:dyDescent="0.25">
      <c r="A4764">
        <f ca="1">40752.3769134615*(((RANDBETWEEN(3800,4910))))</f>
        <v>178658420.38861516</v>
      </c>
      <c r="B4764">
        <v>193727448.6103003</v>
      </c>
    </row>
    <row r="4765" spans="1:2" x14ac:dyDescent="0.25">
      <c r="A4765">
        <f ca="1">34952.9490516392*(((RANDBETWEEN(3800,4910))))</f>
        <v>166131366.84244114</v>
      </c>
      <c r="B4765">
        <v>168408465.36225244</v>
      </c>
    </row>
    <row r="4766" spans="1:2" x14ac:dyDescent="0.25">
      <c r="A4766">
        <f ca="1">35881.0840154462*(((RANDBETWEEN(3800,4910))))</f>
        <v>168497570.53653532</v>
      </c>
      <c r="B4766">
        <v>143085618.89944822</v>
      </c>
    </row>
    <row r="4767" spans="1:2" x14ac:dyDescent="0.25">
      <c r="A4767">
        <f ca="1">29464.081523983*(((RANDBETWEEN(3800,4910))))</f>
        <v>125929484.43350343</v>
      </c>
      <c r="B4767">
        <v>194949748.33967417</v>
      </c>
    </row>
    <row r="4768" spans="1:2" x14ac:dyDescent="0.25">
      <c r="A4768">
        <f ca="1">33695.7372357574*(((RANDBETWEEN(3800,4910))))</f>
        <v>131581853.90563264</v>
      </c>
      <c r="B4768">
        <v>176425215.31785494</v>
      </c>
    </row>
    <row r="4769" spans="1:2" x14ac:dyDescent="0.25">
      <c r="A4769">
        <f ca="1">31958.0948427994*(((RANDBETWEEN(3800,4910))))</f>
        <v>148988638.15713114</v>
      </c>
      <c r="B4769">
        <v>169785492.08216077</v>
      </c>
    </row>
    <row r="4770" spans="1:2" x14ac:dyDescent="0.25">
      <c r="A4770">
        <f ca="1">38397.821206486*(((RANDBETWEEN(3800,4910))))</f>
        <v>178165890.39809486</v>
      </c>
      <c r="B4770">
        <v>180073165.45538107</v>
      </c>
    </row>
    <row r="4771" spans="1:2" x14ac:dyDescent="0.25">
      <c r="A4771">
        <f ca="1">33911.831834409*(((RANDBETWEEN(3800,4910))))</f>
        <v>149449442.89424056</v>
      </c>
      <c r="B4771">
        <v>156771122.94295454</v>
      </c>
    </row>
    <row r="4772" spans="1:2" x14ac:dyDescent="0.25">
      <c r="A4772">
        <f ca="1">39124.2772222352*(((RANDBETWEEN(3800,4910))))</f>
        <v>149924230.31560519</v>
      </c>
      <c r="B4772">
        <v>155103616.59007531</v>
      </c>
    </row>
    <row r="4773" spans="1:2" x14ac:dyDescent="0.25">
      <c r="A4773">
        <f ca="1">30589.8420180702*(((RANDBETWEEN(3800,4910))))</f>
        <v>120676926.76128697</v>
      </c>
      <c r="B4773">
        <v>167808835.75844517</v>
      </c>
    </row>
    <row r="4774" spans="1:2" x14ac:dyDescent="0.25">
      <c r="A4774">
        <f ca="1">32611.459553623*(((RANDBETWEEN(3800,4910))))</f>
        <v>128652207.9390427</v>
      </c>
      <c r="B4774">
        <v>179945473.62352461</v>
      </c>
    </row>
    <row r="4775" spans="1:2" x14ac:dyDescent="0.25">
      <c r="A4775">
        <f ca="1">34717.7232054797*(((RANDBETWEEN(3800,4910))))</f>
        <v>137794643.40254897</v>
      </c>
      <c r="B4775">
        <v>147212079.9491246</v>
      </c>
    </row>
    <row r="4776" spans="1:2" x14ac:dyDescent="0.25">
      <c r="A4776">
        <f ca="1">31609.7861572951*(((RANDBETWEEN(3800,4910))))</f>
        <v>130232318.96805575</v>
      </c>
      <c r="B4776">
        <v>157523720.10733151</v>
      </c>
    </row>
    <row r="4777" spans="1:2" x14ac:dyDescent="0.25">
      <c r="A4777">
        <f ca="1">31241.5830155935*(((RANDBETWEEN(3800,4910))))</f>
        <v>147304063.91852349</v>
      </c>
      <c r="B4777">
        <v>146880408.05545792</v>
      </c>
    </row>
    <row r="4778" spans="1:2" x14ac:dyDescent="0.25">
      <c r="A4778">
        <f ca="1">36902.9065695404*(((RANDBETWEEN(3800,4910))))</f>
        <v>173738884.1293962</v>
      </c>
      <c r="B4778">
        <v>144423116.39719278</v>
      </c>
    </row>
    <row r="4779" spans="1:2" x14ac:dyDescent="0.25">
      <c r="A4779">
        <f ca="1">33792.1412881487*(((RANDBETWEEN(3800,4910))))</f>
        <v>149226095.92846477</v>
      </c>
      <c r="B4779">
        <v>167760549.65200919</v>
      </c>
    </row>
    <row r="4780" spans="1:2" x14ac:dyDescent="0.25">
      <c r="A4780">
        <f ca="1">33785.4605190925*(((RANDBETWEEN(3800,4910))))</f>
        <v>160987719.37347573</v>
      </c>
      <c r="B4780">
        <v>176664892.84982401</v>
      </c>
    </row>
    <row r="4781" spans="1:2" x14ac:dyDescent="0.25">
      <c r="A4781">
        <f ca="1">32749.3898940028*(((RANDBETWEEN(3800,4910))))</f>
        <v>157426317.22047165</v>
      </c>
      <c r="B4781">
        <v>180596794.37443459</v>
      </c>
    </row>
    <row r="4782" spans="1:2" x14ac:dyDescent="0.25">
      <c r="A4782">
        <f ca="1">31304.2488553318*(((RANDBETWEEN(3800,4910))))</f>
        <v>133606534.11455593</v>
      </c>
      <c r="B4782">
        <v>165987075.11883953</v>
      </c>
    </row>
    <row r="4783" spans="1:2" x14ac:dyDescent="0.25">
      <c r="A4783">
        <f ca="1">30429.5908532456*(((RANDBETWEEN(3800,4910))))</f>
        <v>137602609.83837643</v>
      </c>
      <c r="B4783">
        <v>200722633.58689713</v>
      </c>
    </row>
    <row r="4784" spans="1:2" x14ac:dyDescent="0.25">
      <c r="A4784">
        <f ca="1">27251.0701494768*(((RANDBETWEEN(3800,4910))))</f>
        <v>121212760.02487272</v>
      </c>
      <c r="B4784">
        <v>157165170.32133186</v>
      </c>
    </row>
    <row r="4785" spans="1:2" x14ac:dyDescent="0.25">
      <c r="A4785">
        <f ca="1">33900.2571683303*(((RANDBETWEEN(3800,4910))))</f>
        <v>142652282.16433382</v>
      </c>
      <c r="B4785">
        <v>168560001.76597577</v>
      </c>
    </row>
    <row r="4786" spans="1:2" x14ac:dyDescent="0.25">
      <c r="A4786">
        <f ca="1">36038.8267739883*(((RANDBETWEEN(3800,4910))))</f>
        <v>168121126.90065533</v>
      </c>
      <c r="B4786">
        <v>186249664.24805379</v>
      </c>
    </row>
    <row r="4787" spans="1:2" x14ac:dyDescent="0.25">
      <c r="A4787">
        <f ca="1">37092.3679946855*(((RANDBETWEEN(3800,4910))))</f>
        <v>156047592.1536417</v>
      </c>
      <c r="B4787">
        <v>189979981.20276898</v>
      </c>
    </row>
    <row r="4788" spans="1:2" x14ac:dyDescent="0.25">
      <c r="A4788">
        <f ca="1">40057.9697631173*(((RANDBETWEEN(3800,4910))))</f>
        <v>166641154.21456799</v>
      </c>
      <c r="B4788">
        <v>189379976.02026486</v>
      </c>
    </row>
    <row r="4789" spans="1:2" x14ac:dyDescent="0.25">
      <c r="A4789">
        <f ca="1">35362.4383907273*(((RANDBETWEEN(3800,4910))))</f>
        <v>169315355.01480234</v>
      </c>
      <c r="B4789">
        <v>171777532.81807935</v>
      </c>
    </row>
    <row r="4790" spans="1:2" x14ac:dyDescent="0.25">
      <c r="A4790">
        <f ca="1">36823.2695918468*(((RANDBETWEEN(3800,4910))))</f>
        <v>165557420.08494318</v>
      </c>
      <c r="B4790">
        <v>163468738.00579152</v>
      </c>
    </row>
    <row r="4791" spans="1:2" x14ac:dyDescent="0.25">
      <c r="A4791">
        <f ca="1">30336.0546432571*(((RANDBETWEEN(3800,4910))))</f>
        <v>139394171.08576646</v>
      </c>
      <c r="B4791">
        <v>174784722.35095823</v>
      </c>
    </row>
    <row r="4792" spans="1:2" x14ac:dyDescent="0.25">
      <c r="A4792">
        <f ca="1">32042.9366733519*(((RANDBETWEEN(3800,4910))))</f>
        <v>141309350.72948191</v>
      </c>
      <c r="B4792">
        <v>163224568.9896135</v>
      </c>
    </row>
    <row r="4793" spans="1:2" x14ac:dyDescent="0.25">
      <c r="A4793">
        <f ca="1">29316.0496140019*(((RANDBETWEEN(3800,4910))))</f>
        <v>136436894.90356487</v>
      </c>
      <c r="B4793">
        <v>161623122.15290895</v>
      </c>
    </row>
    <row r="4794" spans="1:2" x14ac:dyDescent="0.25">
      <c r="A4794">
        <f ca="1">34371.3888881066*(((RANDBETWEEN(3800,4910))))</f>
        <v>144462947.49671182</v>
      </c>
      <c r="B4794">
        <v>174371623.96641394</v>
      </c>
    </row>
    <row r="4795" spans="1:2" x14ac:dyDescent="0.25">
      <c r="A4795">
        <f ca="1">39374.4204769836*(((RANDBETWEEN(3800,4910))))</f>
        <v>159742023.87512249</v>
      </c>
      <c r="B4795">
        <v>146605402.60430732</v>
      </c>
    </row>
    <row r="4796" spans="1:2" x14ac:dyDescent="0.25">
      <c r="A4796">
        <f ca="1">31721.4979628799*(((RANDBETWEEN(3800,4910))))</f>
        <v>152643848.19737801</v>
      </c>
      <c r="B4796">
        <v>188553953.10448009</v>
      </c>
    </row>
    <row r="4797" spans="1:2" x14ac:dyDescent="0.25">
      <c r="A4797">
        <f ca="1">42315.8000912352*(((RANDBETWEEN(3800,4910))))</f>
        <v>194821943.62004665</v>
      </c>
      <c r="B4797">
        <v>159243231.8967362</v>
      </c>
    </row>
    <row r="4798" spans="1:2" x14ac:dyDescent="0.25">
      <c r="A4798">
        <f ca="1">39346.7730289136*(((RANDBETWEEN(3800,4910))))</f>
        <v>160692221.05008322</v>
      </c>
      <c r="B4798">
        <v>166977205.66550618</v>
      </c>
    </row>
    <row r="4799" spans="1:2" x14ac:dyDescent="0.25">
      <c r="A4799">
        <f ca="1">30456.2290915185*(((RANDBETWEEN(3800,4910))))</f>
        <v>125753769.91887987</v>
      </c>
      <c r="B4799">
        <v>159571216.58847678</v>
      </c>
    </row>
    <row r="4800" spans="1:2" x14ac:dyDescent="0.25">
      <c r="A4800">
        <f ca="1">38470.567739556*(((RANDBETWEEN(3800,4910))))</f>
        <v>183196843.57576591</v>
      </c>
      <c r="B4800">
        <v>160694992.75223866</v>
      </c>
    </row>
    <row r="4801" spans="1:2" x14ac:dyDescent="0.25">
      <c r="A4801">
        <f ca="1">30519.4515014627*(((RANDBETWEEN(3800,4910))))</f>
        <v>125221309.51050161</v>
      </c>
      <c r="B4801">
        <v>146177196.39595044</v>
      </c>
    </row>
    <row r="4802" spans="1:2" x14ac:dyDescent="0.25">
      <c r="A4802">
        <f ca="1">31059.8708537049*(((RANDBETWEEN(3800,4910))))</f>
        <v>130358277.97299929</v>
      </c>
      <c r="B4802">
        <v>179815848.48520455</v>
      </c>
    </row>
    <row r="4803" spans="1:2" x14ac:dyDescent="0.25">
      <c r="A4803">
        <f ca="1">29279.6627485031*(((RANDBETWEEN(3800,4910))))</f>
        <v>116328100.09980294</v>
      </c>
      <c r="B4803">
        <v>183585252.67191792</v>
      </c>
    </row>
    <row r="4804" spans="1:2" x14ac:dyDescent="0.25">
      <c r="A4804">
        <f ca="1">30036.2063335891*(((RANDBETWEEN(3800,4910))))</f>
        <v>135463290.56448683</v>
      </c>
      <c r="B4804">
        <v>143299337.02193573</v>
      </c>
    </row>
    <row r="4805" spans="1:2" x14ac:dyDescent="0.25">
      <c r="A4805">
        <f ca="1">36367.8715855826*(((RANDBETWEEN(3800,4910))))</f>
        <v>147471719.27953738</v>
      </c>
      <c r="B4805">
        <v>197057574.48531178</v>
      </c>
    </row>
    <row r="4806" spans="1:2" x14ac:dyDescent="0.25">
      <c r="A4806">
        <f ca="1">36189.9341029935*(((RANDBETWEEN(3800,4910))))</f>
        <v>169043182.19508255</v>
      </c>
      <c r="B4806">
        <v>194821431.95293266</v>
      </c>
    </row>
    <row r="4807" spans="1:2" x14ac:dyDescent="0.25">
      <c r="A4807">
        <f ca="1">31648.9177430234*(((RANDBETWEEN(3800,4910))))</f>
        <v>124475193.48331089</v>
      </c>
      <c r="B4807">
        <v>153332438.33136427</v>
      </c>
    </row>
    <row r="4808" spans="1:2" x14ac:dyDescent="0.25">
      <c r="A4808">
        <f ca="1">29345.2722301185*(((RANDBETWEEN(3800,4910))))</f>
        <v>114828050.23645364</v>
      </c>
      <c r="B4808">
        <v>163689775.43497312</v>
      </c>
    </row>
    <row r="4809" spans="1:2" x14ac:dyDescent="0.25">
      <c r="A4809">
        <f ca="1">31228.831796586*(((RANDBETWEEN(3800,4910))))</f>
        <v>148493095.19276643</v>
      </c>
      <c r="B4809">
        <v>167304098.54917383</v>
      </c>
    </row>
    <row r="4810" spans="1:2" x14ac:dyDescent="0.25">
      <c r="A4810">
        <f ca="1">42705.6620867439*(((RANDBETWEEN(3800,4910))))</f>
        <v>182310471.44830957</v>
      </c>
      <c r="B4810">
        <v>177584477.10713649</v>
      </c>
    </row>
    <row r="4811" spans="1:2" x14ac:dyDescent="0.25">
      <c r="A4811">
        <f ca="1">32434.8511988814*(((RANDBETWEEN(3800,4910))))</f>
        <v>124906611.96689241</v>
      </c>
      <c r="B4811">
        <v>154032373.83217573</v>
      </c>
    </row>
    <row r="4812" spans="1:2" x14ac:dyDescent="0.25">
      <c r="A4812">
        <f ca="1">30720.261406423*(((RANDBETWEEN(3800,4910))))</f>
        <v>136060037.76904756</v>
      </c>
      <c r="B4812">
        <v>146337693.9829334</v>
      </c>
    </row>
    <row r="4813" spans="1:2" x14ac:dyDescent="0.25">
      <c r="A4813">
        <f ca="1">37297.982767193*(((RANDBETWEEN(3800,4910))))</f>
        <v>181641176.07622975</v>
      </c>
      <c r="B4813">
        <v>151947913.31299195</v>
      </c>
    </row>
    <row r="4814" spans="1:2" x14ac:dyDescent="0.25">
      <c r="A4814">
        <f ca="1">37813.3120653941*(((RANDBETWEEN(3800,4910))))</f>
        <v>162219108.76054078</v>
      </c>
      <c r="B4814">
        <v>158464860.03601792</v>
      </c>
    </row>
    <row r="4815" spans="1:2" x14ac:dyDescent="0.25">
      <c r="A4815">
        <f ca="1">30674.0367699305*(((RANDBETWEEN(3800,4910))))</f>
        <v>129014998.65432781</v>
      </c>
      <c r="B4815">
        <v>157714048.48516551</v>
      </c>
    </row>
    <row r="4816" spans="1:2" x14ac:dyDescent="0.25">
      <c r="A4816">
        <f ca="1">29058.131760741*(((RANDBETWEEN(3800,4910))))</f>
        <v>110537133.21785869</v>
      </c>
      <c r="B4816">
        <v>157374948.23018643</v>
      </c>
    </row>
    <row r="4817" spans="1:2" x14ac:dyDescent="0.25">
      <c r="A4817">
        <f ca="1">35767.6954520449*(((RANDBETWEEN(3800,4910))))</f>
        <v>160704255.66603765</v>
      </c>
      <c r="B4817">
        <v>176827888.87142697</v>
      </c>
    </row>
    <row r="4818" spans="1:2" x14ac:dyDescent="0.25">
      <c r="A4818">
        <f ca="1">38600.769698083*(((RANDBETWEEN(3800,4910))))</f>
        <v>165597302.00477588</v>
      </c>
      <c r="B4818">
        <v>151257064.49488595</v>
      </c>
    </row>
    <row r="4819" spans="1:2" x14ac:dyDescent="0.25">
      <c r="A4819">
        <f ca="1">31264.2501637827*(((RANDBETWEEN(3800,4910))))</f>
        <v>123118617.14497636</v>
      </c>
      <c r="B4819">
        <v>153308365.04874623</v>
      </c>
    </row>
    <row r="4820" spans="1:2" x14ac:dyDescent="0.25">
      <c r="A4820">
        <f ca="1">34064.5609486317*(((RANDBETWEEN(3800,4910))))</f>
        <v>139255925.15800652</v>
      </c>
      <c r="B4820">
        <v>166723000.98730353</v>
      </c>
    </row>
    <row r="4821" spans="1:2" x14ac:dyDescent="0.25">
      <c r="A4821">
        <f ca="1">39522.5744384513*(((RANDBETWEEN(3800,4910))))</f>
        <v>193028253.55739599</v>
      </c>
      <c r="B4821">
        <v>192673913.92242354</v>
      </c>
    </row>
    <row r="4822" spans="1:2" x14ac:dyDescent="0.25">
      <c r="A4822">
        <f ca="1">35018.0376143228*(((RANDBETWEEN(3800,4910))))</f>
        <v>145955180.77649745</v>
      </c>
      <c r="B4822">
        <v>179365989.11754662</v>
      </c>
    </row>
    <row r="4823" spans="1:2" x14ac:dyDescent="0.25">
      <c r="A4823">
        <f ca="1">33520.0362213264*(((RANDBETWEEN(3800,4910))))</f>
        <v>137566228.65232334</v>
      </c>
      <c r="B4823">
        <v>151467785.33312315</v>
      </c>
    </row>
    <row r="4824" spans="1:2" x14ac:dyDescent="0.25">
      <c r="A4824">
        <f ca="1">32882.8458089194*(((RANDBETWEEN(3800,4910))))</f>
        <v>135707504.65341038</v>
      </c>
      <c r="B4824">
        <v>160973097.45108673</v>
      </c>
    </row>
    <row r="4825" spans="1:2" x14ac:dyDescent="0.25">
      <c r="A4825">
        <f ca="1">32348.3109703858*(((RANDBETWEEN(3800,4910))))</f>
        <v>146311410.51905489</v>
      </c>
      <c r="B4825">
        <v>168476625.81489921</v>
      </c>
    </row>
    <row r="4826" spans="1:2" x14ac:dyDescent="0.25">
      <c r="A4826">
        <f ca="1">37271.1387623299*(((RANDBETWEEN(3800,4910))))</f>
        <v>146251948.50338262</v>
      </c>
      <c r="B4826">
        <v>191966057.55038071</v>
      </c>
    </row>
    <row r="4827" spans="1:2" x14ac:dyDescent="0.25">
      <c r="A4827">
        <f ca="1">37951.9849364435*(((RANDBETWEEN(3800,4910))))</f>
        <v>154047106.85702434</v>
      </c>
      <c r="B4827">
        <v>173558987.36850142</v>
      </c>
    </row>
    <row r="4828" spans="1:2" x14ac:dyDescent="0.25">
      <c r="A4828">
        <f ca="1">30532.1547342561*(((RANDBETWEEN(3800,4910))))</f>
        <v>134982656.08014637</v>
      </c>
      <c r="B4828">
        <v>149490600.59185687</v>
      </c>
    </row>
    <row r="4829" spans="1:2" x14ac:dyDescent="0.25">
      <c r="A4829">
        <f ca="1">31170.0664218711*(((RANDBETWEEN(3800,4910))))</f>
        <v>137927543.91677946</v>
      </c>
      <c r="B4829">
        <v>161256405.24514177</v>
      </c>
    </row>
    <row r="4830" spans="1:2" x14ac:dyDescent="0.25">
      <c r="A4830">
        <f ca="1">31113.820604765*(((RANDBETWEEN(3800,4910))))</f>
        <v>120037119.8931832</v>
      </c>
      <c r="B4830">
        <v>163026148.31108633</v>
      </c>
    </row>
    <row r="4831" spans="1:2" x14ac:dyDescent="0.25">
      <c r="A4831">
        <f ca="1">31206.5471649275*(((RANDBETWEEN(3800,4910))))</f>
        <v>119084183.98136342</v>
      </c>
      <c r="B4831">
        <v>167913305.7085456</v>
      </c>
    </row>
    <row r="4832" spans="1:2" x14ac:dyDescent="0.25">
      <c r="A4832">
        <f ca="1">31686.8649824053*(((RANDBETWEEN(3800,4910))))</f>
        <v>136855569.85900849</v>
      </c>
      <c r="B4832">
        <v>194375028.38642648</v>
      </c>
    </row>
    <row r="4833" spans="1:2" x14ac:dyDescent="0.25">
      <c r="A4833">
        <f ca="1">30236.461099793*(((RANDBETWEEN(3800,4910))))</f>
        <v>116228956.46760434</v>
      </c>
      <c r="B4833">
        <v>149416281.04505154</v>
      </c>
    </row>
    <row r="4834" spans="1:2" x14ac:dyDescent="0.25">
      <c r="A4834">
        <f ca="1">31767.883985337*(((RANDBETWEEN(3800,4910))))</f>
        <v>129454127.24024834</v>
      </c>
      <c r="B4834">
        <v>157181724.05323967</v>
      </c>
    </row>
    <row r="4835" spans="1:2" x14ac:dyDescent="0.25">
      <c r="A4835">
        <f ca="1">31315.8211422994*(((RANDBETWEEN(3800,4910))))</f>
        <v>140482773.64435488</v>
      </c>
      <c r="B4835">
        <v>189556987.60897237</v>
      </c>
    </row>
    <row r="4836" spans="1:2" x14ac:dyDescent="0.25">
      <c r="A4836">
        <f ca="1">30831.0029369587*(((RANDBETWEEN(3800,4910))))</f>
        <v>124063955.81832168</v>
      </c>
      <c r="B4836">
        <v>162634473.34137964</v>
      </c>
    </row>
    <row r="4837" spans="1:2" x14ac:dyDescent="0.25">
      <c r="A4837">
        <f ca="1">38738.6802370977*(((RANDBETWEEN(3800,4910))))</f>
        <v>155806971.91360712</v>
      </c>
      <c r="B4837">
        <v>169497506.03247929</v>
      </c>
    </row>
    <row r="4838" spans="1:2" x14ac:dyDescent="0.25">
      <c r="A4838">
        <f ca="1">38300.9681630941*(((RANDBETWEEN(3800,4910))))</f>
        <v>147573630.33240148</v>
      </c>
      <c r="B4838">
        <v>199748607.36850137</v>
      </c>
    </row>
    <row r="4839" spans="1:2" x14ac:dyDescent="0.25">
      <c r="A4839">
        <f ca="1">32472.4695570144*(((RANDBETWEEN(3800,4910))))</f>
        <v>125441149.89874646</v>
      </c>
      <c r="B4839">
        <v>159846778.50483191</v>
      </c>
    </row>
    <row r="4840" spans="1:2" x14ac:dyDescent="0.25">
      <c r="A4840">
        <f ca="1">33623.6099978173*(((RANDBETWEEN(3800,4910))))</f>
        <v>163209002.92940506</v>
      </c>
      <c r="B4840">
        <v>175604559.14179444</v>
      </c>
    </row>
    <row r="4841" spans="1:2" x14ac:dyDescent="0.25">
      <c r="A4841">
        <f ca="1">31202.8845998873*(((RANDBETWEEN(3800,4910))))</f>
        <v>125154770.13014804</v>
      </c>
      <c r="B4841">
        <v>163706559.34625506</v>
      </c>
    </row>
    <row r="4842" spans="1:2" x14ac:dyDescent="0.25">
      <c r="A4842">
        <f ca="1">30331.0776822198*(((RANDBETWEEN(3800,4910))))</f>
        <v>146165463.35061702</v>
      </c>
      <c r="B4842">
        <v>183182107.03760341</v>
      </c>
    </row>
    <row r="4843" spans="1:2" x14ac:dyDescent="0.25">
      <c r="A4843">
        <f ca="1">31333.2292780351*(((RANDBETWEEN(3800,4910))))</f>
        <v>119473603.23714791</v>
      </c>
      <c r="B4843">
        <v>159092991.42923912</v>
      </c>
    </row>
    <row r="4844" spans="1:2" x14ac:dyDescent="0.25">
      <c r="A4844">
        <f ca="1">31272.8598850542*(((RANDBETWEEN(3800,4910))))</f>
        <v>122057972.13136639</v>
      </c>
      <c r="B4844">
        <v>150357874.03266191</v>
      </c>
    </row>
    <row r="4845" spans="1:2" x14ac:dyDescent="0.25">
      <c r="A4845">
        <f ca="1">33097.7595055296*(((RANDBETWEEN(3800,4910))))</f>
        <v>129974901.57821475</v>
      </c>
      <c r="B4845">
        <v>150383306.20410791</v>
      </c>
    </row>
    <row r="4846" spans="1:2" x14ac:dyDescent="0.25">
      <c r="A4846">
        <f ca="1">30438.3834628373*(((RANDBETWEEN(3800,4910))))</f>
        <v>131067679.19097725</v>
      </c>
      <c r="B4846">
        <v>177389869.94986746</v>
      </c>
    </row>
    <row r="4847" spans="1:2" x14ac:dyDescent="0.25">
      <c r="A4847">
        <f ca="1">28962.0709309688*(((RANDBETWEEN(3800,4910))))</f>
        <v>134702591.89993605</v>
      </c>
      <c r="B4847">
        <v>151213173.12308604</v>
      </c>
    </row>
    <row r="4848" spans="1:2" x14ac:dyDescent="0.25">
      <c r="A4848">
        <f ca="1">30355.8111832447*(((RANDBETWEEN(3800,4910))))</f>
        <v>122698188.80267519</v>
      </c>
      <c r="B4848">
        <v>169653955.94367525</v>
      </c>
    </row>
    <row r="4849" spans="1:2" x14ac:dyDescent="0.25">
      <c r="A4849">
        <f ca="1">34708.3840717726*(((RANDBETWEEN(3800,4910))))</f>
        <v>162226987.15146512</v>
      </c>
      <c r="B4849">
        <v>194007489.97336119</v>
      </c>
    </row>
    <row r="4850" spans="1:2" x14ac:dyDescent="0.25">
      <c r="A4850">
        <f ca="1">29729.1113320615*(((RANDBETWEEN(3800,4910))))</f>
        <v>141926777.49926147</v>
      </c>
      <c r="B4850">
        <v>148611650.64698285</v>
      </c>
    </row>
    <row r="4851" spans="1:2" x14ac:dyDescent="0.25">
      <c r="A4851">
        <f ca="1">39344.294152556*(((RANDBETWEEN(3800,4910))))</f>
        <v>175318174.74378937</v>
      </c>
      <c r="B4851">
        <v>148334532.31766981</v>
      </c>
    </row>
    <row r="4852" spans="1:2" x14ac:dyDescent="0.25">
      <c r="A4852">
        <f ca="1">30942.6412067855*(((RANDBETWEEN(3800,4910))))</f>
        <v>120428759.57680929</v>
      </c>
      <c r="B4852">
        <v>175715329.64244184</v>
      </c>
    </row>
    <row r="4853" spans="1:2" x14ac:dyDescent="0.25">
      <c r="A4853">
        <f ca="1">30040.164707258*(((RANDBETWEEN(3800,4910))))</f>
        <v>117547164.49950069</v>
      </c>
      <c r="B4853">
        <v>191194869.53348318</v>
      </c>
    </row>
    <row r="4854" spans="1:2" x14ac:dyDescent="0.25">
      <c r="A4854">
        <f ca="1">29240.7295877317*(((RANDBETWEEN(3800,4910))))</f>
        <v>113483271.52998669</v>
      </c>
      <c r="B4854">
        <v>158732955.18836284</v>
      </c>
    </row>
    <row r="4855" spans="1:2" x14ac:dyDescent="0.25">
      <c r="A4855">
        <f ca="1">31480.420306677*(((RANDBETWEEN(3800,4910))))</f>
        <v>123655090.96462731</v>
      </c>
      <c r="B4855">
        <v>157178936.86799455</v>
      </c>
    </row>
    <row r="4856" spans="1:2" x14ac:dyDescent="0.25">
      <c r="A4856">
        <f ca="1">31431.3563773822*(((RANDBETWEEN(3800,4910))))</f>
        <v>148041688.53746998</v>
      </c>
      <c r="B4856">
        <v>196916522.67697179</v>
      </c>
    </row>
    <row r="4857" spans="1:2" x14ac:dyDescent="0.25">
      <c r="A4857">
        <f ca="1">41736.4051975802*(((RANDBETWEEN(3800,4910))))</f>
        <v>181052525.74710277</v>
      </c>
      <c r="B4857">
        <v>167821506.61757463</v>
      </c>
    </row>
    <row r="4858" spans="1:2" x14ac:dyDescent="0.25">
      <c r="A4858">
        <f ca="1">30712.4116779861*(((RANDBETWEEN(3800,4910))))</f>
        <v>129114978.69425362</v>
      </c>
      <c r="B4858">
        <v>146188537.62934342</v>
      </c>
    </row>
    <row r="4859" spans="1:2" x14ac:dyDescent="0.25">
      <c r="A4859">
        <f ca="1">34010.5969452849*(((RANDBETWEEN(3800,4910))))</f>
        <v>158727455.94364458</v>
      </c>
      <c r="B4859">
        <v>183286462.8357963</v>
      </c>
    </row>
    <row r="4860" spans="1:2" x14ac:dyDescent="0.25">
      <c r="A4860">
        <f ca="1">36923.52169654*(((RANDBETWEEN(3800,4910))))</f>
        <v>145552522.52776057</v>
      </c>
      <c r="B4860">
        <v>166108361.34401953</v>
      </c>
    </row>
    <row r="4861" spans="1:2" x14ac:dyDescent="0.25">
      <c r="A4861">
        <f ca="1">30572.6067531015*(((RANDBETWEEN(3800,4910))))</f>
        <v>144761292.9759354</v>
      </c>
      <c r="B4861">
        <v>170146593.80394191</v>
      </c>
    </row>
    <row r="4862" spans="1:2" x14ac:dyDescent="0.25">
      <c r="A4862">
        <f ca="1">32552.6338998975*(((RANDBETWEEN(3800,4910))))</f>
        <v>132163693.63358384</v>
      </c>
      <c r="B4862">
        <v>182399152.18185425</v>
      </c>
    </row>
    <row r="4863" spans="1:2" x14ac:dyDescent="0.25">
      <c r="A4863">
        <f ca="1">31803.3946244853*(((RANDBETWEEN(3800,4910))))</f>
        <v>135259837.33793592</v>
      </c>
      <c r="B4863">
        <v>148223138.43625098</v>
      </c>
    </row>
    <row r="4864" spans="1:2" x14ac:dyDescent="0.25">
      <c r="A4864">
        <f ca="1">32104.3865283107*(((RANDBETWEEN(3800,4910))))</f>
        <v>124083453.93192102</v>
      </c>
      <c r="B4864">
        <v>177336764.07564169</v>
      </c>
    </row>
    <row r="4865" spans="1:2" x14ac:dyDescent="0.25">
      <c r="A4865">
        <f ca="1">31315.1302419731*(((RANDBETWEEN(3800,4910))))</f>
        <v>150594461.3336485</v>
      </c>
      <c r="B4865">
        <v>167506896.87288356</v>
      </c>
    </row>
    <row r="4866" spans="1:2" x14ac:dyDescent="0.25">
      <c r="A4866">
        <f ca="1">36900.7186464895*(((RANDBETWEEN(3800,4910))))</f>
        <v>170407518.70948836</v>
      </c>
      <c r="B4866">
        <v>187023091.95336375</v>
      </c>
    </row>
    <row r="4867" spans="1:2" x14ac:dyDescent="0.25">
      <c r="A4867">
        <f ca="1">31468.4374391928*(((RANDBETWEEN(3800,4910))))</f>
        <v>131034573.49679898</v>
      </c>
      <c r="B4867">
        <v>147298476.4469637</v>
      </c>
    </row>
    <row r="4868" spans="1:2" x14ac:dyDescent="0.25">
      <c r="A4868">
        <f ca="1">32505.8747182788*(((RANDBETWEEN(3800,4910))))</f>
        <v>156678316.14210397</v>
      </c>
      <c r="B4868">
        <v>176723624.3966915</v>
      </c>
    </row>
    <row r="4869" spans="1:2" x14ac:dyDescent="0.25">
      <c r="A4869">
        <f ca="1">28429.2160723736*(((RANDBETWEEN(3800,4910))))</f>
        <v>109367194.23042135</v>
      </c>
      <c r="B4869">
        <v>145990467.16589212</v>
      </c>
    </row>
    <row r="4870" spans="1:2" x14ac:dyDescent="0.25">
      <c r="A4870">
        <f ca="1">29626.4093629023*(((RANDBETWEEN(3800,4910))))</f>
        <v>138829354.27456003</v>
      </c>
      <c r="B4870">
        <v>147481528.87660125</v>
      </c>
    </row>
    <row r="4871" spans="1:2" x14ac:dyDescent="0.25">
      <c r="A4871">
        <f ca="1">30029.61613183*(((RANDBETWEEN(3800,4910))))</f>
        <v>118076450.63035572</v>
      </c>
      <c r="B4871">
        <v>164363277.77396855</v>
      </c>
    </row>
    <row r="4872" spans="1:2" x14ac:dyDescent="0.25">
      <c r="A4872">
        <f ca="1">39379.8678271087*(((RANDBETWEEN(3800,4910))))</f>
        <v>152203189.15177497</v>
      </c>
      <c r="B4872">
        <v>155252402.77471918</v>
      </c>
    </row>
    <row r="4873" spans="1:2" x14ac:dyDescent="0.25">
      <c r="A4873">
        <f ca="1">28914.1061902618*(((RANDBETWEEN(3800,4910))))</f>
        <v>131385698.52854951</v>
      </c>
      <c r="B4873">
        <v>162321066.31395069</v>
      </c>
    </row>
    <row r="4874" spans="1:2" x14ac:dyDescent="0.25">
      <c r="A4874">
        <f ca="1">37247.8710703757*(((RANDBETWEEN(3800,4910))))</f>
        <v>160463828.57117847</v>
      </c>
      <c r="B4874">
        <v>153411327.69204438</v>
      </c>
    </row>
    <row r="4875" spans="1:2" x14ac:dyDescent="0.25">
      <c r="A4875">
        <f ca="1">30361.1651738873*(((RANDBETWEEN(3800,4910))))</f>
        <v>146522983.12918031</v>
      </c>
      <c r="B4875">
        <v>163035535.90015826</v>
      </c>
    </row>
    <row r="4876" spans="1:2" x14ac:dyDescent="0.25">
      <c r="A4876">
        <f ca="1">32099.3310583269*(((RANDBETWEEN(3800,4910))))</f>
        <v>139632090.10372183</v>
      </c>
      <c r="B4876">
        <v>144265670.43726501</v>
      </c>
    </row>
    <row r="4877" spans="1:2" x14ac:dyDescent="0.25">
      <c r="A4877">
        <f ca="1">31439.8924411498*(((RANDBETWEEN(3800,4910))))</f>
        <v>147453095.54899243</v>
      </c>
      <c r="B4877">
        <v>192011650.98936394</v>
      </c>
    </row>
    <row r="4878" spans="1:2" x14ac:dyDescent="0.25">
      <c r="A4878">
        <f ca="1">34317.6125916728*(((RANDBETWEEN(3800,4910))))</f>
        <v>165307939.8540878</v>
      </c>
      <c r="B4878">
        <v>195953434.42586979</v>
      </c>
    </row>
    <row r="4879" spans="1:2" x14ac:dyDescent="0.25">
      <c r="A4879">
        <f ca="1">32715.5628881061*(((RANDBETWEEN(3800,4910))))</f>
        <v>130698673.73798399</v>
      </c>
      <c r="B4879">
        <v>150787897.37076634</v>
      </c>
    </row>
    <row r="4880" spans="1:2" x14ac:dyDescent="0.25">
      <c r="A4880">
        <f ca="1">41492.6884323088*(((RANDBETWEEN(3800,4910))))</f>
        <v>185430824.60398784</v>
      </c>
      <c r="B4880">
        <v>150534506.31484309</v>
      </c>
    </row>
    <row r="4881" spans="1:2" x14ac:dyDescent="0.25">
      <c r="A4881">
        <f ca="1">35875.2316668089*(((RANDBETWEEN(3800,4910))))</f>
        <v>148523459.10058874</v>
      </c>
      <c r="B4881">
        <v>179478064.52891901</v>
      </c>
    </row>
    <row r="4882" spans="1:2" x14ac:dyDescent="0.25">
      <c r="A4882">
        <f ca="1">37358.3513594277*(((RANDBETWEEN(3800,4910))))</f>
        <v>143231919.11204588</v>
      </c>
      <c r="B4882">
        <v>154277419.90271524</v>
      </c>
    </row>
    <row r="4883" spans="1:2" x14ac:dyDescent="0.25">
      <c r="A4883">
        <f ca="1">30254.3616698299*(((RANDBETWEEN(3800,4910))))</f>
        <v>120563631.25427207</v>
      </c>
      <c r="B4883">
        <v>161155359.65028432</v>
      </c>
    </row>
    <row r="4884" spans="1:2" x14ac:dyDescent="0.25">
      <c r="A4884">
        <f ca="1">32930.9110880213*(((RANDBETWEEN(3800,4910))))</f>
        <v>154017871.15867546</v>
      </c>
      <c r="B4884">
        <v>192637472.1010589</v>
      </c>
    </row>
    <row r="4885" spans="1:2" x14ac:dyDescent="0.25">
      <c r="A4885">
        <f ca="1">30918.8299815859*(((RANDBETWEEN(3800,4910))))</f>
        <v>123706238.75632536</v>
      </c>
      <c r="B4885">
        <v>150596102.64684802</v>
      </c>
    </row>
    <row r="4886" spans="1:2" x14ac:dyDescent="0.25">
      <c r="A4886">
        <f ca="1">30720.6439423655*(((RANDBETWEEN(3800,4910))))</f>
        <v>119656908.15551376</v>
      </c>
      <c r="B4886">
        <v>145342341.28185302</v>
      </c>
    </row>
    <row r="4887" spans="1:2" x14ac:dyDescent="0.25">
      <c r="A4887">
        <f ca="1">32598.1279662048*(((RANDBETWEEN(3800,4910))))</f>
        <v>139715576.46315381</v>
      </c>
      <c r="B4887">
        <v>148088390.83867136</v>
      </c>
    </row>
    <row r="4888" spans="1:2" x14ac:dyDescent="0.25">
      <c r="A4888">
        <f ca="1">35186.7521083271*(((RANDBETWEEN(3800,4910))))</f>
        <v>139867339.63060018</v>
      </c>
      <c r="B4888">
        <v>155667439.90735584</v>
      </c>
    </row>
    <row r="4889" spans="1:2" x14ac:dyDescent="0.25">
      <c r="A4889">
        <f ca="1">30513.2699364942*(((RANDBETWEEN(3800,4910))))</f>
        <v>125531592.51873711</v>
      </c>
      <c r="B4889">
        <v>145569493.70677447</v>
      </c>
    </row>
    <row r="4890" spans="1:2" x14ac:dyDescent="0.25">
      <c r="A4890">
        <f ca="1">31444.6755017626*(((RANDBETWEEN(3800,4910))))</f>
        <v>152349452.80603981</v>
      </c>
      <c r="B4890">
        <v>182852537.52039972</v>
      </c>
    </row>
    <row r="4891" spans="1:2" x14ac:dyDescent="0.25">
      <c r="A4891">
        <f ca="1">35786.9999676361*(((RANDBETWEEN(3800,4910))))</f>
        <v>151557944.86293891</v>
      </c>
      <c r="B4891">
        <v>173337811.2997078</v>
      </c>
    </row>
    <row r="4892" spans="1:2" x14ac:dyDescent="0.25">
      <c r="A4892">
        <f ca="1">41054.2274381667*(((RANDBETWEEN(3800,4910))))</f>
        <v>189588422.30945385</v>
      </c>
      <c r="B4892">
        <v>164168886.07627583</v>
      </c>
    </row>
    <row r="4893" spans="1:2" x14ac:dyDescent="0.25">
      <c r="A4893">
        <f ca="1">39050.5471146291*(((RANDBETWEEN(3800,4910))))</f>
        <v>171510002.92745119</v>
      </c>
      <c r="B4893">
        <v>157224789.9702737</v>
      </c>
    </row>
    <row r="4894" spans="1:2" x14ac:dyDescent="0.25">
      <c r="A4894">
        <f ca="1">31114.0021805754*(((RANDBETWEEN(3800,4910))))</f>
        <v>122029116.55221666</v>
      </c>
      <c r="B4894">
        <v>158930072.52842286</v>
      </c>
    </row>
    <row r="4895" spans="1:2" x14ac:dyDescent="0.25">
      <c r="A4895">
        <f ca="1">33420.8146268639*(((RANDBETWEEN(3800,4910))))</f>
        <v>147786842.27999213</v>
      </c>
      <c r="B4895">
        <v>166887374.89482534</v>
      </c>
    </row>
    <row r="4896" spans="1:2" x14ac:dyDescent="0.25">
      <c r="A4896">
        <f ca="1">33983.4469865665*(((RANDBETWEEN(3800,4910))))</f>
        <v>154896551.36477011</v>
      </c>
      <c r="B4896">
        <v>170323499.67539814</v>
      </c>
    </row>
    <row r="4897" spans="1:2" x14ac:dyDescent="0.25">
      <c r="A4897">
        <f ca="1">32256.4494887878*(((RANDBETWEEN(3800,4910))))</f>
        <v>147411974.1637601</v>
      </c>
      <c r="B4897">
        <v>175875758.52027395</v>
      </c>
    </row>
    <row r="4898" spans="1:2" x14ac:dyDescent="0.25">
      <c r="A4898">
        <f ca="1">38963.7219317151*(((RANDBETWEEN(3800,4910))))</f>
        <v>191194983.51892602</v>
      </c>
      <c r="B4898">
        <v>176025350.11261317</v>
      </c>
    </row>
    <row r="4899" spans="1:2" x14ac:dyDescent="0.25">
      <c r="A4899">
        <f ca="1">32064.822471131*(((RANDBETWEEN(3800,4910))))</f>
        <v>129830466.18560942</v>
      </c>
      <c r="B4899">
        <v>175330586.67660779</v>
      </c>
    </row>
    <row r="4900" spans="1:2" x14ac:dyDescent="0.25">
      <c r="A4900">
        <f ca="1">41028.1873597033*(((RANDBETWEEN(3800,4910))))</f>
        <v>162594706.5065043</v>
      </c>
      <c r="B4900">
        <v>146211355.75368294</v>
      </c>
    </row>
    <row r="4901" spans="1:2" x14ac:dyDescent="0.25">
      <c r="A4901">
        <f ca="1">36766.1891378185*(((RANDBETWEEN(3800,4910))))</f>
        <v>155079785.78331858</v>
      </c>
      <c r="B4901">
        <v>154680124.02478749</v>
      </c>
    </row>
    <row r="4902" spans="1:2" x14ac:dyDescent="0.25">
      <c r="A4902">
        <f ca="1">38083.5122054837*(((RANDBETWEEN(3800,4910))))</f>
        <v>166577282.38678557</v>
      </c>
      <c r="B4902">
        <v>195903527.5763391</v>
      </c>
    </row>
    <row r="4903" spans="1:2" x14ac:dyDescent="0.25">
      <c r="A4903">
        <f ca="1">30823.9468896284*(((RANDBETWEEN(3800,4910))))</f>
        <v>150081797.40560046</v>
      </c>
      <c r="B4903">
        <v>175270312.82889327</v>
      </c>
    </row>
    <row r="4904" spans="1:2" x14ac:dyDescent="0.25">
      <c r="A4904">
        <f ca="1">32164.195695626*(((RANDBETWEEN(3800,4910))))</f>
        <v>145542985.52270752</v>
      </c>
      <c r="B4904">
        <v>146292923.92921281</v>
      </c>
    </row>
    <row r="4905" spans="1:2" x14ac:dyDescent="0.25">
      <c r="A4905">
        <f ca="1">31261.4042464567*(((RANDBETWEEN(3800,4910))))</f>
        <v>130735192.55868177</v>
      </c>
      <c r="B4905">
        <v>176360033.99495143</v>
      </c>
    </row>
    <row r="4906" spans="1:2" x14ac:dyDescent="0.25">
      <c r="A4906">
        <f ca="1">31077.3314335637*(((RANDBETWEEN(3800,4910))))</f>
        <v>141432935.35414848</v>
      </c>
      <c r="B4906">
        <v>149237367.55519429</v>
      </c>
    </row>
    <row r="4907" spans="1:2" x14ac:dyDescent="0.25">
      <c r="A4907">
        <f ca="1">32084.9838743751*(((RANDBETWEEN(3800,4910))))</f>
        <v>135398631.94986305</v>
      </c>
      <c r="B4907">
        <v>181015844.84128052</v>
      </c>
    </row>
    <row r="4908" spans="1:2" x14ac:dyDescent="0.25">
      <c r="A4908">
        <f ca="1">39725.1311376855*(((RANDBETWEEN(3800,4910))))</f>
        <v>178723364.98844701</v>
      </c>
      <c r="B4908">
        <v>145667968.22365212</v>
      </c>
    </row>
    <row r="4909" spans="1:2" x14ac:dyDescent="0.25">
      <c r="A4909">
        <f ca="1">31620.2215186394*(((RANDBETWEEN(3800,4910))))</f>
        <v>120409803.54297888</v>
      </c>
      <c r="B4909">
        <v>179061138.71624658</v>
      </c>
    </row>
    <row r="4910" spans="1:2" x14ac:dyDescent="0.25">
      <c r="A4910">
        <f ca="1">31495.7157047831*(((RANDBETWEEN(3800,4910))))</f>
        <v>125667905.66208471</v>
      </c>
      <c r="B4910">
        <v>156031255.59304819</v>
      </c>
    </row>
    <row r="4911" spans="1:2" x14ac:dyDescent="0.25">
      <c r="A4911">
        <f ca="1">30946.6702143265*(((RANDBETWEEN(3800,4910))))</f>
        <v>150648390.60334134</v>
      </c>
      <c r="B4911">
        <v>154329263.48504117</v>
      </c>
    </row>
    <row r="4912" spans="1:2" x14ac:dyDescent="0.25">
      <c r="A4912">
        <f ca="1">32020.9546005344*(((RANDBETWEEN(3800,4910))))</f>
        <v>155493755.54019514</v>
      </c>
      <c r="B4912">
        <v>154255773.86435491</v>
      </c>
    </row>
    <row r="4913" spans="1:2" x14ac:dyDescent="0.25">
      <c r="A4913">
        <f ca="1">34054.9381979144*(((RANDBETWEEN(3800,4910))))</f>
        <v>154132650.28376064</v>
      </c>
      <c r="B4913">
        <v>152138691.93427002</v>
      </c>
    </row>
    <row r="4914" spans="1:2" x14ac:dyDescent="0.25">
      <c r="A4914">
        <f ca="1">32078.2150578039*(((RANDBETWEEN(3800,4910))))</f>
        <v>142683900.5771119</v>
      </c>
      <c r="B4914">
        <v>144530299.3567653</v>
      </c>
    </row>
    <row r="4915" spans="1:2" x14ac:dyDescent="0.25">
      <c r="A4915">
        <f ca="1">32654.6256256448*(((RANDBETWEEN(3800,4910))))</f>
        <v>154586997.71180242</v>
      </c>
      <c r="B4915">
        <v>150400217.62221116</v>
      </c>
    </row>
    <row r="4916" spans="1:2" x14ac:dyDescent="0.25">
      <c r="A4916">
        <f ca="1">36335.4784564052*(((RANDBETWEEN(3800,4910))))</f>
        <v>152427332.12461966</v>
      </c>
      <c r="B4916">
        <v>158504815.83949134</v>
      </c>
    </row>
    <row r="4917" spans="1:2" x14ac:dyDescent="0.25">
      <c r="A4917">
        <f ca="1">29647.3886023851*(((RANDBETWEEN(3800,4910))))</f>
        <v>121376408.93816459</v>
      </c>
      <c r="B4917">
        <v>194481977.64025816</v>
      </c>
    </row>
    <row r="4918" spans="1:2" x14ac:dyDescent="0.25">
      <c r="A4918">
        <f ca="1">27377.4866203795*(((RANDBETWEEN(3800,4910))))</f>
        <v>131603578.1841644</v>
      </c>
      <c r="B4918">
        <v>162667977.86276731</v>
      </c>
    </row>
    <row r="4919" spans="1:2" x14ac:dyDescent="0.25">
      <c r="A4919">
        <f ca="1">34450.6257318314*(((RANDBETWEEN(3800,4910))))</f>
        <v>140834157.99172679</v>
      </c>
      <c r="B4919">
        <v>158978316.78504246</v>
      </c>
    </row>
    <row r="4920" spans="1:2" x14ac:dyDescent="0.25">
      <c r="A4920">
        <f ca="1">30196.9700267952*(((RANDBETWEEN(3800,4910))))</f>
        <v>125830774.10165565</v>
      </c>
      <c r="B4920">
        <v>165648294.67092189</v>
      </c>
    </row>
    <row r="4921" spans="1:2" x14ac:dyDescent="0.25">
      <c r="A4921">
        <f ca="1">40155.5600096693*(((RANDBETWEEN(3800,4910))))</f>
        <v>168251796.44051439</v>
      </c>
      <c r="B4921">
        <v>187865141.18009636</v>
      </c>
    </row>
    <row r="4922" spans="1:2" x14ac:dyDescent="0.25">
      <c r="A4922">
        <f ca="1">32405.2532609959*(((RANDBETWEEN(3800,4910))))</f>
        <v>132278243.81138541</v>
      </c>
      <c r="B4922">
        <v>184739352.70887908</v>
      </c>
    </row>
    <row r="4923" spans="1:2" x14ac:dyDescent="0.25">
      <c r="A4923">
        <f ca="1">38108.493885495*(((RANDBETWEEN(3800,4910))))</f>
        <v>167029528.70012456</v>
      </c>
      <c r="B4923">
        <v>196800416.14079928</v>
      </c>
    </row>
    <row r="4924" spans="1:2" x14ac:dyDescent="0.25">
      <c r="A4924">
        <f ca="1">35963.8915424866*(((RANDBETWEEN(3800,4910))))</f>
        <v>169749568.08053657</v>
      </c>
      <c r="B4924">
        <v>163561391.99121237</v>
      </c>
    </row>
    <row r="4925" spans="1:2" x14ac:dyDescent="0.25">
      <c r="A4925">
        <f ca="1">34703.4604690984*(((RANDBETWEEN(3800,4910))))</f>
        <v>139716131.84858999</v>
      </c>
      <c r="B4925">
        <v>182073117.02295589</v>
      </c>
    </row>
    <row r="4926" spans="1:2" x14ac:dyDescent="0.25">
      <c r="A4926">
        <f ca="1">31798.6434168588*(((RANDBETWEEN(3800,4910))))</f>
        <v>130024652.9315356</v>
      </c>
      <c r="B4926">
        <v>148904679.71296084</v>
      </c>
    </row>
    <row r="4927" spans="1:2" x14ac:dyDescent="0.25">
      <c r="A4927">
        <f ca="1">28541.145227209*(((RANDBETWEEN(3800,4910))))</f>
        <v>135399192.95787954</v>
      </c>
      <c r="B4927">
        <v>144707800.67954803</v>
      </c>
    </row>
    <row r="4928" spans="1:2" x14ac:dyDescent="0.25">
      <c r="A4928">
        <f ca="1">34503.2735369587*(((RANDBETWEEN(3800,4910))))</f>
        <v>163752536.20640597</v>
      </c>
      <c r="B4928">
        <v>143369980.79015625</v>
      </c>
    </row>
    <row r="4929" spans="1:2" x14ac:dyDescent="0.25">
      <c r="A4929">
        <f ca="1">32902.0655998093*(((RANDBETWEEN(3800,4910))))</f>
        <v>149145063.3639355</v>
      </c>
      <c r="B4929">
        <v>154726683.89738345</v>
      </c>
    </row>
    <row r="4930" spans="1:2" x14ac:dyDescent="0.25">
      <c r="A4930">
        <f ca="1">27912.8551938246*(((RANDBETWEEN(3800,4910))))</f>
        <v>124491334.16445792</v>
      </c>
      <c r="B4930">
        <v>160131333.66013375</v>
      </c>
    </row>
    <row r="4931" spans="1:2" x14ac:dyDescent="0.25">
      <c r="A4931">
        <f ca="1">32082.2364255435*(((RANDBETWEEN(3800,4910))))</f>
        <v>129002672.66711031</v>
      </c>
      <c r="B4931">
        <v>168526069.60348603</v>
      </c>
    </row>
    <row r="4932" spans="1:2" x14ac:dyDescent="0.25">
      <c r="A4932">
        <f ca="1">36057.12053591*(((RANDBETWEEN(3800,4910))))</f>
        <v>153206705.1570816</v>
      </c>
      <c r="B4932">
        <v>197142034.61318004</v>
      </c>
    </row>
    <row r="4933" spans="1:2" x14ac:dyDescent="0.25">
      <c r="A4933">
        <f ca="1">33512.4731884909*(((RANDBETWEEN(3800,4910))))</f>
        <v>159083710.22576612</v>
      </c>
      <c r="B4933">
        <v>182187188.91376787</v>
      </c>
    </row>
    <row r="4934" spans="1:2" x14ac:dyDescent="0.25">
      <c r="A4934">
        <f ca="1">31527.0546585008*(((RANDBETWEEN(3800,4910))))</f>
        <v>151077645.92353588</v>
      </c>
      <c r="B4934">
        <v>167821929.51617539</v>
      </c>
    </row>
    <row r="4935" spans="1:2" x14ac:dyDescent="0.25">
      <c r="A4935">
        <f ca="1">39321.0618901386*(((RANDBETWEEN(3800,4910))))</f>
        <v>175883109.83458984</v>
      </c>
      <c r="B4935">
        <v>177672030.71063879</v>
      </c>
    </row>
    <row r="4936" spans="1:2" x14ac:dyDescent="0.25">
      <c r="A4936">
        <f ca="1">27445.5905621727*(((RANDBETWEEN(3800,4910))))</f>
        <v>125097001.78238305</v>
      </c>
      <c r="B4936">
        <v>168350099.93559372</v>
      </c>
    </row>
    <row r="4937" spans="1:2" x14ac:dyDescent="0.25">
      <c r="A4937">
        <f ca="1">29635.8763658973*(((RANDBETWEEN(3800,4910))))</f>
        <v>128323344.6643354</v>
      </c>
      <c r="B4937">
        <v>155556243.23530221</v>
      </c>
    </row>
    <row r="4938" spans="1:2" x14ac:dyDescent="0.25">
      <c r="A4938">
        <f ca="1">39714.1233751521*(((RANDBETWEEN(3800,4910))))</f>
        <v>170651588.14302868</v>
      </c>
      <c r="B4938">
        <v>182508078.6313726</v>
      </c>
    </row>
    <row r="4939" spans="1:2" x14ac:dyDescent="0.25">
      <c r="A4939">
        <f ca="1">33200.7412990555*(((RANDBETWEEN(3800,4910))))</f>
        <v>144157618.72049916</v>
      </c>
      <c r="B4939">
        <v>151880197.71406516</v>
      </c>
    </row>
    <row r="4940" spans="1:2" x14ac:dyDescent="0.25">
      <c r="A4940">
        <f ca="1">37612.8470115884*(((RANDBETWEEN(3800,4910))))</f>
        <v>153573254.34831545</v>
      </c>
      <c r="B4940">
        <v>153418503.69539589</v>
      </c>
    </row>
    <row r="4941" spans="1:2" x14ac:dyDescent="0.25">
      <c r="A4941">
        <f ca="1">35672.6508996019*(((RANDBETWEEN(3800,4910))))</f>
        <v>139266029.11204588</v>
      </c>
      <c r="B4941">
        <v>198053264.39415267</v>
      </c>
    </row>
    <row r="4942" spans="1:2" x14ac:dyDescent="0.25">
      <c r="A4942">
        <f ca="1">34028.8806521483*(((RANDBETWEEN(3800,4910))))</f>
        <v>133665443.20163846</v>
      </c>
      <c r="B4942">
        <v>161178441.04413423</v>
      </c>
    </row>
    <row r="4943" spans="1:2" x14ac:dyDescent="0.25">
      <c r="A4943">
        <f ca="1">35046.2938936684*(((RANDBETWEEN(3800,4910))))</f>
        <v>166399803.40713778</v>
      </c>
      <c r="B4943">
        <v>143340110.61177981</v>
      </c>
    </row>
    <row r="4944" spans="1:2" x14ac:dyDescent="0.25">
      <c r="A4944">
        <f ca="1">38908.5717934762*(((RANDBETWEEN(3800,4910))))</f>
        <v>168824293.01189309</v>
      </c>
      <c r="B4944">
        <v>145243063.80875683</v>
      </c>
    </row>
    <row r="4945" spans="1:2" x14ac:dyDescent="0.25">
      <c r="A4945">
        <f ca="1">30839.1003772021*(((RANDBETWEEN(3800,4910))))</f>
        <v>125360943.03332661</v>
      </c>
      <c r="B4945">
        <v>149883704.65369266</v>
      </c>
    </row>
    <row r="4946" spans="1:2" x14ac:dyDescent="0.25">
      <c r="A4946">
        <f ca="1">30886.8014725917*(((RANDBETWEEN(3800,4910))))</f>
        <v>137013851.33241671</v>
      </c>
      <c r="B4946">
        <v>143816408.49217567</v>
      </c>
    </row>
    <row r="4947" spans="1:2" x14ac:dyDescent="0.25">
      <c r="A4947">
        <f ca="1">38316.7319564882*(((RANDBETWEEN(3800,4910))))</f>
        <v>165298381.66029015</v>
      </c>
      <c r="B4947">
        <v>200643073.93158937</v>
      </c>
    </row>
    <row r="4948" spans="1:2" x14ac:dyDescent="0.25">
      <c r="A4948">
        <f ca="1">32261.1811871678*(((RANDBETWEEN(3800,4910))))</f>
        <v>142884771.47796607</v>
      </c>
      <c r="B4948">
        <v>187914783.58083755</v>
      </c>
    </row>
    <row r="4949" spans="1:2" x14ac:dyDescent="0.25">
      <c r="A4949">
        <f ca="1">32333.8404655413*(((RANDBETWEEN(3800,4910))))</f>
        <v>152648060.83782053</v>
      </c>
      <c r="B4949">
        <v>171884163.19401976</v>
      </c>
    </row>
    <row r="4950" spans="1:2" x14ac:dyDescent="0.25">
      <c r="A4950">
        <f ca="1">27937.9925532347*(((RANDBETWEEN(3800,4910))))</f>
        <v>118233584.48528905</v>
      </c>
      <c r="B4950">
        <v>184406910.94866145</v>
      </c>
    </row>
    <row r="4951" spans="1:2" x14ac:dyDescent="0.25">
      <c r="A4951">
        <f ca="1">30738.5161448305*(((RANDBETWEEN(3800,4910))))</f>
        <v>138599969.29704058</v>
      </c>
      <c r="B4951">
        <v>152882769.61778039</v>
      </c>
    </row>
    <row r="4952" spans="1:2" x14ac:dyDescent="0.25">
      <c r="A4952">
        <f ca="1">31519.1363925708*(((RANDBETWEEN(3800,4910))))</f>
        <v>121821462.15728615</v>
      </c>
      <c r="B4952">
        <v>182808454.26633495</v>
      </c>
    </row>
    <row r="4953" spans="1:2" x14ac:dyDescent="0.25">
      <c r="A4953">
        <f ca="1">33542.0616615074*(((RANDBETWEEN(3800,4910))))</f>
        <v>146679435.6457718</v>
      </c>
      <c r="B4953">
        <v>192670964.50879902</v>
      </c>
    </row>
    <row r="4954" spans="1:2" x14ac:dyDescent="0.25">
      <c r="A4954">
        <f ca="1">32206.2227599616*(((RANDBETWEEN(3800,4910))))</f>
        <v>157069748.40033284</v>
      </c>
      <c r="B4954">
        <v>172141391.16005969</v>
      </c>
    </row>
    <row r="4955" spans="1:2" x14ac:dyDescent="0.25">
      <c r="A4955">
        <f ca="1">31696.0447211368*(((RANDBETWEEN(3800,4910))))</f>
        <v>139145636.32579064</v>
      </c>
      <c r="B4955">
        <v>187759289.95446855</v>
      </c>
    </row>
    <row r="4956" spans="1:2" x14ac:dyDescent="0.25">
      <c r="A4956">
        <f ca="1">31033.2868401435*(((RANDBETWEEN(3800,4910))))</f>
        <v>137942960.00443795</v>
      </c>
      <c r="B4956">
        <v>145310184.18320283</v>
      </c>
    </row>
    <row r="4957" spans="1:2" x14ac:dyDescent="0.25">
      <c r="A4957">
        <f ca="1">42492.6301099468*(((RANDBETWEEN(3800,4910))))</f>
        <v>175409577.09386039</v>
      </c>
      <c r="B4957">
        <v>167015447.22383654</v>
      </c>
    </row>
    <row r="4958" spans="1:2" x14ac:dyDescent="0.25">
      <c r="A4958">
        <f ca="1">31991.6581493035*(((RANDBETWEEN(3800,4910))))</f>
        <v>152216309.47438601</v>
      </c>
      <c r="B4958">
        <v>160753356.22043732</v>
      </c>
    </row>
    <row r="4959" spans="1:2" x14ac:dyDescent="0.25">
      <c r="A4959">
        <f ca="1">30486.506668181*(((RANDBETWEEN(3800,4910))))</f>
        <v>129476193.8197647</v>
      </c>
      <c r="B4959">
        <v>154119756.37851977</v>
      </c>
    </row>
    <row r="4960" spans="1:2" x14ac:dyDescent="0.25">
      <c r="A4960">
        <f ca="1">31977.7454564279*(((RANDBETWEEN(3800,4910))))</f>
        <v>132068088.73504713</v>
      </c>
      <c r="B4960">
        <v>148577599.49630678</v>
      </c>
    </row>
    <row r="4961" spans="1:2" x14ac:dyDescent="0.25">
      <c r="A4961">
        <f ca="1">41137.85871236*(((RANDBETWEEN(3800,4910))))</f>
        <v>201575507.69056413</v>
      </c>
      <c r="B4961">
        <v>146818691.24552375</v>
      </c>
    </row>
    <row r="4962" spans="1:2" x14ac:dyDescent="0.25">
      <c r="A4962">
        <f ca="1">35881.4214054169*(((RANDBETWEEN(3800,4910))))</f>
        <v>173127858.28113669</v>
      </c>
      <c r="B4962">
        <v>194545954.44967714</v>
      </c>
    </row>
    <row r="4963" spans="1:2" x14ac:dyDescent="0.25">
      <c r="A4963">
        <f ca="1">39420.7879514017*(((RANDBETWEEN(3800,4910))))</f>
        <v>168681551.64404806</v>
      </c>
      <c r="B4963">
        <v>143317270.35792375</v>
      </c>
    </row>
    <row r="4964" spans="1:2" x14ac:dyDescent="0.25">
      <c r="A4964">
        <f ca="1">37929.6515898631*(((RANDBETWEEN(3800,4910))))</f>
        <v>159532114.58696401</v>
      </c>
      <c r="B4964">
        <v>159181979.25444669</v>
      </c>
    </row>
    <row r="4965" spans="1:2" x14ac:dyDescent="0.25">
      <c r="A4965">
        <f ca="1">41109.1478198339*(((RANDBETWEEN(3800,4910))))</f>
        <v>171301818.96524793</v>
      </c>
      <c r="B4965">
        <v>165325393.34605017</v>
      </c>
    </row>
    <row r="4966" spans="1:2" x14ac:dyDescent="0.25">
      <c r="A4966">
        <f ca="1">32588.4897488428*(((RANDBETWEEN(3800,4910))))</f>
        <v>152448955.0450868</v>
      </c>
      <c r="B4966">
        <v>164762400.90483707</v>
      </c>
    </row>
    <row r="4967" spans="1:2" x14ac:dyDescent="0.25">
      <c r="A4967">
        <f ca="1">35565.9206094951*(((RANDBETWEEN(3800,4910))))</f>
        <v>161433713.64649829</v>
      </c>
      <c r="B4967">
        <v>177362808.14835232</v>
      </c>
    </row>
    <row r="4968" spans="1:2" x14ac:dyDescent="0.25">
      <c r="A4968">
        <f ca="1">31232.6166926305*(((RANDBETWEEN(3800,4910))))</f>
        <v>125992375.73807156</v>
      </c>
      <c r="B4968">
        <v>172071064.09743357</v>
      </c>
    </row>
    <row r="4969" spans="1:2" x14ac:dyDescent="0.25">
      <c r="A4969">
        <f ca="1">30561.9831533632*(((RANDBETWEEN(3800,4910))))</f>
        <v>145138857.9953216</v>
      </c>
      <c r="B4969">
        <v>145210789.90633053</v>
      </c>
    </row>
    <row r="4970" spans="1:2" x14ac:dyDescent="0.25">
      <c r="A4970">
        <f ca="1">33156.7281496964*(((RANDBETWEEN(3800,4910))))</f>
        <v>133488987.53067783</v>
      </c>
      <c r="B4970">
        <v>144775420.36422044</v>
      </c>
    </row>
    <row r="4971" spans="1:2" x14ac:dyDescent="0.25">
      <c r="A4971">
        <f ca="1">33316.557489182*(((RANDBETWEEN(3800,4910))))</f>
        <v>155621640.03196895</v>
      </c>
      <c r="B4971">
        <v>148057861.77712494</v>
      </c>
    </row>
    <row r="4972" spans="1:2" x14ac:dyDescent="0.25">
      <c r="A4972">
        <f ca="1">31965.9368155731*(((RANDBETWEEN(3800,4910))))</f>
        <v>139595246.07360765</v>
      </c>
      <c r="B4972">
        <v>153557902.63043034</v>
      </c>
    </row>
    <row r="4973" spans="1:2" x14ac:dyDescent="0.25">
      <c r="A4973">
        <f ca="1">31602.6723867568*(((RANDBETWEEN(3800,4910))))</f>
        <v>154284246.59214702</v>
      </c>
      <c r="B4973">
        <v>190790240.88676256</v>
      </c>
    </row>
    <row r="4974" spans="1:2" x14ac:dyDescent="0.25">
      <c r="A4974">
        <f ca="1">29737.3099195279*(((RANDBETWEEN(3800,4910))))</f>
        <v>119157400.84754856</v>
      </c>
      <c r="B4974">
        <v>148523625.02107131</v>
      </c>
    </row>
    <row r="4975" spans="1:2" x14ac:dyDescent="0.25">
      <c r="A4975">
        <f ca="1">31647.9956711033*(((RANDBETWEEN(3800,4910))))</f>
        <v>140295564.81000075</v>
      </c>
      <c r="B4975">
        <v>155183846.63845536</v>
      </c>
    </row>
    <row r="4976" spans="1:2" x14ac:dyDescent="0.25">
      <c r="A4976">
        <f ca="1">34839.6834668612*(((RANDBETWEEN(3800,4910))))</f>
        <v>171062845.82228842</v>
      </c>
      <c r="B4976">
        <v>195948930.91284323</v>
      </c>
    </row>
    <row r="4977" spans="1:2" x14ac:dyDescent="0.25">
      <c r="A4977">
        <f ca="1">33280.6747786966*(((RANDBETWEEN(3800,4910))))</f>
        <v>157950082.49969393</v>
      </c>
      <c r="B4977">
        <v>147623231.33217773</v>
      </c>
    </row>
    <row r="4978" spans="1:2" x14ac:dyDescent="0.25">
      <c r="A4978">
        <f ca="1">33303.9698981456*(((RANDBETWEEN(3800,4910))))</f>
        <v>160358615.05957115</v>
      </c>
      <c r="B4978">
        <v>169050235.80581436</v>
      </c>
    </row>
    <row r="4979" spans="1:2" x14ac:dyDescent="0.25">
      <c r="A4979">
        <f ca="1">38910.1162481613*(((RANDBETWEEN(3800,4910))))</f>
        <v>157157959.52632338</v>
      </c>
      <c r="B4979">
        <v>145224494.94460884</v>
      </c>
    </row>
    <row r="4980" spans="1:2" x14ac:dyDescent="0.25">
      <c r="A4980">
        <f ca="1">35826.1950747911*(((RANDBETWEEN(3800,4910))))</f>
        <v>150290888.33874857</v>
      </c>
      <c r="B4980">
        <v>159170909.59990445</v>
      </c>
    </row>
    <row r="4981" spans="1:2" x14ac:dyDescent="0.25">
      <c r="A4981">
        <f ca="1">35713.7157462756*(((RANDBETWEEN(3800,4910))))</f>
        <v>151747578.20592502</v>
      </c>
      <c r="B4981">
        <v>188545251.81329742</v>
      </c>
    </row>
    <row r="4982" spans="1:2" x14ac:dyDescent="0.25">
      <c r="A4982">
        <f ca="1">32009.3277603423*(((RANDBETWEEN(3800,4910))))</f>
        <v>146890805.09221065</v>
      </c>
      <c r="B4982">
        <v>183031291.52136928</v>
      </c>
    </row>
    <row r="4983" spans="1:2" x14ac:dyDescent="0.25">
      <c r="A4983">
        <f ca="1">32339.752179897*(((RANDBETWEEN(3800,4910))))</f>
        <v>131784490.13308042</v>
      </c>
      <c r="B4983">
        <v>162697574.39290187</v>
      </c>
    </row>
    <row r="4984" spans="1:2" x14ac:dyDescent="0.25">
      <c r="A4984">
        <f ca="1">32003.4732180867*(((RANDBETWEEN(3800,4910))))</f>
        <v>156496984.03644383</v>
      </c>
      <c r="B4984">
        <v>149972831.37264562</v>
      </c>
    </row>
    <row r="4985" spans="1:2" x14ac:dyDescent="0.25">
      <c r="A4985">
        <f ca="1">28992.7414362193*(((RANDBETWEEN(3800,4910))))</f>
        <v>121943470.4807384</v>
      </c>
      <c r="B4985">
        <v>144480303.44780552</v>
      </c>
    </row>
    <row r="4986" spans="1:2" x14ac:dyDescent="0.25">
      <c r="A4986">
        <f ca="1">30729.8668118759*(((RANDBETWEEN(3800,4910))))</f>
        <v>136409878.77791691</v>
      </c>
      <c r="B4986">
        <v>184162663.92811021</v>
      </c>
    </row>
    <row r="4987" spans="1:2" x14ac:dyDescent="0.25">
      <c r="A4987">
        <f ca="1">37109.9315113075*(((RANDBETWEEN(3800,4910))))</f>
        <v>166549372.62274793</v>
      </c>
      <c r="B4987">
        <v>145035159.47687197</v>
      </c>
    </row>
    <row r="4988" spans="1:2" x14ac:dyDescent="0.25">
      <c r="A4988">
        <f ca="1">29488.1030676279*(((RANDBETWEEN(3800,4910))))</f>
        <v>127624510.07669367</v>
      </c>
      <c r="B4988">
        <v>147688595.31662184</v>
      </c>
    </row>
    <row r="4989" spans="1:2" x14ac:dyDescent="0.25">
      <c r="A4989">
        <f ca="1">29445.7927536128*(((RANDBETWEEN(3800,4910))))</f>
        <v>144284384.49270299</v>
      </c>
      <c r="B4989">
        <v>201544753.58675671</v>
      </c>
    </row>
    <row r="4990" spans="1:2" x14ac:dyDescent="0.25">
      <c r="A4990">
        <f ca="1">29430.8090603307*(((RANDBETWEEN(3800,4910))))</f>
        <v>127494264.84935278</v>
      </c>
      <c r="B4990">
        <v>147762782.40662986</v>
      </c>
    </row>
    <row r="4991" spans="1:2" x14ac:dyDescent="0.25">
      <c r="A4991">
        <f ca="1">31949.1056602373*(((RANDBETWEEN(3800,4910))))</f>
        <v>122141430.93908711</v>
      </c>
      <c r="B4991">
        <v>163936459.84285367</v>
      </c>
    </row>
    <row r="4992" spans="1:2" x14ac:dyDescent="0.25">
      <c r="A4992">
        <f ca="1">29749.9335509006*(((RANDBETWEEN(3800,4910))))</f>
        <v>115935491.04785949</v>
      </c>
      <c r="B4992">
        <v>154386879.4494428</v>
      </c>
    </row>
    <row r="4993" spans="1:2" x14ac:dyDescent="0.25">
      <c r="A4993">
        <f ca="1">34273.5575180567*(((RANDBETWEEN(3800,4910))))</f>
        <v>142852187.73526013</v>
      </c>
      <c r="B4993">
        <v>194790346.26541454</v>
      </c>
    </row>
    <row r="4994" spans="1:2" x14ac:dyDescent="0.25">
      <c r="A4994">
        <f ca="1">33205.0464990886*(((RANDBETWEEN(3800,4910))))</f>
        <v>133318261.69384056</v>
      </c>
      <c r="B4994">
        <v>145424060.08958289</v>
      </c>
    </row>
    <row r="4995" spans="1:2" x14ac:dyDescent="0.25">
      <c r="A4995">
        <f ca="1">41083.5927795239*(((RANDBETWEEN(3800,4910))))</f>
        <v>185040501.87897548</v>
      </c>
      <c r="B4995">
        <v>165558626.54777184</v>
      </c>
    </row>
    <row r="4996" spans="1:2" x14ac:dyDescent="0.25">
      <c r="A4996">
        <f ca="1">28565.3904709262*(((RANDBETWEEN(3800,4910))))</f>
        <v>133514635.0611092</v>
      </c>
      <c r="B4996">
        <v>149390578.09606913</v>
      </c>
    </row>
    <row r="4997" spans="1:2" x14ac:dyDescent="0.25">
      <c r="A4997">
        <f ca="1">33923.8766300247*(((RANDBETWEEN(3800,4910))))</f>
        <v>130640848.90222502</v>
      </c>
      <c r="B4997">
        <v>160967749.50196144</v>
      </c>
    </row>
    <row r="4998" spans="1:2" x14ac:dyDescent="0.25">
      <c r="A4998">
        <f ca="1">32060.2621416532*(((RANDBETWEEN(3800,4910))))</f>
        <v>137442343.80126715</v>
      </c>
      <c r="B4998">
        <v>151474601.77612746</v>
      </c>
    </row>
    <row r="4999" spans="1:2" x14ac:dyDescent="0.25">
      <c r="A4999">
        <f ca="1">30887.1276618131*(((RANDBETWEEN(3800,4910))))</f>
        <v>118019714.79578774</v>
      </c>
      <c r="B4999">
        <v>187567137.38369489</v>
      </c>
    </row>
    <row r="5000" spans="1:2" x14ac:dyDescent="0.25">
      <c r="A5000">
        <f ca="1">35794.9537592784*(((RANDBETWEEN(3800,4910))))</f>
        <v>142571300.82320574</v>
      </c>
      <c r="B5000">
        <v>179925358.85781372</v>
      </c>
    </row>
    <row r="5001" spans="1:2" x14ac:dyDescent="0.25">
      <c r="A5001">
        <f ca="1">30432.9200147153*(((RANDBETWEEN(3800,4910))))</f>
        <v>125140167.10050915</v>
      </c>
      <c r="B5001">
        <v>158902871.05021352</v>
      </c>
    </row>
    <row r="5002" spans="1:2" x14ac:dyDescent="0.25">
      <c r="A5002">
        <f ca="1">36619.5306179773*(((RANDBETWEEN(3800,4910))))</f>
        <v>172148413.43511134</v>
      </c>
      <c r="B5002">
        <v>157160002.94422853</v>
      </c>
    </row>
    <row r="5003" spans="1:2" x14ac:dyDescent="0.25">
      <c r="A5003">
        <f ca="1">31535.3624602041*(((RANDBETWEEN(3800,4910))))</f>
        <v>127213652.16446346</v>
      </c>
      <c r="B5003">
        <v>161275204.53344738</v>
      </c>
    </row>
    <row r="5004" spans="1:2" x14ac:dyDescent="0.25">
      <c r="A5004">
        <f ca="1">35518.4236394078*(((RANDBETWEEN(3800,4910))))</f>
        <v>154398587.56050575</v>
      </c>
      <c r="B5004">
        <v>190932118.83220476</v>
      </c>
    </row>
    <row r="5005" spans="1:2" x14ac:dyDescent="0.25">
      <c r="A5005">
        <f ca="1">30875.744423318*(((RANDBETWEEN(3800,4910))))</f>
        <v>144220602.20131841</v>
      </c>
      <c r="B5005">
        <v>169773519.17216241</v>
      </c>
    </row>
    <row r="5006" spans="1:2" x14ac:dyDescent="0.25">
      <c r="A5006">
        <f ca="1">38995.6216051443*(((RANDBETWEEN(3800,4910))))</f>
        <v>168305102.8478027</v>
      </c>
      <c r="B5006">
        <v>158369813.34218216</v>
      </c>
    </row>
    <row r="5007" spans="1:2" x14ac:dyDescent="0.25">
      <c r="A5007">
        <f ca="1">39558.0718403268*(((RANDBETWEEN(3800,4910))))</f>
        <v>186634982.942662</v>
      </c>
      <c r="B5007">
        <v>195853380.74301338</v>
      </c>
    </row>
    <row r="5008" spans="1:2" x14ac:dyDescent="0.25">
      <c r="A5008">
        <f ca="1">39454.0387649782*(((RANDBETWEEN(3800,4910))))</f>
        <v>187051597.78476185</v>
      </c>
      <c r="B5008">
        <v>156270108.56429821</v>
      </c>
    </row>
    <row r="5009" spans="1:2" x14ac:dyDescent="0.25">
      <c r="A5009">
        <f ca="1">34814.5281900926*(((RANDBETWEEN(3800,4910))))</f>
        <v>168397872.85547802</v>
      </c>
      <c r="B5009">
        <v>156691443.55982226</v>
      </c>
    </row>
    <row r="5010" spans="1:2" x14ac:dyDescent="0.25">
      <c r="A5010">
        <f ca="1">30422.7308819401*(((RANDBETWEEN(3800,4910))))</f>
        <v>125615455.81153078</v>
      </c>
      <c r="B5010">
        <v>192834374.2350693</v>
      </c>
    </row>
    <row r="5011" spans="1:2" x14ac:dyDescent="0.25">
      <c r="A5011">
        <f ca="1">33444.9839644033*(((RANDBETWEEN(3800,4910))))</f>
        <v>164081091.32936254</v>
      </c>
      <c r="B5011">
        <v>146879487.57124794</v>
      </c>
    </row>
    <row r="5012" spans="1:2" x14ac:dyDescent="0.25">
      <c r="A5012">
        <f ca="1">31438.9683581551*(((RANDBETWEEN(3800,4910))))</f>
        <v>142292770.78900999</v>
      </c>
      <c r="B5012">
        <v>180817931.57438275</v>
      </c>
    </row>
    <row r="5013" spans="1:2" x14ac:dyDescent="0.25">
      <c r="A5013">
        <f ca="1">32266.1001989524*(((RANDBETWEEN(3800,4910))))</f>
        <v>126224983.97830187</v>
      </c>
      <c r="B5013">
        <v>173081207.22530186</v>
      </c>
    </row>
    <row r="5014" spans="1:2" x14ac:dyDescent="0.25">
      <c r="A5014">
        <f ca="1">32983.9231312028*(((RANDBETWEEN(3800,4910))))</f>
        <v>159609204.03189027</v>
      </c>
      <c r="B5014">
        <v>196039355.44418958</v>
      </c>
    </row>
    <row r="5015" spans="1:2" x14ac:dyDescent="0.25">
      <c r="A5015">
        <f ca="1">33489.136071616*(((RANDBETWEEN(3800,4910))))</f>
        <v>128531304.24286239</v>
      </c>
      <c r="B5015">
        <v>177921574.21948081</v>
      </c>
    </row>
    <row r="5016" spans="1:2" x14ac:dyDescent="0.25">
      <c r="A5016">
        <f ca="1">40051.8122540613*(((RANDBETWEEN(3800,4910))))</f>
        <v>181114295.01286498</v>
      </c>
      <c r="B5016">
        <v>170681217.95158827</v>
      </c>
    </row>
    <row r="5017" spans="1:2" x14ac:dyDescent="0.25">
      <c r="A5017">
        <f ca="1">30634.3338939746*(((RANDBETWEEN(3800,4910))))</f>
        <v>140397152.23608547</v>
      </c>
      <c r="B5017">
        <v>197794181.53965577</v>
      </c>
    </row>
    <row r="5018" spans="1:2" x14ac:dyDescent="0.25">
      <c r="A5018">
        <f ca="1">28469.659283089*(((RANDBETWEEN(3800,4910))))</f>
        <v>136540485.92169476</v>
      </c>
      <c r="B5018">
        <v>185595474.38518065</v>
      </c>
    </row>
    <row r="5019" spans="1:2" x14ac:dyDescent="0.25">
      <c r="A5019">
        <f ca="1">36003.3264261767*(((RANDBETWEEN(3800,4910))))</f>
        <v>170475750.62794682</v>
      </c>
      <c r="B5019">
        <v>158438793.69978729</v>
      </c>
    </row>
    <row r="5020" spans="1:2" x14ac:dyDescent="0.25">
      <c r="A5020">
        <f ca="1">35656.242073385*(((RANDBETWEEN(3800,4910))))</f>
        <v>145620092.62770429</v>
      </c>
      <c r="B5020">
        <v>177436621.48582608</v>
      </c>
    </row>
    <row r="5021" spans="1:2" x14ac:dyDescent="0.25">
      <c r="A5021">
        <f ca="1">37015.8642960183*(((RANDBETWEEN(3800,4910))))</f>
        <v>143732601.0614391</v>
      </c>
      <c r="B5021">
        <v>175525551.52786484</v>
      </c>
    </row>
    <row r="5022" spans="1:2" x14ac:dyDescent="0.25">
      <c r="A5022">
        <f ca="1">38491.1119558889*(((RANDBETWEEN(3800,4910))))</f>
        <v>177674972.78838322</v>
      </c>
      <c r="B5022">
        <v>188227115.39606553</v>
      </c>
    </row>
    <row r="5023" spans="1:2" x14ac:dyDescent="0.25">
      <c r="A5023">
        <f ca="1">40215.607045177*(((RANDBETWEEN(3800,4910))))</f>
        <v>160540703.32434639</v>
      </c>
      <c r="B5023">
        <v>152843208.37845391</v>
      </c>
    </row>
    <row r="5024" spans="1:2" x14ac:dyDescent="0.25">
      <c r="A5024">
        <f ca="1">31017.0395828256*(((RANDBETWEEN(3800,4910))))</f>
        <v>141964990.17059284</v>
      </c>
      <c r="B5024">
        <v>173750036.51561329</v>
      </c>
    </row>
    <row r="5025" spans="1:2" x14ac:dyDescent="0.25">
      <c r="A5025">
        <f ca="1">39624.4165618626*(((RANDBETWEEN(3800,4910))))</f>
        <v>165392314.72921455</v>
      </c>
      <c r="B5025">
        <v>200080139.34450534</v>
      </c>
    </row>
    <row r="5026" spans="1:2" x14ac:dyDescent="0.25">
      <c r="A5026">
        <f ca="1">30978.9953626463*(((RANDBETWEEN(3800,4910))))</f>
        <v>129678074.58803748</v>
      </c>
      <c r="B5026">
        <v>203075171.29793453</v>
      </c>
    </row>
    <row r="5027" spans="1:2" x14ac:dyDescent="0.25">
      <c r="A5027">
        <f ca="1">35047.4632944023*(((RANDBETWEEN(3800,4910))))</f>
        <v>170891431.0235056</v>
      </c>
      <c r="B5027">
        <v>149142969.28023922</v>
      </c>
    </row>
    <row r="5028" spans="1:2" x14ac:dyDescent="0.25">
      <c r="A5028">
        <f ca="1">39516.9213005956*(((RANDBETWEEN(3800,4910))))</f>
        <v>167117060.18021864</v>
      </c>
      <c r="B5028">
        <v>165034190.8575505</v>
      </c>
    </row>
    <row r="5029" spans="1:2" x14ac:dyDescent="0.25">
      <c r="A5029">
        <f ca="1">31104.3960761668*(((RANDBETWEEN(3800,4910))))</f>
        <v>119254254.5560234</v>
      </c>
      <c r="B5029">
        <v>164158254.20978725</v>
      </c>
    </row>
    <row r="5030" spans="1:2" x14ac:dyDescent="0.25">
      <c r="A5030">
        <f ca="1">39596.405887588*(((RANDBETWEEN(3800,4910))))</f>
        <v>162503649.76266098</v>
      </c>
      <c r="B5030">
        <v>158613046.89641643</v>
      </c>
    </row>
    <row r="5031" spans="1:2" x14ac:dyDescent="0.25">
      <c r="A5031">
        <f ca="1">31039.4238212259*(((RANDBETWEEN(3800,4910))))</f>
        <v>146288804.46943763</v>
      </c>
      <c r="B5031">
        <v>197923146.86029243</v>
      </c>
    </row>
    <row r="5032" spans="1:2" x14ac:dyDescent="0.25">
      <c r="A5032">
        <f ca="1">38716.3247758629*(((RANDBETWEEN(3800,4910))))</f>
        <v>178211242.94329676</v>
      </c>
      <c r="B5032">
        <v>146501238.85799283</v>
      </c>
    </row>
    <row r="5033" spans="1:2" x14ac:dyDescent="0.25">
      <c r="A5033">
        <f ca="1">39766.2852996242*(((RANDBETWEEN(3800,4910))))</f>
        <v>191196299.72059333</v>
      </c>
      <c r="B5033">
        <v>193408814.55924103</v>
      </c>
    </row>
    <row r="5034" spans="1:2" x14ac:dyDescent="0.25">
      <c r="A5034">
        <f ca="1">38964.0901680004*(((RANDBETWEEN(3800,4910))))</f>
        <v>166883198.18954578</v>
      </c>
      <c r="B5034">
        <v>198063730.85227412</v>
      </c>
    </row>
    <row r="5035" spans="1:2" x14ac:dyDescent="0.25">
      <c r="A5035">
        <f ca="1">36355.4637825971*(((RANDBETWEEN(3800,4910))))</f>
        <v>159818618.78829697</v>
      </c>
      <c r="B5035">
        <v>176181799.13614008</v>
      </c>
    </row>
    <row r="5036" spans="1:2" x14ac:dyDescent="0.25">
      <c r="A5036">
        <f ca="1">32707.8319013858*(((RANDBETWEEN(3800,4910))))</f>
        <v>158567569.05791846</v>
      </c>
      <c r="B5036">
        <v>195822394.47678742</v>
      </c>
    </row>
    <row r="5037" spans="1:2" x14ac:dyDescent="0.25">
      <c r="A5037">
        <f ca="1">30964.1159074478*(((RANDBETWEEN(3800,4910))))</f>
        <v>124197068.90477331</v>
      </c>
      <c r="B5037">
        <v>152443670.28172445</v>
      </c>
    </row>
    <row r="5038" spans="1:2" x14ac:dyDescent="0.25">
      <c r="A5038">
        <f ca="1">31120.4797204295*(((RANDBETWEEN(3800,4910))))</f>
        <v>121930039.54464264</v>
      </c>
      <c r="B5038">
        <v>185465072.34976652</v>
      </c>
    </row>
    <row r="5039" spans="1:2" x14ac:dyDescent="0.25">
      <c r="A5039">
        <f ca="1">30780.0830764008*(((RANDBETWEEN(3800,4910))))</f>
        <v>138448813.67765087</v>
      </c>
      <c r="B5039">
        <v>145622115.57184446</v>
      </c>
    </row>
    <row r="5040" spans="1:2" x14ac:dyDescent="0.25">
      <c r="A5040">
        <f ca="1">31312.2434093701*(((RANDBETWEEN(3800,4910))))</f>
        <v>125530783.82816474</v>
      </c>
      <c r="B5040">
        <v>148977886.55803359</v>
      </c>
    </row>
    <row r="5041" spans="1:2" x14ac:dyDescent="0.25">
      <c r="A5041">
        <f ca="1">30439.1455897175*(((RANDBETWEEN(3800,4910))))</f>
        <v>131557987.23875906</v>
      </c>
      <c r="B5041">
        <v>153771398.5951871</v>
      </c>
    </row>
    <row r="5042" spans="1:2" x14ac:dyDescent="0.25">
      <c r="A5042">
        <f ca="1">34372.1770893613*(((RANDBETWEEN(3800,4910))))</f>
        <v>161446115.78873011</v>
      </c>
      <c r="B5042">
        <v>172613053.98027223</v>
      </c>
    </row>
    <row r="5043" spans="1:2" x14ac:dyDescent="0.25">
      <c r="A5043">
        <f ca="1">30837.306853586*(((RANDBETWEEN(3800,4910))))</f>
        <v>126402120.79284883</v>
      </c>
      <c r="B5043">
        <v>192166699.78792483</v>
      </c>
    </row>
    <row r="5044" spans="1:2" x14ac:dyDescent="0.25">
      <c r="A5044">
        <f ca="1">29622.971601057*(((RANDBETWEEN(3800,4910))))</f>
        <v>133273749.23315538</v>
      </c>
      <c r="B5044">
        <v>149255080.05539367</v>
      </c>
    </row>
    <row r="5045" spans="1:2" x14ac:dyDescent="0.25">
      <c r="A5045">
        <f ca="1">31671.4708939241*(((RANDBETWEEN(3800,4910))))</f>
        <v>131848333.33140585</v>
      </c>
      <c r="B5045">
        <v>145169771.59392691</v>
      </c>
    </row>
    <row r="5046" spans="1:2" x14ac:dyDescent="0.25">
      <c r="A5046">
        <f ca="1">30402.0507529457*(((RANDBETWEEN(3800,4910))))</f>
        <v>117777544.61691175</v>
      </c>
      <c r="B5046">
        <v>149360393.59658301</v>
      </c>
    </row>
    <row r="5047" spans="1:2" x14ac:dyDescent="0.25">
      <c r="A5047">
        <f ca="1">32767.6299447738*(((RANDBETWEEN(3800,4910))))</f>
        <v>142113211.0704838</v>
      </c>
      <c r="B5047">
        <v>168978730.00234872</v>
      </c>
    </row>
    <row r="5048" spans="1:2" x14ac:dyDescent="0.25">
      <c r="A5048">
        <f ca="1">36219.400170326*(((RANDBETWEEN(3800,4910))))</f>
        <v>176352259.42931736</v>
      </c>
      <c r="B5048">
        <v>195882340.93140846</v>
      </c>
    </row>
    <row r="5049" spans="1:2" x14ac:dyDescent="0.25">
      <c r="A5049">
        <f ca="1">39418.5373916825*(((RANDBETWEEN(3800,4910))))</f>
        <v>190982813.66270173</v>
      </c>
      <c r="B5049">
        <v>189762637.26064056</v>
      </c>
    </row>
    <row r="5050" spans="1:2" x14ac:dyDescent="0.25">
      <c r="A5050">
        <f ca="1">35585.3322211672*(((RANDBETWEEN(3800,4910))))</f>
        <v>139850355.62918717</v>
      </c>
      <c r="B5050">
        <v>174560423.89822024</v>
      </c>
    </row>
    <row r="5051" spans="1:2" x14ac:dyDescent="0.25">
      <c r="A5051">
        <f ca="1">35576.1148798314*(((RANDBETWEEN(3800,4910))))</f>
        <v>146395712.73050606</v>
      </c>
      <c r="B5051">
        <v>152320098.36790448</v>
      </c>
    </row>
    <row r="5052" spans="1:2" x14ac:dyDescent="0.25">
      <c r="A5052">
        <f ca="1">36807.0847538993*(((RANDBETWEEN(3800,4910))))</f>
        <v>143768473.04873094</v>
      </c>
      <c r="B5052">
        <v>153242714.83613786</v>
      </c>
    </row>
    <row r="5053" spans="1:2" x14ac:dyDescent="0.25">
      <c r="A5053">
        <f ca="1">34294.6180995786*(((RANDBETWEEN(3800,4910))))</f>
        <v>134846438.36754325</v>
      </c>
      <c r="B5053">
        <v>160646572.89796865</v>
      </c>
    </row>
    <row r="5054" spans="1:2" x14ac:dyDescent="0.25">
      <c r="A5054">
        <f ca="1">32960.8577312019*(((RANDBETWEEN(3800,4910))))</f>
        <v>140841745.08542582</v>
      </c>
      <c r="B5054">
        <v>182313026.12110794</v>
      </c>
    </row>
    <row r="5055" spans="1:2" x14ac:dyDescent="0.25">
      <c r="A5055">
        <f ca="1">30279.7895753389*(((RANDBETWEEN(3800,4910))))</f>
        <v>139377871.41528508</v>
      </c>
      <c r="B5055">
        <v>148069777.05773777</v>
      </c>
    </row>
    <row r="5056" spans="1:2" x14ac:dyDescent="0.25">
      <c r="A5056">
        <f ca="1">31281.2626625317*(((RANDBETWEEN(3800,4910))))</f>
        <v>130943365.50535783</v>
      </c>
      <c r="B5056">
        <v>164432028.79319569</v>
      </c>
    </row>
    <row r="5057" spans="1:2" x14ac:dyDescent="0.25">
      <c r="A5057">
        <f ca="1">34734.9094958148*(((RANDBETWEEN(3800,4910))))</f>
        <v>156446032.36914989</v>
      </c>
      <c r="B5057">
        <v>170313696.33812779</v>
      </c>
    </row>
    <row r="5058" spans="1:2" x14ac:dyDescent="0.25">
      <c r="A5058">
        <f ca="1">27157.9726866704*(((RANDBETWEEN(3800,4910))))</f>
        <v>108115889.265635</v>
      </c>
      <c r="B5058">
        <v>197533508.79287222</v>
      </c>
    </row>
    <row r="5059" spans="1:2" x14ac:dyDescent="0.25">
      <c r="A5059">
        <f ca="1">36291.0603615475*(((RANDBETWEEN(3800,4910))))</f>
        <v>167555825.68926466</v>
      </c>
      <c r="B5059">
        <v>171131114.37923053</v>
      </c>
    </row>
    <row r="5060" spans="1:2" x14ac:dyDescent="0.25">
      <c r="A5060">
        <f ca="1">35439.7274879907*(((RANDBETWEEN(3800,4910))))</f>
        <v>147429266.35004124</v>
      </c>
      <c r="B5060">
        <v>146225319.04503757</v>
      </c>
    </row>
    <row r="5061" spans="1:2" x14ac:dyDescent="0.25">
      <c r="A5061">
        <f ca="1">30824.0862699037*(((RANDBETWEEN(3800,4910))))</f>
        <v>117501416.86087275</v>
      </c>
      <c r="B5061">
        <v>165091973.23465553</v>
      </c>
    </row>
    <row r="5062" spans="1:2" x14ac:dyDescent="0.25">
      <c r="A5062">
        <f ca="1">30946.8372961562*(((RANDBETWEEN(3800,4910))))</f>
        <v>136692180.33712193</v>
      </c>
      <c r="B5062">
        <v>152120305.92013747</v>
      </c>
    </row>
    <row r="5063" spans="1:2" x14ac:dyDescent="0.25">
      <c r="A5063">
        <f ca="1">41514.2842464016*(((RANDBETWEEN(3800,4910))))</f>
        <v>166430765.54382417</v>
      </c>
      <c r="B5063">
        <v>198411996.8775126</v>
      </c>
    </row>
    <row r="5064" spans="1:2" x14ac:dyDescent="0.25">
      <c r="A5064">
        <f ca="1">30366.3126876699*(((RANDBETWEEN(3800,4910))))</f>
        <v>115756383.96539763</v>
      </c>
      <c r="B5064">
        <v>153476113.28347328</v>
      </c>
    </row>
    <row r="5065" spans="1:2" x14ac:dyDescent="0.25">
      <c r="A5065">
        <f ca="1">30657.6738752158*(((RANDBETWEEN(3800,4910))))</f>
        <v>135016395.74645028</v>
      </c>
      <c r="B5065">
        <v>196810823.52893272</v>
      </c>
    </row>
    <row r="5066" spans="1:2" x14ac:dyDescent="0.25">
      <c r="A5066">
        <f ca="1">32018.6610767778*(((RANDBETWEEN(3800,4910))))</f>
        <v>130187875.93817866</v>
      </c>
      <c r="B5066">
        <v>192564168.76644292</v>
      </c>
    </row>
    <row r="5067" spans="1:2" x14ac:dyDescent="0.25">
      <c r="A5067">
        <f ca="1">30829.065690647*(((RANDBETWEEN(3800,4910))))</f>
        <v>117489569.3470559</v>
      </c>
      <c r="B5067">
        <v>187277804.17173126</v>
      </c>
    </row>
    <row r="5068" spans="1:2" x14ac:dyDescent="0.25">
      <c r="A5068">
        <f ca="1">31363.4906234351*(((RANDBETWEEN(3800,4910))))</f>
        <v>122599884.84700783</v>
      </c>
      <c r="B5068">
        <v>164343426.16357341</v>
      </c>
    </row>
    <row r="5069" spans="1:2" x14ac:dyDescent="0.25">
      <c r="A5069">
        <f ca="1">34176.4912746068*(((RANDBETWEEN(3800,4910))))</f>
        <v>145386793.88217714</v>
      </c>
      <c r="B5069">
        <v>151050760.04076141</v>
      </c>
    </row>
    <row r="5070" spans="1:2" x14ac:dyDescent="0.25">
      <c r="A5070">
        <f ca="1">30594.2757171057*(((RANDBETWEEN(3800,4910))))</f>
        <v>138653257.54992306</v>
      </c>
      <c r="B5070">
        <v>180748004.88508582</v>
      </c>
    </row>
    <row r="5071" spans="1:2" x14ac:dyDescent="0.25">
      <c r="A5071">
        <f ca="1">34844.6056280568*(((RANDBETWEEN(3800,4910))))</f>
        <v>136939300.11826327</v>
      </c>
      <c r="B5071">
        <v>143128781.48954499</v>
      </c>
    </row>
    <row r="5072" spans="1:2" x14ac:dyDescent="0.25">
      <c r="A5072">
        <f ca="1">38647.8241415946*(((RANDBETWEEN(3800,4910))))</f>
        <v>154629944.39052001</v>
      </c>
      <c r="B5072">
        <v>188015775.39356714</v>
      </c>
    </row>
    <row r="5073" spans="1:2" x14ac:dyDescent="0.25">
      <c r="A5073">
        <f ca="1">28812.1845211964*(((RANDBETWEEN(3800,4910))))</f>
        <v>114067438.51941639</v>
      </c>
      <c r="B5073">
        <v>155476234.06736642</v>
      </c>
    </row>
    <row r="5074" spans="1:2" x14ac:dyDescent="0.25">
      <c r="A5074">
        <f ca="1">28152.3387197008*(((RANDBETWEEN(3800,4910))))</f>
        <v>123307243.5922897</v>
      </c>
      <c r="B5074">
        <v>152519706.84617239</v>
      </c>
    </row>
    <row r="5075" spans="1:2" x14ac:dyDescent="0.25">
      <c r="A5075">
        <f ca="1">40178.4562329614*(((RANDBETWEEN(3800,4910))))</f>
        <v>170838795.90255195</v>
      </c>
      <c r="B5075">
        <v>193408860.60977256</v>
      </c>
    </row>
    <row r="5076" spans="1:2" x14ac:dyDescent="0.25">
      <c r="A5076">
        <f ca="1">30079.6986045434*(((RANDBETWEEN(3800,4910))))</f>
        <v>123537322.1688599</v>
      </c>
      <c r="B5076">
        <v>143484174.40746805</v>
      </c>
    </row>
    <row r="5077" spans="1:2" x14ac:dyDescent="0.25">
      <c r="A5077">
        <f ca="1">33123.435214627*(((RANDBETWEEN(3800,4910))))</f>
        <v>144020696.31319815</v>
      </c>
      <c r="B5077">
        <v>182450985.89188781</v>
      </c>
    </row>
    <row r="5078" spans="1:2" x14ac:dyDescent="0.25">
      <c r="A5078">
        <f ca="1">31044.730888189*(((RANDBETWEEN(3800,4910))))</f>
        <v>119304900.80331017</v>
      </c>
      <c r="B5078">
        <v>165236033.83611315</v>
      </c>
    </row>
    <row r="5079" spans="1:2" x14ac:dyDescent="0.25">
      <c r="A5079">
        <f ca="1">38102.7808560537*(((RANDBETWEEN(3800,4910))))</f>
        <v>157974129.42919847</v>
      </c>
      <c r="B5079">
        <v>185209822.57879585</v>
      </c>
    </row>
    <row r="5080" spans="1:2" x14ac:dyDescent="0.25">
      <c r="A5080">
        <f ca="1">30701.3283875883*(((RANDBETWEEN(3800,4910))))</f>
        <v>120379908.60773386</v>
      </c>
      <c r="B5080">
        <v>171242325.59236747</v>
      </c>
    </row>
    <row r="5081" spans="1:2" x14ac:dyDescent="0.25">
      <c r="A5081">
        <f ca="1">32258.0070246557*(((RANDBETWEEN(3800,4910))))</f>
        <v>128612674.00730246</v>
      </c>
      <c r="B5081">
        <v>162783368.67547557</v>
      </c>
    </row>
    <row r="5082" spans="1:2" x14ac:dyDescent="0.25">
      <c r="A5082">
        <f ca="1">29461.2082305164*(((RANDBETWEEN(3800,4910))))</f>
        <v>119317893.33359128</v>
      </c>
      <c r="B5082">
        <v>144031543.58652207</v>
      </c>
    </row>
    <row r="5083" spans="1:2" x14ac:dyDescent="0.25">
      <c r="A5083">
        <f ca="1">31614.1067190558*(((RANDBETWEEN(3800,4910))))</f>
        <v>148175318.19221455</v>
      </c>
      <c r="B5083">
        <v>147410234.00856498</v>
      </c>
    </row>
    <row r="5084" spans="1:2" x14ac:dyDescent="0.25">
      <c r="A5084">
        <f ca="1">31500.2257057334*(((RANDBETWEEN(3800,4910))))</f>
        <v>136080975.04876846</v>
      </c>
      <c r="B5084">
        <v>180251742.78687692</v>
      </c>
    </row>
    <row r="5085" spans="1:2" x14ac:dyDescent="0.25">
      <c r="A5085">
        <f ca="1">37929.5022205223*(((RANDBETWEEN(3800,4910))))</f>
        <v>179216897.99196798</v>
      </c>
      <c r="B5085">
        <v>161625794.61617023</v>
      </c>
    </row>
    <row r="5086" spans="1:2" x14ac:dyDescent="0.25">
      <c r="A5086">
        <f ca="1">27781.4557117613*(((RANDBETWEEN(3800,4910))))</f>
        <v>128461451.21118426</v>
      </c>
      <c r="B5086">
        <v>155175017.45650223</v>
      </c>
    </row>
    <row r="5087" spans="1:2" x14ac:dyDescent="0.25">
      <c r="A5087">
        <f ca="1">30916.8156443542*(((RANDBETWEEN(3800,4910))))</f>
        <v>142062767.88580763</v>
      </c>
      <c r="B5087">
        <v>192202346.44671544</v>
      </c>
    </row>
    <row r="5088" spans="1:2" x14ac:dyDescent="0.25">
      <c r="A5088">
        <f ca="1">39715.6973808743*(((RANDBETWEEN(3800,4910))))</f>
        <v>153064297.70588964</v>
      </c>
      <c r="B5088">
        <v>168683080.67896685</v>
      </c>
    </row>
    <row r="5089" spans="1:2" x14ac:dyDescent="0.25">
      <c r="A5089">
        <f ca="1">39824.9532271707*(((RANDBETWEEN(3800,4910))))</f>
        <v>171008349.15747103</v>
      </c>
      <c r="B5089">
        <v>165665165.22400621</v>
      </c>
    </row>
    <row r="5090" spans="1:2" x14ac:dyDescent="0.25">
      <c r="A5090">
        <f ca="1">31815.696348091*(((RANDBETWEEN(3800,4910))))</f>
        <v>153956154.6284124</v>
      </c>
      <c r="B5090">
        <v>175063523.32238376</v>
      </c>
    </row>
    <row r="5091" spans="1:2" x14ac:dyDescent="0.25">
      <c r="A5091">
        <f ca="1">31862.4223843306*(((RANDBETWEEN(3800,4910))))</f>
        <v>139939759.11198005</v>
      </c>
      <c r="B5091">
        <v>185728263.90489033</v>
      </c>
    </row>
    <row r="5092" spans="1:2" x14ac:dyDescent="0.25">
      <c r="A5092">
        <f ca="1">32413.3520280745*(((RANDBETWEEN(3800,4910))))</f>
        <v>146443524.4628408</v>
      </c>
      <c r="B5092">
        <v>183460640.67815542</v>
      </c>
    </row>
    <row r="5093" spans="1:2" x14ac:dyDescent="0.25">
      <c r="A5093">
        <f ca="1">32852.4123312029*(((RANDBETWEEN(3800,4910))))</f>
        <v>152040964.26880682</v>
      </c>
      <c r="B5093">
        <v>177187589.03894052</v>
      </c>
    </row>
    <row r="5094" spans="1:2" x14ac:dyDescent="0.25">
      <c r="A5094">
        <f ca="1">40578.3892686697*(((RANDBETWEEN(3800,4910))))</f>
        <v>174811700.96942911</v>
      </c>
      <c r="B5094">
        <v>154131414.40094882</v>
      </c>
    </row>
    <row r="5095" spans="1:2" x14ac:dyDescent="0.25">
      <c r="A5095">
        <f ca="1">31256.9154425481*(((RANDBETWEEN(3800,4910))))</f>
        <v>128028325.65267695</v>
      </c>
      <c r="B5095">
        <v>157534855.66662079</v>
      </c>
    </row>
    <row r="5096" spans="1:2" x14ac:dyDescent="0.25">
      <c r="A5096">
        <f ca="1">40905.7078332523*(((RANDBETWEEN(3800,4910))))</f>
        <v>180189643.00547627</v>
      </c>
      <c r="B5096">
        <v>185949259.39956757</v>
      </c>
    </row>
    <row r="5097" spans="1:2" x14ac:dyDescent="0.25">
      <c r="A5097">
        <f ca="1">30316.3729804389*(((RANDBETWEEN(3800,4910))))</f>
        <v>125964529.73372354</v>
      </c>
      <c r="B5097">
        <v>144096522.35862765</v>
      </c>
    </row>
    <row r="5098" spans="1:2" x14ac:dyDescent="0.25">
      <c r="A5098">
        <f ca="1">40030.6876113267*(((RANDBETWEEN(3800,4910))))</f>
        <v>166687783.21356446</v>
      </c>
      <c r="B5098">
        <v>146692386.19084713</v>
      </c>
    </row>
    <row r="5099" spans="1:2" x14ac:dyDescent="0.25">
      <c r="A5099">
        <f ca="1">35632.7375009616*(((RANDBETWEEN(3800,4910))))</f>
        <v>160632380.65433502</v>
      </c>
      <c r="B5099">
        <v>184366178.4633787</v>
      </c>
    </row>
    <row r="5100" spans="1:2" x14ac:dyDescent="0.25">
      <c r="A5100">
        <f ca="1">29909.0035418544*(((RANDBETWEEN(3800,4910))))</f>
        <v>121430554.37992905</v>
      </c>
      <c r="B5100">
        <v>160686000.96541387</v>
      </c>
    </row>
    <row r="5101" spans="1:2" x14ac:dyDescent="0.25">
      <c r="A5101">
        <f ca="1">29069.5427226818*(((RANDBETWEEN(3800,4910))))</f>
        <v>138748927.41536024</v>
      </c>
      <c r="B5101">
        <v>175763589.19663247</v>
      </c>
    </row>
    <row r="5102" spans="1:2" x14ac:dyDescent="0.25">
      <c r="A5102">
        <f ca="1">35699.2757733735*(((RANDBETWEEN(3800,4910))))</f>
        <v>158897476.46728554</v>
      </c>
      <c r="B5102">
        <v>169770389.38388562</v>
      </c>
    </row>
    <row r="5103" spans="1:2" x14ac:dyDescent="0.25">
      <c r="A5103">
        <f ca="1">30739.5139215199*(((RANDBETWEEN(3800,4910))))</f>
        <v>123757283.0480392</v>
      </c>
      <c r="B5103">
        <v>159051974.68414259</v>
      </c>
    </row>
    <row r="5104" spans="1:2" x14ac:dyDescent="0.25">
      <c r="A5104">
        <f ca="1">31461.0924693006*(((RANDBETWEEN(3800,4910))))</f>
        <v>140410855.69048864</v>
      </c>
      <c r="B5104">
        <v>194797515.61310759</v>
      </c>
    </row>
    <row r="5105" spans="1:2" x14ac:dyDescent="0.25">
      <c r="A5105">
        <f ca="1">34658.6503696856*(((RANDBETWEEN(3800,4910))))</f>
        <v>142828298.1734744</v>
      </c>
      <c r="B5105">
        <v>182929573.81577355</v>
      </c>
    </row>
    <row r="5106" spans="1:2" x14ac:dyDescent="0.25">
      <c r="A5106">
        <f ca="1">29403.0006246177*(((RANDBETWEEN(3800,4910))))</f>
        <v>141369627.00316235</v>
      </c>
      <c r="B5106">
        <v>190453674.71538985</v>
      </c>
    </row>
    <row r="5107" spans="1:2" x14ac:dyDescent="0.25">
      <c r="A5107">
        <f ca="1">30357.3182280916*(((RANDBETWEEN(3800,4910))))</f>
        <v>136334716.16235927</v>
      </c>
      <c r="B5107">
        <v>176650706.47584975</v>
      </c>
    </row>
    <row r="5108" spans="1:2" x14ac:dyDescent="0.25">
      <c r="A5108">
        <f ca="1">33159.6815587235*(((RANDBETWEEN(3800,4910))))</f>
        <v>127101059.41458708</v>
      </c>
      <c r="B5108">
        <v>149521534.83683923</v>
      </c>
    </row>
    <row r="5109" spans="1:2" x14ac:dyDescent="0.25">
      <c r="A5109">
        <f ca="1">32331.5392678977*(((RANDBETWEEN(3800,4910))))</f>
        <v>155191388.48590916</v>
      </c>
      <c r="B5109">
        <v>184127156.64655185</v>
      </c>
    </row>
    <row r="5110" spans="1:2" x14ac:dyDescent="0.25">
      <c r="A5110">
        <f ca="1">38865.9059144311*(((RANDBETWEEN(3800,4910))))</f>
        <v>167239993.14979708</v>
      </c>
      <c r="B5110">
        <v>186456951.84316146</v>
      </c>
    </row>
    <row r="5111" spans="1:2" x14ac:dyDescent="0.25">
      <c r="A5111">
        <f ca="1">39815.0096752488*(((RANDBETWEEN(3800,4910))))</f>
        <v>157149843.18820715</v>
      </c>
      <c r="B5111">
        <v>155248363.16431576</v>
      </c>
    </row>
    <row r="5112" spans="1:2" x14ac:dyDescent="0.25">
      <c r="A5112">
        <f ca="1">38122.1250839099*(((RANDBETWEEN(3800,4910))))</f>
        <v>156110102.21861088</v>
      </c>
      <c r="B5112">
        <v>149082125.27954811</v>
      </c>
    </row>
    <row r="5113" spans="1:2" x14ac:dyDescent="0.25">
      <c r="A5113">
        <f ca="1">31542.803969845*(((RANDBETWEEN(3800,4910))))</f>
        <v>137368911.28867495</v>
      </c>
      <c r="B5113">
        <v>144411990.91423365</v>
      </c>
    </row>
    <row r="5114" spans="1:2" x14ac:dyDescent="0.25">
      <c r="A5114">
        <f ca="1">33211.2017139199*(((RANDBETWEEN(3800,4910))))</f>
        <v>128693406.64143977</v>
      </c>
      <c r="B5114">
        <v>203288855.84641194</v>
      </c>
    </row>
    <row r="5115" spans="1:2" x14ac:dyDescent="0.25">
      <c r="A5115">
        <f ca="1">31986.4181437119*(((RANDBETWEEN(3800,4910))))</f>
        <v>140964144.75933817</v>
      </c>
      <c r="B5115">
        <v>171215200.03831688</v>
      </c>
    </row>
    <row r="5116" spans="1:2" x14ac:dyDescent="0.25">
      <c r="A5116">
        <f ca="1">32472.0794418196*(((RANDBETWEEN(3800,4910))))</f>
        <v>129238876.17844199</v>
      </c>
      <c r="B5116">
        <v>179494329.90042585</v>
      </c>
    </row>
    <row r="5117" spans="1:2" x14ac:dyDescent="0.25">
      <c r="A5117">
        <f ca="1">35989.0844803174*(((RANDBETWEEN(3800,4910))))</f>
        <v>141976938.27485216</v>
      </c>
      <c r="B5117">
        <v>153308677.43093187</v>
      </c>
    </row>
    <row r="5118" spans="1:2" x14ac:dyDescent="0.25">
      <c r="A5118">
        <f ca="1">31648.6630563967*(((RANDBETWEEN(3800,4910))))</f>
        <v>130962167.72736935</v>
      </c>
      <c r="B5118">
        <v>172128557.01592374</v>
      </c>
    </row>
    <row r="5119" spans="1:2" x14ac:dyDescent="0.25">
      <c r="A5119">
        <f ca="1">32623.1701474889*(((RANDBETWEEN(3800,4910))))</f>
        <v>147228366.87561733</v>
      </c>
      <c r="B5119">
        <v>160782789.93185434</v>
      </c>
    </row>
    <row r="5120" spans="1:2" x14ac:dyDescent="0.25">
      <c r="A5120">
        <f ca="1">30538.8716503554*(((RANDBETWEEN(3800,4910))))</f>
        <v>119498604.76784083</v>
      </c>
      <c r="B5120">
        <v>157174789.46917939</v>
      </c>
    </row>
    <row r="5121" spans="1:2" x14ac:dyDescent="0.25">
      <c r="A5121">
        <f ca="1">39649.5649735289*(((RANDBETWEEN(3800,4910))))</f>
        <v>188018237.10447383</v>
      </c>
      <c r="B5121">
        <v>167023330.6927188</v>
      </c>
    </row>
    <row r="5122" spans="1:2" x14ac:dyDescent="0.25">
      <c r="A5122">
        <f ca="1">30631.481304649*(((RANDBETWEEN(3800,4910))))</f>
        <v>143753541.76271769</v>
      </c>
      <c r="B5122">
        <v>192801445.25420621</v>
      </c>
    </row>
    <row r="5123" spans="1:2" x14ac:dyDescent="0.25">
      <c r="A5123">
        <f ca="1">34744.9261182304*(((RANDBETWEEN(3800,4910))))</f>
        <v>144851596.98690256</v>
      </c>
      <c r="B5123">
        <v>173308201.87237456</v>
      </c>
    </row>
    <row r="5124" spans="1:2" x14ac:dyDescent="0.25">
      <c r="A5124">
        <f ca="1">30345.1901597899*(((RANDBETWEEN(3800,4910))))</f>
        <v>136158868.24697751</v>
      </c>
      <c r="B5124">
        <v>151442750.12325865</v>
      </c>
    </row>
    <row r="5125" spans="1:2" x14ac:dyDescent="0.25">
      <c r="A5125">
        <f ca="1">30132.9784043838*(((RANDBETWEEN(3800,4910))))</f>
        <v>139425291.07708383</v>
      </c>
      <c r="B5125">
        <v>155228204.77763319</v>
      </c>
    </row>
    <row r="5126" spans="1:2" x14ac:dyDescent="0.25">
      <c r="A5126">
        <f ca="1">35744.7855138176*(((RANDBETWEEN(3800,4910))))</f>
        <v>145552766.6122652</v>
      </c>
      <c r="B5126">
        <v>149172875.04882938</v>
      </c>
    </row>
    <row r="5127" spans="1:2" x14ac:dyDescent="0.25">
      <c r="A5127">
        <f ca="1">38889.4717884923*(((RANDBETWEEN(3800,4910))))</f>
        <v>174069275.72529173</v>
      </c>
      <c r="B5127">
        <v>144881256.97900748</v>
      </c>
    </row>
    <row r="5128" spans="1:2" x14ac:dyDescent="0.25">
      <c r="A5128">
        <f ca="1">30555.1727382117*(((RANDBETWEEN(3800,4910))))</f>
        <v>140248242.8683919</v>
      </c>
      <c r="B5128">
        <v>159025847.90981153</v>
      </c>
    </row>
    <row r="5129" spans="1:2" x14ac:dyDescent="0.25">
      <c r="A5129">
        <f ca="1">32321.5513709243*(((RANDBETWEEN(3800,4910))))</f>
        <v>156468630.18664455</v>
      </c>
      <c r="B5129">
        <v>162699577.23382613</v>
      </c>
    </row>
    <row r="5130" spans="1:2" x14ac:dyDescent="0.25">
      <c r="A5130">
        <f ca="1">31467.8588992563*(((RANDBETWEEN(3800,4910))))</f>
        <v>148087743.97990009</v>
      </c>
      <c r="B5130">
        <v>166410144.9320018</v>
      </c>
    </row>
    <row r="5131" spans="1:2" x14ac:dyDescent="0.25">
      <c r="A5131">
        <f ca="1">33461.9731035185*(((RANDBETWEEN(3800,4910))))</f>
        <v>132910957.16717587</v>
      </c>
      <c r="B5131">
        <v>174327431.43778193</v>
      </c>
    </row>
    <row r="5132" spans="1:2" x14ac:dyDescent="0.25">
      <c r="A5132">
        <f ca="1">30565.8732845902*(((RANDBETWEEN(3800,4910))))</f>
        <v>139502645.67086989</v>
      </c>
      <c r="B5132">
        <v>157915249.47586966</v>
      </c>
    </row>
    <row r="5133" spans="1:2" x14ac:dyDescent="0.25">
      <c r="A5133">
        <f ca="1">31207.9085234875*(((RANDBETWEEN(3800,4910))))</f>
        <v>144523824.37227058</v>
      </c>
      <c r="B5133">
        <v>181181733.90670624</v>
      </c>
    </row>
    <row r="5134" spans="1:2" x14ac:dyDescent="0.25">
      <c r="A5134">
        <f ca="1">43221.973624235*(((RANDBETWEEN(3800,4910))))</f>
        <v>169819134.36961946</v>
      </c>
      <c r="B5134">
        <v>155717478.29561281</v>
      </c>
    </row>
    <row r="5135" spans="1:2" x14ac:dyDescent="0.25">
      <c r="A5135">
        <f ca="1">29638.1128793176*(((RANDBETWEEN(3800,4910))))</f>
        <v>124005864.28706484</v>
      </c>
      <c r="B5135">
        <v>173358230.13834208</v>
      </c>
    </row>
    <row r="5136" spans="1:2" x14ac:dyDescent="0.25">
      <c r="A5136">
        <f ca="1">34160.0303723304*(((RANDBETWEEN(3800,4910))))</f>
        <v>166974228.45995075</v>
      </c>
      <c r="B5136">
        <v>153768191.70143715</v>
      </c>
    </row>
    <row r="5137" spans="1:2" x14ac:dyDescent="0.25">
      <c r="A5137">
        <f ca="1">28888.4056348716*(((RANDBETWEEN(3800,4910))))</f>
        <v>135775506.48389661</v>
      </c>
      <c r="B5137">
        <v>169762511.6343759</v>
      </c>
    </row>
    <row r="5138" spans="1:2" x14ac:dyDescent="0.25">
      <c r="A5138">
        <f ca="1">29836.7760179813*(((RANDBETWEEN(3800,4910))))</f>
        <v>144529343.03110129</v>
      </c>
      <c r="B5138">
        <v>171754503.87973794</v>
      </c>
    </row>
    <row r="5139" spans="1:2" x14ac:dyDescent="0.25">
      <c r="A5139">
        <f ca="1">29144.582310862*(((RANDBETWEEN(3800,4910))))</f>
        <v>142108983.34776288</v>
      </c>
      <c r="B5139">
        <v>151646471.57626987</v>
      </c>
    </row>
    <row r="5140" spans="1:2" x14ac:dyDescent="0.25">
      <c r="A5140">
        <f ca="1">32221.6689335771*(((RANDBETWEEN(3800,4910))))</f>
        <v>141904229.98347372</v>
      </c>
      <c r="B5140">
        <v>188140663.78971547</v>
      </c>
    </row>
    <row r="5141" spans="1:2" x14ac:dyDescent="0.25">
      <c r="A5141">
        <f ca="1">31965.5863852046*(((RANDBETWEEN(3800,4910))))</f>
        <v>151548845.05225492</v>
      </c>
      <c r="B5141">
        <v>151953675.8714076</v>
      </c>
    </row>
    <row r="5142" spans="1:2" x14ac:dyDescent="0.25">
      <c r="A5142">
        <f ca="1">31193.6808770815*(((RANDBETWEEN(3800,4910))))</f>
        <v>132479562.68496549</v>
      </c>
      <c r="B5142">
        <v>153882278.66836587</v>
      </c>
    </row>
    <row r="5143" spans="1:2" x14ac:dyDescent="0.25">
      <c r="A5143">
        <f ca="1">32486.0972168478*(((RANDBETWEEN(3800,4910))))</f>
        <v>143848438.47620219</v>
      </c>
      <c r="B5143">
        <v>201848548.10022652</v>
      </c>
    </row>
    <row r="5144" spans="1:2" x14ac:dyDescent="0.25">
      <c r="A5144">
        <f ca="1">36366.844577055*(((RANDBETWEEN(3800,4910))))</f>
        <v>144740041.41667891</v>
      </c>
      <c r="B5144">
        <v>160392117.38531333</v>
      </c>
    </row>
    <row r="5145" spans="1:2" x14ac:dyDescent="0.25">
      <c r="A5145">
        <f ca="1">36147.8002535638*(((RANDBETWEEN(3800,4910))))</f>
        <v>137650823.3655709</v>
      </c>
      <c r="B5145">
        <v>187677525.58962181</v>
      </c>
    </row>
    <row r="5146" spans="1:2" x14ac:dyDescent="0.25">
      <c r="A5146">
        <f ca="1">40876.3679252717*(((RANDBETWEEN(3800,4910))))</f>
        <v>178670604.20136261</v>
      </c>
      <c r="B5146">
        <v>176789074.62082663</v>
      </c>
    </row>
    <row r="5147" spans="1:2" x14ac:dyDescent="0.25">
      <c r="A5147">
        <f ca="1">37956.069980354*(((RANDBETWEEN(3800,4910))))</f>
        <v>168221302.1529291</v>
      </c>
      <c r="B5147">
        <v>201548517.99150956</v>
      </c>
    </row>
    <row r="5148" spans="1:2" x14ac:dyDescent="0.25">
      <c r="A5148">
        <f ca="1">31672.9872831267*(((RANDBETWEEN(3800,4910))))</f>
        <v>152315395.84455642</v>
      </c>
      <c r="B5148">
        <v>169461766.14881352</v>
      </c>
    </row>
    <row r="5149" spans="1:2" x14ac:dyDescent="0.25">
      <c r="A5149">
        <f ca="1">40149.2516954687*(((RANDBETWEEN(3800,4910))))</f>
        <v>193198199.15859526</v>
      </c>
      <c r="B5149">
        <v>202234725.02353692</v>
      </c>
    </row>
    <row r="5150" spans="1:2" x14ac:dyDescent="0.25">
      <c r="A5150">
        <f ca="1">33284.2245701263*(((RANDBETWEEN(3800,4910))))</f>
        <v>127245590.53159291</v>
      </c>
      <c r="B5150">
        <v>156850242.0930512</v>
      </c>
    </row>
    <row r="5151" spans="1:2" x14ac:dyDescent="0.25">
      <c r="A5151">
        <f ca="1">30292.8992289666*(((RANDBETWEEN(3800,4910))))</f>
        <v>123382978.55958077</v>
      </c>
      <c r="B5151">
        <v>174783339.09127212</v>
      </c>
    </row>
    <row r="5152" spans="1:2" x14ac:dyDescent="0.25">
      <c r="A5152">
        <f ca="1">26952.9270901919*(((RANDBETWEEN(3800,4910))))</f>
        <v>111908553.2784766</v>
      </c>
      <c r="B5152">
        <v>146833464.20650423</v>
      </c>
    </row>
    <row r="5153" spans="1:2" x14ac:dyDescent="0.25">
      <c r="A5153">
        <f ca="1">35016.6612966581*(((RANDBETWEEN(3800,4910))))</f>
        <v>143358211.34851822</v>
      </c>
      <c r="B5153">
        <v>156865454.16370878</v>
      </c>
    </row>
    <row r="5154" spans="1:2" x14ac:dyDescent="0.25">
      <c r="A5154">
        <f ca="1">35125.0842927001*(((RANDBETWEEN(3800,4910))))</f>
        <v>171796787.27559596</v>
      </c>
      <c r="B5154">
        <v>160145214.1525704</v>
      </c>
    </row>
    <row r="5155" spans="1:2" x14ac:dyDescent="0.25">
      <c r="A5155">
        <f ca="1">30695.3200782933*(((RANDBETWEEN(3800,4910))))</f>
        <v>133647423.62088908</v>
      </c>
      <c r="B5155">
        <v>175015327.34609479</v>
      </c>
    </row>
    <row r="5156" spans="1:2" x14ac:dyDescent="0.25">
      <c r="A5156">
        <f ca="1">39009.460844158*(((RANDBETWEEN(3800,4910))))</f>
        <v>154204398.71695641</v>
      </c>
      <c r="B5156">
        <v>193044733.64812523</v>
      </c>
    </row>
    <row r="5157" spans="1:2" x14ac:dyDescent="0.25">
      <c r="A5157">
        <f ca="1">39399.9103805247*(((RANDBETWEEN(3800,4910))))</f>
        <v>179742391.15595382</v>
      </c>
      <c r="B5157">
        <v>160045692.69711673</v>
      </c>
    </row>
    <row r="5158" spans="1:2" x14ac:dyDescent="0.25">
      <c r="A5158">
        <f ca="1">35790.3885601169*(((RANDBETWEEN(3800,4910))))</f>
        <v>159088277.1497198</v>
      </c>
      <c r="B5158">
        <v>177423440.48631817</v>
      </c>
    </row>
    <row r="5159" spans="1:2" x14ac:dyDescent="0.25">
      <c r="A5159">
        <f ca="1">40702.9448674705*(((RANDBETWEEN(3800,4910))))</f>
        <v>184221528.47017157</v>
      </c>
      <c r="B5159">
        <v>188158225.1867837</v>
      </c>
    </row>
    <row r="5160" spans="1:2" x14ac:dyDescent="0.25">
      <c r="A5160">
        <f ca="1">31238.6181886207*(((RANDBETWEEN(3800,4910))))</f>
        <v>121518224.7537346</v>
      </c>
      <c r="B5160">
        <v>159996654.49437526</v>
      </c>
    </row>
    <row r="5161" spans="1:2" x14ac:dyDescent="0.25">
      <c r="A5161">
        <f ca="1">31340.433502833*(((RANDBETWEEN(3800,4910))))</f>
        <v>147801484.39936021</v>
      </c>
      <c r="B5161">
        <v>160473191.63559476</v>
      </c>
    </row>
    <row r="5162" spans="1:2" x14ac:dyDescent="0.25">
      <c r="A5162">
        <f ca="1">33600.0242267725*(((RANDBETWEEN(3800,4910))))</f>
        <v>142968103.08491686</v>
      </c>
      <c r="B5162">
        <v>172021176.84648401</v>
      </c>
    </row>
    <row r="5163" spans="1:2" x14ac:dyDescent="0.25">
      <c r="A5163">
        <f ca="1">30803.1497768666*(((RANDBETWEEN(3800,4910))))</f>
        <v>137197229.10616401</v>
      </c>
      <c r="B5163">
        <v>161214584.99947283</v>
      </c>
    </row>
    <row r="5164" spans="1:2" x14ac:dyDescent="0.25">
      <c r="A5164">
        <f ca="1">33956.2921254135*(((RANDBETWEEN(3800,4910))))</f>
        <v>156708288.15878323</v>
      </c>
      <c r="B5164">
        <v>163816570.13712734</v>
      </c>
    </row>
    <row r="5165" spans="1:2" x14ac:dyDescent="0.25">
      <c r="A5165">
        <f ca="1">34425.950847785*(((RANDBETWEEN(3800,4910))))</f>
        <v>165382267.87275895</v>
      </c>
      <c r="B5165">
        <v>183474194.60568601</v>
      </c>
    </row>
    <row r="5166" spans="1:2" x14ac:dyDescent="0.25">
      <c r="A5166">
        <f ca="1">38987.5272287284*(((RANDBETWEEN(3800,4910))))</f>
        <v>156846822.04117438</v>
      </c>
      <c r="B5166">
        <v>156327371.69130713</v>
      </c>
    </row>
    <row r="5167" spans="1:2" x14ac:dyDescent="0.25">
      <c r="A5167">
        <f ca="1">35408.6731351496*(((RANDBETWEEN(3800,4910))))</f>
        <v>166881076.48595998</v>
      </c>
      <c r="B5167">
        <v>144526934.90132713</v>
      </c>
    </row>
    <row r="5168" spans="1:2" x14ac:dyDescent="0.25">
      <c r="A5168">
        <f ca="1">40019.2657745859*(((RANDBETWEEN(3800,4910))))</f>
        <v>170482072.19973591</v>
      </c>
      <c r="B5168">
        <v>155704325.32773781</v>
      </c>
    </row>
    <row r="5169" spans="1:2" x14ac:dyDescent="0.25">
      <c r="A5169">
        <f ca="1">41733.6991526086*(((RANDBETWEEN(3800,4910))))</f>
        <v>179246237.86045402</v>
      </c>
      <c r="B5169">
        <v>197730689.02930054</v>
      </c>
    </row>
    <row r="5170" spans="1:2" x14ac:dyDescent="0.25">
      <c r="A5170">
        <f ca="1">30686.1859957201*(((RANDBETWEEN(3800,4910))))</f>
        <v>126672575.79033238</v>
      </c>
      <c r="B5170">
        <v>157108964.4105317</v>
      </c>
    </row>
    <row r="5171" spans="1:2" x14ac:dyDescent="0.25">
      <c r="A5171">
        <f ca="1">36897.7455314778*(((RANDBETWEEN(3800,4910))))</f>
        <v>167220582.74865738</v>
      </c>
      <c r="B5171">
        <v>188523015.47538835</v>
      </c>
    </row>
    <row r="5172" spans="1:2" x14ac:dyDescent="0.25">
      <c r="A5172">
        <f ca="1">32634.2778685099*(((RANDBETWEEN(3800,4910))))</f>
        <v>136998698.49200457</v>
      </c>
      <c r="B5172">
        <v>161818094.13892031</v>
      </c>
    </row>
    <row r="5173" spans="1:2" x14ac:dyDescent="0.25">
      <c r="A5173">
        <f ca="1">28772.3473770437*(((RANDBETWEEN(3800,4910))))</f>
        <v>128410986.34374607</v>
      </c>
      <c r="B5173">
        <v>202704335.51528275</v>
      </c>
    </row>
    <row r="5174" spans="1:2" x14ac:dyDescent="0.25">
      <c r="A5174">
        <f ca="1">39350.5757217035*(((RANDBETWEEN(3800,4910))))</f>
        <v>185656016.25499693</v>
      </c>
      <c r="B5174">
        <v>143146172.7889241</v>
      </c>
    </row>
    <row r="5175" spans="1:2" x14ac:dyDescent="0.25">
      <c r="A5175">
        <f ca="1">39289.5109642256*(((RANDBETWEEN(3800,4910))))</f>
        <v>161715627.12875241</v>
      </c>
      <c r="B5175">
        <v>161661174.38596416</v>
      </c>
    </row>
    <row r="5176" spans="1:2" x14ac:dyDescent="0.25">
      <c r="A5176">
        <f ca="1">33562.4041215234*(((RANDBETWEEN(3800,4910))))</f>
        <v>144217650.51018608</v>
      </c>
      <c r="B5176">
        <v>186582651.09737411</v>
      </c>
    </row>
    <row r="5177" spans="1:2" x14ac:dyDescent="0.25">
      <c r="A5177">
        <f ca="1">30943.9414953454*(((RANDBETWEEN(3800,4910))))</f>
        <v>135751071.34008008</v>
      </c>
      <c r="B5177">
        <v>173212250.20708567</v>
      </c>
    </row>
    <row r="5178" spans="1:2" x14ac:dyDescent="0.25">
      <c r="A5178">
        <f ca="1">31946.5970734833*(((RANDBETWEEN(3800,4910))))</f>
        <v>142641555.93310288</v>
      </c>
      <c r="B5178">
        <v>144363410.53764725</v>
      </c>
    </row>
    <row r="5179" spans="1:2" x14ac:dyDescent="0.25">
      <c r="A5179">
        <f ca="1">31777.5709084963*(((RANDBETWEEN(3800,4910))))</f>
        <v>154724992.75346828</v>
      </c>
      <c r="B5179">
        <v>165752083.78803939</v>
      </c>
    </row>
    <row r="5180" spans="1:2" x14ac:dyDescent="0.25">
      <c r="A5180">
        <f ca="1">30238.187809376*(((RANDBETWEEN(3800,4910))))</f>
        <v>143570915.71891743</v>
      </c>
      <c r="B5180">
        <v>181557140.14103377</v>
      </c>
    </row>
    <row r="5181" spans="1:2" x14ac:dyDescent="0.25">
      <c r="A5181">
        <f ca="1">37490.1645195418*(((RANDBETWEEN(3800,4910))))</f>
        <v>160420413.97911936</v>
      </c>
      <c r="B5181">
        <v>146989502.90899223</v>
      </c>
    </row>
    <row r="5182" spans="1:2" x14ac:dyDescent="0.25">
      <c r="A5182">
        <f ca="1">35520.9653300257*(((RANDBETWEEN(3800,4910))))</f>
        <v>151035144.58326924</v>
      </c>
      <c r="B5182">
        <v>147643718.25871503</v>
      </c>
    </row>
    <row r="5183" spans="1:2" x14ac:dyDescent="0.25">
      <c r="A5183">
        <f ca="1">29469.1534927058*(((RANDBETWEEN(3800,4910))))</f>
        <v>137267316.9690237</v>
      </c>
      <c r="B5183">
        <v>172611820.56496546</v>
      </c>
    </row>
    <row r="5184" spans="1:2" x14ac:dyDescent="0.25">
      <c r="A5184">
        <f ca="1">31662.1184366023*(((RANDBETWEEN(3800,4910))))</f>
        <v>146500622.00615877</v>
      </c>
      <c r="B5184">
        <v>183865768.84433249</v>
      </c>
    </row>
    <row r="5185" spans="1:2" x14ac:dyDescent="0.25">
      <c r="A5185">
        <f ca="1">39580.0363913841*(((RANDBETWEEN(3800,4910))))</f>
        <v>169204655.573167</v>
      </c>
      <c r="B5185">
        <v>191328159.40758142</v>
      </c>
    </row>
    <row r="5186" spans="1:2" x14ac:dyDescent="0.25">
      <c r="A5186">
        <f ca="1">32741.66132316*(((RANDBETWEEN(3800,4910))))</f>
        <v>152117758.50740147</v>
      </c>
      <c r="B5186">
        <v>186105167.01026738</v>
      </c>
    </row>
    <row r="5187" spans="1:2" x14ac:dyDescent="0.25">
      <c r="A5187">
        <f ca="1">29176.4944251449*(((RANDBETWEEN(3800,4910))))</f>
        <v>135057992.69399551</v>
      </c>
      <c r="B5187">
        <v>177184513.67322057</v>
      </c>
    </row>
    <row r="5188" spans="1:2" x14ac:dyDescent="0.25">
      <c r="A5188">
        <f ca="1">31898.4438682811*(((RANDBETWEEN(3800,4910))))</f>
        <v>143638692.73886991</v>
      </c>
      <c r="B5188">
        <v>165163151.40083101</v>
      </c>
    </row>
    <row r="5189" spans="1:2" x14ac:dyDescent="0.25">
      <c r="A5189">
        <f ca="1">34944.1677499545*(((RANDBETWEEN(3800,4910))))</f>
        <v>136072589.21832296</v>
      </c>
      <c r="B5189">
        <v>167700610.00887245</v>
      </c>
    </row>
    <row r="5190" spans="1:2" x14ac:dyDescent="0.25">
      <c r="A5190">
        <f ca="1">31446.7198707063*(((RANDBETWEEN(3800,4910))))</f>
        <v>149120345.62688914</v>
      </c>
      <c r="B5190">
        <v>160271470.29660207</v>
      </c>
    </row>
    <row r="5191" spans="1:2" x14ac:dyDescent="0.25">
      <c r="A5191">
        <f ca="1">29759.7355619382*(((RANDBETWEEN(3800,4910))))</f>
        <v>138263731.42076483</v>
      </c>
      <c r="B5191">
        <v>194781015.42785752</v>
      </c>
    </row>
    <row r="5192" spans="1:2" x14ac:dyDescent="0.25">
      <c r="A5192">
        <f ca="1">40100.8692444641*(((RANDBETWEEN(3800,4910))))</f>
        <v>177847355.0991984</v>
      </c>
      <c r="B5192">
        <v>145186467.0942373</v>
      </c>
    </row>
    <row r="5193" spans="1:2" x14ac:dyDescent="0.25">
      <c r="A5193">
        <f ca="1">34684.2034149174*(((RANDBETWEEN(3800,4910))))</f>
        <v>162772966.62620729</v>
      </c>
      <c r="B5193">
        <v>191600260.90963814</v>
      </c>
    </row>
    <row r="5194" spans="1:2" x14ac:dyDescent="0.25">
      <c r="A5194">
        <f ca="1">37648.0830331599*(((RANDBETWEEN(3800,4910))))</f>
        <v>169943446.81168389</v>
      </c>
      <c r="B5194">
        <v>188482477.19773048</v>
      </c>
    </row>
    <row r="5195" spans="1:2" x14ac:dyDescent="0.25">
      <c r="A5195">
        <f ca="1">36477.7588212683*(((RANDBETWEEN(3800,4910))))</f>
        <v>141168926.63830841</v>
      </c>
      <c r="B5195">
        <v>162446777.90370071</v>
      </c>
    </row>
    <row r="5196" spans="1:2" x14ac:dyDescent="0.25">
      <c r="A5196">
        <f ca="1">31594.9870858308*(((RANDBETWEEN(3800,4910))))</f>
        <v>121293155.42250443</v>
      </c>
      <c r="B5196">
        <v>156326003.12909806</v>
      </c>
    </row>
    <row r="5197" spans="1:2" x14ac:dyDescent="0.25">
      <c r="A5197">
        <f ca="1">32429.3896358234*(((RANDBETWEEN(3800,4910))))</f>
        <v>156569093.16175544</v>
      </c>
      <c r="B5197">
        <v>192940788.13024369</v>
      </c>
    </row>
    <row r="5198" spans="1:2" x14ac:dyDescent="0.25">
      <c r="A5198">
        <f ca="1">35844.0643336406*(((RANDBETWEEN(3800,4910))))</f>
        <v>159183489.70569786</v>
      </c>
      <c r="B5198">
        <v>177139886.39728615</v>
      </c>
    </row>
    <row r="5199" spans="1:2" x14ac:dyDescent="0.25">
      <c r="A5199">
        <f ca="1">30740.4744895503*(((RANDBETWEEN(3800,4910))))</f>
        <v>141498404.07539994</v>
      </c>
      <c r="B5199">
        <v>144996528.69666833</v>
      </c>
    </row>
    <row r="5200" spans="1:2" x14ac:dyDescent="0.25">
      <c r="A5200">
        <f ca="1">30922.0676796251*(((RANDBETWEEN(3800,4910))))</f>
        <v>150899690.27657026</v>
      </c>
      <c r="B5200">
        <v>155492453.08938739</v>
      </c>
    </row>
    <row r="5201" spans="1:2" x14ac:dyDescent="0.25">
      <c r="A5201">
        <f ca="1">29028.4136155608*(((RANDBETWEEN(3800,4910))))</f>
        <v>134982123.31235757</v>
      </c>
      <c r="B5201">
        <v>150444235.42168427</v>
      </c>
    </row>
    <row r="5202" spans="1:2" x14ac:dyDescent="0.25">
      <c r="A5202">
        <f ca="1">32136.7962559256*(((RANDBETWEEN(3800,4910))))</f>
        <v>148857640.25744718</v>
      </c>
      <c r="B5202">
        <v>166412074.92287421</v>
      </c>
    </row>
    <row r="5203" spans="1:2" x14ac:dyDescent="0.25">
      <c r="A5203">
        <f ca="1">37659.9335395829*(((RANDBETWEEN(3800,4910))))</f>
        <v>143409026.91873157</v>
      </c>
      <c r="B5203">
        <v>192655142.81266659</v>
      </c>
    </row>
    <row r="5204" spans="1:2" x14ac:dyDescent="0.25">
      <c r="A5204">
        <f ca="1">37518.5077157185*(((RANDBETWEEN(3800,4910))))</f>
        <v>174048357.29321828</v>
      </c>
      <c r="B5204">
        <v>144910514.4744139</v>
      </c>
    </row>
    <row r="5205" spans="1:2" x14ac:dyDescent="0.25">
      <c r="A5205">
        <f ca="1">36251.3355843831*(((RANDBETWEEN(3800,4910))))</f>
        <v>163566026.15673673</v>
      </c>
      <c r="B5205">
        <v>198556683.6988883</v>
      </c>
    </row>
    <row r="5206" spans="1:2" x14ac:dyDescent="0.25">
      <c r="A5206">
        <f ca="1">36330.324501422*(((RANDBETWEEN(3800,4910))))</f>
        <v>164104075.77292296</v>
      </c>
      <c r="B5206">
        <v>182428039.1030845</v>
      </c>
    </row>
    <row r="5207" spans="1:2" x14ac:dyDescent="0.25">
      <c r="A5207">
        <f ca="1">32841.0373786477*(((RANDBETWEEN(3800,4910))))</f>
        <v>132973360.34614454</v>
      </c>
      <c r="B5207">
        <v>203613661.64132643</v>
      </c>
    </row>
    <row r="5208" spans="1:2" x14ac:dyDescent="0.25">
      <c r="A5208">
        <f ca="1">39502.373424679*(((RANDBETWEEN(3800,4910))))</f>
        <v>166107480.25077537</v>
      </c>
      <c r="B5208">
        <v>198493886.36812225</v>
      </c>
    </row>
    <row r="5209" spans="1:2" x14ac:dyDescent="0.25">
      <c r="A5209">
        <f ca="1">32136.4503692234*(((RANDBETWEEN(3800,4910))))</f>
        <v>136579914.06919938</v>
      </c>
      <c r="B5209">
        <v>163586678.78669709</v>
      </c>
    </row>
    <row r="5210" spans="1:2" x14ac:dyDescent="0.25">
      <c r="A5210">
        <f ca="1">31106.0929141069*(((RANDBETWEEN(3800,4910))))</f>
        <v>128125996.71320619</v>
      </c>
      <c r="B5210">
        <v>150101330.66980416</v>
      </c>
    </row>
    <row r="5211" spans="1:2" x14ac:dyDescent="0.25">
      <c r="A5211">
        <f ca="1">32707.6910961231*(((RANDBETWEEN(3800,4910))))</f>
        <v>148427502.19420674</v>
      </c>
      <c r="B5211">
        <v>175299447.97189295</v>
      </c>
    </row>
    <row r="5212" spans="1:2" x14ac:dyDescent="0.25">
      <c r="A5212">
        <f ca="1">39789.2583847605*(((RANDBETWEEN(3800,4910))))</f>
        <v>188998977.32761219</v>
      </c>
      <c r="B5212">
        <v>188967624.14289737</v>
      </c>
    </row>
    <row r="5213" spans="1:2" x14ac:dyDescent="0.25">
      <c r="A5213">
        <f ca="1">37553.9942887885*(((RANDBETWEEN(3800,4910))))</f>
        <v>160843757.53888097</v>
      </c>
      <c r="B5213">
        <v>202787866.44479978</v>
      </c>
    </row>
    <row r="5214" spans="1:2" x14ac:dyDescent="0.25">
      <c r="A5214">
        <f ca="1">30993.3806738672*(((RANDBETWEEN(3800,4910))))</f>
        <v>149264121.32534465</v>
      </c>
      <c r="B5214">
        <v>176312760.46469548</v>
      </c>
    </row>
    <row r="5215" spans="1:2" x14ac:dyDescent="0.25">
      <c r="A5215">
        <f ca="1">34458.5912422455*(((RANDBETWEEN(3800,4910))))</f>
        <v>136697231.45798802</v>
      </c>
      <c r="B5215">
        <v>145392510.9908821</v>
      </c>
    </row>
    <row r="5216" spans="1:2" x14ac:dyDescent="0.25">
      <c r="A5216">
        <f ca="1">31249.7385707815*(((RANDBETWEEN(3800,4910))))</f>
        <v>121123986.70034909</v>
      </c>
      <c r="B5216">
        <v>154169105.60361952</v>
      </c>
    </row>
    <row r="5217" spans="1:2" x14ac:dyDescent="0.25">
      <c r="A5217">
        <f ca="1">30228.6399018594*(((RANDBETWEEN(3800,4910))))</f>
        <v>122244619.76311955</v>
      </c>
      <c r="B5217">
        <v>146344963.32264975</v>
      </c>
    </row>
    <row r="5218" spans="1:2" x14ac:dyDescent="0.25">
      <c r="A5218">
        <f ca="1">30566.0961755619*(((RANDBETWEEN(3800,4910))))</f>
        <v>118351924.39177568</v>
      </c>
      <c r="B5218">
        <v>183600323.10026315</v>
      </c>
    </row>
    <row r="5219" spans="1:2" x14ac:dyDescent="0.25">
      <c r="A5219">
        <f ca="1">35682.3720626661*(((RANDBETWEEN(3800,4910))))</f>
        <v>150758021.96476448</v>
      </c>
      <c r="B5219">
        <v>203489981.29858053</v>
      </c>
    </row>
    <row r="5220" spans="1:2" x14ac:dyDescent="0.25">
      <c r="A5220">
        <f ca="1">41914.2291610524*(((RANDBETWEEN(3800,4910))))</f>
        <v>196703477.45281905</v>
      </c>
      <c r="B5220">
        <v>143078395.11213195</v>
      </c>
    </row>
    <row r="5221" spans="1:2" x14ac:dyDescent="0.25">
      <c r="A5221">
        <f ca="1">36496.3055983782*(((RANDBETWEEN(3800,4910))))</f>
        <v>152226090.6508356</v>
      </c>
      <c r="B5221">
        <v>173179140.63710165</v>
      </c>
    </row>
    <row r="5222" spans="1:2" x14ac:dyDescent="0.25">
      <c r="A5222">
        <f ca="1">36241.4944699124*(((RANDBETWEEN(3800,4910))))</f>
        <v>148155229.39300197</v>
      </c>
      <c r="B5222">
        <v>174149738.13456666</v>
      </c>
    </row>
    <row r="5223" spans="1:2" x14ac:dyDescent="0.25">
      <c r="A5223">
        <f ca="1">39171.8896942045*(((RANDBETWEEN(3800,4910))))</f>
        <v>171220329.85336775</v>
      </c>
      <c r="B5223">
        <v>148606639.28721124</v>
      </c>
    </row>
    <row r="5224" spans="1:2" x14ac:dyDescent="0.25">
      <c r="A5224">
        <f ca="1">31650.3351197412*(((RANDBETWEEN(3800,4910))))</f>
        <v>153662377.00634342</v>
      </c>
      <c r="B5224">
        <v>160368249.45198861</v>
      </c>
    </row>
    <row r="5225" spans="1:2" x14ac:dyDescent="0.25">
      <c r="A5225">
        <f ca="1">28775.4825285701*(((RANDBETWEEN(3800,4910))))</f>
        <v>113030095.37222351</v>
      </c>
      <c r="B5225">
        <v>185494414.05964351</v>
      </c>
    </row>
    <row r="5226" spans="1:2" x14ac:dyDescent="0.25">
      <c r="A5226">
        <f ca="1">29006.0459298096*(((RANDBETWEEN(3800,4910))))</f>
        <v>114631893.51460735</v>
      </c>
      <c r="B5226">
        <v>160076275.78466129</v>
      </c>
    </row>
    <row r="5227" spans="1:2" x14ac:dyDescent="0.25">
      <c r="A5227">
        <f ca="1">34934.6292395302*(((RANDBETWEEN(3800,4910))))</f>
        <v>165345600.19069645</v>
      </c>
      <c r="B5227">
        <v>170273916.86364686</v>
      </c>
    </row>
    <row r="5228" spans="1:2" x14ac:dyDescent="0.25">
      <c r="A5228">
        <f ca="1">35402.6385529547*(((RANDBETWEEN(3800,4910))))</f>
        <v>141150319.9106304</v>
      </c>
      <c r="B5228">
        <v>146072212.74340677</v>
      </c>
    </row>
    <row r="5229" spans="1:2" x14ac:dyDescent="0.25">
      <c r="A5229">
        <f ca="1">30719.9450383734*(((RANDBETWEEN(3800,4910))))</f>
        <v>142110465.74751517</v>
      </c>
      <c r="B5229">
        <v>162489934.98471308</v>
      </c>
    </row>
    <row r="5230" spans="1:2" x14ac:dyDescent="0.25">
      <c r="A5230">
        <f ca="1">32115.6479711438*(((RANDBETWEEN(3800,4910))))</f>
        <v>149434110.00973189</v>
      </c>
      <c r="B5230">
        <v>153129866.71832132</v>
      </c>
    </row>
    <row r="5231" spans="1:2" x14ac:dyDescent="0.25">
      <c r="A5231">
        <f ca="1">36804.8127461246*(((RANDBETWEEN(3800,4910))))</f>
        <v>140483970.25195763</v>
      </c>
      <c r="B5231">
        <v>197808647.13032767</v>
      </c>
    </row>
    <row r="5232" spans="1:2" x14ac:dyDescent="0.25">
      <c r="A5232">
        <f ca="1">38559.8032867442*(((RANDBETWEEN(3800,4910))))</f>
        <v>152504021.99907327</v>
      </c>
      <c r="B5232">
        <v>147569812.69788691</v>
      </c>
    </row>
    <row r="5233" spans="1:2" x14ac:dyDescent="0.25">
      <c r="A5233">
        <f ca="1">31887.768879483*(((RANDBETWEEN(3800,4910))))</f>
        <v>151435014.40866482</v>
      </c>
      <c r="B5233">
        <v>184266926.45891321</v>
      </c>
    </row>
    <row r="5234" spans="1:2" x14ac:dyDescent="0.25">
      <c r="A5234">
        <f ca="1">32059.7038737428*(((RANDBETWEEN(3800,4910))))</f>
        <v>136798756.42926058</v>
      </c>
      <c r="B5234">
        <v>180923019.57831618</v>
      </c>
    </row>
    <row r="5235" spans="1:2" x14ac:dyDescent="0.25">
      <c r="A5235">
        <f ca="1">30685.1528158152*(((RANDBETWEEN(3800,4910))))</f>
        <v>147411474.12717634</v>
      </c>
      <c r="B5235">
        <v>159325099.91164935</v>
      </c>
    </row>
    <row r="5236" spans="1:2" x14ac:dyDescent="0.25">
      <c r="A5236">
        <f ca="1">37505.0910346286*(((RANDBETWEEN(3800,4910))))</f>
        <v>148332635.04195625</v>
      </c>
      <c r="B5236">
        <v>160842922.86886808</v>
      </c>
    </row>
    <row r="5237" spans="1:2" x14ac:dyDescent="0.25">
      <c r="A5237">
        <f ca="1">31494.763638286*(((RANDBETWEEN(3800,4910))))</f>
        <v>125916065.0258673</v>
      </c>
      <c r="B5237">
        <v>150726442.21431151</v>
      </c>
    </row>
    <row r="5238" spans="1:2" x14ac:dyDescent="0.25">
      <c r="A5238">
        <f ca="1">28800.1899587604*(((RANDBETWEEN(3800,4910))))</f>
        <v>112119139.5094544</v>
      </c>
      <c r="B5238">
        <v>174247435.54415739</v>
      </c>
    </row>
    <row r="5239" spans="1:2" x14ac:dyDescent="0.25">
      <c r="A5239">
        <f ca="1">36734.0427432662*(((RANDBETWEEN(3800,4910))))</f>
        <v>166772554.05442837</v>
      </c>
      <c r="B5239">
        <v>186683324.4857724</v>
      </c>
    </row>
    <row r="5240" spans="1:2" x14ac:dyDescent="0.25">
      <c r="A5240">
        <f ca="1">37711.2286623461*(((RANDBETWEEN(3800,4910))))</f>
        <v>152164807.65256637</v>
      </c>
      <c r="B5240">
        <v>187951766.20682371</v>
      </c>
    </row>
    <row r="5241" spans="1:2" x14ac:dyDescent="0.25">
      <c r="A5241">
        <f ca="1">38938.4530615208*(((RANDBETWEEN(3800,4910))))</f>
        <v>177559345.96053484</v>
      </c>
      <c r="B5241">
        <v>148930096.62544972</v>
      </c>
    </row>
    <row r="5242" spans="1:2" x14ac:dyDescent="0.25">
      <c r="A5242">
        <f ca="1">38698.1270931427*(((RANDBETWEEN(3800,4910))))</f>
        <v>181378121.68555966</v>
      </c>
      <c r="B5242">
        <v>170399312.80910894</v>
      </c>
    </row>
    <row r="5243" spans="1:2" x14ac:dyDescent="0.25">
      <c r="A5243">
        <f ca="1">35923.3593308288*(((RANDBETWEEN(3800,4910))))</f>
        <v>147178003.17840573</v>
      </c>
      <c r="B5243">
        <v>180757951.38241309</v>
      </c>
    </row>
    <row r="5244" spans="1:2" x14ac:dyDescent="0.25">
      <c r="A5244">
        <f ca="1">40806.3954557444*(((RANDBETWEEN(3800,4910))))</f>
        <v>167551059.74128652</v>
      </c>
      <c r="B5244">
        <v>183919629.31813753</v>
      </c>
    </row>
    <row r="5245" spans="1:2" x14ac:dyDescent="0.25">
      <c r="A5245">
        <f ca="1">30075.1364051417*(((RANDBETWEEN(3800,4910))))</f>
        <v>144240354.19905964</v>
      </c>
      <c r="B5245">
        <v>167235087.91886199</v>
      </c>
    </row>
    <row r="5246" spans="1:2" x14ac:dyDescent="0.25">
      <c r="A5246">
        <f ca="1">37421.9294250484*(((RANDBETWEEN(3800,4910))))</f>
        <v>172066031.4963727</v>
      </c>
      <c r="B5246">
        <v>170475644.71024567</v>
      </c>
    </row>
    <row r="5247" spans="1:2" x14ac:dyDescent="0.25">
      <c r="A5247">
        <f ca="1">30706.6813649578*(((RANDBETWEEN(3800,4910))))</f>
        <v>134525971.05988032</v>
      </c>
      <c r="B5247">
        <v>187720527.25963181</v>
      </c>
    </row>
    <row r="5248" spans="1:2" x14ac:dyDescent="0.25">
      <c r="A5248">
        <f ca="1">34949.9723924293*(((RANDBETWEEN(3800,4910))))</f>
        <v>168004517.29040796</v>
      </c>
      <c r="B5248">
        <v>174930503.75481635</v>
      </c>
    </row>
    <row r="5249" spans="1:2" x14ac:dyDescent="0.25">
      <c r="A5249">
        <f ca="1">34994.1997451176*(((RANDBETWEEN(3800,4910))))</f>
        <v>139976798.9804703</v>
      </c>
      <c r="B5249">
        <v>162296596.11018017</v>
      </c>
    </row>
    <row r="5250" spans="1:2" x14ac:dyDescent="0.25">
      <c r="A5250">
        <f ca="1">33229.1262669743*(((RANDBETWEEN(3800,4910))))</f>
        <v>133680774.97203773</v>
      </c>
      <c r="B5250">
        <v>156320086.41090029</v>
      </c>
    </row>
    <row r="5251" spans="1:2" x14ac:dyDescent="0.25">
      <c r="A5251">
        <f ca="1">37930.7529848433*(((RANDBETWEEN(3800,4910))))</f>
        <v>151609219.68041873</v>
      </c>
      <c r="B5251">
        <v>182131786.635957</v>
      </c>
    </row>
    <row r="5252" spans="1:2" x14ac:dyDescent="0.25">
      <c r="A5252">
        <f ca="1">36253.0935500455*(((RANDBETWEEN(3800,4910))))</f>
        <v>160419938.95895147</v>
      </c>
      <c r="B5252">
        <v>182931259.41348621</v>
      </c>
    </row>
    <row r="5253" spans="1:2" x14ac:dyDescent="0.25">
      <c r="A5253">
        <f ca="1">33921.6493511463*(((RANDBETWEEN(3800,4910))))</f>
        <v>148034077.76840231</v>
      </c>
      <c r="B5253">
        <v>157356477.61097875</v>
      </c>
    </row>
    <row r="5254" spans="1:2" x14ac:dyDescent="0.25">
      <c r="A5254">
        <f ca="1">34703.9178935373*(((RANDBETWEEN(3800,4910))))</f>
        <v>146728164.85387579</v>
      </c>
      <c r="B5254">
        <v>155784052.77909428</v>
      </c>
    </row>
    <row r="5255" spans="1:2" x14ac:dyDescent="0.25">
      <c r="A5255">
        <f ca="1">32138.9286811459*(((RANDBETWEEN(3800,4910))))</f>
        <v>137747448.32739145</v>
      </c>
      <c r="B5255">
        <v>165284626.78430083</v>
      </c>
    </row>
    <row r="5256" spans="1:2" x14ac:dyDescent="0.25">
      <c r="A5256">
        <f ca="1">39652.8517860776*(((RANDBETWEEN(3800,4910))))</f>
        <v>173243309.45337322</v>
      </c>
      <c r="B5256">
        <v>158238440.25677767</v>
      </c>
    </row>
    <row r="5257" spans="1:2" x14ac:dyDescent="0.25">
      <c r="A5257">
        <f ca="1">35458.8910196806*(((RANDBETWEEN(3800,4910))))</f>
        <v>151338546.87199676</v>
      </c>
      <c r="B5257">
        <v>187044103.46501881</v>
      </c>
    </row>
    <row r="5258" spans="1:2" x14ac:dyDescent="0.25">
      <c r="A5258">
        <f ca="1">33153.8833631621*(((RANDBETWEEN(3800,4910))))</f>
        <v>155060712.48950911</v>
      </c>
      <c r="B5258">
        <v>188444773.95449698</v>
      </c>
    </row>
    <row r="5259" spans="1:2" x14ac:dyDescent="0.25">
      <c r="A5259">
        <f ca="1">31577.3188693544*(((RANDBETWEEN(3800,4910))))</f>
        <v>133729945.41171573</v>
      </c>
      <c r="B5259">
        <v>167384523.21674189</v>
      </c>
    </row>
    <row r="5260" spans="1:2" x14ac:dyDescent="0.25">
      <c r="A5260">
        <f ca="1">26394.0044345207*(((RANDBETWEEN(3800,4910))))</f>
        <v>100983460.96647611</v>
      </c>
      <c r="B5260">
        <v>143002802.18255645</v>
      </c>
    </row>
    <row r="5261" spans="1:2" x14ac:dyDescent="0.25">
      <c r="A5261">
        <f ca="1">31219.0763504057*(((RANDBETWEEN(3800,4910))))</f>
        <v>118975899.97139628</v>
      </c>
      <c r="B5261">
        <v>160381364.80614212</v>
      </c>
    </row>
    <row r="5262" spans="1:2" x14ac:dyDescent="0.25">
      <c r="A5262">
        <f ca="1">30024.9274699536*(((RANDBETWEEN(3800,4910))))</f>
        <v>117307391.62510872</v>
      </c>
      <c r="B5262">
        <v>176774920.92052007</v>
      </c>
    </row>
    <row r="5263" spans="1:2" x14ac:dyDescent="0.25">
      <c r="A5263">
        <f ca="1">33380.5560791863*(((RANDBETWEEN(3800,4910))))</f>
        <v>152549141.28188121</v>
      </c>
      <c r="B5263">
        <v>177972621.03041857</v>
      </c>
    </row>
    <row r="5264" spans="1:2" x14ac:dyDescent="0.25">
      <c r="A5264">
        <f ca="1">38736.0846764425*(((RANDBETWEEN(3800,4910))))</f>
        <v>148088051.71803975</v>
      </c>
      <c r="B5264">
        <v>180429684.06706542</v>
      </c>
    </row>
    <row r="5265" spans="1:2" x14ac:dyDescent="0.25">
      <c r="A5265">
        <f ca="1">30177.7781292136*(((RANDBETWEEN(3800,4910))))</f>
        <v>118749556.93845542</v>
      </c>
      <c r="B5265">
        <v>179468951.67261469</v>
      </c>
    </row>
    <row r="5266" spans="1:2" x14ac:dyDescent="0.25">
      <c r="A5266">
        <f ca="1">32890.2428537946*(((RANDBETWEEN(3800,4910))))</f>
        <v>134356642.05775091</v>
      </c>
      <c r="B5266">
        <v>171912913.19520843</v>
      </c>
    </row>
    <row r="5267" spans="1:2" x14ac:dyDescent="0.25">
      <c r="A5267">
        <f ca="1">31142.5184904356*(((RANDBETWEEN(3800,4910))))</f>
        <v>123480085.81457704</v>
      </c>
      <c r="B5267">
        <v>153269929.95645288</v>
      </c>
    </row>
    <row r="5268" spans="1:2" x14ac:dyDescent="0.25">
      <c r="A5268">
        <f ca="1">30406.8861537557*(((RANDBETWEEN(3800,4910))))</f>
        <v>125215557.18116599</v>
      </c>
      <c r="B5268">
        <v>183908932.06519163</v>
      </c>
    </row>
    <row r="5269" spans="1:2" x14ac:dyDescent="0.25">
      <c r="A5269">
        <f ca="1">39078.9007311744*(((RANDBETWEEN(3800,4910))))</f>
        <v>165499144.59652361</v>
      </c>
      <c r="B5269">
        <v>149667017.47280046</v>
      </c>
    </row>
    <row r="5270" spans="1:2" x14ac:dyDescent="0.25">
      <c r="A5270">
        <f ca="1">31106.4456237133*(((RANDBETWEEN(3800,4910))))</f>
        <v>132855629.25887938</v>
      </c>
      <c r="B5270">
        <v>143657415.92642719</v>
      </c>
    </row>
    <row r="5271" spans="1:2" x14ac:dyDescent="0.25">
      <c r="A5271">
        <f ca="1">34071.4845956174*(((RANDBETWEEN(3800,4910))))</f>
        <v>141669232.94857711</v>
      </c>
      <c r="B5271">
        <v>149269095.12608105</v>
      </c>
    </row>
    <row r="5272" spans="1:2" x14ac:dyDescent="0.25">
      <c r="A5272">
        <f ca="1">30667.1990756732*(((RANDBETWEEN(3800,4910))))</f>
        <v>127483546.55757366</v>
      </c>
      <c r="B5272">
        <v>155563108.71661726</v>
      </c>
    </row>
    <row r="5273" spans="1:2" x14ac:dyDescent="0.25">
      <c r="A5273">
        <f ca="1">37214.9600950742*(((RANDBETWEEN(3800,4910))))</f>
        <v>168918703.87154198</v>
      </c>
      <c r="B5273">
        <v>150055438.39319098</v>
      </c>
    </row>
    <row r="5274" spans="1:2" x14ac:dyDescent="0.25">
      <c r="A5274">
        <f ca="1">27763.0128154222*(((RANDBETWEEN(3800,4910))))</f>
        <v>111635074.53081268</v>
      </c>
      <c r="B5274">
        <v>151595223.64075106</v>
      </c>
    </row>
    <row r="5275" spans="1:2" x14ac:dyDescent="0.25">
      <c r="A5275">
        <f ca="1">31316.3142480162*(((RANDBETWEEN(3800,4910))))</f>
        <v>130150602.01475549</v>
      </c>
      <c r="B5275">
        <v>201764418.6522837</v>
      </c>
    </row>
    <row r="5276" spans="1:2" x14ac:dyDescent="0.25">
      <c r="A5276">
        <f ca="1">37701.4904891941*(((RANDBETWEEN(3800,4910))))</f>
        <v>170976259.36849546</v>
      </c>
      <c r="B5276">
        <v>148179944.78611141</v>
      </c>
    </row>
    <row r="5277" spans="1:2" x14ac:dyDescent="0.25">
      <c r="A5277">
        <f ca="1">36450.5575467687*(((RANDBETWEEN(3800,4910))))</f>
        <v>172702741.65659022</v>
      </c>
      <c r="B5277">
        <v>202870948.01741344</v>
      </c>
    </row>
    <row r="5278" spans="1:2" x14ac:dyDescent="0.25">
      <c r="A5278">
        <f ca="1">31812.2157566478*(((RANDBETWEEN(3800,4910))))</f>
        <v>153525753.24158219</v>
      </c>
      <c r="B5278">
        <v>147943492.33199978</v>
      </c>
    </row>
    <row r="5279" spans="1:2" x14ac:dyDescent="0.25">
      <c r="A5279">
        <f ca="1">30983.2186835567*(((RANDBETWEEN(3800,4910))))</f>
        <v>148130768.52608451</v>
      </c>
      <c r="B5279">
        <v>148546786.16744459</v>
      </c>
    </row>
    <row r="5280" spans="1:2" x14ac:dyDescent="0.25">
      <c r="A5280">
        <f ca="1">31969.7650411545*(((RANDBETWEEN(3800,4910))))</f>
        <v>128582394.99552335</v>
      </c>
      <c r="B5280">
        <v>171038508.34231922</v>
      </c>
    </row>
    <row r="5281" spans="1:2" x14ac:dyDescent="0.25">
      <c r="A5281">
        <f ca="1">35426.9332112363*(((RANDBETWEEN(3800,4910))))</f>
        <v>168419640.48621735</v>
      </c>
      <c r="B5281">
        <v>200042108.38489637</v>
      </c>
    </row>
    <row r="5282" spans="1:2" x14ac:dyDescent="0.25">
      <c r="A5282">
        <f ca="1">30705.1236626083*(((RANDBETWEEN(3800,4910))))</f>
        <v>132062736.87287825</v>
      </c>
      <c r="B5282">
        <v>176970815.62468141</v>
      </c>
    </row>
    <row r="5283" spans="1:2" x14ac:dyDescent="0.25">
      <c r="A5283">
        <f ca="1">28977.1538666795*(((RANDBETWEEN(3800,4910))))</f>
        <v>138336932.55952802</v>
      </c>
      <c r="B5283">
        <v>148333233.3169601</v>
      </c>
    </row>
    <row r="5284" spans="1:2" x14ac:dyDescent="0.25">
      <c r="A5284">
        <f ca="1">34734.4201335089*(((RANDBETWEEN(3800,4910))))</f>
        <v>146544518.54327416</v>
      </c>
      <c r="B5284">
        <v>174312462.9663395</v>
      </c>
    </row>
    <row r="5285" spans="1:2" x14ac:dyDescent="0.25">
      <c r="A5285">
        <f ca="1">30991.7999877495*(((RANDBETWEEN(3800,4910))))</f>
        <v>119938265.9525906</v>
      </c>
      <c r="B5285">
        <v>150314027.57540929</v>
      </c>
    </row>
    <row r="5286" spans="1:2" x14ac:dyDescent="0.25">
      <c r="A5286">
        <f ca="1">33556.6337847787*(((RANDBETWEEN(3800,4910))))</f>
        <v>132649373.35123014</v>
      </c>
      <c r="B5286">
        <v>166929014.0895392</v>
      </c>
    </row>
    <row r="5287" spans="1:2" x14ac:dyDescent="0.25">
      <c r="A5287">
        <f ca="1">41231.8687206124*(((RANDBETWEEN(3800,4910))))</f>
        <v>165875807.86302388</v>
      </c>
      <c r="B5287">
        <v>156467074.81905323</v>
      </c>
    </row>
    <row r="5288" spans="1:2" x14ac:dyDescent="0.25">
      <c r="A5288">
        <f ca="1">30893.1116293227*(((RANDBETWEEN(3800,4910))))</f>
        <v>127650337.25236148</v>
      </c>
      <c r="B5288">
        <v>177860896.17676961</v>
      </c>
    </row>
    <row r="5289" spans="1:2" x14ac:dyDescent="0.25">
      <c r="A5289">
        <f ca="1">36322.2191146786*(((RANDBETWEEN(3800,4910))))</f>
        <v>172094674.16534731</v>
      </c>
      <c r="B5289">
        <v>174701459.22959739</v>
      </c>
    </row>
    <row r="5290" spans="1:2" x14ac:dyDescent="0.25">
      <c r="A5290">
        <f ca="1">29190.7946938502*(((RANDBETWEEN(3800,4910))))</f>
        <v>136875636.31946337</v>
      </c>
      <c r="B5290">
        <v>144410260.40644813</v>
      </c>
    </row>
    <row r="5291" spans="1:2" x14ac:dyDescent="0.25">
      <c r="A5291">
        <f ca="1">37294.4969218733*(((RANDBETWEEN(3800,4910))))</f>
        <v>155145107.19499293</v>
      </c>
      <c r="B5291">
        <v>166460819.26089847</v>
      </c>
    </row>
    <row r="5292" spans="1:2" x14ac:dyDescent="0.25">
      <c r="A5292">
        <f ca="1">31139.9205863326*(((RANDBETWEEN(3800,4910))))</f>
        <v>152087372.14364827</v>
      </c>
      <c r="B5292">
        <v>148605884.13846105</v>
      </c>
    </row>
    <row r="5293" spans="1:2" x14ac:dyDescent="0.25">
      <c r="A5293">
        <f ca="1">31105.9291995146*(((RANDBETWEEN(3800,4910))))</f>
        <v>144362617.41494706</v>
      </c>
      <c r="B5293">
        <v>200560313.10867161</v>
      </c>
    </row>
    <row r="5294" spans="1:2" x14ac:dyDescent="0.25">
      <c r="A5294">
        <f ca="1">29892.2563035051*(((RANDBETWEEN(3800,4910))))</f>
        <v>144050783.12659115</v>
      </c>
      <c r="B5294">
        <v>145129016.04133981</v>
      </c>
    </row>
    <row r="5295" spans="1:2" x14ac:dyDescent="0.25">
      <c r="A5295">
        <f ca="1">40901.7096859584*(((RANDBETWEEN(3800,4910))))</f>
        <v>198864112.4931297</v>
      </c>
      <c r="B5295">
        <v>185465799.95323008</v>
      </c>
    </row>
    <row r="5296" spans="1:2" x14ac:dyDescent="0.25">
      <c r="A5296">
        <f ca="1">29467.9209161127*(((RANDBETWEEN(3800,4910))))</f>
        <v>113598835.13161445</v>
      </c>
      <c r="B5296">
        <v>160947097.55413026</v>
      </c>
    </row>
    <row r="5297" spans="1:2" x14ac:dyDescent="0.25">
      <c r="A5297">
        <f ca="1">30117.0912381467*(((RANDBETWEEN(3800,4910))))</f>
        <v>123419839.89392518</v>
      </c>
      <c r="B5297">
        <v>157324334.58791566</v>
      </c>
    </row>
    <row r="5298" spans="1:2" x14ac:dyDescent="0.25">
      <c r="A5298">
        <f ca="1">38860.4059326062*(((RANDBETWEEN(3800,4910))))</f>
        <v>154275811.55244654</v>
      </c>
      <c r="B5298">
        <v>170535899.13224334</v>
      </c>
    </row>
    <row r="5299" spans="1:2" x14ac:dyDescent="0.25">
      <c r="A5299">
        <f ca="1">31183.8603815253*(((RANDBETWEEN(3800,4910))))</f>
        <v>123207432.36740643</v>
      </c>
      <c r="B5299">
        <v>194197873.23864436</v>
      </c>
    </row>
    <row r="5300" spans="1:2" x14ac:dyDescent="0.25">
      <c r="A5300">
        <f ca="1">31777.8335734212*(((RANDBETWEEN(3800,4910))))</f>
        <v>125649553.94930734</v>
      </c>
      <c r="B5300">
        <v>183865731.31174392</v>
      </c>
    </row>
    <row r="5301" spans="1:2" x14ac:dyDescent="0.25">
      <c r="A5301">
        <f ca="1">30071.3921878836*(((RANDBETWEEN(3800,4910))))</f>
        <v>142267756.44087732</v>
      </c>
      <c r="B5301">
        <v>201641521.92755786</v>
      </c>
    </row>
    <row r="5302" spans="1:2" x14ac:dyDescent="0.25">
      <c r="A5302">
        <f ca="1">31875.3693433404*(((RANDBETWEEN(3800,4910))))</f>
        <v>137478467.97782719</v>
      </c>
      <c r="B5302">
        <v>160660499.87127143</v>
      </c>
    </row>
    <row r="5303" spans="1:2" x14ac:dyDescent="0.25">
      <c r="A5303">
        <f ca="1">35393.2658668035*(((RANDBETWEEN(3800,4910))))</f>
        <v>147943851.32323855</v>
      </c>
      <c r="B5303">
        <v>193404601.51018256</v>
      </c>
    </row>
    <row r="5304" spans="1:2" x14ac:dyDescent="0.25">
      <c r="A5304">
        <f ca="1">29411.7564901014*(((RANDBETWEEN(3800,4910))))</f>
        <v>136647020.65301096</v>
      </c>
      <c r="B5304">
        <v>154084998.22598302</v>
      </c>
    </row>
    <row r="5305" spans="1:2" x14ac:dyDescent="0.25">
      <c r="A5305">
        <f ca="1">32327.3181718101*(((RANDBETWEEN(3800,4910))))</f>
        <v>129988146.36884841</v>
      </c>
      <c r="B5305">
        <v>171132894.3903448</v>
      </c>
    </row>
    <row r="5306" spans="1:2" x14ac:dyDescent="0.25">
      <c r="A5306">
        <f ca="1">34816.4379781366*(((RANDBETWEEN(3800,4910))))</f>
        <v>159668184.56773451</v>
      </c>
      <c r="B5306">
        <v>145951107.29069889</v>
      </c>
    </row>
    <row r="5307" spans="1:2" x14ac:dyDescent="0.25">
      <c r="A5307">
        <f ca="1">31012.687990073*(((RANDBETWEEN(3800,4910))))</f>
        <v>123554548.95245066</v>
      </c>
      <c r="B5307">
        <v>201515332.45894986</v>
      </c>
    </row>
    <row r="5308" spans="1:2" x14ac:dyDescent="0.25">
      <c r="A5308">
        <f ca="1">28848.3359880299*(((RANDBETWEEN(3800,4910))))</f>
        <v>119057082.62259921</v>
      </c>
      <c r="B5308">
        <v>186876937.86217013</v>
      </c>
    </row>
    <row r="5309" spans="1:2" x14ac:dyDescent="0.25">
      <c r="A5309">
        <f ca="1">30922.1610404241*(((RANDBETWEEN(3800,4910))))</f>
        <v>135717364.80642158</v>
      </c>
      <c r="B5309">
        <v>146659236.70312333</v>
      </c>
    </row>
    <row r="5310" spans="1:2" x14ac:dyDescent="0.25">
      <c r="A5310">
        <f ca="1">31566.655004853*(((RANDBETWEEN(3800,4910))))</f>
        <v>123488754.37898503</v>
      </c>
      <c r="B5310">
        <v>157650561.26395008</v>
      </c>
    </row>
    <row r="5311" spans="1:2" x14ac:dyDescent="0.25">
      <c r="A5311">
        <f ca="1">29845.5120922225*(((RANDBETWEEN(3800,4910))))</f>
        <v>126903117.41612992</v>
      </c>
      <c r="B5311">
        <v>164614434.31528306</v>
      </c>
    </row>
    <row r="5312" spans="1:2" x14ac:dyDescent="0.25">
      <c r="A5312">
        <f ca="1">32182.0090810345*(((RANDBETWEEN(3800,4910))))</f>
        <v>135840260.33104664</v>
      </c>
      <c r="B5312">
        <v>171275133.30761391</v>
      </c>
    </row>
    <row r="5313" spans="1:2" x14ac:dyDescent="0.25">
      <c r="A5313">
        <f ca="1">31579.9556524818*(((RANDBETWEEN(3800,4910))))</f>
        <v>147920512.2762247</v>
      </c>
      <c r="B5313">
        <v>158333223.18327188</v>
      </c>
    </row>
    <row r="5314" spans="1:2" x14ac:dyDescent="0.25">
      <c r="A5314">
        <f ca="1">38388.7572502662*(((RANDBETWEEN(3800,4910))))</f>
        <v>171060302.30718637</v>
      </c>
      <c r="B5314">
        <v>153680333.91248709</v>
      </c>
    </row>
    <row r="5315" spans="1:2" x14ac:dyDescent="0.25">
      <c r="A5315">
        <f ca="1">32655.026180053*(((RANDBETWEEN(3800,4910))))</f>
        <v>136204114.19700098</v>
      </c>
      <c r="B5315">
        <v>165350774.92049485</v>
      </c>
    </row>
    <row r="5316" spans="1:2" x14ac:dyDescent="0.25">
      <c r="A5316">
        <f ca="1">31204.2228305816*(((RANDBETWEEN(3800,4910))))</f>
        <v>125097729.32780182</v>
      </c>
      <c r="B5316">
        <v>153701355.823291</v>
      </c>
    </row>
    <row r="5317" spans="1:2" x14ac:dyDescent="0.25">
      <c r="A5317">
        <f ca="1">38977.4074043714*(((RANDBETWEEN(3800,4910))))</f>
        <v>162691698.50584635</v>
      </c>
      <c r="B5317">
        <v>202946561.16166946</v>
      </c>
    </row>
    <row r="5318" spans="1:2" x14ac:dyDescent="0.25">
      <c r="A5318">
        <f ca="1">40836.2343358049*(((RANDBETWEEN(3800,4910))))</f>
        <v>189970162.13016453</v>
      </c>
      <c r="B5318">
        <v>192697900.58923066</v>
      </c>
    </row>
    <row r="5319" spans="1:2" x14ac:dyDescent="0.25">
      <c r="A5319">
        <f ca="1">31081.7519737137*(((RANDBETWEEN(3800,4910))))</f>
        <v>119074191.81129712</v>
      </c>
      <c r="B5319">
        <v>162120914.14267558</v>
      </c>
    </row>
    <row r="5320" spans="1:2" x14ac:dyDescent="0.25">
      <c r="A5320">
        <f ca="1">35723.3231371202*(((RANDBETWEEN(3800,4910))))</f>
        <v>151431166.77825266</v>
      </c>
      <c r="B5320">
        <v>162338731.57783177</v>
      </c>
    </row>
    <row r="5321" spans="1:2" x14ac:dyDescent="0.25">
      <c r="A5321">
        <f ca="1">38320.620504634*(((RANDBETWEEN(3800,4910))))</f>
        <v>175316838.80870062</v>
      </c>
      <c r="B5321">
        <v>194021995.16622496</v>
      </c>
    </row>
    <row r="5322" spans="1:2" x14ac:dyDescent="0.25">
      <c r="A5322">
        <f ca="1">31143.8736569676*(((RANDBETWEEN(3800,4910))))</f>
        <v>131800873.31628689</v>
      </c>
      <c r="B5322">
        <v>143180848.17351174</v>
      </c>
    </row>
    <row r="5323" spans="1:2" x14ac:dyDescent="0.25">
      <c r="A5323">
        <f ca="1">31424.3500887438*(((RANDBETWEEN(3800,4910))))</f>
        <v>129876838.91677794</v>
      </c>
      <c r="B5323">
        <v>183078928.6357967</v>
      </c>
    </row>
    <row r="5324" spans="1:2" x14ac:dyDescent="0.25">
      <c r="A5324">
        <f ca="1">30679.8857971826*(((RANDBETWEEN(3800,4910))))</f>
        <v>126370449.59859525</v>
      </c>
      <c r="B5324">
        <v>185014403.19105074</v>
      </c>
    </row>
    <row r="5325" spans="1:2" x14ac:dyDescent="0.25">
      <c r="A5325">
        <f ca="1">39561.6921835176*(((RANDBETWEEN(3800,4910))))</f>
        <v>188709271.71537891</v>
      </c>
      <c r="B5325">
        <v>147945861.48519054</v>
      </c>
    </row>
    <row r="5326" spans="1:2" x14ac:dyDescent="0.25">
      <c r="A5326">
        <f ca="1">36800.108824245*(((RANDBETWEEN(3800,4910))))</f>
        <v>163576483.72376913</v>
      </c>
      <c r="B5326">
        <v>195475836.61633444</v>
      </c>
    </row>
    <row r="5327" spans="1:2" x14ac:dyDescent="0.25">
      <c r="A5327">
        <f ca="1">32714.0596113519*(((RANDBETWEEN(3800,4910))))</f>
        <v>158663189.11505657</v>
      </c>
      <c r="B5327">
        <v>149355653.9661921</v>
      </c>
    </row>
    <row r="5328" spans="1:2" x14ac:dyDescent="0.25">
      <c r="A5328">
        <f ca="1">33106.3576602946*(((RANDBETWEEN(3800,4910))))</f>
        <v>126400073.54700467</v>
      </c>
      <c r="B5328">
        <v>175467169.08780712</v>
      </c>
    </row>
    <row r="5329" spans="1:2" x14ac:dyDescent="0.25">
      <c r="A5329">
        <f ca="1">33290.7688327*(((RANDBETWEEN(3800,4910))))</f>
        <v>148476828.99384189</v>
      </c>
      <c r="B5329">
        <v>166021023.37193346</v>
      </c>
    </row>
    <row r="5330" spans="1:2" x14ac:dyDescent="0.25">
      <c r="A5330">
        <f ca="1">33285.3411136449*(((RANDBETWEEN(3800,4910))))</f>
        <v>156707385.96304038</v>
      </c>
      <c r="B5330">
        <v>151021140.02585375</v>
      </c>
    </row>
    <row r="5331" spans="1:2" x14ac:dyDescent="0.25">
      <c r="A5331">
        <f ca="1">33083.2938314774*(((RANDBETWEEN(3800,4910))))</f>
        <v>129057929.23659351</v>
      </c>
      <c r="B5331">
        <v>170723139.97709864</v>
      </c>
    </row>
    <row r="5332" spans="1:2" x14ac:dyDescent="0.25">
      <c r="A5332">
        <f ca="1">39464.5456365392*(((RANDBETWEEN(3800,4910))))</f>
        <v>154661554.34959695</v>
      </c>
      <c r="B5332">
        <v>160791557.07204679</v>
      </c>
    </row>
    <row r="5333" spans="1:2" x14ac:dyDescent="0.25">
      <c r="A5333">
        <f ca="1">32648.9756150498*(((RANDBETWEEN(3800,4910))))</f>
        <v>156813029.87908423</v>
      </c>
      <c r="B5333">
        <v>149925522.01670015</v>
      </c>
    </row>
    <row r="5334" spans="1:2" x14ac:dyDescent="0.25">
      <c r="A5334">
        <f ca="1">36131.7742372034*(((RANDBETWEEN(3800,4910))))</f>
        <v>156342187.12437916</v>
      </c>
      <c r="B5334">
        <v>183381179.06370959</v>
      </c>
    </row>
    <row r="5335" spans="1:2" x14ac:dyDescent="0.25">
      <c r="A5335">
        <f ca="1">35236.1160913661*(((RANDBETWEEN(3800,4910))))</f>
        <v>138442700.12297738</v>
      </c>
      <c r="B5335">
        <v>155737556.4159821</v>
      </c>
    </row>
    <row r="5336" spans="1:2" x14ac:dyDescent="0.25">
      <c r="A5336">
        <f ca="1">31771.632292585*(((RANDBETWEEN(3800,4910))))</f>
        <v>130231920.76730585</v>
      </c>
      <c r="B5336">
        <v>157300903.00386691</v>
      </c>
    </row>
    <row r="5337" spans="1:2" x14ac:dyDescent="0.25">
      <c r="A5337">
        <f ca="1">33551.2977353821*(((RANDBETWEEN(3800,4910))))</f>
        <v>143498900.41422904</v>
      </c>
      <c r="B5337">
        <v>152830485.91010618</v>
      </c>
    </row>
    <row r="5338" spans="1:2" x14ac:dyDescent="0.25">
      <c r="A5338">
        <f ca="1">29372.5949717981*(((RANDBETWEEN(3800,4910))))</f>
        <v>129063182.30608071</v>
      </c>
      <c r="B5338">
        <v>143862783.4024078</v>
      </c>
    </row>
    <row r="5339" spans="1:2" x14ac:dyDescent="0.25">
      <c r="A5339">
        <f ca="1">32072.3257566903*(((RANDBETWEEN(3800,4910))))</f>
        <v>155037622.70784071</v>
      </c>
      <c r="B5339">
        <v>202053355.40061486</v>
      </c>
    </row>
    <row r="5340" spans="1:2" x14ac:dyDescent="0.25">
      <c r="A5340">
        <f ca="1">36597.3017909279*(((RANDBETWEEN(3800,4910))))</f>
        <v>140716625.38611776</v>
      </c>
      <c r="B5340">
        <v>193065974.20305407</v>
      </c>
    </row>
    <row r="5341" spans="1:2" x14ac:dyDescent="0.25">
      <c r="A5341">
        <f ca="1">39008.0234720895*(((RANDBETWEEN(3800,4910))))</f>
        <v>172181415.60580283</v>
      </c>
      <c r="B5341">
        <v>165822214.00023624</v>
      </c>
    </row>
    <row r="5342" spans="1:2" x14ac:dyDescent="0.25">
      <c r="A5342">
        <f ca="1">39949.0330555489*(((RANDBETWEEN(3800,4910))))</f>
        <v>194152300.64996767</v>
      </c>
      <c r="B5342">
        <v>191420938.88078335</v>
      </c>
    </row>
    <row r="5343" spans="1:2" x14ac:dyDescent="0.25">
      <c r="A5343">
        <f ca="1">31449.7259050373*(((RANDBETWEEN(3800,4910))))</f>
        <v>148379806.81996584</v>
      </c>
      <c r="B5343">
        <v>190292358.39438185</v>
      </c>
    </row>
    <row r="5344" spans="1:2" x14ac:dyDescent="0.25">
      <c r="A5344">
        <f ca="1">28402.2891081961*(((RANDBETWEEN(3800,4910))))</f>
        <v>134030402.30157734</v>
      </c>
      <c r="B5344">
        <v>178910654.56925279</v>
      </c>
    </row>
    <row r="5345" spans="1:2" x14ac:dyDescent="0.25">
      <c r="A5345">
        <f ca="1">32296.75422756*(((RANDBETWEEN(3800,4910))))</f>
        <v>149501675.31937528</v>
      </c>
      <c r="B5345">
        <v>163177391.78250152</v>
      </c>
    </row>
    <row r="5346" spans="1:2" x14ac:dyDescent="0.25">
      <c r="A5346">
        <f ca="1">31655.8070973045*(((RANDBETWEEN(3800,4910))))</f>
        <v>148560702.70765015</v>
      </c>
      <c r="B5346">
        <v>196820218.90750372</v>
      </c>
    </row>
    <row r="5347" spans="1:2" x14ac:dyDescent="0.25">
      <c r="A5347">
        <f ca="1">32172.5167774979*(((RANDBETWEEN(3800,4910))))</f>
        <v>141848626.47198826</v>
      </c>
      <c r="B5347">
        <v>142951418.68038437</v>
      </c>
    </row>
    <row r="5348" spans="1:2" x14ac:dyDescent="0.25">
      <c r="A5348">
        <f ca="1">29190.1374058499*(((RANDBETWEEN(3800,4910))))</f>
        <v>142914912.73904157</v>
      </c>
      <c r="B5348">
        <v>183824568.22525689</v>
      </c>
    </row>
    <row r="5349" spans="1:2" x14ac:dyDescent="0.25">
      <c r="A5349">
        <f ca="1">28497.5200463529*(((RANDBETWEEN(3800,4910))))</f>
        <v>116782837.14995411</v>
      </c>
      <c r="B5349">
        <v>161802561.94394746</v>
      </c>
    </row>
    <row r="5350" spans="1:2" x14ac:dyDescent="0.25">
      <c r="A5350">
        <f ca="1">33790.975355387*(((RANDBETWEEN(3800,4910))))</f>
        <v>155843978.33904496</v>
      </c>
      <c r="B5350">
        <v>167627315.44674394</v>
      </c>
    </row>
    <row r="5351" spans="1:2" x14ac:dyDescent="0.25">
      <c r="A5351">
        <f ca="1">28836.6589809006*(((RANDBETWEEN(3800,4910))))</f>
        <v>123651593.71010186</v>
      </c>
      <c r="B5351">
        <v>201737562.06419018</v>
      </c>
    </row>
    <row r="5352" spans="1:2" x14ac:dyDescent="0.25">
      <c r="A5352">
        <f ca="1">33952.9236276133*(((RANDBETWEEN(3800,4910))))</f>
        <v>152516532.93523896</v>
      </c>
      <c r="B5352">
        <v>175529685.51039207</v>
      </c>
    </row>
    <row r="5353" spans="1:2" x14ac:dyDescent="0.25">
      <c r="A5353">
        <f ca="1">30264.7514788446*(((RANDBETWEEN(3800,4910))))</f>
        <v>138249384.75536194</v>
      </c>
      <c r="B5353">
        <v>202574725.62058872</v>
      </c>
    </row>
    <row r="5354" spans="1:2" x14ac:dyDescent="0.25">
      <c r="A5354">
        <f ca="1">27722.4633220551*(((RANDBETWEEN(3800,4910))))</f>
        <v>130822304.41677786</v>
      </c>
      <c r="B5354">
        <v>192711512.40120038</v>
      </c>
    </row>
    <row r="5355" spans="1:2" x14ac:dyDescent="0.25">
      <c r="A5355">
        <f ca="1">32895.5270197294*(((RANDBETWEEN(3800,4910))))</f>
        <v>144312677.03555286</v>
      </c>
      <c r="B5355">
        <v>173742432.6375294</v>
      </c>
    </row>
    <row r="5356" spans="1:2" x14ac:dyDescent="0.25">
      <c r="A5356">
        <f ca="1">30874.1093185727*(((RANDBETWEEN(3800,4910))))</f>
        <v>142113525.1933901</v>
      </c>
      <c r="B5356">
        <v>149629005.92737687</v>
      </c>
    </row>
    <row r="5357" spans="1:2" x14ac:dyDescent="0.25">
      <c r="A5357">
        <f ca="1">31672.5208880443*(((RANDBETWEEN(3800,4910))))</f>
        <v>143666554.74816909</v>
      </c>
      <c r="B5357">
        <v>171388239.97850278</v>
      </c>
    </row>
    <row r="5358" spans="1:2" x14ac:dyDescent="0.25">
      <c r="A5358">
        <f ca="1">38431.200378605*(((RANDBETWEEN(3800,4910))))</f>
        <v>161795353.59392723</v>
      </c>
      <c r="B5358">
        <v>165303111.11938807</v>
      </c>
    </row>
    <row r="5359" spans="1:2" x14ac:dyDescent="0.25">
      <c r="A5359">
        <f ca="1">34153.9761207976*(((RANDBETWEEN(3800,4910))))</f>
        <v>139860532.21466598</v>
      </c>
      <c r="B5359">
        <v>152574143.0622524</v>
      </c>
    </row>
    <row r="5360" spans="1:2" x14ac:dyDescent="0.25">
      <c r="A5360">
        <f ca="1">34846.9072896875*(((RANDBETWEEN(3800,4910))))</f>
        <v>153012769.90901765</v>
      </c>
      <c r="B5360">
        <v>147364514.45189613</v>
      </c>
    </row>
    <row r="5361" spans="1:2" x14ac:dyDescent="0.25">
      <c r="A5361">
        <f ca="1">35407.1806971097*(((RANDBETWEEN(3800,4910))))</f>
        <v>160182085.47372416</v>
      </c>
      <c r="B5361">
        <v>156464122.51479602</v>
      </c>
    </row>
    <row r="5362" spans="1:2" x14ac:dyDescent="0.25">
      <c r="A5362">
        <f ca="1">31050.9092129571*(((RANDBETWEEN(3800,4910))))</f>
        <v>126594556.8612259</v>
      </c>
      <c r="B5362">
        <v>164557056.6680316</v>
      </c>
    </row>
    <row r="5363" spans="1:2" x14ac:dyDescent="0.25">
      <c r="A5363">
        <f ca="1">34969.9125836754*(((RANDBETWEEN(3800,4910))))</f>
        <v>171702270.78584608</v>
      </c>
      <c r="B5363">
        <v>200366365.35619098</v>
      </c>
    </row>
    <row r="5364" spans="1:2" x14ac:dyDescent="0.25">
      <c r="A5364">
        <f ca="1">37230.3535414032*(((RANDBETWEEN(3800,4910))))</f>
        <v>145049457.39730686</v>
      </c>
      <c r="B5364">
        <v>158068075.52890244</v>
      </c>
    </row>
    <row r="5365" spans="1:2" x14ac:dyDescent="0.25">
      <c r="A5365">
        <f ca="1">33019.4664556857*(((RANDBETWEEN(3800,4910))))</f>
        <v>155158472.87526733</v>
      </c>
      <c r="B5365">
        <v>182380132.06467819</v>
      </c>
    </row>
    <row r="5366" spans="1:2" x14ac:dyDescent="0.25">
      <c r="A5366">
        <f ca="1">31606.577725699*(((RANDBETWEEN(3800,4910))))</f>
        <v>129270902.89810875</v>
      </c>
      <c r="B5366">
        <v>144576645.43559465</v>
      </c>
    </row>
    <row r="5367" spans="1:2" x14ac:dyDescent="0.25">
      <c r="A5367">
        <f ca="1">30898.6598500543*(((RANDBETWEEN(3800,4910))))</f>
        <v>131041216.42408046</v>
      </c>
      <c r="B5367">
        <v>150037383.80751467</v>
      </c>
    </row>
    <row r="5368" spans="1:2" x14ac:dyDescent="0.25">
      <c r="A5368">
        <f ca="1">35153.3909716638*(((RANDBETWEEN(3800,4910))))</f>
        <v>167189527.46123338</v>
      </c>
      <c r="B5368">
        <v>150130524.55405077</v>
      </c>
    </row>
    <row r="5369" spans="1:2" x14ac:dyDescent="0.25">
      <c r="A5369">
        <f ca="1">40373.1176542757*(((RANDBETWEEN(3800,4910))))</f>
        <v>183213207.91510296</v>
      </c>
      <c r="B5369">
        <v>180414413.79697922</v>
      </c>
    </row>
    <row r="5370" spans="1:2" x14ac:dyDescent="0.25">
      <c r="A5370">
        <f ca="1">37937.3218566116*(((RANDBETWEEN(3800,4910))))</f>
        <v>185020318.69469479</v>
      </c>
      <c r="B5370">
        <v>178436527.97594279</v>
      </c>
    </row>
    <row r="5371" spans="1:2" x14ac:dyDescent="0.25">
      <c r="A5371">
        <f ca="1">30387.1106525103*(((RANDBETWEEN(3800,4910))))</f>
        <v>124617540.78594472</v>
      </c>
      <c r="B5371">
        <v>144634054.90659624</v>
      </c>
    </row>
    <row r="5372" spans="1:2" x14ac:dyDescent="0.25">
      <c r="A5372">
        <f ca="1">31142.3647906578*(((RANDBETWEEN(3800,4910))))</f>
        <v>119524396.06654447</v>
      </c>
      <c r="B5372">
        <v>148458874.33998048</v>
      </c>
    </row>
    <row r="5373" spans="1:2" x14ac:dyDescent="0.25">
      <c r="A5373">
        <f ca="1">34614.3490766431*(((RANDBETWEEN(3800,4910))))</f>
        <v>151126248.06862357</v>
      </c>
      <c r="B5373">
        <v>162882745.71704528</v>
      </c>
    </row>
    <row r="5374" spans="1:2" x14ac:dyDescent="0.25">
      <c r="A5374">
        <f ca="1">40888.525559265*(((RANDBETWEEN(3800,4910))))</f>
        <v>155867059.43191805</v>
      </c>
      <c r="B5374">
        <v>148447757.22087488</v>
      </c>
    </row>
    <row r="5375" spans="1:2" x14ac:dyDescent="0.25">
      <c r="A5375">
        <f ca="1">35698.0694151094*(((RANDBETWEEN(3800,4910))))</f>
        <v>141935523.99447483</v>
      </c>
      <c r="B5375">
        <v>186937099.62097436</v>
      </c>
    </row>
    <row r="5376" spans="1:2" x14ac:dyDescent="0.25">
      <c r="A5376">
        <f ca="1">27550.2902954165*(((RANDBETWEEN(3800,4910))))</f>
        <v>105682913.57321775</v>
      </c>
      <c r="B5376">
        <v>147262111.58491969</v>
      </c>
    </row>
    <row r="5377" spans="1:2" x14ac:dyDescent="0.25">
      <c r="A5377">
        <f ca="1">40858.6100266253*(((RANDBETWEEN(3800,4910))))</f>
        <v>188113040.56258294</v>
      </c>
      <c r="B5377">
        <v>169813515.5567475</v>
      </c>
    </row>
    <row r="5378" spans="1:2" x14ac:dyDescent="0.25">
      <c r="A5378">
        <f ca="1">36474.1319800509*(((RANDBETWEEN(3800,4910))))</f>
        <v>175695893.74790505</v>
      </c>
      <c r="B5378">
        <v>159779871.51440984</v>
      </c>
    </row>
    <row r="5379" spans="1:2" x14ac:dyDescent="0.25">
      <c r="A5379">
        <f ca="1">30120.0785984368*(((RANDBETWEEN(3800,4910))))</f>
        <v>129757298.60206574</v>
      </c>
      <c r="B5379">
        <v>147603008.60835963</v>
      </c>
    </row>
    <row r="5380" spans="1:2" x14ac:dyDescent="0.25">
      <c r="A5380">
        <f ca="1">32375.7913542758*(((RANDBETWEEN(3800,4910))))</f>
        <v>140025297.607243</v>
      </c>
      <c r="B5380">
        <v>171405660.46377718</v>
      </c>
    </row>
    <row r="5381" spans="1:2" x14ac:dyDescent="0.25">
      <c r="A5381">
        <f ca="1">30803.431407934*(((RANDBETWEEN(3800,4910))))</f>
        <v>149889497.23100692</v>
      </c>
      <c r="B5381">
        <v>156508814.99849835</v>
      </c>
    </row>
    <row r="5382" spans="1:2" x14ac:dyDescent="0.25">
      <c r="A5382">
        <f ca="1">35352.2817683119*(((RANDBETWEEN(3800,4910))))</f>
        <v>146676617.05672619</v>
      </c>
      <c r="B5382">
        <v>143962880.54556215</v>
      </c>
    </row>
    <row r="5383" spans="1:2" x14ac:dyDescent="0.25">
      <c r="A5383">
        <f ca="1">42073.3593871549*(((RANDBETWEEN(3800,4910))))</f>
        <v>160888526.29648015</v>
      </c>
      <c r="B5383">
        <v>144559320.1958499</v>
      </c>
    </row>
    <row r="5384" spans="1:2" x14ac:dyDescent="0.25">
      <c r="A5384">
        <f ca="1">38099.5013895471*(((RANDBETWEEN(3800,4910))))</f>
        <v>159865507.83053973</v>
      </c>
      <c r="B5384">
        <v>175815979.53242946</v>
      </c>
    </row>
    <row r="5385" spans="1:2" x14ac:dyDescent="0.25">
      <c r="A5385">
        <f ca="1">30308.5352063391*(((RANDBETWEEN(3800,4910))))</f>
        <v>122810184.65608606</v>
      </c>
      <c r="B5385">
        <v>142901153.48766965</v>
      </c>
    </row>
    <row r="5386" spans="1:2" x14ac:dyDescent="0.25">
      <c r="A5386">
        <f ca="1">31652.8277762477*(((RANDBETWEEN(3800,4910))))</f>
        <v>139335747.87104237</v>
      </c>
      <c r="B5386">
        <v>154159239.44313258</v>
      </c>
    </row>
    <row r="5387" spans="1:2" x14ac:dyDescent="0.25">
      <c r="A5387">
        <f ca="1">36975.1653070636*(((RANDBETWEEN(3800,4910))))</f>
        <v>169309281.94104403</v>
      </c>
      <c r="B5387">
        <v>146584464.86816776</v>
      </c>
    </row>
    <row r="5388" spans="1:2" x14ac:dyDescent="0.25">
      <c r="A5388">
        <f ca="1">30171.1481373159*(((RANDBETWEEN(3800,4910))))</f>
        <v>130520386.84202854</v>
      </c>
      <c r="B5388">
        <v>202278049.90779409</v>
      </c>
    </row>
    <row r="5389" spans="1:2" x14ac:dyDescent="0.25">
      <c r="A5389">
        <f ca="1">29436.6343208247*(((RANDBETWEEN(3800,4910))))</f>
        <v>116274705.56725764</v>
      </c>
      <c r="B5389">
        <v>184765365.95409697</v>
      </c>
    </row>
    <row r="5390" spans="1:2" x14ac:dyDescent="0.25">
      <c r="A5390">
        <f ca="1">33353.6587444634*(((RANDBETWEEN(3800,4910))))</f>
        <v>158863476.59987941</v>
      </c>
      <c r="B5390">
        <v>162028738.87180912</v>
      </c>
    </row>
    <row r="5391" spans="1:2" x14ac:dyDescent="0.25">
      <c r="A5391">
        <f ca="1">39359.0476108146*(((RANDBETWEEN(3800,4910))))</f>
        <v>163851715.203821</v>
      </c>
      <c r="B5391">
        <v>166966540.75325525</v>
      </c>
    </row>
    <row r="5392" spans="1:2" x14ac:dyDescent="0.25">
      <c r="A5392">
        <f ca="1">31516.522793138*(((RANDBETWEEN(3800,4910))))</f>
        <v>149703483.26740563</v>
      </c>
      <c r="B5392">
        <v>169173215.66491312</v>
      </c>
    </row>
    <row r="5393" spans="1:2" x14ac:dyDescent="0.25">
      <c r="A5393">
        <f ca="1">32706.7434304428*(((RANDBETWEEN(3800,4910))))</f>
        <v>148946509.58223638</v>
      </c>
      <c r="B5393">
        <v>202902524.75331664</v>
      </c>
    </row>
    <row r="5394" spans="1:2" x14ac:dyDescent="0.25">
      <c r="A5394">
        <f ca="1">33030.8811854294*(((RANDBETWEEN(3800,4910))))</f>
        <v>154815740.11610761</v>
      </c>
      <c r="B5394">
        <v>179145336.52950147</v>
      </c>
    </row>
    <row r="5395" spans="1:2" x14ac:dyDescent="0.25">
      <c r="A5395">
        <f ca="1">37680.6028925123*(((RANDBETWEEN(3800,4910))))</f>
        <v>148913742.63120872</v>
      </c>
      <c r="B5395">
        <v>191866496.58440685</v>
      </c>
    </row>
    <row r="5396" spans="1:2" x14ac:dyDescent="0.25">
      <c r="A5396">
        <f ca="1">42463.6930095148*(((RANDBETWEEN(3800,4910))))</f>
        <v>166797386.14137402</v>
      </c>
      <c r="B5396">
        <v>184186331.79498392</v>
      </c>
    </row>
    <row r="5397" spans="1:2" x14ac:dyDescent="0.25">
      <c r="A5397">
        <f ca="1">30095.342024011*(((RANDBETWEEN(3800,4910))))</f>
        <v>131456453.96088004</v>
      </c>
      <c r="B5397">
        <v>175267316.7232756</v>
      </c>
    </row>
    <row r="5398" spans="1:2" x14ac:dyDescent="0.25">
      <c r="A5398">
        <f ca="1">32941.3982665075*(((RANDBETWEEN(3800,4910))))</f>
        <v>150838662.66233769</v>
      </c>
      <c r="B5398">
        <v>185042556.76408911</v>
      </c>
    </row>
    <row r="5399" spans="1:2" x14ac:dyDescent="0.25">
      <c r="A5399">
        <f ca="1">36098.3494723849*(((RANDBETWEEN(3800,4910))))</f>
        <v>144357299.54006734</v>
      </c>
      <c r="B5399">
        <v>188767618.17646194</v>
      </c>
    </row>
    <row r="5400" spans="1:2" x14ac:dyDescent="0.25">
      <c r="A5400">
        <f ca="1">38461.6128644233*(((RANDBETWEEN(3800,4910))))</f>
        <v>153115680.81326899</v>
      </c>
      <c r="B5400">
        <v>191688467.26332992</v>
      </c>
    </row>
    <row r="5401" spans="1:2" x14ac:dyDescent="0.25">
      <c r="A5401">
        <f ca="1">38600.0363617466*(((RANDBETWEEN(3800,4910))))</f>
        <v>182771172.17287028</v>
      </c>
      <c r="B5401">
        <v>174080994.48611727</v>
      </c>
    </row>
    <row r="5402" spans="1:2" x14ac:dyDescent="0.25">
      <c r="A5402">
        <f ca="1">28531.9686785588*(((RANDBETWEEN(3800,4910))))</f>
        <v>112187700.84409323</v>
      </c>
      <c r="B5402">
        <v>156685629.79843062</v>
      </c>
    </row>
    <row r="5403" spans="1:2" x14ac:dyDescent="0.25">
      <c r="A5403">
        <f ca="1">30004.9574363348*(((RANDBETWEEN(3800,4910))))</f>
        <v>136552561.29275957</v>
      </c>
      <c r="B5403">
        <v>164877766.41202962</v>
      </c>
    </row>
    <row r="5404" spans="1:2" x14ac:dyDescent="0.25">
      <c r="A5404">
        <f ca="1">27723.5085318599*(((RANDBETWEEN(3800,4910))))</f>
        <v>130078702.03148673</v>
      </c>
      <c r="B5404">
        <v>165751470.85125062</v>
      </c>
    </row>
    <row r="5405" spans="1:2" x14ac:dyDescent="0.25">
      <c r="A5405">
        <f ca="1">32112.1400225885*(((RANDBETWEEN(3800,4910))))</f>
        <v>130278952.07164174</v>
      </c>
      <c r="B5405">
        <v>145256618.79190269</v>
      </c>
    </row>
    <row r="5406" spans="1:2" x14ac:dyDescent="0.25">
      <c r="A5406">
        <f ca="1">31411.7377998871*(((RANDBETWEEN(3800,4910))))</f>
        <v>126023892.0531472</v>
      </c>
      <c r="B5406">
        <v>144582290.21340522</v>
      </c>
    </row>
    <row r="5407" spans="1:2" x14ac:dyDescent="0.25">
      <c r="A5407">
        <f ca="1">31841.4369170267*(((RANDBETWEEN(3800,4910))))</f>
        <v>149973167.87919593</v>
      </c>
      <c r="B5407">
        <v>153088668.15786231</v>
      </c>
    </row>
    <row r="5408" spans="1:2" x14ac:dyDescent="0.25">
      <c r="A5408">
        <f ca="1">31316.1312148564*(((RANDBETWEEN(3800,4910))))</f>
        <v>141016538.86049837</v>
      </c>
      <c r="B5408">
        <v>182890094.94671682</v>
      </c>
    </row>
    <row r="5409" spans="1:2" x14ac:dyDescent="0.25">
      <c r="A5409">
        <f ca="1">32613.6563590261*(((RANDBETWEEN(3800,4910))))</f>
        <v>126606213.9857394</v>
      </c>
      <c r="B5409">
        <v>181819220.14464712</v>
      </c>
    </row>
    <row r="5410" spans="1:2" x14ac:dyDescent="0.25">
      <c r="A5410">
        <f ca="1">35680.3377641878*(((RANDBETWEEN(3800,4910))))</f>
        <v>159526790.14368367</v>
      </c>
      <c r="B5410">
        <v>155875740.55572641</v>
      </c>
    </row>
    <row r="5411" spans="1:2" x14ac:dyDescent="0.25">
      <c r="A5411">
        <f ca="1">28447.7935670595*(((RANDBETWEEN(3800,4910))))</f>
        <v>135525288.55347174</v>
      </c>
      <c r="B5411">
        <v>188514911.2582944</v>
      </c>
    </row>
    <row r="5412" spans="1:2" x14ac:dyDescent="0.25">
      <c r="A5412">
        <f ca="1">30458.3826707565*(((RANDBETWEEN(3800,4910))))</f>
        <v>148149573.31055972</v>
      </c>
      <c r="B5412">
        <v>167241358.25477794</v>
      </c>
    </row>
    <row r="5413" spans="1:2" x14ac:dyDescent="0.25">
      <c r="A5413">
        <f ca="1">32801.6355689821*(((RANDBETWEEN(3800,4910))))</f>
        <v>143900775.24112439</v>
      </c>
      <c r="B5413">
        <v>194596880.31655902</v>
      </c>
    </row>
    <row r="5414" spans="1:2" x14ac:dyDescent="0.25">
      <c r="A5414">
        <f ca="1">32890.7261275463*(((RANDBETWEEN(3800,4910))))</f>
        <v>145146774.40086198</v>
      </c>
      <c r="B5414">
        <v>172242691.74626565</v>
      </c>
    </row>
    <row r="5415" spans="1:2" x14ac:dyDescent="0.25">
      <c r="A5415">
        <f ca="1">37955.6446079396*(((RANDBETWEEN(3800,4910))))</f>
        <v>174482098.2626982</v>
      </c>
      <c r="B5415">
        <v>190393253.70806298</v>
      </c>
    </row>
    <row r="5416" spans="1:2" x14ac:dyDescent="0.25">
      <c r="A5416">
        <f ca="1">41495.429102677*(((RANDBETWEEN(3800,4910))))</f>
        <v>174197811.3730379</v>
      </c>
      <c r="B5416">
        <v>177208123.93107495</v>
      </c>
    </row>
    <row r="5417" spans="1:2" x14ac:dyDescent="0.25">
      <c r="A5417">
        <f ca="1">40862.7703465789*(((RANDBETWEEN(3800,4910))))</f>
        <v>200431888.54996935</v>
      </c>
      <c r="B5417">
        <v>158032868.96860057</v>
      </c>
    </row>
    <row r="5418" spans="1:2" x14ac:dyDescent="0.25">
      <c r="A5418">
        <f ca="1">32799.7100714106*(((RANDBETWEEN(3800,4910))))</f>
        <v>150649068.35798895</v>
      </c>
      <c r="B5418">
        <v>154760253.17773592</v>
      </c>
    </row>
    <row r="5419" spans="1:2" x14ac:dyDescent="0.25">
      <c r="A5419">
        <f ca="1">31667.0309257515*(((RANDBETWEEN(3800,4910))))</f>
        <v>152160083.59823602</v>
      </c>
      <c r="B5419">
        <v>149648256.26450792</v>
      </c>
    </row>
    <row r="5420" spans="1:2" x14ac:dyDescent="0.25">
      <c r="A5420">
        <f ca="1">38233.8526132728*(((RANDBETWEEN(3800,4910))))</f>
        <v>157599940.47191066</v>
      </c>
      <c r="B5420">
        <v>152426700.89644128</v>
      </c>
    </row>
    <row r="5421" spans="1:2" x14ac:dyDescent="0.25">
      <c r="A5421">
        <f ca="1">32468.2105302405*(((RANDBETWEEN(3800,4910))))</f>
        <v>148217381.07054797</v>
      </c>
      <c r="B5421">
        <v>144681771.48479384</v>
      </c>
    </row>
    <row r="5422" spans="1:2" x14ac:dyDescent="0.25">
      <c r="A5422">
        <f ca="1">31258.6957180425*(((RANDBETWEEN(3800,4910))))</f>
        <v>144352656.82592016</v>
      </c>
      <c r="B5422">
        <v>167853327.71274763</v>
      </c>
    </row>
    <row r="5423" spans="1:2" x14ac:dyDescent="0.25">
      <c r="A5423">
        <f ca="1">36030.5879960609*(((RANDBETWEEN(3800,4910))))</f>
        <v>162101615.39427814</v>
      </c>
      <c r="B5423">
        <v>177168473.33906478</v>
      </c>
    </row>
    <row r="5424" spans="1:2" x14ac:dyDescent="0.25">
      <c r="A5424">
        <f ca="1">30933.0297869316*(((RANDBETWEEN(3800,4910))))</f>
        <v>143003396.70498475</v>
      </c>
      <c r="B5424">
        <v>150326858.0362637</v>
      </c>
    </row>
    <row r="5425" spans="1:2" x14ac:dyDescent="0.25">
      <c r="A5425">
        <f ca="1">28042.6358822006*(((RANDBETWEEN(3800,4910))))</f>
        <v>136006784.02867299</v>
      </c>
      <c r="B5425">
        <v>154024581.47736856</v>
      </c>
    </row>
    <row r="5426" spans="1:2" x14ac:dyDescent="0.25">
      <c r="A5426">
        <f ca="1">32924.0188474065*(((RANDBETWEEN(3800,4910))))</f>
        <v>128173205.37295339</v>
      </c>
      <c r="B5426">
        <v>164934096.66898701</v>
      </c>
    </row>
    <row r="5427" spans="1:2" x14ac:dyDescent="0.25">
      <c r="A5427">
        <f ca="1">32562.3458542054*(((RANDBETWEEN(3800,4910))))</f>
        <v>157438942.20508301</v>
      </c>
      <c r="B5427">
        <v>154019511.87232682</v>
      </c>
    </row>
    <row r="5428" spans="1:2" x14ac:dyDescent="0.25">
      <c r="A5428">
        <f ca="1">36918.0825676545*(((RANDBETWEEN(3800,4910))))</f>
        <v>176911451.66420048</v>
      </c>
      <c r="B5428">
        <v>190506929.7893762</v>
      </c>
    </row>
    <row r="5429" spans="1:2" x14ac:dyDescent="0.25">
      <c r="A5429">
        <f ca="1">39991.5567491179*(((RANDBETWEEN(3800,4910))))</f>
        <v>182201532.54898134</v>
      </c>
      <c r="B5429">
        <v>183850820.15102085</v>
      </c>
    </row>
    <row r="5430" spans="1:2" x14ac:dyDescent="0.25">
      <c r="A5430">
        <f ca="1">29948.9820876078*(((RANDBETWEEN(3800,4910))))</f>
        <v>123150214.34424326</v>
      </c>
      <c r="B5430">
        <v>193701881.66331184</v>
      </c>
    </row>
    <row r="5431" spans="1:2" x14ac:dyDescent="0.25">
      <c r="A5431">
        <f ca="1">38881.9022580913*(((RANDBETWEEN(3800,4910))))</f>
        <v>188616107.85400096</v>
      </c>
      <c r="B5431">
        <v>192792997.17127424</v>
      </c>
    </row>
    <row r="5432" spans="1:2" x14ac:dyDescent="0.25">
      <c r="A5432">
        <f ca="1">34644.1262145427*(((RANDBETWEEN(3800,4910))))</f>
        <v>147861130.68366832</v>
      </c>
      <c r="B5432">
        <v>158099537.29172641</v>
      </c>
    </row>
    <row r="5433" spans="1:2" x14ac:dyDescent="0.25">
      <c r="A5433">
        <f ca="1">32252.0100751929*(((RANDBETWEEN(3800,4910))))</f>
        <v>132555761.40904303</v>
      </c>
      <c r="B5433">
        <v>172422827.00061646</v>
      </c>
    </row>
    <row r="5434" spans="1:2" x14ac:dyDescent="0.25">
      <c r="A5434">
        <f ca="1">29464.5131873623*(((RANDBETWEEN(3800,4910))))</f>
        <v>138748392.59928915</v>
      </c>
      <c r="B5434">
        <v>177114805.16571289</v>
      </c>
    </row>
    <row r="5435" spans="1:2" x14ac:dyDescent="0.25">
      <c r="A5435">
        <f ca="1">31697.8971569763*(((RANDBETWEEN(3800,4910))))</f>
        <v>149614074.58092815</v>
      </c>
      <c r="B5435">
        <v>164298354.67051339</v>
      </c>
    </row>
    <row r="5436" spans="1:2" x14ac:dyDescent="0.25">
      <c r="A5436">
        <f ca="1">31459.0484994237*(((RANDBETWEEN(3800,4910))))</f>
        <v>148518167.96577907</v>
      </c>
      <c r="B5436">
        <v>163127827.23305655</v>
      </c>
    </row>
    <row r="5437" spans="1:2" x14ac:dyDescent="0.25">
      <c r="A5437">
        <f ca="1">27992.6859534013*(((RANDBETWEEN(3800,4910))))</f>
        <v>135484600.0144625</v>
      </c>
      <c r="B5437">
        <v>179536185.72336072</v>
      </c>
    </row>
    <row r="5438" spans="1:2" x14ac:dyDescent="0.25">
      <c r="A5438">
        <f ca="1">30333.6730963933*(((RANDBETWEEN(3800,4910))))</f>
        <v>136076857.51042053</v>
      </c>
      <c r="B5438">
        <v>145501096.87061462</v>
      </c>
    </row>
    <row r="5439" spans="1:2" x14ac:dyDescent="0.25">
      <c r="A5439">
        <f ca="1">29833.7109657172*(((RANDBETWEEN(3800,4910))))</f>
        <v>121453037.34143479</v>
      </c>
      <c r="B5439">
        <v>170423821.86527443</v>
      </c>
    </row>
    <row r="5440" spans="1:2" x14ac:dyDescent="0.25">
      <c r="A5440">
        <f ca="1">33647.4382621372*(((RANDBETWEEN(3800,4910))))</f>
        <v>163829376.89834607</v>
      </c>
      <c r="B5440">
        <v>154364718.70891413</v>
      </c>
    </row>
    <row r="5441" spans="1:2" x14ac:dyDescent="0.25">
      <c r="A5441">
        <f ca="1">37023.9626024271*(((RANDBETWEEN(3800,4910))))</f>
        <v>172864881.39073226</v>
      </c>
      <c r="B5441">
        <v>160651668.94978973</v>
      </c>
    </row>
    <row r="5442" spans="1:2" x14ac:dyDescent="0.25">
      <c r="A5442">
        <f ca="1">29679.4025738423*(((RANDBETWEEN(3800,4910))))</f>
        <v>142520491.15959054</v>
      </c>
      <c r="B5442">
        <v>153041070.08913237</v>
      </c>
    </row>
    <row r="5443" spans="1:2" x14ac:dyDescent="0.25">
      <c r="A5443">
        <f ca="1">33024.299580716*(((RANDBETWEEN(3800,4910))))</f>
        <v>151812705.17255175</v>
      </c>
      <c r="B5443">
        <v>195978079.03588361</v>
      </c>
    </row>
    <row r="5444" spans="1:2" x14ac:dyDescent="0.25">
      <c r="A5444">
        <f ca="1">32125.3040536235*(((RANDBETWEEN(3800,4910))))</f>
        <v>144917246.58589557</v>
      </c>
      <c r="B5444">
        <v>191684190.12522933</v>
      </c>
    </row>
    <row r="5445" spans="1:2" x14ac:dyDescent="0.25">
      <c r="A5445">
        <f ca="1">29212.4290056466*(((RANDBETWEEN(3800,4910))))</f>
        <v>119537259.4911059</v>
      </c>
      <c r="B5445">
        <v>148452620.52978945</v>
      </c>
    </row>
    <row r="5446" spans="1:2" x14ac:dyDescent="0.25">
      <c r="A5446">
        <f ca="1">31224.9023700374*(((RANDBETWEEN(3800,4910))))</f>
        <v>145039671.50882387</v>
      </c>
      <c r="B5446">
        <v>173307119.10941342</v>
      </c>
    </row>
    <row r="5447" spans="1:2" x14ac:dyDescent="0.25">
      <c r="A5447">
        <f ca="1">29851.9946522391*(((RANDBETWEEN(3800,4910))))</f>
        <v>114601807.46994576</v>
      </c>
      <c r="B5447">
        <v>149749711.93444383</v>
      </c>
    </row>
    <row r="5448" spans="1:2" x14ac:dyDescent="0.25">
      <c r="A5448">
        <f ca="1">36833.9942080368*(((RANDBETWEEN(3800,4910))))</f>
        <v>173340776.74302134</v>
      </c>
      <c r="B5448">
        <v>169918627.14929026</v>
      </c>
    </row>
    <row r="5449" spans="1:2" x14ac:dyDescent="0.25">
      <c r="A5449">
        <f ca="1">38385.1144176068*(((RANDBETWEEN(3800,4910))))</f>
        <v>156035490.10757184</v>
      </c>
      <c r="B5449">
        <v>165403840.6150468</v>
      </c>
    </row>
    <row r="5450" spans="1:2" x14ac:dyDescent="0.25">
      <c r="A5450">
        <f ca="1">42117.9154481711*(((RANDBETWEEN(3800,4910))))</f>
        <v>187888020.81429118</v>
      </c>
      <c r="B5450">
        <v>200209230.4159475</v>
      </c>
    </row>
    <row r="5451" spans="1:2" x14ac:dyDescent="0.25">
      <c r="A5451">
        <f ca="1">30933.4083312045*(((RANDBETWEEN(3800,4910))))</f>
        <v>119186422.30013095</v>
      </c>
      <c r="B5451">
        <v>158137592.559255</v>
      </c>
    </row>
    <row r="5452" spans="1:2" x14ac:dyDescent="0.25">
      <c r="A5452">
        <f ca="1">29969.9355697199*(((RANDBETWEEN(3800,4910))))</f>
        <v>123775833.90294334</v>
      </c>
      <c r="B5452">
        <v>160134068.06859833</v>
      </c>
    </row>
    <row r="5453" spans="1:2" x14ac:dyDescent="0.25">
      <c r="A5453">
        <f ca="1">42365.4848810665*(((RANDBETWEEN(3800,4910))))</f>
        <v>181790295.62465644</v>
      </c>
      <c r="B5453">
        <v>187926584.87119704</v>
      </c>
    </row>
    <row r="5454" spans="1:2" x14ac:dyDescent="0.25">
      <c r="A5454">
        <f ca="1">31602.4841309341*(((RANDBETWEEN(3800,4910))))</f>
        <v>134026135.19929157</v>
      </c>
      <c r="B5454">
        <v>164709266.67317402</v>
      </c>
    </row>
    <row r="5455" spans="1:2" x14ac:dyDescent="0.25">
      <c r="A5455">
        <f ca="1">31603.1181047733*(((RANDBETWEEN(3800,4910))))</f>
        <v>128435071.9777988</v>
      </c>
      <c r="B5455">
        <v>185156354.8062959</v>
      </c>
    </row>
    <row r="5456" spans="1:2" x14ac:dyDescent="0.25">
      <c r="A5456">
        <f ca="1">32383.965327715*(((RANDBETWEEN(3800,4910))))</f>
        <v>138117612.12270439</v>
      </c>
      <c r="B5456">
        <v>145426589.94836706</v>
      </c>
    </row>
    <row r="5457" spans="1:2" x14ac:dyDescent="0.25">
      <c r="A5457">
        <f ca="1">34503.3131372935*(((RANDBETWEEN(3800,4910))))</f>
        <v>158680737.11841276</v>
      </c>
      <c r="B5457">
        <v>167359208.96286634</v>
      </c>
    </row>
    <row r="5458" spans="1:2" x14ac:dyDescent="0.25">
      <c r="A5458">
        <f ca="1">31124.8121639302*(((RANDBETWEEN(3800,4910))))</f>
        <v>145632996.11502945</v>
      </c>
      <c r="B5458">
        <v>176100181.50041342</v>
      </c>
    </row>
    <row r="5459" spans="1:2" x14ac:dyDescent="0.25">
      <c r="A5459">
        <f ca="1">35897.9432339699*(((RANDBETWEEN(3800,4910))))</f>
        <v>138960938.25869742</v>
      </c>
      <c r="B5459">
        <v>162390298.44282752</v>
      </c>
    </row>
    <row r="5460" spans="1:2" x14ac:dyDescent="0.25">
      <c r="A5460">
        <f ca="1">27873.2597415758*(((RANDBETWEEN(3800,4910))))</f>
        <v>126182246.85011342</v>
      </c>
      <c r="B5460">
        <v>189349313.93888324</v>
      </c>
    </row>
    <row r="5461" spans="1:2" x14ac:dyDescent="0.25">
      <c r="A5461">
        <f ca="1">29741.5330679367*(((RANDBETWEEN(3800,4910))))</f>
        <v>118252335.47811638</v>
      </c>
      <c r="B5461">
        <v>143615540.45594031</v>
      </c>
    </row>
    <row r="5462" spans="1:2" x14ac:dyDescent="0.25">
      <c r="A5462">
        <f ca="1">29907.5310614786*(((RANDBETWEEN(3800,4910))))</f>
        <v>124445236.7468124</v>
      </c>
      <c r="B5462">
        <v>166110907.31694901</v>
      </c>
    </row>
    <row r="5463" spans="1:2" x14ac:dyDescent="0.25">
      <c r="A5463">
        <f ca="1">32346.2149325668*(((RANDBETWEEN(3800,4910))))</f>
        <v>145655005.84134841</v>
      </c>
      <c r="B5463">
        <v>179599688.2437017</v>
      </c>
    </row>
    <row r="5464" spans="1:2" x14ac:dyDescent="0.25">
      <c r="A5464">
        <f ca="1">30258.8607569191*(((RANDBETWEEN(3800,4910))))</f>
        <v>118433181.00258137</v>
      </c>
      <c r="B5464">
        <v>176944415.33363792</v>
      </c>
    </row>
    <row r="5465" spans="1:2" x14ac:dyDescent="0.25">
      <c r="A5465">
        <f ca="1">40310.5044604152*(((RANDBETWEEN(3800,4910))))</f>
        <v>159266803.12310031</v>
      </c>
      <c r="B5465">
        <v>186642521.3317489</v>
      </c>
    </row>
    <row r="5466" spans="1:2" x14ac:dyDescent="0.25">
      <c r="A5466">
        <f ca="1">29641.4136724068*(((RANDBETWEEN(3800,4910))))</f>
        <v>139285002.8466396</v>
      </c>
      <c r="B5466">
        <v>149311527.03548649</v>
      </c>
    </row>
    <row r="5467" spans="1:2" x14ac:dyDescent="0.25">
      <c r="A5467">
        <f ca="1">33894.4423694072*(((RANDBETWEEN(3800,4910))))</f>
        <v>129002247.65796374</v>
      </c>
      <c r="B5467">
        <v>148443953.79135191</v>
      </c>
    </row>
    <row r="5468" spans="1:2" x14ac:dyDescent="0.25">
      <c r="A5468">
        <f ca="1">33770.5866903057*(((RANDBETWEEN(3800,4910))))</f>
        <v>134609558.54755834</v>
      </c>
      <c r="B5468">
        <v>186811204.33032507</v>
      </c>
    </row>
    <row r="5469" spans="1:2" x14ac:dyDescent="0.25">
      <c r="A5469">
        <f ca="1">39968.4800301226*(((RANDBETWEEN(3800,4910))))</f>
        <v>183575228.77835345</v>
      </c>
      <c r="B5469">
        <v>196911301.57570642</v>
      </c>
    </row>
    <row r="5470" spans="1:2" x14ac:dyDescent="0.25">
      <c r="A5470">
        <f ca="1">30830.2674925682*(((RANDBETWEEN(3800,4910))))</f>
        <v>147892793.16184977</v>
      </c>
      <c r="B5470">
        <v>168905309.34583843</v>
      </c>
    </row>
    <row r="5471" spans="1:2" x14ac:dyDescent="0.25">
      <c r="A5471">
        <f ca="1">28814.7868727888*(((RANDBETWEEN(3800,4910))))</f>
        <v>137360089.02258414</v>
      </c>
      <c r="B5471">
        <v>164002399.22098601</v>
      </c>
    </row>
    <row r="5472" spans="1:2" x14ac:dyDescent="0.25">
      <c r="A5472">
        <f ca="1">31167.6332807061*(((RANDBETWEEN(3800,4910))))</f>
        <v>135205193.17170286</v>
      </c>
      <c r="B5472">
        <v>175374714.22798824</v>
      </c>
    </row>
    <row r="5473" spans="1:2" x14ac:dyDescent="0.25">
      <c r="A5473">
        <f ca="1">30175.0135018286*(((RANDBETWEEN(3800,4910))))</f>
        <v>115328901.60398887</v>
      </c>
      <c r="B5473">
        <v>198789867.06503439</v>
      </c>
    </row>
    <row r="5474" spans="1:2" x14ac:dyDescent="0.25">
      <c r="A5474">
        <f ca="1">31797.5966017041*(((RANDBETWEEN(3800,4910))))</f>
        <v>154822497.85369718</v>
      </c>
      <c r="B5474">
        <v>197740078.12682885</v>
      </c>
    </row>
    <row r="5475" spans="1:2" x14ac:dyDescent="0.25">
      <c r="A5475">
        <f ca="1">32706.1337870776*(((RANDBETWEEN(3800,4910))))</f>
        <v>125689672.14373918</v>
      </c>
      <c r="B5475">
        <v>182762800.7301532</v>
      </c>
    </row>
    <row r="5476" spans="1:2" x14ac:dyDescent="0.25">
      <c r="A5476">
        <f ca="1">30355.448311261*(((RANDBETWEEN(3800,4910))))</f>
        <v>117111319.58484486</v>
      </c>
      <c r="B5476">
        <v>148997885.51204553</v>
      </c>
    </row>
    <row r="5477" spans="1:2" x14ac:dyDescent="0.25">
      <c r="A5477">
        <f ca="1">33410.814787624*(((RANDBETWEEN(3800,4910))))</f>
        <v>162009040.90518898</v>
      </c>
      <c r="B5477">
        <v>152077647.77111521</v>
      </c>
    </row>
    <row r="5478" spans="1:2" x14ac:dyDescent="0.25">
      <c r="A5478">
        <f ca="1">39681.9373457128*(((RANDBETWEEN(3800,4910))))</f>
        <v>193370080.68565828</v>
      </c>
      <c r="B5478">
        <v>160274019.20807964</v>
      </c>
    </row>
    <row r="5479" spans="1:2" x14ac:dyDescent="0.25">
      <c r="A5479">
        <f ca="1">36360.4692353132*(((RANDBETWEEN(3800,4910))))</f>
        <v>161367762.46631989</v>
      </c>
      <c r="B5479">
        <v>199122152.70725146</v>
      </c>
    </row>
    <row r="5480" spans="1:2" x14ac:dyDescent="0.25">
      <c r="A5480">
        <f ca="1">33623.023008311*(((RANDBETWEEN(3800,4910))))</f>
        <v>147100725.66136077</v>
      </c>
      <c r="B5480">
        <v>143980091.21190575</v>
      </c>
    </row>
    <row r="5481" spans="1:2" x14ac:dyDescent="0.25">
      <c r="A5481">
        <f ca="1">31856.544093977*(((RANDBETWEEN(3800,4910))))</f>
        <v>142494321.73235905</v>
      </c>
      <c r="B5481">
        <v>146508596.23410666</v>
      </c>
    </row>
    <row r="5482" spans="1:2" x14ac:dyDescent="0.25">
      <c r="A5482">
        <f ca="1">31385.9979795687*(((RANDBETWEEN(3800,4910))))</f>
        <v>142021640.85754824</v>
      </c>
      <c r="B5482">
        <v>162046142.47395843</v>
      </c>
    </row>
    <row r="5483" spans="1:2" x14ac:dyDescent="0.25">
      <c r="A5483">
        <f ca="1">29754.4654708842*(((RANDBETWEEN(3800,4910))))</f>
        <v>129878241.78040974</v>
      </c>
      <c r="B5483">
        <v>155308484.81821394</v>
      </c>
    </row>
    <row r="5484" spans="1:2" x14ac:dyDescent="0.25">
      <c r="A5484">
        <f ca="1">33865.8811741642*(((RANDBETWEEN(3800,4910))))</f>
        <v>152870587.62017742</v>
      </c>
      <c r="B5484">
        <v>166120629.07528725</v>
      </c>
    </row>
    <row r="5485" spans="1:2" x14ac:dyDescent="0.25">
      <c r="A5485">
        <f ca="1">33305.3346514778*(((RANDBETWEEN(3800,4910))))</f>
        <v>159299415.63801828</v>
      </c>
      <c r="B5485">
        <v>184666528.77852145</v>
      </c>
    </row>
    <row r="5486" spans="1:2" x14ac:dyDescent="0.25">
      <c r="A5486">
        <f ca="1">38578.7181407904*(((RANDBETWEEN(3800,4910))))</f>
        <v>184599166.30368224</v>
      </c>
      <c r="B5486">
        <v>183886400.00621879</v>
      </c>
    </row>
    <row r="5487" spans="1:2" x14ac:dyDescent="0.25">
      <c r="A5487">
        <f ca="1">37133.7416961472*(((RANDBETWEEN(3800,4910))))</f>
        <v>162051648.76198617</v>
      </c>
      <c r="B5487">
        <v>152661587.26323915</v>
      </c>
    </row>
    <row r="5488" spans="1:2" x14ac:dyDescent="0.25">
      <c r="A5488">
        <f ca="1">28921.3261811296*(((RANDBETWEEN(3800,4910))))</f>
        <v>129596462.61764181</v>
      </c>
      <c r="B5488">
        <v>197787814.61650053</v>
      </c>
    </row>
    <row r="5489" spans="1:2" x14ac:dyDescent="0.25">
      <c r="A5489">
        <f ca="1">35892.2087631734*(((RANDBETWEEN(3800,4910))))</f>
        <v>136856992.01398033</v>
      </c>
      <c r="B5489">
        <v>153343129.58195618</v>
      </c>
    </row>
    <row r="5490" spans="1:2" x14ac:dyDescent="0.25">
      <c r="A5490">
        <f ca="1">42601.1990367934*(((RANDBETWEEN(3800,4910))))</f>
        <v>196178521.56443366</v>
      </c>
      <c r="B5490">
        <v>199132888.33875358</v>
      </c>
    </row>
    <row r="5491" spans="1:2" x14ac:dyDescent="0.25">
      <c r="A5491">
        <f ca="1">30562.1288274744*(((RANDBETWEEN(3800,4910))))</f>
        <v>121698396.99100296</v>
      </c>
      <c r="B5491">
        <v>160105299.45741439</v>
      </c>
    </row>
    <row r="5492" spans="1:2" x14ac:dyDescent="0.25">
      <c r="A5492">
        <f ca="1">35223.1489604499*(((RANDBETWEEN(3800,4910))))</f>
        <v>159701757.38668001</v>
      </c>
      <c r="B5492">
        <v>156275592.88489068</v>
      </c>
    </row>
    <row r="5493" spans="1:2" x14ac:dyDescent="0.25">
      <c r="A5493">
        <f ca="1">29536.2821579498*(((RANDBETWEEN(3800,4910))))</f>
        <v>132293007.78545693</v>
      </c>
      <c r="B5493">
        <v>163686514.94767147</v>
      </c>
    </row>
    <row r="5494" spans="1:2" x14ac:dyDescent="0.25">
      <c r="A5494">
        <f ca="1">31316.5477791705*(((RANDBETWEEN(3800,4910))))</f>
        <v>136728047.60385835</v>
      </c>
      <c r="B5494">
        <v>146646938.51630554</v>
      </c>
    </row>
    <row r="5495" spans="1:2" x14ac:dyDescent="0.25">
      <c r="A5495">
        <f ca="1">30758.5353569045*(((RANDBETWEEN(3800,4910))))</f>
        <v>141396987.03568986</v>
      </c>
      <c r="B5495">
        <v>195894419.22210056</v>
      </c>
    </row>
    <row r="5496" spans="1:2" x14ac:dyDescent="0.25">
      <c r="A5496">
        <f ca="1">33767.0786508613*(((RANDBETWEEN(3800,4910))))</f>
        <v>147460832.46831143</v>
      </c>
      <c r="B5496">
        <v>174986159.08721587</v>
      </c>
    </row>
    <row r="5497" spans="1:2" x14ac:dyDescent="0.25">
      <c r="A5497">
        <f ca="1">30277.5968505924*(((RANDBETWEEN(3800,4910))))</f>
        <v>121988437.71103667</v>
      </c>
      <c r="B5497">
        <v>201935144.05586198</v>
      </c>
    </row>
    <row r="5498" spans="1:2" x14ac:dyDescent="0.25">
      <c r="A5498">
        <f ca="1">30509.948615702*(((RANDBETWEEN(3800,4910))))</f>
        <v>123046622.76712616</v>
      </c>
      <c r="B5498">
        <v>152177296.23560771</v>
      </c>
    </row>
    <row r="5499" spans="1:2" x14ac:dyDescent="0.25">
      <c r="A5499">
        <f ca="1">33335.0928095606*(((RANDBETWEEN(3800,4910))))</f>
        <v>135407146.99243522</v>
      </c>
      <c r="B5499">
        <v>149991644.71503639</v>
      </c>
    </row>
    <row r="5500" spans="1:2" x14ac:dyDescent="0.25">
      <c r="A5500">
        <f ca="1">34460.8765119081*(((RANDBETWEEN(3800,4910))))</f>
        <v>134810948.91458458</v>
      </c>
      <c r="B5500">
        <v>159990995.51825565</v>
      </c>
    </row>
    <row r="5501" spans="1:2" x14ac:dyDescent="0.25">
      <c r="A5501">
        <f ca="1">31352.153678826*(((RANDBETWEEN(3800,4910))))</f>
        <v>152559579.80116722</v>
      </c>
      <c r="B5501">
        <v>166278648.40436408</v>
      </c>
    </row>
    <row r="5502" spans="1:2" x14ac:dyDescent="0.25">
      <c r="A5502">
        <f ca="1">39806.9763033792*(((RANDBETWEEN(3800,4910))))</f>
        <v>165198951.65902379</v>
      </c>
      <c r="B5502">
        <v>180342979.79635802</v>
      </c>
    </row>
    <row r="5503" spans="1:2" x14ac:dyDescent="0.25">
      <c r="A5503">
        <f ca="1">35430.1322651003*(((RANDBETWEEN(3800,4910))))</f>
        <v>162270005.77415922</v>
      </c>
      <c r="B5503">
        <v>202882618.0764659</v>
      </c>
    </row>
    <row r="5504" spans="1:2" x14ac:dyDescent="0.25">
      <c r="A5504">
        <f ca="1">33763.3990853185*(((RANDBETWEEN(3800,4910))))</f>
        <v>131137042.04737687</v>
      </c>
      <c r="B5504">
        <v>154110453.54406402</v>
      </c>
    </row>
    <row r="5505" spans="1:2" x14ac:dyDescent="0.25">
      <c r="A5505">
        <f ca="1">35614.4112387699*(((RANDBETWEEN(3800,4910))))</f>
        <v>161226439.67791143</v>
      </c>
      <c r="B5505">
        <v>193565594.90032619</v>
      </c>
    </row>
    <row r="5506" spans="1:2" x14ac:dyDescent="0.25">
      <c r="A5506">
        <f ca="1">30504.5748774253*(((RANDBETWEEN(3800,4910))))</f>
        <v>141358199.98198891</v>
      </c>
      <c r="B5506">
        <v>146385657.80918998</v>
      </c>
    </row>
    <row r="5507" spans="1:2" x14ac:dyDescent="0.25">
      <c r="A5507">
        <f ca="1">30560.531233707*(((RANDBETWEEN(3800,4910))))</f>
        <v>138500327.55116013</v>
      </c>
      <c r="B5507">
        <v>160787687.987086</v>
      </c>
    </row>
    <row r="5508" spans="1:2" x14ac:dyDescent="0.25">
      <c r="A5508">
        <f ca="1">33932.935572685*(((RANDBETWEEN(3800,4910))))</f>
        <v>158331077.38214818</v>
      </c>
      <c r="B5508">
        <v>175666373.29257998</v>
      </c>
    </row>
    <row r="5509" spans="1:2" x14ac:dyDescent="0.25">
      <c r="A5509">
        <f ca="1">30558.7887023068*(((RANDBETWEEN(3800,4910))))</f>
        <v>141792779.57870349</v>
      </c>
      <c r="B5509">
        <v>144572349.14827603</v>
      </c>
    </row>
    <row r="5510" spans="1:2" x14ac:dyDescent="0.25">
      <c r="A5510">
        <f ca="1">30010.2205979903*(((RANDBETWEEN(3800,4910))))</f>
        <v>145339498.35606685</v>
      </c>
      <c r="B5510">
        <v>155227292.6156708</v>
      </c>
    </row>
    <row r="5511" spans="1:2" x14ac:dyDescent="0.25">
      <c r="A5511">
        <f ca="1">36306.8423971486*(((RANDBETWEEN(3800,4910))))</f>
        <v>140362252.70737666</v>
      </c>
      <c r="B5511">
        <v>183685116.90787241</v>
      </c>
    </row>
    <row r="5512" spans="1:2" x14ac:dyDescent="0.25">
      <c r="A5512">
        <f ca="1">35145.6642744806*(((RANDBETWEEN(3800,4910))))</f>
        <v>169718412.7814669</v>
      </c>
      <c r="B5512">
        <v>180409960.13570279</v>
      </c>
    </row>
    <row r="5513" spans="1:2" x14ac:dyDescent="0.25">
      <c r="A5513">
        <f ca="1">30541.1699797171*(((RANDBETWEEN(3800,4910))))</f>
        <v>130838372.19310822</v>
      </c>
      <c r="B5513">
        <v>143861000.38530958</v>
      </c>
    </row>
    <row r="5514" spans="1:2" x14ac:dyDescent="0.25">
      <c r="A5514">
        <f ca="1">31891.885929077*(((RANDBETWEEN(3800,4910))))</f>
        <v>126738354.68215208</v>
      </c>
      <c r="B5514">
        <v>169936774.58802438</v>
      </c>
    </row>
    <row r="5515" spans="1:2" x14ac:dyDescent="0.25">
      <c r="A5515">
        <f ca="1">29552.4303516585*(((RANDBETWEEN(3800,4910))))</f>
        <v>122347061.65586621</v>
      </c>
      <c r="B5515">
        <v>151449857.92915666</v>
      </c>
    </row>
    <row r="5516" spans="1:2" x14ac:dyDescent="0.25">
      <c r="A5516">
        <f ca="1">29925.24439167*(((RANDBETWEEN(3800,4910))))</f>
        <v>140977826.3291572</v>
      </c>
      <c r="B5516">
        <v>159870318.5566954</v>
      </c>
    </row>
    <row r="5517" spans="1:2" x14ac:dyDescent="0.25">
      <c r="A5517">
        <f ca="1">32330.6900384829*(((RANDBETWEEN(3800,4910))))</f>
        <v>125507738.72939056</v>
      </c>
      <c r="B5517">
        <v>162696045.33097392</v>
      </c>
    </row>
    <row r="5518" spans="1:2" x14ac:dyDescent="0.25">
      <c r="A5518">
        <f ca="1">32572.9921504552*(((RANDBETWEEN(3800,4910))))</f>
        <v>148304833.26102272</v>
      </c>
      <c r="B5518">
        <v>198866340.80088785</v>
      </c>
    </row>
    <row r="5519" spans="1:2" x14ac:dyDescent="0.25">
      <c r="A5519">
        <f ca="1">30984.8044691766*(((RANDBETWEEN(3800,4910))))</f>
        <v>148603122.23417097</v>
      </c>
      <c r="B5519">
        <v>162478979.163486</v>
      </c>
    </row>
    <row r="5520" spans="1:2" x14ac:dyDescent="0.25">
      <c r="A5520">
        <f ca="1">27169.8117155026*(((RANDBETWEEN(3800,4910))))</f>
        <v>131529058.51474793</v>
      </c>
      <c r="B5520">
        <v>175894859.87014142</v>
      </c>
    </row>
    <row r="5521" spans="1:2" x14ac:dyDescent="0.25">
      <c r="A5521">
        <f ca="1">29985.9532889675*(((RANDBETWEEN(3800,4910))))</f>
        <v>135266635.28653228</v>
      </c>
      <c r="B5521">
        <v>145681723.19427383</v>
      </c>
    </row>
    <row r="5522" spans="1:2" x14ac:dyDescent="0.25">
      <c r="A5522">
        <f ca="1">29200.9851963156*(((RANDBETWEEN(3800,4910))))</f>
        <v>143084827.4619464</v>
      </c>
      <c r="B5522">
        <v>161699935.18143696</v>
      </c>
    </row>
    <row r="5523" spans="1:2" x14ac:dyDescent="0.25">
      <c r="A5523">
        <f ca="1">30110.4528899255*(((RANDBETWEEN(3800,4910))))</f>
        <v>146487353.30948749</v>
      </c>
      <c r="B5523">
        <v>172227606.67046171</v>
      </c>
    </row>
    <row r="5524" spans="1:2" x14ac:dyDescent="0.25">
      <c r="A5524">
        <f ca="1">41607.0998679443*(((RANDBETWEEN(3800,4910))))</f>
        <v>173834463.24827111</v>
      </c>
      <c r="B5524">
        <v>156206391.37890315</v>
      </c>
    </row>
    <row r="5525" spans="1:2" x14ac:dyDescent="0.25">
      <c r="A5525">
        <f ca="1">35992.6338445566*(((RANDBETWEEN(3800,4910))))</f>
        <v>140875168.86759454</v>
      </c>
      <c r="B5525">
        <v>194789853.9816469</v>
      </c>
    </row>
    <row r="5526" spans="1:2" x14ac:dyDescent="0.25">
      <c r="A5526">
        <f ca="1">29539.0505378584*(((RANDBETWEEN(3800,4910))))</f>
        <v>122055356.82243086</v>
      </c>
      <c r="B5526">
        <v>172078499.07002622</v>
      </c>
    </row>
    <row r="5527" spans="1:2" x14ac:dyDescent="0.25">
      <c r="A5527">
        <f ca="1">38407.2764435416*(((RANDBETWEEN(3800,4910))))</f>
        <v>165919434.23609984</v>
      </c>
      <c r="B5527">
        <v>162947635.37688911</v>
      </c>
    </row>
    <row r="5528" spans="1:2" x14ac:dyDescent="0.25">
      <c r="A5528">
        <f ca="1">37104.6519494993*(((RANDBETWEEN(3800,4910))))</f>
        <v>162963631.36220092</v>
      </c>
      <c r="B5528">
        <v>172335700.83647227</v>
      </c>
    </row>
    <row r="5529" spans="1:2" x14ac:dyDescent="0.25">
      <c r="A5529">
        <f ca="1">30202.992127018*(((RANDBETWEEN(3800,4910))))</f>
        <v>121295216.38210411</v>
      </c>
      <c r="B5529">
        <v>170327735.39485544</v>
      </c>
    </row>
    <row r="5530" spans="1:2" x14ac:dyDescent="0.25">
      <c r="A5530">
        <f ca="1">38323.214822684*(((RANDBETWEEN(3800,4910))))</f>
        <v>161187441.54420879</v>
      </c>
      <c r="B5530">
        <v>164937984.67205942</v>
      </c>
    </row>
    <row r="5531" spans="1:2" x14ac:dyDescent="0.25">
      <c r="A5531">
        <f ca="1">33322.8594218179*(((RANDBETWEEN(3800,4910))))</f>
        <v>156450824.98543492</v>
      </c>
      <c r="B5531">
        <v>199194162.55854583</v>
      </c>
    </row>
    <row r="5532" spans="1:2" x14ac:dyDescent="0.25">
      <c r="A5532">
        <f ca="1">31061.7893742636*(((RANDBETWEEN(3800,4910))))</f>
        <v>148164735.31523758</v>
      </c>
      <c r="B5532">
        <v>199414278.09602192</v>
      </c>
    </row>
    <row r="5533" spans="1:2" x14ac:dyDescent="0.25">
      <c r="A5533">
        <f ca="1">37344.8972638289*(((RANDBETWEEN(3800,4910))))</f>
        <v>175147568.16735765</v>
      </c>
      <c r="B5533">
        <v>191678794.26827824</v>
      </c>
    </row>
    <row r="5534" spans="1:2" x14ac:dyDescent="0.25">
      <c r="A5534">
        <f ca="1">27231.6542959518*(((RANDBETWEEN(3800,4910))))</f>
        <v>109661871.84979793</v>
      </c>
      <c r="B5534">
        <v>152835817.24829668</v>
      </c>
    </row>
    <row r="5535" spans="1:2" x14ac:dyDescent="0.25">
      <c r="A5535">
        <f ca="1">32257.4677305352*(((RANDBETWEEN(3800,4910))))</f>
        <v>153642318.80053905</v>
      </c>
      <c r="B5535">
        <v>183103268.76203936</v>
      </c>
    </row>
    <row r="5536" spans="1:2" x14ac:dyDescent="0.25">
      <c r="A5536">
        <f ca="1">38703.8762356225*(((RANDBETWEEN(3800,4910))))</f>
        <v>158802004.19475925</v>
      </c>
      <c r="B5536">
        <v>198007861.19351372</v>
      </c>
    </row>
    <row r="5537" spans="1:2" x14ac:dyDescent="0.25">
      <c r="A5537">
        <f ca="1">34216.6300100658*(((RANDBETWEEN(3800,4910))))</f>
        <v>163110675.25798351</v>
      </c>
      <c r="B5537">
        <v>162497119.44887549</v>
      </c>
    </row>
    <row r="5538" spans="1:2" x14ac:dyDescent="0.25">
      <c r="A5538">
        <f ca="1">30815.4629642017*(((RANDBETWEEN(3800,4910))))</f>
        <v>119841335.46778055</v>
      </c>
      <c r="B5538">
        <v>190072431.00665426</v>
      </c>
    </row>
    <row r="5539" spans="1:2" x14ac:dyDescent="0.25">
      <c r="A5539">
        <f ca="1">29079.4240447491*(((RANDBETWEEN(3800,4910))))</f>
        <v>138563455.57322934</v>
      </c>
      <c r="B5539">
        <v>148294892.71283367</v>
      </c>
    </row>
    <row r="5540" spans="1:2" x14ac:dyDescent="0.25">
      <c r="A5540">
        <f ca="1">30183.888748622*(((RANDBETWEEN(3800,4910))))</f>
        <v>127889136.6279116</v>
      </c>
      <c r="B5540">
        <v>158743220.46436813</v>
      </c>
    </row>
    <row r="5541" spans="1:2" x14ac:dyDescent="0.25">
      <c r="A5541">
        <f ca="1">39339.6343128931*(((RANDBETWEEN(3800,4910))))</f>
        <v>150238063.44093892</v>
      </c>
      <c r="B5541">
        <v>168356322.89488596</v>
      </c>
    </row>
    <row r="5542" spans="1:2" x14ac:dyDescent="0.25">
      <c r="A5542">
        <f ca="1">29814.3158699659*(((RANDBETWEEN(3800,4910))))</f>
        <v>141230414.27602848</v>
      </c>
      <c r="B5542">
        <v>160754225.01326329</v>
      </c>
    </row>
    <row r="5543" spans="1:2" x14ac:dyDescent="0.25">
      <c r="A5543">
        <f ca="1">31615.0794563348*(((RANDBETWEEN(3800,4910))))</f>
        <v>143848611.52632323</v>
      </c>
      <c r="B5543">
        <v>159458974.19660878</v>
      </c>
    </row>
    <row r="5544" spans="1:2" x14ac:dyDescent="0.25">
      <c r="A5544">
        <f ca="1">31845.4419770284*(((RANDBETWEEN(3800,4910))))</f>
        <v>123655851.19680119</v>
      </c>
      <c r="B5544">
        <v>154336610.66657436</v>
      </c>
    </row>
    <row r="5545" spans="1:2" x14ac:dyDescent="0.25">
      <c r="A5545">
        <f ca="1">35708.2901616032*(((RANDBETWEEN(3800,4910))))</f>
        <v>144654283.44465449</v>
      </c>
      <c r="B5545">
        <v>167401685.44663674</v>
      </c>
    </row>
    <row r="5546" spans="1:2" x14ac:dyDescent="0.25">
      <c r="A5546">
        <f ca="1">33823.760122941*(((RANDBETWEEN(3800,4910))))</f>
        <v>134889155.37028879</v>
      </c>
      <c r="B5546">
        <v>203555020.49099115</v>
      </c>
    </row>
    <row r="5547" spans="1:2" x14ac:dyDescent="0.25">
      <c r="A5547">
        <f ca="1">29287.8239813614*(((RANDBETWEEN(3800,4910))))</f>
        <v>112406668.44046514</v>
      </c>
      <c r="B5547">
        <v>149962791.81223032</v>
      </c>
    </row>
    <row r="5548" spans="1:2" x14ac:dyDescent="0.25">
      <c r="A5548">
        <f ca="1">29982.065893911*(((RANDBETWEEN(3800,4910))))</f>
        <v>119028801.59882656</v>
      </c>
      <c r="B5548">
        <v>144437875.54943499</v>
      </c>
    </row>
    <row r="5549" spans="1:2" x14ac:dyDescent="0.25">
      <c r="A5549">
        <f ca="1">29254.9688904327*(((RANDBETWEEN(3800,4910))))</f>
        <v>114737987.98827703</v>
      </c>
      <c r="B5549">
        <v>173589789.10551605</v>
      </c>
    </row>
    <row r="5550" spans="1:2" x14ac:dyDescent="0.25">
      <c r="A5550">
        <f ca="1">35505.2697084837*(((RANDBETWEEN(3800,4910))))</f>
        <v>169395641.77917561</v>
      </c>
      <c r="B5550">
        <v>151324990.55467731</v>
      </c>
    </row>
    <row r="5551" spans="1:2" x14ac:dyDescent="0.25">
      <c r="A5551">
        <f ca="1">30013.0786560015*(((RANDBETWEEN(3800,4910))))</f>
        <v>126775244.2429505</v>
      </c>
      <c r="B5551">
        <v>156583035.84229016</v>
      </c>
    </row>
    <row r="5552" spans="1:2" x14ac:dyDescent="0.25">
      <c r="A5552">
        <f ca="1">35599.3603768777*(((RANDBETWEEN(3800,4910))))</f>
        <v>139941085.6415062</v>
      </c>
      <c r="B5552">
        <v>166353305.31503209</v>
      </c>
    </row>
    <row r="5553" spans="1:2" x14ac:dyDescent="0.25">
      <c r="A5553">
        <f ca="1">31270.2414365465*(((RANDBETWEEN(3800,4910))))</f>
        <v>133305039.2439976</v>
      </c>
      <c r="B5553">
        <v>144927978.86843812</v>
      </c>
    </row>
    <row r="5554" spans="1:2" x14ac:dyDescent="0.25">
      <c r="A5554">
        <f ca="1">30312.5458052481*(((RANDBETWEEN(3800,4910))))</f>
        <v>130131759.14193004</v>
      </c>
      <c r="B5554">
        <v>176517194.11331555</v>
      </c>
    </row>
    <row r="5555" spans="1:2" x14ac:dyDescent="0.25">
      <c r="A5555">
        <f ca="1">39551.4920518183*(((RANDBETWEEN(3800,4910))))</f>
        <v>165681200.20506677</v>
      </c>
      <c r="B5555">
        <v>198453617.99245864</v>
      </c>
    </row>
    <row r="5556" spans="1:2" x14ac:dyDescent="0.25">
      <c r="A5556">
        <f ca="1">33416.7099540563*(((RANDBETWEEN(3800,4910))))</f>
        <v>156457036.00489166</v>
      </c>
      <c r="B5556">
        <v>148410364.63837999</v>
      </c>
    </row>
    <row r="5557" spans="1:2" x14ac:dyDescent="0.25">
      <c r="A5557">
        <f ca="1">34356.2420792741*(((RANDBETWEEN(3800,4910))))</f>
        <v>153572402.09435529</v>
      </c>
      <c r="B5557">
        <v>156480589.99453321</v>
      </c>
    </row>
    <row r="5558" spans="1:2" x14ac:dyDescent="0.25">
      <c r="A5558">
        <f ca="1">32577.9307437458*(((RANDBETWEEN(3800,4910))))</f>
        <v>143733830.4414064</v>
      </c>
      <c r="B5558">
        <v>202263477.79498687</v>
      </c>
    </row>
    <row r="5559" spans="1:2" x14ac:dyDescent="0.25">
      <c r="A5559">
        <f ca="1">36200.5182772431*(((RANDBETWEEN(3800,4910))))</f>
        <v>143100648.74994215</v>
      </c>
      <c r="B5559">
        <v>150974248.34943059</v>
      </c>
    </row>
    <row r="5560" spans="1:2" x14ac:dyDescent="0.25">
      <c r="A5560">
        <f ca="1">31238.764719118*(((RANDBETWEEN(3800,4910))))</f>
        <v>138762592.88232207</v>
      </c>
      <c r="B5560">
        <v>171081103.3338483</v>
      </c>
    </row>
    <row r="5561" spans="1:2" x14ac:dyDescent="0.25">
      <c r="A5561">
        <f ca="1">38765.0841932324*(((RANDBETWEEN(3800,4910))))</f>
        <v>171806853.14440602</v>
      </c>
      <c r="B5561">
        <v>156931453.83095026</v>
      </c>
    </row>
    <row r="5562" spans="1:2" x14ac:dyDescent="0.25">
      <c r="A5562">
        <f ca="1">29243.5313804615*(((RANDBETWEEN(3800,4910))))</f>
        <v>137532328.08231044</v>
      </c>
      <c r="B5562">
        <v>144377000.42232966</v>
      </c>
    </row>
    <row r="5563" spans="1:2" x14ac:dyDescent="0.25">
      <c r="A5563">
        <f ca="1">31755.7683718605*(((RANDBETWEEN(3800,4910))))</f>
        <v>138645684.71154299</v>
      </c>
      <c r="B5563">
        <v>170377269.6007539</v>
      </c>
    </row>
    <row r="5564" spans="1:2" x14ac:dyDescent="0.25">
      <c r="A5564">
        <f ca="1">30655.1705232404*(((RANDBETWEEN(3800,4910))))</f>
        <v>124368026.81278634</v>
      </c>
      <c r="B5564">
        <v>154164883.92798632</v>
      </c>
    </row>
    <row r="5565" spans="1:2" x14ac:dyDescent="0.25">
      <c r="A5565">
        <f ca="1">34157.866311611*(((RANDBETWEEN(3800,4910))))</f>
        <v>156818764.23660612</v>
      </c>
      <c r="B5565">
        <v>177887276.96261454</v>
      </c>
    </row>
    <row r="5566" spans="1:2" x14ac:dyDescent="0.25">
      <c r="A5566">
        <f ca="1">33380.5692265003*(((RANDBETWEEN(3800,4910))))</f>
        <v>149912136.39621305</v>
      </c>
      <c r="B5566">
        <v>151734817.46807456</v>
      </c>
    </row>
    <row r="5567" spans="1:2" x14ac:dyDescent="0.25">
      <c r="A5567">
        <f ca="1">39912.1308046748*(((RANDBETWEEN(3800,4910))))</f>
        <v>169586643.78906304</v>
      </c>
      <c r="B5567">
        <v>198343566.01408648</v>
      </c>
    </row>
    <row r="5568" spans="1:2" x14ac:dyDescent="0.25">
      <c r="A5568">
        <f ca="1">31342.9087534257*(((RANDBETWEEN(3800,4910))))</f>
        <v>131170073.13308638</v>
      </c>
      <c r="B5568">
        <v>154652644.97189102</v>
      </c>
    </row>
    <row r="5569" spans="1:2" x14ac:dyDescent="0.25">
      <c r="A5569">
        <f ca="1">34216.4579362934*(((RANDBETWEEN(3800,4910))))</f>
        <v>158285334.4132933</v>
      </c>
      <c r="B5569">
        <v>151794536.97266418</v>
      </c>
    </row>
    <row r="5570" spans="1:2" x14ac:dyDescent="0.25">
      <c r="A5570">
        <f ca="1">29679.0748909431*(((RANDBETWEEN(3800,4910))))</f>
        <v>116015503.74869664</v>
      </c>
      <c r="B5570">
        <v>143436165.91560432</v>
      </c>
    </row>
    <row r="5571" spans="1:2" x14ac:dyDescent="0.25">
      <c r="A5571">
        <f ca="1">31975.0329062741*(((RANDBETWEEN(3800,4910))))</f>
        <v>139986694.06366819</v>
      </c>
      <c r="B5571">
        <v>180210077.45334291</v>
      </c>
    </row>
    <row r="5572" spans="1:2" x14ac:dyDescent="0.25">
      <c r="A5572">
        <f ca="1">35514.4006951781*(((RANDBETWEEN(3800,4910))))</f>
        <v>172813073.78273651</v>
      </c>
      <c r="B5572">
        <v>152415633.1076301</v>
      </c>
    </row>
    <row r="5573" spans="1:2" x14ac:dyDescent="0.25">
      <c r="A5573">
        <f ca="1">39009.1818698846*(((RANDBETWEEN(3800,4910))))</f>
        <v>162434233.30619955</v>
      </c>
      <c r="B5573">
        <v>198845425.10773101</v>
      </c>
    </row>
    <row r="5574" spans="1:2" x14ac:dyDescent="0.25">
      <c r="A5574">
        <f ca="1">33820.359466825*(((RANDBETWEEN(3800,4910))))</f>
        <v>148403737.34042814</v>
      </c>
      <c r="B5574">
        <v>148752836.75013471</v>
      </c>
    </row>
    <row r="5575" spans="1:2" x14ac:dyDescent="0.25">
      <c r="A5575">
        <f ca="1">34278.0965717672*(((RANDBETWEEN(3800,4910))))</f>
        <v>154285712.66952416</v>
      </c>
      <c r="B5575">
        <v>174163178.05133811</v>
      </c>
    </row>
    <row r="5576" spans="1:2" x14ac:dyDescent="0.25">
      <c r="A5576">
        <f ca="1">34388.4859337603*(((RANDBETWEEN(3800,4910))))</f>
        <v>161729049.3464748</v>
      </c>
      <c r="B5576">
        <v>147931421.38121706</v>
      </c>
    </row>
    <row r="5577" spans="1:2" x14ac:dyDescent="0.25">
      <c r="A5577">
        <f ca="1">32617.3362186379*(((RANDBETWEEN(3800,4910))))</f>
        <v>125902917.80394219</v>
      </c>
      <c r="B5577">
        <v>157834122.68093115</v>
      </c>
    </row>
    <row r="5578" spans="1:2" x14ac:dyDescent="0.25">
      <c r="A5578">
        <f ca="1">30313.7771516341*(((RANDBETWEEN(3800,4910))))</f>
        <v>133774698.57016119</v>
      </c>
      <c r="B5578">
        <v>157124440.53709531</v>
      </c>
    </row>
    <row r="5579" spans="1:2" x14ac:dyDescent="0.25">
      <c r="A5579">
        <f ca="1">36625.4115152435*(((RANDBETWEEN(3800,4910))))</f>
        <v>169832033.19618407</v>
      </c>
      <c r="B5579">
        <v>203477679.70156702</v>
      </c>
    </row>
    <row r="5580" spans="1:2" x14ac:dyDescent="0.25">
      <c r="A5580">
        <f ca="1">31641.6096011005*(((RANDBETWEEN(3800,4910))))</f>
        <v>150234362.38602498</v>
      </c>
      <c r="B5580">
        <v>177607959.48853144</v>
      </c>
    </row>
    <row r="5581" spans="1:2" x14ac:dyDescent="0.25">
      <c r="A5581">
        <f ca="1">29755.4591017339*(((RANDBETWEEN(3800,4910))))</f>
        <v>128603094.23769374</v>
      </c>
      <c r="B5581">
        <v>167654479.02623188</v>
      </c>
    </row>
    <row r="5582" spans="1:2" x14ac:dyDescent="0.25">
      <c r="A5582">
        <f ca="1">31442.9519015637*(((RANDBETWEEN(3800,4910))))</f>
        <v>143977276.75726026</v>
      </c>
      <c r="B5582">
        <v>202697232.17993262</v>
      </c>
    </row>
    <row r="5583" spans="1:2" x14ac:dyDescent="0.25">
      <c r="A5583">
        <f ca="1">35362.3216656377*(((RANDBETWEEN(3800,4910))))</f>
        <v>143677112.92748585</v>
      </c>
      <c r="B5583">
        <v>158137475.79503176</v>
      </c>
    </row>
    <row r="5584" spans="1:2" x14ac:dyDescent="0.25">
      <c r="A5584">
        <f ca="1">30825.5564003019*(((RANDBETWEEN(3800,4910))))</f>
        <v>148055147.39065</v>
      </c>
      <c r="B5584">
        <v>145576782.05781955</v>
      </c>
    </row>
    <row r="5585" spans="1:2" x14ac:dyDescent="0.25">
      <c r="A5585">
        <f ca="1">36399.8939608011*(((RANDBETWEEN(3800,4910))))</f>
        <v>161324330.03427035</v>
      </c>
      <c r="B5585">
        <v>173787909.19871807</v>
      </c>
    </row>
    <row r="5586" spans="1:2" x14ac:dyDescent="0.25">
      <c r="A5586">
        <f ca="1">33326.5918456694*(((RANDBETWEEN(3800,4910))))</f>
        <v>128174072.23844442</v>
      </c>
      <c r="B5586">
        <v>152047890.08116007</v>
      </c>
    </row>
    <row r="5587" spans="1:2" x14ac:dyDescent="0.25">
      <c r="A5587">
        <f ca="1">30118.4442265898*(((RANDBETWEEN(3800,4910))))</f>
        <v>138785790.99612567</v>
      </c>
      <c r="B5587">
        <v>186996439.04152387</v>
      </c>
    </row>
    <row r="5588" spans="1:2" x14ac:dyDescent="0.25">
      <c r="A5588">
        <f ca="1">41287.7870575722*(((RANDBETWEEN(3800,4910))))</f>
        <v>181831414.20154792</v>
      </c>
      <c r="B5588">
        <v>177843089.03624529</v>
      </c>
    </row>
    <row r="5589" spans="1:2" x14ac:dyDescent="0.25">
      <c r="A5589">
        <f ca="1">29530.3362628777*(((RANDBETWEEN(3800,4910))))</f>
        <v>125031443.73702429</v>
      </c>
      <c r="B5589">
        <v>144622412.91476643</v>
      </c>
    </row>
    <row r="5590" spans="1:2" x14ac:dyDescent="0.25">
      <c r="A5590">
        <f ca="1">32395.1319317439*(((RANDBETWEEN(3800,4910))))</f>
        <v>125174789.78425834</v>
      </c>
      <c r="B5590">
        <v>153965791.92162406</v>
      </c>
    </row>
    <row r="5591" spans="1:2" x14ac:dyDescent="0.25">
      <c r="A5591">
        <f ca="1">31565.9221895653*(((RANDBETWEEN(3800,4910))))</f>
        <v>127589457.49022311</v>
      </c>
      <c r="B5591">
        <v>181540413.12866616</v>
      </c>
    </row>
    <row r="5592" spans="1:2" x14ac:dyDescent="0.25">
      <c r="A5592">
        <f ca="1">31581.5322590141*(((RANDBETWEEN(3800,4910))))</f>
        <v>130463309.76198731</v>
      </c>
      <c r="B5592">
        <v>190385093.34996042</v>
      </c>
    </row>
    <row r="5593" spans="1:2" x14ac:dyDescent="0.25">
      <c r="A5593">
        <f ca="1">31404.5820270501*(((RANDBETWEEN(3800,4910))))</f>
        <v>134631443.14996397</v>
      </c>
      <c r="B5593">
        <v>173945688.99146563</v>
      </c>
    </row>
    <row r="5594" spans="1:2" x14ac:dyDescent="0.25">
      <c r="A5594">
        <f ca="1">30731.488292381*(((RANDBETWEEN(3800,4910))))</f>
        <v>117425016.76518765</v>
      </c>
      <c r="B5594">
        <v>178946470.72197914</v>
      </c>
    </row>
    <row r="5595" spans="1:2" x14ac:dyDescent="0.25">
      <c r="A5595">
        <f ca="1">29502.0706799102*(((RANDBETWEEN(3800,4910))))</f>
        <v>113494465.90561454</v>
      </c>
      <c r="B5595">
        <v>151148285.04641759</v>
      </c>
    </row>
    <row r="5596" spans="1:2" x14ac:dyDescent="0.25">
      <c r="A5596">
        <f ca="1">30110.1124510747*(((RANDBETWEEN(3800,4910))))</f>
        <v>122849258.80038491</v>
      </c>
      <c r="B5596">
        <v>159246210.81661871</v>
      </c>
    </row>
    <row r="5597" spans="1:2" x14ac:dyDescent="0.25">
      <c r="A5597">
        <f ca="1">34940.1583930588*(((RANDBETWEEN(3800,4910))))</f>
        <v>166210333.47578079</v>
      </c>
      <c r="B5597">
        <v>190530780.16871077</v>
      </c>
    </row>
    <row r="5598" spans="1:2" x14ac:dyDescent="0.25">
      <c r="A5598">
        <f ca="1">33971.1857051644*(((RANDBETWEEN(3800,4910))))</f>
        <v>152326796.70195696</v>
      </c>
      <c r="B5598">
        <v>143856490.5839439</v>
      </c>
    </row>
    <row r="5599" spans="1:2" x14ac:dyDescent="0.25">
      <c r="A5599">
        <f ca="1">30944.2225862649*(((RANDBETWEEN(3800,4910))))</f>
        <v>136897240.72163612</v>
      </c>
      <c r="B5599">
        <v>172705056.13933596</v>
      </c>
    </row>
    <row r="5600" spans="1:2" x14ac:dyDescent="0.25">
      <c r="A5600">
        <f ca="1">31374.0448565898*(((RANDBETWEEN(3800,4910))))</f>
        <v>142971522.41147974</v>
      </c>
      <c r="B5600">
        <v>173000814.30500442</v>
      </c>
    </row>
    <row r="5601" spans="1:2" x14ac:dyDescent="0.25">
      <c r="A5601">
        <f ca="1">39428.5699922767*(((RANDBETWEEN(3800,4910))))</f>
        <v>150735423.08047396</v>
      </c>
      <c r="B5601">
        <v>173816744.10290354</v>
      </c>
    </row>
    <row r="5602" spans="1:2" x14ac:dyDescent="0.25">
      <c r="A5602">
        <f ca="1">29083.624139486*(((RANDBETWEEN(3800,4910))))</f>
        <v>139077890.63502204</v>
      </c>
      <c r="B5602">
        <v>201901579.92440563</v>
      </c>
    </row>
    <row r="5603" spans="1:2" x14ac:dyDescent="0.25">
      <c r="A5603">
        <f ca="1">31454.7695872045*(((RANDBETWEEN(3800,4910))))</f>
        <v>134532049.52447385</v>
      </c>
      <c r="B5603">
        <v>151851375.43706456</v>
      </c>
    </row>
    <row r="5604" spans="1:2" x14ac:dyDescent="0.25">
      <c r="A5604">
        <f ca="1">31710.8881045713*(((RANDBETWEEN(3800,4910))))</f>
        <v>129253579.91423257</v>
      </c>
      <c r="B5604">
        <v>153630484.44485235</v>
      </c>
    </row>
    <row r="5605" spans="1:2" x14ac:dyDescent="0.25">
      <c r="A5605">
        <f ca="1">35076.899250121*(((RANDBETWEEN(3800,4910))))</f>
        <v>155636201.97278684</v>
      </c>
      <c r="B5605">
        <v>185514932.73366785</v>
      </c>
    </row>
    <row r="5606" spans="1:2" x14ac:dyDescent="0.25">
      <c r="A5606">
        <f ca="1">30036.1031113074*(((RANDBETWEEN(3800,4910))))</f>
        <v>130416759.70929658</v>
      </c>
      <c r="B5606">
        <v>176192719.22557616</v>
      </c>
    </row>
    <row r="5607" spans="1:2" x14ac:dyDescent="0.25">
      <c r="A5607">
        <f ca="1">29145.325135105*(((RANDBETWEEN(3800,4910))))</f>
        <v>142666366.53633881</v>
      </c>
      <c r="B5607">
        <v>202816128.51632297</v>
      </c>
    </row>
    <row r="5608" spans="1:2" x14ac:dyDescent="0.25">
      <c r="A5608">
        <f ca="1">32408.5463706089*(((RANDBETWEEN(3800,4910))))</f>
        <v>138027998.99242336</v>
      </c>
      <c r="B5608">
        <v>148084844.1850926</v>
      </c>
    </row>
    <row r="5609" spans="1:2" x14ac:dyDescent="0.25">
      <c r="A5609">
        <f ca="1">37261.2531870373*(((RANDBETWEEN(3800,4910))))</f>
        <v>143567608.52965486</v>
      </c>
      <c r="B5609">
        <v>175724507.56331879</v>
      </c>
    </row>
    <row r="5610" spans="1:2" x14ac:dyDescent="0.25">
      <c r="A5610">
        <f ca="1">32121.4275326096*(((RANDBETWEEN(3800,4910))))</f>
        <v>138893052.65100387</v>
      </c>
      <c r="B5610">
        <v>149653859.79595691</v>
      </c>
    </row>
    <row r="5611" spans="1:2" x14ac:dyDescent="0.25">
      <c r="A5611">
        <f ca="1">35369.6863241371*(((RANDBETWEEN(3800,4910))))</f>
        <v>152231129.93908605</v>
      </c>
      <c r="B5611">
        <v>202129316.46617734</v>
      </c>
    </row>
    <row r="5612" spans="1:2" x14ac:dyDescent="0.25">
      <c r="A5612">
        <f ca="1">31124.572167831*(((RANDBETWEEN(3800,4910))))</f>
        <v>121510329.74321207</v>
      </c>
      <c r="B5612">
        <v>150679116.50872773</v>
      </c>
    </row>
    <row r="5613" spans="1:2" x14ac:dyDescent="0.25">
      <c r="A5613">
        <f ca="1">31914.8702468775*(((RANDBETWEEN(3800,4910))))</f>
        <v>134999901.14429203</v>
      </c>
      <c r="B5613">
        <v>147080670.35660863</v>
      </c>
    </row>
    <row r="5614" spans="1:2" x14ac:dyDescent="0.25">
      <c r="A5614">
        <f ca="1">31025.8750352872*(((RANDBETWEEN(3800,4910))))</f>
        <v>142222611.16175643</v>
      </c>
      <c r="B5614">
        <v>154848125.84451687</v>
      </c>
    </row>
    <row r="5615" spans="1:2" x14ac:dyDescent="0.25">
      <c r="A5615">
        <f ca="1">28648.109105591*(((RANDBETWEEN(3800,4910))))</f>
        <v>119720447.95226483</v>
      </c>
      <c r="B5615">
        <v>147462811.2610186</v>
      </c>
    </row>
    <row r="5616" spans="1:2" x14ac:dyDescent="0.25">
      <c r="A5616">
        <f ca="1">33519.3136304967*(((RANDBETWEEN(3800,4910))))</f>
        <v>157071503.67250761</v>
      </c>
      <c r="B5616">
        <v>158204395.5267753</v>
      </c>
    </row>
    <row r="5617" spans="1:2" x14ac:dyDescent="0.25">
      <c r="A5617">
        <f ca="1">39409.5967726036*(((RANDBETWEEN(3800,4910))))</f>
        <v>156850195.15496245</v>
      </c>
      <c r="B5617">
        <v>160195193.72369337</v>
      </c>
    </row>
    <row r="5618" spans="1:2" x14ac:dyDescent="0.25">
      <c r="A5618">
        <f ca="1">34979.5999142406*(((RANDBETWEEN(3800,4910))))</f>
        <v>134321663.67068401</v>
      </c>
      <c r="B5618">
        <v>144264716.79802936</v>
      </c>
    </row>
    <row r="5619" spans="1:2" x14ac:dyDescent="0.25">
      <c r="A5619">
        <f ca="1">32768.0191751022*(((RANDBETWEEN(3800,4910))))</f>
        <v>134479950.69461924</v>
      </c>
      <c r="B5619">
        <v>164484761.18200144</v>
      </c>
    </row>
    <row r="5620" spans="1:2" x14ac:dyDescent="0.25">
      <c r="A5620">
        <f ca="1">37374.509746187*(((RANDBETWEEN(3800,4910))))</f>
        <v>179584519.3304283</v>
      </c>
      <c r="B5620">
        <v>166767273.82384506</v>
      </c>
    </row>
    <row r="5621" spans="1:2" x14ac:dyDescent="0.25">
      <c r="A5621">
        <f ca="1">38146.5938284837*(((RANDBETWEEN(3800,4910))))</f>
        <v>185926498.3200295</v>
      </c>
      <c r="B5621">
        <v>152622310.79232866</v>
      </c>
    </row>
    <row r="5622" spans="1:2" x14ac:dyDescent="0.25">
      <c r="A5622">
        <f ca="1">40071.666703397*(((RANDBETWEEN(3800,4910))))</f>
        <v>161448745.14798635</v>
      </c>
      <c r="B5622">
        <v>145123312.46434736</v>
      </c>
    </row>
    <row r="5623" spans="1:2" x14ac:dyDescent="0.25">
      <c r="A5623">
        <f ca="1">38648.2881605359*(((RANDBETWEEN(3800,4910))))</f>
        <v>157723663.98314705</v>
      </c>
      <c r="B5623">
        <v>145995540.55647686</v>
      </c>
    </row>
    <row r="5624" spans="1:2" x14ac:dyDescent="0.25">
      <c r="A5624">
        <f ca="1">31798.1105706489*(((RANDBETWEEN(3800,4910))))</f>
        <v>149323927.23976716</v>
      </c>
      <c r="B5624">
        <v>151104083.82389602</v>
      </c>
    </row>
    <row r="5625" spans="1:2" x14ac:dyDescent="0.25">
      <c r="A5625">
        <f ca="1">38547.8452698389*(((RANDBETWEEN(3800,4910))))</f>
        <v>157545043.61783165</v>
      </c>
      <c r="B5625">
        <v>145758490.84685338</v>
      </c>
    </row>
    <row r="5626" spans="1:2" x14ac:dyDescent="0.25">
      <c r="A5626">
        <f ca="1">27997.8761938494*(((RANDBETWEEN(3800,4910))))</f>
        <v>136825620.95934197</v>
      </c>
      <c r="B5626">
        <v>175982127.82267785</v>
      </c>
    </row>
    <row r="5627" spans="1:2" x14ac:dyDescent="0.25">
      <c r="A5627">
        <f ca="1">29557.456985467*(((RANDBETWEEN(3800,4910))))</f>
        <v>126358128.6128715</v>
      </c>
      <c r="B5627">
        <v>185534687.01351446</v>
      </c>
    </row>
    <row r="5628" spans="1:2" x14ac:dyDescent="0.25">
      <c r="A5628">
        <f ca="1">39499.9723461297*(((RANDBETWEEN(3800,4910))))</f>
        <v>192522865.21503621</v>
      </c>
      <c r="B5628">
        <v>179067096.92278951</v>
      </c>
    </row>
    <row r="5629" spans="1:2" x14ac:dyDescent="0.25">
      <c r="A5629">
        <f ca="1">38585.4737663031*(((RANDBETWEEN(3800,4910))))</f>
        <v>164875729.40341339</v>
      </c>
      <c r="B5629">
        <v>175825989.11873168</v>
      </c>
    </row>
    <row r="5630" spans="1:2" x14ac:dyDescent="0.25">
      <c r="A5630">
        <f ca="1">29768.8624407118*(((RANDBETWEEN(3800,4910))))</f>
        <v>145837657.09704724</v>
      </c>
      <c r="B5630">
        <v>153775122.93031523</v>
      </c>
    </row>
    <row r="5631" spans="1:2" x14ac:dyDescent="0.25">
      <c r="A5631">
        <f ca="1">32200.2287806551*(((RANDBETWEEN(3800,4910))))</f>
        <v>139298189.7051138</v>
      </c>
      <c r="B5631">
        <v>162125088.90938362</v>
      </c>
    </row>
    <row r="5632" spans="1:2" x14ac:dyDescent="0.25">
      <c r="A5632">
        <f ca="1">34461.7329713216*(((RANDBETWEEN(3800,4910))))</f>
        <v>138984169.07333997</v>
      </c>
      <c r="B5632">
        <v>146931324.64734051</v>
      </c>
    </row>
    <row r="5633" spans="1:2" x14ac:dyDescent="0.25">
      <c r="A5633">
        <f ca="1">40338.5112082883*(((RANDBETWEEN(3800,4910))))</f>
        <v>175190154.17759615</v>
      </c>
      <c r="B5633">
        <v>150731370.31810683</v>
      </c>
    </row>
    <row r="5634" spans="1:2" x14ac:dyDescent="0.25">
      <c r="A5634">
        <f ca="1">27573.8777879709*(((RANDBETWEEN(3800,4910))))</f>
        <v>105525230.29456477</v>
      </c>
      <c r="B5634">
        <v>190883755.20286858</v>
      </c>
    </row>
    <row r="5635" spans="1:2" x14ac:dyDescent="0.25">
      <c r="A5635">
        <f ca="1">33936.7095925897*(((RANDBETWEEN(3800,4910))))</f>
        <v>134525116.82502556</v>
      </c>
      <c r="B5635">
        <v>178047605.7302075</v>
      </c>
    </row>
    <row r="5636" spans="1:2" x14ac:dyDescent="0.25">
      <c r="A5636">
        <f ca="1">35306.2936960652*(((RANDBETWEEN(3800,4910))))</f>
        <v>145285398.55930811</v>
      </c>
      <c r="B5636">
        <v>169737327.95874345</v>
      </c>
    </row>
    <row r="5637" spans="1:2" x14ac:dyDescent="0.25">
      <c r="A5637">
        <f ca="1">34185.9591931901*(((RANDBETWEEN(3800,4910))))</f>
        <v>146897066.65313765</v>
      </c>
      <c r="B5637">
        <v>160422472.65945488</v>
      </c>
    </row>
    <row r="5638" spans="1:2" x14ac:dyDescent="0.25">
      <c r="A5638">
        <f ca="1">39400.3321004821*(((RANDBETWEEN(3800,4910))))</f>
        <v>166584604.12083817</v>
      </c>
      <c r="B5638">
        <v>198593592.82322988</v>
      </c>
    </row>
    <row r="5639" spans="1:2" x14ac:dyDescent="0.25">
      <c r="A5639">
        <f ca="1">37664.7301476443*(((RANDBETWEEN(3800,4910))))</f>
        <v>181769987.69253159</v>
      </c>
      <c r="B5639">
        <v>192183245.69328833</v>
      </c>
    </row>
    <row r="5640" spans="1:2" x14ac:dyDescent="0.25">
      <c r="A5640">
        <f ca="1">39860.1055361022*(((RANDBETWEEN(3800,4910))))</f>
        <v>184871169.47644201</v>
      </c>
      <c r="B5640">
        <v>166894879.72941464</v>
      </c>
    </row>
    <row r="5641" spans="1:2" x14ac:dyDescent="0.25">
      <c r="A5641">
        <f ca="1">33319.0011770185*(((RANDBETWEEN(3800,4910))))</f>
        <v>142971834.05058643</v>
      </c>
      <c r="B5641">
        <v>158678285.63851973</v>
      </c>
    </row>
    <row r="5642" spans="1:2" x14ac:dyDescent="0.25">
      <c r="A5642">
        <f ca="1">34175.8587595185*(((RANDBETWEEN(3800,4910))))</f>
        <v>167051597.6165266</v>
      </c>
      <c r="B5642">
        <v>150160009.52193749</v>
      </c>
    </row>
    <row r="5643" spans="1:2" x14ac:dyDescent="0.25">
      <c r="A5643">
        <f ca="1">30474.8345232157*(((RANDBETWEEN(3800,4910))))</f>
        <v>118882329.47506459</v>
      </c>
      <c r="B5643">
        <v>174664320.90246421</v>
      </c>
    </row>
    <row r="5644" spans="1:2" x14ac:dyDescent="0.25">
      <c r="A5644">
        <f ca="1">30093.1881670264*(((RANDBETWEEN(3800,4910))))</f>
        <v>147276062.88942701</v>
      </c>
      <c r="B5644">
        <v>159857406.40471125</v>
      </c>
    </row>
    <row r="5645" spans="1:2" x14ac:dyDescent="0.25">
      <c r="A5645">
        <f ca="1">30817.4072155628*(((RANDBETWEEN(3800,4910))))</f>
        <v>120989140.72829962</v>
      </c>
      <c r="B5645">
        <v>151039910.80636835</v>
      </c>
    </row>
    <row r="5646" spans="1:2" x14ac:dyDescent="0.25">
      <c r="A5646">
        <f ca="1">40987.1075457333*(((RANDBETWEEN(3800,4910))))</f>
        <v>176859369.05983931</v>
      </c>
      <c r="B5646">
        <v>182482798.48388404</v>
      </c>
    </row>
    <row r="5647" spans="1:2" x14ac:dyDescent="0.25">
      <c r="A5647">
        <f ca="1">39824.8547827306*(((RANDBETWEEN(3800,4910))))</f>
        <v>177977276.02402297</v>
      </c>
      <c r="B5647">
        <v>171197228.46267247</v>
      </c>
    </row>
    <row r="5648" spans="1:2" x14ac:dyDescent="0.25">
      <c r="A5648">
        <f ca="1">37094.8179883607*(((RANDBETWEEN(3800,4910))))</f>
        <v>141442540.98961926</v>
      </c>
      <c r="B5648">
        <v>201525151.54103714</v>
      </c>
    </row>
    <row r="5649" spans="1:2" x14ac:dyDescent="0.25">
      <c r="A5649">
        <f ca="1">30445.8979656075*(((RANDBETWEEN(3800,4910))))</f>
        <v>118678110.26993823</v>
      </c>
      <c r="B5649">
        <v>202805642.15007532</v>
      </c>
    </row>
    <row r="5650" spans="1:2" x14ac:dyDescent="0.25">
      <c r="A5650">
        <f ca="1">36629.1743489241*(((RANDBETWEEN(3800,4910))))</f>
        <v>144648609.50390139</v>
      </c>
      <c r="B5650">
        <v>167696211.00226554</v>
      </c>
    </row>
    <row r="5651" spans="1:2" x14ac:dyDescent="0.25">
      <c r="A5651">
        <f ca="1">37032.1825005153*(((RANDBETWEEN(3800,4910))))</f>
        <v>151906012.61711359</v>
      </c>
      <c r="B5651">
        <v>192727026.96683747</v>
      </c>
    </row>
    <row r="5652" spans="1:2" x14ac:dyDescent="0.25">
      <c r="A5652">
        <f ca="1">31886.0639021511*(((RANDBETWEEN(3800,4910))))</f>
        <v>142243731.06749597</v>
      </c>
      <c r="B5652">
        <v>195830697.5604856</v>
      </c>
    </row>
    <row r="5653" spans="1:2" x14ac:dyDescent="0.25">
      <c r="A5653">
        <f ca="1">38418.4483700161*(((RANDBETWEEN(3800,4910))))</f>
        <v>172076230.2493023</v>
      </c>
      <c r="B5653">
        <v>148634338.46950048</v>
      </c>
    </row>
    <row r="5654" spans="1:2" x14ac:dyDescent="0.25">
      <c r="A5654">
        <f ca="1">29962.7216545287*(((RANDBETWEEN(3800,4910))))</f>
        <v>127940821.46483749</v>
      </c>
      <c r="B5654">
        <v>198362750.62549168</v>
      </c>
    </row>
    <row r="5655" spans="1:2" x14ac:dyDescent="0.25">
      <c r="A5655">
        <f ca="1">29815.5266599428*(((RANDBETWEEN(3800,4910))))</f>
        <v>130592006.77054936</v>
      </c>
      <c r="B5655">
        <v>164376301.3779017</v>
      </c>
    </row>
    <row r="5656" spans="1:2" x14ac:dyDescent="0.25">
      <c r="A5656">
        <f ca="1">38096.1078957114*(((RANDBETWEEN(3800,4910))))</f>
        <v>160346518.13304937</v>
      </c>
      <c r="B5656">
        <v>162971804.57747024</v>
      </c>
    </row>
    <row r="5657" spans="1:2" x14ac:dyDescent="0.25">
      <c r="A5657">
        <f ca="1">34804.1212130734*(((RANDBETWEEN(3800,4910))))</f>
        <v>153277349.82237539</v>
      </c>
      <c r="B5657">
        <v>154660839.18138185</v>
      </c>
    </row>
    <row r="5658" spans="1:2" x14ac:dyDescent="0.25">
      <c r="A5658">
        <f ca="1">31596.7515500029*(((RANDBETWEEN(3800,4910))))</f>
        <v>138709739.30451289</v>
      </c>
      <c r="B5658">
        <v>150207430.7953788</v>
      </c>
    </row>
    <row r="5659" spans="1:2" x14ac:dyDescent="0.25">
      <c r="A5659">
        <f ca="1">31857.3219102122*(((RANDBETWEEN(3800,4910))))</f>
        <v>135775905.98132446</v>
      </c>
      <c r="B5659">
        <v>171714562.03281564</v>
      </c>
    </row>
    <row r="5660" spans="1:2" x14ac:dyDescent="0.25">
      <c r="A5660">
        <f ca="1">32103.5722829042*(((RANDBETWEEN(3800,4910))))</f>
        <v>137756428.66594192</v>
      </c>
      <c r="B5660">
        <v>187921823.4373382</v>
      </c>
    </row>
    <row r="5661" spans="1:2" x14ac:dyDescent="0.25">
      <c r="A5661">
        <f ca="1">32937.3533408484*(((RANDBETWEEN(3800,4910))))</f>
        <v>152664632.73483241</v>
      </c>
      <c r="B5661">
        <v>149807119.3797105</v>
      </c>
    </row>
    <row r="5662" spans="1:2" x14ac:dyDescent="0.25">
      <c r="A5662">
        <f ca="1">34133.8670432449*(((RANDBETWEEN(3800,4910))))</f>
        <v>146366021.88143402</v>
      </c>
      <c r="B5662">
        <v>179954406.1624102</v>
      </c>
    </row>
    <row r="5663" spans="1:2" x14ac:dyDescent="0.25">
      <c r="A5663">
        <f ca="1">30133.7462692597*(((RANDBETWEEN(3800,4910))))</f>
        <v>124813977.04727358</v>
      </c>
      <c r="B5663">
        <v>180904880.60587832</v>
      </c>
    </row>
    <row r="5664" spans="1:2" x14ac:dyDescent="0.25">
      <c r="A5664">
        <f ca="1">38088.4832103257*(((RANDBETWEEN(3800,4910))))</f>
        <v>150830393.51288959</v>
      </c>
      <c r="B5664">
        <v>190344624.6600261</v>
      </c>
    </row>
    <row r="5665" spans="1:2" x14ac:dyDescent="0.25">
      <c r="A5665">
        <f ca="1">31864.0426048667*(((RANDBETWEEN(3800,4910))))</f>
        <v>135613365.32631251</v>
      </c>
      <c r="B5665">
        <v>182316467.74172071</v>
      </c>
    </row>
    <row r="5666" spans="1:2" x14ac:dyDescent="0.25">
      <c r="A5666">
        <f ca="1">32014.2516369687*(((RANDBETWEEN(3800,4910))))</f>
        <v>155557248.7040309</v>
      </c>
      <c r="B5666">
        <v>171987744.65387097</v>
      </c>
    </row>
    <row r="5667" spans="1:2" x14ac:dyDescent="0.25">
      <c r="A5667">
        <f ca="1">30826.6301594807*(((RANDBETWEEN(3800,4910))))</f>
        <v>132677816.20640494</v>
      </c>
      <c r="B5667">
        <v>183817598.68527144</v>
      </c>
    </row>
    <row r="5668" spans="1:2" x14ac:dyDescent="0.25">
      <c r="A5668">
        <f ca="1">31988.549548021*(((RANDBETWEEN(3800,4910))))</f>
        <v>122804041.71485259</v>
      </c>
      <c r="B5668">
        <v>163896081.04527631</v>
      </c>
    </row>
    <row r="5669" spans="1:2" x14ac:dyDescent="0.25">
      <c r="A5669">
        <f ca="1">32178.0471130845*(((RANDBETWEEN(3800,4910))))</f>
        <v>132187417.54055113</v>
      </c>
      <c r="B5669">
        <v>151705830.8248696</v>
      </c>
    </row>
    <row r="5670" spans="1:2" x14ac:dyDescent="0.25">
      <c r="A5670">
        <f ca="1">30545.8402008976*(((RANDBETWEEN(3800,4910))))</f>
        <v>145337107.67587078</v>
      </c>
      <c r="B5670">
        <v>154077262.07970855</v>
      </c>
    </row>
    <row r="5671" spans="1:2" x14ac:dyDescent="0.25">
      <c r="A5671">
        <f ca="1">27669.1876182606*(((RANDBETWEEN(3800,4910))))</f>
        <v>118507130.56901018</v>
      </c>
      <c r="B5671">
        <v>196082458.12283003</v>
      </c>
    </row>
    <row r="5672" spans="1:2" x14ac:dyDescent="0.25">
      <c r="A5672">
        <f ca="1">31316.3307279403*(((RANDBETWEEN(3800,4910))))</f>
        <v>138793977.78623125</v>
      </c>
      <c r="B5672">
        <v>155892469.42581517</v>
      </c>
    </row>
    <row r="5673" spans="1:2" x14ac:dyDescent="0.25">
      <c r="A5673">
        <f ca="1">30830.8737381262*(((RANDBETWEEN(3800,4910))))</f>
        <v>138800593.56904396</v>
      </c>
      <c r="B5673">
        <v>165186437.19863319</v>
      </c>
    </row>
    <row r="5674" spans="1:2" x14ac:dyDescent="0.25">
      <c r="A5674">
        <f ca="1">30886.3635904518*(((RANDBETWEEN(3800,4910))))</f>
        <v>138834204.33908072</v>
      </c>
      <c r="B5674">
        <v>152169618.00126079</v>
      </c>
    </row>
    <row r="5675" spans="1:2" x14ac:dyDescent="0.25">
      <c r="A5675">
        <f ca="1">31119.349219178*(((RANDBETWEEN(3800,4910))))</f>
        <v>130950221.51430091</v>
      </c>
      <c r="B5675">
        <v>162619080.8615492</v>
      </c>
    </row>
    <row r="5676" spans="1:2" x14ac:dyDescent="0.25">
      <c r="A5676">
        <f ca="1">30942.4423303741*(((RANDBETWEEN(3800,4910))))</f>
        <v>149204456.91706389</v>
      </c>
      <c r="B5676">
        <v>156730097.60297632</v>
      </c>
    </row>
    <row r="5677" spans="1:2" x14ac:dyDescent="0.25">
      <c r="A5677">
        <f ca="1">37680.7665616111*(((RANDBETWEEN(3800,4910))))</f>
        <v>182224187.09195113</v>
      </c>
      <c r="B5677">
        <v>181916015.22171417</v>
      </c>
    </row>
    <row r="5678" spans="1:2" x14ac:dyDescent="0.25">
      <c r="A5678">
        <f ca="1">39162.4096715904*(((RANDBETWEEN(3800,4910))))</f>
        <v>160957503.75023642</v>
      </c>
      <c r="B5678">
        <v>157024094.03627387</v>
      </c>
    </row>
    <row r="5679" spans="1:2" x14ac:dyDescent="0.25">
      <c r="A5679">
        <f ca="1">35120.3487921485*(((RANDBETWEEN(3800,4910))))</f>
        <v>162010168.97818103</v>
      </c>
      <c r="B5679">
        <v>181837648.81009436</v>
      </c>
    </row>
    <row r="5680" spans="1:2" x14ac:dyDescent="0.25">
      <c r="A5680">
        <f ca="1">29838.532397678*(((RANDBETWEEN(3800,4910))))</f>
        <v>128454881.9720038</v>
      </c>
      <c r="B5680">
        <v>196793878.0850386</v>
      </c>
    </row>
    <row r="5681" spans="1:2" x14ac:dyDescent="0.25">
      <c r="A5681">
        <f ca="1">30924.7146556002*(((RANDBETWEEN(3800,4910))))</f>
        <v>144727664.58820915</v>
      </c>
      <c r="B5681">
        <v>149987580.34599084</v>
      </c>
    </row>
    <row r="5682" spans="1:2" x14ac:dyDescent="0.25">
      <c r="A5682">
        <f ca="1">38416.3039348932*(((RANDBETWEEN(3800,4910))))</f>
        <v>149977250.56182307</v>
      </c>
      <c r="B5682">
        <v>157800640.42992783</v>
      </c>
    </row>
    <row r="5683" spans="1:2" x14ac:dyDescent="0.25">
      <c r="A5683">
        <f ca="1">41253.6410499077*(((RANDBETWEEN(3800,4910))))</f>
        <v>159280308.09369349</v>
      </c>
      <c r="B5683">
        <v>174944658.5421235</v>
      </c>
    </row>
    <row r="5684" spans="1:2" x14ac:dyDescent="0.25">
      <c r="A5684">
        <f ca="1">36902.1992404902*(((RANDBETWEEN(3800,4910))))</f>
        <v>144730425.42120275</v>
      </c>
      <c r="B5684">
        <v>193436387.72228074</v>
      </c>
    </row>
    <row r="5685" spans="1:2" x14ac:dyDescent="0.25">
      <c r="A5685">
        <f ca="1">31429.9277129682*(((RANDBETWEEN(3800,4910))))</f>
        <v>120030893.93582554</v>
      </c>
      <c r="B5685">
        <v>159067920.39039737</v>
      </c>
    </row>
    <row r="5686" spans="1:2" x14ac:dyDescent="0.25">
      <c r="A5686">
        <f ca="1">30476.8717165726*(((RANDBETWEEN(3800,4910))))</f>
        <v>139065965.64272097</v>
      </c>
      <c r="B5686">
        <v>146218733.5791972</v>
      </c>
    </row>
    <row r="5687" spans="1:2" x14ac:dyDescent="0.25">
      <c r="A5687">
        <f ca="1">31266.4370781398*(((RANDBETWEEN(3800,4910))))</f>
        <v>121970371.04182339</v>
      </c>
      <c r="B5687">
        <v>173154251.68383896</v>
      </c>
    </row>
    <row r="5688" spans="1:2" x14ac:dyDescent="0.25">
      <c r="A5688">
        <f ca="1">29369.497815102*(((RANDBETWEEN(3800,4910))))</f>
        <v>118594032.17738169</v>
      </c>
      <c r="B5688">
        <v>157592588.4048894</v>
      </c>
    </row>
    <row r="5689" spans="1:2" x14ac:dyDescent="0.25">
      <c r="A5689">
        <f ca="1">31791.4755994247*(((RANDBETWEEN(3800,4910))))</f>
        <v>131775666.35961556</v>
      </c>
      <c r="B5689">
        <v>201445353.13252071</v>
      </c>
    </row>
    <row r="5690" spans="1:2" x14ac:dyDescent="0.25">
      <c r="A5690">
        <f ca="1">35663.4675412502*(((RANDBETWEEN(3800,4910))))</f>
        <v>161484181.02678108</v>
      </c>
      <c r="B5690">
        <v>168453459.17598769</v>
      </c>
    </row>
    <row r="5691" spans="1:2" x14ac:dyDescent="0.25">
      <c r="A5691">
        <f ca="1">33397.98429023*(((RANDBETWEEN(3800,4910))))</f>
        <v>155367422.9181501</v>
      </c>
      <c r="B5691">
        <v>199484394.58571839</v>
      </c>
    </row>
    <row r="5692" spans="1:2" x14ac:dyDescent="0.25">
      <c r="A5692">
        <f ca="1">26988.8164148881*(((RANDBETWEEN(3800,4910))))</f>
        <v>113649905.92309362</v>
      </c>
      <c r="B5692">
        <v>163924299.52492398</v>
      </c>
    </row>
    <row r="5693" spans="1:2" x14ac:dyDescent="0.25">
      <c r="A5693">
        <f ca="1">32231.0130455883*(((RANDBETWEEN(3800,4910))))</f>
        <v>136401647.2089296</v>
      </c>
      <c r="B5693">
        <v>199029087.99626809</v>
      </c>
    </row>
    <row r="5694" spans="1:2" x14ac:dyDescent="0.25">
      <c r="A5694">
        <f ca="1">32501.2872557398*(((RANDBETWEEN(3800,4910))))</f>
        <v>146158288.78906205</v>
      </c>
      <c r="B5694">
        <v>155075291.82620186</v>
      </c>
    </row>
    <row r="5695" spans="1:2" x14ac:dyDescent="0.25">
      <c r="A5695">
        <f ca="1">30858.8163189231*(((RANDBETWEEN(3800,4910))))</f>
        <v>132322604.37554216</v>
      </c>
      <c r="B5695">
        <v>144954372.04805705</v>
      </c>
    </row>
    <row r="5696" spans="1:2" x14ac:dyDescent="0.25">
      <c r="A5696">
        <f ca="1">41130.9172308934*(((RANDBETWEEN(3800,4910))))</f>
        <v>160821886.37279323</v>
      </c>
      <c r="B5696">
        <v>176778059.12885693</v>
      </c>
    </row>
    <row r="5697" spans="1:2" x14ac:dyDescent="0.25">
      <c r="A5697">
        <f ca="1">31528.0489713378*(((RANDBETWEEN(3800,4910))))</f>
        <v>145817226.4924373</v>
      </c>
      <c r="B5697">
        <v>191812838.32791543</v>
      </c>
    </row>
    <row r="5698" spans="1:2" x14ac:dyDescent="0.25">
      <c r="A5698">
        <f ca="1">34750.1586388192*(((RANDBETWEEN(3800,4910))))</f>
        <v>140216890.10763529</v>
      </c>
      <c r="B5698">
        <v>151549108.14748147</v>
      </c>
    </row>
    <row r="5699" spans="1:2" x14ac:dyDescent="0.25">
      <c r="A5699">
        <f ca="1">27597.7161506069*(((RANDBETWEEN(3800,4910))))</f>
        <v>122285480.26333903</v>
      </c>
      <c r="B5699">
        <v>201021664.01309359</v>
      </c>
    </row>
    <row r="5700" spans="1:2" x14ac:dyDescent="0.25">
      <c r="A5700">
        <f ca="1">32338.0270778219*(((RANDBETWEEN(3800,4910))))</f>
        <v>154381741.26952159</v>
      </c>
      <c r="B5700">
        <v>175450554.63033852</v>
      </c>
    </row>
    <row r="5701" spans="1:2" x14ac:dyDescent="0.25">
      <c r="A5701">
        <f ca="1">32739.2161507217*(((RANDBETWEEN(3800,4910))))</f>
        <v>157803021.84647852</v>
      </c>
      <c r="B5701">
        <v>171336115.87700772</v>
      </c>
    </row>
    <row r="5702" spans="1:2" x14ac:dyDescent="0.25">
      <c r="A5702">
        <f ca="1">30001.8634466922*(((RANDBETWEEN(3800,4910))))</f>
        <v>127417914.05810168</v>
      </c>
      <c r="B5702">
        <v>165646248.35937074</v>
      </c>
    </row>
    <row r="5703" spans="1:2" x14ac:dyDescent="0.25">
      <c r="A5703">
        <f ca="1">34694.4370534956*(((RANDBETWEEN(3800,4910))))</f>
        <v>163688354.01839241</v>
      </c>
      <c r="B5703">
        <v>154623022.71275884</v>
      </c>
    </row>
    <row r="5704" spans="1:2" x14ac:dyDescent="0.25">
      <c r="A5704">
        <f ca="1">30132.6740633336*(((RANDBETWEEN(3800,4910))))</f>
        <v>117879020.93576096</v>
      </c>
      <c r="B5704">
        <v>189484142.323129</v>
      </c>
    </row>
    <row r="5705" spans="1:2" x14ac:dyDescent="0.25">
      <c r="A5705">
        <f ca="1">31612.9300391322*(((RANDBETWEEN(3800,4910))))</f>
        <v>151299483.16728655</v>
      </c>
      <c r="B5705">
        <v>145036934.82556495</v>
      </c>
    </row>
    <row r="5706" spans="1:2" x14ac:dyDescent="0.25">
      <c r="A5706">
        <f ca="1">32571.3038508627*(((RANDBETWEEN(3800,4910))))</f>
        <v>158394250.62674552</v>
      </c>
      <c r="B5706">
        <v>197369555.04182509</v>
      </c>
    </row>
    <row r="5707" spans="1:2" x14ac:dyDescent="0.25">
      <c r="A5707">
        <f ca="1">31629.4949522051*(((RANDBETWEEN(3800,4910))))</f>
        <v>125474206.47539754</v>
      </c>
      <c r="B5707">
        <v>155682368.76316756</v>
      </c>
    </row>
    <row r="5708" spans="1:2" x14ac:dyDescent="0.25">
      <c r="A5708">
        <f ca="1">32989.0217529428*(((RANDBETWEEN(3800,4910))))</f>
        <v>155279325.39110157</v>
      </c>
      <c r="B5708">
        <v>192365609.2312547</v>
      </c>
    </row>
    <row r="5709" spans="1:2" x14ac:dyDescent="0.25">
      <c r="A5709">
        <f ca="1">29215.9231202398*(((RANDBETWEEN(3800,4910))))</f>
        <v>121450592.41083699</v>
      </c>
      <c r="B5709">
        <v>197082958.9045282</v>
      </c>
    </row>
    <row r="5710" spans="1:2" x14ac:dyDescent="0.25">
      <c r="A5710">
        <f ca="1">40623.6349002569*(((RANDBETWEEN(3800,4910))))</f>
        <v>180693928.0363431</v>
      </c>
      <c r="B5710">
        <v>156791144.47816503</v>
      </c>
    </row>
    <row r="5711" spans="1:2" x14ac:dyDescent="0.25">
      <c r="A5711">
        <f ca="1">29741.2274305539*(((RANDBETWEEN(3800,4910))))</f>
        <v>123336870.15450683</v>
      </c>
      <c r="B5711">
        <v>193169129.09790152</v>
      </c>
    </row>
    <row r="5712" spans="1:2" x14ac:dyDescent="0.25">
      <c r="A5712">
        <f ca="1">37513.5967266756*(((RANDBETWEEN(3800,4910))))</f>
        <v>174288170.39213496</v>
      </c>
      <c r="B5712">
        <v>158939518.69526225</v>
      </c>
    </row>
    <row r="5713" spans="1:2" x14ac:dyDescent="0.25">
      <c r="A5713">
        <f ca="1">37235.8405639412*(((RANDBETWEEN(3800,4910))))</f>
        <v>149576371.54535192</v>
      </c>
      <c r="B5713">
        <v>149424241.2958748</v>
      </c>
    </row>
    <row r="5714" spans="1:2" x14ac:dyDescent="0.25">
      <c r="A5714">
        <f ca="1">29644.6306398505*(((RANDBETWEEN(3800,4910))))</f>
        <v>136039210.0062741</v>
      </c>
      <c r="B5714">
        <v>164884460.90880489</v>
      </c>
    </row>
    <row r="5715" spans="1:2" x14ac:dyDescent="0.25">
      <c r="A5715">
        <f ca="1">31330.7852641265*(((RANDBETWEEN(3800,4910))))</f>
        <v>148257275.86984643</v>
      </c>
      <c r="B5715">
        <v>156734611.83825898</v>
      </c>
    </row>
    <row r="5716" spans="1:2" x14ac:dyDescent="0.25">
      <c r="A5716">
        <f ca="1">40052.2509366814*(((RANDBETWEEN(3800,4910))))</f>
        <v>190328296.45111001</v>
      </c>
      <c r="B5716">
        <v>144058193.0392707</v>
      </c>
    </row>
    <row r="5717" spans="1:2" x14ac:dyDescent="0.25">
      <c r="A5717">
        <f ca="1">29329.0224000653*(((RANDBETWEEN(3800,4910))))</f>
        <v>113620632.77785291</v>
      </c>
      <c r="B5717">
        <v>194500175.52041414</v>
      </c>
    </row>
    <row r="5718" spans="1:2" x14ac:dyDescent="0.25">
      <c r="A5718">
        <f ca="1">38360.9618994089*(((RANDBETWEEN(3800,4910))))</f>
        <v>185820499.44073695</v>
      </c>
      <c r="B5718">
        <v>150918896.68883678</v>
      </c>
    </row>
    <row r="5719" spans="1:2" x14ac:dyDescent="0.25">
      <c r="A5719">
        <f ca="1">28480.3401022395*(((RANDBETWEEN(3800,4910))))</f>
        <v>113807439.04854923</v>
      </c>
      <c r="B5719">
        <v>156727930.50455448</v>
      </c>
    </row>
    <row r="5720" spans="1:2" x14ac:dyDescent="0.25">
      <c r="A5720">
        <f ca="1">38053.4836632381*(((RANDBETWEEN(3800,4910))))</f>
        <v>159139668.6796616</v>
      </c>
      <c r="B5720">
        <v>193737108.13504815</v>
      </c>
    </row>
    <row r="5721" spans="1:2" x14ac:dyDescent="0.25">
      <c r="A5721">
        <f ca="1">42158.0454377756*(((RANDBETWEEN(3800,4910))))</f>
        <v>178918744.83791953</v>
      </c>
      <c r="B5721">
        <v>167894922.31196427</v>
      </c>
    </row>
    <row r="5722" spans="1:2" x14ac:dyDescent="0.25">
      <c r="A5722">
        <f ca="1">31744.8284870881*(((RANDBETWEEN(3800,4910))))</f>
        <v>148470562.83411106</v>
      </c>
      <c r="B5722">
        <v>181695051.57710916</v>
      </c>
    </row>
    <row r="5723" spans="1:2" x14ac:dyDescent="0.25">
      <c r="A5723">
        <f ca="1">31110.4386514787*(((RANDBETWEEN(3800,4910))))</f>
        <v>151476725.79404962</v>
      </c>
      <c r="B5723">
        <v>162519240.07538795</v>
      </c>
    </row>
    <row r="5724" spans="1:2" x14ac:dyDescent="0.25">
      <c r="A5724">
        <f ca="1">33929.3225450821*(((RANDBETWEEN(3800,4910))))</f>
        <v>143317458.43042696</v>
      </c>
      <c r="B5724">
        <v>153785731.56634015</v>
      </c>
    </row>
    <row r="5725" spans="1:2" x14ac:dyDescent="0.25">
      <c r="A5725">
        <f ca="1">30533.1975920071*(((RANDBETWEEN(3800,4910))))</f>
        <v>119629068.16548376</v>
      </c>
      <c r="B5725">
        <v>149612267.02071434</v>
      </c>
    </row>
    <row r="5726" spans="1:2" x14ac:dyDescent="0.25">
      <c r="A5726">
        <f ca="1">29792.6133548571*(((RANDBETWEEN(3800,4910))))</f>
        <v>143928115.11731449</v>
      </c>
      <c r="B5726">
        <v>188907422.32075277</v>
      </c>
    </row>
    <row r="5727" spans="1:2" x14ac:dyDescent="0.25">
      <c r="A5727">
        <f ca="1">33003.5368201605*(((RANDBETWEEN(3800,4910))))</f>
        <v>153697470.97148734</v>
      </c>
      <c r="B5727">
        <v>167360409.21288002</v>
      </c>
    </row>
    <row r="5728" spans="1:2" x14ac:dyDescent="0.25">
      <c r="A5728">
        <f ca="1">30152.6292817236*(((RANDBETWEEN(3800,4910))))</f>
        <v>142229952.32189006</v>
      </c>
      <c r="B5728">
        <v>202455005.01796919</v>
      </c>
    </row>
    <row r="5729" spans="1:2" x14ac:dyDescent="0.25">
      <c r="A5729">
        <f ca="1">31735.4240922788*(((RANDBETWEEN(3800,4910))))</f>
        <v>129448794.87240523</v>
      </c>
      <c r="B5729">
        <v>173134873.85360765</v>
      </c>
    </row>
    <row r="5730" spans="1:2" x14ac:dyDescent="0.25">
      <c r="A5730">
        <f ca="1">29015.7874514031*(((RANDBETWEEN(3800,4910))))</f>
        <v>132428053.92820358</v>
      </c>
      <c r="B5730">
        <v>154316258.42313275</v>
      </c>
    </row>
    <row r="5731" spans="1:2" x14ac:dyDescent="0.25">
      <c r="A5731">
        <f ca="1">28261.3085034868*(((RANDBETWEEN(3800,4910))))</f>
        <v>130058541.73304623</v>
      </c>
      <c r="B5731">
        <v>150039774.9767693</v>
      </c>
    </row>
    <row r="5732" spans="1:2" x14ac:dyDescent="0.25">
      <c r="A5732">
        <f ca="1">31689.1752155419*(((RANDBETWEEN(3800,4910))))</f>
        <v>139622505.9996776</v>
      </c>
      <c r="B5732">
        <v>201999799.6844959</v>
      </c>
    </row>
    <row r="5733" spans="1:2" x14ac:dyDescent="0.25">
      <c r="A5733">
        <f ca="1">29767.0863056488*(((RANDBETWEEN(3800,4910))))</f>
        <v>116032102.41941909</v>
      </c>
      <c r="B5733">
        <v>188712207.18146569</v>
      </c>
    </row>
    <row r="5734" spans="1:2" x14ac:dyDescent="0.25">
      <c r="A5734">
        <f ca="1">31564.6086239227*(((RANDBETWEEN(3800,4910))))</f>
        <v>138694890.29351634</v>
      </c>
      <c r="B5734">
        <v>189430344.03580433</v>
      </c>
    </row>
    <row r="5735" spans="1:2" x14ac:dyDescent="0.25">
      <c r="A5735">
        <f ca="1">31912.0385641511*(((RANDBETWEEN(3800,4910))))</f>
        <v>139902377.06523833</v>
      </c>
      <c r="B5735">
        <v>144282342.19080108</v>
      </c>
    </row>
    <row r="5736" spans="1:2" x14ac:dyDescent="0.25">
      <c r="A5736">
        <f ca="1">36809.5867347437*(((RANDBETWEEN(3800,4910))))</f>
        <v>149741398.83693737</v>
      </c>
      <c r="B5736">
        <v>156088327.73463616</v>
      </c>
    </row>
    <row r="5737" spans="1:2" x14ac:dyDescent="0.25">
      <c r="A5737">
        <f ca="1">33880.8466330544*(((RANDBETWEEN(3800,4910))))</f>
        <v>142367317.55209476</v>
      </c>
      <c r="B5737">
        <v>190588338.93873242</v>
      </c>
    </row>
    <row r="5738" spans="1:2" x14ac:dyDescent="0.25">
      <c r="A5738">
        <f ca="1">36053.8835478163*(((RANDBETWEEN(3800,4910))))</f>
        <v>138591128.35780585</v>
      </c>
      <c r="B5738">
        <v>185802486.60177183</v>
      </c>
    </row>
    <row r="5739" spans="1:2" x14ac:dyDescent="0.25">
      <c r="A5739">
        <f ca="1">35242.6400049803*(((RANDBETWEEN(3800,4910))))</f>
        <v>155948682.02203795</v>
      </c>
      <c r="B5739">
        <v>190937177.39771128</v>
      </c>
    </row>
    <row r="5740" spans="1:2" x14ac:dyDescent="0.25">
      <c r="A5740">
        <f ca="1">30726.9030324289*(((RANDBETWEEN(3800,4910))))</f>
        <v>129206627.25136358</v>
      </c>
      <c r="B5740">
        <v>171433842.19002736</v>
      </c>
    </row>
    <row r="5741" spans="1:2" x14ac:dyDescent="0.25">
      <c r="A5741">
        <f ca="1">32532.276423731*(((RANDBETWEEN(3800,4910))))</f>
        <v>124663683.25573719</v>
      </c>
      <c r="B5741">
        <v>164401448.55669996</v>
      </c>
    </row>
    <row r="5742" spans="1:2" x14ac:dyDescent="0.25">
      <c r="A5742">
        <f ca="1">32153.9518435025*(((RANDBETWEEN(3800,4910))))</f>
        <v>123471175.07904969</v>
      </c>
      <c r="B5742">
        <v>172069318.3826251</v>
      </c>
    </row>
    <row r="5743" spans="1:2" x14ac:dyDescent="0.25">
      <c r="A5743">
        <f ca="1">37592.6523847008*(((RANDBETWEEN(3800,4910))))</f>
        <v>149505978.53395513</v>
      </c>
      <c r="B5743">
        <v>201675890.80710393</v>
      </c>
    </row>
    <row r="5744" spans="1:2" x14ac:dyDescent="0.25">
      <c r="A5744">
        <f ca="1">30951.6601139535*(((RANDBETWEEN(3800,4910))))</f>
        <v>125942305.00367689</v>
      </c>
      <c r="B5744">
        <v>201367623.73904926</v>
      </c>
    </row>
    <row r="5745" spans="1:2" x14ac:dyDescent="0.25">
      <c r="A5745">
        <f ca="1">31662.0813253679*(((RANDBETWEEN(3800,4910))))</f>
        <v>132379162.0213632</v>
      </c>
      <c r="B5745">
        <v>148409273.74386844</v>
      </c>
    </row>
    <row r="5746" spans="1:2" x14ac:dyDescent="0.25">
      <c r="A5746">
        <f ca="1">33338.2988753908*(((RANDBETWEEN(3800,4910))))</f>
        <v>129986027.31514879</v>
      </c>
      <c r="B5746">
        <v>192023013.00099355</v>
      </c>
    </row>
    <row r="5747" spans="1:2" x14ac:dyDescent="0.25">
      <c r="A5747">
        <f ca="1">31193.837162251*(((RANDBETWEEN(3800,4910))))</f>
        <v>118786131.91385178</v>
      </c>
      <c r="B5747">
        <v>184343368.02125165</v>
      </c>
    </row>
    <row r="5748" spans="1:2" x14ac:dyDescent="0.25">
      <c r="A5748">
        <f ca="1">31773.6232091476*(((RANDBETWEEN(3800,4910))))</f>
        <v>121184598.91968891</v>
      </c>
      <c r="B5748">
        <v>168566161.48650891</v>
      </c>
    </row>
    <row r="5749" spans="1:2" x14ac:dyDescent="0.25">
      <c r="A5749">
        <f ca="1">36142.9677035781*(((RANDBETWEEN(3800,4910))))</f>
        <v>166835938.9197166</v>
      </c>
      <c r="B5749">
        <v>157519971.32963338</v>
      </c>
    </row>
    <row r="5750" spans="1:2" x14ac:dyDescent="0.25">
      <c r="A5750">
        <f ca="1">30971.9674701273*(((RANDBETWEEN(3800,4910))))</f>
        <v>149068079.43372279</v>
      </c>
      <c r="B5750">
        <v>153133193.44209158</v>
      </c>
    </row>
    <row r="5751" spans="1:2" x14ac:dyDescent="0.25">
      <c r="A5751">
        <f ca="1">31933.5930788645*(((RANDBETWEEN(3800,4910))))</f>
        <v>156474606.08643627</v>
      </c>
      <c r="B5751">
        <v>158821595.62779287</v>
      </c>
    </row>
    <row r="5752" spans="1:2" x14ac:dyDescent="0.25">
      <c r="A5752">
        <f ca="1">34094.3469389226*(((RANDBETWEEN(3800,4910))))</f>
        <v>148276314.83737454</v>
      </c>
      <c r="B5752">
        <v>163663053.95137036</v>
      </c>
    </row>
    <row r="5753" spans="1:2" x14ac:dyDescent="0.25">
      <c r="A5753">
        <f ca="1">30169.6255191678*(((RANDBETWEEN(3800,4910))))</f>
        <v>133138557.41608746</v>
      </c>
      <c r="B5753">
        <v>166379291.96331817</v>
      </c>
    </row>
    <row r="5754" spans="1:2" x14ac:dyDescent="0.25">
      <c r="A5754">
        <f ca="1">31248.4667386263*(((RANDBETWEEN(3800,4910))))</f>
        <v>133243462.17350239</v>
      </c>
      <c r="B5754">
        <v>151417702.77014256</v>
      </c>
    </row>
    <row r="5755" spans="1:2" x14ac:dyDescent="0.25">
      <c r="A5755">
        <f ca="1">33298.189570375*(((RANDBETWEEN(3800,4910))))</f>
        <v>133126161.90235913</v>
      </c>
      <c r="B5755">
        <v>187284392.22938547</v>
      </c>
    </row>
    <row r="5756" spans="1:2" x14ac:dyDescent="0.25">
      <c r="A5756">
        <f ca="1">30546.4404914335*(((RANDBETWEEN(3800,4910))))</f>
        <v>135931660.18687889</v>
      </c>
      <c r="B5756">
        <v>203032172.20796543</v>
      </c>
    </row>
    <row r="5757" spans="1:2" x14ac:dyDescent="0.25">
      <c r="A5757">
        <f ca="1">33408.6253140126*(((RANDBETWEEN(3800,4910))))</f>
        <v>158056206.36059356</v>
      </c>
      <c r="B5757">
        <v>185960418.30200997</v>
      </c>
    </row>
    <row r="5758" spans="1:2" x14ac:dyDescent="0.25">
      <c r="A5758">
        <f ca="1">31633.3026241779*(((RANDBETWEEN(3800,4910))))</f>
        <v>126976076.73344995</v>
      </c>
      <c r="B5758">
        <v>163906526.83396465</v>
      </c>
    </row>
    <row r="5759" spans="1:2" x14ac:dyDescent="0.25">
      <c r="A5759">
        <f ca="1">35094.3782408963*(((RANDBETWEEN(3800,4910))))</f>
        <v>144062422.67887968</v>
      </c>
      <c r="B5759">
        <v>181629089.23029268</v>
      </c>
    </row>
    <row r="5760" spans="1:2" x14ac:dyDescent="0.25">
      <c r="A5760">
        <f ca="1">37021.2154474961*(((RANDBETWEEN(3800,4910))))</f>
        <v>169668230.3958748</v>
      </c>
      <c r="B5760">
        <v>185483681.88217473</v>
      </c>
    </row>
    <row r="5761" spans="1:2" x14ac:dyDescent="0.25">
      <c r="A5761">
        <f ca="1">35229.2440534796*(((RANDBETWEEN(3800,4910))))</f>
        <v>142748896.90469924</v>
      </c>
      <c r="B5761">
        <v>167420018.63389844</v>
      </c>
    </row>
    <row r="5762" spans="1:2" x14ac:dyDescent="0.25">
      <c r="A5762">
        <f ca="1">33148.2832922673*(((RANDBETWEEN(3800,4910))))</f>
        <v>151222468.37932324</v>
      </c>
      <c r="B5762">
        <v>179177533.76726282</v>
      </c>
    </row>
    <row r="5763" spans="1:2" x14ac:dyDescent="0.25">
      <c r="A5763">
        <f ca="1">32181.2895515096*(((RANDBETWEEN(3800,4910))))</f>
        <v>138765720.54610956</v>
      </c>
      <c r="B5763">
        <v>200170670.05398449</v>
      </c>
    </row>
    <row r="5764" spans="1:2" x14ac:dyDescent="0.25">
      <c r="A5764">
        <f ca="1">32480.6018507863*(((RANDBETWEEN(3800,4910))))</f>
        <v>156783865.13374555</v>
      </c>
      <c r="B5764">
        <v>152149298.56567943</v>
      </c>
    </row>
    <row r="5765" spans="1:2" x14ac:dyDescent="0.25">
      <c r="A5765">
        <f ca="1">30348.2966012793*(((RANDBETWEEN(3800,4910))))</f>
        <v>121969804.0405415</v>
      </c>
      <c r="B5765">
        <v>143943246.56984341</v>
      </c>
    </row>
    <row r="5766" spans="1:2" x14ac:dyDescent="0.25">
      <c r="A5766">
        <f ca="1">30294.2434179144*(((RANDBETWEEN(3800,4910))))</f>
        <v>116208717.75111954</v>
      </c>
      <c r="B5766">
        <v>167406455.87497678</v>
      </c>
    </row>
    <row r="5767" spans="1:2" x14ac:dyDescent="0.25">
      <c r="A5767">
        <f ca="1">39972.9403280327*(((RANDBETWEEN(3800,4910))))</f>
        <v>183755606.68796644</v>
      </c>
      <c r="B5767">
        <v>145807002.6954256</v>
      </c>
    </row>
    <row r="5768" spans="1:2" x14ac:dyDescent="0.25">
      <c r="A5768">
        <f ca="1">31361.1323799833*(((RANDBETWEEN(3800,4910))))</f>
        <v>141689596.0927645</v>
      </c>
      <c r="B5768">
        <v>149299020.41233671</v>
      </c>
    </row>
    <row r="5769" spans="1:2" x14ac:dyDescent="0.25">
      <c r="A5769">
        <f ca="1">32108.9119029334*(((RANDBETWEEN(3800,4910))))</f>
        <v>154925499.93165377</v>
      </c>
      <c r="B5769">
        <v>189713862.31941876</v>
      </c>
    </row>
    <row r="5770" spans="1:2" x14ac:dyDescent="0.25">
      <c r="A5770">
        <f ca="1">34164.3393104254*(((RANDBETWEEN(3800,4910))))</f>
        <v>133411745.00721121</v>
      </c>
      <c r="B5770">
        <v>146687738.50074366</v>
      </c>
    </row>
    <row r="5771" spans="1:2" x14ac:dyDescent="0.25">
      <c r="A5771">
        <f ca="1">38212.9692366087*(((RANDBETWEEN(3800,4910))))</f>
        <v>153960053.05429658</v>
      </c>
      <c r="B5771">
        <v>203303759.20618597</v>
      </c>
    </row>
    <row r="5772" spans="1:2" x14ac:dyDescent="0.25">
      <c r="A5772">
        <f ca="1">28632.9417634653*(((RANDBETWEEN(3800,4910))))</f>
        <v>112040701.12043983</v>
      </c>
      <c r="B5772">
        <v>142924549.82325229</v>
      </c>
    </row>
    <row r="5773" spans="1:2" x14ac:dyDescent="0.25">
      <c r="A5773">
        <f ca="1">40645.6159716439*(((RANDBETWEEN(3800,4910))))</f>
        <v>196968654.99858642</v>
      </c>
      <c r="B5773">
        <v>152375069.93691874</v>
      </c>
    </row>
    <row r="5774" spans="1:2" x14ac:dyDescent="0.25">
      <c r="A5774">
        <f ca="1">40785.6890408472*(((RANDBETWEEN(3800,4910))))</f>
        <v>190183667.99747071</v>
      </c>
      <c r="B5774">
        <v>162746254.73710877</v>
      </c>
    </row>
    <row r="5775" spans="1:2" x14ac:dyDescent="0.25">
      <c r="A5775">
        <f ca="1">29330.4387411666*(((RANDBETWEEN(3800,4910))))</f>
        <v>131400365.56042638</v>
      </c>
      <c r="B5775">
        <v>172939007.34477004</v>
      </c>
    </row>
    <row r="5776" spans="1:2" x14ac:dyDescent="0.25">
      <c r="A5776">
        <f ca="1">30423.4686133758*(((RANDBETWEEN(3800,4910))))</f>
        <v>139887108.68430203</v>
      </c>
      <c r="B5776">
        <v>152036420.06763223</v>
      </c>
    </row>
    <row r="5777" spans="1:2" x14ac:dyDescent="0.25">
      <c r="A5777">
        <f ca="1">30108.0142607691*(((RANDBETWEEN(3800,4910))))</f>
        <v>133288179.13242488</v>
      </c>
      <c r="B5777">
        <v>144625964.82371923</v>
      </c>
    </row>
    <row r="5778" spans="1:2" x14ac:dyDescent="0.25">
      <c r="A5778">
        <f ca="1">36371.2639659331*(((RANDBETWEEN(3800,4910))))</f>
        <v>156651033.90127394</v>
      </c>
      <c r="B5778">
        <v>176503573.95330602</v>
      </c>
    </row>
    <row r="5779" spans="1:2" x14ac:dyDescent="0.25">
      <c r="A5779">
        <f ca="1">35516.8773068917*(((RANDBETWEEN(3800,4910))))</f>
        <v>171901686.16535592</v>
      </c>
      <c r="B5779">
        <v>153713693.7151556</v>
      </c>
    </row>
    <row r="5780" spans="1:2" x14ac:dyDescent="0.25">
      <c r="A5780">
        <f ca="1">32552.7567765865*(((RANDBETWEEN(3800,4910))))</f>
        <v>140074512.40965179</v>
      </c>
      <c r="B5780">
        <v>177471396.19631034</v>
      </c>
    </row>
    <row r="5781" spans="1:2" x14ac:dyDescent="0.25">
      <c r="A5781">
        <f ca="1">29853.1197538189*(((RANDBETWEEN(3800,4910))))</f>
        <v>144727924.56651413</v>
      </c>
      <c r="B5781">
        <v>176008179.16824535</v>
      </c>
    </row>
    <row r="5782" spans="1:2" x14ac:dyDescent="0.25">
      <c r="A5782">
        <f ca="1">30787.2697532296*(((RANDBETWEEN(3800,4910))))</f>
        <v>136295243.19754738</v>
      </c>
      <c r="B5782">
        <v>144435727.91177523</v>
      </c>
    </row>
    <row r="5783" spans="1:2" x14ac:dyDescent="0.25">
      <c r="A5783">
        <f ca="1">38786.0910023994*(((RANDBETWEEN(3800,4910))))</f>
        <v>175623420.05886436</v>
      </c>
      <c r="B5783">
        <v>145943762.27158511</v>
      </c>
    </row>
    <row r="5784" spans="1:2" x14ac:dyDescent="0.25">
      <c r="A5784">
        <f ca="1">33684.9693049638*(((RANDBETWEEN(3800,4910))))</f>
        <v>159700439.47483337</v>
      </c>
      <c r="B5784">
        <v>155303885.62366933</v>
      </c>
    </row>
    <row r="5785" spans="1:2" x14ac:dyDescent="0.25">
      <c r="A5785">
        <f ca="1">31130.5536869709*(((RANDBETWEEN(3800,4910))))</f>
        <v>132802942.02861792</v>
      </c>
      <c r="B5785">
        <v>164200528.87918171</v>
      </c>
    </row>
    <row r="5786" spans="1:2" x14ac:dyDescent="0.25">
      <c r="A5786">
        <f ca="1">30150.4265576979*(((RANDBETWEEN(3800,4910))))</f>
        <v>118099220.82650286</v>
      </c>
      <c r="B5786">
        <v>199328929.68124214</v>
      </c>
    </row>
    <row r="5787" spans="1:2" x14ac:dyDescent="0.25">
      <c r="A5787">
        <f ca="1">33417.4106384198*(((RANDBETWEEN(3800,4910))))</f>
        <v>144262961.72605807</v>
      </c>
      <c r="B5787">
        <v>189999313.01704764</v>
      </c>
    </row>
    <row r="5788" spans="1:2" x14ac:dyDescent="0.25">
      <c r="A5788">
        <f ca="1">39290.7746367742*(((RANDBETWEEN(3800,4910))))</f>
        <v>185963236.3558524</v>
      </c>
      <c r="B5788">
        <v>163757838.05872267</v>
      </c>
    </row>
    <row r="5789" spans="1:2" x14ac:dyDescent="0.25">
      <c r="A5789">
        <f ca="1">32757.3193407219*(((RANDBETWEEN(3800,4910))))</f>
        <v>148587200.52951431</v>
      </c>
      <c r="B5789">
        <v>191689005.43113235</v>
      </c>
    </row>
    <row r="5790" spans="1:2" x14ac:dyDescent="0.25">
      <c r="A5790">
        <f ca="1">31285.4996077653*(((RANDBETWEEN(3800,4910))))</f>
        <v>153580517.57452002</v>
      </c>
      <c r="B5790">
        <v>147990024.1594319</v>
      </c>
    </row>
    <row r="5791" spans="1:2" x14ac:dyDescent="0.25">
      <c r="A5791">
        <f ca="1">35492.8557459523*(((RANDBETWEEN(3800,4910))))</f>
        <v>171111057.55123618</v>
      </c>
      <c r="B5791">
        <v>195464769.71853811</v>
      </c>
    </row>
    <row r="5792" spans="1:2" x14ac:dyDescent="0.25">
      <c r="A5792">
        <f ca="1">30458.7746632734*(((RANDBETWEEN(3800,4910))))</f>
        <v>135084665.63161737</v>
      </c>
      <c r="B5792">
        <v>168767077.28435394</v>
      </c>
    </row>
    <row r="5793" spans="1:2" x14ac:dyDescent="0.25">
      <c r="A5793">
        <f ca="1">31324.9070886985*(((RANDBETWEEN(3800,4910))))</f>
        <v>126364675.19580969</v>
      </c>
      <c r="B5793">
        <v>176686262.7605134</v>
      </c>
    </row>
    <row r="5794" spans="1:2" x14ac:dyDescent="0.25">
      <c r="A5794">
        <f ca="1">31612.7309676594*(((RANDBETWEEN(3800,4910))))</f>
        <v>136535385.04932079</v>
      </c>
      <c r="B5794">
        <v>160395745.33994123</v>
      </c>
    </row>
    <row r="5795" spans="1:2" x14ac:dyDescent="0.25">
      <c r="A5795">
        <f ca="1">36133.3070106736*(((RANDBETWEEN(3800,4910))))</f>
        <v>154758953.92671496</v>
      </c>
      <c r="B5795">
        <v>195032783.29859218</v>
      </c>
    </row>
    <row r="5796" spans="1:2" x14ac:dyDescent="0.25">
      <c r="A5796">
        <f ca="1">31606.6131892487*(((RANDBETWEEN(3800,4910))))</f>
        <v>136761815.26987916</v>
      </c>
      <c r="B5796">
        <v>156463301.65734166</v>
      </c>
    </row>
    <row r="5797" spans="1:2" x14ac:dyDescent="0.25">
      <c r="A5797">
        <f ca="1">30748.1600117695*(((RANDBETWEEN(3800,4910))))</f>
        <v>129634242.60962026</v>
      </c>
      <c r="B5797">
        <v>179999943.60114765</v>
      </c>
    </row>
    <row r="5798" spans="1:2" x14ac:dyDescent="0.25">
      <c r="A5798">
        <f ca="1">32131.8497809657*(((RANDBETWEEN(3800,4910))))</f>
        <v>137717108.161219</v>
      </c>
      <c r="B5798">
        <v>185577469.45564556</v>
      </c>
    </row>
    <row r="5799" spans="1:2" x14ac:dyDescent="0.25">
      <c r="A5799">
        <f ca="1">32539.4538708949*(((RANDBETWEEN(3800,4910))))</f>
        <v>153293367.18578604</v>
      </c>
      <c r="B5799">
        <v>158416391.41576198</v>
      </c>
    </row>
    <row r="5800" spans="1:2" x14ac:dyDescent="0.25">
      <c r="A5800">
        <f ca="1">31506.871036608*(((RANDBETWEEN(3800,4910))))</f>
        <v>125145291.75740704</v>
      </c>
      <c r="B5800">
        <v>174676177.00147617</v>
      </c>
    </row>
    <row r="5801" spans="1:2" x14ac:dyDescent="0.25">
      <c r="A5801">
        <f ca="1">33455.5917268928*(((RANDBETWEEN(3800,4910))))</f>
        <v>150449795.99583712</v>
      </c>
      <c r="B5801">
        <v>152689333.53814548</v>
      </c>
    </row>
    <row r="5802" spans="1:2" x14ac:dyDescent="0.25">
      <c r="A5802">
        <f ca="1">32426.6995368212*(((RANDBETWEEN(3800,4910))))</f>
        <v>150816579.54575518</v>
      </c>
      <c r="B5802">
        <v>170626029.11444119</v>
      </c>
    </row>
    <row r="5803" spans="1:2" x14ac:dyDescent="0.25">
      <c r="A5803">
        <f ca="1">39850.1303833308*(((RANDBETWEEN(3800,4910))))</f>
        <v>183031648.85063833</v>
      </c>
      <c r="B5803">
        <v>192589732.69891065</v>
      </c>
    </row>
    <row r="5804" spans="1:2" x14ac:dyDescent="0.25">
      <c r="A5804">
        <f ca="1">29619.2079358493*(((RANDBETWEEN(3800,4910))))</f>
        <v>126770209.96543486</v>
      </c>
      <c r="B5804">
        <v>152680385.63757402</v>
      </c>
    </row>
    <row r="5805" spans="1:2" x14ac:dyDescent="0.25">
      <c r="A5805">
        <f ca="1">36922.4001988102*(((RANDBETWEEN(3800,4910))))</f>
        <v>147135764.79225883</v>
      </c>
      <c r="B5805">
        <v>196909116.11377138</v>
      </c>
    </row>
    <row r="5806" spans="1:2" x14ac:dyDescent="0.25">
      <c r="A5806">
        <f ca="1">38466.7847284695*(((RANDBETWEEN(3800,4910))))</f>
        <v>147520119.43368077</v>
      </c>
      <c r="B5806">
        <v>187571542.01811215</v>
      </c>
    </row>
    <row r="5807" spans="1:2" x14ac:dyDescent="0.25">
      <c r="A5807">
        <f ca="1">31594.995026614*(((RANDBETWEEN(3800,4910))))</f>
        <v>132856954.0869118</v>
      </c>
      <c r="B5807">
        <v>162918540.40821192</v>
      </c>
    </row>
    <row r="5808" spans="1:2" x14ac:dyDescent="0.25">
      <c r="A5808">
        <f ca="1">34658.2540078448*(((RANDBETWEEN(3800,4910))))</f>
        <v>154679787.63701135</v>
      </c>
      <c r="B5808">
        <v>191218908.76969779</v>
      </c>
    </row>
    <row r="5809" spans="1:2" x14ac:dyDescent="0.25">
      <c r="A5809">
        <f ca="1">34253.2761229915*(((RANDBETWEEN(3800,4910))))</f>
        <v>142082589.35816875</v>
      </c>
      <c r="B5809">
        <v>148891322.85358566</v>
      </c>
    </row>
    <row r="5810" spans="1:2" x14ac:dyDescent="0.25">
      <c r="A5810">
        <f ca="1">41179.2827632782*(((RANDBETWEEN(3800,4910))))</f>
        <v>166817274.47404003</v>
      </c>
      <c r="B5810">
        <v>169153736.84020367</v>
      </c>
    </row>
    <row r="5811" spans="1:2" x14ac:dyDescent="0.25">
      <c r="A5811">
        <f ca="1">29155.6302832099*(((RANDBETWEEN(3800,4910))))</f>
        <v>128226461.98555736</v>
      </c>
      <c r="B5811">
        <v>163386753.178518</v>
      </c>
    </row>
    <row r="5812" spans="1:2" x14ac:dyDescent="0.25">
      <c r="A5812">
        <f ca="1">29178.2424917269*(((RANDBETWEEN(3800,4910))))</f>
        <v>142623249.29956126</v>
      </c>
      <c r="B5812">
        <v>153977325.88279551</v>
      </c>
    </row>
    <row r="5813" spans="1:2" x14ac:dyDescent="0.25">
      <c r="A5813">
        <f ca="1">39082.6711126339*(((RANDBETWEEN(3800,4910))))</f>
        <v>180092948.48701718</v>
      </c>
      <c r="B5813">
        <v>194196647.13293788</v>
      </c>
    </row>
    <row r="5814" spans="1:2" x14ac:dyDescent="0.25">
      <c r="A5814">
        <f ca="1">34102.5929755156*(((RANDBETWEEN(3800,4910))))</f>
        <v>136137551.15825835</v>
      </c>
      <c r="B5814">
        <v>156255217.48719338</v>
      </c>
    </row>
    <row r="5815" spans="1:2" x14ac:dyDescent="0.25">
      <c r="A5815">
        <f ca="1">31994.1942821839*(((RANDBETWEEN(3800,4910))))</f>
        <v>146181473.67529839</v>
      </c>
      <c r="B5815">
        <v>147433481.98936352</v>
      </c>
    </row>
    <row r="5816" spans="1:2" x14ac:dyDescent="0.25">
      <c r="A5816">
        <f ca="1">32146.3531356608*(((RANDBETWEEN(3800,4910))))</f>
        <v>151120006.09074131</v>
      </c>
      <c r="B5816">
        <v>148735723.2229197</v>
      </c>
    </row>
    <row r="5817" spans="1:2" x14ac:dyDescent="0.25">
      <c r="A5817">
        <f ca="1">38965.0287889009*(((RANDBETWEEN(3800,4910))))</f>
        <v>148963305.05996811</v>
      </c>
      <c r="B5817">
        <v>170996279.71340242</v>
      </c>
    </row>
    <row r="5818" spans="1:2" x14ac:dyDescent="0.25">
      <c r="A5818">
        <f ca="1">28654.1479489998*(((RANDBETWEEN(3800,4910))))</f>
        <v>127998078.88818215</v>
      </c>
      <c r="B5818">
        <v>153384860.88209084</v>
      </c>
    </row>
    <row r="5819" spans="1:2" x14ac:dyDescent="0.25">
      <c r="A5819">
        <f ca="1">31902.4151657258*(((RANDBETWEEN(3800,4910))))</f>
        <v>132235510.86193357</v>
      </c>
      <c r="B5819">
        <v>165640076.03835845</v>
      </c>
    </row>
    <row r="5820" spans="1:2" x14ac:dyDescent="0.25">
      <c r="A5820">
        <f ca="1">35028.7702921981*(((RANDBETWEEN(3800,4910))))</f>
        <v>156613631.97641751</v>
      </c>
      <c r="B5820">
        <v>163876668.47784179</v>
      </c>
    </row>
    <row r="5821" spans="1:2" x14ac:dyDescent="0.25">
      <c r="A5821">
        <f ca="1">37139.8797926758*(((RANDBETWEEN(3800,4910))))</f>
        <v>174186036.22764933</v>
      </c>
      <c r="B5821">
        <v>161830688.45668492</v>
      </c>
    </row>
    <row r="5822" spans="1:2" x14ac:dyDescent="0.25">
      <c r="A5822">
        <f ca="1">32309.3002432147*(((RANDBETWEEN(3800,4910))))</f>
        <v>125198538.44245683</v>
      </c>
      <c r="B5822">
        <v>158670754.01795354</v>
      </c>
    </row>
    <row r="5823" spans="1:2" x14ac:dyDescent="0.25">
      <c r="A5823">
        <f ca="1">30638.3129079936*(((RANDBETWEEN(3800,4910))))</f>
        <v>137382195.07944328</v>
      </c>
      <c r="B5823">
        <v>182237788.01802713</v>
      </c>
    </row>
    <row r="5824" spans="1:2" x14ac:dyDescent="0.25">
      <c r="A5824">
        <f ca="1">32269.1135896394*(((RANDBETWEEN(3800,4910))))</f>
        <v>140047952.97903487</v>
      </c>
      <c r="B5824">
        <v>143877027.22707599</v>
      </c>
    </row>
    <row r="5825" spans="1:2" x14ac:dyDescent="0.25">
      <c r="A5825">
        <f ca="1">31887.5407588741*(((RANDBETWEEN(3800,4910))))</f>
        <v>127486387.95397861</v>
      </c>
      <c r="B5825">
        <v>166229364.46741441</v>
      </c>
    </row>
    <row r="5826" spans="1:2" x14ac:dyDescent="0.25">
      <c r="A5826">
        <f ca="1">31687.2354653325*(((RANDBETWEEN(3800,4910))))</f>
        <v>141039885.05619487</v>
      </c>
      <c r="B5826">
        <v>152451313.00896958</v>
      </c>
    </row>
    <row r="5827" spans="1:2" x14ac:dyDescent="0.25">
      <c r="A5827">
        <f ca="1">29557.4609155546*(((RANDBETWEEN(3800,4910))))</f>
        <v>132151407.75344469</v>
      </c>
      <c r="B5827">
        <v>183485576.9379451</v>
      </c>
    </row>
    <row r="5828" spans="1:2" x14ac:dyDescent="0.25">
      <c r="A5828">
        <f ca="1">39619.4320130972*(((RANDBETWEEN(3800,4910))))</f>
        <v>151742424.61016211</v>
      </c>
      <c r="B5828">
        <v>155836485.44916064</v>
      </c>
    </row>
    <row r="5829" spans="1:2" x14ac:dyDescent="0.25">
      <c r="A5829">
        <f ca="1">30455.9983741094*(((RANDBETWEEN(3800,4910))))</f>
        <v>126026921.27206472</v>
      </c>
      <c r="B5829">
        <v>160617408.26315525</v>
      </c>
    </row>
    <row r="5830" spans="1:2" x14ac:dyDescent="0.25">
      <c r="A5830">
        <f ca="1">31039.1495974387*(((RANDBETWEEN(3800,4910))))</f>
        <v>138062137.40940747</v>
      </c>
      <c r="B5830">
        <v>155438440.96152818</v>
      </c>
    </row>
    <row r="5831" spans="1:2" x14ac:dyDescent="0.25">
      <c r="A5831">
        <f ca="1">32489.1531354197*(((RANDBETWEEN(3800,4910))))</f>
        <v>130866308.82947056</v>
      </c>
      <c r="B5831">
        <v>149626631.59063214</v>
      </c>
    </row>
    <row r="5832" spans="1:2" x14ac:dyDescent="0.25">
      <c r="A5832">
        <f ca="1">30261.0723789404*(((RANDBETWEEN(3800,4910))))</f>
        <v>129426606.56472795</v>
      </c>
      <c r="B5832">
        <v>195822203.03829944</v>
      </c>
    </row>
    <row r="5833" spans="1:2" x14ac:dyDescent="0.25">
      <c r="A5833">
        <f ca="1">33873.6730347565*(((RANDBETWEEN(3800,4910))))</f>
        <v>150737845.00466648</v>
      </c>
      <c r="B5833">
        <v>151736341.80030361</v>
      </c>
    </row>
    <row r="5834" spans="1:2" x14ac:dyDescent="0.25">
      <c r="A5834">
        <f ca="1">36259.3615264206*(((RANDBETWEEN(3800,4910))))</f>
        <v>169875108.75128028</v>
      </c>
      <c r="B5834">
        <v>160654135.07843587</v>
      </c>
    </row>
    <row r="5835" spans="1:2" x14ac:dyDescent="0.25">
      <c r="A5835">
        <f ca="1">38171.1149313215*(((RANDBETWEEN(3800,4910))))</f>
        <v>150279679.48461264</v>
      </c>
      <c r="B5835">
        <v>155988841.18843099</v>
      </c>
    </row>
    <row r="5836" spans="1:2" x14ac:dyDescent="0.25">
      <c r="A5836">
        <f ca="1">29093.8624377874*(((RANDBETWEEN(3800,4910))))</f>
        <v>135082803.29864669</v>
      </c>
      <c r="B5836">
        <v>183263846.70916963</v>
      </c>
    </row>
    <row r="5837" spans="1:2" x14ac:dyDescent="0.25">
      <c r="A5837">
        <f ca="1">28260.4230751071*(((RANDBETWEEN(3800,4910))))</f>
        <v>132795728.02992819</v>
      </c>
      <c r="B5837">
        <v>148434228.96565309</v>
      </c>
    </row>
    <row r="5838" spans="1:2" x14ac:dyDescent="0.25">
      <c r="A5838">
        <f ca="1">31555.0811036729*(((RANDBETWEEN(3800,4910))))</f>
        <v>131710908.52673052</v>
      </c>
      <c r="B5838">
        <v>147737303.89229017</v>
      </c>
    </row>
    <row r="5839" spans="1:2" x14ac:dyDescent="0.25">
      <c r="A5839">
        <f ca="1">30995.4298294519*(((RANDBETWEEN(3800,4910))))</f>
        <v>140471287.98707592</v>
      </c>
      <c r="B5839">
        <v>191092542.17614153</v>
      </c>
    </row>
    <row r="5840" spans="1:2" x14ac:dyDescent="0.25">
      <c r="A5840">
        <f ca="1">33964.8207969089*(((RANDBETWEEN(3800,4910))))</f>
        <v>154370110.52195108</v>
      </c>
      <c r="B5840">
        <v>178708596.25772855</v>
      </c>
    </row>
    <row r="5841" spans="1:2" x14ac:dyDescent="0.25">
      <c r="A5841">
        <f ca="1">32590.282389334*(((RANDBETWEEN(3800,4910))))</f>
        <v>153956494.00721404</v>
      </c>
      <c r="B5841">
        <v>149485738.11200312</v>
      </c>
    </row>
    <row r="5842" spans="1:2" x14ac:dyDescent="0.25">
      <c r="A5842">
        <f ca="1">30366.5509269224*(((RANDBETWEEN(3800,4910))))</f>
        <v>119522744.44836652</v>
      </c>
      <c r="B5842">
        <v>143909934.71640772</v>
      </c>
    </row>
    <row r="5843" spans="1:2" x14ac:dyDescent="0.25">
      <c r="A5843">
        <f ca="1">29652.9162460301*(((RANDBETWEEN(3800,4910))))</f>
        <v>119501252.4715015</v>
      </c>
      <c r="B5843">
        <v>170258722.49009687</v>
      </c>
    </row>
    <row r="5844" spans="1:2" x14ac:dyDescent="0.25">
      <c r="A5844">
        <f ca="1">33370.4050361536*(((RANDBETWEEN(3800,4910))))</f>
        <v>133648472.1697952</v>
      </c>
      <c r="B5844">
        <v>169148413.56707662</v>
      </c>
    </row>
    <row r="5845" spans="1:2" x14ac:dyDescent="0.25">
      <c r="A5845">
        <f ca="1">30151.0342660209*(((RANDBETWEEN(3800,4910))))</f>
        <v>139116872.10342047</v>
      </c>
      <c r="B5845">
        <v>143242896.77275914</v>
      </c>
    </row>
    <row r="5846" spans="1:2" x14ac:dyDescent="0.25">
      <c r="A5846">
        <f ca="1">31182.7383980475*(((RANDBETWEEN(3800,4910))))</f>
        <v>144126616.87577549</v>
      </c>
      <c r="B5846">
        <v>145283200.74867591</v>
      </c>
    </row>
    <row r="5847" spans="1:2" x14ac:dyDescent="0.25">
      <c r="A5847">
        <f ca="1">36755.316582597*(((RANDBETWEEN(3800,4910))))</f>
        <v>179255678.97332549</v>
      </c>
      <c r="B5847">
        <v>153589180.91803035</v>
      </c>
    </row>
    <row r="5848" spans="1:2" x14ac:dyDescent="0.25">
      <c r="A5848">
        <f ca="1">32178.8751395869*(((RANDBETWEEN(3800,4910))))</f>
        <v>138433520.85050303</v>
      </c>
      <c r="B5848">
        <v>151889213.70008308</v>
      </c>
    </row>
    <row r="5849" spans="1:2" x14ac:dyDescent="0.25">
      <c r="A5849">
        <f ca="1">28314.0174687436*(((RANDBETWEEN(3800,4910))))</f>
        <v>121325564.8535662</v>
      </c>
      <c r="B5849">
        <v>148980568.0050222</v>
      </c>
    </row>
    <row r="5850" spans="1:2" x14ac:dyDescent="0.25">
      <c r="A5850">
        <f ca="1">31825.3501948065*(((RANDBETWEEN(3800,4910))))</f>
        <v>150979461.3241621</v>
      </c>
      <c r="B5850">
        <v>167253233.00010246</v>
      </c>
    </row>
    <row r="5851" spans="1:2" x14ac:dyDescent="0.25">
      <c r="A5851">
        <f ca="1">32568.9620321246*(((RANDBETWEEN(3800,4910))))</f>
        <v>130113003.31833774</v>
      </c>
      <c r="B5851">
        <v>162925299.70889279</v>
      </c>
    </row>
    <row r="5852" spans="1:2" x14ac:dyDescent="0.25">
      <c r="A5852">
        <f ca="1">40688.8004405412*(((RANDBETWEEN(3800,4910))))</f>
        <v>174351509.88771918</v>
      </c>
      <c r="B5852">
        <v>203102953.65726516</v>
      </c>
    </row>
    <row r="5853" spans="1:2" x14ac:dyDescent="0.25">
      <c r="A5853">
        <f ca="1">36188.4048530143*(((RANDBETWEEN(3800,4910))))</f>
        <v>170302633.2382853</v>
      </c>
      <c r="B5853">
        <v>179567754.19888204</v>
      </c>
    </row>
    <row r="5854" spans="1:2" x14ac:dyDescent="0.25">
      <c r="A5854">
        <f ca="1">34920.6032916289*(((RANDBETWEEN(3800,4910))))</f>
        <v>166850642.527403</v>
      </c>
      <c r="B5854">
        <v>177776639.23397416</v>
      </c>
    </row>
    <row r="5855" spans="1:2" x14ac:dyDescent="0.25">
      <c r="A5855">
        <f ca="1">29589.8293093917*(((RANDBETWEEN(3800,4910))))</f>
        <v>123004920.43914121</v>
      </c>
      <c r="B5855">
        <v>148678294.07680929</v>
      </c>
    </row>
    <row r="5856" spans="1:2" x14ac:dyDescent="0.25">
      <c r="A5856">
        <f ca="1">30732.3258285966*(((RANDBETWEEN(3800,4910))))</f>
        <v>149205441.89783666</v>
      </c>
      <c r="B5856">
        <v>183054680.65181082</v>
      </c>
    </row>
    <row r="5857" spans="1:2" x14ac:dyDescent="0.25">
      <c r="A5857">
        <f ca="1">31726.7174128413*(((RANDBETWEEN(3800,4910))))</f>
        <v>143468216.14086851</v>
      </c>
      <c r="B5857">
        <v>165592659.18898755</v>
      </c>
    </row>
    <row r="5858" spans="1:2" x14ac:dyDescent="0.25">
      <c r="A5858">
        <f ca="1">34847.9791181033*(((RANDBETWEEN(3800,4910))))</f>
        <v>136813166.01767358</v>
      </c>
      <c r="B5858">
        <v>149523922.00776049</v>
      </c>
    </row>
    <row r="5859" spans="1:2" x14ac:dyDescent="0.25">
      <c r="A5859">
        <f ca="1">28250.6901897097*(((RANDBETWEEN(3800,4910))))</f>
        <v>115093311.83287737</v>
      </c>
      <c r="B5859">
        <v>151342571.76125363</v>
      </c>
    </row>
    <row r="5860" spans="1:2" x14ac:dyDescent="0.25">
      <c r="A5860">
        <f ca="1">33398.8069490396*(((RANDBETWEEN(3800,4910))))</f>
        <v>152933137.01965272</v>
      </c>
      <c r="B5860">
        <v>150819824.77463192</v>
      </c>
    </row>
    <row r="5861" spans="1:2" x14ac:dyDescent="0.25">
      <c r="A5861">
        <f ca="1">37622.8140398503*(((RANDBETWEEN(3800,4910))))</f>
        <v>149588308.62244472</v>
      </c>
      <c r="B5861">
        <v>178405744.15121338</v>
      </c>
    </row>
    <row r="5862" spans="1:2" x14ac:dyDescent="0.25">
      <c r="A5862">
        <f ca="1">34818.55767258*(((RANDBETWEEN(3800,4910))))</f>
        <v>138473403.86385062</v>
      </c>
      <c r="B5862">
        <v>157925597.50837344</v>
      </c>
    </row>
    <row r="5863" spans="1:2" x14ac:dyDescent="0.25">
      <c r="A5863">
        <f ca="1">29912.4348451156*(((RANDBETWEEN(3800,4910))))</f>
        <v>114594537.89163795</v>
      </c>
      <c r="B5863">
        <v>143286874.41851062</v>
      </c>
    </row>
    <row r="5864" spans="1:2" x14ac:dyDescent="0.25">
      <c r="A5864">
        <f ca="1">29207.919194368*(((RANDBETWEEN(3800,4910))))</f>
        <v>111866330.51442951</v>
      </c>
      <c r="B5864">
        <v>190670612.21571872</v>
      </c>
    </row>
    <row r="5865" spans="1:2" x14ac:dyDescent="0.25">
      <c r="A5865">
        <f ca="1">32160.2952005782*(((RANDBETWEEN(3800,4910))))</f>
        <v>144110282.79379109</v>
      </c>
      <c r="B5865">
        <v>158704749.44430262</v>
      </c>
    </row>
    <row r="5866" spans="1:2" x14ac:dyDescent="0.25">
      <c r="A5866">
        <f ca="1">31057.5168270665*(((RANDBETWEEN(3800,4910))))</f>
        <v>132211849.1328223</v>
      </c>
      <c r="B5866">
        <v>144732462.90101627</v>
      </c>
    </row>
    <row r="5867" spans="1:2" x14ac:dyDescent="0.25">
      <c r="A5867">
        <f ca="1">33444.7384955084*(((RANDBETWEEN(3800,4910))))</f>
        <v>156956157.75942069</v>
      </c>
      <c r="B5867">
        <v>144424622.05136913</v>
      </c>
    </row>
    <row r="5868" spans="1:2" x14ac:dyDescent="0.25">
      <c r="A5868">
        <f ca="1">28837.1060627301*(((RANDBETWEEN(3800,4910))))</f>
        <v>111628437.56882814</v>
      </c>
      <c r="B5868">
        <v>177849563.42507255</v>
      </c>
    </row>
    <row r="5869" spans="1:2" x14ac:dyDescent="0.25">
      <c r="A5869">
        <f ca="1">36989.8747128941*(((RANDBETWEEN(3800,4910))))</f>
        <v>160942944.8758024</v>
      </c>
      <c r="B5869">
        <v>154101235.1797381</v>
      </c>
    </row>
    <row r="5870" spans="1:2" x14ac:dyDescent="0.25">
      <c r="A5870">
        <f ca="1">41714.3095205272*(((RANDBETWEEN(3800,4910))))</f>
        <v>175575528.77189913</v>
      </c>
      <c r="B5870">
        <v>178469560.95062715</v>
      </c>
    </row>
    <row r="5871" spans="1:2" x14ac:dyDescent="0.25">
      <c r="A5871">
        <f ca="1">33527.5141685809*(((RANDBETWEEN(3800,4910))))</f>
        <v>137295170.52033916</v>
      </c>
      <c r="B5871">
        <v>165742547.92448851</v>
      </c>
    </row>
    <row r="5872" spans="1:2" x14ac:dyDescent="0.25">
      <c r="A5872">
        <f ca="1">31897.3281692339*(((RANDBETWEEN(3800,4910))))</f>
        <v>154861528.26163068</v>
      </c>
      <c r="B5872">
        <v>161142294.24166617</v>
      </c>
    </row>
    <row r="5873" spans="1:2" x14ac:dyDescent="0.25">
      <c r="A5873">
        <f ca="1">33832.3669963416*(((RANDBETWEEN(3800,4910))))</f>
        <v>162869014.72038847</v>
      </c>
      <c r="B5873">
        <v>198081970.5807125</v>
      </c>
    </row>
    <row r="5874" spans="1:2" x14ac:dyDescent="0.25">
      <c r="A5874">
        <f ca="1">29969.3220177086*(((RANDBETWEEN(3800,4910))))</f>
        <v>140436242.97498259</v>
      </c>
      <c r="B5874">
        <v>163974847.87598816</v>
      </c>
    </row>
    <row r="5875" spans="1:2" x14ac:dyDescent="0.25">
      <c r="A5875">
        <f ca="1">31505.4550847194*(((RANDBETWEEN(3800,4910))))</f>
        <v>146752409.78462288</v>
      </c>
      <c r="B5875">
        <v>164994503.68593284</v>
      </c>
    </row>
    <row r="5876" spans="1:2" x14ac:dyDescent="0.25">
      <c r="A5876">
        <f ca="1">29564.1183255731*(((RANDBETWEEN(3800,4910))))</f>
        <v>125174476.99047668</v>
      </c>
      <c r="B5876">
        <v>154702750.86394131</v>
      </c>
    </row>
    <row r="5877" spans="1:2" x14ac:dyDescent="0.25">
      <c r="A5877">
        <f ca="1">35438.3179365504*(((RANDBETWEEN(3800,4910))))</f>
        <v>142497476.42286897</v>
      </c>
      <c r="B5877">
        <v>195915490.5075379</v>
      </c>
    </row>
    <row r="5878" spans="1:2" x14ac:dyDescent="0.25">
      <c r="A5878">
        <f ca="1">31504.3126641122*(((RANDBETWEEN(3800,4910))))</f>
        <v>134082354.69846137</v>
      </c>
      <c r="B5878">
        <v>192829686.10947949</v>
      </c>
    </row>
    <row r="5879" spans="1:2" x14ac:dyDescent="0.25">
      <c r="A5879">
        <f ca="1">30402.2306950104*(((RANDBETWEEN(3800,4910))))</f>
        <v>124557939.15745753</v>
      </c>
      <c r="B5879">
        <v>158167950.10360307</v>
      </c>
    </row>
    <row r="5880" spans="1:2" x14ac:dyDescent="0.25">
      <c r="A5880">
        <f ca="1">33274.735548277*(((RANDBETWEEN(3800,4910))))</f>
        <v>155126817.12606728</v>
      </c>
      <c r="B5880">
        <v>196789242.89785179</v>
      </c>
    </row>
    <row r="5881" spans="1:2" x14ac:dyDescent="0.25">
      <c r="A5881">
        <f ca="1">34372.1871115005*(((RANDBETWEEN(3800,4910))))</f>
        <v>136629443.76821464</v>
      </c>
      <c r="B5881">
        <v>159184618.07963857</v>
      </c>
    </row>
    <row r="5882" spans="1:2" x14ac:dyDescent="0.25">
      <c r="A5882">
        <f ca="1">33772.1153527834*(((RANDBETWEEN(3800,4910))))</f>
        <v>139445064.29164252</v>
      </c>
      <c r="B5882">
        <v>145387470.33166197</v>
      </c>
    </row>
    <row r="5883" spans="1:2" x14ac:dyDescent="0.25">
      <c r="A5883">
        <f ca="1">31182.4361010348*(((RANDBETWEEN(3800,4910))))</f>
        <v>144156402.09508374</v>
      </c>
      <c r="B5883">
        <v>158033557.37156457</v>
      </c>
    </row>
    <row r="5884" spans="1:2" x14ac:dyDescent="0.25">
      <c r="A5884">
        <f ca="1">39811.0606281704*(((RANDBETWEEN(3800,4910))))</f>
        <v>186873118.58863184</v>
      </c>
      <c r="B5884">
        <v>167112524.79769981</v>
      </c>
    </row>
    <row r="5885" spans="1:2" x14ac:dyDescent="0.25">
      <c r="A5885">
        <f ca="1">31640.9847183484*(((RANDBETWEEN(3800,4910))))</f>
        <v>134727312.93072736</v>
      </c>
      <c r="B5885">
        <v>197578658.39057472</v>
      </c>
    </row>
    <row r="5886" spans="1:2" x14ac:dyDescent="0.25">
      <c r="A5886">
        <f ca="1">33658.2045234312*(((RANDBETWEEN(3800,4910))))</f>
        <v>161626698.12151638</v>
      </c>
      <c r="B5886">
        <v>184159093.76080227</v>
      </c>
    </row>
    <row r="5887" spans="1:2" x14ac:dyDescent="0.25">
      <c r="A5887">
        <f ca="1">39192.1235858301*(((RANDBETWEEN(3800,4910))))</f>
        <v>173111609.87861174</v>
      </c>
      <c r="B5887">
        <v>191004503.05504519</v>
      </c>
    </row>
    <row r="5888" spans="1:2" x14ac:dyDescent="0.25">
      <c r="A5888">
        <f ca="1">30478.7783752461*(((RANDBETWEEN(3800,4910))))</f>
        <v>135935351.55359754</v>
      </c>
      <c r="B5888">
        <v>161967361.83985466</v>
      </c>
    </row>
    <row r="5889" spans="1:2" x14ac:dyDescent="0.25">
      <c r="A5889">
        <f ca="1">31253.5152826068*(((RANDBETWEEN(3800,4910))))</f>
        <v>153110971.36949047</v>
      </c>
      <c r="B5889">
        <v>197958023.20940721</v>
      </c>
    </row>
    <row r="5890" spans="1:2" x14ac:dyDescent="0.25">
      <c r="A5890">
        <f ca="1">32153.5375713517*(((RANDBETWEEN(3800,4910))))</f>
        <v>149095953.71835777</v>
      </c>
      <c r="B5890">
        <v>158036297.34730968</v>
      </c>
    </row>
    <row r="5891" spans="1:2" x14ac:dyDescent="0.25">
      <c r="A5891">
        <f ca="1">35101.8983839964*(((RANDBETWEEN(3800,4910))))</f>
        <v>149709596.60774463</v>
      </c>
      <c r="B5891">
        <v>172883193.20053592</v>
      </c>
    </row>
    <row r="5892" spans="1:2" x14ac:dyDescent="0.25">
      <c r="A5892">
        <f ca="1">32214.0779047898*(((RANDBETWEEN(3800,4910))))</f>
        <v>138262822.3673577</v>
      </c>
      <c r="B5892">
        <v>152128611.04341221</v>
      </c>
    </row>
    <row r="5893" spans="1:2" x14ac:dyDescent="0.25">
      <c r="A5893">
        <f ca="1">33230.3688348662*(((RANDBETWEEN(3800,4910))))</f>
        <v>142159517.87555751</v>
      </c>
      <c r="B5893">
        <v>195789518.72793236</v>
      </c>
    </row>
    <row r="5894" spans="1:2" x14ac:dyDescent="0.25">
      <c r="A5894">
        <f ca="1">28889.2434674642*(((RANDBETWEEN(3800,4910))))</f>
        <v>121825939.70229635</v>
      </c>
      <c r="B5894">
        <v>157227445.08175099</v>
      </c>
    </row>
    <row r="5895" spans="1:2" x14ac:dyDescent="0.25">
      <c r="A5895">
        <f ca="1">36950.5126840172*(((RANDBETWEEN(3800,4910))))</f>
        <v>141853018.19394192</v>
      </c>
      <c r="B5895">
        <v>180442811.04855019</v>
      </c>
    </row>
    <row r="5896" spans="1:2" x14ac:dyDescent="0.25">
      <c r="A5896">
        <f ca="1">32668.4451092082*(((RANDBETWEEN(3800,4910))))</f>
        <v>144688543.38868326</v>
      </c>
      <c r="B5896">
        <v>148997569.35547742</v>
      </c>
    </row>
    <row r="5897" spans="1:2" x14ac:dyDescent="0.25">
      <c r="A5897">
        <f ca="1">32132.5625109233*(((RANDBETWEEN(3800,4910))))</f>
        <v>148677366.73804197</v>
      </c>
      <c r="B5897">
        <v>203571803.93949997</v>
      </c>
    </row>
    <row r="5898" spans="1:2" x14ac:dyDescent="0.25">
      <c r="A5898">
        <f ca="1">30761.5607324647*(((RANDBETWEEN(3800,4910))))</f>
        <v>144640858.56404912</v>
      </c>
      <c r="B5898">
        <v>166005549.91164303</v>
      </c>
    </row>
    <row r="5899" spans="1:2" x14ac:dyDescent="0.25">
      <c r="A5899">
        <f ca="1">30769.1569403619*(((RANDBETWEEN(3800,4910))))</f>
        <v>128922767.58011623</v>
      </c>
      <c r="B5899">
        <v>143631985.4261395</v>
      </c>
    </row>
    <row r="5900" spans="1:2" x14ac:dyDescent="0.25">
      <c r="A5900">
        <f ca="1">34266.0309432008*(((RANDBETWEEN(3800,4910))))</f>
        <v>143334807.4354088</v>
      </c>
      <c r="B5900">
        <v>189342642.17168817</v>
      </c>
    </row>
    <row r="5901" spans="1:2" x14ac:dyDescent="0.25">
      <c r="A5901">
        <f ca="1">30116.7051282583*(((RANDBETWEEN(3800,4910))))</f>
        <v>144259017.56435731</v>
      </c>
      <c r="B5901">
        <v>194207887.77593157</v>
      </c>
    </row>
    <row r="5902" spans="1:2" x14ac:dyDescent="0.25">
      <c r="A5902">
        <f ca="1">32278.3734283566*(((RANDBETWEEN(3800,4910))))</f>
        <v>147124826.08644959</v>
      </c>
      <c r="B5902">
        <v>165893913.12871653</v>
      </c>
    </row>
    <row r="5903" spans="1:2" x14ac:dyDescent="0.25">
      <c r="A5903">
        <f ca="1">33496.5311274879*(((RANDBETWEEN(3800,4910))))</f>
        <v>144437042.22172803</v>
      </c>
      <c r="B5903">
        <v>149877170.13626665</v>
      </c>
    </row>
    <row r="5904" spans="1:2" x14ac:dyDescent="0.25">
      <c r="A5904">
        <f ca="1">32427.0118663273*(((RANDBETWEEN(3800,4910))))</f>
        <v>123968466.36496933</v>
      </c>
      <c r="B5904">
        <v>155681353.08972567</v>
      </c>
    </row>
    <row r="5905" spans="1:2" x14ac:dyDescent="0.25">
      <c r="A5905">
        <f ca="1">31355.6321426036*(((RANDBETWEEN(3800,4910))))</f>
        <v>119308180.30260685</v>
      </c>
      <c r="B5905">
        <v>182014423.86550489</v>
      </c>
    </row>
    <row r="5906" spans="1:2" x14ac:dyDescent="0.25">
      <c r="A5906">
        <f ca="1">32336.0147138395*(((RANDBETWEEN(3800,4910))))</f>
        <v>129990779.14963473</v>
      </c>
      <c r="B5906">
        <v>188455347.99231791</v>
      </c>
    </row>
    <row r="5907" spans="1:2" x14ac:dyDescent="0.25">
      <c r="A5907">
        <f ca="1">39083.7612853453*(((RANDBETWEEN(3800,4910))))</f>
        <v>191510430.29819211</v>
      </c>
      <c r="B5907">
        <v>189698640.90272129</v>
      </c>
    </row>
    <row r="5908" spans="1:2" x14ac:dyDescent="0.25">
      <c r="A5908">
        <f ca="1">34381.3004484063*(((RANDBETWEEN(3800,4910))))</f>
        <v>167230645.38104844</v>
      </c>
      <c r="B5908">
        <v>198349431.61200917</v>
      </c>
    </row>
    <row r="5909" spans="1:2" x14ac:dyDescent="0.25">
      <c r="A5909">
        <f ca="1">31843.7080999902*(((RANDBETWEEN(3800,4910))))</f>
        <v>127438519.8161608</v>
      </c>
      <c r="B5909">
        <v>172652966.23338455</v>
      </c>
    </row>
    <row r="5910" spans="1:2" x14ac:dyDescent="0.25">
      <c r="A5910">
        <f ca="1">31251.4763421362*(((RANDBETWEEN(3800,4910))))</f>
        <v>132099990.49820985</v>
      </c>
      <c r="B5910">
        <v>152495531.34768251</v>
      </c>
    </row>
    <row r="5911" spans="1:2" x14ac:dyDescent="0.25">
      <c r="A5911">
        <f ca="1">30985.7503164539*(((RANDBETWEEN(3800,4910))))</f>
        <v>146717527.74840942</v>
      </c>
      <c r="B5911">
        <v>146100498.79356721</v>
      </c>
    </row>
    <row r="5912" spans="1:2" x14ac:dyDescent="0.25">
      <c r="A5912">
        <f ca="1">34979.4264664667*(((RANDBETWEEN(3800,4910))))</f>
        <v>143590545.64484578</v>
      </c>
      <c r="B5912">
        <v>165408620.81688243</v>
      </c>
    </row>
    <row r="5913" spans="1:2" x14ac:dyDescent="0.25">
      <c r="A5913">
        <f ca="1">41238.8050525482*(((RANDBETWEEN(3800,4910))))</f>
        <v>195183264.31371045</v>
      </c>
      <c r="B5913">
        <v>183639752.46054733</v>
      </c>
    </row>
    <row r="5914" spans="1:2" x14ac:dyDescent="0.25">
      <c r="A5914">
        <f ca="1">42452.8670862263*(((RANDBETWEEN(3800,4910))))</f>
        <v>172910527.64219987</v>
      </c>
      <c r="B5914">
        <v>197480460.83086044</v>
      </c>
    </row>
    <row r="5915" spans="1:2" x14ac:dyDescent="0.25">
      <c r="A5915">
        <f ca="1">33703.1095913127*(((RANDBETWEEN(3800,4910))))</f>
        <v>146136683.18793187</v>
      </c>
      <c r="B5915">
        <v>177211061.79087096</v>
      </c>
    </row>
    <row r="5916" spans="1:2" x14ac:dyDescent="0.25">
      <c r="A5916">
        <f ca="1">31666.299124889*(((RANDBETWEEN(3800,4910))))</f>
        <v>132681793.33328491</v>
      </c>
      <c r="B5916">
        <v>149851863.83994335</v>
      </c>
    </row>
    <row r="5917" spans="1:2" x14ac:dyDescent="0.25">
      <c r="A5917">
        <f ca="1">38757.108963231*(((RANDBETWEEN(3800,4910))))</f>
        <v>169252294.84242979</v>
      </c>
      <c r="B5917">
        <v>159006613.10409397</v>
      </c>
    </row>
    <row r="5918" spans="1:2" x14ac:dyDescent="0.25">
      <c r="A5918">
        <f ca="1">34330.8577133602*(((RANDBETWEEN(3800,4910))))</f>
        <v>166641983.34065056</v>
      </c>
      <c r="B5918">
        <v>170107568.02008361</v>
      </c>
    </row>
    <row r="5919" spans="1:2" x14ac:dyDescent="0.25">
      <c r="A5919">
        <f ca="1">32852.9596194376*(((RANDBETWEEN(3800,4910))))</f>
        <v>158844059.75998077</v>
      </c>
      <c r="B5919">
        <v>143247251.7495175</v>
      </c>
    </row>
    <row r="5920" spans="1:2" x14ac:dyDescent="0.25">
      <c r="A5920">
        <f ca="1">33974.6921637273*(((RANDBETWEEN(3800,4910))))</f>
        <v>142591783.01116368</v>
      </c>
      <c r="B5920">
        <v>164234398.51819223</v>
      </c>
    </row>
    <row r="5921" spans="1:2" x14ac:dyDescent="0.25">
      <c r="A5921">
        <f ca="1">39565.7194487063*(((RANDBETWEEN(3800,4910))))</f>
        <v>160280729.48670939</v>
      </c>
      <c r="B5921">
        <v>149828746.54132369</v>
      </c>
    </row>
    <row r="5922" spans="1:2" x14ac:dyDescent="0.25">
      <c r="A5922">
        <f ca="1">32814.4249161883*(((RANDBETWEEN(3800,4910))))</f>
        <v>142119274.31201151</v>
      </c>
      <c r="B5922">
        <v>158123524.16464704</v>
      </c>
    </row>
    <row r="5923" spans="1:2" x14ac:dyDescent="0.25">
      <c r="A5923">
        <f ca="1">30481.0146284084*(((RANDBETWEEN(3800,4910))))</f>
        <v>139907857.14439464</v>
      </c>
      <c r="B5923">
        <v>170799113.28569728</v>
      </c>
    </row>
    <row r="5924" spans="1:2" x14ac:dyDescent="0.25">
      <c r="A5924">
        <f ca="1">35523.0737094915*(((RANDBETWEEN(3800,4910))))</f>
        <v>164649446.64349332</v>
      </c>
      <c r="B5924">
        <v>155416476.66393912</v>
      </c>
    </row>
    <row r="5925" spans="1:2" x14ac:dyDescent="0.25">
      <c r="A5925">
        <f ca="1">38857.2628921558*(((RANDBETWEEN(3800,4910))))</f>
        <v>164016506.66778976</v>
      </c>
      <c r="B5925">
        <v>173096734.91552669</v>
      </c>
    </row>
    <row r="5926" spans="1:2" x14ac:dyDescent="0.25">
      <c r="A5926">
        <f ca="1">34467.9560232586*(((RANDBETWEEN(3800,4910))))</f>
        <v>150073480.52526784</v>
      </c>
      <c r="B5926">
        <v>149942603.23251593</v>
      </c>
    </row>
    <row r="5927" spans="1:2" x14ac:dyDescent="0.25">
      <c r="A5927">
        <f ca="1">28553.3384820327*(((RANDBETWEEN(3800,4910))))</f>
        <v>115641020.85223223</v>
      </c>
      <c r="B5927">
        <v>171379428.9740051</v>
      </c>
    </row>
    <row r="5928" spans="1:2" x14ac:dyDescent="0.25">
      <c r="A5928">
        <f ca="1">37233.4428726976*(((RANDBETWEEN(3800,4910))))</f>
        <v>146327430.48970169</v>
      </c>
      <c r="B5928">
        <v>152427841.28956082</v>
      </c>
    </row>
    <row r="5929" spans="1:2" x14ac:dyDescent="0.25">
      <c r="A5929">
        <f ca="1">31406.3887163652*(((RANDBETWEEN(3800,4910))))</f>
        <v>131278704.83440663</v>
      </c>
      <c r="B5929">
        <v>146093682.48734322</v>
      </c>
    </row>
    <row r="5930" spans="1:2" x14ac:dyDescent="0.25">
      <c r="A5930">
        <f ca="1">37100.3869023205*(((RANDBETWEEN(3800,4910))))</f>
        <v>161015679.15607119</v>
      </c>
      <c r="B5930">
        <v>185743420.92150125</v>
      </c>
    </row>
    <row r="5931" spans="1:2" x14ac:dyDescent="0.25">
      <c r="A5931">
        <f ca="1">34753.7620466464*(((RANDBETWEEN(3800,4910))))</f>
        <v>143394022.20446286</v>
      </c>
      <c r="B5931">
        <v>151367816.23102587</v>
      </c>
    </row>
    <row r="5932" spans="1:2" x14ac:dyDescent="0.25">
      <c r="A5932">
        <f ca="1">32301.7327174159*(((RANDBETWEEN(3800,4910))))</f>
        <v>148168047.97478664</v>
      </c>
      <c r="B5932">
        <v>145965084.27902514</v>
      </c>
    </row>
    <row r="5933" spans="1:2" x14ac:dyDescent="0.25">
      <c r="A5933">
        <f ca="1">30696.3460993102*(((RANDBETWEEN(3800,4910))))</f>
        <v>148570315.1206615</v>
      </c>
      <c r="B5933">
        <v>171214886.82717025</v>
      </c>
    </row>
    <row r="5934" spans="1:2" x14ac:dyDescent="0.25">
      <c r="A5934">
        <f ca="1">31873.9283323157*(((RANDBETWEEN(3800,4910))))</f>
        <v>122268389.0827632</v>
      </c>
      <c r="B5934">
        <v>145457472.65693209</v>
      </c>
    </row>
    <row r="5935" spans="1:2" x14ac:dyDescent="0.25">
      <c r="A5935">
        <f ca="1">38663.4685143451*(((RANDBETWEEN(3800,4910))))</f>
        <v>149434305.80794376</v>
      </c>
      <c r="B5935">
        <v>150839265.84818363</v>
      </c>
    </row>
    <row r="5936" spans="1:2" x14ac:dyDescent="0.25">
      <c r="A5936">
        <f ca="1">42120.4879707978*(((RANDBETWEEN(3800,4910))))</f>
        <v>199145667.12593198</v>
      </c>
      <c r="B5936">
        <v>155072290.48246077</v>
      </c>
    </row>
    <row r="5937" spans="1:2" x14ac:dyDescent="0.25">
      <c r="A5937">
        <f ca="1">31121.8883767409*(((RANDBETWEEN(3800,4910))))</f>
        <v>121126389.56227542</v>
      </c>
      <c r="B5937">
        <v>174484917.59029567</v>
      </c>
    </row>
    <row r="5938" spans="1:2" x14ac:dyDescent="0.25">
      <c r="A5938">
        <f ca="1">30845.8350945523*(((RANDBETWEEN(3800,4910))))</f>
        <v>145407266.6357196</v>
      </c>
      <c r="B5938">
        <v>146213421.21563369</v>
      </c>
    </row>
    <row r="5939" spans="1:2" x14ac:dyDescent="0.25">
      <c r="A5939">
        <f ca="1">31077.1991933206*(((RANDBETWEEN(3800,4910))))</f>
        <v>133756265.32805191</v>
      </c>
      <c r="B5939">
        <v>163919620.84474641</v>
      </c>
    </row>
    <row r="5940" spans="1:2" x14ac:dyDescent="0.25">
      <c r="A5940">
        <f ca="1">38653.2812663561*(((RANDBETWEEN(3800,4910))))</f>
        <v>176413575.6996491</v>
      </c>
      <c r="B5940">
        <v>166569404.74467149</v>
      </c>
    </row>
    <row r="5941" spans="1:2" x14ac:dyDescent="0.25">
      <c r="A5941">
        <f ca="1">32150.8110888597*(((RANDBETWEEN(3800,4910))))</f>
        <v>139952480.66980621</v>
      </c>
      <c r="B5941">
        <v>203312633.45527321</v>
      </c>
    </row>
    <row r="5942" spans="1:2" x14ac:dyDescent="0.25">
      <c r="A5942">
        <f ca="1">29375.0872565933*(((RANDBETWEEN(3800,4910))))</f>
        <v>132246642.82918327</v>
      </c>
      <c r="B5942">
        <v>192269546.16529226</v>
      </c>
    </row>
    <row r="5943" spans="1:2" x14ac:dyDescent="0.25">
      <c r="A5943">
        <f ca="1">28910.8409882544*(((RANDBETWEEN(3800,4910))))</f>
        <v>131804524.06545202</v>
      </c>
      <c r="B5943">
        <v>202246412.21397117</v>
      </c>
    </row>
    <row r="5944" spans="1:2" x14ac:dyDescent="0.25">
      <c r="A5944">
        <f ca="1">34523.947247693*(((RANDBETWEEN(3800,4910))))</f>
        <v>152906562.36003265</v>
      </c>
      <c r="B5944">
        <v>184180528.44933206</v>
      </c>
    </row>
    <row r="5945" spans="1:2" x14ac:dyDescent="0.25">
      <c r="A5945">
        <f ca="1">34618.542935164*(((RANDBETWEEN(3800,4910))))</f>
        <v>156129628.63758954</v>
      </c>
      <c r="B5945">
        <v>175283033.9189136</v>
      </c>
    </row>
    <row r="5946" spans="1:2" x14ac:dyDescent="0.25">
      <c r="A5946">
        <f ca="1">35846.2074088544*(((RANDBETWEEN(3800,4910))))</f>
        <v>155285770.49515736</v>
      </c>
      <c r="B5946">
        <v>167692149.28298774</v>
      </c>
    </row>
    <row r="5947" spans="1:2" x14ac:dyDescent="0.25">
      <c r="A5947">
        <f ca="1">30499.0992908387*(((RANDBETWEEN(3800,4910))))</f>
        <v>146670168.48964328</v>
      </c>
      <c r="B5947">
        <v>186603907.01687294</v>
      </c>
    </row>
    <row r="5948" spans="1:2" x14ac:dyDescent="0.25">
      <c r="A5948">
        <f ca="1">33033.7153362933*(((RANDBETWEEN(3800,4910))))</f>
        <v>150600708.21816117</v>
      </c>
      <c r="B5948">
        <v>160014233.52737632</v>
      </c>
    </row>
    <row r="5949" spans="1:2" x14ac:dyDescent="0.25">
      <c r="A5949">
        <f ca="1">30524.6788439343*(((RANDBETWEEN(3800,4910))))</f>
        <v>136353740.39585471</v>
      </c>
      <c r="B5949">
        <v>168282956.55341181</v>
      </c>
    </row>
    <row r="5950" spans="1:2" x14ac:dyDescent="0.25">
      <c r="A5950">
        <f ca="1">31322.8418901663*(((RANDBETWEEN(3800,4910))))</f>
        <v>150631546.64980981</v>
      </c>
      <c r="B5950">
        <v>154847986.70123237</v>
      </c>
    </row>
    <row r="5951" spans="1:2" x14ac:dyDescent="0.25">
      <c r="A5951">
        <f ca="1">29996.8689586672*(((RANDBETWEEN(3800,4910))))</f>
        <v>126046843.36431944</v>
      </c>
      <c r="B5951">
        <v>149673916.12691474</v>
      </c>
    </row>
    <row r="5952" spans="1:2" x14ac:dyDescent="0.25">
      <c r="A5952">
        <f ca="1">37867.3809472111*(((RANDBETWEEN(3800,4910))))</f>
        <v>177219342.83294773</v>
      </c>
      <c r="B5952">
        <v>200689262.31164521</v>
      </c>
    </row>
    <row r="5953" spans="1:2" x14ac:dyDescent="0.25">
      <c r="A5953">
        <f ca="1">38359.7768273724*(((RANDBETWEEN(3800,4910))))</f>
        <v>164486723.03577295</v>
      </c>
      <c r="B5953">
        <v>179939227.69243675</v>
      </c>
    </row>
    <row r="5954" spans="1:2" x14ac:dyDescent="0.25">
      <c r="A5954">
        <f ca="1">29212.7320234639*(((RANDBETWEEN(3800,4910))))</f>
        <v>136774011.33385777</v>
      </c>
      <c r="B5954">
        <v>162958318.48779878</v>
      </c>
    </row>
    <row r="5955" spans="1:2" x14ac:dyDescent="0.25">
      <c r="A5955">
        <f ca="1">34456.3906224435*(((RANDBETWEEN(3800,4910))))</f>
        <v>133105036.97449923</v>
      </c>
      <c r="B5955">
        <v>165846007.7026763</v>
      </c>
    </row>
    <row r="5956" spans="1:2" x14ac:dyDescent="0.25">
      <c r="A5956">
        <f ca="1">41019.7243186177*(((RANDBETWEEN(3800,4910))))</f>
        <v>172569980.20842484</v>
      </c>
      <c r="B5956">
        <v>154438714.11070201</v>
      </c>
    </row>
    <row r="5957" spans="1:2" x14ac:dyDescent="0.25">
      <c r="A5957">
        <f ca="1">28638.0479825079*(((RANDBETWEEN(3800,4910))))</f>
        <v>108853220.38151251</v>
      </c>
      <c r="B5957">
        <v>201310406.50847048</v>
      </c>
    </row>
    <row r="5958" spans="1:2" x14ac:dyDescent="0.25">
      <c r="A5958">
        <f ca="1">35234.4844858336*(((RANDBETWEEN(3800,4910))))</f>
        <v>151332110.86665532</v>
      </c>
      <c r="B5958">
        <v>162799007.95494869</v>
      </c>
    </row>
    <row r="5959" spans="1:2" x14ac:dyDescent="0.25">
      <c r="A5959">
        <f ca="1">30446.7782582438*(((RANDBETWEEN(3800,4910))))</f>
        <v>146357663.08737776</v>
      </c>
      <c r="B5959">
        <v>170445243.23756546</v>
      </c>
    </row>
    <row r="5960" spans="1:2" x14ac:dyDescent="0.25">
      <c r="A5960">
        <f ca="1">36310.7098119778*(((RANDBETWEEN(3800,4910))))</f>
        <v>156608091.41906041</v>
      </c>
      <c r="B5960">
        <v>175437962.73044193</v>
      </c>
    </row>
    <row r="5961" spans="1:2" x14ac:dyDescent="0.25">
      <c r="A5961">
        <f ca="1">33421.6540507764*(((RANDBETWEEN(3800,4910))))</f>
        <v>155945437.80092254</v>
      </c>
      <c r="B5961">
        <v>172819729.47591391</v>
      </c>
    </row>
    <row r="5962" spans="1:2" x14ac:dyDescent="0.25">
      <c r="A5962">
        <f ca="1">29297.299490623*(((RANDBETWEEN(3800,4910))))</f>
        <v>142091902.52952152</v>
      </c>
      <c r="B5962">
        <v>164274204.82661736</v>
      </c>
    </row>
    <row r="5963" spans="1:2" x14ac:dyDescent="0.25">
      <c r="A5963">
        <f ca="1">30436.5476815454*(((RANDBETWEEN(3800,4910))))</f>
        <v>120924403.93877994</v>
      </c>
      <c r="B5963">
        <v>160838364.93568408</v>
      </c>
    </row>
    <row r="5964" spans="1:2" x14ac:dyDescent="0.25">
      <c r="A5964">
        <f ca="1">31024.3504420217*(((RANDBETWEEN(3800,4910))))</f>
        <v>123104622.55394228</v>
      </c>
      <c r="B5964">
        <v>185715957.15813115</v>
      </c>
    </row>
    <row r="5965" spans="1:2" x14ac:dyDescent="0.25">
      <c r="A5965">
        <f ca="1">31268.2675427208*(((RANDBETWEEN(3800,4910))))</f>
        <v>149712464.99454737</v>
      </c>
      <c r="B5965">
        <v>167438287.07284963</v>
      </c>
    </row>
    <row r="5966" spans="1:2" x14ac:dyDescent="0.25">
      <c r="A5966">
        <f ca="1">36995.5613224649*(((RANDBETWEEN(3800,4910))))</f>
        <v>157083153.375186</v>
      </c>
      <c r="B5966">
        <v>178104713.998979</v>
      </c>
    </row>
    <row r="5967" spans="1:2" x14ac:dyDescent="0.25">
      <c r="A5967">
        <f ca="1">31137.9419423705*(((RANDBETWEEN(3800,4910))))</f>
        <v>147936362.16820234</v>
      </c>
      <c r="B5967">
        <v>142932626.80855155</v>
      </c>
    </row>
    <row r="5968" spans="1:2" x14ac:dyDescent="0.25">
      <c r="A5968">
        <f ca="1">30146.9668366711*(((RANDBETWEEN(3800,4910))))</f>
        <v>147539255.69866845</v>
      </c>
      <c r="B5968">
        <v>145517325.58947641</v>
      </c>
    </row>
    <row r="5969" spans="1:2" x14ac:dyDescent="0.25">
      <c r="A5969">
        <f ca="1">29809.0182418101*(((RANDBETWEEN(3800,4910))))</f>
        <v>119206263.94899856</v>
      </c>
      <c r="B5969">
        <v>146425251.2636224</v>
      </c>
    </row>
    <row r="5970" spans="1:2" x14ac:dyDescent="0.25">
      <c r="A5970">
        <f ca="1">31845.0933314094*(((RANDBETWEEN(3800,4910))))</f>
        <v>137220507.16504329</v>
      </c>
      <c r="B5970">
        <v>203158238.61444515</v>
      </c>
    </row>
    <row r="5971" spans="1:2" x14ac:dyDescent="0.25">
      <c r="A5971">
        <f ca="1">38031.7918223018*(((RANDBETWEEN(3800,4910))))</f>
        <v>164449467.83963311</v>
      </c>
      <c r="B5971">
        <v>180239667.04570788</v>
      </c>
    </row>
    <row r="5972" spans="1:2" x14ac:dyDescent="0.25">
      <c r="A5972">
        <f ca="1">32655.7271430355*(((RANDBETWEEN(3800,4910))))</f>
        <v>153122704.57369328</v>
      </c>
      <c r="B5972">
        <v>203574837.00597873</v>
      </c>
    </row>
    <row r="5973" spans="1:2" x14ac:dyDescent="0.25">
      <c r="A5973">
        <f ca="1">28401.2740969717*(((RANDBETWEEN(3800,4910))))</f>
        <v>119995383.05970547</v>
      </c>
      <c r="B5973">
        <v>187164894.78350365</v>
      </c>
    </row>
    <row r="5974" spans="1:2" x14ac:dyDescent="0.25">
      <c r="A5974">
        <f ca="1">31840.2694099203*(((RANDBETWEEN(3800,4910))))</f>
        <v>156240201.99447897</v>
      </c>
      <c r="B5974">
        <v>157038802.09988585</v>
      </c>
    </row>
    <row r="5975" spans="1:2" x14ac:dyDescent="0.25">
      <c r="A5975">
        <f ca="1">31972.3534068304*(((RANDBETWEEN(3800,4910))))</f>
        <v>143651783.85688883</v>
      </c>
      <c r="B5975">
        <v>196435484.3391706</v>
      </c>
    </row>
    <row r="5976" spans="1:2" x14ac:dyDescent="0.25">
      <c r="A5976">
        <f ca="1">28067.9538463323*(((RANDBETWEEN(3800,4910))))</f>
        <v>113422601.49302898</v>
      </c>
      <c r="B5976">
        <v>152322193.52498716</v>
      </c>
    </row>
    <row r="5977" spans="1:2" x14ac:dyDescent="0.25">
      <c r="A5977">
        <f ca="1">30734.2052065432*(((RANDBETWEEN(3800,4910))))</f>
        <v>123029023.44179223</v>
      </c>
      <c r="B5977">
        <v>158080395.32127801</v>
      </c>
    </row>
    <row r="5978" spans="1:2" x14ac:dyDescent="0.25">
      <c r="A5978">
        <f ca="1">33719.1626367233*(((RANDBETWEEN(3800,4910))))</f>
        <v>151331601.91361433</v>
      </c>
      <c r="B5978">
        <v>163221726.67977741</v>
      </c>
    </row>
    <row r="5979" spans="1:2" x14ac:dyDescent="0.25">
      <c r="A5979">
        <f ca="1">36403.9114975776*(((RANDBETWEEN(3800,4910))))</f>
        <v>145542838.16731519</v>
      </c>
      <c r="B5979">
        <v>198481546.81490937</v>
      </c>
    </row>
    <row r="5980" spans="1:2" x14ac:dyDescent="0.25">
      <c r="A5980">
        <f ca="1">33891.8473837705*(((RANDBETWEEN(3800,4910))))</f>
        <v>151903259.97405919</v>
      </c>
      <c r="B5980">
        <v>188913353.89787751</v>
      </c>
    </row>
    <row r="5981" spans="1:2" x14ac:dyDescent="0.25">
      <c r="A5981">
        <f ca="1">37242.104829412*(((RANDBETWEEN(3800,4910))))</f>
        <v>168446040.14343053</v>
      </c>
      <c r="B5981">
        <v>155368391.3684037</v>
      </c>
    </row>
    <row r="5982" spans="1:2" x14ac:dyDescent="0.25">
      <c r="A5982">
        <f ca="1">35541.406329983*(((RANDBETWEEN(3800,4910))))</f>
        <v>151797346.43535751</v>
      </c>
      <c r="B5982">
        <v>198515427.80915052</v>
      </c>
    </row>
    <row r="5983" spans="1:2" x14ac:dyDescent="0.25">
      <c r="A5983">
        <f ca="1">37568.9461640084*(((RANDBETWEEN(3800,4910))))</f>
        <v>147721096.316881</v>
      </c>
      <c r="B5983">
        <v>160512867.40639636</v>
      </c>
    </row>
    <row r="5984" spans="1:2" x14ac:dyDescent="0.25">
      <c r="A5984">
        <f ca="1">30748.2005574149*(((RANDBETWEEN(3800,4910))))</f>
        <v>140580772.94850093</v>
      </c>
      <c r="B5984">
        <v>147098309.27620187</v>
      </c>
    </row>
    <row r="5985" spans="1:2" x14ac:dyDescent="0.25">
      <c r="A5985">
        <f ca="1">36520.3458607564*(((RANDBETWEEN(3800,4910))))</f>
        <v>158790463.80256903</v>
      </c>
      <c r="B5985">
        <v>152468171.51282457</v>
      </c>
    </row>
    <row r="5986" spans="1:2" x14ac:dyDescent="0.25">
      <c r="A5986">
        <f ca="1">35776.5034759691*(((RANDBETWEEN(3800,4910))))</f>
        <v>148615595.43917584</v>
      </c>
      <c r="B5986">
        <v>146616195.84948766</v>
      </c>
    </row>
    <row r="5987" spans="1:2" x14ac:dyDescent="0.25">
      <c r="A5987">
        <f ca="1">31360.0262724974*(((RANDBETWEEN(3800,4910))))</f>
        <v>146859003.03410536</v>
      </c>
      <c r="B5987">
        <v>175066781.39895517</v>
      </c>
    </row>
    <row r="5988" spans="1:2" x14ac:dyDescent="0.25">
      <c r="A5988">
        <f ca="1">37313.7585113716*(((RANDBETWEEN(3800,4910))))</f>
        <v>145822168.26244023</v>
      </c>
      <c r="B5988">
        <v>147965349.02935973</v>
      </c>
    </row>
    <row r="5989" spans="1:2" x14ac:dyDescent="0.25">
      <c r="A5989">
        <f ca="1">32174.3211369693*(((RANDBETWEEN(3800,4910))))</f>
        <v>147937528.58778471</v>
      </c>
      <c r="B5989">
        <v>157842687.37540913</v>
      </c>
    </row>
    <row r="5990" spans="1:2" x14ac:dyDescent="0.25">
      <c r="A5990">
        <f ca="1">41073.0691413961*(((RANDBETWEEN(3800,4910))))</f>
        <v>188525387.35900813</v>
      </c>
      <c r="B5990">
        <v>148964378.524436</v>
      </c>
    </row>
    <row r="5991" spans="1:2" x14ac:dyDescent="0.25">
      <c r="A5991">
        <f ca="1">27509.643433627*(((RANDBETWEEN(3800,4910))))</f>
        <v>116695907.44544573</v>
      </c>
      <c r="B5991">
        <v>200853200.79334131</v>
      </c>
    </row>
    <row r="5992" spans="1:2" x14ac:dyDescent="0.25">
      <c r="A5992">
        <f ca="1">38722.744125001*(((RANDBETWEEN(3800,4910))))</f>
        <v>175026803.44500458</v>
      </c>
      <c r="B5992">
        <v>200574479.54998937</v>
      </c>
    </row>
    <row r="5993" spans="1:2" x14ac:dyDescent="0.25">
      <c r="A5993">
        <f ca="1">30756.0055142276*(((RANDBETWEEN(3800,4910))))</f>
        <v>137786904.70373964</v>
      </c>
      <c r="B5993">
        <v>191418495.18049714</v>
      </c>
    </row>
    <row r="5994" spans="1:2" x14ac:dyDescent="0.25">
      <c r="A5994">
        <f ca="1">33528.9436362772*(((RANDBETWEEN(3800,4910))))</f>
        <v>136596916.37419325</v>
      </c>
      <c r="B5994">
        <v>151251543.36226135</v>
      </c>
    </row>
    <row r="5995" spans="1:2" x14ac:dyDescent="0.25">
      <c r="A5995">
        <f ca="1">39285.7698836405*(((RANDBETWEEN(3800,4910))))</f>
        <v>159068082.25886038</v>
      </c>
      <c r="B5995">
        <v>166670159.58028123</v>
      </c>
    </row>
    <row r="5996" spans="1:2" x14ac:dyDescent="0.25">
      <c r="A5996">
        <f ca="1">32664.841360005*(((RANDBETWEEN(3800,4910))))</f>
        <v>144999230.79706225</v>
      </c>
      <c r="B5996">
        <v>153572607.85382226</v>
      </c>
    </row>
    <row r="5997" spans="1:2" x14ac:dyDescent="0.25">
      <c r="A5997">
        <f ca="1">31136.4903722914*(((RANDBETWEEN(3800,4910))))</f>
        <v>131146897.44809121</v>
      </c>
      <c r="B5997">
        <v>146894788.98921376</v>
      </c>
    </row>
    <row r="5998" spans="1:2" x14ac:dyDescent="0.25">
      <c r="A5998">
        <f ca="1">32987.5852903586*(((RANDBETWEEN(3800,4910))))</f>
        <v>146662804.20093426</v>
      </c>
      <c r="B5998">
        <v>161837014.33566958</v>
      </c>
    </row>
    <row r="5999" spans="1:2" x14ac:dyDescent="0.25">
      <c r="A5999">
        <f ca="1">32624.560042009*(((RANDBETWEEN(3800,4910))))</f>
        <v>138915376.65887451</v>
      </c>
      <c r="B5999">
        <v>168098654.6138202</v>
      </c>
    </row>
    <row r="6000" spans="1:2" x14ac:dyDescent="0.25">
      <c r="A6000">
        <f ca="1">29812.1681189776*(((RANDBETWEEN(3800,4910))))</f>
        <v>133797010.51797152</v>
      </c>
      <c r="B6000">
        <v>168706359.12957373</v>
      </c>
    </row>
    <row r="6001" spans="1:2" x14ac:dyDescent="0.25">
      <c r="A6001">
        <f ca="1">29697.3485694438*(((RANDBETWEEN(3800,4910))))</f>
        <v>114899041.61517802</v>
      </c>
      <c r="B6001">
        <v>200153694.0860644</v>
      </c>
    </row>
    <row r="6002" spans="1:2" x14ac:dyDescent="0.25">
      <c r="A6002">
        <f ca="1">30279.132983678*(((RANDBETWEEN(3800,4910))))</f>
        <v>141494388.4327274</v>
      </c>
      <c r="B6002">
        <v>147467256.23257518</v>
      </c>
    </row>
    <row r="6003" spans="1:2" x14ac:dyDescent="0.25">
      <c r="A6003">
        <f ca="1">30264.5700260168*(((RANDBETWEEN(3800,4910))))</f>
        <v>138641995.28918308</v>
      </c>
      <c r="B6003">
        <v>202873989.41330683</v>
      </c>
    </row>
    <row r="6004" spans="1:2" x14ac:dyDescent="0.25">
      <c r="A6004">
        <f ca="1">30995.2412967078*(((RANDBETWEEN(3800,4910))))</f>
        <v>138548728.59628391</v>
      </c>
      <c r="B6004">
        <v>150619385.94081736</v>
      </c>
    </row>
    <row r="6005" spans="1:2" x14ac:dyDescent="0.25">
      <c r="A6005">
        <f ca="1">31279.0064258925*(((RANDBETWEEN(3800,4910))))</f>
        <v>142100526.19282952</v>
      </c>
      <c r="B6005">
        <v>195794696.03348047</v>
      </c>
    </row>
    <row r="6006" spans="1:2" x14ac:dyDescent="0.25">
      <c r="A6006">
        <f ca="1">32242.3385664084*(((RANDBETWEEN(3800,4910))))</f>
        <v>135643518.34888032</v>
      </c>
      <c r="B6006">
        <v>146145734.35218135</v>
      </c>
    </row>
    <row r="6007" spans="1:2" x14ac:dyDescent="0.25">
      <c r="A6007">
        <f ca="1">37469.4593826346*(((RANDBETWEEN(3800,4910))))</f>
        <v>144257418.62314326</v>
      </c>
      <c r="B6007">
        <v>162269382.27843514</v>
      </c>
    </row>
    <row r="6008" spans="1:2" x14ac:dyDescent="0.25">
      <c r="A6008">
        <f ca="1">38764.7030662398*(((RANDBETWEEN(3800,4910))))</f>
        <v>156997047.41827121</v>
      </c>
      <c r="B6008">
        <v>182106562.9053815</v>
      </c>
    </row>
    <row r="6009" spans="1:2" x14ac:dyDescent="0.25">
      <c r="A6009">
        <f ca="1">39259.3752937515*(((RANDBETWEEN(3800,4910))))</f>
        <v>170189391.89841276</v>
      </c>
      <c r="B6009">
        <v>190003883.66739959</v>
      </c>
    </row>
    <row r="6010" spans="1:2" x14ac:dyDescent="0.25">
      <c r="A6010">
        <f ca="1">38258.6623946544*(((RANDBETWEEN(3800,4910))))</f>
        <v>173235223.32299519</v>
      </c>
      <c r="B6010">
        <v>170655906.45269063</v>
      </c>
    </row>
    <row r="6011" spans="1:2" x14ac:dyDescent="0.25">
      <c r="A6011">
        <f ca="1">29394.4840913988*(((RANDBETWEEN(3800,4910))))</f>
        <v>134274003.32950959</v>
      </c>
      <c r="B6011">
        <v>167979747.89776215</v>
      </c>
    </row>
    <row r="6012" spans="1:2" x14ac:dyDescent="0.25">
      <c r="A6012">
        <f ca="1">33465.731771844*(((RANDBETWEEN(3800,4910))))</f>
        <v>163045045.19242379</v>
      </c>
      <c r="B6012">
        <v>166651946.72778189</v>
      </c>
    </row>
    <row r="6013" spans="1:2" x14ac:dyDescent="0.25">
      <c r="A6013">
        <f ca="1">33368.7138939131*(((RANDBETWEEN(3800,4910))))</f>
        <v>159268871.415647</v>
      </c>
      <c r="B6013">
        <v>143441353.58977771</v>
      </c>
    </row>
    <row r="6014" spans="1:2" x14ac:dyDescent="0.25">
      <c r="A6014">
        <f ca="1">32423.2768082237*(((RANDBETWEEN(3800,4910))))</f>
        <v>129920070.17055237</v>
      </c>
      <c r="B6014">
        <v>149888336.83034953</v>
      </c>
    </row>
    <row r="6015" spans="1:2" x14ac:dyDescent="0.25">
      <c r="A6015">
        <f ca="1">32310.548793246*(((RANDBETWEEN(3800,4910))))</f>
        <v>142069483.04390275</v>
      </c>
      <c r="B6015">
        <v>166634117.29257423</v>
      </c>
    </row>
    <row r="6016" spans="1:2" x14ac:dyDescent="0.25">
      <c r="A6016">
        <f ca="1">27378.4196218504*(((RANDBETWEEN(3800,4910))))</f>
        <v>108664947.4791244</v>
      </c>
      <c r="B6016">
        <v>154175741.43528709</v>
      </c>
    </row>
    <row r="6017" spans="1:2" x14ac:dyDescent="0.25">
      <c r="A6017">
        <f ca="1">32589.78587288*(((RANDBETWEEN(3800,4910))))</f>
        <v>147338421.93129051</v>
      </c>
      <c r="B6017">
        <v>165909876.79907799</v>
      </c>
    </row>
    <row r="6018" spans="1:2" x14ac:dyDescent="0.25">
      <c r="A6018">
        <f ca="1">32598.6588676864*(((RANDBETWEEN(3800,4910))))</f>
        <v>144509854.76045391</v>
      </c>
      <c r="B6018">
        <v>189404245.06039807</v>
      </c>
    </row>
    <row r="6019" spans="1:2" x14ac:dyDescent="0.25">
      <c r="A6019">
        <f ca="1">31208.3960497224*(((RANDBETWEEN(3800,4910))))</f>
        <v>125520168.91198331</v>
      </c>
      <c r="B6019">
        <v>200583826.12301931</v>
      </c>
    </row>
    <row r="6020" spans="1:2" x14ac:dyDescent="0.25">
      <c r="A6020">
        <f ca="1">33016.4643019939*(((RANDBETWEEN(3800,4910))))</f>
        <v>136688162.21025467</v>
      </c>
      <c r="B6020">
        <v>158351390.4303087</v>
      </c>
    </row>
    <row r="6021" spans="1:2" x14ac:dyDescent="0.25">
      <c r="A6021">
        <f ca="1">33337.5649788318*(((RANDBETWEEN(3800,4910))))</f>
        <v>139150996.22164398</v>
      </c>
      <c r="B6021">
        <v>174730275.78911525</v>
      </c>
    </row>
    <row r="6022" spans="1:2" x14ac:dyDescent="0.25">
      <c r="A6022">
        <f ca="1">32277.2210204775*(((RANDBETWEEN(3800,4910))))</f>
        <v>139986307.56581113</v>
      </c>
      <c r="B6022">
        <v>162331579.43170744</v>
      </c>
    </row>
    <row r="6023" spans="1:2" x14ac:dyDescent="0.25">
      <c r="A6023">
        <f ca="1">39373.52504839*(((RANDBETWEEN(3800,4910))))</f>
        <v>184228723.70141688</v>
      </c>
      <c r="B6023">
        <v>159012680.27998519</v>
      </c>
    </row>
    <row r="6024" spans="1:2" x14ac:dyDescent="0.25">
      <c r="A6024">
        <f ca="1">26760.903115987*(((RANDBETWEEN(3800,4910))))</f>
        <v>104715413.89285697</v>
      </c>
      <c r="B6024">
        <v>145228984.10601676</v>
      </c>
    </row>
    <row r="6025" spans="1:2" x14ac:dyDescent="0.25">
      <c r="A6025">
        <f ca="1">31563.8936875447*(((RANDBETWEEN(3800,4910))))</f>
        <v>153653034.47096774</v>
      </c>
      <c r="B6025">
        <v>177824796.90620813</v>
      </c>
    </row>
    <row r="6026" spans="1:2" x14ac:dyDescent="0.25">
      <c r="A6026">
        <f ca="1">32579.2286458274*(((RANDBETWEEN(3800,4910))))</f>
        <v>155891609.07028398</v>
      </c>
      <c r="B6026">
        <v>156713617.23853043</v>
      </c>
    </row>
    <row r="6027" spans="1:2" x14ac:dyDescent="0.25">
      <c r="A6027">
        <f ca="1">36672.4532670817*(((RANDBETWEEN(3800,4910))))</f>
        <v>173130651.87389281</v>
      </c>
      <c r="B6027">
        <v>160023789.36415964</v>
      </c>
    </row>
    <row r="6028" spans="1:2" x14ac:dyDescent="0.25">
      <c r="A6028">
        <f ca="1">32416.0313479886*(((RANDBETWEEN(3800,4910))))</f>
        <v>155207958.09416956</v>
      </c>
      <c r="B6028">
        <v>201222908.94655415</v>
      </c>
    </row>
    <row r="6029" spans="1:2" x14ac:dyDescent="0.25">
      <c r="A6029">
        <f ca="1">31355.5494588249*(((RANDBETWEEN(3800,4910))))</f>
        <v>148625304.43483016</v>
      </c>
      <c r="B6029">
        <v>166840718.31621078</v>
      </c>
    </row>
    <row r="6030" spans="1:2" x14ac:dyDescent="0.25">
      <c r="A6030">
        <f ca="1">32774.7295378627*(((RANDBETWEEN(3800,4910))))</f>
        <v>135490731.90952441</v>
      </c>
      <c r="B6030">
        <v>201756470.09743854</v>
      </c>
    </row>
    <row r="6031" spans="1:2" x14ac:dyDescent="0.25">
      <c r="A6031">
        <f ca="1">31948.5745425678*(((RANDBETWEEN(3800,4910))))</f>
        <v>130541875.58093186</v>
      </c>
      <c r="B6031">
        <v>165771397.88114437</v>
      </c>
    </row>
    <row r="6032" spans="1:2" x14ac:dyDescent="0.25">
      <c r="A6032">
        <f ca="1">38838.7863637177*(((RANDBETWEEN(3800,4910))))</f>
        <v>162307288.21397617</v>
      </c>
      <c r="B6032">
        <v>202713782.83099091</v>
      </c>
    </row>
    <row r="6033" spans="1:2" x14ac:dyDescent="0.25">
      <c r="A6033">
        <f ca="1">31201.9674622169*(((RANDBETWEEN(3800,4910))))</f>
        <v>120408392.43669493</v>
      </c>
      <c r="B6033">
        <v>157415334.48570657</v>
      </c>
    </row>
    <row r="6034" spans="1:2" x14ac:dyDescent="0.25">
      <c r="A6034">
        <f ca="1">29170.2875341035*(((RANDBETWEEN(3800,4910))))</f>
        <v>122952761.95624629</v>
      </c>
      <c r="B6034">
        <v>144632558.84687898</v>
      </c>
    </row>
    <row r="6035" spans="1:2" x14ac:dyDescent="0.25">
      <c r="A6035">
        <f ca="1">44025.0641423411*(((RANDBETWEEN(3800,4910))))</f>
        <v>205200823.96745208</v>
      </c>
      <c r="B6035">
        <v>177454918.00313398</v>
      </c>
    </row>
    <row r="6036" spans="1:2" x14ac:dyDescent="0.25">
      <c r="A6036">
        <f ca="1">31487.3413425682*(((RANDBETWEEN(3800,4910))))</f>
        <v>137977529.76313391</v>
      </c>
      <c r="B6036">
        <v>190371401.63025948</v>
      </c>
    </row>
    <row r="6037" spans="1:2" x14ac:dyDescent="0.25">
      <c r="A6037">
        <f ca="1">31199.9043508364*(((RANDBETWEEN(3800,4910))))</f>
        <v>134689987.0825606</v>
      </c>
      <c r="B6037">
        <v>143921620.9886952</v>
      </c>
    </row>
    <row r="6038" spans="1:2" x14ac:dyDescent="0.25">
      <c r="A6038">
        <f ca="1">29503.9322910839*(((RANDBETWEEN(3800,4910))))</f>
        <v>134891978.4348357</v>
      </c>
      <c r="B6038">
        <v>154564792.59893352</v>
      </c>
    </row>
    <row r="6039" spans="1:2" x14ac:dyDescent="0.25">
      <c r="A6039">
        <f ca="1">30329.4246175778*(((RANDBETWEEN(3800,4910))))</f>
        <v>137543940.64071539</v>
      </c>
      <c r="B6039">
        <v>167325175.89080507</v>
      </c>
    </row>
    <row r="6040" spans="1:2" x14ac:dyDescent="0.25">
      <c r="A6040">
        <f ca="1">41790.2522661152*(((RANDBETWEEN(3800,4910))))</f>
        <v>182539821.89839104</v>
      </c>
      <c r="B6040">
        <v>148396394.98869652</v>
      </c>
    </row>
    <row r="6041" spans="1:2" x14ac:dyDescent="0.25">
      <c r="A6041">
        <f ca="1">30679.95976449*(((RANDBETWEEN(3800,4910))))</f>
        <v>139961976.44560334</v>
      </c>
      <c r="B6041">
        <v>146015984.95081666</v>
      </c>
    </row>
    <row r="6042" spans="1:2" x14ac:dyDescent="0.25">
      <c r="A6042">
        <f ca="1">37591.9076930142*(((RANDBETWEEN(3800,4910))))</f>
        <v>168562114.09547555</v>
      </c>
      <c r="B6042">
        <v>171267398.6148454</v>
      </c>
    </row>
    <row r="6043" spans="1:2" x14ac:dyDescent="0.25">
      <c r="A6043">
        <f ca="1">41159.1189237135*(((RANDBETWEEN(3800,4910))))</f>
        <v>174226550.40407929</v>
      </c>
      <c r="B6043">
        <v>175158365.46133736</v>
      </c>
    </row>
    <row r="6044" spans="1:2" x14ac:dyDescent="0.25">
      <c r="A6044">
        <f ca="1">37318.3930598433*(((RANDBETWEEN(3800,4910))))</f>
        <v>178158008.46769193</v>
      </c>
      <c r="B6044">
        <v>195138245.59128615</v>
      </c>
    </row>
    <row r="6045" spans="1:2" x14ac:dyDescent="0.25">
      <c r="A6045">
        <f ca="1">38201.8907673312*(((RANDBETWEEN(3800,4910))))</f>
        <v>186578034.50764582</v>
      </c>
      <c r="B6045">
        <v>200418553.68446684</v>
      </c>
    </row>
    <row r="6046" spans="1:2" x14ac:dyDescent="0.25">
      <c r="A6046">
        <f ca="1">32265.6969196591*(((RANDBETWEEN(3800,4910))))</f>
        <v>149261113.95034304</v>
      </c>
      <c r="B6046">
        <v>164866834.15953261</v>
      </c>
    </row>
    <row r="6047" spans="1:2" x14ac:dyDescent="0.25">
      <c r="A6047">
        <f ca="1">34544.6604989614*(((RANDBETWEEN(3800,4910))))</f>
        <v>145536654.68212426</v>
      </c>
      <c r="B6047">
        <v>163125599.62568405</v>
      </c>
    </row>
    <row r="6048" spans="1:2" x14ac:dyDescent="0.25">
      <c r="A6048">
        <f ca="1">31092.7831379522*(((RANDBETWEEN(3800,4910))))</f>
        <v>145545317.86875424</v>
      </c>
      <c r="B6048">
        <v>152126935.02309459</v>
      </c>
    </row>
    <row r="6049" spans="1:2" x14ac:dyDescent="0.25">
      <c r="A6049">
        <f ca="1">34758.0875591827*(((RANDBETWEEN(3800,4910))))</f>
        <v>138997592.14917165</v>
      </c>
      <c r="B6049">
        <v>146322823.61662573</v>
      </c>
    </row>
    <row r="6050" spans="1:2" x14ac:dyDescent="0.25">
      <c r="A6050">
        <f ca="1">36062.5041335888*(((RANDBETWEEN(3800,4910))))</f>
        <v>143997579.00541988</v>
      </c>
      <c r="B6050">
        <v>172089103.92125285</v>
      </c>
    </row>
    <row r="6051" spans="1:2" x14ac:dyDescent="0.25">
      <c r="A6051">
        <f ca="1">31183.4430598077*(((RANDBETWEEN(3800,4910))))</f>
        <v>150834314.0802896</v>
      </c>
      <c r="B6051">
        <v>159016670.67082584</v>
      </c>
    </row>
    <row r="6052" spans="1:2" x14ac:dyDescent="0.25">
      <c r="A6052">
        <f ca="1">30177.4847639638*(((RANDBETWEEN(3800,4910))))</f>
        <v>124753722.01422615</v>
      </c>
      <c r="B6052">
        <v>171261146.59409282</v>
      </c>
    </row>
    <row r="6053" spans="1:2" x14ac:dyDescent="0.25">
      <c r="A6053">
        <f ca="1">36557.6830677213*(((RANDBETWEEN(3800,4910))))</f>
        <v>171309302.85534215</v>
      </c>
      <c r="B6053">
        <v>158655240.51545978</v>
      </c>
    </row>
    <row r="6054" spans="1:2" x14ac:dyDescent="0.25">
      <c r="A6054">
        <f ca="1">32644.3397516237*(((RANDBETWEEN(3800,4910))))</f>
        <v>124831955.21020888</v>
      </c>
      <c r="B6054">
        <v>185673671.79692519</v>
      </c>
    </row>
    <row r="6055" spans="1:2" x14ac:dyDescent="0.25">
      <c r="A6055">
        <f ca="1">33270.6379747314*(((RANDBETWEEN(3800,4910))))</f>
        <v>153743618.08123392</v>
      </c>
      <c r="B6055">
        <v>150292836.83183137</v>
      </c>
    </row>
    <row r="6056" spans="1:2" x14ac:dyDescent="0.25">
      <c r="A6056">
        <f ca="1">40339.677792477*(((RANDBETWEEN(3800,4910))))</f>
        <v>157566781.45741507</v>
      </c>
      <c r="B6056">
        <v>159893226.79451662</v>
      </c>
    </row>
    <row r="6057" spans="1:2" x14ac:dyDescent="0.25">
      <c r="A6057">
        <f ca="1">32377.524641656*(((RANDBETWEEN(3800,4910))))</f>
        <v>157484279.85701483</v>
      </c>
      <c r="B6057">
        <v>159299345.69307736</v>
      </c>
    </row>
    <row r="6058" spans="1:2" x14ac:dyDescent="0.25">
      <c r="A6058">
        <f ca="1">31837.4786399277*(((RANDBETWEEN(3800,4910))))</f>
        <v>136009708.74977118</v>
      </c>
      <c r="B6058">
        <v>150132704.7819843</v>
      </c>
    </row>
    <row r="6059" spans="1:2" x14ac:dyDescent="0.25">
      <c r="A6059">
        <f ca="1">36175.6720102094*(((RANDBETWEEN(3800,4910))))</f>
        <v>148609660.6179404</v>
      </c>
      <c r="B6059">
        <v>147649776.25586367</v>
      </c>
    </row>
    <row r="6060" spans="1:2" x14ac:dyDescent="0.25">
      <c r="A6060">
        <f ca="1">39066.4810823726*(((RANDBETWEEN(3800,4910))))</f>
        <v>151890478.44826454</v>
      </c>
      <c r="B6060">
        <v>143675335.29372925</v>
      </c>
    </row>
    <row r="6061" spans="1:2" x14ac:dyDescent="0.25">
      <c r="A6061">
        <f ca="1">33037.1305109967*(((RANDBETWEEN(3800,4910))))</f>
        <v>125640207.33332045</v>
      </c>
      <c r="B6061">
        <v>148712908.20507467</v>
      </c>
    </row>
    <row r="6062" spans="1:2" x14ac:dyDescent="0.25">
      <c r="A6062">
        <f ca="1">27971.7837222482*(((RANDBETWEEN(3800,4910))))</f>
        <v>108558492.62604508</v>
      </c>
      <c r="B6062">
        <v>147717708.56935573</v>
      </c>
    </row>
    <row r="6063" spans="1:2" x14ac:dyDescent="0.25">
      <c r="A6063">
        <f ca="1">34706.7086137367*(((RANDBETWEEN(3800,4910))))</f>
        <v>162809170.10703886</v>
      </c>
      <c r="B6063">
        <v>151497291.52217856</v>
      </c>
    </row>
    <row r="6064" spans="1:2" x14ac:dyDescent="0.25">
      <c r="A6064">
        <f ca="1">39402.4978174763*(((RANDBETWEEN(3800,4910))))</f>
        <v>162298888.51018494</v>
      </c>
      <c r="B6064">
        <v>147112384.51394707</v>
      </c>
    </row>
    <row r="6065" spans="1:2" x14ac:dyDescent="0.25">
      <c r="A6065">
        <f ca="1">33002.7742737641*(((RANDBETWEEN(3800,4910))))</f>
        <v>150459647.91409037</v>
      </c>
      <c r="B6065">
        <v>155707987.35282913</v>
      </c>
    </row>
    <row r="6066" spans="1:2" x14ac:dyDescent="0.25">
      <c r="A6066">
        <f ca="1">35765.6897468122*(((RANDBETWEEN(3800,4910))))</f>
        <v>143992666.92066586</v>
      </c>
      <c r="B6066">
        <v>167577535.15748397</v>
      </c>
    </row>
    <row r="6067" spans="1:2" x14ac:dyDescent="0.25">
      <c r="A6067">
        <f ca="1">29364.9016613044*(((RANDBETWEEN(3800,4910))))</f>
        <v>118781027.21997619</v>
      </c>
      <c r="B6067">
        <v>157091258.68695191</v>
      </c>
    </row>
    <row r="6068" spans="1:2" x14ac:dyDescent="0.25">
      <c r="A6068">
        <f ca="1">39178.151788522*(((RANDBETWEEN(3800,4910))))</f>
        <v>172618936.78022808</v>
      </c>
      <c r="B6068">
        <v>182266360.52191612</v>
      </c>
    </row>
    <row r="6069" spans="1:2" x14ac:dyDescent="0.25">
      <c r="A6069">
        <f ca="1">39887.0511801408*(((RANDBETWEEN(3800,4910))))</f>
        <v>172391835.20056862</v>
      </c>
      <c r="B6069">
        <v>168766579.31207019</v>
      </c>
    </row>
    <row r="6070" spans="1:2" x14ac:dyDescent="0.25">
      <c r="A6070">
        <f ca="1">32806.7707707086*(((RANDBETWEEN(3800,4910))))</f>
        <v>149467647.63134852</v>
      </c>
      <c r="B6070">
        <v>173848259.85327303</v>
      </c>
    </row>
    <row r="6071" spans="1:2" x14ac:dyDescent="0.25">
      <c r="A6071">
        <f ca="1">29112.6433560114*(((RANDBETWEEN(3800,4910))))</f>
        <v>127688053.75946599</v>
      </c>
      <c r="B6071">
        <v>145591105.85761583</v>
      </c>
    </row>
    <row r="6072" spans="1:2" x14ac:dyDescent="0.25">
      <c r="A6072">
        <f ca="1">31965.5172751834*(((RANDBETWEEN(3800,4910))))</f>
        <v>156726931.20022416</v>
      </c>
      <c r="B6072">
        <v>177584658.8805449</v>
      </c>
    </row>
    <row r="6073" spans="1:2" x14ac:dyDescent="0.25">
      <c r="A6073">
        <f ca="1">31327.250157507*(((RANDBETWEEN(3800,4910))))</f>
        <v>142163061.21476671</v>
      </c>
      <c r="B6073">
        <v>163238031.0978713</v>
      </c>
    </row>
    <row r="6074" spans="1:2" x14ac:dyDescent="0.25">
      <c r="A6074">
        <f ca="1">30071.7844954494*(((RANDBETWEEN(3800,4910))))</f>
        <v>140224731.10228077</v>
      </c>
      <c r="B6074">
        <v>166739493.88955623</v>
      </c>
    </row>
    <row r="6075" spans="1:2" x14ac:dyDescent="0.25">
      <c r="A6075">
        <f ca="1">30273.7543860793*(((RANDBETWEEN(3800,4910))))</f>
        <v>146010317.40406024</v>
      </c>
      <c r="B6075">
        <v>185090099.62743816</v>
      </c>
    </row>
    <row r="6076" spans="1:2" x14ac:dyDescent="0.25">
      <c r="A6076">
        <f ca="1">37362.707619626*(((RANDBETWEEN(3800,4910))))</f>
        <v>160099202.1500974</v>
      </c>
      <c r="B6076">
        <v>168335591.0769366</v>
      </c>
    </row>
    <row r="6077" spans="1:2" x14ac:dyDescent="0.25">
      <c r="A6077">
        <f ca="1">31257.3433274736*(((RANDBETWEEN(3800,4910))))</f>
        <v>146378138.80255878</v>
      </c>
      <c r="B6077">
        <v>187874250.04829296</v>
      </c>
    </row>
    <row r="6078" spans="1:2" x14ac:dyDescent="0.25">
      <c r="A6078">
        <f ca="1">35259.8114489379*(((RANDBETWEEN(3800,4910))))</f>
        <v>161278377.56744233</v>
      </c>
      <c r="B6078">
        <v>173701299.48552066</v>
      </c>
    </row>
    <row r="6079" spans="1:2" x14ac:dyDescent="0.25">
      <c r="A6079">
        <f ca="1">31555.0697444364*(((RANDBETWEEN(3800,4910))))</f>
        <v>146857294.59060702</v>
      </c>
      <c r="B6079">
        <v>175608065.06098872</v>
      </c>
    </row>
    <row r="6080" spans="1:2" x14ac:dyDescent="0.25">
      <c r="A6080">
        <f ca="1">40939.6571316496*(((RANDBETWEEN(3800,4910))))</f>
        <v>198066061.202921</v>
      </c>
      <c r="B6080">
        <v>150671572.37832361</v>
      </c>
    </row>
    <row r="6081" spans="1:2" x14ac:dyDescent="0.25">
      <c r="A6081">
        <f ca="1">32665.5667665092*(((RANDBETWEEN(3800,4910))))</f>
        <v>125043789.5821974</v>
      </c>
      <c r="B6081">
        <v>166121376.23667747</v>
      </c>
    </row>
    <row r="6082" spans="1:2" x14ac:dyDescent="0.25">
      <c r="A6082">
        <f ca="1">29709.3226347747*(((RANDBETWEEN(3800,4910))))</f>
        <v>138950501.96284124</v>
      </c>
      <c r="B6082">
        <v>171717829.30093667</v>
      </c>
    </row>
    <row r="6083" spans="1:2" x14ac:dyDescent="0.25">
      <c r="A6083">
        <f ca="1">30333.9837131253*(((RANDBETWEEN(3800,4910))))</f>
        <v>118211534.53004928</v>
      </c>
      <c r="B6083">
        <v>156263822.51227057</v>
      </c>
    </row>
    <row r="6084" spans="1:2" x14ac:dyDescent="0.25">
      <c r="A6084">
        <f ca="1">34398.1960803675*(((RANDBETWEEN(3800,4910))))</f>
        <v>166693658.20546076</v>
      </c>
      <c r="B6084">
        <v>154102732.53199854</v>
      </c>
    </row>
    <row r="6085" spans="1:2" x14ac:dyDescent="0.25">
      <c r="A6085">
        <f ca="1">34654.0539412644*(((RANDBETWEEN(3800,4910))))</f>
        <v>163359210.27912039</v>
      </c>
      <c r="B6085">
        <v>181797199.69751519</v>
      </c>
    </row>
    <row r="6086" spans="1:2" x14ac:dyDescent="0.25">
      <c r="A6086">
        <f ca="1">31846.7203937695*(((RANDBETWEEN(3800,4910))))</f>
        <v>154488440.63017571</v>
      </c>
      <c r="B6086">
        <v>178135036.15782386</v>
      </c>
    </row>
    <row r="6087" spans="1:2" x14ac:dyDescent="0.25">
      <c r="A6087">
        <f ca="1">31513.973010339*(((RANDBETWEEN(3800,4910))))</f>
        <v>136360961.21573693</v>
      </c>
      <c r="B6087">
        <v>144161593.85798621</v>
      </c>
    </row>
    <row r="6088" spans="1:2" x14ac:dyDescent="0.25">
      <c r="A6088">
        <f ca="1">30047.3462410942*(((RANDBETWEEN(3800,4910))))</f>
        <v>134852489.93003067</v>
      </c>
      <c r="B6088">
        <v>187809955.0317294</v>
      </c>
    </row>
    <row r="6089" spans="1:2" x14ac:dyDescent="0.25">
      <c r="A6089">
        <f ca="1">31002.7421653476*(((RANDBETWEEN(3800,4910))))</f>
        <v>120600667.02320223</v>
      </c>
      <c r="B6089">
        <v>187653686.84468508</v>
      </c>
    </row>
    <row r="6090" spans="1:2" x14ac:dyDescent="0.25">
      <c r="A6090">
        <f ca="1">31607.8475532667*(((RANDBETWEEN(3800,4910))))</f>
        <v>143531235.73938397</v>
      </c>
      <c r="B6090">
        <v>143315146.80924726</v>
      </c>
    </row>
    <row r="6091" spans="1:2" x14ac:dyDescent="0.25">
      <c r="A6091">
        <f ca="1">27914.313073082*(((RANDBETWEEN(3800,4910))))</f>
        <v>108000477.27975412</v>
      </c>
      <c r="B6091">
        <v>179890929.40568665</v>
      </c>
    </row>
    <row r="6092" spans="1:2" x14ac:dyDescent="0.25">
      <c r="A6092">
        <f ca="1">33366.0448739585*(((RANDBETWEEN(3800,4910))))</f>
        <v>136800783.98322991</v>
      </c>
      <c r="B6092">
        <v>148825434.69474089</v>
      </c>
    </row>
    <row r="6093" spans="1:2" x14ac:dyDescent="0.25">
      <c r="A6093">
        <f ca="1">31590.3975190474*(((RANDBETWEEN(3800,4910))))</f>
        <v>132395356.00232759</v>
      </c>
      <c r="B6093">
        <v>145561541.79744783</v>
      </c>
    </row>
    <row r="6094" spans="1:2" x14ac:dyDescent="0.25">
      <c r="A6094">
        <f ca="1">33627.6050385566*(((RANDBETWEEN(3800,4910))))</f>
        <v>133131688.34764577</v>
      </c>
      <c r="B6094">
        <v>173543423.45483935</v>
      </c>
    </row>
    <row r="6095" spans="1:2" x14ac:dyDescent="0.25">
      <c r="A6095">
        <f ca="1">33202.8027653173*(((RANDBETWEEN(3800,4910))))</f>
        <v>131881532.58384044</v>
      </c>
      <c r="B6095">
        <v>159908067.864793</v>
      </c>
    </row>
    <row r="6096" spans="1:2" x14ac:dyDescent="0.25">
      <c r="A6096">
        <f ca="1">35110.4024845353*(((RANDBETWEEN(3800,4910))))</f>
        <v>165229554.09222332</v>
      </c>
      <c r="B6096">
        <v>152006810.84297466</v>
      </c>
    </row>
    <row r="6097" spans="1:2" x14ac:dyDescent="0.25">
      <c r="A6097">
        <f ca="1">31550.9086570767*(((RANDBETWEEN(3800,4910))))</f>
        <v>122606831.04140033</v>
      </c>
      <c r="B6097">
        <v>152608688.72831649</v>
      </c>
    </row>
    <row r="6098" spans="1:2" x14ac:dyDescent="0.25">
      <c r="A6098">
        <f ca="1">32365.2362246724*(((RANDBETWEEN(3800,4910))))</f>
        <v>142860152.69570404</v>
      </c>
      <c r="B6098">
        <v>195266169.93779907</v>
      </c>
    </row>
    <row r="6099" spans="1:2" x14ac:dyDescent="0.25">
      <c r="A6099">
        <f ca="1">34963.2938815269*(((RANDBETWEEN(3800,4910))))</f>
        <v>150097420.63339481</v>
      </c>
      <c r="B6099">
        <v>195662252.46234334</v>
      </c>
    </row>
    <row r="6100" spans="1:2" x14ac:dyDescent="0.25">
      <c r="A6100">
        <f ca="1">33540.0689071926*(((RANDBETWEEN(3800,4910))))</f>
        <v>154015996.42182833</v>
      </c>
      <c r="B6100">
        <v>191958518.05035728</v>
      </c>
    </row>
    <row r="6101" spans="1:2" x14ac:dyDescent="0.25">
      <c r="A6101">
        <f ca="1">33852.6718457341*(((RANDBETWEEN(3800,4910))))</f>
        <v>138999070.59858435</v>
      </c>
      <c r="B6101">
        <v>167816403.31581256</v>
      </c>
    </row>
    <row r="6102" spans="1:2" x14ac:dyDescent="0.25">
      <c r="A6102">
        <f ca="1">36124.9384842715*(((RANDBETWEEN(3800,4910))))</f>
        <v>151002242.86425468</v>
      </c>
      <c r="B6102">
        <v>147568179.8149133</v>
      </c>
    </row>
    <row r="6103" spans="1:2" x14ac:dyDescent="0.25">
      <c r="A6103">
        <f ca="1">32686.9339510937*(((RANDBETWEEN(3800,4910))))</f>
        <v>160296724.09616345</v>
      </c>
      <c r="B6103">
        <v>180241815.91058609</v>
      </c>
    </row>
    <row r="6104" spans="1:2" x14ac:dyDescent="0.25">
      <c r="A6104">
        <f ca="1">30748.356004285*(((RANDBETWEEN(3800,4910))))</f>
        <v>120041581.84072863</v>
      </c>
      <c r="B6104">
        <v>162145704.19888186</v>
      </c>
    </row>
    <row r="6105" spans="1:2" x14ac:dyDescent="0.25">
      <c r="A6105">
        <f ca="1">37664.2228225969*(((RANDBETWEEN(3800,4910))))</f>
        <v>179168707.96709323</v>
      </c>
      <c r="B6105">
        <v>162325591.70579931</v>
      </c>
    </row>
    <row r="6106" spans="1:2" x14ac:dyDescent="0.25">
      <c r="A6106">
        <f ca="1">31852.7247998859*(((RANDBETWEEN(3800,4910))))</f>
        <v>121454439.66196476</v>
      </c>
      <c r="B6106">
        <v>199438160.21966499</v>
      </c>
    </row>
    <row r="6107" spans="1:2" x14ac:dyDescent="0.25">
      <c r="A6107">
        <f ca="1">31823.0445000669*(((RANDBETWEEN(3800,4910))))</f>
        <v>127133062.77776708</v>
      </c>
      <c r="B6107">
        <v>157757746.85007825</v>
      </c>
    </row>
    <row r="6108" spans="1:2" x14ac:dyDescent="0.25">
      <c r="A6108">
        <f ca="1">26427.0270634824*(((RANDBETWEEN(3800,4910))))</f>
        <v>115486108.2674181</v>
      </c>
      <c r="B6108">
        <v>159321845.29436922</v>
      </c>
    </row>
    <row r="6109" spans="1:2" x14ac:dyDescent="0.25">
      <c r="A6109">
        <f ca="1">30164.3201267361*(((RANDBETWEEN(3800,4910))))</f>
        <v>137790614.3389307</v>
      </c>
      <c r="B6109">
        <v>146670775.1928575</v>
      </c>
    </row>
    <row r="6110" spans="1:2" x14ac:dyDescent="0.25">
      <c r="A6110">
        <f ca="1">31575.4958865775*(((RANDBETWEEN(3800,4910))))</f>
        <v>139911022.27342471</v>
      </c>
      <c r="B6110">
        <v>149803179.61648548</v>
      </c>
    </row>
    <row r="6111" spans="1:2" x14ac:dyDescent="0.25">
      <c r="A6111">
        <f ca="1">34310.5338044967*(((RANDBETWEEN(3800,4910))))</f>
        <v>156661897.35133216</v>
      </c>
      <c r="B6111">
        <v>150847112.85399267</v>
      </c>
    </row>
    <row r="6112" spans="1:2" x14ac:dyDescent="0.25">
      <c r="A6112">
        <f ca="1">31661.9750718183*(((RANDBETWEEN(3800,4910))))</f>
        <v>145138493.72921491</v>
      </c>
      <c r="B6112">
        <v>151762117.04642972</v>
      </c>
    </row>
    <row r="6113" spans="1:2" x14ac:dyDescent="0.25">
      <c r="A6113">
        <f ca="1">31712.9361151324*(((RANDBETWEEN(3800,4910))))</f>
        <v>130593870.92211525</v>
      </c>
      <c r="B6113">
        <v>171877175.3992523</v>
      </c>
    </row>
    <row r="6114" spans="1:2" x14ac:dyDescent="0.25">
      <c r="A6114">
        <f ca="1">28995.085597901*(((RANDBETWEEN(3800,4910))))</f>
        <v>139263396.12671864</v>
      </c>
      <c r="B6114">
        <v>150959241.88600087</v>
      </c>
    </row>
    <row r="6115" spans="1:2" x14ac:dyDescent="0.25">
      <c r="A6115">
        <f ca="1">30702.653435031*(((RANDBETWEEN(3800,4910))))</f>
        <v>145162145.44082662</v>
      </c>
      <c r="B6115">
        <v>170110472.82142317</v>
      </c>
    </row>
    <row r="6116" spans="1:2" x14ac:dyDescent="0.25">
      <c r="A6116">
        <f ca="1">30193.2264521091*(((RANDBETWEEN(3800,4910))))</f>
        <v>138798262.00034553</v>
      </c>
      <c r="B6116">
        <v>181698811.03047115</v>
      </c>
    </row>
    <row r="6117" spans="1:2" x14ac:dyDescent="0.25">
      <c r="A6117">
        <f ca="1">32912.3528034091*(((RANDBETWEEN(3800,4910))))</f>
        <v>146032109.38872603</v>
      </c>
      <c r="B6117">
        <v>156668222.11341846</v>
      </c>
    </row>
    <row r="6118" spans="1:2" x14ac:dyDescent="0.25">
      <c r="A6118">
        <f ca="1">28664.6225498553*(((RANDBETWEEN(3800,4910))))</f>
        <v>118270232.6407028</v>
      </c>
      <c r="B6118">
        <v>203207372.9075357</v>
      </c>
    </row>
    <row r="6119" spans="1:2" x14ac:dyDescent="0.25">
      <c r="A6119">
        <f ca="1">29488.6239762608*(((RANDBETWEEN(3800,4910))))</f>
        <v>117040348.5617792</v>
      </c>
      <c r="B6119">
        <v>187221078.27645549</v>
      </c>
    </row>
    <row r="6120" spans="1:2" x14ac:dyDescent="0.25">
      <c r="A6120">
        <f ca="1">31162.0769606062*(((RANDBETWEEN(3800,4910))))</f>
        <v>121313965.60763974</v>
      </c>
      <c r="B6120">
        <v>151402748.05452749</v>
      </c>
    </row>
    <row r="6121" spans="1:2" x14ac:dyDescent="0.25">
      <c r="A6121">
        <f ca="1">38824.4151491004*(((RANDBETWEEN(3800,4910))))</f>
        <v>179873515.38578203</v>
      </c>
      <c r="B6121">
        <v>162547414.77150422</v>
      </c>
    </row>
    <row r="6122" spans="1:2" x14ac:dyDescent="0.25">
      <c r="A6122">
        <f ca="1">35881.7469672922*(((RANDBETWEEN(3800,4910))))</f>
        <v>148729841.17942634</v>
      </c>
      <c r="B6122">
        <v>144834945.47202736</v>
      </c>
    </row>
    <row r="6123" spans="1:2" x14ac:dyDescent="0.25">
      <c r="A6123">
        <f ca="1">32883.507176998*(((RANDBETWEEN(3800,4910))))</f>
        <v>136828273.36348864</v>
      </c>
      <c r="B6123">
        <v>171134407.37649688</v>
      </c>
    </row>
    <row r="6124" spans="1:2" x14ac:dyDescent="0.25">
      <c r="A6124">
        <f ca="1">30647.2374007296*(((RANDBETWEEN(3800,4910))))</f>
        <v>130128170.00349808</v>
      </c>
      <c r="B6124">
        <v>143177841.96952409</v>
      </c>
    </row>
    <row r="6125" spans="1:2" x14ac:dyDescent="0.25">
      <c r="A6125">
        <f ca="1">39228.8908292921*(((RANDBETWEEN(3800,4910))))</f>
        <v>155228721.01150891</v>
      </c>
      <c r="B6125">
        <v>185757912.08769238</v>
      </c>
    </row>
    <row r="6126" spans="1:2" x14ac:dyDescent="0.25">
      <c r="A6126">
        <f ca="1">30751.8907800683*(((RANDBETWEEN(3800,4910))))</f>
        <v>136077116.70180234</v>
      </c>
      <c r="B6126">
        <v>147022405.32157969</v>
      </c>
    </row>
    <row r="6127" spans="1:2" x14ac:dyDescent="0.25">
      <c r="A6127">
        <f ca="1">32995.3212720533*(((RANDBETWEEN(3800,4910))))</f>
        <v>141549928.25710866</v>
      </c>
      <c r="B6127">
        <v>146994084.4012976</v>
      </c>
    </row>
    <row r="6128" spans="1:2" x14ac:dyDescent="0.25">
      <c r="A6128">
        <f ca="1">29856.0616633943*(((RANDBETWEEN(3800,4910))))</f>
        <v>126888262.06942567</v>
      </c>
      <c r="B6128">
        <v>143909940.91343886</v>
      </c>
    </row>
    <row r="6129" spans="1:2" x14ac:dyDescent="0.25">
      <c r="A6129">
        <f ca="1">41495.8661480803*(((RANDBETWEEN(3800,4910))))</f>
        <v>166024960.45846912</v>
      </c>
      <c r="B6129">
        <v>168948471.43894544</v>
      </c>
    </row>
    <row r="6130" spans="1:2" x14ac:dyDescent="0.25">
      <c r="A6130">
        <f ca="1">31976.7860095065*(((RANDBETWEEN(3800,4910))))</f>
        <v>152817060.33943164</v>
      </c>
      <c r="B6130">
        <v>143629481.97763166</v>
      </c>
    </row>
    <row r="6131" spans="1:2" x14ac:dyDescent="0.25">
      <c r="A6131">
        <f ca="1">31930.1140939334*(((RANDBETWEEN(3800,4910))))</f>
        <v>129636263.22136942</v>
      </c>
      <c r="B6131">
        <v>152770572.50572741</v>
      </c>
    </row>
    <row r="6132" spans="1:2" x14ac:dyDescent="0.25">
      <c r="A6132">
        <f ca="1">32494.5456995876*(((RANDBETWEEN(3800,4910))))</f>
        <v>134429935.55919385</v>
      </c>
      <c r="B6132">
        <v>153235297.24370104</v>
      </c>
    </row>
    <row r="6133" spans="1:2" x14ac:dyDescent="0.25">
      <c r="A6133">
        <f ca="1">30051.344946868*(((RANDBETWEEN(3800,4910))))</f>
        <v>127808370.05902977</v>
      </c>
      <c r="B6133">
        <v>145903992.9878557</v>
      </c>
    </row>
    <row r="6134" spans="1:2" x14ac:dyDescent="0.25">
      <c r="A6134">
        <f ca="1">41215.8463414381*(((RANDBETWEEN(3800,4910))))</f>
        <v>200185365.68036467</v>
      </c>
      <c r="B6134">
        <v>173390364.19835734</v>
      </c>
    </row>
    <row r="6135" spans="1:2" x14ac:dyDescent="0.25">
      <c r="A6135">
        <f ca="1">33428.10771566*(((RANDBETWEEN(3800,4910))))</f>
        <v>154304145.21548671</v>
      </c>
      <c r="B6135">
        <v>181397626.43084231</v>
      </c>
    </row>
    <row r="6136" spans="1:2" x14ac:dyDescent="0.25">
      <c r="A6136">
        <f ca="1">32955.8600277581*(((RANDBETWEEN(3800,4910))))</f>
        <v>134954246.81366959</v>
      </c>
      <c r="B6136">
        <v>165073530.75175413</v>
      </c>
    </row>
    <row r="6137" spans="1:2" x14ac:dyDescent="0.25">
      <c r="A6137">
        <f ca="1">30838.6477798079*(((RANDBETWEEN(3800,4910))))</f>
        <v>136029275.35673267</v>
      </c>
      <c r="B6137">
        <v>197708716.56012937</v>
      </c>
    </row>
    <row r="6138" spans="1:2" x14ac:dyDescent="0.25">
      <c r="A6138">
        <f ca="1">33519.6154818829*(((RANDBETWEEN(3800,4910))))</f>
        <v>139709757.32848784</v>
      </c>
      <c r="B6138">
        <v>156163916.23511899</v>
      </c>
    </row>
    <row r="6139" spans="1:2" x14ac:dyDescent="0.25">
      <c r="A6139">
        <f ca="1">31340.3314162275*(((RANDBETWEEN(3800,4910))))</f>
        <v>120910998.60380553</v>
      </c>
      <c r="B6139">
        <v>143242553.34456995</v>
      </c>
    </row>
    <row r="6140" spans="1:2" x14ac:dyDescent="0.25">
      <c r="A6140">
        <f ca="1">30713.8179608631*(((RANDBETWEEN(3800,4910))))</f>
        <v>119783890.04736613</v>
      </c>
      <c r="B6140">
        <v>144083797.56952196</v>
      </c>
    </row>
    <row r="6141" spans="1:2" x14ac:dyDescent="0.25">
      <c r="A6141">
        <f ca="1">37755.89197734*(((RANDBETWEEN(3800,4910))))</f>
        <v>152420535.9125216</v>
      </c>
      <c r="B6141">
        <v>149901201.08307678</v>
      </c>
    </row>
    <row r="6142" spans="1:2" x14ac:dyDescent="0.25">
      <c r="A6142">
        <f ca="1">30032.5023187261*(((RANDBETWEEN(3800,4910))))</f>
        <v>141152760.89801258</v>
      </c>
      <c r="B6142">
        <v>192007123.93911695</v>
      </c>
    </row>
    <row r="6143" spans="1:2" x14ac:dyDescent="0.25">
      <c r="A6143">
        <f ca="1">30793.6449952518*(((RANDBETWEEN(3800,4910))))</f>
        <v>137216482.09884214</v>
      </c>
      <c r="B6143">
        <v>183555177.92781523</v>
      </c>
    </row>
    <row r="6144" spans="1:2" x14ac:dyDescent="0.25">
      <c r="A6144">
        <f ca="1">33220.4361513448*(((RANDBETWEEN(3800,4910))))</f>
        <v>136967858.25199476</v>
      </c>
      <c r="B6144">
        <v>148600512.8405481</v>
      </c>
    </row>
    <row r="6145" spans="1:2" x14ac:dyDescent="0.25">
      <c r="A6145">
        <f ca="1">31731.2169959897*(((RANDBETWEEN(3800,4910))))</f>
        <v>133175917.73216891</v>
      </c>
      <c r="B6145">
        <v>143885689.52422431</v>
      </c>
    </row>
    <row r="6146" spans="1:2" x14ac:dyDescent="0.25">
      <c r="A6146">
        <f ca="1">33564.6272160056*(((RANDBETWEEN(3800,4910))))</f>
        <v>135332576.93493459</v>
      </c>
      <c r="B6146">
        <v>181048690.84739468</v>
      </c>
    </row>
    <row r="6147" spans="1:2" x14ac:dyDescent="0.25">
      <c r="A6147">
        <f ca="1">39241.4890409959*(((RANDBETWEEN(3800,4910))))</f>
        <v>165716808.22012553</v>
      </c>
      <c r="B6147">
        <v>153109869.57103425</v>
      </c>
    </row>
    <row r="6148" spans="1:2" x14ac:dyDescent="0.25">
      <c r="A6148">
        <f ca="1">32671.7209877171*(((RANDBETWEEN(3800,4910))))</f>
        <v>145911905.93114457</v>
      </c>
      <c r="B6148">
        <v>199658814.03036532</v>
      </c>
    </row>
    <row r="6149" spans="1:2" x14ac:dyDescent="0.25">
      <c r="A6149">
        <f ca="1">34245.7565155697*(((RANDBETWEEN(3800,4910))))</f>
        <v>145612956.70420229</v>
      </c>
      <c r="B6149">
        <v>203496041.85195208</v>
      </c>
    </row>
    <row r="6150" spans="1:2" x14ac:dyDescent="0.25">
      <c r="A6150">
        <f ca="1">28295.5112016265*(((RANDBETWEEN(3800,4910))))</f>
        <v>129621736.81465106</v>
      </c>
      <c r="B6150">
        <v>163873359.24844211</v>
      </c>
    </row>
    <row r="6151" spans="1:2" x14ac:dyDescent="0.25">
      <c r="A6151">
        <f ca="1">33202.875826057*(((RANDBETWEEN(3800,4910))))</f>
        <v>147520377.2951712</v>
      </c>
      <c r="B6151">
        <v>167415717.6090135</v>
      </c>
    </row>
    <row r="6152" spans="1:2" x14ac:dyDescent="0.25">
      <c r="A6152">
        <f ca="1">38220.5669526077*(((RANDBETWEEN(3800,4910))))</f>
        <v>157315853.57693321</v>
      </c>
      <c r="B6152">
        <v>148020802.2832464</v>
      </c>
    </row>
    <row r="6153" spans="1:2" x14ac:dyDescent="0.25">
      <c r="A6153">
        <f ca="1">30391.1739086209*(((RANDBETWEEN(3800,4910))))</f>
        <v>126366501.11204582</v>
      </c>
      <c r="B6153">
        <v>164145967.64473355</v>
      </c>
    </row>
    <row r="6154" spans="1:2" x14ac:dyDescent="0.25">
      <c r="A6154">
        <f ca="1">37913.9424896156*(((RANDBETWEEN(3800,4910))))</f>
        <v>163067866.64783654</v>
      </c>
      <c r="B6154">
        <v>193521971.76751447</v>
      </c>
    </row>
    <row r="6155" spans="1:2" x14ac:dyDescent="0.25">
      <c r="A6155">
        <f ca="1">30904.484827702*(((RANDBETWEEN(3800,4910))))</f>
        <v>139410131.05776352</v>
      </c>
      <c r="B6155">
        <v>143009552.49769285</v>
      </c>
    </row>
    <row r="6156" spans="1:2" x14ac:dyDescent="0.25">
      <c r="A6156">
        <f ca="1">32967.7097566693*(((RANDBETWEEN(3800,4910))))</f>
        <v>130980710.86324714</v>
      </c>
      <c r="B6156">
        <v>160790699.11407015</v>
      </c>
    </row>
    <row r="6157" spans="1:2" x14ac:dyDescent="0.25">
      <c r="A6157">
        <f ca="1">34769.8390559576*(((RANDBETWEEN(3800,4910))))</f>
        <v>164530878.41279137</v>
      </c>
      <c r="B6157">
        <v>143376424.26303464</v>
      </c>
    </row>
    <row r="6158" spans="1:2" x14ac:dyDescent="0.25">
      <c r="A6158">
        <f ca="1">41072.4731465728*(((RANDBETWEEN(3800,4910))))</f>
        <v>158539746.34577101</v>
      </c>
      <c r="B6158">
        <v>149880431.42254949</v>
      </c>
    </row>
    <row r="6159" spans="1:2" x14ac:dyDescent="0.25">
      <c r="A6159">
        <f ca="1">28707.8506585842*(((RANDBETWEEN(3800,4910))))</f>
        <v>137022571.19342256</v>
      </c>
      <c r="B6159">
        <v>146677442.58004096</v>
      </c>
    </row>
    <row r="6160" spans="1:2" x14ac:dyDescent="0.25">
      <c r="A6160">
        <f ca="1">33017.0839513203*(((RANDBETWEEN(3800,4910))))</f>
        <v>159472515.48487681</v>
      </c>
      <c r="B6160">
        <v>143636636.75308517</v>
      </c>
    </row>
    <row r="6161" spans="1:2" x14ac:dyDescent="0.25">
      <c r="A6161">
        <f ca="1">38326.0665186996*(((RANDBETWEEN(3800,4910))))</f>
        <v>167484910.68671715</v>
      </c>
      <c r="B6161">
        <v>145691074.82914639</v>
      </c>
    </row>
    <row r="6162" spans="1:2" x14ac:dyDescent="0.25">
      <c r="A6162">
        <f ca="1">40695.6432920495*(((RANDBETWEEN(3800,4910))))</f>
        <v>179915438.994151</v>
      </c>
      <c r="B6162">
        <v>196582443.26172903</v>
      </c>
    </row>
    <row r="6163" spans="1:2" x14ac:dyDescent="0.25">
      <c r="A6163">
        <f ca="1">40664.8167647937*(((RANDBETWEEN(3800,4910))))</f>
        <v>169287632.19183612</v>
      </c>
      <c r="B6163">
        <v>146784435.58284217</v>
      </c>
    </row>
    <row r="6164" spans="1:2" x14ac:dyDescent="0.25">
      <c r="A6164">
        <f ca="1">30521.4579281659*(((RANDBETWEEN(3800,4910))))</f>
        <v>125992578.32746886</v>
      </c>
      <c r="B6164">
        <v>149275258.19090733</v>
      </c>
    </row>
    <row r="6165" spans="1:2" x14ac:dyDescent="0.25">
      <c r="A6165">
        <f ca="1">31932.2848507394*(((RANDBETWEEN(3800,4910))))</f>
        <v>139033168.24011952</v>
      </c>
      <c r="B6165">
        <v>202667035.89628506</v>
      </c>
    </row>
    <row r="6166" spans="1:2" x14ac:dyDescent="0.25">
      <c r="A6166">
        <f ca="1">36422.3405897876*(((RANDBETWEEN(3800,4910))))</f>
        <v>170820777.3661038</v>
      </c>
      <c r="B6166">
        <v>197184481.05639628</v>
      </c>
    </row>
    <row r="6167" spans="1:2" x14ac:dyDescent="0.25">
      <c r="A6167">
        <f ca="1">31668.8729424404*(((RANDBETWEEN(3800,4910))))</f>
        <v>131457491.58407018</v>
      </c>
      <c r="B6167">
        <v>202193155.87972188</v>
      </c>
    </row>
    <row r="6168" spans="1:2" x14ac:dyDescent="0.25">
      <c r="A6168">
        <f ca="1">40738.7158599944*(((RANDBETWEEN(3800,4910))))</f>
        <v>168291635.21763694</v>
      </c>
      <c r="B6168">
        <v>150977913.57267493</v>
      </c>
    </row>
    <row r="6169" spans="1:2" x14ac:dyDescent="0.25">
      <c r="A6169">
        <f ca="1">31395.1392591434*(((RANDBETWEEN(3800,4910))))</f>
        <v>148561798.97426665</v>
      </c>
      <c r="B6169">
        <v>161942931.47167978</v>
      </c>
    </row>
    <row r="6170" spans="1:2" x14ac:dyDescent="0.25">
      <c r="A6170">
        <f ca="1">32842.8336136791*(((RANDBETWEEN(3800,4910))))</f>
        <v>136035016.8278589</v>
      </c>
      <c r="B6170">
        <v>168386168.42712381</v>
      </c>
    </row>
    <row r="6171" spans="1:2" x14ac:dyDescent="0.25">
      <c r="A6171">
        <f ca="1">30113.3949642773*(((RANDBETWEEN(3800,4910))))</f>
        <v>143068739.47528157</v>
      </c>
      <c r="B6171">
        <v>199223383.98577094</v>
      </c>
    </row>
    <row r="6172" spans="1:2" x14ac:dyDescent="0.25">
      <c r="A6172">
        <f ca="1">40295.2792936625*(((RANDBETWEEN(3800,4910))))</f>
        <v>159649896.56149068</v>
      </c>
      <c r="B6172">
        <v>175863825.36268321</v>
      </c>
    </row>
    <row r="6173" spans="1:2" x14ac:dyDescent="0.25">
      <c r="A6173">
        <f ca="1">36213.7575909706*(((RANDBETWEEN(3800,4910))))</f>
        <v>139604035.51319182</v>
      </c>
      <c r="B6173">
        <v>185330872.75162783</v>
      </c>
    </row>
    <row r="6174" spans="1:2" x14ac:dyDescent="0.25">
      <c r="A6174">
        <f ca="1">36502.0579867285*(((RANDBETWEEN(3800,4910))))</f>
        <v>156995351.40091911</v>
      </c>
      <c r="B6174">
        <v>166912305.83010876</v>
      </c>
    </row>
    <row r="6175" spans="1:2" x14ac:dyDescent="0.25">
      <c r="A6175">
        <f ca="1">31419.3763362725*(((RANDBETWEEN(3800,4910))))</f>
        <v>139502030.93304974</v>
      </c>
      <c r="B6175">
        <v>178188140.60145295</v>
      </c>
    </row>
    <row r="6176" spans="1:2" x14ac:dyDescent="0.25">
      <c r="A6176">
        <f ca="1">30980.0309719642*(((RANDBETWEEN(3800,4910))))</f>
        <v>132811392.77681066</v>
      </c>
      <c r="B6176">
        <v>171712469.62201342</v>
      </c>
    </row>
    <row r="6177" spans="1:2" x14ac:dyDescent="0.25">
      <c r="A6177">
        <f ca="1">34191.3832854841*(((RANDBETWEEN(3800,4910))))</f>
        <v>143330278.73274916</v>
      </c>
      <c r="B6177">
        <v>193281854.57201082</v>
      </c>
    </row>
    <row r="6178" spans="1:2" x14ac:dyDescent="0.25">
      <c r="A6178">
        <f ca="1">32725.0670805066*(((RANDBETWEEN(3800,4910))))</f>
        <v>146771925.85607192</v>
      </c>
      <c r="B6178">
        <v>179599396.12698403</v>
      </c>
    </row>
    <row r="6179" spans="1:2" x14ac:dyDescent="0.25">
      <c r="A6179">
        <f ca="1">31948.7611558398*(((RANDBETWEEN(3800,4910))))</f>
        <v>156293339.57436809</v>
      </c>
      <c r="B6179">
        <v>201100554.13633427</v>
      </c>
    </row>
    <row r="6180" spans="1:2" x14ac:dyDescent="0.25">
      <c r="A6180">
        <f ca="1">33191.2932776763*(((RANDBETWEEN(3800,4910))))</f>
        <v>147137003.09993908</v>
      </c>
      <c r="B6180">
        <v>167013156.60215062</v>
      </c>
    </row>
    <row r="6181" spans="1:2" x14ac:dyDescent="0.25">
      <c r="A6181">
        <f ca="1">36440.1722002527*(((RANDBETWEEN(3800,4910))))</f>
        <v>151554676.18085113</v>
      </c>
      <c r="B6181">
        <v>153283915.59448582</v>
      </c>
    </row>
    <row r="6182" spans="1:2" x14ac:dyDescent="0.25">
      <c r="A6182">
        <f ca="1">38392.0064092081*(((RANDBETWEEN(3800,4910))))</f>
        <v>170537292.46970221</v>
      </c>
      <c r="B6182">
        <v>183388115.95776713</v>
      </c>
    </row>
    <row r="6183" spans="1:2" x14ac:dyDescent="0.25">
      <c r="A6183">
        <f ca="1">35878.7315233814*(((RANDBETWEEN(3800,4910))))</f>
        <v>146062316.03168568</v>
      </c>
      <c r="B6183">
        <v>198944847.15665007</v>
      </c>
    </row>
    <row r="6184" spans="1:2" x14ac:dyDescent="0.25">
      <c r="A6184">
        <f ca="1">31546.8485629623*(((RANDBETWEEN(3800,4910))))</f>
        <v>124767786.06651595</v>
      </c>
      <c r="B6184">
        <v>203266841.95055833</v>
      </c>
    </row>
    <row r="6185" spans="1:2" x14ac:dyDescent="0.25">
      <c r="A6185">
        <f ca="1">30056.4506624772*(((RANDBETWEEN(3800,4910))))</f>
        <v>120346028.45255889</v>
      </c>
      <c r="B6185">
        <v>189451705.05807924</v>
      </c>
    </row>
    <row r="6186" spans="1:2" x14ac:dyDescent="0.25">
      <c r="A6186">
        <f ca="1">29377.3396224418*(((RANDBETWEEN(3800,4910))))</f>
        <v>124736184.03688806</v>
      </c>
      <c r="B6186">
        <v>197775918.21291775</v>
      </c>
    </row>
    <row r="6187" spans="1:2" x14ac:dyDescent="0.25">
      <c r="A6187">
        <f ca="1">32181.2017863393*(((RANDBETWEEN(3800,4910))))</f>
        <v>129078800.36500707</v>
      </c>
      <c r="B6187">
        <v>200092313.91114065</v>
      </c>
    </row>
    <row r="6188" spans="1:2" x14ac:dyDescent="0.25">
      <c r="A6188">
        <f ca="1">30970.0640487231*(((RANDBETWEEN(3800,4910))))</f>
        <v>126481741.57498495</v>
      </c>
      <c r="B6188">
        <v>160272696.08353984</v>
      </c>
    </row>
    <row r="6189" spans="1:2" x14ac:dyDescent="0.25">
      <c r="A6189">
        <f ca="1">36778.2784074487*(((RANDBETWEEN(3800,4910))))</f>
        <v>153917095.13517296</v>
      </c>
      <c r="B6189">
        <v>191011392.85572934</v>
      </c>
    </row>
    <row r="6190" spans="1:2" x14ac:dyDescent="0.25">
      <c r="A6190">
        <f ca="1">32005.4607556505*(((RANDBETWEEN(3800,4910))))</f>
        <v>140952049.16788495</v>
      </c>
      <c r="B6190">
        <v>153915557.49363899</v>
      </c>
    </row>
    <row r="6191" spans="1:2" x14ac:dyDescent="0.25">
      <c r="A6191">
        <f ca="1">27413.0162124384*(((RANDBETWEEN(3800,4910))))</f>
        <v>116477905.88665088</v>
      </c>
      <c r="B6191">
        <v>152437895.43943352</v>
      </c>
    </row>
    <row r="6192" spans="1:2" x14ac:dyDescent="0.25">
      <c r="A6192">
        <f ca="1">36726.3841332746*(((RANDBETWEEN(3800,4910))))</f>
        <v>164864738.37426946</v>
      </c>
      <c r="B6192">
        <v>179971266.28438795</v>
      </c>
    </row>
    <row r="6193" spans="1:2" x14ac:dyDescent="0.25">
      <c r="A6193">
        <f ca="1">32865.0323735742*(((RANDBETWEEN(3800,4910))))</f>
        <v>138328921.2603738</v>
      </c>
      <c r="B6193">
        <v>192644365.75941563</v>
      </c>
    </row>
    <row r="6194" spans="1:2" x14ac:dyDescent="0.25">
      <c r="A6194">
        <f ca="1">32967.245292818*(((RANDBETWEEN(3800,4910))))</f>
        <v>144693239.59017822</v>
      </c>
      <c r="B6194">
        <v>187104208.19480753</v>
      </c>
    </row>
    <row r="6195" spans="1:2" x14ac:dyDescent="0.25">
      <c r="A6195">
        <f ca="1">40462.2784661225*(((RANDBETWEEN(3800,4910))))</f>
        <v>192640907.77720904</v>
      </c>
      <c r="B6195">
        <v>149871383.89630121</v>
      </c>
    </row>
    <row r="6196" spans="1:2" x14ac:dyDescent="0.25">
      <c r="A6196">
        <f ca="1">34286.2983350952*(((RANDBETWEEN(3800,4910))))</f>
        <v>149728264.82936078</v>
      </c>
      <c r="B6196">
        <v>145878229.95332313</v>
      </c>
    </row>
    <row r="6197" spans="1:2" x14ac:dyDescent="0.25">
      <c r="A6197">
        <f ca="1">32990.2139463939*(((RANDBETWEEN(3800,4910))))</f>
        <v>131202080.86480866</v>
      </c>
      <c r="B6197">
        <v>144057436.47723266</v>
      </c>
    </row>
    <row r="6198" spans="1:2" x14ac:dyDescent="0.25">
      <c r="A6198">
        <f ca="1">31526.9946487103*(((RANDBETWEEN(3800,4910))))</f>
        <v>149942386.54926616</v>
      </c>
      <c r="B6198">
        <v>170560708.01226661</v>
      </c>
    </row>
    <row r="6199" spans="1:2" x14ac:dyDescent="0.25">
      <c r="A6199">
        <f ca="1">37740.4382855349*(((RANDBETWEEN(3800,4910))))</f>
        <v>166737256.34549338</v>
      </c>
      <c r="B6199">
        <v>155440410.88051298</v>
      </c>
    </row>
    <row r="6200" spans="1:2" x14ac:dyDescent="0.25">
      <c r="A6200">
        <f ca="1">33014.6644397191*(((RANDBETWEEN(3800,4910))))</f>
        <v>134237625.61189783</v>
      </c>
      <c r="B6200">
        <v>150162272.70281217</v>
      </c>
    </row>
    <row r="6201" spans="1:2" x14ac:dyDescent="0.25">
      <c r="A6201">
        <f ca="1">28014.6458143126*(((RANDBETWEEN(3800,4910))))</f>
        <v>116737029.1082406</v>
      </c>
      <c r="B6201">
        <v>159760435.29072857</v>
      </c>
    </row>
    <row r="6202" spans="1:2" x14ac:dyDescent="0.25">
      <c r="A6202">
        <f ca="1">32797.6725623295*(((RANDBETWEEN(3800,4910))))</f>
        <v>136208734.15135422</v>
      </c>
      <c r="B6202">
        <v>170235354.66823965</v>
      </c>
    </row>
    <row r="6203" spans="1:2" x14ac:dyDescent="0.25">
      <c r="A6203">
        <f ca="1">33302.8591652664*(((RANDBETWEEN(3800,4910))))</f>
        <v>143202294.4106456</v>
      </c>
      <c r="B6203">
        <v>175489633.66581643</v>
      </c>
    </row>
    <row r="6204" spans="1:2" x14ac:dyDescent="0.25">
      <c r="A6204">
        <f ca="1">33711.083257149*(((RANDBETWEEN(3800,4910))))</f>
        <v>132518268.28385291</v>
      </c>
      <c r="B6204">
        <v>187927215.03645253</v>
      </c>
    </row>
    <row r="6205" spans="1:2" x14ac:dyDescent="0.25">
      <c r="A6205">
        <f ca="1">34420.6444546851*(((RANDBETWEEN(3800,4910))))</f>
        <v>160606727.0255608</v>
      </c>
      <c r="B6205">
        <v>191084879.42863756</v>
      </c>
    </row>
    <row r="6206" spans="1:2" x14ac:dyDescent="0.25">
      <c r="A6206">
        <f ca="1">29079.0362359155*(((RANDBETWEEN(3800,4910))))</f>
        <v>137543841.39588025</v>
      </c>
      <c r="B6206">
        <v>180131044.52705142</v>
      </c>
    </row>
    <row r="6207" spans="1:2" x14ac:dyDescent="0.25">
      <c r="A6207">
        <f ca="1">33499.1170969242*(((RANDBETWEEN(3800,4910))))</f>
        <v>133259487.81156453</v>
      </c>
      <c r="B6207">
        <v>149311411.9950732</v>
      </c>
    </row>
    <row r="6208" spans="1:2" x14ac:dyDescent="0.25">
      <c r="A6208">
        <f ca="1">32093.7245999995*(((RANDBETWEEN(3800,4910))))</f>
        <v>144838979.11979771</v>
      </c>
      <c r="B6208">
        <v>153293041.48364481</v>
      </c>
    </row>
    <row r="6209" spans="1:2" x14ac:dyDescent="0.25">
      <c r="A6209">
        <f ca="1">31658.4819179662*(((RANDBETWEEN(3800,4910))))</f>
        <v>147781793.59306613</v>
      </c>
      <c r="B6209">
        <v>180264325.15144488</v>
      </c>
    </row>
    <row r="6210" spans="1:2" x14ac:dyDescent="0.25">
      <c r="A6210">
        <f ca="1">39801.7452458754*(((RANDBETWEEN(3800,4910))))</f>
        <v>184879106.66709131</v>
      </c>
      <c r="B6210">
        <v>189273339.91256621</v>
      </c>
    </row>
    <row r="6211" spans="1:2" x14ac:dyDescent="0.25">
      <c r="A6211">
        <f ca="1">34933.8755455424*(((RANDBETWEEN(3800,4910))))</f>
        <v>167263396.11205691</v>
      </c>
      <c r="B6211">
        <v>151877452.66667867</v>
      </c>
    </row>
    <row r="6212" spans="1:2" x14ac:dyDescent="0.25">
      <c r="A6212">
        <f ca="1">35238.9200142786*(((RANDBETWEEN(3800,4910))))</f>
        <v>156566521.6234397</v>
      </c>
      <c r="B6212">
        <v>152480107.49056852</v>
      </c>
    </row>
    <row r="6213" spans="1:2" x14ac:dyDescent="0.25">
      <c r="A6213">
        <f ca="1">32604.3548195062*(((RANDBETWEEN(3800,4910))))</f>
        <v>134982028.95275572</v>
      </c>
      <c r="B6213">
        <v>147799855.46318039</v>
      </c>
    </row>
    <row r="6214" spans="1:2" x14ac:dyDescent="0.25">
      <c r="A6214">
        <f ca="1">31023.45960486*(((RANDBETWEEN(3800,4910))))</f>
        <v>145934353.98126131</v>
      </c>
      <c r="B6214">
        <v>177820195.94418344</v>
      </c>
    </row>
    <row r="6215" spans="1:2" x14ac:dyDescent="0.25">
      <c r="A6215">
        <f ca="1">43301.8850151053*(((RANDBETWEEN(3800,4910))))</f>
        <v>185418671.6346809</v>
      </c>
      <c r="B6215">
        <v>161755019.94019049</v>
      </c>
    </row>
    <row r="6216" spans="1:2" x14ac:dyDescent="0.25">
      <c r="A6216">
        <f ca="1">34894.8788074507*(((RANDBETWEEN(3800,4910))))</f>
        <v>161947132.5453788</v>
      </c>
      <c r="B6216">
        <v>185548242.38107893</v>
      </c>
    </row>
    <row r="6217" spans="1:2" x14ac:dyDescent="0.25">
      <c r="A6217">
        <f ca="1">31332.7014530847*(((RANDBETWEEN(3800,4910))))</f>
        <v>140276504.40546033</v>
      </c>
      <c r="B6217">
        <v>150166576.84317297</v>
      </c>
    </row>
    <row r="6218" spans="1:2" x14ac:dyDescent="0.25">
      <c r="A6218">
        <f ca="1">31159.2641874496*(((RANDBETWEEN(3800,4910))))</f>
        <v>137973221.822027</v>
      </c>
      <c r="B6218">
        <v>178619757.78569877</v>
      </c>
    </row>
    <row r="6219" spans="1:2" x14ac:dyDescent="0.25">
      <c r="A6219">
        <f ca="1">32471.699825631*(((RANDBETWEEN(3800,4910))))</f>
        <v>127516365.21525311</v>
      </c>
      <c r="B6219">
        <v>149424315.39447123</v>
      </c>
    </row>
    <row r="6220" spans="1:2" x14ac:dyDescent="0.25">
      <c r="A6220">
        <f ca="1">30344.0810943395*(((RANDBETWEEN(3800,4910))))</f>
        <v>138490386.11456564</v>
      </c>
      <c r="B6220">
        <v>171776435.16707033</v>
      </c>
    </row>
    <row r="6221" spans="1:2" x14ac:dyDescent="0.25">
      <c r="A6221">
        <f ca="1">38385.6130293376*(((RANDBETWEEN(3800,4910))))</f>
        <v>184903497.96231934</v>
      </c>
      <c r="B6221">
        <v>192547998.43127432</v>
      </c>
    </row>
    <row r="6222" spans="1:2" x14ac:dyDescent="0.25">
      <c r="A6222">
        <f ca="1">33239.1664805458*(((RANDBETWEEN(3800,4910))))</f>
        <v>148080486.67083192</v>
      </c>
      <c r="B6222">
        <v>143485263.5419206</v>
      </c>
    </row>
    <row r="6223" spans="1:2" x14ac:dyDescent="0.25">
      <c r="A6223">
        <f ca="1">39126.5081082649*(((RANDBETWEEN(3800,4910))))</f>
        <v>183151184.45478791</v>
      </c>
      <c r="B6223">
        <v>182148838.13839132</v>
      </c>
    </row>
    <row r="6224" spans="1:2" x14ac:dyDescent="0.25">
      <c r="A6224">
        <f ca="1">30881.9426252989*(((RANDBETWEEN(3800,4910))))</f>
        <v>121736617.82892831</v>
      </c>
      <c r="B6224">
        <v>170262255.76887402</v>
      </c>
    </row>
    <row r="6225" spans="1:2" x14ac:dyDescent="0.25">
      <c r="A6225">
        <f ca="1">38680.882921062*(((RANDBETWEEN(3800,4910))))</f>
        <v>173715845.19848952</v>
      </c>
      <c r="B6225">
        <v>201601789.28407514</v>
      </c>
    </row>
    <row r="6226" spans="1:2" x14ac:dyDescent="0.25">
      <c r="A6226">
        <f ca="1">34675.0577733797*(((RANDBETWEEN(3800,4910))))</f>
        <v>168832856.29858559</v>
      </c>
      <c r="B6226">
        <v>144193737.15400925</v>
      </c>
    </row>
    <row r="6227" spans="1:2" x14ac:dyDescent="0.25">
      <c r="A6227">
        <f ca="1">34685.7908352969*(((RANDBETWEEN(3800,4910))))</f>
        <v>165069678.58517814</v>
      </c>
      <c r="B6227">
        <v>150483685.2813873</v>
      </c>
    </row>
    <row r="6228" spans="1:2" x14ac:dyDescent="0.25">
      <c r="A6228">
        <f ca="1">31849.3372904524*(((RANDBETWEEN(3800,4910))))</f>
        <v>133639819.27073821</v>
      </c>
      <c r="B6228">
        <v>175930414.55167904</v>
      </c>
    </row>
    <row r="6229" spans="1:2" x14ac:dyDescent="0.25">
      <c r="A6229">
        <f ca="1">35532.7733906935*(((RANDBETWEEN(3800,4910))))</f>
        <v>157658915.53450727</v>
      </c>
      <c r="B6229">
        <v>163712920.20686334</v>
      </c>
    </row>
    <row r="6230" spans="1:2" x14ac:dyDescent="0.25">
      <c r="A6230">
        <f ca="1">31566.230306524*(((RANDBETWEEN(3800,4910))))</f>
        <v>132294071.21464194</v>
      </c>
      <c r="B6230">
        <v>168497249.69859383</v>
      </c>
    </row>
    <row r="6231" spans="1:2" x14ac:dyDescent="0.25">
      <c r="A6231">
        <f ca="1">32083.6048016294*(((RANDBETWEEN(3800,4910))))</f>
        <v>154899643.98226669</v>
      </c>
      <c r="B6231">
        <v>176443287.56787896</v>
      </c>
    </row>
    <row r="6232" spans="1:2" x14ac:dyDescent="0.25">
      <c r="A6232">
        <f ca="1">32407.0113543481*(((RANDBETWEEN(3800,4910))))</f>
        <v>156849934.95504478</v>
      </c>
      <c r="B6232">
        <v>151735773.58208495</v>
      </c>
    </row>
    <row r="6233" spans="1:2" x14ac:dyDescent="0.25">
      <c r="A6233">
        <f ca="1">33054.175806272*(((RANDBETWEEN(3800,4910))))</f>
        <v>134794928.93797734</v>
      </c>
      <c r="B6233">
        <v>161433581.73865896</v>
      </c>
    </row>
    <row r="6234" spans="1:2" x14ac:dyDescent="0.25">
      <c r="A6234">
        <f ca="1">30416.1426408791*(((RANDBETWEEN(3800,4910))))</f>
        <v>138575945.87184528</v>
      </c>
      <c r="B6234">
        <v>157421767.15586555</v>
      </c>
    </row>
    <row r="6235" spans="1:2" x14ac:dyDescent="0.25">
      <c r="A6235">
        <f ca="1">32136.8833550655*(((RANDBETWEEN(3800,4910))))</f>
        <v>138831336.09388298</v>
      </c>
      <c r="B6235">
        <v>188375837.57132307</v>
      </c>
    </row>
    <row r="6236" spans="1:2" x14ac:dyDescent="0.25">
      <c r="A6236">
        <f ca="1">31551.6486737363*(((RANDBETWEEN(3800,4910))))</f>
        <v>133684335.43062069</v>
      </c>
      <c r="B6236">
        <v>162229584.12900999</v>
      </c>
    </row>
    <row r="6237" spans="1:2" x14ac:dyDescent="0.25">
      <c r="A6237">
        <f ca="1">31843.575618995*(((RANDBETWEEN(3800,4910))))</f>
        <v>143359777.43671548</v>
      </c>
      <c r="B6237">
        <v>160274864.32752746</v>
      </c>
    </row>
    <row r="6238" spans="1:2" x14ac:dyDescent="0.25">
      <c r="A6238">
        <f ca="1">30055.2244185095*(((RANDBETWEEN(3800,4910))))</f>
        <v>125961445.53797331</v>
      </c>
      <c r="B6238">
        <v>194122552.34630707</v>
      </c>
    </row>
    <row r="6239" spans="1:2" x14ac:dyDescent="0.25">
      <c r="A6239">
        <f ca="1">32539.0849385682*(((RANDBETWEEN(3800,4910))))</f>
        <v>136436383.14741641</v>
      </c>
      <c r="B6239">
        <v>147430803.13434896</v>
      </c>
    </row>
    <row r="6240" spans="1:2" x14ac:dyDescent="0.25">
      <c r="A6240">
        <f ca="1">32739.6077962053*(((RANDBETWEEN(3800,4910))))</f>
        <v>134854444.51256961</v>
      </c>
      <c r="B6240">
        <v>146266924.07819951</v>
      </c>
    </row>
    <row r="6241" spans="1:2" x14ac:dyDescent="0.25">
      <c r="A6241">
        <f ca="1">31737.7943243645*(((RANDBETWEEN(3800,4910))))</f>
        <v>127046390.68043102</v>
      </c>
      <c r="B6241">
        <v>183759989.89156777</v>
      </c>
    </row>
    <row r="6242" spans="1:2" x14ac:dyDescent="0.25">
      <c r="A6242">
        <f ca="1">40037.242231112*(((RANDBETWEEN(3800,4910))))</f>
        <v>166594964.92365718</v>
      </c>
      <c r="B6242">
        <v>173435926.27993619</v>
      </c>
    </row>
    <row r="6243" spans="1:2" x14ac:dyDescent="0.25">
      <c r="A6243">
        <f ca="1">31647.7340555899*(((RANDBETWEEN(3800,4910))))</f>
        <v>141085598.41981974</v>
      </c>
      <c r="B6243">
        <v>144375316.4205685</v>
      </c>
    </row>
    <row r="6244" spans="1:2" x14ac:dyDescent="0.25">
      <c r="A6244">
        <f ca="1">38399.4300737827*(((RANDBETWEEN(3800,4910))))</f>
        <v>175216599.4266704</v>
      </c>
      <c r="B6244">
        <v>153505421.27190089</v>
      </c>
    </row>
    <row r="6245" spans="1:2" x14ac:dyDescent="0.25">
      <c r="A6245">
        <f ca="1">33422.4759216749*(((RANDBETWEEN(3800,4910))))</f>
        <v>149866382.03279018</v>
      </c>
      <c r="B6245">
        <v>144009410.03555289</v>
      </c>
    </row>
    <row r="6246" spans="1:2" x14ac:dyDescent="0.25">
      <c r="A6246">
        <f ca="1">32359.3054200731*(((RANDBETWEEN(3800,4910))))</f>
        <v>158690033.78003824</v>
      </c>
      <c r="B6246">
        <v>153777804.40850812</v>
      </c>
    </row>
    <row r="6247" spans="1:2" x14ac:dyDescent="0.25">
      <c r="A6247">
        <f ca="1">30657.4414867823*(((RANDBETWEEN(3800,4910))))</f>
        <v>122445821.2982087</v>
      </c>
      <c r="B6247">
        <v>146211300.918652</v>
      </c>
    </row>
    <row r="6248" spans="1:2" x14ac:dyDescent="0.25">
      <c r="A6248">
        <f ca="1">35080.6368295352*(((RANDBETWEEN(3800,4910))))</f>
        <v>159195929.93243057</v>
      </c>
      <c r="B6248">
        <v>143292072.49863681</v>
      </c>
    </row>
    <row r="6249" spans="1:2" x14ac:dyDescent="0.25">
      <c r="A6249">
        <f ca="1">31717.9987874605*(((RANDBETWEEN(3800,4910))))</f>
        <v>136863164.76789191</v>
      </c>
      <c r="B6249">
        <v>159800323.23693681</v>
      </c>
    </row>
    <row r="6250" spans="1:2" x14ac:dyDescent="0.25">
      <c r="A6250">
        <f ca="1">30541.2443729145*(((RANDBETWEEN(3800,4910))))</f>
        <v>138779414.43052354</v>
      </c>
      <c r="B6250">
        <v>175453398.32974082</v>
      </c>
    </row>
    <row r="6251" spans="1:2" x14ac:dyDescent="0.25">
      <c r="A6251">
        <f ca="1">30743.6870644667*(((RANDBETWEEN(3800,4910))))</f>
        <v>139545595.5856145</v>
      </c>
      <c r="B6251">
        <v>150277565.41529658</v>
      </c>
    </row>
    <row r="6252" spans="1:2" x14ac:dyDescent="0.25">
      <c r="A6252">
        <f ca="1">32269.9743039003*(((RANDBETWEEN(3800,4910))))</f>
        <v>146602493.26261917</v>
      </c>
      <c r="B6252">
        <v>143533161.30807409</v>
      </c>
    </row>
    <row r="6253" spans="1:2" x14ac:dyDescent="0.25">
      <c r="A6253">
        <f ca="1">29970.2769449235*(((RANDBETWEEN(3800,4910))))</f>
        <v>114156784.88321362</v>
      </c>
      <c r="B6253">
        <v>203095132.06770527</v>
      </c>
    </row>
    <row r="6254" spans="1:2" x14ac:dyDescent="0.25">
      <c r="A6254">
        <f ca="1">32152.9584858956*(((RANDBETWEEN(3800,4910))))</f>
        <v>156231225.28296661</v>
      </c>
      <c r="B6254">
        <v>164878563.69428462</v>
      </c>
    </row>
    <row r="6255" spans="1:2" x14ac:dyDescent="0.25">
      <c r="A6255">
        <f ca="1">31081.9509028646*(((RANDBETWEEN(3800,4910))))</f>
        <v>149721757.49909857</v>
      </c>
      <c r="B6255">
        <v>192212652.69746569</v>
      </c>
    </row>
    <row r="6256" spans="1:2" x14ac:dyDescent="0.25">
      <c r="A6256">
        <f ca="1">34330.6804853938*(((RANDBETWEEN(3800,4910))))</f>
        <v>152599874.75757554</v>
      </c>
      <c r="B6256">
        <v>166234351.89498335</v>
      </c>
    </row>
    <row r="6257" spans="1:2" x14ac:dyDescent="0.25">
      <c r="A6257">
        <f ca="1">32267.2485517463*(((RANDBETWEEN(3800,4910))))</f>
        <v>127649235.27070838</v>
      </c>
      <c r="B6257">
        <v>182964186.85143054</v>
      </c>
    </row>
    <row r="6258" spans="1:2" x14ac:dyDescent="0.25">
      <c r="A6258">
        <f ca="1">35025.6347840053*(((RANDBETWEEN(3800,4910))))</f>
        <v>144445717.84923807</v>
      </c>
      <c r="B6258">
        <v>166798805.56711155</v>
      </c>
    </row>
    <row r="6259" spans="1:2" x14ac:dyDescent="0.25">
      <c r="A6259">
        <f ca="1">32026.2194423064*(((RANDBETWEEN(3800,4910))))</f>
        <v>129289847.88859086</v>
      </c>
      <c r="B6259">
        <v>185326707.77553445</v>
      </c>
    </row>
    <row r="6260" spans="1:2" x14ac:dyDescent="0.25">
      <c r="A6260">
        <f ca="1">32864.3124011209*(((RANDBETWEEN(3800,4910))))</f>
        <v>155251011.78289521</v>
      </c>
      <c r="B6260">
        <v>150665827.36524314</v>
      </c>
    </row>
    <row r="6261" spans="1:2" x14ac:dyDescent="0.25">
      <c r="A6261">
        <f ca="1">37642.4621888972*(((RANDBETWEEN(3800,4910))))</f>
        <v>143041356.31780952</v>
      </c>
      <c r="B6261">
        <v>176936261.93878824</v>
      </c>
    </row>
    <row r="6262" spans="1:2" x14ac:dyDescent="0.25">
      <c r="A6262">
        <f ca="1">28685.8782066652*(((RANDBETWEEN(3800,4910))))</f>
        <v>118730849.89738721</v>
      </c>
      <c r="B6262">
        <v>146804511.90169302</v>
      </c>
    </row>
    <row r="6263" spans="1:2" x14ac:dyDescent="0.25">
      <c r="A6263">
        <f ca="1">33045.5123211666*(((RANDBETWEEN(3800,4910))))</f>
        <v>127654814.09666663</v>
      </c>
      <c r="B6263">
        <v>150513633.73493358</v>
      </c>
    </row>
    <row r="6264" spans="1:2" x14ac:dyDescent="0.25">
      <c r="A6264">
        <f ca="1">33321.160735302*(((RANDBETWEEN(3800,4910))))</f>
        <v>141948144.73238662</v>
      </c>
      <c r="B6264">
        <v>169777540.97051996</v>
      </c>
    </row>
    <row r="6265" spans="1:2" x14ac:dyDescent="0.25">
      <c r="A6265">
        <f ca="1">41527.9032304267*(((RANDBETWEEN(3800,4910))))</f>
        <v>163952161.9537248</v>
      </c>
      <c r="B6265">
        <v>165854260.44973952</v>
      </c>
    </row>
    <row r="6266" spans="1:2" x14ac:dyDescent="0.25">
      <c r="A6266">
        <f ca="1">27643.0797462657*(((RANDBETWEEN(3800,4910))))</f>
        <v>129590757.85049351</v>
      </c>
      <c r="B6266">
        <v>178496631.41413116</v>
      </c>
    </row>
    <row r="6267" spans="1:2" x14ac:dyDescent="0.25">
      <c r="A6267">
        <f ca="1">38604.6667178337*(((RANDBETWEEN(3800,4910))))</f>
        <v>187116819.58133996</v>
      </c>
      <c r="B6267">
        <v>193284628.70041695</v>
      </c>
    </row>
    <row r="6268" spans="1:2" x14ac:dyDescent="0.25">
      <c r="A6268">
        <f ca="1">34465.7141794967*(((RANDBETWEEN(3800,4910))))</f>
        <v>151304485.2479907</v>
      </c>
      <c r="B6268">
        <v>174814325.38959676</v>
      </c>
    </row>
    <row r="6269" spans="1:2" x14ac:dyDescent="0.25">
      <c r="A6269">
        <f ca="1">31089.4670958941*(((RANDBETWEEN(3800,4910))))</f>
        <v>127373546.69187826</v>
      </c>
      <c r="B6269">
        <v>177515925.34994873</v>
      </c>
    </row>
    <row r="6270" spans="1:2" x14ac:dyDescent="0.25">
      <c r="A6270">
        <f ca="1">36561.294157635*(((RANDBETWEEN(3800,4910))))</f>
        <v>171874643.83504206</v>
      </c>
      <c r="B6270">
        <v>160647517.39916837</v>
      </c>
    </row>
    <row r="6271" spans="1:2" x14ac:dyDescent="0.25">
      <c r="A6271">
        <f ca="1">33565.6747014925*(((RANDBETWEEN(3800,4910))))</f>
        <v>128288008.70910439</v>
      </c>
      <c r="B6271">
        <v>149928386.22307977</v>
      </c>
    </row>
    <row r="6272" spans="1:2" x14ac:dyDescent="0.25">
      <c r="A6272">
        <f ca="1">38128.360564964*(((RANDBETWEEN(3800,4910))))</f>
        <v>170395643.36482421</v>
      </c>
      <c r="B6272">
        <v>173080914.27222297</v>
      </c>
    </row>
    <row r="6273" spans="1:2" x14ac:dyDescent="0.25">
      <c r="A6273">
        <f ca="1">34041.2611405457*(((RANDBETWEEN(3800,4910))))</f>
        <v>155568563.41229382</v>
      </c>
      <c r="B6273">
        <v>195892569.76180649</v>
      </c>
    </row>
    <row r="6274" spans="1:2" x14ac:dyDescent="0.25">
      <c r="A6274">
        <f ca="1">34586.9015327105*(((RANDBETWEEN(3800,4910))))</f>
        <v>162489263.40067375</v>
      </c>
      <c r="B6274">
        <v>152095316.55499992</v>
      </c>
    </row>
    <row r="6275" spans="1:2" x14ac:dyDescent="0.25">
      <c r="A6275">
        <f ca="1">33818.4188233146*(((RANDBETWEEN(3800,4910))))</f>
        <v>165507341.72130167</v>
      </c>
      <c r="B6275">
        <v>200628100.58979434</v>
      </c>
    </row>
    <row r="6276" spans="1:2" x14ac:dyDescent="0.25">
      <c r="A6276">
        <f ca="1">33791.6980758358*(((RANDBETWEEN(3800,4910))))</f>
        <v>165140028.49660954</v>
      </c>
      <c r="B6276">
        <v>152661635.64427117</v>
      </c>
    </row>
    <row r="6277" spans="1:2" x14ac:dyDescent="0.25">
      <c r="A6277">
        <f ca="1">36462.9162597251*(((RANDBETWEEN(3800,4910))))</f>
        <v>146653849.19661453</v>
      </c>
      <c r="B6277">
        <v>170123131.75581983</v>
      </c>
    </row>
    <row r="6278" spans="1:2" x14ac:dyDescent="0.25">
      <c r="A6278">
        <f ca="1">33116.0357533826*(((RANDBETWEEN(3800,4910))))</f>
        <v>149485785.39076898</v>
      </c>
      <c r="B6278">
        <v>176814899.33470958</v>
      </c>
    </row>
    <row r="6279" spans="1:2" x14ac:dyDescent="0.25">
      <c r="A6279">
        <f ca="1">31249.7507499198*(((RANDBETWEEN(3800,4910))))</f>
        <v>140623878.37463897</v>
      </c>
      <c r="B6279">
        <v>150670500.55598029</v>
      </c>
    </row>
    <row r="6280" spans="1:2" x14ac:dyDescent="0.25">
      <c r="A6280">
        <f ca="1">38967.5028382481*(((RANDBETWEEN(3800,4910))))</f>
        <v>188018201.19454736</v>
      </c>
      <c r="B6280">
        <v>186630571.22538841</v>
      </c>
    </row>
    <row r="6281" spans="1:2" x14ac:dyDescent="0.25">
      <c r="A6281">
        <f ca="1">37668.6692700074*(((RANDBETWEEN(3800,4910))))</f>
        <v>175573667.46750453</v>
      </c>
      <c r="B6281">
        <v>156769540.18436289</v>
      </c>
    </row>
    <row r="6282" spans="1:2" x14ac:dyDescent="0.25">
      <c r="A6282">
        <f ca="1">30806.5326875399*(((RANDBETWEEN(3800,4910))))</f>
        <v>131759540.30460811</v>
      </c>
      <c r="B6282">
        <v>156012226.30768433</v>
      </c>
    </row>
    <row r="6283" spans="1:2" x14ac:dyDescent="0.25">
      <c r="A6283">
        <f ca="1">31187.1618981625*(((RANDBETWEEN(3800,4910))))</f>
        <v>142743640.00788984</v>
      </c>
      <c r="B6283">
        <v>201128236.50228435</v>
      </c>
    </row>
    <row r="6284" spans="1:2" x14ac:dyDescent="0.25">
      <c r="A6284">
        <f ca="1">37874.3668861798*(((RANDBETWEEN(3800,4910))))</f>
        <v>158731471.61997962</v>
      </c>
      <c r="B6284">
        <v>170324272.17308906</v>
      </c>
    </row>
    <row r="6285" spans="1:2" x14ac:dyDescent="0.25">
      <c r="A6285">
        <f ca="1">35316.6779978341*(((RANDBETWEEN(3800,4910))))</f>
        <v>161538485.16209328</v>
      </c>
      <c r="B6285">
        <v>201842961.05338556</v>
      </c>
    </row>
    <row r="6286" spans="1:2" x14ac:dyDescent="0.25">
      <c r="A6286">
        <f ca="1">32303.3434318023*(((RANDBETWEEN(3800,4910))))</f>
        <v>147367852.73588219</v>
      </c>
      <c r="B6286">
        <v>156712005.36260539</v>
      </c>
    </row>
    <row r="6287" spans="1:2" x14ac:dyDescent="0.25">
      <c r="A6287">
        <f ca="1">32214.1383279945*(((RANDBETWEEN(3800,4910))))</f>
        <v>133753102.33783333</v>
      </c>
      <c r="B6287">
        <v>160278693.12567821</v>
      </c>
    </row>
    <row r="6288" spans="1:2" x14ac:dyDescent="0.25">
      <c r="A6288">
        <f ca="1">33875.7904071848*(((RANDBETWEEN(3800,4910))))</f>
        <v>132657595.23453574</v>
      </c>
      <c r="B6288">
        <v>156527199.15478322</v>
      </c>
    </row>
    <row r="6289" spans="1:2" x14ac:dyDescent="0.25">
      <c r="A6289">
        <f ca="1">28302.9435009695*(((RANDBETWEEN(3800,4910))))</f>
        <v>130278448.93496279</v>
      </c>
      <c r="B6289">
        <v>146509375.64113444</v>
      </c>
    </row>
    <row r="6290" spans="1:2" x14ac:dyDescent="0.25">
      <c r="A6290">
        <f ca="1">31105.1702869097*(((RANDBETWEEN(3800,4910))))</f>
        <v>122398845.07898973</v>
      </c>
      <c r="B6290">
        <v>161438860.50073999</v>
      </c>
    </row>
    <row r="6291" spans="1:2" x14ac:dyDescent="0.25">
      <c r="A6291">
        <f ca="1">33531.3688644582*(((RANDBETWEEN(3800,4910))))</f>
        <v>136137357.58970046</v>
      </c>
      <c r="B6291">
        <v>169053173.62551355</v>
      </c>
    </row>
    <row r="6292" spans="1:2" x14ac:dyDescent="0.25">
      <c r="A6292">
        <f ca="1">29227.4656741976*(((RANDBETWEEN(3800,4910))))</f>
        <v>129214625.74562767</v>
      </c>
      <c r="B6292">
        <v>174051780.74355713</v>
      </c>
    </row>
    <row r="6293" spans="1:2" x14ac:dyDescent="0.25">
      <c r="A6293">
        <f ca="1">34408.6152634036*(((RANDBETWEEN(3800,4910))))</f>
        <v>146683926.86788973</v>
      </c>
      <c r="B6293">
        <v>177147711.82633457</v>
      </c>
    </row>
    <row r="6294" spans="1:2" x14ac:dyDescent="0.25">
      <c r="A6294">
        <f ca="1">36200.4372666398*(((RANDBETWEEN(3800,4910))))</f>
        <v>153779457.50868568</v>
      </c>
      <c r="B6294">
        <v>157037492.08688217</v>
      </c>
    </row>
    <row r="6295" spans="1:2" x14ac:dyDescent="0.25">
      <c r="A6295">
        <f ca="1">31153.5902147687*(((RANDBETWEEN(3800,4910))))</f>
        <v>132620833.54427043</v>
      </c>
      <c r="B6295">
        <v>187601828.36190969</v>
      </c>
    </row>
    <row r="6296" spans="1:2" x14ac:dyDescent="0.25">
      <c r="A6296">
        <f ca="1">31139.0414167169*(((RANDBETWEEN(3800,4910))))</f>
        <v>138724429.51147392</v>
      </c>
      <c r="B6296">
        <v>174066251.75628319</v>
      </c>
    </row>
    <row r="6297" spans="1:2" x14ac:dyDescent="0.25">
      <c r="A6297">
        <f ca="1">30730.948160698*(((RANDBETWEEN(3800,4910))))</f>
        <v>146832470.31181511</v>
      </c>
      <c r="B6297">
        <v>203272732.37775585</v>
      </c>
    </row>
    <row r="6298" spans="1:2" x14ac:dyDescent="0.25">
      <c r="A6298">
        <f ca="1">35424.9956226506*(((RANDBETWEEN(3800,4910))))</f>
        <v>159377055.30630508</v>
      </c>
      <c r="B6298">
        <v>146594174.30117124</v>
      </c>
    </row>
    <row r="6299" spans="1:2" x14ac:dyDescent="0.25">
      <c r="A6299">
        <f ca="1">29571.2361744136*(((RANDBETWEEN(3800,4910))))</f>
        <v>139487521.03470898</v>
      </c>
      <c r="B6299">
        <v>163020653.63088784</v>
      </c>
    </row>
    <row r="6300" spans="1:2" x14ac:dyDescent="0.25">
      <c r="A6300">
        <f ca="1">35180.0732538531*(((RANDBETWEEN(3800,4910))))</f>
        <v>149444951.1823681</v>
      </c>
      <c r="B6300">
        <v>203165975.46748438</v>
      </c>
    </row>
    <row r="6301" spans="1:2" x14ac:dyDescent="0.25">
      <c r="A6301">
        <f ca="1">33915.4762164236*(((RANDBETWEEN(3800,4910))))</f>
        <v>151873502.49714476</v>
      </c>
      <c r="B6301">
        <v>172715455.24015141</v>
      </c>
    </row>
    <row r="6302" spans="1:2" x14ac:dyDescent="0.25">
      <c r="A6302">
        <f ca="1">34212.8335055108*(((RANDBETWEEN(3800,4910))))</f>
        <v>141401640.8782762</v>
      </c>
      <c r="B6302">
        <v>167612434.53582373</v>
      </c>
    </row>
    <row r="6303" spans="1:2" x14ac:dyDescent="0.25">
      <c r="A6303">
        <f ca="1">32528.6707451188*(((RANDBETWEEN(3800,4910))))</f>
        <v>144297183.42534712</v>
      </c>
      <c r="B6303">
        <v>190415623.19090977</v>
      </c>
    </row>
    <row r="6304" spans="1:2" x14ac:dyDescent="0.25">
      <c r="A6304">
        <f ca="1">42061.8199791861*(((RANDBETWEEN(3800,4910))))</f>
        <v>175145418.39333105</v>
      </c>
      <c r="B6304">
        <v>146339953.16795728</v>
      </c>
    </row>
    <row r="6305" spans="1:2" x14ac:dyDescent="0.25">
      <c r="A6305">
        <f ca="1">39760.1704845112*(((RANDBETWEEN(3800,4910))))</f>
        <v>153991140.28651175</v>
      </c>
      <c r="B6305">
        <v>167886374.34501687</v>
      </c>
    </row>
    <row r="6306" spans="1:2" x14ac:dyDescent="0.25">
      <c r="A6306">
        <f ca="1">30131.7927586269*(((RANDBETWEEN(3800,4910))))</f>
        <v>144783264.20520246</v>
      </c>
      <c r="B6306">
        <v>145765178.71335733</v>
      </c>
    </row>
    <row r="6307" spans="1:2" x14ac:dyDescent="0.25">
      <c r="A6307">
        <f ca="1">31336.020853326*(((RANDBETWEEN(3800,4910))))</f>
        <v>119672263.638852</v>
      </c>
      <c r="B6307">
        <v>199650548.34050152</v>
      </c>
    </row>
    <row r="6308" spans="1:2" x14ac:dyDescent="0.25">
      <c r="A6308">
        <f ca="1">31639.6009414091*(((RANDBETWEEN(3800,4910))))</f>
        <v>131082866.70025787</v>
      </c>
      <c r="B6308">
        <v>157558027.18219292</v>
      </c>
    </row>
    <row r="6309" spans="1:2" x14ac:dyDescent="0.25">
      <c r="A6309">
        <f ca="1">34141.4954267431*(((RANDBETWEEN(3800,4910))))</f>
        <v>149437325.4828546</v>
      </c>
      <c r="B6309">
        <v>151605110.91046995</v>
      </c>
    </row>
    <row r="6310" spans="1:2" x14ac:dyDescent="0.25">
      <c r="A6310">
        <f ca="1">36409.3982396306*(((RANDBETWEEN(3800,4910))))</f>
        <v>147931385.04761893</v>
      </c>
      <c r="B6310">
        <v>163153040.32818925</v>
      </c>
    </row>
    <row r="6311" spans="1:2" x14ac:dyDescent="0.25">
      <c r="A6311">
        <f ca="1">38030.4827235547*(((RANDBETWEEN(3800,4910))))</f>
        <v>169653983.42977765</v>
      </c>
      <c r="B6311">
        <v>174824652.5121302</v>
      </c>
    </row>
    <row r="6312" spans="1:2" x14ac:dyDescent="0.25">
      <c r="A6312">
        <f ca="1">32472.0213933555*(((RANDBETWEEN(3800,4910))))</f>
        <v>156515143.11597371</v>
      </c>
      <c r="B6312">
        <v>170379589.89018196</v>
      </c>
    </row>
    <row r="6313" spans="1:2" x14ac:dyDescent="0.25">
      <c r="A6313">
        <f ca="1">31228.8921054*(((RANDBETWEEN(3800,4910))))</f>
        <v>134971271.67953885</v>
      </c>
      <c r="B6313">
        <v>159948069.55459216</v>
      </c>
    </row>
    <row r="6314" spans="1:2" x14ac:dyDescent="0.25">
      <c r="A6314">
        <f ca="1">31400.0764959144*(((RANDBETWEEN(3800,4910))))</f>
        <v>145759155.09403473</v>
      </c>
      <c r="B6314">
        <v>179040759.29845583</v>
      </c>
    </row>
    <row r="6315" spans="1:2" x14ac:dyDescent="0.25">
      <c r="A6315">
        <f ca="1">33663.8497854661*(((RANDBETWEEN(3800,4910))))</f>
        <v>132770223.55387831</v>
      </c>
      <c r="B6315">
        <v>156561303.16427147</v>
      </c>
    </row>
    <row r="6316" spans="1:2" x14ac:dyDescent="0.25">
      <c r="A6316">
        <f ca="1">30021.1692752992*(((RANDBETWEEN(3800,4910))))</f>
        <v>133774330.29073322</v>
      </c>
      <c r="B6316">
        <v>190607495.0864765</v>
      </c>
    </row>
    <row r="6317" spans="1:2" x14ac:dyDescent="0.25">
      <c r="A6317">
        <f ca="1">35264.5094948434*(((RANDBETWEEN(3800,4910))))</f>
        <v>158020267.04639336</v>
      </c>
      <c r="B6317">
        <v>174249528.4109118</v>
      </c>
    </row>
    <row r="6318" spans="1:2" x14ac:dyDescent="0.25">
      <c r="A6318">
        <f ca="1">38708.2608192789*(((RANDBETWEEN(3800,4910))))</f>
        <v>169619598.91008028</v>
      </c>
      <c r="B6318">
        <v>170603871.77514392</v>
      </c>
    </row>
    <row r="6319" spans="1:2" x14ac:dyDescent="0.25">
      <c r="A6319">
        <f ca="1">30873.2298600129*(((RANDBETWEEN(3800,4910))))</f>
        <v>149951277.43008286</v>
      </c>
      <c r="B6319">
        <v>187632352.22065434</v>
      </c>
    </row>
    <row r="6320" spans="1:2" x14ac:dyDescent="0.25">
      <c r="A6320">
        <f ca="1">34291.4351435721*(((RANDBETWEEN(3800,4910))))</f>
        <v>135965540.3442634</v>
      </c>
      <c r="B6320">
        <v>157191720.83630854</v>
      </c>
    </row>
    <row r="6321" spans="1:2" x14ac:dyDescent="0.25">
      <c r="A6321">
        <f ca="1">27769.8809443662*(((RANDBETWEEN(3800,4910))))</f>
        <v>119327178.41794163</v>
      </c>
      <c r="B6321">
        <v>178882669.50430182</v>
      </c>
    </row>
    <row r="6322" spans="1:2" x14ac:dyDescent="0.25">
      <c r="A6322">
        <f ca="1">37584.9077203492*(((RANDBETWEEN(3800,4910))))</f>
        <v>180445141.96539629</v>
      </c>
      <c r="B6322">
        <v>168750742.82061544</v>
      </c>
    </row>
    <row r="6323" spans="1:2" x14ac:dyDescent="0.25">
      <c r="A6323">
        <f ca="1">33883.4230569701*(((RANDBETWEEN(3800,4910))))</f>
        <v>157049665.86905652</v>
      </c>
      <c r="B6323">
        <v>160806414.7174592</v>
      </c>
    </row>
    <row r="6324" spans="1:2" x14ac:dyDescent="0.25">
      <c r="A6324">
        <f ca="1">32530.4207977771*(((RANDBETWEEN(3800,4910))))</f>
        <v>158683392.65155691</v>
      </c>
      <c r="B6324">
        <v>164735614.3913219</v>
      </c>
    </row>
    <row r="6325" spans="1:2" x14ac:dyDescent="0.25">
      <c r="A6325">
        <f ca="1">39826.8425873197*(((RANDBETWEEN(3800,4910))))</f>
        <v>153174036.59083158</v>
      </c>
      <c r="B6325">
        <v>199764871.01881257</v>
      </c>
    </row>
    <row r="6326" spans="1:2" x14ac:dyDescent="0.25">
      <c r="A6326">
        <f ca="1">38025.6905576963*(((RANDBETWEEN(3800,4910))))</f>
        <v>173511226.01476827</v>
      </c>
      <c r="B6326">
        <v>153485237.23368037</v>
      </c>
    </row>
    <row r="6327" spans="1:2" x14ac:dyDescent="0.25">
      <c r="A6327">
        <f ca="1">30351.5028457137*(((RANDBETWEEN(3800,4910))))</f>
        <v>148965175.96676305</v>
      </c>
      <c r="B6327">
        <v>188211638.80815482</v>
      </c>
    </row>
    <row r="6328" spans="1:2" x14ac:dyDescent="0.25">
      <c r="A6328">
        <f ca="1">32351.5453765756*(((RANDBETWEEN(3800,4910))))</f>
        <v>137397013.21431658</v>
      </c>
      <c r="B6328">
        <v>158442007.88727438</v>
      </c>
    </row>
    <row r="6329" spans="1:2" x14ac:dyDescent="0.25">
      <c r="A6329">
        <f ca="1">37698.9320613302*(((RANDBETWEEN(3800,4910))))</f>
        <v>143783726.88191324</v>
      </c>
      <c r="B6329">
        <v>147442332.32601976</v>
      </c>
    </row>
    <row r="6330" spans="1:2" x14ac:dyDescent="0.25">
      <c r="A6330">
        <f ca="1">33423.2052640946*(((RANDBETWEEN(3800,4910))))</f>
        <v>135130018.88273439</v>
      </c>
      <c r="B6330">
        <v>150574109.52867937</v>
      </c>
    </row>
    <row r="6331" spans="1:2" x14ac:dyDescent="0.25">
      <c r="A6331">
        <f ca="1">30371.6131280829*(((RANDBETWEEN(3800,4910))))</f>
        <v>119117466.68834105</v>
      </c>
      <c r="B6331">
        <v>147012327.33859861</v>
      </c>
    </row>
    <row r="6332" spans="1:2" x14ac:dyDescent="0.25">
      <c r="A6332">
        <f ca="1">31727.9187226902*(((RANDBETWEEN(3800,4910))))</f>
        <v>135509940.86460969</v>
      </c>
      <c r="B6332">
        <v>203640893.64422694</v>
      </c>
    </row>
    <row r="6333" spans="1:2" x14ac:dyDescent="0.25">
      <c r="A6333">
        <f ca="1">31829.9813344619*(((RANDBETWEEN(3800,4910))))</f>
        <v>128338484.74055047</v>
      </c>
      <c r="B6333">
        <v>148405350.14990693</v>
      </c>
    </row>
    <row r="6334" spans="1:2" x14ac:dyDescent="0.25">
      <c r="A6334">
        <f ca="1">38393.6324818878*(((RANDBETWEEN(3800,4910))))</f>
        <v>149312836.72206181</v>
      </c>
      <c r="B6334">
        <v>176871761.25098825</v>
      </c>
    </row>
    <row r="6335" spans="1:2" x14ac:dyDescent="0.25">
      <c r="A6335">
        <f ca="1">29686.5458639247*(((RANDBETWEEN(3800,4910))))</f>
        <v>137923692.08379439</v>
      </c>
      <c r="B6335">
        <v>179012941.39796054</v>
      </c>
    </row>
    <row r="6336" spans="1:2" x14ac:dyDescent="0.25">
      <c r="A6336">
        <f ca="1">33597.1166113029*(((RANDBETWEEN(3800,4910))))</f>
        <v>147222564.99072936</v>
      </c>
      <c r="B6336">
        <v>163240694.80975741</v>
      </c>
    </row>
    <row r="6337" spans="1:2" x14ac:dyDescent="0.25">
      <c r="A6337">
        <f ca="1">33789.9148312409*(((RANDBETWEEN(3800,4910))))</f>
        <v>156852784.6466203</v>
      </c>
      <c r="B6337">
        <v>144719340.95211524</v>
      </c>
    </row>
    <row r="6338" spans="1:2" x14ac:dyDescent="0.25">
      <c r="A6338">
        <f ca="1">30847.0964816061*(((RANDBETWEEN(3800,4910))))</f>
        <v>150009430.19005054</v>
      </c>
      <c r="B6338">
        <v>149125937.77807736</v>
      </c>
    </row>
    <row r="6339" spans="1:2" x14ac:dyDescent="0.25">
      <c r="A6339">
        <f ca="1">34430.2116387229*(((RANDBETWEEN(3800,4910))))</f>
        <v>167743991.1038579</v>
      </c>
      <c r="B6339">
        <v>162363722.23321542</v>
      </c>
    </row>
    <row r="6340" spans="1:2" x14ac:dyDescent="0.25">
      <c r="A6340">
        <f ca="1">32480.8540228688*(((RANDBETWEEN(3800,4910))))</f>
        <v>132067152.45698462</v>
      </c>
      <c r="B6340">
        <v>145014635.44321102</v>
      </c>
    </row>
    <row r="6341" spans="1:2" x14ac:dyDescent="0.25">
      <c r="A6341">
        <f ca="1">30623.9329925642*(((RANDBETWEEN(3800,4910))))</f>
        <v>146566143.30241239</v>
      </c>
      <c r="B6341">
        <v>149091047.30605364</v>
      </c>
    </row>
    <row r="6342" spans="1:2" x14ac:dyDescent="0.25">
      <c r="A6342">
        <f ca="1">29312.9867661136*(((RANDBETWEEN(3800,4910))))</f>
        <v>135953632.62123466</v>
      </c>
      <c r="B6342">
        <v>144900304.32928658</v>
      </c>
    </row>
    <row r="6343" spans="1:2" x14ac:dyDescent="0.25">
      <c r="A6343">
        <f ca="1">40543.0618059958*(((RANDBETWEEN(3800,4910))))</f>
        <v>169753799.78170428</v>
      </c>
      <c r="B6343">
        <v>154078787.59638953</v>
      </c>
    </row>
    <row r="6344" spans="1:2" x14ac:dyDescent="0.25">
      <c r="A6344">
        <f ca="1">30643.9640784196*(((RANDBETWEEN(3800,4910))))</f>
        <v>119388884.04952258</v>
      </c>
      <c r="B6344">
        <v>146655763.11144549</v>
      </c>
    </row>
    <row r="6345" spans="1:2" x14ac:dyDescent="0.25">
      <c r="A6345">
        <f ca="1">34044.4893198561*(((RANDBETWEEN(3800,4910))))</f>
        <v>131207461.83872525</v>
      </c>
      <c r="B6345">
        <v>184804315.68072557</v>
      </c>
    </row>
    <row r="6346" spans="1:2" x14ac:dyDescent="0.25">
      <c r="A6346">
        <f ca="1">32756.4806439108*(((RANDBETWEEN(3800,4910))))</f>
        <v>129519124.46602319</v>
      </c>
      <c r="B6346">
        <v>171185226.89601791</v>
      </c>
    </row>
    <row r="6347" spans="1:2" x14ac:dyDescent="0.25">
      <c r="A6347">
        <f ca="1">32173.8724547306*(((RANDBETWEEN(3800,4910))))</f>
        <v>139634606.45353076</v>
      </c>
      <c r="B6347">
        <v>152019683.52706003</v>
      </c>
    </row>
    <row r="6348" spans="1:2" x14ac:dyDescent="0.25">
      <c r="A6348">
        <f ca="1">41945.6766811307*(((RANDBETWEEN(3800,4910))))</f>
        <v>160861670.07213613</v>
      </c>
      <c r="B6348">
        <v>184003998.04915357</v>
      </c>
    </row>
    <row r="6349" spans="1:2" x14ac:dyDescent="0.25">
      <c r="A6349">
        <f ca="1">39920.8125436469*(((RANDBETWEEN(3800,4910))))</f>
        <v>153814890.73067158</v>
      </c>
      <c r="B6349">
        <v>190576060.87862235</v>
      </c>
    </row>
    <row r="6350" spans="1:2" x14ac:dyDescent="0.25">
      <c r="A6350">
        <f ca="1">30388.9009258418*(((RANDBETWEEN(3800,4910))))</f>
        <v>119306825.03485484</v>
      </c>
      <c r="B6350">
        <v>145190718.17219287</v>
      </c>
    </row>
    <row r="6351" spans="1:2" x14ac:dyDescent="0.25">
      <c r="A6351">
        <f ca="1">34779.1073331102*(((RANDBETWEEN(3800,4910))))</f>
        <v>153793212.62701336</v>
      </c>
      <c r="B6351">
        <v>146222499.72730973</v>
      </c>
    </row>
    <row r="6352" spans="1:2" x14ac:dyDescent="0.25">
      <c r="A6352">
        <f ca="1">29167.8859935436*(((RANDBETWEEN(3800,4910))))</f>
        <v>114863135.04257472</v>
      </c>
      <c r="B6352">
        <v>158442539.61072081</v>
      </c>
    </row>
    <row r="6353" spans="1:2" x14ac:dyDescent="0.25">
      <c r="A6353">
        <f ca="1">41471.9376003997*(((RANDBETWEEN(3800,4910))))</f>
        <v>158422801.63352674</v>
      </c>
      <c r="B6353">
        <v>150503451.28681582</v>
      </c>
    </row>
    <row r="6354" spans="1:2" x14ac:dyDescent="0.25">
      <c r="A6354">
        <f ca="1">31550.6986844852*(((RANDBETWEEN(3800,4910))))</f>
        <v>151443353.68552902</v>
      </c>
      <c r="B6354">
        <v>160786537.08107811</v>
      </c>
    </row>
    <row r="6355" spans="1:2" x14ac:dyDescent="0.25">
      <c r="A6355">
        <f ca="1">29501.8124556801*(((RANDBETWEEN(3800,4910))))</f>
        <v>124792666.68752699</v>
      </c>
      <c r="B6355">
        <v>158889318.32424861</v>
      </c>
    </row>
    <row r="6356" spans="1:2" x14ac:dyDescent="0.25">
      <c r="A6356">
        <f ca="1">29530.5778898637*(((RANDBETWEEN(3800,4910))))</f>
        <v>138823246.66024902</v>
      </c>
      <c r="B6356">
        <v>146217599.99978632</v>
      </c>
    </row>
    <row r="6357" spans="1:2" x14ac:dyDescent="0.25">
      <c r="A6357">
        <f ca="1">30610.0392004502*(((RANDBETWEEN(3800,4910))))</f>
        <v>142948883.06610236</v>
      </c>
      <c r="B6357">
        <v>153996187.32156819</v>
      </c>
    </row>
    <row r="6358" spans="1:2" x14ac:dyDescent="0.25">
      <c r="A6358">
        <f ca="1">29049.8211642581*(((RANDBETWEEN(3800,4910))))</f>
        <v>135604565.19475684</v>
      </c>
      <c r="B6358">
        <v>164503826.73384494</v>
      </c>
    </row>
    <row r="6359" spans="1:2" x14ac:dyDescent="0.25">
      <c r="A6359">
        <f ca="1">29660.8059740231*(((RANDBETWEEN(3800,4910))))</f>
        <v>114876301.5373918</v>
      </c>
      <c r="B6359">
        <v>199246022.48249555</v>
      </c>
    </row>
    <row r="6360" spans="1:2" x14ac:dyDescent="0.25">
      <c r="A6360">
        <f ca="1">31133.8504811231*(((RANDBETWEEN(3800,4910))))</f>
        <v>145644152.55069369</v>
      </c>
      <c r="B6360">
        <v>181861192.06846464</v>
      </c>
    </row>
    <row r="6361" spans="1:2" x14ac:dyDescent="0.25">
      <c r="A6361">
        <f ca="1">36750.6994371104*(((RANDBETWEEN(3800,4910))))</f>
        <v>150714618.39158982</v>
      </c>
      <c r="B6361">
        <v>200448496.90755427</v>
      </c>
    </row>
    <row r="6362" spans="1:2" x14ac:dyDescent="0.25">
      <c r="A6362">
        <f ca="1">38305.1919022321*(((RANDBETWEEN(3800,4910))))</f>
        <v>175399473.72032076</v>
      </c>
      <c r="B6362">
        <v>163221146.58595318</v>
      </c>
    </row>
    <row r="6363" spans="1:2" x14ac:dyDescent="0.25">
      <c r="A6363">
        <f ca="1">32172.7789794648*(((RANDBETWEEN(3800,4910))))</f>
        <v>140176798.01352817</v>
      </c>
      <c r="B6363">
        <v>187730636.67306048</v>
      </c>
    </row>
    <row r="6364" spans="1:2" x14ac:dyDescent="0.25">
      <c r="A6364">
        <f ca="1">39071.9730463319*(((RANDBETWEEN(3800,4910))))</f>
        <v>159491793.97512698</v>
      </c>
      <c r="B6364">
        <v>171043897.91066134</v>
      </c>
    </row>
    <row r="6365" spans="1:2" x14ac:dyDescent="0.25">
      <c r="A6365">
        <f ca="1">29193.4807044088*(((RANDBETWEEN(3800,4910))))</f>
        <v>130845180.51716007</v>
      </c>
      <c r="B6365">
        <v>168220236.43968958</v>
      </c>
    </row>
    <row r="6366" spans="1:2" x14ac:dyDescent="0.25">
      <c r="A6366">
        <f ca="1">32853.6964785199*(((RANDBETWEEN(3800,4910))))</f>
        <v>141205187.46467832</v>
      </c>
      <c r="B6366">
        <v>157541875.20355827</v>
      </c>
    </row>
    <row r="6367" spans="1:2" x14ac:dyDescent="0.25">
      <c r="A6367">
        <f ca="1">42183.0380965677*(((RANDBETWEEN(3800,4910))))</f>
        <v>200706895.26346892</v>
      </c>
      <c r="B6367">
        <v>168535615.55638763</v>
      </c>
    </row>
    <row r="6368" spans="1:2" x14ac:dyDescent="0.25">
      <c r="A6368">
        <f ca="1">28377.0971095851*(((RANDBETWEEN(3800,4910))))</f>
        <v>134620948.68787155</v>
      </c>
      <c r="B6368">
        <v>163399776.25049645</v>
      </c>
    </row>
    <row r="6369" spans="1:2" x14ac:dyDescent="0.25">
      <c r="A6369">
        <f ca="1">33645.5585624554*(((RANDBETWEEN(3800,4910))))</f>
        <v>131823298.44770014</v>
      </c>
      <c r="B6369">
        <v>195580348.09382048</v>
      </c>
    </row>
    <row r="6370" spans="1:2" x14ac:dyDescent="0.25">
      <c r="A6370">
        <f ca="1">33736.0039264301*(((RANDBETWEEN(3800,4910))))</f>
        <v>153296401.84169838</v>
      </c>
      <c r="B6370">
        <v>195354406.65114552</v>
      </c>
    </row>
    <row r="6371" spans="1:2" x14ac:dyDescent="0.25">
      <c r="A6371">
        <f ca="1">31262.6025789191*(((RANDBETWEEN(3800,4910))))</f>
        <v>145902566.23581544</v>
      </c>
      <c r="B6371">
        <v>146505438.6645073</v>
      </c>
    </row>
    <row r="6372" spans="1:2" x14ac:dyDescent="0.25">
      <c r="A6372">
        <f ca="1">31037.8576179195*(((RANDBETWEEN(3800,4910))))</f>
        <v>134393923.48559141</v>
      </c>
      <c r="B6372">
        <v>182820246.75812021</v>
      </c>
    </row>
    <row r="6373" spans="1:2" x14ac:dyDescent="0.25">
      <c r="A6373">
        <f ca="1">40613.389886607*(((RANDBETWEEN(3800,4910))))</f>
        <v>196893714.17027092</v>
      </c>
      <c r="B6373">
        <v>144063732.14305362</v>
      </c>
    </row>
    <row r="6374" spans="1:2" x14ac:dyDescent="0.25">
      <c r="A6374">
        <f ca="1">32828.8675897278*(((RANDBETWEEN(3800,4910))))</f>
        <v>158629088.19356474</v>
      </c>
      <c r="B6374">
        <v>156687423.11764997</v>
      </c>
    </row>
    <row r="6375" spans="1:2" x14ac:dyDescent="0.25">
      <c r="A6375">
        <f ca="1">30342.9512864276*(((RANDBETWEEN(3800,4910))))</f>
        <v>125589475.37452386</v>
      </c>
      <c r="B6375">
        <v>144430646.85961965</v>
      </c>
    </row>
    <row r="6376" spans="1:2" x14ac:dyDescent="0.25">
      <c r="A6376">
        <f ca="1">32691.4493837439*(((RANDBETWEEN(3800,4910))))</f>
        <v>157278562.98519194</v>
      </c>
      <c r="B6376">
        <v>146766447.36226764</v>
      </c>
    </row>
    <row r="6377" spans="1:2" x14ac:dyDescent="0.25">
      <c r="A6377">
        <f ca="1">28190.5242403106*(((RANDBETWEEN(3800,4910))))</f>
        <v>137372424.62303352</v>
      </c>
      <c r="B6377">
        <v>144298575.95973897</v>
      </c>
    </row>
    <row r="6378" spans="1:2" x14ac:dyDescent="0.25">
      <c r="A6378">
        <f ca="1">31294.4409911843*(((RANDBETWEEN(3800,4910))))</f>
        <v>151527683.27931431</v>
      </c>
      <c r="B6378">
        <v>158055702.44526944</v>
      </c>
    </row>
    <row r="6379" spans="1:2" x14ac:dyDescent="0.25">
      <c r="A6379">
        <f ca="1">36254.1443252538*(((RANDBETWEEN(3800,4910))))</f>
        <v>159953284.76301977</v>
      </c>
      <c r="B6379">
        <v>179233555.26841712</v>
      </c>
    </row>
    <row r="6380" spans="1:2" x14ac:dyDescent="0.25">
      <c r="A6380">
        <f ca="1">32447.7486870702*(((RANDBETWEEN(3800,4910))))</f>
        <v>128201055.06261426</v>
      </c>
      <c r="B6380">
        <v>150096476.39063671</v>
      </c>
    </row>
    <row r="6381" spans="1:2" x14ac:dyDescent="0.25">
      <c r="A6381">
        <f ca="1">38518.9359590859*(((RANDBETWEEN(3800,4910))))</f>
        <v>185391638.77108052</v>
      </c>
      <c r="B6381">
        <v>174385785.52096441</v>
      </c>
    </row>
    <row r="6382" spans="1:2" x14ac:dyDescent="0.25">
      <c r="A6382">
        <f ca="1">29503.7488523561*(((RANDBETWEEN(3800,4910))))</f>
        <v>122588076.48153971</v>
      </c>
      <c r="B6382">
        <v>165342408.29504788</v>
      </c>
    </row>
    <row r="6383" spans="1:2" x14ac:dyDescent="0.25">
      <c r="A6383">
        <f ca="1">32366.081255084*(((RANDBETWEEN(3800,4910))))</f>
        <v>147848259.17322358</v>
      </c>
      <c r="B6383">
        <v>150663113.50757146</v>
      </c>
    </row>
    <row r="6384" spans="1:2" x14ac:dyDescent="0.25">
      <c r="A6384">
        <f ca="1">30579.0893768065*(((RANDBETWEEN(3800,4910))))</f>
        <v>134364518.72168782</v>
      </c>
      <c r="B6384">
        <v>146358144.13597959</v>
      </c>
    </row>
    <row r="6385" spans="1:2" x14ac:dyDescent="0.25">
      <c r="A6385">
        <f ca="1">29190.3708803153*(((RANDBETWEEN(3800,4910))))</f>
        <v>125489404.41447532</v>
      </c>
      <c r="B6385">
        <v>166655705.7436308</v>
      </c>
    </row>
    <row r="6386" spans="1:2" x14ac:dyDescent="0.25">
      <c r="A6386">
        <f ca="1">37324.6894071075*(((RANDBETWEEN(3800,4910))))</f>
        <v>180912769.55625018</v>
      </c>
      <c r="B6386">
        <v>187668590.59954089</v>
      </c>
    </row>
    <row r="6387" spans="1:2" x14ac:dyDescent="0.25">
      <c r="A6387">
        <f ca="1">31820.5859573302*(((RANDBETWEEN(3800,4910))))</f>
        <v>145451898.41095644</v>
      </c>
      <c r="B6387">
        <v>143504652.19303617</v>
      </c>
    </row>
    <row r="6388" spans="1:2" x14ac:dyDescent="0.25">
      <c r="A6388">
        <f ca="1">28807.131639235*(((RANDBETWEEN(3800,4910))))</f>
        <v>126463307.89624177</v>
      </c>
      <c r="B6388">
        <v>154809011.54489535</v>
      </c>
    </row>
    <row r="6389" spans="1:2" x14ac:dyDescent="0.25">
      <c r="A6389">
        <f ca="1">40571.4244148213*(((RANDBETWEEN(3800,4910))))</f>
        <v>157051983.90977311</v>
      </c>
      <c r="B6389">
        <v>162083491.37442568</v>
      </c>
    </row>
    <row r="6390" spans="1:2" x14ac:dyDescent="0.25">
      <c r="A6390">
        <f ca="1">31519.4999994754*(((RANDBETWEEN(3800,4910))))</f>
        <v>146817830.99755648</v>
      </c>
      <c r="B6390">
        <v>150543549.32428458</v>
      </c>
    </row>
    <row r="6391" spans="1:2" x14ac:dyDescent="0.25">
      <c r="A6391">
        <f ca="1">31301.5208356748*(((RANDBETWEEN(3800,4910))))</f>
        <v>138008405.36449036</v>
      </c>
      <c r="B6391">
        <v>197829894.15264279</v>
      </c>
    </row>
    <row r="6392" spans="1:2" x14ac:dyDescent="0.25">
      <c r="A6392">
        <f ca="1">38783.753603476*(((RANDBETWEEN(3800,4910))))</f>
        <v>167429464.30620569</v>
      </c>
      <c r="B6392">
        <v>191594565.44976032</v>
      </c>
    </row>
    <row r="6393" spans="1:2" x14ac:dyDescent="0.25">
      <c r="A6393">
        <f ca="1">33491.6448884701*(((RANDBETWEEN(3800,4910))))</f>
        <v>139191276.15648162</v>
      </c>
      <c r="B6393">
        <v>196217110.52373296</v>
      </c>
    </row>
    <row r="6394" spans="1:2" x14ac:dyDescent="0.25">
      <c r="A6394">
        <f ca="1">32471.4360966384*(((RANDBETWEEN(3800,4910))))</f>
        <v>128327115.45391481</v>
      </c>
      <c r="B6394">
        <v>160155408.09367639</v>
      </c>
    </row>
    <row r="6395" spans="1:2" x14ac:dyDescent="0.25">
      <c r="A6395">
        <f ca="1">29411.4920751102*(((RANDBETWEEN(3800,4910))))</f>
        <v>112293076.74277072</v>
      </c>
      <c r="B6395">
        <v>165365940.58459187</v>
      </c>
    </row>
    <row r="6396" spans="1:2" x14ac:dyDescent="0.25">
      <c r="A6396">
        <f ca="1">31470.6134388004*(((RANDBETWEEN(3800,4910))))</f>
        <v>137180403.9797309</v>
      </c>
      <c r="B6396">
        <v>174038833.91171572</v>
      </c>
    </row>
    <row r="6397" spans="1:2" x14ac:dyDescent="0.25">
      <c r="A6397">
        <f ca="1">29535.9734937105*(((RANDBETWEEN(3800,4910))))</f>
        <v>133857031.87349582</v>
      </c>
      <c r="B6397">
        <v>201140842.48580357</v>
      </c>
    </row>
    <row r="6398" spans="1:2" x14ac:dyDescent="0.25">
      <c r="A6398">
        <f ca="1">40351.6150233776*(((RANDBETWEEN(3800,4910))))</f>
        <v>164795995.75547421</v>
      </c>
      <c r="B6398">
        <v>161533565.82519096</v>
      </c>
    </row>
    <row r="6399" spans="1:2" x14ac:dyDescent="0.25">
      <c r="A6399">
        <f ca="1">33770.3821076828*(((RANDBETWEEN(3800,4910))))</f>
        <v>152709667.89094153</v>
      </c>
      <c r="B6399">
        <v>203589017.5849995</v>
      </c>
    </row>
    <row r="6400" spans="1:2" x14ac:dyDescent="0.25">
      <c r="A6400">
        <f ca="1">34769.2546255622*(((RANDBETWEEN(3800,4910))))</f>
        <v>157087492.39829001</v>
      </c>
      <c r="B6400">
        <v>155451619.96541265</v>
      </c>
    </row>
    <row r="6401" spans="1:2" x14ac:dyDescent="0.25">
      <c r="A6401">
        <f ca="1">32215.4679193868*(((RANDBETWEEN(3800,4910))))</f>
        <v>148964323.65924436</v>
      </c>
      <c r="B6401">
        <v>150788395.29833379</v>
      </c>
    </row>
    <row r="6402" spans="1:2" x14ac:dyDescent="0.25">
      <c r="A6402">
        <f ca="1">30274.1438767864*(((RANDBETWEEN(3800,4910))))</f>
        <v>145255342.32082096</v>
      </c>
      <c r="B6402">
        <v>147885135.57503045</v>
      </c>
    </row>
    <row r="6403" spans="1:2" x14ac:dyDescent="0.25">
      <c r="A6403">
        <f ca="1">29782.6416157022*(((RANDBETWEEN(3800,4910))))</f>
        <v>138042543.8887797</v>
      </c>
      <c r="B6403">
        <v>149287031.91886476</v>
      </c>
    </row>
    <row r="6404" spans="1:2" x14ac:dyDescent="0.25">
      <c r="A6404">
        <f ca="1">27014.6495978507*(((RANDBETWEEN(3800,4910))))</f>
        <v>123078743.56780794</v>
      </c>
      <c r="B6404">
        <v>191938884.53385216</v>
      </c>
    </row>
    <row r="6405" spans="1:2" x14ac:dyDescent="0.25">
      <c r="A6405">
        <f ca="1">34357.190983655*(((RANDBETWEEN(3800,4910))))</f>
        <v>136913406.06986508</v>
      </c>
      <c r="B6405">
        <v>159430126.03878519</v>
      </c>
    </row>
    <row r="6406" spans="1:2" x14ac:dyDescent="0.25">
      <c r="A6406">
        <f ca="1">35893.5031681574*(((RANDBETWEEN(3800,4910))))</f>
        <v>160013237.12364566</v>
      </c>
      <c r="B6406">
        <v>152098047.77174342</v>
      </c>
    </row>
    <row r="6407" spans="1:2" x14ac:dyDescent="0.25">
      <c r="A6407">
        <f ca="1">33673.121112028*(((RANDBETWEEN(3800,4910))))</f>
        <v>144525035.8128244</v>
      </c>
      <c r="B6407">
        <v>167466323.93353587</v>
      </c>
    </row>
    <row r="6408" spans="1:2" x14ac:dyDescent="0.25">
      <c r="A6408">
        <f ca="1">30555.3440149032*(((RANDBETWEEN(3800,4910))))</f>
        <v>141012912.62877846</v>
      </c>
      <c r="B6408">
        <v>145457928.84325835</v>
      </c>
    </row>
    <row r="6409" spans="1:2" x14ac:dyDescent="0.25">
      <c r="A6409">
        <f ca="1">30085.3554604763*(((RANDBETWEEN(3800,4910))))</f>
        <v>119138007.62348604</v>
      </c>
      <c r="B6409">
        <v>148034976.71507323</v>
      </c>
    </row>
    <row r="6410" spans="1:2" x14ac:dyDescent="0.25">
      <c r="A6410">
        <f ca="1">37570.5243947969*(((RANDBETWEEN(3800,4910))))</f>
        <v>155128695.22611657</v>
      </c>
      <c r="B6410">
        <v>170566164.48826221</v>
      </c>
    </row>
    <row r="6411" spans="1:2" x14ac:dyDescent="0.25">
      <c r="A6411">
        <f ca="1">38630.8478076167*(((RANDBETWEEN(3800,4910))))</f>
        <v>164026579.79114059</v>
      </c>
      <c r="B6411">
        <v>166498224.66076922</v>
      </c>
    </row>
    <row r="6412" spans="1:2" x14ac:dyDescent="0.25">
      <c r="A6412">
        <f ca="1">33380.9879095195*(((RANDBETWEEN(3800,4910))))</f>
        <v>134158190.40835896</v>
      </c>
      <c r="B6412">
        <v>174243402.81522095</v>
      </c>
    </row>
    <row r="6413" spans="1:2" x14ac:dyDescent="0.25">
      <c r="A6413">
        <f ca="1">32218.7892050205*(((RANDBETWEEN(3800,4910))))</f>
        <v>125846590.63480993</v>
      </c>
      <c r="B6413">
        <v>197316017.65040129</v>
      </c>
    </row>
    <row r="6414" spans="1:2" x14ac:dyDescent="0.25">
      <c r="A6414">
        <f ca="1">39067.7664696558*(((RANDBETWEEN(3800,4910))))</f>
        <v>169827580.84359387</v>
      </c>
      <c r="B6414">
        <v>163152545.57492149</v>
      </c>
    </row>
    <row r="6415" spans="1:2" x14ac:dyDescent="0.25">
      <c r="A6415">
        <f ca="1">37711.5789350057*(((RANDBETWEEN(3800,4910))))</f>
        <v>149187006.26688257</v>
      </c>
      <c r="B6415">
        <v>153701894.34721926</v>
      </c>
    </row>
    <row r="6416" spans="1:2" x14ac:dyDescent="0.25">
      <c r="A6416">
        <f ca="1">33959.7755167739*(((RANDBETWEEN(3800,4910))))</f>
        <v>149015494.96760392</v>
      </c>
      <c r="B6416">
        <v>182755428.73654005</v>
      </c>
    </row>
    <row r="6417" spans="1:2" x14ac:dyDescent="0.25">
      <c r="A6417">
        <f ca="1">31678.019974045*(((RANDBETWEEN(3800,4910))))</f>
        <v>144705195.24143744</v>
      </c>
      <c r="B6417">
        <v>185873370.94743302</v>
      </c>
    </row>
    <row r="6418" spans="1:2" x14ac:dyDescent="0.25">
      <c r="A6418">
        <f ca="1">30189.2710355882*(((RANDBETWEEN(3800,4910))))</f>
        <v>136847965.60432148</v>
      </c>
      <c r="B6418">
        <v>177293351.42765278</v>
      </c>
    </row>
    <row r="6419" spans="1:2" x14ac:dyDescent="0.25">
      <c r="A6419">
        <f ca="1">34699.1091687141*(((RANDBETWEEN(3800,4910))))</f>
        <v>145701559.39943063</v>
      </c>
      <c r="B6419">
        <v>189198894.97759306</v>
      </c>
    </row>
    <row r="6420" spans="1:2" x14ac:dyDescent="0.25">
      <c r="A6420">
        <f ca="1">29887.2871953234*(((RANDBETWEEN(3800,4910))))</f>
        <v>121999906.33131024</v>
      </c>
      <c r="B6420">
        <v>157700333.88549477</v>
      </c>
    </row>
    <row r="6421" spans="1:2" x14ac:dyDescent="0.25">
      <c r="A6421">
        <f ca="1">30748.4433481521*(((RANDBETWEEN(3800,4910))))</f>
        <v>145194149.48997441</v>
      </c>
      <c r="B6421">
        <v>152708056.8914094</v>
      </c>
    </row>
    <row r="6422" spans="1:2" x14ac:dyDescent="0.25">
      <c r="A6422">
        <f ca="1">30283.6992326447*(((RANDBETWEEN(3800,4910))))</f>
        <v>130522743.69269866</v>
      </c>
      <c r="B6422">
        <v>145583741.82167655</v>
      </c>
    </row>
    <row r="6423" spans="1:2" x14ac:dyDescent="0.25">
      <c r="A6423">
        <f ca="1">32361.8490671723*(((RANDBETWEEN(3800,4910))))</f>
        <v>156566625.78697941</v>
      </c>
      <c r="B6423">
        <v>162308476.68093157</v>
      </c>
    </row>
    <row r="6424" spans="1:2" x14ac:dyDescent="0.25">
      <c r="A6424">
        <f ca="1">28651.5096827472*(((RANDBETWEEN(3800,4910))))</f>
        <v>119247583.29959369</v>
      </c>
      <c r="B6424">
        <v>195855956.48237988</v>
      </c>
    </row>
    <row r="6425" spans="1:2" x14ac:dyDescent="0.25">
      <c r="A6425">
        <f ca="1">36056.8182772484*(((RANDBETWEEN(3800,4910))))</f>
        <v>145272920.83903381</v>
      </c>
      <c r="B6425">
        <v>156332026.6507875</v>
      </c>
    </row>
    <row r="6426" spans="1:2" x14ac:dyDescent="0.25">
      <c r="A6426">
        <f ca="1">30690.271773177*(((RANDBETWEEN(3800,4910))))</f>
        <v>118004094.96786553</v>
      </c>
      <c r="B6426">
        <v>164069673.03230643</v>
      </c>
    </row>
    <row r="6427" spans="1:2" x14ac:dyDescent="0.25">
      <c r="A6427">
        <f ca="1">38407.6088398409*(((RANDBETWEEN(3800,4910))))</f>
        <v>146371397.28863356</v>
      </c>
      <c r="B6427">
        <v>166744470.97248805</v>
      </c>
    </row>
    <row r="6428" spans="1:2" x14ac:dyDescent="0.25">
      <c r="A6428">
        <f ca="1">33519.0764922393*(((RANDBETWEEN(3800,4910))))</f>
        <v>138567862.21891719</v>
      </c>
      <c r="B6428">
        <v>175461339.38513967</v>
      </c>
    </row>
    <row r="6429" spans="1:2" x14ac:dyDescent="0.25">
      <c r="A6429">
        <f ca="1">41252.2773478148*(((RANDBETWEEN(3800,4910))))</f>
        <v>179364901.90829888</v>
      </c>
      <c r="B6429">
        <v>157104145.12977928</v>
      </c>
    </row>
    <row r="6430" spans="1:2" x14ac:dyDescent="0.25">
      <c r="A6430">
        <f ca="1">31781.522829804*(((RANDBETWEEN(3800,4910))))</f>
        <v>138853473.24341375</v>
      </c>
      <c r="B6430">
        <v>158504641.56948027</v>
      </c>
    </row>
    <row r="6431" spans="1:2" x14ac:dyDescent="0.25">
      <c r="A6431">
        <f ca="1">32853.971539696*(((RANDBETWEEN(3800,4910))))</f>
        <v>127933365.17557637</v>
      </c>
      <c r="B6431">
        <v>147804631.64340401</v>
      </c>
    </row>
    <row r="6432" spans="1:2" x14ac:dyDescent="0.25">
      <c r="A6432">
        <f ca="1">33533.1925326685*(((RANDBETWEEN(3800,4910))))</f>
        <v>128163861.85985912</v>
      </c>
      <c r="B6432">
        <v>153200116.33941692</v>
      </c>
    </row>
    <row r="6433" spans="1:2" x14ac:dyDescent="0.25">
      <c r="A6433">
        <f ca="1">34959.4670096506*(((RANDBETWEEN(3800,4910))))</f>
        <v>137460624.28194621</v>
      </c>
      <c r="B6433">
        <v>178378063.36086369</v>
      </c>
    </row>
    <row r="6434" spans="1:2" x14ac:dyDescent="0.25">
      <c r="A6434">
        <f ca="1">31456.9498997314*(((RANDBETWEEN(3800,4910))))</f>
        <v>131552964.48067664</v>
      </c>
      <c r="B6434">
        <v>152431028.68318588</v>
      </c>
    </row>
    <row r="6435" spans="1:2" x14ac:dyDescent="0.25">
      <c r="A6435">
        <f ca="1">30390.6204757604*(((RANDBETWEEN(3800,4910))))</f>
        <v>116548029.52454117</v>
      </c>
      <c r="B6435">
        <v>160014440.74836805</v>
      </c>
    </row>
    <row r="6436" spans="1:2" x14ac:dyDescent="0.25">
      <c r="A6436">
        <f ca="1">36230.8946102214*(((RANDBETWEEN(3800,4910))))</f>
        <v>141843952.39901695</v>
      </c>
      <c r="B6436">
        <v>191586409.158344</v>
      </c>
    </row>
    <row r="6437" spans="1:2" x14ac:dyDescent="0.25">
      <c r="A6437">
        <f ca="1">28932.5473328626*(((RANDBETWEEN(3800,4910))))</f>
        <v>113155192.61882545</v>
      </c>
      <c r="B6437">
        <v>155395942.0937919</v>
      </c>
    </row>
    <row r="6438" spans="1:2" x14ac:dyDescent="0.25">
      <c r="A6438">
        <f ca="1">30632.7649646341*(((RANDBETWEEN(3800,4910))))</f>
        <v>133344425.89105225</v>
      </c>
      <c r="B6438">
        <v>150294036.50353563</v>
      </c>
    </row>
    <row r="6439" spans="1:2" x14ac:dyDescent="0.25">
      <c r="A6439">
        <f ca="1">32217.3723747364*(((RANDBETWEEN(3800,4910))))</f>
        <v>128740620.00944674</v>
      </c>
      <c r="B6439">
        <v>178088986.82096815</v>
      </c>
    </row>
    <row r="6440" spans="1:2" x14ac:dyDescent="0.25">
      <c r="A6440">
        <f ca="1">40809.6266146724*(((RANDBETWEEN(3800,4910))))</f>
        <v>198906120.11991334</v>
      </c>
      <c r="B6440">
        <v>170641264.4884558</v>
      </c>
    </row>
    <row r="6441" spans="1:2" x14ac:dyDescent="0.25">
      <c r="A6441">
        <f ca="1">30131.5168519499*(((RANDBETWEEN(3800,4910))))</f>
        <v>116367918.08223039</v>
      </c>
      <c r="B6441">
        <v>153199182.21015507</v>
      </c>
    </row>
    <row r="6442" spans="1:2" x14ac:dyDescent="0.25">
      <c r="A6442">
        <f ca="1">33717.3224219635*(((RANDBETWEEN(3800,4910))))</f>
        <v>148457370.62390524</v>
      </c>
      <c r="B6442">
        <v>165465099.19521713</v>
      </c>
    </row>
    <row r="6443" spans="1:2" x14ac:dyDescent="0.25">
      <c r="A6443">
        <f ca="1">35609.5369914491*(((RANDBETWEEN(3800,4910))))</f>
        <v>162094612.38507628</v>
      </c>
      <c r="B6443">
        <v>170927192.57951382</v>
      </c>
    </row>
    <row r="6444" spans="1:2" x14ac:dyDescent="0.25">
      <c r="A6444">
        <f ca="1">32166.8037299838*(((RANDBETWEEN(3800,4910))))</f>
        <v>157939006.31422025</v>
      </c>
      <c r="B6444">
        <v>146263985.76099244</v>
      </c>
    </row>
    <row r="6445" spans="1:2" x14ac:dyDescent="0.25">
      <c r="A6445">
        <f ca="1">35486.205527936*(((RANDBETWEEN(3800,4910))))</f>
        <v>155536038.82894358</v>
      </c>
      <c r="B6445">
        <v>146834055.49408025</v>
      </c>
    </row>
    <row r="6446" spans="1:2" x14ac:dyDescent="0.25">
      <c r="A6446">
        <f ca="1">30438.7223897891*(((RANDBETWEEN(3800,4910))))</f>
        <v>125529291.13549004</v>
      </c>
      <c r="B6446">
        <v>144728002.28874451</v>
      </c>
    </row>
    <row r="6447" spans="1:2" x14ac:dyDescent="0.25">
      <c r="A6447">
        <f ca="1">32677.6930601605*(((RANDBETWEEN(3800,4910))))</f>
        <v>154500132.78843889</v>
      </c>
      <c r="B6447">
        <v>154035563.8068763</v>
      </c>
    </row>
    <row r="6448" spans="1:2" x14ac:dyDescent="0.25">
      <c r="A6448">
        <f ca="1">29858.1798896549*(((RANDBETWEEN(3800,4910))))</f>
        <v>118238392.36303352</v>
      </c>
      <c r="B6448">
        <v>188648998.62016425</v>
      </c>
    </row>
    <row r="6449" spans="1:2" x14ac:dyDescent="0.25">
      <c r="A6449">
        <f ca="1">31700.9058552798*(((RANDBETWEEN(3800,4910))))</f>
        <v>155429541.40843689</v>
      </c>
      <c r="B6449">
        <v>144052250.76817653</v>
      </c>
    </row>
    <row r="6450" spans="1:2" x14ac:dyDescent="0.25">
      <c r="A6450">
        <f ca="1">29071.6901502968*(((RANDBETWEEN(3800,4910))))</f>
        <v>128002651.73175675</v>
      </c>
      <c r="B6450">
        <v>178358908.49287966</v>
      </c>
    </row>
    <row r="6451" spans="1:2" x14ac:dyDescent="0.25">
      <c r="A6451">
        <f ca="1">34656.5674231283*(((RANDBETWEEN(3800,4910))))</f>
        <v>137482602.96754998</v>
      </c>
      <c r="B6451">
        <v>145559540.21381724</v>
      </c>
    </row>
    <row r="6452" spans="1:2" x14ac:dyDescent="0.25">
      <c r="A6452">
        <f ca="1">33128.6969234326*(((RANDBETWEEN(3800,4910))))</f>
        <v>136357716.53684863</v>
      </c>
      <c r="B6452">
        <v>187282137.30913395</v>
      </c>
    </row>
    <row r="6453" spans="1:2" x14ac:dyDescent="0.25">
      <c r="A6453">
        <f ca="1">33613.2055647039*(((RANDBETWEEN(3800,4910))))</f>
        <v>131125114.90791006</v>
      </c>
      <c r="B6453">
        <v>155629338.25067952</v>
      </c>
    </row>
    <row r="6454" spans="1:2" x14ac:dyDescent="0.25">
      <c r="A6454">
        <f ca="1">34890.2389777779*(((RANDBETWEEN(3800,4910))))</f>
        <v>153203039.35142282</v>
      </c>
      <c r="B6454">
        <v>144876407.39096081</v>
      </c>
    </row>
    <row r="6455" spans="1:2" x14ac:dyDescent="0.25">
      <c r="A6455">
        <f ca="1">32329.5201068726*(((RANDBETWEEN(3800,4910))))</f>
        <v>157574081.0008972</v>
      </c>
      <c r="B6455">
        <v>168825539.37788498</v>
      </c>
    </row>
    <row r="6456" spans="1:2" x14ac:dyDescent="0.25">
      <c r="A6456">
        <f ca="1">31067.5267429756*(((RANDBETWEEN(3800,4910))))</f>
        <v>148129967.5105077</v>
      </c>
      <c r="B6456">
        <v>170605218.18753773</v>
      </c>
    </row>
    <row r="6457" spans="1:2" x14ac:dyDescent="0.25">
      <c r="A6457">
        <f ca="1">30199.811165115*(((RANDBETWEEN(3800,4910))))</f>
        <v>142754507.37749875</v>
      </c>
      <c r="B6457">
        <v>152455360.58880836</v>
      </c>
    </row>
    <row r="6458" spans="1:2" x14ac:dyDescent="0.25">
      <c r="A6458">
        <f ca="1">39651.1065757551*(((RANDBETWEEN(3800,4910))))</f>
        <v>173473591.26892841</v>
      </c>
      <c r="B6458">
        <v>189904990.87194818</v>
      </c>
    </row>
    <row r="6459" spans="1:2" x14ac:dyDescent="0.25">
      <c r="A6459">
        <f ca="1">30051.6177196714*(((RANDBETWEEN(3800,4910))))</f>
        <v>144398023.14302132</v>
      </c>
      <c r="B6459">
        <v>157739021.01079071</v>
      </c>
    </row>
    <row r="6460" spans="1:2" x14ac:dyDescent="0.25">
      <c r="A6460">
        <f ca="1">30733.3996102308*(((RANDBETWEEN(3800,4910))))</f>
        <v>120075392.27717192</v>
      </c>
      <c r="B6460">
        <v>171446611.64864862</v>
      </c>
    </row>
    <row r="6461" spans="1:2" x14ac:dyDescent="0.25">
      <c r="A6461">
        <f ca="1">36103.5775963471*(((RANDBETWEEN(3800,4910))))</f>
        <v>142536924.35037851</v>
      </c>
      <c r="B6461">
        <v>143302204.36202672</v>
      </c>
    </row>
    <row r="6462" spans="1:2" x14ac:dyDescent="0.25">
      <c r="A6462">
        <f ca="1">31065.817508646*(((RANDBETWEEN(3800,4910))))</f>
        <v>119882989.76586488</v>
      </c>
      <c r="B6462">
        <v>202889294.64606178</v>
      </c>
    </row>
    <row r="6463" spans="1:2" x14ac:dyDescent="0.25">
      <c r="A6463">
        <f ca="1">35100.779302152*(((RANDBETWEEN(3800,4910))))</f>
        <v>160586065.30734551</v>
      </c>
      <c r="B6463">
        <v>152981575.01458678</v>
      </c>
    </row>
    <row r="6464" spans="1:2" x14ac:dyDescent="0.25">
      <c r="A6464">
        <f ca="1">31630.3607682462*(((RANDBETWEEN(3800,4910))))</f>
        <v>144550748.71088526</v>
      </c>
      <c r="B6464">
        <v>153532937.82439712</v>
      </c>
    </row>
    <row r="6465" spans="1:2" x14ac:dyDescent="0.25">
      <c r="A6465">
        <f ca="1">31678.2562306726*(((RANDBETWEEN(3800,4910))))</f>
        <v>130672806.95152466</v>
      </c>
      <c r="B6465">
        <v>151869671.37033886</v>
      </c>
    </row>
    <row r="6466" spans="1:2" x14ac:dyDescent="0.25">
      <c r="A6466">
        <f ca="1">33192.88062456*(((RANDBETWEEN(3800,4910))))</f>
        <v>137119789.86005729</v>
      </c>
      <c r="B6466">
        <v>150569005.46516407</v>
      </c>
    </row>
    <row r="6467" spans="1:2" x14ac:dyDescent="0.25">
      <c r="A6467">
        <f ca="1">36653.3085989091*(((RANDBETWEEN(3800,4910))))</f>
        <v>140162252.08222851</v>
      </c>
      <c r="B6467">
        <v>147509575.89956349</v>
      </c>
    </row>
    <row r="6468" spans="1:2" x14ac:dyDescent="0.25">
      <c r="A6468">
        <f ca="1">31233.8023542762*(((RANDBETWEEN(3800,4910))))</f>
        <v>140645812.00130585</v>
      </c>
      <c r="B6468">
        <v>187354665.8989853</v>
      </c>
    </row>
    <row r="6469" spans="1:2" x14ac:dyDescent="0.25">
      <c r="A6469">
        <f ca="1">38219.6537832565*(((RANDBETWEEN(3800,4910))))</f>
        <v>167363863.91688022</v>
      </c>
      <c r="B6469">
        <v>157657603.33023325</v>
      </c>
    </row>
    <row r="6470" spans="1:2" x14ac:dyDescent="0.25">
      <c r="A6470">
        <f ca="1">29270.8561981381*(((RANDBETWEEN(3800,4910))))</f>
        <v>116498007.66858983</v>
      </c>
      <c r="B6470">
        <v>153373561.0927386</v>
      </c>
    </row>
    <row r="6471" spans="1:2" x14ac:dyDescent="0.25">
      <c r="A6471">
        <f ca="1">33929.2111454772*(((RANDBETWEEN(3800,4910))))</f>
        <v>154581485.97879431</v>
      </c>
      <c r="B6471">
        <v>193918035.43676484</v>
      </c>
    </row>
    <row r="6472" spans="1:2" x14ac:dyDescent="0.25">
      <c r="A6472">
        <f ca="1">33907.7666202899*(((RANDBETWEEN(3800,4910))))</f>
        <v>147464877.03164095</v>
      </c>
      <c r="B6472">
        <v>154055719.32351699</v>
      </c>
    </row>
    <row r="6473" spans="1:2" x14ac:dyDescent="0.25">
      <c r="A6473">
        <f ca="1">31508.3555349409*(((RANDBETWEEN(3800,4910))))</f>
        <v>150735972.87915754</v>
      </c>
      <c r="B6473">
        <v>160391214.90640426</v>
      </c>
    </row>
    <row r="6474" spans="1:2" x14ac:dyDescent="0.25">
      <c r="A6474">
        <f ca="1">38524.8056410579*(((RANDBETWEEN(3800,4910))))</f>
        <v>179101821.42527798</v>
      </c>
      <c r="B6474">
        <v>148563423.00482732</v>
      </c>
    </row>
    <row r="6475" spans="1:2" x14ac:dyDescent="0.25">
      <c r="A6475">
        <f ca="1">28985.2850004539*(((RANDBETWEEN(3800,4910))))</f>
        <v>127216415.86699195</v>
      </c>
      <c r="B6475">
        <v>169251261.539992</v>
      </c>
    </row>
    <row r="6476" spans="1:2" x14ac:dyDescent="0.25">
      <c r="A6476">
        <f ca="1">29946.79197888*(((RANDBETWEEN(3800,4910))))</f>
        <v>121823549.77008365</v>
      </c>
      <c r="B6476">
        <v>148547033.00517279</v>
      </c>
    </row>
    <row r="6477" spans="1:2" x14ac:dyDescent="0.25">
      <c r="A6477">
        <f ca="1">31163.6777547984*(((RANDBETWEEN(3800,4910))))</f>
        <v>126742677.42876521</v>
      </c>
      <c r="B6477">
        <v>164839086.3823255</v>
      </c>
    </row>
    <row r="6478" spans="1:2" x14ac:dyDescent="0.25">
      <c r="A6478">
        <f ca="1">30512.5983426305*(((RANDBETWEEN(3800,4910))))</f>
        <v>144141514.57058638</v>
      </c>
      <c r="B6478">
        <v>152244216.22292292</v>
      </c>
    </row>
    <row r="6479" spans="1:2" x14ac:dyDescent="0.25">
      <c r="A6479">
        <f ca="1">30517.0998974785*(((RANDBETWEEN(3800,4910))))</f>
        <v>123746840.08427525</v>
      </c>
      <c r="B6479">
        <v>170330480.06110412</v>
      </c>
    </row>
    <row r="6480" spans="1:2" x14ac:dyDescent="0.25">
      <c r="A6480">
        <f ca="1">32035.9321883862*(((RANDBETWEEN(3800,4910))))</f>
        <v>149511695.52319822</v>
      </c>
      <c r="B6480">
        <v>146482937.78949034</v>
      </c>
    </row>
    <row r="6481" spans="1:2" x14ac:dyDescent="0.25">
      <c r="A6481">
        <f ca="1">34608.9089687983*(((RANDBETWEEN(3800,4910))))</f>
        <v>132517512.44152874</v>
      </c>
      <c r="B6481">
        <v>167760914.58722055</v>
      </c>
    </row>
    <row r="6482" spans="1:2" x14ac:dyDescent="0.25">
      <c r="A6482">
        <f ca="1">32442.0674975935*(((RANDBETWEEN(3800,4910))))</f>
        <v>142226023.90945005</v>
      </c>
      <c r="B6482">
        <v>151546002.99741033</v>
      </c>
    </row>
    <row r="6483" spans="1:2" x14ac:dyDescent="0.25">
      <c r="A6483">
        <f ca="1">28606.3952445471*(((RANDBETWEEN(3800,4910))))</f>
        <v>109762738.55332714</v>
      </c>
      <c r="B6483">
        <v>164012488.7769081</v>
      </c>
    </row>
    <row r="6484" spans="1:2" x14ac:dyDescent="0.25">
      <c r="A6484">
        <f ca="1">31471.180198416*(((RANDBETWEEN(3800,4910))))</f>
        <v>123304084.01739371</v>
      </c>
      <c r="B6484">
        <v>171163956.52351159</v>
      </c>
    </row>
    <row r="6485" spans="1:2" x14ac:dyDescent="0.25">
      <c r="A6485">
        <f ca="1">31478.5091217071*(((RANDBETWEEN(3800,4910))))</f>
        <v>134287319.91320252</v>
      </c>
      <c r="B6485">
        <v>194495804.59263167</v>
      </c>
    </row>
    <row r="6486" spans="1:2" x14ac:dyDescent="0.25">
      <c r="A6486">
        <f ca="1">35281.7706421847*(((RANDBETWEEN(3800,4910))))</f>
        <v>161167128.29349968</v>
      </c>
      <c r="B6486">
        <v>171386619.8701857</v>
      </c>
    </row>
    <row r="6487" spans="1:2" x14ac:dyDescent="0.25">
      <c r="A6487">
        <f ca="1">41186.2601793969*(((RANDBETWEEN(3800,4910))))</f>
        <v>189168493.00396982</v>
      </c>
      <c r="B6487">
        <v>169584264.9426803</v>
      </c>
    </row>
    <row r="6488" spans="1:2" x14ac:dyDescent="0.25">
      <c r="A6488">
        <f ca="1">29603.6069360068*(((RANDBETWEEN(3800,4910))))</f>
        <v>142304538.54138452</v>
      </c>
      <c r="B6488">
        <v>158557604.30719817</v>
      </c>
    </row>
    <row r="6489" spans="1:2" x14ac:dyDescent="0.25">
      <c r="A6489">
        <f ca="1">31607.797150231*(((RANDBETWEEN(3800,4910))))</f>
        <v>137588740.99495569</v>
      </c>
      <c r="B6489">
        <v>170368775.51056355</v>
      </c>
    </row>
    <row r="6490" spans="1:2" x14ac:dyDescent="0.25">
      <c r="A6490">
        <f ca="1">41396.9343855881*(((RANDBETWEEN(3800,4910))))</f>
        <v>166457073.1644496</v>
      </c>
      <c r="B6490">
        <v>176278595.59131017</v>
      </c>
    </row>
    <row r="6491" spans="1:2" x14ac:dyDescent="0.25">
      <c r="A6491">
        <f ca="1">31432.0781945705*(((RANDBETWEEN(3800,4910))))</f>
        <v>133994949.34345412</v>
      </c>
      <c r="B6491">
        <v>162405032.10676077</v>
      </c>
    </row>
    <row r="6492" spans="1:2" x14ac:dyDescent="0.25">
      <c r="A6492">
        <f ca="1">29761.1284938365*(((RANDBETWEEN(3800,4910))))</f>
        <v>115026761.62867825</v>
      </c>
      <c r="B6492">
        <v>144212080.52582923</v>
      </c>
    </row>
    <row r="6493" spans="1:2" x14ac:dyDescent="0.25">
      <c r="A6493">
        <f ca="1">30855.8741630026*(((RANDBETWEEN(3800,4910))))</f>
        <v>139931389.32921687</v>
      </c>
      <c r="B6493">
        <v>155647935.89794755</v>
      </c>
    </row>
    <row r="6494" spans="1:2" x14ac:dyDescent="0.25">
      <c r="A6494">
        <f ca="1">30343.8984277406*(((RANDBETWEEN(3800,4910))))</f>
        <v>128749161.02890319</v>
      </c>
      <c r="B6494">
        <v>194101332.84040186</v>
      </c>
    </row>
    <row r="6495" spans="1:2" x14ac:dyDescent="0.25">
      <c r="A6495">
        <f ca="1">30283.9692263847*(((RANDBETWEEN(3800,4910))))</f>
        <v>118682875.39820161</v>
      </c>
      <c r="B6495">
        <v>170958649.53102309</v>
      </c>
    </row>
    <row r="6496" spans="1:2" x14ac:dyDescent="0.25">
      <c r="A6496">
        <f ca="1">33904.1746072773*(((RANDBETWEEN(3800,4910))))</f>
        <v>136193069.39743295</v>
      </c>
      <c r="B6496">
        <v>153962501.88421708</v>
      </c>
    </row>
    <row r="6497" spans="1:2" x14ac:dyDescent="0.25">
      <c r="A6497">
        <f ca="1">30850.3802623321*(((RANDBETWEEN(3800,4910))))</f>
        <v>142189402.62908867</v>
      </c>
      <c r="B6497">
        <v>148455354.13019872</v>
      </c>
    </row>
    <row r="6498" spans="1:2" x14ac:dyDescent="0.25">
      <c r="A6498">
        <f ca="1">33391.9688760472*(((RANDBETWEEN(3800,4910))))</f>
        <v>156875469.77966952</v>
      </c>
      <c r="B6498">
        <v>183197191.07010987</v>
      </c>
    </row>
    <row r="6499" spans="1:2" x14ac:dyDescent="0.25">
      <c r="A6499">
        <f ca="1">31569.2489122994*(((RANDBETWEEN(3800,4910))))</f>
        <v>145818360.72591072</v>
      </c>
      <c r="B6499">
        <v>192555164.57847223</v>
      </c>
    </row>
    <row r="6500" spans="1:2" x14ac:dyDescent="0.25">
      <c r="A6500">
        <f ca="1">41492.1540057684*(((RANDBETWEEN(3800,4910))))</f>
        <v>199494276.45973468</v>
      </c>
      <c r="B6500">
        <v>166189957.19562238</v>
      </c>
    </row>
    <row r="6501" spans="1:2" x14ac:dyDescent="0.25">
      <c r="A6501">
        <f ca="1">31754.7735420078*(((RANDBETWEEN(3800,4910))))</f>
        <v>123367295.21070018</v>
      </c>
      <c r="B6501">
        <v>183386865.34427121</v>
      </c>
    </row>
    <row r="6502" spans="1:2" x14ac:dyDescent="0.25">
      <c r="A6502">
        <f ca="1">40272.1161413975*(((RANDBETWEEN(3800,4910))))</f>
        <v>153034041.33731037</v>
      </c>
      <c r="B6502">
        <v>151065216.08161807</v>
      </c>
    </row>
    <row r="6503" spans="1:2" x14ac:dyDescent="0.25">
      <c r="A6503">
        <f ca="1">40096.2751978133*(((RANDBETWEEN(3800,4910))))</f>
        <v>162710684.75272653</v>
      </c>
      <c r="B6503">
        <v>157589630.62768245</v>
      </c>
    </row>
    <row r="6504" spans="1:2" x14ac:dyDescent="0.25">
      <c r="A6504">
        <f ca="1">34252.3381320427*(((RANDBETWEEN(3800,4910))))</f>
        <v>148175614.75921673</v>
      </c>
      <c r="B6504">
        <v>148561720.4032124</v>
      </c>
    </row>
    <row r="6505" spans="1:2" x14ac:dyDescent="0.25">
      <c r="A6505">
        <f ca="1">29078.8002430598*(((RANDBETWEEN(3800,4910))))</f>
        <v>137310094.74772817</v>
      </c>
      <c r="B6505">
        <v>180130332.93651506</v>
      </c>
    </row>
    <row r="6506" spans="1:2" x14ac:dyDescent="0.25">
      <c r="A6506">
        <f ca="1">32569.4147092521*(((RANDBETWEEN(3800,4910))))</f>
        <v>123763775.8951581</v>
      </c>
      <c r="B6506">
        <v>200322198.56755152</v>
      </c>
    </row>
    <row r="6507" spans="1:2" x14ac:dyDescent="0.25">
      <c r="A6507">
        <f ca="1">30280.6737285649*(((RANDBETWEEN(3800,4910))))</f>
        <v>127511917.0709866</v>
      </c>
      <c r="B6507">
        <v>184881098.54016408</v>
      </c>
    </row>
    <row r="6508" spans="1:2" x14ac:dyDescent="0.25">
      <c r="A6508">
        <f ca="1">38146.3632194025*(((RANDBETWEEN(3800,4910))))</f>
        <v>181233371.65538138</v>
      </c>
      <c r="B6508">
        <v>203026014.25969321</v>
      </c>
    </row>
    <row r="6509" spans="1:2" x14ac:dyDescent="0.25">
      <c r="A6509">
        <f ca="1">31823.6431904314*(((RANDBETWEEN(3800,4910))))</f>
        <v>122361908.06720874</v>
      </c>
      <c r="B6509">
        <v>156876440.3233653</v>
      </c>
    </row>
    <row r="6510" spans="1:2" x14ac:dyDescent="0.25">
      <c r="A6510">
        <f ca="1">31098.3880008844*(((RANDBETWEEN(3800,4910))))</f>
        <v>147437457.5121927</v>
      </c>
      <c r="B6510">
        <v>196207524.15781069</v>
      </c>
    </row>
    <row r="6511" spans="1:2" x14ac:dyDescent="0.25">
      <c r="A6511">
        <f ca="1">30247.1576093388*(((RANDBETWEEN(3800,4910))))</f>
        <v>138290004.58989707</v>
      </c>
      <c r="B6511">
        <v>196443772.78694797</v>
      </c>
    </row>
    <row r="6512" spans="1:2" x14ac:dyDescent="0.25">
      <c r="A6512">
        <f ca="1">27499.8764348624*(((RANDBETWEEN(3800,4910))))</f>
        <v>124711939.63210119</v>
      </c>
      <c r="B6512">
        <v>143049378.92969379</v>
      </c>
    </row>
    <row r="6513" spans="1:2" x14ac:dyDescent="0.25">
      <c r="A6513">
        <f ca="1">33354.0163569761*(((RANDBETWEEN(3800,4910))))</f>
        <v>143488978.36771113</v>
      </c>
      <c r="B6513">
        <v>188284068.06036162</v>
      </c>
    </row>
    <row r="6514" spans="1:2" x14ac:dyDescent="0.25">
      <c r="A6514">
        <f ca="1">31355.7268452523*(((RANDBETWEEN(3800,4910))))</f>
        <v>152357476.74108106</v>
      </c>
      <c r="B6514">
        <v>146317914.35951608</v>
      </c>
    </row>
    <row r="6515" spans="1:2" x14ac:dyDescent="0.25">
      <c r="A6515">
        <f ca="1">36840.7753059592*(((RANDBETWEEN(3800,4910))))</f>
        <v>152262924.33952928</v>
      </c>
      <c r="B6515">
        <v>166357383.02356285</v>
      </c>
    </row>
    <row r="6516" spans="1:2" x14ac:dyDescent="0.25">
      <c r="A6516">
        <f ca="1">32225.9929137293*(((RANDBETWEEN(3800,4910))))</f>
        <v>133190028.71244304</v>
      </c>
      <c r="B6516">
        <v>144284748.31685966</v>
      </c>
    </row>
    <row r="6517" spans="1:2" x14ac:dyDescent="0.25">
      <c r="A6517">
        <f ca="1">30258.5327711988*(((RANDBETWEEN(3800,4910))))</f>
        <v>115617853.71875057</v>
      </c>
      <c r="B6517">
        <v>146839008.96294755</v>
      </c>
    </row>
    <row r="6518" spans="1:2" x14ac:dyDescent="0.25">
      <c r="A6518">
        <f ca="1">30431.9028794337*(((RANDBETWEEN(3800,4910))))</f>
        <v>123401366.17610376</v>
      </c>
      <c r="B6518">
        <v>198094527.54270416</v>
      </c>
    </row>
    <row r="6519" spans="1:2" x14ac:dyDescent="0.25">
      <c r="A6519">
        <f ca="1">40962.8070019257*(((RANDBETWEEN(3800,4910))))</f>
        <v>187159065.19179839</v>
      </c>
      <c r="B6519">
        <v>173563788.8421509</v>
      </c>
    </row>
    <row r="6520" spans="1:2" x14ac:dyDescent="0.25">
      <c r="A6520">
        <f ca="1">32755.2017442649*(((RANDBETWEEN(3800,4910))))</f>
        <v>153851182.59281209</v>
      </c>
      <c r="B6520">
        <v>181060115.84832129</v>
      </c>
    </row>
    <row r="6521" spans="1:2" x14ac:dyDescent="0.25">
      <c r="A6521">
        <f ca="1">27730.751597789*(((RANDBETWEEN(3800,4910))))</f>
        <v>135603375.31318817</v>
      </c>
      <c r="B6521">
        <v>146844900.51820439</v>
      </c>
    </row>
    <row r="6522" spans="1:2" x14ac:dyDescent="0.25">
      <c r="A6522">
        <f ca="1">33301.6939777073*(((RANDBETWEEN(3800,4910))))</f>
        <v>152521758.41789952</v>
      </c>
      <c r="B6522">
        <v>160701715.79693577</v>
      </c>
    </row>
    <row r="6523" spans="1:2" x14ac:dyDescent="0.25">
      <c r="A6523">
        <f ca="1">29911.7841400869*(((RANDBETWEEN(3800,4910))))</f>
        <v>143427004.95171666</v>
      </c>
      <c r="B6523">
        <v>152663625.56821716</v>
      </c>
    </row>
    <row r="6524" spans="1:2" x14ac:dyDescent="0.25">
      <c r="A6524">
        <f ca="1">29172.8327288672*(((RANDBETWEEN(3800,4910))))</f>
        <v>143034398.869636</v>
      </c>
      <c r="B6524">
        <v>190342693.16727859</v>
      </c>
    </row>
    <row r="6525" spans="1:2" x14ac:dyDescent="0.25">
      <c r="A6525">
        <f ca="1">37539.4319826609*(((RANDBETWEEN(3800,4910))))</f>
        <v>164948264.13181186</v>
      </c>
      <c r="B6525">
        <v>145586221.52864122</v>
      </c>
    </row>
    <row r="6526" spans="1:2" x14ac:dyDescent="0.25">
      <c r="A6526">
        <f ca="1">32024.6374055719*(((RANDBETWEEN(3800,4910))))</f>
        <v>151796781.30241093</v>
      </c>
      <c r="B6526">
        <v>193746830.74394247</v>
      </c>
    </row>
    <row r="6527" spans="1:2" x14ac:dyDescent="0.25">
      <c r="A6527">
        <f ca="1">31165.8857887795*(((RANDBETWEEN(3800,4910))))</f>
        <v>139124514.16111168</v>
      </c>
      <c r="B6527">
        <v>177899074.87762105</v>
      </c>
    </row>
    <row r="6528" spans="1:2" x14ac:dyDescent="0.25">
      <c r="A6528">
        <f ca="1">39616.2245506456*(((RANDBETWEEN(3800,4910))))</f>
        <v>174390620.4719421</v>
      </c>
      <c r="B6528">
        <v>172409567.50162199</v>
      </c>
    </row>
    <row r="6529" spans="1:2" x14ac:dyDescent="0.25">
      <c r="A6529">
        <f ca="1">34648.5332462264*(((RANDBETWEEN(3800,4910))))</f>
        <v>144033952.70456323</v>
      </c>
      <c r="B6529">
        <v>191102279.29233456</v>
      </c>
    </row>
    <row r="6530" spans="1:2" x14ac:dyDescent="0.25">
      <c r="A6530">
        <f ca="1">32705.2618898674*(((RANDBETWEEN(3800,4910))))</f>
        <v>154532362.42962348</v>
      </c>
      <c r="B6530">
        <v>193148110.58254385</v>
      </c>
    </row>
    <row r="6531" spans="1:2" x14ac:dyDescent="0.25">
      <c r="A6531">
        <f ca="1">35726.7725552558*(((RANDBETWEEN(3800,4910))))</f>
        <v>163807252.16584793</v>
      </c>
      <c r="B6531">
        <v>156073394.82648933</v>
      </c>
    </row>
    <row r="6532" spans="1:2" x14ac:dyDescent="0.25">
      <c r="A6532">
        <f ca="1">35062.6851856861*(((RANDBETWEEN(3800,4910))))</f>
        <v>140110490.00200149</v>
      </c>
      <c r="B6532">
        <v>171768045.71030822</v>
      </c>
    </row>
    <row r="6533" spans="1:2" x14ac:dyDescent="0.25">
      <c r="A6533">
        <f ca="1">29857.6279548196*(((RANDBETWEEN(3800,4910))))</f>
        <v>133433739.33008893</v>
      </c>
      <c r="B6533">
        <v>147179105.65214729</v>
      </c>
    </row>
    <row r="6534" spans="1:2" x14ac:dyDescent="0.25">
      <c r="A6534">
        <f ca="1">31825.7787549493*(((RANDBETWEEN(3800,4910))))</f>
        <v>155882664.34174183</v>
      </c>
      <c r="B6534">
        <v>156632951.16784543</v>
      </c>
    </row>
    <row r="6535" spans="1:2" x14ac:dyDescent="0.25">
      <c r="A6535">
        <f ca="1">30706.2859088387*(((RANDBETWEEN(3800,4910))))</f>
        <v>126663429.37395947</v>
      </c>
      <c r="B6535">
        <v>176996939.46937978</v>
      </c>
    </row>
    <row r="6536" spans="1:2" x14ac:dyDescent="0.25">
      <c r="A6536">
        <f ca="1">32283.3663267267*(((RANDBETWEEN(3800,4910))))</f>
        <v>131587001.1477382</v>
      </c>
      <c r="B6536">
        <v>143931000.11031747</v>
      </c>
    </row>
    <row r="6537" spans="1:2" x14ac:dyDescent="0.25">
      <c r="A6537">
        <f ca="1">30361.3939282292*(((RANDBETWEEN(3800,4910))))</f>
        <v>128884117.22533303</v>
      </c>
      <c r="B6537">
        <v>167800831.07084715</v>
      </c>
    </row>
    <row r="6538" spans="1:2" x14ac:dyDescent="0.25">
      <c r="A6538">
        <f ca="1">34014.2062997945*(((RANDBETWEEN(3800,4910))))</f>
        <v>148982223.59309977</v>
      </c>
      <c r="B6538">
        <v>156546750.65732995</v>
      </c>
    </row>
    <row r="6539" spans="1:2" x14ac:dyDescent="0.25">
      <c r="A6539">
        <f ca="1">39641.0589939516*(((RANDBETWEEN(3800,4910))))</f>
        <v>190475288.4659375</v>
      </c>
      <c r="B6539">
        <v>168426777.78974402</v>
      </c>
    </row>
    <row r="6540" spans="1:2" x14ac:dyDescent="0.25">
      <c r="A6540">
        <f ca="1">31405.4002007781*(((RANDBETWEEN(3800,4910))))</f>
        <v>136582085.47318411</v>
      </c>
      <c r="B6540">
        <v>183720319.55384445</v>
      </c>
    </row>
    <row r="6541" spans="1:2" x14ac:dyDescent="0.25">
      <c r="A6541">
        <f ca="1">40754.0120289534*(((RANDBETWEEN(3800,4910))))</f>
        <v>188365043.5978224</v>
      </c>
      <c r="B6541">
        <v>196075448.83641461</v>
      </c>
    </row>
    <row r="6542" spans="1:2" x14ac:dyDescent="0.25">
      <c r="A6542">
        <f ca="1">31117.3840396984*(((RANDBETWEEN(3800,4910))))</f>
        <v>139374763.1138092</v>
      </c>
      <c r="B6542">
        <v>167078638.0168792</v>
      </c>
    </row>
    <row r="6543" spans="1:2" x14ac:dyDescent="0.25">
      <c r="A6543">
        <f ca="1">33809.6014946728*(((RANDBETWEEN(3800,4910))))</f>
        <v>145922240.05100766</v>
      </c>
      <c r="B6543">
        <v>180923790.93019974</v>
      </c>
    </row>
    <row r="6544" spans="1:2" x14ac:dyDescent="0.25">
      <c r="A6544">
        <f ca="1">33718.7219215293*(((RANDBETWEEN(3800,4910))))</f>
        <v>135515543.40262619</v>
      </c>
      <c r="B6544">
        <v>156569716.78101</v>
      </c>
    </row>
    <row r="6545" spans="1:2" x14ac:dyDescent="0.25">
      <c r="A6545">
        <f ca="1">42407.2334296629*(((RANDBETWEEN(3800,4910))))</f>
        <v>207201742.53733292</v>
      </c>
      <c r="B6545">
        <v>157226982.89214104</v>
      </c>
    </row>
    <row r="6546" spans="1:2" x14ac:dyDescent="0.25">
      <c r="A6546">
        <f ca="1">35990.8369040265*(((RANDBETWEEN(3800,4910))))</f>
        <v>154004791.11232921</v>
      </c>
      <c r="B6546">
        <v>171973132.10824615</v>
      </c>
    </row>
    <row r="6547" spans="1:2" x14ac:dyDescent="0.25">
      <c r="A6547">
        <f ca="1">32426.8616432303*(((RANDBETWEEN(3800,4910))))</f>
        <v>137943869.43030179</v>
      </c>
      <c r="B6547">
        <v>156222953.83878431</v>
      </c>
    </row>
    <row r="6548" spans="1:2" x14ac:dyDescent="0.25">
      <c r="A6548">
        <f ca="1">31802.2453996101*(((RANDBETWEEN(3800,4910))))</f>
        <v>148516486.01617903</v>
      </c>
      <c r="B6548">
        <v>143414516.39666486</v>
      </c>
    </row>
    <row r="6549" spans="1:2" x14ac:dyDescent="0.25">
      <c r="A6549">
        <f ca="1">29952.4886261337*(((RANDBETWEEN(3800,4910))))</f>
        <v>137811400.16884139</v>
      </c>
      <c r="B6549">
        <v>180839029.57675317</v>
      </c>
    </row>
    <row r="6550" spans="1:2" x14ac:dyDescent="0.25">
      <c r="A6550">
        <f ca="1">28874.8003587519*(((RANDBETWEEN(3800,4910))))</f>
        <v>140042781.73994678</v>
      </c>
      <c r="B6550">
        <v>176898638.55322155</v>
      </c>
    </row>
    <row r="6551" spans="1:2" x14ac:dyDescent="0.25">
      <c r="A6551">
        <f ca="1">37736.3246432248*(((RANDBETWEEN(3800,4910))))</f>
        <v>154077413.51828703</v>
      </c>
      <c r="B6551">
        <v>170545513.6386615</v>
      </c>
    </row>
    <row r="6552" spans="1:2" x14ac:dyDescent="0.25">
      <c r="A6552">
        <f ca="1">34240.6006995946*(((RANDBETWEEN(3800,4910))))</f>
        <v>157404041.41603646</v>
      </c>
      <c r="B6552">
        <v>153145246.61189443</v>
      </c>
    </row>
    <row r="6553" spans="1:2" x14ac:dyDescent="0.25">
      <c r="A6553">
        <f ca="1">32761.775774542*(((RANDBETWEEN(3800,4910))))</f>
        <v>131407482.63168812</v>
      </c>
      <c r="B6553">
        <v>161919166.67356086</v>
      </c>
    </row>
    <row r="6554" spans="1:2" x14ac:dyDescent="0.25">
      <c r="A6554">
        <f ca="1">37532.069211126*(((RANDBETWEEN(3800,4910))))</f>
        <v>149715424.08318147</v>
      </c>
      <c r="B6554">
        <v>154303796.24372548</v>
      </c>
    </row>
    <row r="6555" spans="1:2" x14ac:dyDescent="0.25">
      <c r="A6555">
        <f ca="1">32096.8132684451*(((RANDBETWEEN(3800,4910))))</f>
        <v>145559048.17239863</v>
      </c>
      <c r="B6555">
        <v>195806847.04486835</v>
      </c>
    </row>
    <row r="6556" spans="1:2" x14ac:dyDescent="0.25">
      <c r="A6556">
        <f ca="1">39857.8482706793*(((RANDBETWEEN(3800,4910))))</f>
        <v>182269940.14181629</v>
      </c>
      <c r="B6556">
        <v>187357335.47935432</v>
      </c>
    </row>
    <row r="6557" spans="1:2" x14ac:dyDescent="0.25">
      <c r="A6557">
        <f ca="1">32949.3884465785*(((RANDBETWEEN(3800,4910))))</f>
        <v>153906593.43396798</v>
      </c>
      <c r="B6557">
        <v>185278695.17518383</v>
      </c>
    </row>
    <row r="6558" spans="1:2" x14ac:dyDescent="0.25">
      <c r="A6558">
        <f ca="1">33475.9349724228*(((RANDBETWEEN(3800,4910))))</f>
        <v>161822669.65669185</v>
      </c>
      <c r="B6558">
        <v>182783257.26010025</v>
      </c>
    </row>
    <row r="6559" spans="1:2" x14ac:dyDescent="0.25">
      <c r="A6559">
        <f ca="1">32939.0514469061*(((RANDBETWEEN(3800,4910))))</f>
        <v>153495979.74258259</v>
      </c>
      <c r="B6559">
        <v>160474557.47078949</v>
      </c>
    </row>
    <row r="6560" spans="1:2" x14ac:dyDescent="0.25">
      <c r="A6560">
        <f ca="1">38496.6412399365*(((RANDBETWEEN(3800,4910))))</f>
        <v>147673115.79639658</v>
      </c>
      <c r="B6560">
        <v>180973905.98740342</v>
      </c>
    </row>
    <row r="6561" spans="1:2" x14ac:dyDescent="0.25">
      <c r="A6561">
        <f ca="1">32311.7119687717*(((RANDBETWEEN(3800,4910))))</f>
        <v>156841049.8964178</v>
      </c>
      <c r="B6561">
        <v>165756825.37330985</v>
      </c>
    </row>
    <row r="6562" spans="1:2" x14ac:dyDescent="0.25">
      <c r="A6562">
        <f ca="1">30679.3071087022*(((RANDBETWEEN(3800,4910))))</f>
        <v>135847971.87733346</v>
      </c>
      <c r="B6562">
        <v>171145418.45140666</v>
      </c>
    </row>
    <row r="6563" spans="1:2" x14ac:dyDescent="0.25">
      <c r="A6563">
        <f ca="1">37128.7335390223*(((RANDBETWEEN(3800,4910))))</f>
        <v>159208009.41532755</v>
      </c>
      <c r="B6563">
        <v>153191470.47636956</v>
      </c>
    </row>
    <row r="6564" spans="1:2" x14ac:dyDescent="0.25">
      <c r="A6564">
        <f ca="1">31400.9046907308*(((RANDBETWEEN(3800,4910))))</f>
        <v>128712308.32730536</v>
      </c>
      <c r="B6564">
        <v>147311469.74427193</v>
      </c>
    </row>
    <row r="6565" spans="1:2" x14ac:dyDescent="0.25">
      <c r="A6565">
        <f ca="1">32340.2259005375*(((RANDBETWEEN(3800,4910))))</f>
        <v>141391467.63715002</v>
      </c>
      <c r="B6565">
        <v>192764318.69534791</v>
      </c>
    </row>
    <row r="6566" spans="1:2" x14ac:dyDescent="0.25">
      <c r="A6566">
        <f ca="1">32312.4391314465*(((RANDBETWEEN(3800,4910))))</f>
        <v>133708873.12592548</v>
      </c>
      <c r="B6566">
        <v>177987314.16178834</v>
      </c>
    </row>
    <row r="6567" spans="1:2" x14ac:dyDescent="0.25">
      <c r="A6567">
        <f ca="1">32290.3828428374*(((RANDBETWEEN(3800,4910))))</f>
        <v>133391571.52376111</v>
      </c>
      <c r="B6567">
        <v>190083793.96984723</v>
      </c>
    </row>
    <row r="6568" spans="1:2" x14ac:dyDescent="0.25">
      <c r="A6568">
        <f ca="1">32915.5024624649*(((RANDBETWEEN(3800,4910))))</f>
        <v>129423755.682412</v>
      </c>
      <c r="B6568">
        <v>181338004.38992336</v>
      </c>
    </row>
    <row r="6569" spans="1:2" x14ac:dyDescent="0.25">
      <c r="A6569">
        <f ca="1">37024.8445876828*(((RANDBETWEEN(3800,4910))))</f>
        <v>155023024.28862783</v>
      </c>
      <c r="B6569">
        <v>150419542.6006532</v>
      </c>
    </row>
    <row r="6570" spans="1:2" x14ac:dyDescent="0.25">
      <c r="A6570">
        <f ca="1">29656.1011809396*(((RANDBETWEEN(3800,4910))))</f>
        <v>132740708.88588576</v>
      </c>
      <c r="B6570">
        <v>177293536.85822654</v>
      </c>
    </row>
    <row r="6571" spans="1:2" x14ac:dyDescent="0.25">
      <c r="A6571">
        <f ca="1">32233.170249144*(((RANDBETWEEN(3800,4910))))</f>
        <v>141406917.88299507</v>
      </c>
      <c r="B6571">
        <v>167288862.37494963</v>
      </c>
    </row>
    <row r="6572" spans="1:2" x14ac:dyDescent="0.25">
      <c r="A6572">
        <f ca="1">31843.4067216173*(((RANDBETWEEN(3800,4910))))</f>
        <v>135716599.44753289</v>
      </c>
      <c r="B6572">
        <v>156471226.23137912</v>
      </c>
    </row>
    <row r="6573" spans="1:2" x14ac:dyDescent="0.25">
      <c r="A6573">
        <f ca="1">30572.0217140762*(((RANDBETWEEN(3800,4910))))</f>
        <v>126354165.74427678</v>
      </c>
      <c r="B6573">
        <v>156096777.76911426</v>
      </c>
    </row>
    <row r="6574" spans="1:2" x14ac:dyDescent="0.25">
      <c r="A6574">
        <f ca="1">32156.9365977221*(((RANDBETWEEN(3800,4910))))</f>
        <v>130685790.33314253</v>
      </c>
      <c r="B6574">
        <v>189074395.31263167</v>
      </c>
    </row>
    <row r="6575" spans="1:2" x14ac:dyDescent="0.25">
      <c r="A6575">
        <f ca="1">34829.4702249404*(((RANDBETWEEN(3800,4910))))</f>
        <v>156488809.72065702</v>
      </c>
      <c r="B6575">
        <v>152555099.26668182</v>
      </c>
    </row>
    <row r="6576" spans="1:2" x14ac:dyDescent="0.25">
      <c r="A6576">
        <f ca="1">31320.7846755022*(((RANDBETWEEN(3800,4910))))</f>
        <v>132800127.02412929</v>
      </c>
      <c r="B6576">
        <v>168057477.83590978</v>
      </c>
    </row>
    <row r="6577" spans="1:2" x14ac:dyDescent="0.25">
      <c r="A6577">
        <f ca="1">38142.9175789441*(((RANDBETWEEN(3800,4910))))</f>
        <v>154860245.37051311</v>
      </c>
      <c r="B6577">
        <v>147638329.34386998</v>
      </c>
    </row>
    <row r="6578" spans="1:2" x14ac:dyDescent="0.25">
      <c r="A6578">
        <f ca="1">33954.0667801547*(((RANDBETWEEN(3800,4910))))</f>
        <v>151876540.70763195</v>
      </c>
      <c r="B6578">
        <v>173354095.86285067</v>
      </c>
    </row>
    <row r="6579" spans="1:2" x14ac:dyDescent="0.25">
      <c r="A6579">
        <f ca="1">32145.2570383614*(((RANDBETWEEN(3800,4910))))</f>
        <v>150439802.93953142</v>
      </c>
      <c r="B6579">
        <v>174332394.33964422</v>
      </c>
    </row>
    <row r="6580" spans="1:2" x14ac:dyDescent="0.25">
      <c r="A6580">
        <f ca="1">29877.4944950917*(((RANDBETWEEN(3800,4910))))</f>
        <v>140872386.54435721</v>
      </c>
      <c r="B6580">
        <v>161563195.01831976</v>
      </c>
    </row>
    <row r="6581" spans="1:2" x14ac:dyDescent="0.25">
      <c r="A6581">
        <f ca="1">32263.4260720652*(((RANDBETWEEN(3800,4910))))</f>
        <v>144411095.09856394</v>
      </c>
      <c r="B6581">
        <v>183577107.64319596</v>
      </c>
    </row>
    <row r="6582" spans="1:2" x14ac:dyDescent="0.25">
      <c r="A6582">
        <f ca="1">34041.1581915829*(((RANDBETWEEN(3800,4910))))</f>
        <v>143789852.20124602</v>
      </c>
      <c r="B6582">
        <v>148010250.56504676</v>
      </c>
    </row>
    <row r="6583" spans="1:2" x14ac:dyDescent="0.25">
      <c r="A6583">
        <f ca="1">37023.4478940207*(((RANDBETWEEN(3800,4910))))</f>
        <v>173306759.59191105</v>
      </c>
      <c r="B6583">
        <v>185508690.09647372</v>
      </c>
    </row>
    <row r="6584" spans="1:2" x14ac:dyDescent="0.25">
      <c r="A6584">
        <f ca="1">31401.8060728952*(((RANDBETWEEN(3800,4910))))</f>
        <v>125575822.48550794</v>
      </c>
      <c r="B6584">
        <v>150796570.50829792</v>
      </c>
    </row>
    <row r="6585" spans="1:2" x14ac:dyDescent="0.25">
      <c r="A6585">
        <f ca="1">37373.3349365601*(((RANDBETWEEN(3800,4910))))</f>
        <v>163695207.02213302</v>
      </c>
      <c r="B6585">
        <v>180279641.13254282</v>
      </c>
    </row>
    <row r="6586" spans="1:2" x14ac:dyDescent="0.25">
      <c r="A6586">
        <f ca="1">35655.6163662625*(((RANDBETWEEN(3800,4910))))</f>
        <v>139698704.92301649</v>
      </c>
      <c r="B6586">
        <v>195911583.05010572</v>
      </c>
    </row>
    <row r="6587" spans="1:2" x14ac:dyDescent="0.25">
      <c r="A6587">
        <f ca="1">30601.5933412418*(((RANDBETWEEN(3800,4910))))</f>
        <v>144561926.94402611</v>
      </c>
      <c r="B6587">
        <v>179884723.20805538</v>
      </c>
    </row>
    <row r="6588" spans="1:2" x14ac:dyDescent="0.25">
      <c r="A6588">
        <f ca="1">30004.3694726462*(((RANDBETWEEN(3800,4910))))</f>
        <v>137089964.12052026</v>
      </c>
      <c r="B6588">
        <v>164797412.68690965</v>
      </c>
    </row>
    <row r="6589" spans="1:2" x14ac:dyDescent="0.25">
      <c r="A6589">
        <f ca="1">38698.0199605056*(((RANDBETWEEN(3800,4910))))</f>
        <v>184937837.39125648</v>
      </c>
      <c r="B6589">
        <v>144068553.83616954</v>
      </c>
    </row>
    <row r="6590" spans="1:2" x14ac:dyDescent="0.25">
      <c r="A6590">
        <f ca="1">35298.170863508*(((RANDBETWEEN(3800,4910))))</f>
        <v>143098784.68066141</v>
      </c>
      <c r="B6590">
        <v>166522761.46168223</v>
      </c>
    </row>
    <row r="6591" spans="1:2" x14ac:dyDescent="0.25">
      <c r="A6591">
        <f ca="1">29083.3288678314*(((RANDBETWEEN(3800,4910))))</f>
        <v>110923816.30190888</v>
      </c>
      <c r="B6591">
        <v>174810195.41382551</v>
      </c>
    </row>
    <row r="6592" spans="1:2" x14ac:dyDescent="0.25">
      <c r="A6592">
        <f ca="1">30776.5253583917*(((RANDBETWEEN(3800,4910))))</f>
        <v>123998620.66896033</v>
      </c>
      <c r="B6592">
        <v>144890472.95635337</v>
      </c>
    </row>
    <row r="6593" spans="1:2" x14ac:dyDescent="0.25">
      <c r="A6593">
        <f ca="1">32121.5002391743*(((RANDBETWEEN(3800,4910))))</f>
        <v>156367463.16430032</v>
      </c>
      <c r="B6593">
        <v>196388988.28485522</v>
      </c>
    </row>
    <row r="6594" spans="1:2" x14ac:dyDescent="0.25">
      <c r="A6594">
        <f ca="1">28441.9641939283*(((RANDBETWEEN(3800,4910))))</f>
        <v>126083227.27168399</v>
      </c>
      <c r="B6594">
        <v>167732492.77510393</v>
      </c>
    </row>
    <row r="6595" spans="1:2" x14ac:dyDescent="0.25">
      <c r="A6595">
        <f ca="1">32966.3983246034*(((RANDBETWEEN(3800,4910))))</f>
        <v>137140217.03034994</v>
      </c>
      <c r="B6595">
        <v>201092877.65563017</v>
      </c>
    </row>
    <row r="6596" spans="1:2" x14ac:dyDescent="0.25">
      <c r="A6596">
        <f ca="1">38151.270879593*(((RANDBETWEEN(3800,4910))))</f>
        <v>178128283.73681968</v>
      </c>
      <c r="B6596">
        <v>197282954.55397484</v>
      </c>
    </row>
    <row r="6597" spans="1:2" x14ac:dyDescent="0.25">
      <c r="A6597">
        <f ca="1">37331.076438918*(((RANDBETWEEN(3800,4910))))</f>
        <v>182324977.32767528</v>
      </c>
      <c r="B6597">
        <v>185865982.69566041</v>
      </c>
    </row>
    <row r="6598" spans="1:2" x14ac:dyDescent="0.25">
      <c r="A6598">
        <f ca="1">30215.0359590972*(((RANDBETWEEN(3800,4910))))</f>
        <v>148295396.48724899</v>
      </c>
      <c r="B6598">
        <v>162870863.92995521</v>
      </c>
    </row>
    <row r="6599" spans="1:2" x14ac:dyDescent="0.25">
      <c r="A6599">
        <f ca="1">39703.3738591077*(((RANDBETWEEN(3800,4910))))</f>
        <v>166952687.07754785</v>
      </c>
      <c r="B6599">
        <v>150236300.43510067</v>
      </c>
    </row>
    <row r="6600" spans="1:2" x14ac:dyDescent="0.25">
      <c r="A6600">
        <f ca="1">32561.8526924397*(((RANDBETWEEN(3800,4910))))</f>
        <v>141383564.39057308</v>
      </c>
      <c r="B6600">
        <v>196033377.30723089</v>
      </c>
    </row>
    <row r="6601" spans="1:2" x14ac:dyDescent="0.25">
      <c r="A6601">
        <f ca="1">33489.0091154833*(((RANDBETWEEN(3800,4910))))</f>
        <v>153145238.68510512</v>
      </c>
      <c r="B6601">
        <v>193313786.98353091</v>
      </c>
    </row>
    <row r="6602" spans="1:2" x14ac:dyDescent="0.25">
      <c r="A6602">
        <f ca="1">28646.0587183419*(((RANDBETWEEN(3800,4910))))</f>
        <v>120685845.38037448</v>
      </c>
      <c r="B6602">
        <v>192103937.50476903</v>
      </c>
    </row>
    <row r="6603" spans="1:2" x14ac:dyDescent="0.25">
      <c r="A6603">
        <f ca="1">32789.4033149277*(((RANDBETWEEN(3800,4910))))</f>
        <v>134830026.43098265</v>
      </c>
      <c r="B6603">
        <v>190712361.72306281</v>
      </c>
    </row>
    <row r="6604" spans="1:2" x14ac:dyDescent="0.25">
      <c r="A6604">
        <f ca="1">32819.6277669139*(((RANDBETWEEN(3800,4910))))</f>
        <v>129670349.30707677</v>
      </c>
      <c r="B6604">
        <v>144734568.08334905</v>
      </c>
    </row>
    <row r="6605" spans="1:2" x14ac:dyDescent="0.25">
      <c r="A6605">
        <f ca="1">38854.1399882672*(((RANDBETWEEN(3800,4910))))</f>
        <v>154756039.57326835</v>
      </c>
      <c r="B6605">
        <v>194712072.78484201</v>
      </c>
    </row>
    <row r="6606" spans="1:2" x14ac:dyDescent="0.25">
      <c r="A6606">
        <f ca="1">31045.9193168709*(((RANDBETWEEN(3800,4910))))</f>
        <v>121855233.31871811</v>
      </c>
      <c r="B6606">
        <v>154624138.32393867</v>
      </c>
    </row>
    <row r="6607" spans="1:2" x14ac:dyDescent="0.25">
      <c r="A6607">
        <f ca="1">30907.5917221505*(((RANDBETWEEN(3800,4910))))</f>
        <v>134478931.58307666</v>
      </c>
      <c r="B6607">
        <v>175815340.66027671</v>
      </c>
    </row>
    <row r="6608" spans="1:2" x14ac:dyDescent="0.25">
      <c r="A6608">
        <f ca="1">38428.3921082554*(((RANDBETWEEN(3800,4910))))</f>
        <v>166932935.31826127</v>
      </c>
      <c r="B6608">
        <v>150394462.15312988</v>
      </c>
    </row>
    <row r="6609" spans="1:2" x14ac:dyDescent="0.25">
      <c r="A6609">
        <f ca="1">33321.0052936951*(((RANDBETWEEN(3800,4910))))</f>
        <v>152843451.2821793</v>
      </c>
      <c r="B6609">
        <v>147102217.72815189</v>
      </c>
    </row>
    <row r="6610" spans="1:2" x14ac:dyDescent="0.25">
      <c r="A6610">
        <f ca="1">30971.9310133567*(((RANDBETWEEN(3800,4910))))</f>
        <v>119149018.60838321</v>
      </c>
      <c r="B6610">
        <v>145977105.37646365</v>
      </c>
    </row>
    <row r="6611" spans="1:2" x14ac:dyDescent="0.25">
      <c r="A6611">
        <f ca="1">35713.4078839293*(((RANDBETWEEN(3800,4910))))</f>
        <v>174138576.84203929</v>
      </c>
      <c r="B6611">
        <v>143435982.02917728</v>
      </c>
    </row>
    <row r="6612" spans="1:2" x14ac:dyDescent="0.25">
      <c r="A6612">
        <f ca="1">34150.033588852*(((RANDBETWEEN(3800,4910))))</f>
        <v>161051558.40502626</v>
      </c>
      <c r="B6612">
        <v>151244624.01162964</v>
      </c>
    </row>
    <row r="6613" spans="1:2" x14ac:dyDescent="0.25">
      <c r="A6613">
        <f ca="1">34388.7198605202*(((RANDBETWEEN(3800,4910))))</f>
        <v>148009050.279679</v>
      </c>
      <c r="B6613">
        <v>144598537.31536567</v>
      </c>
    </row>
    <row r="6614" spans="1:2" x14ac:dyDescent="0.25">
      <c r="A6614">
        <f ca="1">31948.7619873497*(((RANDBETWEEN(3800,4910))))</f>
        <v>136485111.20995775</v>
      </c>
      <c r="B6614">
        <v>157303180.0065347</v>
      </c>
    </row>
    <row r="6615" spans="1:2" x14ac:dyDescent="0.25">
      <c r="A6615">
        <f ca="1">33471.9580147109*(((RANDBETWEEN(3800,4910))))</f>
        <v>152531712.67303765</v>
      </c>
      <c r="B6615">
        <v>152308402.22377074</v>
      </c>
    </row>
    <row r="6616" spans="1:2" x14ac:dyDescent="0.25">
      <c r="A6616">
        <f ca="1">33367.7757158393*(((RANDBETWEEN(3800,4910))))</f>
        <v>144148791.09242558</v>
      </c>
      <c r="B6616">
        <v>155873673.94738919</v>
      </c>
    </row>
    <row r="6617" spans="1:2" x14ac:dyDescent="0.25">
      <c r="A6617">
        <f ca="1">35263.1891738024*(((RANDBETWEEN(3800,4910))))</f>
        <v>134634856.26557755</v>
      </c>
      <c r="B6617">
        <v>157862502.77838647</v>
      </c>
    </row>
    <row r="6618" spans="1:2" x14ac:dyDescent="0.25">
      <c r="A6618">
        <f ca="1">31541.9083263145*(((RANDBETWEEN(3800,4910))))</f>
        <v>153861428.8157621</v>
      </c>
      <c r="B6618">
        <v>143717274.12278226</v>
      </c>
    </row>
    <row r="6619" spans="1:2" x14ac:dyDescent="0.25">
      <c r="A6619">
        <f ca="1">36142.0340786239*(((RANDBETWEEN(3800,4910))))</f>
        <v>168855583.21533108</v>
      </c>
      <c r="B6619">
        <v>150770196.84288028</v>
      </c>
    </row>
    <row r="6620" spans="1:2" x14ac:dyDescent="0.25">
      <c r="A6620">
        <f ca="1">30167.5379099824*(((RANDBETWEEN(3800,4910))))</f>
        <v>139283522.53038886</v>
      </c>
      <c r="B6620">
        <v>148291647.95243776</v>
      </c>
    </row>
    <row r="6621" spans="1:2" x14ac:dyDescent="0.25">
      <c r="A6621">
        <f ca="1">30177.9276510146*(((RANDBETWEEN(3800,4910))))</f>
        <v>127803523.60204692</v>
      </c>
      <c r="B6621">
        <v>150871127.69690728</v>
      </c>
    </row>
    <row r="6622" spans="1:2" x14ac:dyDescent="0.25">
      <c r="A6622">
        <f ca="1">39964.8655143695*(((RANDBETWEEN(3800,4910))))</f>
        <v>183278873.24889839</v>
      </c>
      <c r="B6622">
        <v>181398722.57415563</v>
      </c>
    </row>
    <row r="6623" spans="1:2" x14ac:dyDescent="0.25">
      <c r="A6623">
        <f ca="1">30331.9381097562*(((RANDBETWEEN(3800,4910))))</f>
        <v>130063350.61463456</v>
      </c>
      <c r="B6623">
        <v>145217782.07088023</v>
      </c>
    </row>
    <row r="6624" spans="1:2" x14ac:dyDescent="0.25">
      <c r="A6624">
        <f ca="1">28971.7279901517*(((RANDBETWEEN(3800,4910))))</f>
        <v>117480357.00006524</v>
      </c>
      <c r="B6624">
        <v>174270146.34909809</v>
      </c>
    </row>
    <row r="6625" spans="1:2" x14ac:dyDescent="0.25">
      <c r="A6625">
        <f ca="1">30781.7519611712*(((RANDBETWEEN(3800,4910))))</f>
        <v>133131077.23206553</v>
      </c>
      <c r="B6625">
        <v>184266608.91850123</v>
      </c>
    </row>
    <row r="6626" spans="1:2" x14ac:dyDescent="0.25">
      <c r="A6626">
        <f ca="1">35095.2013467509*(((RANDBETWEEN(3800,4910))))</f>
        <v>169544917.70615348</v>
      </c>
      <c r="B6626">
        <v>201898428.55415967</v>
      </c>
    </row>
    <row r="6627" spans="1:2" x14ac:dyDescent="0.25">
      <c r="A6627">
        <f ca="1">29759.2757318274*(((RANDBETWEEN(3800,4910))))</f>
        <v>136624834.88481975</v>
      </c>
      <c r="B6627">
        <v>163770530.74475875</v>
      </c>
    </row>
    <row r="6628" spans="1:2" x14ac:dyDescent="0.25">
      <c r="A6628">
        <f ca="1">32201.0043689527*(((RANDBETWEEN(3800,4910))))</f>
        <v>122492620.61949608</v>
      </c>
      <c r="B6628">
        <v>143079609.83249179</v>
      </c>
    </row>
    <row r="6629" spans="1:2" x14ac:dyDescent="0.25">
      <c r="A6629">
        <f ca="1">29354.2730474287*(((RANDBETWEEN(3800,4910))))</f>
        <v>126223374.10394357</v>
      </c>
      <c r="B6629">
        <v>167767153.14985162</v>
      </c>
    </row>
    <row r="6630" spans="1:2" x14ac:dyDescent="0.25">
      <c r="A6630">
        <f ca="1">29625.2609133122*(((RANDBETWEEN(3800,4910))))</f>
        <v>119271300.43699475</v>
      </c>
      <c r="B6630">
        <v>165626496.79467559</v>
      </c>
    </row>
    <row r="6631" spans="1:2" x14ac:dyDescent="0.25">
      <c r="A6631">
        <f ca="1">35738.1572163848*(((RANDBETWEEN(3800,4910))))</f>
        <v>145525776.18511894</v>
      </c>
      <c r="B6631">
        <v>157094245.40367967</v>
      </c>
    </row>
    <row r="6632" spans="1:2" x14ac:dyDescent="0.25">
      <c r="A6632">
        <f ca="1">37821.2035399791*(((RANDBETWEEN(3800,4910))))</f>
        <v>146897554.54927894</v>
      </c>
      <c r="B6632">
        <v>149988476.90270048</v>
      </c>
    </row>
    <row r="6633" spans="1:2" x14ac:dyDescent="0.25">
      <c r="A6633">
        <f ca="1">40915.2004424058*(((RANDBETWEEN(3800,4910))))</f>
        <v>167179509.00767028</v>
      </c>
      <c r="B6633">
        <v>165270403.35798943</v>
      </c>
    </row>
    <row r="6634" spans="1:2" x14ac:dyDescent="0.25">
      <c r="A6634">
        <f ca="1">30603.9349665875*(((RANDBETWEEN(3800,4910))))</f>
        <v>145521710.76612377</v>
      </c>
      <c r="B6634">
        <v>147046166.56523079</v>
      </c>
    </row>
    <row r="6635" spans="1:2" x14ac:dyDescent="0.25">
      <c r="A6635">
        <f ca="1">30929.3264625852*(((RANDBETWEEN(3800,4910))))</f>
        <v>144470883.90673548</v>
      </c>
      <c r="B6635">
        <v>202377595.99661016</v>
      </c>
    </row>
    <row r="6636" spans="1:2" x14ac:dyDescent="0.25">
      <c r="A6636">
        <f ca="1">31551.0237761396*(((RANDBETWEEN(3800,4910))))</f>
        <v>131410014.02762154</v>
      </c>
      <c r="B6636">
        <v>163096362.26268536</v>
      </c>
    </row>
    <row r="6637" spans="1:2" x14ac:dyDescent="0.25">
      <c r="A6637">
        <f ca="1">33541.4413180595*(((RANDBETWEEN(3800,4910))))</f>
        <v>161233708.41591206</v>
      </c>
      <c r="B6637">
        <v>179541995.9422732</v>
      </c>
    </row>
    <row r="6638" spans="1:2" x14ac:dyDescent="0.25">
      <c r="A6638">
        <f ca="1">30843.3325248295*(((RANDBETWEEN(3800,4910))))</f>
        <v>123527546.76194206</v>
      </c>
      <c r="B6638">
        <v>179282159.01269627</v>
      </c>
    </row>
    <row r="6639" spans="1:2" x14ac:dyDescent="0.25">
      <c r="A6639">
        <f ca="1">33172.7031238799*(((RANDBETWEEN(3800,4910))))</f>
        <v>131164868.15182111</v>
      </c>
      <c r="B6639">
        <v>197491216.61332253</v>
      </c>
    </row>
    <row r="6640" spans="1:2" x14ac:dyDescent="0.25">
      <c r="A6640">
        <f ca="1">30639.9476515876*(((RANDBETWEEN(3800,4910))))</f>
        <v>137512085.06032512</v>
      </c>
      <c r="B6640">
        <v>188810448.86450163</v>
      </c>
    </row>
    <row r="6641" spans="1:2" x14ac:dyDescent="0.25">
      <c r="A6641">
        <f ca="1">29194.2685257866*(((RANDBETWEEN(3800,4910))))</f>
        <v>137388227.68235168</v>
      </c>
      <c r="B6641">
        <v>154761160.70768732</v>
      </c>
    </row>
    <row r="6642" spans="1:2" x14ac:dyDescent="0.25">
      <c r="A6642">
        <f ca="1">31139.8770820814*(((RANDBETWEEN(3800,4910))))</f>
        <v>134212870.22377078</v>
      </c>
      <c r="B6642">
        <v>194124438.42904425</v>
      </c>
    </row>
    <row r="6643" spans="1:2" x14ac:dyDescent="0.25">
      <c r="A6643">
        <f ca="1">30301.4907644624*(((RANDBETWEEN(3800,4910))))</f>
        <v>122963449.52218831</v>
      </c>
      <c r="B6643">
        <v>180912791.99106938</v>
      </c>
    </row>
    <row r="6644" spans="1:2" x14ac:dyDescent="0.25">
      <c r="A6644">
        <f ca="1">30573.6800646363*(((RANDBETWEEN(3800,4910))))</f>
        <v>121927836.09776957</v>
      </c>
      <c r="B6644">
        <v>144953027.18770275</v>
      </c>
    </row>
    <row r="6645" spans="1:2" x14ac:dyDescent="0.25">
      <c r="A6645">
        <f ca="1">31837.472291998*(((RANDBETWEEN(3800,4910))))</f>
        <v>125375965.88588825</v>
      </c>
      <c r="B6645">
        <v>145207511.89362141</v>
      </c>
    </row>
    <row r="6646" spans="1:2" x14ac:dyDescent="0.25">
      <c r="A6646">
        <f ca="1">35368.1148072075*(((RANDBETWEEN(3800,4910))))</f>
        <v>137581966.60003725</v>
      </c>
      <c r="B6646">
        <v>158440789.52707526</v>
      </c>
    </row>
    <row r="6647" spans="1:2" x14ac:dyDescent="0.25">
      <c r="A6647">
        <f ca="1">29268.4333004059*(((RANDBETWEEN(3800,4910))))</f>
        <v>121346924.46348302</v>
      </c>
      <c r="B6647">
        <v>147754837.41719633</v>
      </c>
    </row>
    <row r="6648" spans="1:2" x14ac:dyDescent="0.25">
      <c r="A6648">
        <f ca="1">35393.1890628669*(((RANDBETWEEN(3800,4910))))</f>
        <v>156437895.65787169</v>
      </c>
      <c r="B6648">
        <v>157897052.96776545</v>
      </c>
    </row>
    <row r="6649" spans="1:2" x14ac:dyDescent="0.25">
      <c r="A6649">
        <f ca="1">30723.7557628202*(((RANDBETWEEN(3800,4910))))</f>
        <v>143725729.45847306</v>
      </c>
      <c r="B6649">
        <v>155131315.16910714</v>
      </c>
    </row>
    <row r="6650" spans="1:2" x14ac:dyDescent="0.25">
      <c r="A6650">
        <f ca="1">34028.6886685572*(((RANDBETWEEN(3800,4910))))</f>
        <v>164868996.59915951</v>
      </c>
      <c r="B6650">
        <v>197330529.25720555</v>
      </c>
    </row>
    <row r="6651" spans="1:2" x14ac:dyDescent="0.25">
      <c r="A6651">
        <f ca="1">31991.5225384596*(((RANDBETWEEN(3800,4910))))</f>
        <v>146265241.04583725</v>
      </c>
      <c r="B6651">
        <v>154353829.96095341</v>
      </c>
    </row>
    <row r="6652" spans="1:2" x14ac:dyDescent="0.25">
      <c r="A6652">
        <f ca="1">32940.2828168052*(((RANDBETWEEN(3800,4910))))</f>
        <v>151920584.35110563</v>
      </c>
      <c r="B6652">
        <v>176869820.63156348</v>
      </c>
    </row>
    <row r="6653" spans="1:2" x14ac:dyDescent="0.25">
      <c r="A6653">
        <f ca="1">32005.1693663371*(((RANDBETWEEN(3800,4910))))</f>
        <v>139254491.91293293</v>
      </c>
      <c r="B6653">
        <v>145243600.09719843</v>
      </c>
    </row>
    <row r="6654" spans="1:2" x14ac:dyDescent="0.25">
      <c r="A6654">
        <f ca="1">30421.4441272211*(((RANDBETWEEN(3800,4910))))</f>
        <v>120043018.52601445</v>
      </c>
      <c r="B6654">
        <v>160058618.89543203</v>
      </c>
    </row>
    <row r="6655" spans="1:2" x14ac:dyDescent="0.25">
      <c r="A6655">
        <f ca="1">29237.5870312264*(((RANDBETWEEN(3800,4910))))</f>
        <v>139492527.72598124</v>
      </c>
      <c r="B6655">
        <v>159870508.38975191</v>
      </c>
    </row>
    <row r="6656" spans="1:2" x14ac:dyDescent="0.25">
      <c r="A6656">
        <f ca="1">39601.7667387853*(((RANDBETWEEN(3800,4910))))</f>
        <v>163476093.09770569</v>
      </c>
      <c r="B6656">
        <v>163499710.78378987</v>
      </c>
    </row>
    <row r="6657" spans="1:2" x14ac:dyDescent="0.25">
      <c r="A6657">
        <f ca="1">37553.3776006716*(((RANDBETWEEN(3800,4910))))</f>
        <v>176613534.85595849</v>
      </c>
      <c r="B6657">
        <v>177923590.62899488</v>
      </c>
    </row>
    <row r="6658" spans="1:2" x14ac:dyDescent="0.25">
      <c r="A6658">
        <f ca="1">31956.6340940308*(((RANDBETWEEN(3800,4910))))</f>
        <v>124630872.96672028</v>
      </c>
      <c r="B6658">
        <v>193005475.83633992</v>
      </c>
    </row>
    <row r="6659" spans="1:2" x14ac:dyDescent="0.25">
      <c r="A6659">
        <f ca="1">39779.4469445184*(((RANDBETWEEN(3800,4910))))</f>
        <v>191458478.14396721</v>
      </c>
      <c r="B6659">
        <v>144659485.49375719</v>
      </c>
    </row>
    <row r="6660" spans="1:2" x14ac:dyDescent="0.25">
      <c r="A6660">
        <f ca="1">30996.9511336633*(((RANDBETWEEN(3800,4910))))</f>
        <v>138711356.32314339</v>
      </c>
      <c r="B6660">
        <v>154921731.51974738</v>
      </c>
    </row>
    <row r="6661" spans="1:2" x14ac:dyDescent="0.25">
      <c r="A6661">
        <f ca="1">31187.6617142416*(((RANDBETWEEN(3800,4910))))</f>
        <v>128773855.21810375</v>
      </c>
      <c r="B6661">
        <v>174621469.46502727</v>
      </c>
    </row>
    <row r="6662" spans="1:2" x14ac:dyDescent="0.25">
      <c r="A6662">
        <f ca="1">43567.7766256644*(((RANDBETWEEN(3800,4910))))</f>
        <v>179804214.13411698</v>
      </c>
      <c r="B6662">
        <v>165559664.78500617</v>
      </c>
    </row>
    <row r="6663" spans="1:2" x14ac:dyDescent="0.25">
      <c r="A6663">
        <f ca="1">36912.1483755007*(((RANDBETWEEN(3800,4910))))</f>
        <v>172121347.8749598</v>
      </c>
      <c r="B6663">
        <v>155016564.15835184</v>
      </c>
    </row>
    <row r="6664" spans="1:2" x14ac:dyDescent="0.25">
      <c r="A6664">
        <f ca="1">39445.0399829641*(((RANDBETWEEN(3800,4910))))</f>
        <v>153362315.45376444</v>
      </c>
      <c r="B6664">
        <v>155043101.48720777</v>
      </c>
    </row>
    <row r="6665" spans="1:2" x14ac:dyDescent="0.25">
      <c r="A6665">
        <f ca="1">41163.1675128519*(((RANDBETWEEN(3800,4910))))</f>
        <v>192931766.1327371</v>
      </c>
      <c r="B6665">
        <v>144480072.80664584</v>
      </c>
    </row>
    <row r="6666" spans="1:2" x14ac:dyDescent="0.25">
      <c r="A6666">
        <f ca="1">31552.1841866998*(((RANDBETWEEN(3800,4910))))</f>
        <v>125798558.35237224</v>
      </c>
      <c r="B6666">
        <v>149519432.76437488</v>
      </c>
    </row>
    <row r="6667" spans="1:2" x14ac:dyDescent="0.25">
      <c r="A6667">
        <f ca="1">30597.7394796384*(((RANDBETWEEN(3800,4910))))</f>
        <v>126766434.66414198</v>
      </c>
      <c r="B6667">
        <v>163028799.6927312</v>
      </c>
    </row>
    <row r="6668" spans="1:2" x14ac:dyDescent="0.25">
      <c r="A6668">
        <f ca="1">37992.1574670725*(((RANDBETWEEN(3800,4910))))</f>
        <v>161998559.43959755</v>
      </c>
      <c r="B6668">
        <v>187615784.30303064</v>
      </c>
    </row>
    <row r="6669" spans="1:2" x14ac:dyDescent="0.25">
      <c r="A6669">
        <f ca="1">31919.719062536*(((RANDBETWEEN(3800,4910))))</f>
        <v>133200987.64796278</v>
      </c>
      <c r="B6669">
        <v>147812780.55334216</v>
      </c>
    </row>
    <row r="6670" spans="1:2" x14ac:dyDescent="0.25">
      <c r="A6670">
        <f ca="1">31771.5557162759*(((RANDBETWEEN(3800,4910))))</f>
        <v>147960134.97069696</v>
      </c>
      <c r="B6670">
        <v>153889853.67489016</v>
      </c>
    </row>
    <row r="6671" spans="1:2" x14ac:dyDescent="0.25">
      <c r="A6671">
        <f ca="1">31536.3815743078*(((RANDBETWEEN(3800,4910))))</f>
        <v>121667360.11367935</v>
      </c>
      <c r="B6671">
        <v>179101372.99241346</v>
      </c>
    </row>
    <row r="6672" spans="1:2" x14ac:dyDescent="0.25">
      <c r="A6672">
        <f ca="1">31796.4235263122*(((RANDBETWEEN(3800,4910))))</f>
        <v>148075944.36203605</v>
      </c>
      <c r="B6672">
        <v>184493389.56928733</v>
      </c>
    </row>
    <row r="6673" spans="1:2" x14ac:dyDescent="0.25">
      <c r="A6673">
        <f ca="1">31830.557662123*(((RANDBETWEEN(3800,4910))))</f>
        <v>145083681.82395661</v>
      </c>
      <c r="B6673">
        <v>165937714.00881073</v>
      </c>
    </row>
    <row r="6674" spans="1:2" x14ac:dyDescent="0.25">
      <c r="A6674">
        <f ca="1">37057.6012556137*(((RANDBETWEEN(3800,4910))))</f>
        <v>152269683.55931669</v>
      </c>
      <c r="B6674">
        <v>199940379.73712331</v>
      </c>
    </row>
    <row r="6675" spans="1:2" x14ac:dyDescent="0.25">
      <c r="A6675">
        <f ca="1">30337.2842010044*(((RANDBETWEEN(3800,4910))))</f>
        <v>122410941.7510526</v>
      </c>
      <c r="B6675">
        <v>162548618.9976635</v>
      </c>
    </row>
    <row r="6676" spans="1:2" x14ac:dyDescent="0.25">
      <c r="A6676">
        <f ca="1">32612.0299419987*(((RANDBETWEEN(3800,4910))))</f>
        <v>154320125.6855377</v>
      </c>
      <c r="B6676">
        <v>167519711.18265584</v>
      </c>
    </row>
    <row r="6677" spans="1:2" x14ac:dyDescent="0.25">
      <c r="A6677">
        <f ca="1">33864.2610632299*(((RANDBETWEEN(3800,4910))))</f>
        <v>153811473.74919015</v>
      </c>
      <c r="B6677">
        <v>189243217.64076549</v>
      </c>
    </row>
    <row r="6678" spans="1:2" x14ac:dyDescent="0.25">
      <c r="A6678">
        <f ca="1">30874.1273423646*(((RANDBETWEEN(3800,4910))))</f>
        <v>140786020.68118256</v>
      </c>
      <c r="B6678">
        <v>197978662.25560394</v>
      </c>
    </row>
    <row r="6679" spans="1:2" x14ac:dyDescent="0.25">
      <c r="A6679">
        <f ca="1">31857.7098933907*(((RANDBETWEEN(3800,4910))))</f>
        <v>152343568.71019438</v>
      </c>
      <c r="B6679">
        <v>153609113.26749533</v>
      </c>
    </row>
    <row r="6680" spans="1:2" x14ac:dyDescent="0.25">
      <c r="A6680">
        <f ca="1">30575.8337900574*(((RANDBETWEEN(3800,4910))))</f>
        <v>127959864.41139007</v>
      </c>
      <c r="B6680">
        <v>192816357.7218551</v>
      </c>
    </row>
    <row r="6681" spans="1:2" x14ac:dyDescent="0.25">
      <c r="A6681">
        <f ca="1">33954.2111914893*(((RANDBETWEEN(3800,4910))))</f>
        <v>146648238.13604215</v>
      </c>
      <c r="B6681">
        <v>158361160.0992853</v>
      </c>
    </row>
    <row r="6682" spans="1:2" x14ac:dyDescent="0.25">
      <c r="A6682">
        <f ca="1">32564.0984888379*(((RANDBETWEEN(3800,4910))))</f>
        <v>154874852.41291326</v>
      </c>
      <c r="B6682">
        <v>163277177.31755149</v>
      </c>
    </row>
    <row r="6683" spans="1:2" x14ac:dyDescent="0.25">
      <c r="A6683">
        <f ca="1">39194.40882731*(((RANDBETWEEN(3800,4910))))</f>
        <v>191190326.25961825</v>
      </c>
      <c r="B6683">
        <v>162720967.08661035</v>
      </c>
    </row>
    <row r="6684" spans="1:2" x14ac:dyDescent="0.25">
      <c r="A6684">
        <f ca="1">31711.1058622853*(((RANDBETWEEN(3800,4910))))</f>
        <v>136516310.73713806</v>
      </c>
      <c r="B6684">
        <v>146179986.78717527</v>
      </c>
    </row>
    <row r="6685" spans="1:2" x14ac:dyDescent="0.25">
      <c r="A6685">
        <f ca="1">30601.331300152*(((RANDBETWEEN(3800,4910))))</f>
        <v>123782385.1091149</v>
      </c>
      <c r="B6685">
        <v>194890614.59146982</v>
      </c>
    </row>
    <row r="6686" spans="1:2" x14ac:dyDescent="0.25">
      <c r="A6686">
        <f ca="1">29801.4076693802*(((RANDBETWEEN(3800,4910))))</f>
        <v>143881196.2277678</v>
      </c>
      <c r="B6686">
        <v>151554074.65610045</v>
      </c>
    </row>
    <row r="6687" spans="1:2" x14ac:dyDescent="0.25">
      <c r="A6687">
        <f ca="1">30071.5344635834*(((RANDBETWEEN(3800,4910))))</f>
        <v>117008340.597803</v>
      </c>
      <c r="B6687">
        <v>177234374.31056282</v>
      </c>
    </row>
    <row r="6688" spans="1:2" x14ac:dyDescent="0.25">
      <c r="A6688">
        <f ca="1">32716.7427966936*(((RANDBETWEEN(3800,4910))))</f>
        <v>139144307.11433792</v>
      </c>
      <c r="B6688">
        <v>162227247.71528015</v>
      </c>
    </row>
    <row r="6689" spans="1:2" x14ac:dyDescent="0.25">
      <c r="A6689">
        <f ca="1">33138.7924131197*(((RANDBETWEEN(3800,4910))))</f>
        <v>144021191.82741806</v>
      </c>
      <c r="B6689">
        <v>182620700.14168119</v>
      </c>
    </row>
    <row r="6690" spans="1:2" x14ac:dyDescent="0.25">
      <c r="A6690">
        <f ca="1">32440.3166408124*(((RANDBETWEEN(3800,4910))))</f>
        <v>145494820.13404372</v>
      </c>
      <c r="B6690">
        <v>173298337.77025497</v>
      </c>
    </row>
    <row r="6691" spans="1:2" x14ac:dyDescent="0.25">
      <c r="A6691">
        <f ca="1">31441.3663479203*(((RANDBETWEEN(3800,4910))))</f>
        <v>145039022.96295643</v>
      </c>
      <c r="B6691">
        <v>167162871.19996548</v>
      </c>
    </row>
    <row r="6692" spans="1:2" x14ac:dyDescent="0.25">
      <c r="A6692">
        <f ca="1">39972.9200148949*(((RANDBETWEEN(3800,4910))))</f>
        <v>188712155.39031869</v>
      </c>
      <c r="B6692">
        <v>162188304.7571784</v>
      </c>
    </row>
    <row r="6693" spans="1:2" x14ac:dyDescent="0.25">
      <c r="A6693">
        <f ca="1">31429.7797058425*(((RANDBETWEEN(3800,4910))))</f>
        <v>137725294.67100167</v>
      </c>
      <c r="B6693">
        <v>170267739.71368861</v>
      </c>
    </row>
    <row r="6694" spans="1:2" x14ac:dyDescent="0.25">
      <c r="A6694">
        <f ca="1">31112.0372220395*(((RANDBETWEEN(3800,4910))))</f>
        <v>148808874.03301501</v>
      </c>
      <c r="B6694">
        <v>188474015.57469174</v>
      </c>
    </row>
    <row r="6695" spans="1:2" x14ac:dyDescent="0.25">
      <c r="A6695">
        <f ca="1">30659.0747380483*(((RANDBETWEEN(3800,4910))))</f>
        <v>120980708.91633856</v>
      </c>
      <c r="B6695">
        <v>147986607.36779538</v>
      </c>
    </row>
    <row r="6696" spans="1:2" x14ac:dyDescent="0.25">
      <c r="A6696">
        <f ca="1">31916.4837076692*(((RANDBETWEEN(3800,4910))))</f>
        <v>126293526.03124696</v>
      </c>
      <c r="B6696">
        <v>176979404.03186354</v>
      </c>
    </row>
    <row r="6697" spans="1:2" x14ac:dyDescent="0.25">
      <c r="A6697">
        <f ca="1">38743.7531854228*(((RANDBETWEEN(3800,4910))))</f>
        <v>156524762.86910835</v>
      </c>
      <c r="B6697">
        <v>164167654.2859554</v>
      </c>
    </row>
    <row r="6698" spans="1:2" x14ac:dyDescent="0.25">
      <c r="A6698">
        <f ca="1">37872.7784701578*(((RANDBETWEEN(3800,4910))))</f>
        <v>166602352.49022421</v>
      </c>
      <c r="B6698">
        <v>155655078.91675013</v>
      </c>
    </row>
    <row r="6699" spans="1:2" x14ac:dyDescent="0.25">
      <c r="A6699">
        <f ca="1">43226.003203009*(((RANDBETWEEN(3800,4910))))</f>
        <v>176578223.08429191</v>
      </c>
      <c r="B6699">
        <v>155234524.06775823</v>
      </c>
    </row>
    <row r="6700" spans="1:2" x14ac:dyDescent="0.25">
      <c r="A6700">
        <f ca="1">33227.7166317088*(((RANDBETWEEN(3800,4910))))</f>
        <v>128092847.61523741</v>
      </c>
      <c r="B6700">
        <v>191755478.68162063</v>
      </c>
    </row>
    <row r="6701" spans="1:2" x14ac:dyDescent="0.25">
      <c r="A6701">
        <f ca="1">32267.0132932664*(((RANDBETWEEN(3800,4910))))</f>
        <v>139006293.26739177</v>
      </c>
      <c r="B6701">
        <v>172213841.90174571</v>
      </c>
    </row>
    <row r="6702" spans="1:2" x14ac:dyDescent="0.25">
      <c r="A6702">
        <f ca="1">40741.8453411106*(((RANDBETWEEN(3800,4910))))</f>
        <v>170912041.20595893</v>
      </c>
      <c r="B6702">
        <v>160757891.61671308</v>
      </c>
    </row>
    <row r="6703" spans="1:2" x14ac:dyDescent="0.25">
      <c r="A6703">
        <f ca="1">35071.1503330339*(((RANDBETWEEN(3800,4910))))</f>
        <v>147684614.05240586</v>
      </c>
      <c r="B6703">
        <v>181656179.34532905</v>
      </c>
    </row>
    <row r="6704" spans="1:2" x14ac:dyDescent="0.25">
      <c r="A6704">
        <f ca="1">27683.9740037246*(((RANDBETWEEN(3800,4910))))</f>
        <v>121449593.95433986</v>
      </c>
      <c r="B6704">
        <v>183033973.95542488</v>
      </c>
    </row>
    <row r="6705" spans="1:2" x14ac:dyDescent="0.25">
      <c r="A6705">
        <f ca="1">31974.5764992701*(((RANDBETWEEN(3800,4910))))</f>
        <v>151015924.80605271</v>
      </c>
      <c r="B6705">
        <v>145904232.10586333</v>
      </c>
    </row>
    <row r="6706" spans="1:2" x14ac:dyDescent="0.25">
      <c r="A6706">
        <f ca="1">39773.6760074654*(((RANDBETWEEN(3800,4910))))</f>
        <v>171146127.86012366</v>
      </c>
      <c r="B6706">
        <v>147200669.62696782</v>
      </c>
    </row>
    <row r="6707" spans="1:2" x14ac:dyDescent="0.25">
      <c r="A6707">
        <f ca="1">32993.1187724211*(((RANDBETWEEN(3800,4910))))</f>
        <v>135667704.3921957</v>
      </c>
      <c r="B6707">
        <v>161282319.17315829</v>
      </c>
    </row>
    <row r="6708" spans="1:2" x14ac:dyDescent="0.25">
      <c r="A6708">
        <f ca="1">27897.1895859671*(((RANDBETWEEN(3800,4910))))</f>
        <v>136500948.64413702</v>
      </c>
      <c r="B6708">
        <v>164243834.20175532</v>
      </c>
    </row>
    <row r="6709" spans="1:2" x14ac:dyDescent="0.25">
      <c r="A6709">
        <f ca="1">40620.987918365*(((RANDBETWEEN(3800,4910))))</f>
        <v>182022646.8621935</v>
      </c>
      <c r="B6709">
        <v>171308488.51517951</v>
      </c>
    </row>
    <row r="6710" spans="1:2" x14ac:dyDescent="0.25">
      <c r="A6710">
        <f ca="1">29291.9231148815*(((RANDBETWEEN(3800,4910))))</f>
        <v>141860783.6453709</v>
      </c>
      <c r="B6710">
        <v>150833760.97283751</v>
      </c>
    </row>
    <row r="6711" spans="1:2" x14ac:dyDescent="0.25">
      <c r="A6711">
        <f ca="1">28275.6843114703*(((RANDBETWEEN(3800,4910))))</f>
        <v>138833609.96931902</v>
      </c>
      <c r="B6711">
        <v>151624299.15080765</v>
      </c>
    </row>
    <row r="6712" spans="1:2" x14ac:dyDescent="0.25">
      <c r="A6712">
        <f ca="1">31913.4555661714*(((RANDBETWEEN(3800,4910))))</f>
        <v>139110752.81294107</v>
      </c>
      <c r="B6712">
        <v>166625727.36042207</v>
      </c>
    </row>
    <row r="6713" spans="1:2" x14ac:dyDescent="0.25">
      <c r="A6713">
        <f ca="1">32303.7953432875*(((RANDBETWEEN(3800,4910))))</f>
        <v>127470776.42461261</v>
      </c>
      <c r="B6713">
        <v>165271201.71691337</v>
      </c>
    </row>
    <row r="6714" spans="1:2" x14ac:dyDescent="0.25">
      <c r="A6714">
        <f ca="1">36107.145806467*(((RANDBETWEEN(3800,4910))))</f>
        <v>148580904.99361178</v>
      </c>
      <c r="B6714">
        <v>148048826.95589131</v>
      </c>
    </row>
    <row r="6715" spans="1:2" x14ac:dyDescent="0.25">
      <c r="A6715">
        <f ca="1">30896.7645686195*(((RANDBETWEEN(3800,4910))))</f>
        <v>151703114.03192198</v>
      </c>
      <c r="B6715">
        <v>159483930.15438169</v>
      </c>
    </row>
    <row r="6716" spans="1:2" x14ac:dyDescent="0.25">
      <c r="A6716">
        <f ca="1">30445.3909548405*(((RANDBETWEEN(3800,4910))))</f>
        <v>126470154.0264076</v>
      </c>
      <c r="B6716">
        <v>169871807.72353935</v>
      </c>
    </row>
    <row r="6717" spans="1:2" x14ac:dyDescent="0.25">
      <c r="A6717">
        <f ca="1">39637.4439560842*(((RANDBETWEEN(3800,4910))))</f>
        <v>153872557.43751889</v>
      </c>
      <c r="B6717">
        <v>145487896.6684145</v>
      </c>
    </row>
    <row r="6718" spans="1:2" x14ac:dyDescent="0.25">
      <c r="A6718">
        <f ca="1">30227.4584472358*(((RANDBETWEEN(3800,4910))))</f>
        <v>147358859.93027461</v>
      </c>
      <c r="B6718">
        <v>177353488.41739357</v>
      </c>
    </row>
    <row r="6719" spans="1:2" x14ac:dyDescent="0.25">
      <c r="A6719">
        <f ca="1">36858.9394161608*(((RANDBETWEEN(3800,4910))))</f>
        <v>141906916.75221923</v>
      </c>
      <c r="B6719">
        <v>162869288.83122563</v>
      </c>
    </row>
    <row r="6720" spans="1:2" x14ac:dyDescent="0.25">
      <c r="A6720">
        <f ca="1">27441.9480908012*(((RANDBETWEEN(3800,4910))))</f>
        <v>106611968.3327627</v>
      </c>
      <c r="B6720">
        <v>201298701.51915061</v>
      </c>
    </row>
    <row r="6721" spans="1:2" x14ac:dyDescent="0.25">
      <c r="A6721">
        <f ca="1">32447.2051780482*(((RANDBETWEEN(3800,4910))))</f>
        <v>129983503.94326122</v>
      </c>
      <c r="B6721">
        <v>176597679.67718723</v>
      </c>
    </row>
    <row r="6722" spans="1:2" x14ac:dyDescent="0.25">
      <c r="A6722">
        <f ca="1">32926.9035513237*(((RANDBETWEEN(3800,4910))))</f>
        <v>136449088.31668529</v>
      </c>
      <c r="B6722">
        <v>163322806.55832219</v>
      </c>
    </row>
    <row r="6723" spans="1:2" x14ac:dyDescent="0.25">
      <c r="A6723">
        <f ca="1">32175.5529628689*(((RANDBETWEEN(3800,4910))))</f>
        <v>143824721.74402401</v>
      </c>
      <c r="B6723">
        <v>172731858.01020563</v>
      </c>
    </row>
    <row r="6724" spans="1:2" x14ac:dyDescent="0.25">
      <c r="A6724">
        <f ca="1">30482.6852190845*(((RANDBETWEEN(3800,4910))))</f>
        <v>118150887.90917149</v>
      </c>
      <c r="B6724">
        <v>193426969.47321039</v>
      </c>
    </row>
    <row r="6725" spans="1:2" x14ac:dyDescent="0.25">
      <c r="A6725">
        <f ca="1">34035.834875969*(((RANDBETWEEN(3800,4910))))</f>
        <v>152786862.7582249</v>
      </c>
      <c r="B6725">
        <v>157149555.09123063</v>
      </c>
    </row>
    <row r="6726" spans="1:2" x14ac:dyDescent="0.25">
      <c r="A6726">
        <f ca="1">32277.2894782703*(((RANDBETWEEN(3800,4910))))</f>
        <v>140890368.57265007</v>
      </c>
      <c r="B6726">
        <v>165759459.09780967</v>
      </c>
    </row>
    <row r="6727" spans="1:2" x14ac:dyDescent="0.25">
      <c r="A6727">
        <f ca="1">31372.4699601371*(((RANDBETWEEN(3800,4910))))</f>
        <v>138791807.1036467</v>
      </c>
      <c r="B6727">
        <v>161777997.44437712</v>
      </c>
    </row>
    <row r="6728" spans="1:2" x14ac:dyDescent="0.25">
      <c r="A6728">
        <f ca="1">41963.567179948*(((RANDBETWEEN(3800,4910))))</f>
        <v>204110790.76326713</v>
      </c>
      <c r="B6728">
        <v>160825108.26005927</v>
      </c>
    </row>
    <row r="6729" spans="1:2" x14ac:dyDescent="0.25">
      <c r="A6729">
        <f ca="1">33135.334241124*(((RANDBETWEEN(3800,4910))))</f>
        <v>160971453.74338028</v>
      </c>
      <c r="B6729">
        <v>153762003.75035065</v>
      </c>
    </row>
    <row r="6730" spans="1:2" x14ac:dyDescent="0.25">
      <c r="A6730">
        <f ca="1">33148.8069471969*(((RANDBETWEEN(3800,4910))))</f>
        <v>134551007.3986724</v>
      </c>
      <c r="B6730">
        <v>202315056.15242487</v>
      </c>
    </row>
    <row r="6731" spans="1:2" x14ac:dyDescent="0.25">
      <c r="A6731">
        <f ca="1">31758.4379625889*(((RANDBETWEEN(3800,4910))))</f>
        <v>148248388.40936482</v>
      </c>
      <c r="B6731">
        <v>176691616.61095291</v>
      </c>
    </row>
    <row r="6732" spans="1:2" x14ac:dyDescent="0.25">
      <c r="A6732">
        <f ca="1">38457.5949030278*(((RANDBETWEEN(3800,4910))))</f>
        <v>168675011.24467987</v>
      </c>
      <c r="B6732">
        <v>170769195.38945889</v>
      </c>
    </row>
    <row r="6733" spans="1:2" x14ac:dyDescent="0.25">
      <c r="A6733">
        <f ca="1">29954.6374486523*(((RANDBETWEEN(3800,4910))))</f>
        <v>118650318.93411183</v>
      </c>
      <c r="B6733">
        <v>159100800.75281277</v>
      </c>
    </row>
    <row r="6734" spans="1:2" x14ac:dyDescent="0.25">
      <c r="A6734">
        <f ca="1">28987.3512783236*(((RANDBETWEEN(3800,4910))))</f>
        <v>124007888.76866828</v>
      </c>
      <c r="B6734">
        <v>165003054.51209152</v>
      </c>
    </row>
    <row r="6735" spans="1:2" x14ac:dyDescent="0.25">
      <c r="A6735">
        <f ca="1">32820.0209339678*(((RANDBETWEEN(3800,4910))))</f>
        <v>148576234.76807225</v>
      </c>
      <c r="B6735">
        <v>150718724.17382365</v>
      </c>
    </row>
    <row r="6736" spans="1:2" x14ac:dyDescent="0.25">
      <c r="A6736">
        <f ca="1">34176.3360613656*(((RANDBETWEEN(3800,4910))))</f>
        <v>155639034.42345873</v>
      </c>
      <c r="B6736">
        <v>172009641.93551442</v>
      </c>
    </row>
    <row r="6737" spans="1:2" x14ac:dyDescent="0.25">
      <c r="A6737">
        <f ca="1">33199.7643686795*(((RANDBETWEEN(3800,4910))))</f>
        <v>131969063.36550106</v>
      </c>
      <c r="B6737">
        <v>199335084.70989567</v>
      </c>
    </row>
    <row r="6738" spans="1:2" x14ac:dyDescent="0.25">
      <c r="A6738">
        <f ca="1">36721.8460250192*(((RANDBETWEEN(3800,4910))))</f>
        <v>155590461.60800654</v>
      </c>
      <c r="B6738">
        <v>169560193.54221612</v>
      </c>
    </row>
    <row r="6739" spans="1:2" x14ac:dyDescent="0.25">
      <c r="A6739">
        <f ca="1">29433.2588507706*(((RANDBETWEEN(3800,4910))))</f>
        <v>121265026.46517502</v>
      </c>
      <c r="B6739">
        <v>164499463.23316285</v>
      </c>
    </row>
    <row r="6740" spans="1:2" x14ac:dyDescent="0.25">
      <c r="A6740">
        <f ca="1">30190.4455935112*(((RANDBETWEEN(3800,4910))))</f>
        <v>147872802.51701769</v>
      </c>
      <c r="B6740">
        <v>166043337.49119186</v>
      </c>
    </row>
    <row r="6741" spans="1:2" x14ac:dyDescent="0.25">
      <c r="A6741">
        <f ca="1">39158.3716119154*(((RANDBETWEEN(3800,4910))))</f>
        <v>149075920.72656196</v>
      </c>
      <c r="B6741">
        <v>152647686.84667498</v>
      </c>
    </row>
    <row r="6742" spans="1:2" x14ac:dyDescent="0.25">
      <c r="A6742">
        <f ca="1">31163.4404902411*(((RANDBETWEEN(3800,4910))))</f>
        <v>127240327.52165458</v>
      </c>
      <c r="B6742">
        <v>168029171.32560566</v>
      </c>
    </row>
    <row r="6743" spans="1:2" x14ac:dyDescent="0.25">
      <c r="A6743">
        <f ca="1">28798.9474788632*(((RANDBETWEEN(3800,4910))))</f>
        <v>139790091.0624018</v>
      </c>
      <c r="B6743">
        <v>159345263.43912166</v>
      </c>
    </row>
    <row r="6744" spans="1:2" x14ac:dyDescent="0.25">
      <c r="A6744">
        <f ca="1">31001.0402855283*(((RANDBETWEEN(3800,4910))))</f>
        <v>133490479.46948482</v>
      </c>
      <c r="B6744">
        <v>192834780.66364998</v>
      </c>
    </row>
    <row r="6745" spans="1:2" x14ac:dyDescent="0.25">
      <c r="A6745">
        <f ca="1">31144.9687345081*(((RANDBETWEEN(3800,4910))))</f>
        <v>143952045.49089655</v>
      </c>
      <c r="B6745">
        <v>148372391.33100992</v>
      </c>
    </row>
    <row r="6746" spans="1:2" x14ac:dyDescent="0.25">
      <c r="A6746">
        <f ca="1">36598.1621370886*(((RANDBETWEEN(3800,4910))))</f>
        <v>146539041.19690281</v>
      </c>
      <c r="B6746">
        <v>201596272.90452024</v>
      </c>
    </row>
    <row r="6747" spans="1:2" x14ac:dyDescent="0.25">
      <c r="A6747">
        <f ca="1">32451.7652184822*(((RANDBETWEEN(3800,4910))))</f>
        <v>151160322.38769019</v>
      </c>
      <c r="B6747">
        <v>167130647.82578033</v>
      </c>
    </row>
    <row r="6748" spans="1:2" x14ac:dyDescent="0.25">
      <c r="A6748">
        <f ca="1">29564.9100015227*(((RANDBETWEEN(3800,4910))))</f>
        <v>140137673.40721765</v>
      </c>
      <c r="B6748">
        <v>158333398.48370823</v>
      </c>
    </row>
    <row r="6749" spans="1:2" x14ac:dyDescent="0.25">
      <c r="A6749">
        <f ca="1">30838.1080283799*(((RANDBETWEEN(3800,4910))))</f>
        <v>129396701.28708214</v>
      </c>
      <c r="B6749">
        <v>197277577.32281646</v>
      </c>
    </row>
    <row r="6750" spans="1:2" x14ac:dyDescent="0.25">
      <c r="A6750">
        <f ca="1">31939.8288542712*(((RANDBETWEEN(3800,4910))))</f>
        <v>123926535.95457207</v>
      </c>
      <c r="B6750">
        <v>184104121.89487588</v>
      </c>
    </row>
    <row r="6751" spans="1:2" x14ac:dyDescent="0.25">
      <c r="A6751">
        <f ca="1">36447.8189212006*(((RANDBETWEEN(3800,4910))))</f>
        <v>148451966.46605021</v>
      </c>
      <c r="B6751">
        <v>147449440.13319242</v>
      </c>
    </row>
    <row r="6752" spans="1:2" x14ac:dyDescent="0.25">
      <c r="A6752">
        <f ca="1">32237.2415917399*(((RANDBETWEEN(3800,4910))))</f>
        <v>139812916.7833758</v>
      </c>
      <c r="B6752">
        <v>175128030.06965986</v>
      </c>
    </row>
    <row r="6753" spans="1:2" x14ac:dyDescent="0.25">
      <c r="A6753">
        <f ca="1">31416.191145481*(((RANDBETWEEN(3800,4910))))</f>
        <v>144985722.13639471</v>
      </c>
      <c r="B6753">
        <v>148062787.94347814</v>
      </c>
    </row>
    <row r="6754" spans="1:2" x14ac:dyDescent="0.25">
      <c r="A6754">
        <f ca="1">32970.4988874433*(((RANDBETWEEN(3800,4910))))</f>
        <v>130662087.09093787</v>
      </c>
      <c r="B6754">
        <v>171046201.64467853</v>
      </c>
    </row>
    <row r="6755" spans="1:2" x14ac:dyDescent="0.25">
      <c r="A6755">
        <f ca="1">30366.3798872134*(((RANDBETWEEN(3800,4910))))</f>
        <v>118216316.9009217</v>
      </c>
      <c r="B6755">
        <v>195812445.45476231</v>
      </c>
    </row>
    <row r="6756" spans="1:2" x14ac:dyDescent="0.25">
      <c r="A6756">
        <f ca="1">31253.3334316965*(((RANDBETWEEN(3800,4910))))</f>
        <v>136983360.4311257</v>
      </c>
      <c r="B6756">
        <v>154968745.06196707</v>
      </c>
    </row>
    <row r="6757" spans="1:2" x14ac:dyDescent="0.25">
      <c r="A6757">
        <f ca="1">37567.9012552528*(((RANDBETWEEN(3800,4910))))</f>
        <v>154103530.94904703</v>
      </c>
      <c r="B6757">
        <v>156293757.13400233</v>
      </c>
    </row>
    <row r="6758" spans="1:2" x14ac:dyDescent="0.25">
      <c r="A6758">
        <f ca="1">29467.2832434344*(((RANDBETWEEN(3800,4910))))</f>
        <v>132484905.46248092</v>
      </c>
      <c r="B6758">
        <v>162103461.20438078</v>
      </c>
    </row>
    <row r="6759" spans="1:2" x14ac:dyDescent="0.25">
      <c r="A6759">
        <f ca="1">31270.4105654064*(((RANDBETWEEN(3800,4910))))</f>
        <v>120641243.96133801</v>
      </c>
      <c r="B6759">
        <v>143703457.02828503</v>
      </c>
    </row>
    <row r="6760" spans="1:2" x14ac:dyDescent="0.25">
      <c r="A6760">
        <f ca="1">36143.3803850461*(((RANDBETWEEN(3800,4910))))</f>
        <v>169873887.80971649</v>
      </c>
      <c r="B6760">
        <v>143082872.67851642</v>
      </c>
    </row>
    <row r="6761" spans="1:2" x14ac:dyDescent="0.25">
      <c r="A6761">
        <f ca="1">31860.6691233326*(((RANDBETWEEN(3800,4910))))</f>
        <v>132285498.200077</v>
      </c>
      <c r="B6761">
        <v>197059569.00431156</v>
      </c>
    </row>
    <row r="6762" spans="1:2" x14ac:dyDescent="0.25">
      <c r="A6762">
        <f ca="1">32014.5174620432*(((RANDBETWEEN(3800,4910))))</f>
        <v>122039340.56530878</v>
      </c>
      <c r="B6762">
        <v>185595554.76227742</v>
      </c>
    </row>
    <row r="6763" spans="1:2" x14ac:dyDescent="0.25">
      <c r="A6763">
        <f ca="1">39086.7720912906*(((RANDBETWEEN(3800,4910))))</f>
        <v>180815407.6943104</v>
      </c>
      <c r="B6763">
        <v>158742575.78266901</v>
      </c>
    </row>
    <row r="6764" spans="1:2" x14ac:dyDescent="0.25">
      <c r="A6764">
        <f ca="1">32785.9955618276*(((RANDBETWEEN(3800,4910))))</f>
        <v>139307695.14220563</v>
      </c>
      <c r="B6764">
        <v>200068680.44104493</v>
      </c>
    </row>
    <row r="6765" spans="1:2" x14ac:dyDescent="0.25">
      <c r="A6765">
        <f ca="1">42196.8068309942*(((RANDBETWEEN(3800,4910))))</f>
        <v>189168285.02334708</v>
      </c>
      <c r="B6765">
        <v>147832612.97562009</v>
      </c>
    </row>
    <row r="6766" spans="1:2" x14ac:dyDescent="0.25">
      <c r="A6766">
        <f ca="1">28443.5216151386*(((RANDBETWEEN(3800,4910))))</f>
        <v>118069058.22444028</v>
      </c>
      <c r="B6766">
        <v>172535279.93889418</v>
      </c>
    </row>
    <row r="6767" spans="1:2" x14ac:dyDescent="0.25">
      <c r="A6767">
        <f ca="1">37937.8823026321*(((RANDBETWEEN(3800,4910))))</f>
        <v>152282659.56276527</v>
      </c>
      <c r="B6767">
        <v>194838434.69532084</v>
      </c>
    </row>
    <row r="6768" spans="1:2" x14ac:dyDescent="0.25">
      <c r="A6768">
        <f ca="1">32022.6705570329*(((RANDBETWEEN(3800,4910))))</f>
        <v>123191213.63290574</v>
      </c>
      <c r="B6768">
        <v>198350549.27559781</v>
      </c>
    </row>
    <row r="6769" spans="1:2" x14ac:dyDescent="0.25">
      <c r="A6769">
        <f ca="1">33024.1817508765*(((RANDBETWEEN(3800,4910))))</f>
        <v>134177250.45381102</v>
      </c>
      <c r="B6769">
        <v>173355398.804809</v>
      </c>
    </row>
    <row r="6770" spans="1:2" x14ac:dyDescent="0.25">
      <c r="A6770">
        <f ca="1">39938.5312806889*(((RANDBETWEEN(3800,4910))))</f>
        <v>166304044.2527886</v>
      </c>
      <c r="B6770">
        <v>197335816.26880229</v>
      </c>
    </row>
    <row r="6771" spans="1:2" x14ac:dyDescent="0.25">
      <c r="A6771">
        <f ca="1">31627.285905863*(((RANDBETWEEN(3800,4910))))</f>
        <v>129545363.07041492</v>
      </c>
      <c r="B6771">
        <v>153689224.11143795</v>
      </c>
    </row>
    <row r="6772" spans="1:2" x14ac:dyDescent="0.25">
      <c r="A6772">
        <f ca="1">31982.1962458313*(((RANDBETWEEN(3800,4910))))</f>
        <v>151755521.18646958</v>
      </c>
      <c r="B6772">
        <v>166747519.08161592</v>
      </c>
    </row>
    <row r="6773" spans="1:2" x14ac:dyDescent="0.25">
      <c r="A6773">
        <f ca="1">34647.756899501*(((RANDBETWEEN(3800,4910))))</f>
        <v>168873167.12816799</v>
      </c>
      <c r="B6773">
        <v>146148426.8410852</v>
      </c>
    </row>
    <row r="6774" spans="1:2" x14ac:dyDescent="0.25">
      <c r="A6774">
        <f ca="1">30794.649009531*(((RANDBETWEEN(3800,4910))))</f>
        <v>145258359.37795794</v>
      </c>
      <c r="B6774">
        <v>149921950.43938512</v>
      </c>
    </row>
    <row r="6775" spans="1:2" x14ac:dyDescent="0.25">
      <c r="A6775">
        <f ca="1">33456.3070124536*(((RANDBETWEEN(3800,4910))))</f>
        <v>161727788.09820068</v>
      </c>
      <c r="B6775">
        <v>166623474.62362608</v>
      </c>
    </row>
    <row r="6776" spans="1:2" x14ac:dyDescent="0.25">
      <c r="A6776">
        <f ca="1">33902.7320805838*(((RANDBETWEEN(3800,4910))))</f>
        <v>156325497.62357199</v>
      </c>
      <c r="B6776">
        <v>151003062.71269545</v>
      </c>
    </row>
    <row r="6777" spans="1:2" x14ac:dyDescent="0.25">
      <c r="A6777">
        <f ca="1">32005.6257840156*(((RANDBETWEEN(3800,4910))))</f>
        <v>141080798.45594093</v>
      </c>
      <c r="B6777">
        <v>146097447.96403542</v>
      </c>
    </row>
    <row r="6778" spans="1:2" x14ac:dyDescent="0.25">
      <c r="A6778">
        <f ca="1">39823.745786003*(((RANDBETWEEN(3800,4910))))</f>
        <v>152246180.13988939</v>
      </c>
      <c r="B6778">
        <v>177150933.1867938</v>
      </c>
    </row>
    <row r="6779" spans="1:2" x14ac:dyDescent="0.25">
      <c r="A6779">
        <f ca="1">29339.2384334728*(((RANDBETWEEN(3800,4910))))</f>
        <v>115860652.57378425</v>
      </c>
      <c r="B6779">
        <v>201851840.05942193</v>
      </c>
    </row>
    <row r="6780" spans="1:2" x14ac:dyDescent="0.25">
      <c r="A6780">
        <f ca="1">29372.4109243543*(((RANDBETWEEN(3800,4910))))</f>
        <v>118576422.90161844</v>
      </c>
      <c r="B6780">
        <v>166490249.9833982</v>
      </c>
    </row>
    <row r="6781" spans="1:2" x14ac:dyDescent="0.25">
      <c r="A6781">
        <f ca="1">29456.7015137125*(((RANDBETWEEN(3800,4910))))</f>
        <v>125927398.97112098</v>
      </c>
      <c r="B6781">
        <v>190206882.00935572</v>
      </c>
    </row>
    <row r="6782" spans="1:2" x14ac:dyDescent="0.25">
      <c r="A6782">
        <f ca="1">30589.519565574*(((RANDBETWEEN(3800,4910))))</f>
        <v>142241265.9799189</v>
      </c>
      <c r="B6782">
        <v>155523226.70146942</v>
      </c>
    </row>
    <row r="6783" spans="1:2" x14ac:dyDescent="0.25">
      <c r="A6783">
        <f ca="1">32217.2748626165*(((RANDBETWEEN(3800,4910))))</f>
        <v>155222830.2880863</v>
      </c>
      <c r="B6783">
        <v>172589558.35956225</v>
      </c>
    </row>
    <row r="6784" spans="1:2" x14ac:dyDescent="0.25">
      <c r="A6784">
        <f ca="1">35710.6930034078*(((RANDBETWEEN(3800,4910))))</f>
        <v>160698118.51533496</v>
      </c>
      <c r="B6784">
        <v>152247894.75801772</v>
      </c>
    </row>
    <row r="6785" spans="1:2" x14ac:dyDescent="0.25">
      <c r="A6785">
        <f ca="1">33106.0282755118*(((RANDBETWEEN(3800,4910))))</f>
        <v>143945010.94192517</v>
      </c>
      <c r="B6785">
        <v>186031760.66328782</v>
      </c>
    </row>
    <row r="6786" spans="1:2" x14ac:dyDescent="0.25">
      <c r="A6786">
        <f ca="1">33114.5957781395*(((RANDBETWEEN(3800,4910))))</f>
        <v>130637080.34476025</v>
      </c>
      <c r="B6786">
        <v>168316944.11183554</v>
      </c>
    </row>
    <row r="6787" spans="1:2" x14ac:dyDescent="0.25">
      <c r="A6787">
        <f ca="1">30991.0638626888*(((RANDBETWEEN(3800,4910))))</f>
        <v>133199592.4818365</v>
      </c>
      <c r="B6787">
        <v>196556022.99277058</v>
      </c>
    </row>
    <row r="6788" spans="1:2" x14ac:dyDescent="0.25">
      <c r="A6788">
        <f ca="1">30038.1472707432*(((RANDBETWEEN(3800,4910))))</f>
        <v>143011619.1560083</v>
      </c>
      <c r="B6788">
        <v>187130883.36539072</v>
      </c>
    </row>
    <row r="6789" spans="1:2" x14ac:dyDescent="0.25">
      <c r="A6789">
        <f ca="1">30694.7547839425*(((RANDBETWEEN(3800,4910))))</f>
        <v>137420417.16771057</v>
      </c>
      <c r="B6789">
        <v>187266729.31568363</v>
      </c>
    </row>
    <row r="6790" spans="1:2" x14ac:dyDescent="0.25">
      <c r="A6790">
        <f ca="1">28480.228982538*(((RANDBETWEEN(3800,4910))))</f>
        <v>126195894.62162602</v>
      </c>
      <c r="B6790">
        <v>144065329.27966803</v>
      </c>
    </row>
    <row r="6791" spans="1:2" x14ac:dyDescent="0.25">
      <c r="A6791">
        <f ca="1">30658.3765950956*(((RANDBETWEEN(3800,4910))))</f>
        <v>122909431.76973823</v>
      </c>
      <c r="B6791">
        <v>159951331.01250726</v>
      </c>
    </row>
    <row r="6792" spans="1:2" x14ac:dyDescent="0.25">
      <c r="A6792">
        <f ca="1">37000.7386534621*(((RANDBETWEEN(3800,4910))))</f>
        <v>145486904.38541308</v>
      </c>
      <c r="B6792">
        <v>143323925.30556071</v>
      </c>
    </row>
    <row r="6793" spans="1:2" x14ac:dyDescent="0.25">
      <c r="A6793">
        <f ca="1">36855.1727797883*(((RANDBETWEEN(3800,4910))))</f>
        <v>143477187.63171595</v>
      </c>
      <c r="B6793">
        <v>185574775.10101658</v>
      </c>
    </row>
    <row r="6794" spans="1:2" x14ac:dyDescent="0.25">
      <c r="A6794">
        <f ca="1">36552.4000576741*(((RANDBETWEEN(3800,4910))))</f>
        <v>146502019.43115774</v>
      </c>
      <c r="B6794">
        <v>156929664.33098227</v>
      </c>
    </row>
    <row r="6795" spans="1:2" x14ac:dyDescent="0.25">
      <c r="A6795">
        <f ca="1">32541.1808901314*(((RANDBETWEEN(3800,4910))))</f>
        <v>138202395.24038821</v>
      </c>
      <c r="B6795">
        <v>197279441.99881962</v>
      </c>
    </row>
    <row r="6796" spans="1:2" x14ac:dyDescent="0.25">
      <c r="A6796">
        <f ca="1">31325.0819932726*(((RANDBETWEEN(3800,4910))))</f>
        <v>149859192.25581613</v>
      </c>
      <c r="B6796">
        <v>154863587.74501792</v>
      </c>
    </row>
    <row r="6797" spans="1:2" x14ac:dyDescent="0.25">
      <c r="A6797">
        <f ca="1">30083.0007436996*(((RANDBETWEEN(3800,4910))))</f>
        <v>142021846.51100567</v>
      </c>
      <c r="B6797">
        <v>154958030.39387929</v>
      </c>
    </row>
    <row r="6798" spans="1:2" x14ac:dyDescent="0.25">
      <c r="A6798">
        <f ca="1">32710.1202935382*(((RANDBETWEEN(3800,4910))))</f>
        <v>158218851.85984442</v>
      </c>
      <c r="B6798">
        <v>152914738.61533061</v>
      </c>
    </row>
    <row r="6799" spans="1:2" x14ac:dyDescent="0.25">
      <c r="A6799">
        <f ca="1">36212.159921027*(((RANDBETWEEN(3800,4910))))</f>
        <v>156617591.6584419</v>
      </c>
      <c r="B6799">
        <v>144657812.99011567</v>
      </c>
    </row>
    <row r="6800" spans="1:2" x14ac:dyDescent="0.25">
      <c r="A6800">
        <f ca="1">31743.1669055115*(((RANDBETWEEN(3800,4910))))</f>
        <v>123957066.76602258</v>
      </c>
      <c r="B6800">
        <v>198948145.3025274</v>
      </c>
    </row>
    <row r="6801" spans="1:2" x14ac:dyDescent="0.25">
      <c r="A6801">
        <f ca="1">32736.6647808016*(((RANDBETWEEN(3800,4910))))</f>
        <v>135726212.18120342</v>
      </c>
      <c r="B6801">
        <v>186298192.25186652</v>
      </c>
    </row>
    <row r="6802" spans="1:2" x14ac:dyDescent="0.25">
      <c r="A6802">
        <f ca="1">28019.074388432*(((RANDBETWEEN(3800,4910))))</f>
        <v>124236575.8383075</v>
      </c>
      <c r="B6802">
        <v>191888419.8147406</v>
      </c>
    </row>
    <row r="6803" spans="1:2" x14ac:dyDescent="0.25">
      <c r="A6803">
        <f ca="1">37794.1405956428*(((RANDBETWEEN(3800,4910))))</f>
        <v>144902735.04369441</v>
      </c>
      <c r="B6803">
        <v>187401675.90923297</v>
      </c>
    </row>
    <row r="6804" spans="1:2" x14ac:dyDescent="0.25">
      <c r="A6804">
        <f ca="1">34140.1978603286*(((RANDBETWEEN(3800,4910))))</f>
        <v>152367703.05064663</v>
      </c>
      <c r="B6804">
        <v>146355297.4078114</v>
      </c>
    </row>
    <row r="6805" spans="1:2" x14ac:dyDescent="0.25">
      <c r="A6805">
        <f ca="1">38349.3537376524*(((RANDBETWEEN(3800,4910))))</f>
        <v>163138150.79997343</v>
      </c>
      <c r="B6805">
        <v>194655034.76701772</v>
      </c>
    </row>
    <row r="6806" spans="1:2" x14ac:dyDescent="0.25">
      <c r="A6806">
        <f ca="1">33246.1593459365*(((RANDBETWEEN(3800,4910))))</f>
        <v>137639099.69217706</v>
      </c>
      <c r="B6806">
        <v>199320403.49578348</v>
      </c>
    </row>
    <row r="6807" spans="1:2" x14ac:dyDescent="0.25">
      <c r="A6807">
        <f ca="1">29980.8884195936*(((RANDBETWEEN(3800,4910))))</f>
        <v>140430481.35737661</v>
      </c>
      <c r="B6807">
        <v>163225741.84946337</v>
      </c>
    </row>
    <row r="6808" spans="1:2" x14ac:dyDescent="0.25">
      <c r="A6808">
        <f ca="1">38751.2909435481*(((RANDBETWEEN(3800,4910))))</f>
        <v>162716670.67195857</v>
      </c>
      <c r="B6808">
        <v>168188294.53643262</v>
      </c>
    </row>
    <row r="6809" spans="1:2" x14ac:dyDescent="0.25">
      <c r="A6809">
        <f ca="1">31697.4572290885*(((RANDBETWEEN(3800,4910))))</f>
        <v>133921756.79289883</v>
      </c>
      <c r="B6809">
        <v>146700268.16317815</v>
      </c>
    </row>
    <row r="6810" spans="1:2" x14ac:dyDescent="0.25">
      <c r="A6810">
        <f ca="1">28083.5728418566*(((RANDBETWEEN(3800,4910))))</f>
        <v>124017057.66963895</v>
      </c>
      <c r="B6810">
        <v>151441160.932017</v>
      </c>
    </row>
    <row r="6811" spans="1:2" x14ac:dyDescent="0.25">
      <c r="A6811">
        <f ca="1">29550.1820171599*(((RANDBETWEEN(3800,4910))))</f>
        <v>130375403.05970947</v>
      </c>
      <c r="B6811">
        <v>168802463.02492082</v>
      </c>
    </row>
    <row r="6812" spans="1:2" x14ac:dyDescent="0.25">
      <c r="A6812">
        <f ca="1">32972.3825340645*(((RANDBETWEEN(3800,4910))))</f>
        <v>159883082.9076786</v>
      </c>
      <c r="B6812">
        <v>166353621.41464588</v>
      </c>
    </row>
    <row r="6813" spans="1:2" x14ac:dyDescent="0.25">
      <c r="A6813">
        <f ca="1">31067.0351236967*(((RANDBETWEEN(3800,4910))))</f>
        <v>148003355.32929108</v>
      </c>
      <c r="B6813">
        <v>147207046.40155268</v>
      </c>
    </row>
    <row r="6814" spans="1:2" x14ac:dyDescent="0.25">
      <c r="A6814">
        <f ca="1">41903.4036108642*(((RANDBETWEEN(3800,4910))))</f>
        <v>164093728.54014403</v>
      </c>
      <c r="B6814">
        <v>154589157.05242789</v>
      </c>
    </row>
    <row r="6815" spans="1:2" x14ac:dyDescent="0.25">
      <c r="A6815">
        <f ca="1">41756.5818492466*(((RANDBETWEEN(3800,4910))))</f>
        <v>182225723.19011196</v>
      </c>
      <c r="B6815">
        <v>201606141.63754606</v>
      </c>
    </row>
    <row r="6816" spans="1:2" x14ac:dyDescent="0.25">
      <c r="A6816">
        <f ca="1">30979.1685265841*(((RANDBETWEEN(3800,4910))))</f>
        <v>125930320.06056455</v>
      </c>
      <c r="B6816">
        <v>155427518.12370458</v>
      </c>
    </row>
    <row r="6817" spans="1:2" x14ac:dyDescent="0.25">
      <c r="A6817">
        <f ca="1">35254.7909628104*(((RANDBETWEEN(3800,4910))))</f>
        <v>140772380.31450203</v>
      </c>
      <c r="B6817">
        <v>202211312.80566064</v>
      </c>
    </row>
    <row r="6818" spans="1:2" x14ac:dyDescent="0.25">
      <c r="A6818">
        <f ca="1">34175.2893947497*(((RANDBETWEEN(3800,4910))))</f>
        <v>155839319.64005846</v>
      </c>
      <c r="B6818">
        <v>171758538.01842624</v>
      </c>
    </row>
    <row r="6819" spans="1:2" x14ac:dyDescent="0.25">
      <c r="A6819">
        <f ca="1">38234.1791775434*(((RANDBETWEEN(3800,4910))))</f>
        <v>168689198.53132164</v>
      </c>
      <c r="B6819">
        <v>171315766.58014297</v>
      </c>
    </row>
    <row r="6820" spans="1:2" x14ac:dyDescent="0.25">
      <c r="A6820">
        <f ca="1">31815.9591320002*(((RANDBETWEEN(3800,4910))))</f>
        <v>146226148.1706728</v>
      </c>
      <c r="B6820">
        <v>150025255.77960429</v>
      </c>
    </row>
    <row r="6821" spans="1:2" x14ac:dyDescent="0.25">
      <c r="A6821">
        <f ca="1">33990.1512447375*(((RANDBETWEEN(3800,4910))))</f>
        <v>149386714.72062129</v>
      </c>
      <c r="B6821">
        <v>155269531.43424815</v>
      </c>
    </row>
    <row r="6822" spans="1:2" x14ac:dyDescent="0.25">
      <c r="A6822">
        <f ca="1">28562.0850383014*(((RANDBETWEEN(3800,4910))))</f>
        <v>133099316.2784844</v>
      </c>
      <c r="B6822">
        <v>148333414.70090359</v>
      </c>
    </row>
    <row r="6823" spans="1:2" x14ac:dyDescent="0.25">
      <c r="A6823">
        <f ca="1">30342.7908668438*(((RANDBETWEEN(3800,4910))))</f>
        <v>119277510.89756301</v>
      </c>
      <c r="B6823">
        <v>199930978.4750973</v>
      </c>
    </row>
    <row r="6824" spans="1:2" x14ac:dyDescent="0.25">
      <c r="A6824">
        <f ca="1">31072.5184012941*(((RANDBETWEEN(3800,4910))))</f>
        <v>139391317.54820547</v>
      </c>
      <c r="B6824">
        <v>146763263.83100846</v>
      </c>
    </row>
    <row r="6825" spans="1:2" x14ac:dyDescent="0.25">
      <c r="A6825">
        <f ca="1">37769.3573063956*(((RANDBETWEEN(3800,4910))))</f>
        <v>148584651.64336029</v>
      </c>
      <c r="B6825">
        <v>183083369.2319662</v>
      </c>
    </row>
    <row r="6826" spans="1:2" x14ac:dyDescent="0.25">
      <c r="A6826">
        <f ca="1">29439.831422248*(((RANDBETWEEN(3800,4910))))</f>
        <v>126620714.94708858</v>
      </c>
      <c r="B6826">
        <v>144621406.09535712</v>
      </c>
    </row>
    <row r="6827" spans="1:2" x14ac:dyDescent="0.25">
      <c r="A6827">
        <f ca="1">39199.918629828*(((RANDBETWEEN(3800,4910))))</f>
        <v>191726802.01848891</v>
      </c>
      <c r="B6827">
        <v>151015903.28840286</v>
      </c>
    </row>
    <row r="6828" spans="1:2" x14ac:dyDescent="0.25">
      <c r="A6828">
        <f ca="1">30340.836336361*(((RANDBETWEEN(3800,4910))))</f>
        <v>129009236.10220687</v>
      </c>
      <c r="B6828">
        <v>174974980.62757641</v>
      </c>
    </row>
    <row r="6829" spans="1:2" x14ac:dyDescent="0.25">
      <c r="A6829">
        <f ca="1">38546.2806306876*(((RANDBETWEEN(3800,4910))))</f>
        <v>182979194.15387386</v>
      </c>
      <c r="B6829">
        <v>194640931.77430132</v>
      </c>
    </row>
    <row r="6830" spans="1:2" x14ac:dyDescent="0.25">
      <c r="A6830">
        <f ca="1">31167.6706632881*(((RANDBETWEEN(3800,4910))))</f>
        <v>123797987.87458019</v>
      </c>
      <c r="B6830">
        <v>172326207.39372706</v>
      </c>
    </row>
    <row r="6831" spans="1:2" x14ac:dyDescent="0.25">
      <c r="A6831">
        <f ca="1">31116.2632307321*(((RANDBETWEEN(3800,4910))))</f>
        <v>131497328.41307406</v>
      </c>
      <c r="B6831">
        <v>151183567.25989538</v>
      </c>
    </row>
    <row r="6832" spans="1:2" x14ac:dyDescent="0.25">
      <c r="A6832">
        <f ca="1">27822.9348674044*(((RANDBETWEEN(3800,4910))))</f>
        <v>122810434.50472283</v>
      </c>
      <c r="B6832">
        <v>148204519.9215619</v>
      </c>
    </row>
    <row r="6833" spans="1:2" x14ac:dyDescent="0.25">
      <c r="A6833">
        <f ca="1">32122.4195335734*(((RANDBETWEEN(3800,4910))))</f>
        <v>153095451.49701068</v>
      </c>
      <c r="B6833">
        <v>184182711.69224757</v>
      </c>
    </row>
    <row r="6834" spans="1:2" x14ac:dyDescent="0.25">
      <c r="A6834">
        <f ca="1">31276.3069027029*(((RANDBETWEEN(3800,4910))))</f>
        <v>144121222.20765504</v>
      </c>
      <c r="B6834">
        <v>198031985.90121478</v>
      </c>
    </row>
    <row r="6835" spans="1:2" x14ac:dyDescent="0.25">
      <c r="A6835">
        <f ca="1">39871.1877899312*(((RANDBETWEEN(3800,4910))))</f>
        <v>154779951.00051299</v>
      </c>
      <c r="B6835">
        <v>163028730.33938009</v>
      </c>
    </row>
    <row r="6836" spans="1:2" x14ac:dyDescent="0.25">
      <c r="A6836">
        <f ca="1">31625.7827522173*(((RANDBETWEEN(3800,4910))))</f>
        <v>132543655.51454268</v>
      </c>
      <c r="B6836">
        <v>146561308.37315193</v>
      </c>
    </row>
    <row r="6837" spans="1:2" x14ac:dyDescent="0.25">
      <c r="A6837">
        <f ca="1">34663.9019809781*(((RANDBETWEEN(3800,4910))))</f>
        <v>167287990.96020013</v>
      </c>
      <c r="B6837">
        <v>181925976.33690479</v>
      </c>
    </row>
    <row r="6838" spans="1:2" x14ac:dyDescent="0.25">
      <c r="A6838">
        <f ca="1">34354.4537387548*(((RANDBETWEEN(3800,4910))))</f>
        <v>164454770.04741922</v>
      </c>
      <c r="B6838">
        <v>160883727.74996567</v>
      </c>
    </row>
    <row r="6839" spans="1:2" x14ac:dyDescent="0.25">
      <c r="A6839">
        <f ca="1">37648.5635816256*(((RANDBETWEEN(3800,4910))))</f>
        <v>157107455.82612365</v>
      </c>
      <c r="B6839">
        <v>191761643.6437602</v>
      </c>
    </row>
    <row r="6840" spans="1:2" x14ac:dyDescent="0.25">
      <c r="A6840">
        <f ca="1">33009.5406020796*(((RANDBETWEEN(3800,4910))))</f>
        <v>145341007.27095643</v>
      </c>
      <c r="B6840">
        <v>157352663.55022869</v>
      </c>
    </row>
    <row r="6841" spans="1:2" x14ac:dyDescent="0.25">
      <c r="A6841">
        <f ca="1">28617.0164337652*(((RANDBETWEEN(3800,4910))))</f>
        <v>130321892.83936653</v>
      </c>
      <c r="B6841">
        <v>158195567.48657191</v>
      </c>
    </row>
    <row r="6842" spans="1:2" x14ac:dyDescent="0.25">
      <c r="A6842">
        <f ca="1">32557.2323011924*(((RANDBETWEEN(3800,4910))))</f>
        <v>158879293.6298191</v>
      </c>
      <c r="B6842">
        <v>177765284.77680305</v>
      </c>
    </row>
    <row r="6843" spans="1:2" x14ac:dyDescent="0.25">
      <c r="A6843">
        <f ca="1">39554.852306107*(((RANDBETWEEN(3800,4910))))</f>
        <v>169848535.8024236</v>
      </c>
      <c r="B6843">
        <v>154215815.93481347</v>
      </c>
    </row>
    <row r="6844" spans="1:2" x14ac:dyDescent="0.25">
      <c r="A6844">
        <f ca="1">32411.7227286404*(((RANDBETWEEN(3800,4910))))</f>
        <v>144005284.08334926</v>
      </c>
      <c r="B6844">
        <v>183489032.26398891</v>
      </c>
    </row>
    <row r="6845" spans="1:2" x14ac:dyDescent="0.25">
      <c r="A6845">
        <f ca="1">39214.6803470388*(((RANDBETWEEN(3800,4910))))</f>
        <v>155799925.01878515</v>
      </c>
      <c r="B6845">
        <v>160477141.4747389</v>
      </c>
    </row>
    <row r="6846" spans="1:2" x14ac:dyDescent="0.25">
      <c r="A6846">
        <f ca="1">30509.4185448035*(((RANDBETWEEN(3800,4910))))</f>
        <v>141838286.81479156</v>
      </c>
      <c r="B6846">
        <v>165994389.10701907</v>
      </c>
    </row>
    <row r="6847" spans="1:2" x14ac:dyDescent="0.25">
      <c r="A6847">
        <f ca="1">31501.070515058*(((RANDBETWEEN(3800,4910))))</f>
        <v>152307675.94030559</v>
      </c>
      <c r="B6847">
        <v>150802448.73966819</v>
      </c>
    </row>
    <row r="6848" spans="1:2" x14ac:dyDescent="0.25">
      <c r="A6848">
        <f ca="1">30480.8041929579*(((RANDBETWEEN(3800,4910))))</f>
        <v>149203536.52452892</v>
      </c>
      <c r="B6848">
        <v>153115220.1998266</v>
      </c>
    </row>
    <row r="6849" spans="1:2" x14ac:dyDescent="0.25">
      <c r="A6849">
        <f ca="1">33304.784912642*(((RANDBETWEEN(3800,4910))))</f>
        <v>135816912.87375399</v>
      </c>
      <c r="B6849">
        <v>162232944.13826728</v>
      </c>
    </row>
    <row r="6850" spans="1:2" x14ac:dyDescent="0.25">
      <c r="A6850">
        <f ca="1">29575.1612563658*(((RANDBETWEEN(3800,4910))))</f>
        <v>143971884.99598879</v>
      </c>
      <c r="B6850">
        <v>166721659.16344714</v>
      </c>
    </row>
    <row r="6851" spans="1:2" x14ac:dyDescent="0.25">
      <c r="A6851">
        <f ca="1">37046.9444605124*(((RANDBETWEEN(3800,4910))))</f>
        <v>175787751.46513131</v>
      </c>
      <c r="B6851">
        <v>172005465.58419609</v>
      </c>
    </row>
    <row r="6852" spans="1:2" x14ac:dyDescent="0.25">
      <c r="A6852">
        <f ca="1">34404.2486540631*(((RANDBETWEEN(3800,4910))))</f>
        <v>160186181.73331761</v>
      </c>
      <c r="B6852">
        <v>155535469.45210856</v>
      </c>
    </row>
    <row r="6853" spans="1:2" x14ac:dyDescent="0.25">
      <c r="A6853">
        <f ca="1">35445.7126764726*(((RANDBETWEEN(3800,4910))))</f>
        <v>152132998.80742019</v>
      </c>
      <c r="B6853">
        <v>177391309.31109744</v>
      </c>
    </row>
    <row r="6854" spans="1:2" x14ac:dyDescent="0.25">
      <c r="A6854">
        <f ca="1">28898.9793798023*(((RANDBETWEEN(3800,4910))))</f>
        <v>139090787.75498843</v>
      </c>
      <c r="B6854">
        <v>152804031.20214599</v>
      </c>
    </row>
    <row r="6855" spans="1:2" x14ac:dyDescent="0.25">
      <c r="A6855">
        <f ca="1">33010.2569556573*(((RANDBETWEEN(3800,4910))))</f>
        <v>146664571.65398553</v>
      </c>
      <c r="B6855">
        <v>151675142.81566346</v>
      </c>
    </row>
    <row r="6856" spans="1:2" x14ac:dyDescent="0.25">
      <c r="A6856">
        <f ca="1">30407.8069595481*(((RANDBETWEEN(3800,4910))))</f>
        <v>129111548.35024109</v>
      </c>
      <c r="B6856">
        <v>193713521.51042679</v>
      </c>
    </row>
    <row r="6857" spans="1:2" x14ac:dyDescent="0.25">
      <c r="A6857">
        <f ca="1">32801.8175041877*(((RANDBETWEEN(3800,4910))))</f>
        <v>139571733.48031875</v>
      </c>
      <c r="B6857">
        <v>185148482.47721475</v>
      </c>
    </row>
    <row r="6858" spans="1:2" x14ac:dyDescent="0.25">
      <c r="A6858">
        <f ca="1">31055.3273072273*(((RANDBETWEEN(3800,4910))))</f>
        <v>148879239.11084774</v>
      </c>
      <c r="B6858">
        <v>162866256.0805583</v>
      </c>
    </row>
    <row r="6859" spans="1:2" x14ac:dyDescent="0.25">
      <c r="A6859">
        <f ca="1">32485.5119226676*(((RANDBETWEEN(3800,4910))))</f>
        <v>133970251.16908124</v>
      </c>
      <c r="B6859">
        <v>151014592.21948388</v>
      </c>
    </row>
    <row r="6860" spans="1:2" x14ac:dyDescent="0.25">
      <c r="A6860">
        <f ca="1">35690.7075411978*(((RANDBETWEEN(3800,4910))))</f>
        <v>156468061.86061126</v>
      </c>
      <c r="B6860">
        <v>171726110.39064667</v>
      </c>
    </row>
    <row r="6861" spans="1:2" x14ac:dyDescent="0.25">
      <c r="A6861">
        <f ca="1">35469.9230748571*(((RANDBETWEEN(3800,4910))))</f>
        <v>156670650.22164372</v>
      </c>
      <c r="B6861">
        <v>162733906.72802329</v>
      </c>
    </row>
    <row r="6862" spans="1:2" x14ac:dyDescent="0.25">
      <c r="A6862">
        <f ca="1">38666.7780418105*(((RANDBETWEEN(3800,4910))))</f>
        <v>173652500.18577075</v>
      </c>
      <c r="B6862">
        <v>151493488.2797536</v>
      </c>
    </row>
    <row r="6863" spans="1:2" x14ac:dyDescent="0.25">
      <c r="A6863">
        <f ca="1">36593.6843115845*(((RANDBETWEEN(3800,4910))))</f>
        <v>160792648.86510238</v>
      </c>
      <c r="B6863">
        <v>157837726.60987774</v>
      </c>
    </row>
    <row r="6864" spans="1:2" x14ac:dyDescent="0.25">
      <c r="A6864">
        <f ca="1">30130.3046591539*(((RANDBETWEEN(3800,4910))))</f>
        <v>139563571.1812008</v>
      </c>
      <c r="B6864">
        <v>181464696.94553441</v>
      </c>
    </row>
    <row r="6865" spans="1:2" x14ac:dyDescent="0.25">
      <c r="A6865">
        <f ca="1">30915.66080113*(((RANDBETWEEN(3800,4910))))</f>
        <v>143015846.86602756</v>
      </c>
      <c r="B6865">
        <v>153691657.83585733</v>
      </c>
    </row>
    <row r="6866" spans="1:2" x14ac:dyDescent="0.25">
      <c r="A6866">
        <f ca="1">30125.824367448*(((RANDBETWEEN(3800,4910))))</f>
        <v>127161104.65499787</v>
      </c>
      <c r="B6866">
        <v>175377188.36267066</v>
      </c>
    </row>
    <row r="6867" spans="1:2" x14ac:dyDescent="0.25">
      <c r="A6867">
        <f ca="1">31176.6944929795*(((RANDBETWEEN(3800,4910))))</f>
        <v>123771477.1371288</v>
      </c>
      <c r="B6867">
        <v>165889067.00572008</v>
      </c>
    </row>
    <row r="6868" spans="1:2" x14ac:dyDescent="0.25">
      <c r="A6868">
        <f ca="1">33759.1505837912*(((RANDBETWEEN(3800,4910))))</f>
        <v>143949018.08928573</v>
      </c>
      <c r="B6868">
        <v>162051812.68159783</v>
      </c>
    </row>
    <row r="6869" spans="1:2" x14ac:dyDescent="0.25">
      <c r="A6869">
        <f ca="1">32249.3497018973*(((RANDBETWEEN(3800,4910))))</f>
        <v>143251611.37582776</v>
      </c>
      <c r="B6869">
        <v>200210574.08401284</v>
      </c>
    </row>
    <row r="6870" spans="1:2" x14ac:dyDescent="0.25">
      <c r="A6870">
        <f ca="1">29944.373923039*(((RANDBETWEEN(3800,4910))))</f>
        <v>131036580.28721881</v>
      </c>
      <c r="B6870">
        <v>179955390.71677369</v>
      </c>
    </row>
    <row r="6871" spans="1:2" x14ac:dyDescent="0.25">
      <c r="A6871">
        <f ca="1">31752.9420114457*(((RANDBETWEEN(3800,4910))))</f>
        <v>142253180.21127674</v>
      </c>
      <c r="B6871">
        <v>163592345.23319769</v>
      </c>
    </row>
    <row r="6872" spans="1:2" x14ac:dyDescent="0.25">
      <c r="A6872">
        <f ca="1">37976.0921111355*(((RANDBETWEEN(3800,4910))))</f>
        <v>174158358.42166731</v>
      </c>
      <c r="B6872">
        <v>200182620.54544574</v>
      </c>
    </row>
    <row r="6873" spans="1:2" x14ac:dyDescent="0.25">
      <c r="A6873">
        <f ca="1">30748.3520204834*(((RANDBETWEEN(3800,4910))))</f>
        <v>129419813.65421468</v>
      </c>
      <c r="B6873">
        <v>153989726.49058625</v>
      </c>
    </row>
    <row r="6874" spans="1:2" x14ac:dyDescent="0.25">
      <c r="A6874">
        <f ca="1">29672.6258276676*(((RANDBETWEEN(3800,4910))))</f>
        <v>127681308.93645383</v>
      </c>
      <c r="B6874">
        <v>155247316.16041681</v>
      </c>
    </row>
    <row r="6875" spans="1:2" x14ac:dyDescent="0.25">
      <c r="A6875">
        <f ca="1">30315.4604775774*(((RANDBETWEEN(3800,4910))))</f>
        <v>126809571.1777062</v>
      </c>
      <c r="B6875">
        <v>186323152.34345311</v>
      </c>
    </row>
    <row r="6876" spans="1:2" x14ac:dyDescent="0.25">
      <c r="A6876">
        <f ca="1">30861.8454483728*(((RANDBETWEEN(3800,4910))))</f>
        <v>149031851.6701923</v>
      </c>
      <c r="B6876">
        <v>198678412.81461856</v>
      </c>
    </row>
    <row r="6877" spans="1:2" x14ac:dyDescent="0.25">
      <c r="A6877">
        <f ca="1">28046.6980077076*(((RANDBETWEEN(3800,4910))))</f>
        <v>135325317.88718936</v>
      </c>
      <c r="B6877">
        <v>167051081.57950172</v>
      </c>
    </row>
    <row r="6878" spans="1:2" x14ac:dyDescent="0.25">
      <c r="A6878">
        <f ca="1">32813.2998886275*(((RANDBETWEEN(3800,4910))))</f>
        <v>159702330.55795023</v>
      </c>
      <c r="B6878">
        <v>181286809.2976748</v>
      </c>
    </row>
    <row r="6879" spans="1:2" x14ac:dyDescent="0.25">
      <c r="A6879">
        <f ca="1">30051.6823994247*(((RANDBETWEEN(3800,4910))))</f>
        <v>139680219.79252604</v>
      </c>
      <c r="B6879">
        <v>179323832.56846967</v>
      </c>
    </row>
    <row r="6880" spans="1:2" x14ac:dyDescent="0.25">
      <c r="A6880">
        <f ca="1">32402.7097891621*(((RANDBETWEEN(3800,4910))))</f>
        <v>147367524.12110946</v>
      </c>
      <c r="B6880">
        <v>199611574.65903062</v>
      </c>
    </row>
    <row r="6881" spans="1:2" x14ac:dyDescent="0.25">
      <c r="A6881">
        <f ca="1">34225.8650774334*(((RANDBETWEEN(3800,4910))))</f>
        <v>147273897.42819586</v>
      </c>
      <c r="B6881">
        <v>203363705.96739271</v>
      </c>
    </row>
    <row r="6882" spans="1:2" x14ac:dyDescent="0.25">
      <c r="A6882">
        <f ca="1">32654.346205934*(((RANDBETWEEN(3800,4910))))</f>
        <v>139760601.76139772</v>
      </c>
      <c r="B6882">
        <v>200031525.97781202</v>
      </c>
    </row>
    <row r="6883" spans="1:2" x14ac:dyDescent="0.25">
      <c r="A6883">
        <f ca="1">27438.4595279951*(((RANDBETWEEN(3800,4910))))</f>
        <v>108903245.86661261</v>
      </c>
      <c r="B6883">
        <v>170548373.9937433</v>
      </c>
    </row>
    <row r="6884" spans="1:2" x14ac:dyDescent="0.25">
      <c r="A6884">
        <f ca="1">34244.1412350566*(((RANDBETWEEN(3800,4910))))</f>
        <v>134819184.04241794</v>
      </c>
      <c r="B6884">
        <v>181279771.52962312</v>
      </c>
    </row>
    <row r="6885" spans="1:2" x14ac:dyDescent="0.25">
      <c r="A6885">
        <f ca="1">33572.6848982867*(((RANDBETWEEN(3800,4910))))</f>
        <v>164741164.79589295</v>
      </c>
      <c r="B6885">
        <v>172166886.13215289</v>
      </c>
    </row>
    <row r="6886" spans="1:2" x14ac:dyDescent="0.25">
      <c r="A6886">
        <f ca="1">28555.866122419*(((RANDBETWEEN(3800,4910))))</f>
        <v>123132894.71987075</v>
      </c>
      <c r="B6886">
        <v>147331019.68116888</v>
      </c>
    </row>
    <row r="6887" spans="1:2" x14ac:dyDescent="0.25">
      <c r="A6887">
        <f ca="1">38904.1307087691*(((RANDBETWEEN(3800,4910))))</f>
        <v>182110235.84774828</v>
      </c>
      <c r="B6887">
        <v>196337794.39485204</v>
      </c>
    </row>
    <row r="6888" spans="1:2" x14ac:dyDescent="0.25">
      <c r="A6888">
        <f ca="1">30549.055843522*(((RANDBETWEEN(3800,4910))))</f>
        <v>125373325.18181421</v>
      </c>
      <c r="B6888">
        <v>159103639.65107635</v>
      </c>
    </row>
    <row r="6889" spans="1:2" x14ac:dyDescent="0.25">
      <c r="A6889">
        <f ca="1">31087.2882978142*(((RANDBETWEEN(3800,4910))))</f>
        <v>127768754.90401646</v>
      </c>
      <c r="B6889">
        <v>150312858.61644718</v>
      </c>
    </row>
    <row r="6890" spans="1:2" x14ac:dyDescent="0.25">
      <c r="A6890">
        <f ca="1">32362.877575368*(((RANDBETWEEN(3800,4910))))</f>
        <v>123302563.56215198</v>
      </c>
      <c r="B6890">
        <v>152660491.18845537</v>
      </c>
    </row>
    <row r="6891" spans="1:2" x14ac:dyDescent="0.25">
      <c r="A6891">
        <f ca="1">34919.4168261646*(((RANDBETWEEN(3800,4910))))</f>
        <v>144356869.15936455</v>
      </c>
      <c r="B6891">
        <v>166752761.32996237</v>
      </c>
    </row>
    <row r="6892" spans="1:2" x14ac:dyDescent="0.25">
      <c r="A6892">
        <f ca="1">29973.4467752918*(((RANDBETWEEN(3800,4910))))</f>
        <v>145611004.43436751</v>
      </c>
      <c r="B6892">
        <v>146625668.49257183</v>
      </c>
    </row>
    <row r="6893" spans="1:2" x14ac:dyDescent="0.25">
      <c r="A6893">
        <f ca="1">41413.6461933874*(((RANDBETWEEN(3800,4910))))</f>
        <v>167352544.26747847</v>
      </c>
      <c r="B6893">
        <v>197219891.22264957</v>
      </c>
    </row>
    <row r="6894" spans="1:2" x14ac:dyDescent="0.25">
      <c r="A6894">
        <f ca="1">31392.7610787273*(((RANDBETWEEN(3800,4910))))</f>
        <v>152097927.42643374</v>
      </c>
      <c r="B6894">
        <v>159428075.94265857</v>
      </c>
    </row>
    <row r="6895" spans="1:2" x14ac:dyDescent="0.25">
      <c r="A6895">
        <f ca="1">27732.5101546613*(((RANDBETWEEN(3800,4910))))</f>
        <v>127735941.77237007</v>
      </c>
      <c r="B6895">
        <v>160300070.08859995</v>
      </c>
    </row>
    <row r="6896" spans="1:2" x14ac:dyDescent="0.25">
      <c r="A6896">
        <f ca="1">31908.4969133671*(((RANDBETWEEN(3800,4910))))</f>
        <v>133792327.5577482</v>
      </c>
      <c r="B6896">
        <v>147114671.18785167</v>
      </c>
    </row>
    <row r="6897" spans="1:2" x14ac:dyDescent="0.25">
      <c r="A6897">
        <f ca="1">39394.6766134168*(((RANDBETWEEN(3800,4910))))</f>
        <v>183185246.25238809</v>
      </c>
      <c r="B6897">
        <v>155003986.23429772</v>
      </c>
    </row>
    <row r="6898" spans="1:2" x14ac:dyDescent="0.25">
      <c r="A6898">
        <f ca="1">27908.5161203441*(((RANDBETWEEN(3800,4910))))</f>
        <v>136137741.63503861</v>
      </c>
      <c r="B6898">
        <v>151184216.6196115</v>
      </c>
    </row>
    <row r="6899" spans="1:2" x14ac:dyDescent="0.25">
      <c r="A6899">
        <f ca="1">28744.9398186164*(((RANDBETWEEN(3800,4910))))</f>
        <v>135877330.52259979</v>
      </c>
      <c r="B6899">
        <v>153410691.7520293</v>
      </c>
    </row>
    <row r="6900" spans="1:2" x14ac:dyDescent="0.25">
      <c r="A6900">
        <f ca="1">42253.2599800749*(((RANDBETWEEN(3800,4910))))</f>
        <v>167618682.34095696</v>
      </c>
      <c r="B6900">
        <v>186839477.58063239</v>
      </c>
    </row>
    <row r="6901" spans="1:2" x14ac:dyDescent="0.25">
      <c r="A6901">
        <f ca="1">30823.9426773347*(((RANDBETWEEN(3800,4910))))</f>
        <v>127056291.71597356</v>
      </c>
      <c r="B6901">
        <v>149517432.78090969</v>
      </c>
    </row>
    <row r="6902" spans="1:2" x14ac:dyDescent="0.25">
      <c r="A6902">
        <f ca="1">31955.295713866*(((RANDBETWEEN(3800,4910))))</f>
        <v>149582739.23660681</v>
      </c>
      <c r="B6902">
        <v>154802411.09537646</v>
      </c>
    </row>
    <row r="6903" spans="1:2" x14ac:dyDescent="0.25">
      <c r="A6903">
        <f ca="1">38756.2269276348*(((RANDBETWEEN(3800,4910))))</f>
        <v>167039338.05810601</v>
      </c>
      <c r="B6903">
        <v>154226394.27833244</v>
      </c>
    </row>
    <row r="6904" spans="1:2" x14ac:dyDescent="0.25">
      <c r="A6904">
        <f ca="1">30917.0337320498*(((RANDBETWEEN(3800,4910))))</f>
        <v>136498703.9269999</v>
      </c>
      <c r="B6904">
        <v>154854263.13740864</v>
      </c>
    </row>
    <row r="6905" spans="1:2" x14ac:dyDescent="0.25">
      <c r="A6905">
        <f ca="1">33632.2673016295*(((RANDBETWEEN(3800,4910))))</f>
        <v>143508884.57605287</v>
      </c>
      <c r="B6905">
        <v>201167317.1418381</v>
      </c>
    </row>
    <row r="6906" spans="1:2" x14ac:dyDescent="0.25">
      <c r="A6906">
        <f ca="1">31062.9410966889*(((RANDBETWEEN(3800,4910))))</f>
        <v>132545569.65957169</v>
      </c>
      <c r="B6906">
        <v>172843998.67771682</v>
      </c>
    </row>
    <row r="6907" spans="1:2" x14ac:dyDescent="0.25">
      <c r="A6907">
        <f ca="1">30856.282463293*(((RANDBETWEEN(3800,4910))))</f>
        <v>133484277.93620534</v>
      </c>
      <c r="B6907">
        <v>146631332.70520574</v>
      </c>
    </row>
    <row r="6908" spans="1:2" x14ac:dyDescent="0.25">
      <c r="A6908">
        <f ca="1">30482.5922192952*(((RANDBETWEEN(3800,4910))))</f>
        <v>137689869.05455625</v>
      </c>
      <c r="B6908">
        <v>145872393.50561827</v>
      </c>
    </row>
    <row r="6909" spans="1:2" x14ac:dyDescent="0.25">
      <c r="A6909">
        <f ca="1">32447.4593964844*(((RANDBETWEEN(3800,4910))))</f>
        <v>147830625.0103831</v>
      </c>
      <c r="B6909">
        <v>158256600.25603086</v>
      </c>
    </row>
    <row r="6910" spans="1:2" x14ac:dyDescent="0.25">
      <c r="A6910">
        <f ca="1">29484.977770677*(((RANDBETWEEN(3800,4910))))</f>
        <v>129645447.25766678</v>
      </c>
      <c r="B6910">
        <v>193262528.86806971</v>
      </c>
    </row>
    <row r="6911" spans="1:2" x14ac:dyDescent="0.25">
      <c r="A6911">
        <f ca="1">37090.0380622428*(((RANDBETWEEN(3800,4910))))</f>
        <v>175250429.84409747</v>
      </c>
      <c r="B6911">
        <v>166354128.94523692</v>
      </c>
    </row>
    <row r="6912" spans="1:2" x14ac:dyDescent="0.25">
      <c r="A6912">
        <f ca="1">30467.0624470582*(((RANDBETWEEN(3800,4910))))</f>
        <v>147704318.74333796</v>
      </c>
      <c r="B6912">
        <v>179786936.92563516</v>
      </c>
    </row>
    <row r="6913" spans="1:2" x14ac:dyDescent="0.25">
      <c r="A6913">
        <f ca="1">39258.7119715413*(((RANDBETWEEN(3800,4910))))</f>
        <v>179176761.43811464</v>
      </c>
      <c r="B6913">
        <v>184196106.90299594</v>
      </c>
    </row>
    <row r="6914" spans="1:2" x14ac:dyDescent="0.25">
      <c r="A6914">
        <f ca="1">37265.5709932104*(((RANDBETWEEN(3800,4910))))</f>
        <v>173992950.96729943</v>
      </c>
      <c r="B6914">
        <v>144278254.79902995</v>
      </c>
    </row>
    <row r="6915" spans="1:2" x14ac:dyDescent="0.25">
      <c r="A6915">
        <f ca="1">30962.7532477869*(((RANDBETWEEN(3800,4910))))</f>
        <v>151314975.12193438</v>
      </c>
      <c r="B6915">
        <v>148216680.00404093</v>
      </c>
    </row>
    <row r="6916" spans="1:2" x14ac:dyDescent="0.25">
      <c r="A6916">
        <f ca="1">30401.4448223636*(((RANDBETWEEN(3800,4910))))</f>
        <v>118778444.92097443</v>
      </c>
      <c r="B6916">
        <v>155389797.98104972</v>
      </c>
    </row>
    <row r="6917" spans="1:2" x14ac:dyDescent="0.25">
      <c r="A6917">
        <f ca="1">37296.4717801847*(((RANDBETWEEN(3800,4910))))</f>
        <v>157055442.66635764</v>
      </c>
      <c r="B6917">
        <v>159046926.35181713</v>
      </c>
    </row>
    <row r="6918" spans="1:2" x14ac:dyDescent="0.25">
      <c r="A6918">
        <f ca="1">36952.1098183144*(((RANDBETWEEN(3800,4910))))</f>
        <v>163956511.26386091</v>
      </c>
      <c r="B6918">
        <v>143719543.17945337</v>
      </c>
    </row>
    <row r="6919" spans="1:2" x14ac:dyDescent="0.25">
      <c r="A6919">
        <f ca="1">32480.0905365925*(((RANDBETWEEN(3800,4910))))</f>
        <v>146452728.22949553</v>
      </c>
      <c r="B6919">
        <v>188660758.654827</v>
      </c>
    </row>
    <row r="6920" spans="1:2" x14ac:dyDescent="0.25">
      <c r="A6920">
        <f ca="1">30352.8525688048*(((RANDBETWEEN(3800,4910))))</f>
        <v>121168587.45466892</v>
      </c>
      <c r="B6920">
        <v>144564759.62771112</v>
      </c>
    </row>
    <row r="6921" spans="1:2" x14ac:dyDescent="0.25">
      <c r="A6921">
        <f ca="1">34451.5701083666*(((RANDBETWEEN(3800,4910))))</f>
        <v>156272322.01155075</v>
      </c>
      <c r="B6921">
        <v>150910996.64441362</v>
      </c>
    </row>
    <row r="6922" spans="1:2" x14ac:dyDescent="0.25">
      <c r="A6922">
        <f ca="1">29655.528870394*(((RANDBETWEEN(3800,4910))))</f>
        <v>145608646.75363472</v>
      </c>
      <c r="B6922">
        <v>154148233.07114089</v>
      </c>
    </row>
    <row r="6923" spans="1:2" x14ac:dyDescent="0.25">
      <c r="A6923">
        <f ca="1">31881.7281276325*(((RANDBETWEEN(3800,4910))))</f>
        <v>123286642.66955489</v>
      </c>
      <c r="B6923">
        <v>148843797.48625946</v>
      </c>
    </row>
    <row r="6924" spans="1:2" x14ac:dyDescent="0.25">
      <c r="A6924">
        <f ca="1">34781.2955630053*(((RANDBETWEEN(3800,4910))))</f>
        <v>147090098.93594959</v>
      </c>
      <c r="B6924">
        <v>152983748.09464031</v>
      </c>
    </row>
    <row r="6925" spans="1:2" x14ac:dyDescent="0.25">
      <c r="A6925">
        <f ca="1">30180.6455806488*(((RANDBETWEEN(3800,4910))))</f>
        <v>140460724.53233966</v>
      </c>
      <c r="B6925">
        <v>153978028.5068956</v>
      </c>
    </row>
    <row r="6926" spans="1:2" x14ac:dyDescent="0.25">
      <c r="A6926">
        <f ca="1">38949.4105360723*(((RANDBETWEEN(3800,4910))))</f>
        <v>148514102.37404373</v>
      </c>
      <c r="B6926">
        <v>149801310.89472574</v>
      </c>
    </row>
    <row r="6927" spans="1:2" x14ac:dyDescent="0.25">
      <c r="A6927">
        <f ca="1">35207.3176166576*(((RANDBETWEEN(3800,4910))))</f>
        <v>164699831.81072408</v>
      </c>
      <c r="B6927">
        <v>200618208.49293545</v>
      </c>
    </row>
    <row r="6928" spans="1:2" x14ac:dyDescent="0.25">
      <c r="A6928">
        <f ca="1">39916.3660464209*(((RANDBETWEEN(3800,4910))))</f>
        <v>193434709.86095586</v>
      </c>
      <c r="B6928">
        <v>199530765.08437476</v>
      </c>
    </row>
    <row r="6929" spans="1:2" x14ac:dyDescent="0.25">
      <c r="A6929">
        <f ca="1">37147.727035609*(((RANDBETWEEN(3800,4910))))</f>
        <v>175114385.24586058</v>
      </c>
      <c r="B6929">
        <v>176962841.13640016</v>
      </c>
    </row>
    <row r="6930" spans="1:2" x14ac:dyDescent="0.25">
      <c r="A6930">
        <f ca="1">31311.3479111899*(((RANDBETWEEN(3800,4910))))</f>
        <v>152235773.54420534</v>
      </c>
      <c r="B6930">
        <v>143986408.00677097</v>
      </c>
    </row>
    <row r="6931" spans="1:2" x14ac:dyDescent="0.25">
      <c r="A6931">
        <f ca="1">35892.2379270908*(((RANDBETWEEN(3800,4910))))</f>
        <v>155305713.51052201</v>
      </c>
      <c r="B6931">
        <v>179041290.56089529</v>
      </c>
    </row>
    <row r="6932" spans="1:2" x14ac:dyDescent="0.25">
      <c r="A6932">
        <f ca="1">32676.4828473551*(((RANDBETWEEN(3800,4910))))</f>
        <v>148776026.40400755</v>
      </c>
      <c r="B6932">
        <v>169654061.76113701</v>
      </c>
    </row>
    <row r="6933" spans="1:2" x14ac:dyDescent="0.25">
      <c r="A6933">
        <f ca="1">34747.8885009779*(((RANDBETWEEN(3800,4910))))</f>
        <v>146531845.80862373</v>
      </c>
      <c r="B6933">
        <v>148962024.31327766</v>
      </c>
    </row>
    <row r="6934" spans="1:2" x14ac:dyDescent="0.25">
      <c r="A6934">
        <f ca="1">36934.6876646056*(((RANDBETWEEN(3800,4910))))</f>
        <v>161958605.40929559</v>
      </c>
      <c r="B6934">
        <v>145177280.05597466</v>
      </c>
    </row>
    <row r="6935" spans="1:2" x14ac:dyDescent="0.25">
      <c r="A6935">
        <f ca="1">34328.7195033095*(((RANDBETWEEN(3800,4910))))</f>
        <v>154101621.85035655</v>
      </c>
      <c r="B6935">
        <v>142967546.46677494</v>
      </c>
    </row>
    <row r="6936" spans="1:2" x14ac:dyDescent="0.25">
      <c r="A6936">
        <f ca="1">32664.5934927965*(((RANDBETWEEN(3800,4910))))</f>
        <v>142286969.25462145</v>
      </c>
      <c r="B6936">
        <v>148761090.4042154</v>
      </c>
    </row>
    <row r="6937" spans="1:2" x14ac:dyDescent="0.25">
      <c r="A6937">
        <f ca="1">31455.9006092485*(((RANDBETWEEN(3800,4910))))</f>
        <v>134882901.81245765</v>
      </c>
      <c r="B6937">
        <v>160011557.26841098</v>
      </c>
    </row>
    <row r="6938" spans="1:2" x14ac:dyDescent="0.25">
      <c r="A6938">
        <f ca="1">30326.5090763455*(((RANDBETWEEN(3800,4910))))</f>
        <v>130949866.19166002</v>
      </c>
      <c r="B6938">
        <v>145969265.6796357</v>
      </c>
    </row>
    <row r="6939" spans="1:2" x14ac:dyDescent="0.25">
      <c r="A6939">
        <f ca="1">37393.1549929594*(((RANDBETWEEN(3800,4910))))</f>
        <v>160229669.14483091</v>
      </c>
      <c r="B6939">
        <v>190040228.68420693</v>
      </c>
    </row>
    <row r="6940" spans="1:2" x14ac:dyDescent="0.25">
      <c r="A6940">
        <f ca="1">31102.0215868766*(((RANDBETWEEN(3800,4910))))</f>
        <v>152462109.81886926</v>
      </c>
      <c r="B6940">
        <v>173240161.6511808</v>
      </c>
    </row>
    <row r="6941" spans="1:2" x14ac:dyDescent="0.25">
      <c r="A6941">
        <f ca="1">31960.6812558655*(((RANDBETWEEN(3800,4910))))</f>
        <v>129025270.22992888</v>
      </c>
      <c r="B6941">
        <v>199387808.94343245</v>
      </c>
    </row>
    <row r="6942" spans="1:2" x14ac:dyDescent="0.25">
      <c r="A6942">
        <f ca="1">31996.1409218364*(((RANDBETWEEN(3800,4910))))</f>
        <v>130864216.3703108</v>
      </c>
      <c r="B6942">
        <v>143225411.54765597</v>
      </c>
    </row>
    <row r="6943" spans="1:2" x14ac:dyDescent="0.25">
      <c r="A6943">
        <f ca="1">31633.5217436582*(((RANDBETWEEN(3800,4910))))</f>
        <v>122579896.75667536</v>
      </c>
      <c r="B6943">
        <v>180654383.92364562</v>
      </c>
    </row>
    <row r="6944" spans="1:2" x14ac:dyDescent="0.25">
      <c r="A6944">
        <f ca="1">36759.1053400699*(((RANDBETWEEN(3800,4910))))</f>
        <v>151851864.1598289</v>
      </c>
      <c r="B6944">
        <v>182287870.82947958</v>
      </c>
    </row>
    <row r="6945" spans="1:2" x14ac:dyDescent="0.25">
      <c r="A6945">
        <f ca="1">33675.7580240771*(((RANDBETWEEN(3800,4910))))</f>
        <v>142751538.26406285</v>
      </c>
      <c r="B6945">
        <v>186259408.36765802</v>
      </c>
    </row>
    <row r="6946" spans="1:2" x14ac:dyDescent="0.25">
      <c r="A6946">
        <f ca="1">31273.2132050474*(((RANDBETWEEN(3800,4910))))</f>
        <v>143669141.46398765</v>
      </c>
      <c r="B6946">
        <v>174915888.60398582</v>
      </c>
    </row>
    <row r="6947" spans="1:2" x14ac:dyDescent="0.25">
      <c r="A6947">
        <f ca="1">32169.5202063664*(((RANDBETWEEN(3800,4910))))</f>
        <v>133986051.65951617</v>
      </c>
      <c r="B6947">
        <v>143267323.32845917</v>
      </c>
    </row>
    <row r="6948" spans="1:2" x14ac:dyDescent="0.25">
      <c r="A6948">
        <f ca="1">29834.2037608149*(((RANDBETWEEN(3800,4910))))</f>
        <v>114056160.97759551</v>
      </c>
      <c r="B6948">
        <v>190445062.1693095</v>
      </c>
    </row>
    <row r="6949" spans="1:2" x14ac:dyDescent="0.25">
      <c r="A6949">
        <f ca="1">30425.2455982134*(((RANDBETWEEN(3800,4910))))</f>
        <v>131315360.00188902</v>
      </c>
      <c r="B6949">
        <v>167715361.8826853</v>
      </c>
    </row>
    <row r="6950" spans="1:2" x14ac:dyDescent="0.25">
      <c r="A6950">
        <f ca="1">33292.7256197603*(((RANDBETWEEN(3800,4910))))</f>
        <v>131406388.02119401</v>
      </c>
      <c r="B6950">
        <v>181415031.19538498</v>
      </c>
    </row>
    <row r="6951" spans="1:2" x14ac:dyDescent="0.25">
      <c r="A6951">
        <f ca="1">36875.8618973036*(((RANDBETWEEN(3800,4910))))</f>
        <v>172763412.98886728</v>
      </c>
      <c r="B6951">
        <v>161973163.12915689</v>
      </c>
    </row>
    <row r="6952" spans="1:2" x14ac:dyDescent="0.25">
      <c r="A6952">
        <f ca="1">39392.1431772698*(((RANDBETWEEN(3800,4910))))</f>
        <v>180534192.18142769</v>
      </c>
      <c r="B6952">
        <v>197709158.92775023</v>
      </c>
    </row>
    <row r="6953" spans="1:2" x14ac:dyDescent="0.25">
      <c r="A6953">
        <f ca="1">30233.1942572085*(((RANDBETWEEN(3800,4910))))</f>
        <v>119269951.34468748</v>
      </c>
      <c r="B6953">
        <v>143833872.08612445</v>
      </c>
    </row>
    <row r="6954" spans="1:2" x14ac:dyDescent="0.25">
      <c r="A6954">
        <f ca="1">30722.5911638167*(((RANDBETWEEN(3800,4910))))</f>
        <v>123320480.93156016</v>
      </c>
      <c r="B6954">
        <v>172164191.17692152</v>
      </c>
    </row>
    <row r="6955" spans="1:2" x14ac:dyDescent="0.25">
      <c r="A6955">
        <f ca="1">33035.7873531003*(((RANDBETWEEN(3800,4910))))</f>
        <v>138486020.58419633</v>
      </c>
      <c r="B6955">
        <v>156782865.74505958</v>
      </c>
    </row>
    <row r="6956" spans="1:2" x14ac:dyDescent="0.25">
      <c r="A6956">
        <f ca="1">26937.5826421709*(((RANDBETWEEN(3800,4910))))</f>
        <v>128923270.52543008</v>
      </c>
      <c r="B6956">
        <v>182298771.70905373</v>
      </c>
    </row>
    <row r="6957" spans="1:2" x14ac:dyDescent="0.25">
      <c r="A6957">
        <f ca="1">40168.059393428*(((RANDBETWEEN(3800,4910))))</f>
        <v>194694583.87994564</v>
      </c>
      <c r="B6957">
        <v>158546061.6956681</v>
      </c>
    </row>
    <row r="6958" spans="1:2" x14ac:dyDescent="0.25">
      <c r="A6958">
        <f ca="1">30794.9073202331*(((RANDBETWEEN(3800,4910))))</f>
        <v>126844223.25204004</v>
      </c>
      <c r="B6958">
        <v>154213128.98222059</v>
      </c>
    </row>
    <row r="6959" spans="1:2" x14ac:dyDescent="0.25">
      <c r="A6959">
        <f ca="1">36379.1530710499*(((RANDBETWEEN(3800,4910))))</f>
        <v>147881257.23381767</v>
      </c>
      <c r="B6959">
        <v>163684646.758055</v>
      </c>
    </row>
    <row r="6960" spans="1:2" x14ac:dyDescent="0.25">
      <c r="A6960">
        <f ca="1">33718.4379364597*(((RANDBETWEEN(3800,4910))))</f>
        <v>158308066.11167833</v>
      </c>
      <c r="B6960">
        <v>164443461.24123204</v>
      </c>
    </row>
    <row r="6961" spans="1:2" x14ac:dyDescent="0.25">
      <c r="A6961">
        <f ca="1">33570.2886775202*(((RANDBETWEEN(3800,4910))))</f>
        <v>133676889.51388551</v>
      </c>
      <c r="B6961">
        <v>165551940.25562137</v>
      </c>
    </row>
    <row r="6962" spans="1:2" x14ac:dyDescent="0.25">
      <c r="A6962">
        <f ca="1">32942.6025202412*(((RANDBETWEEN(3800,4910))))</f>
        <v>153973724.17960754</v>
      </c>
      <c r="B6962">
        <v>161821661.15342861</v>
      </c>
    </row>
    <row r="6963" spans="1:2" x14ac:dyDescent="0.25">
      <c r="A6963">
        <f ca="1">34587.1300106505*(((RANDBETWEEN(3800,4910))))</f>
        <v>144470442.05448726</v>
      </c>
      <c r="B6963">
        <v>148241825.81862697</v>
      </c>
    </row>
    <row r="6964" spans="1:2" x14ac:dyDescent="0.25">
      <c r="A6964">
        <f ca="1">41180.3404474071*(((RANDBETWEEN(3800,4910))))</f>
        <v>202154291.25632146</v>
      </c>
      <c r="B6964">
        <v>158261528.4067128</v>
      </c>
    </row>
    <row r="6965" spans="1:2" x14ac:dyDescent="0.25">
      <c r="A6965">
        <f ca="1">34406.1064929976*(((RANDBETWEEN(3800,4910))))</f>
        <v>148359131.19780549</v>
      </c>
      <c r="B6965">
        <v>163547297.05468893</v>
      </c>
    </row>
    <row r="6966" spans="1:2" x14ac:dyDescent="0.25">
      <c r="A6966">
        <f ca="1">32359.6842815283*(((RANDBETWEEN(3800,4910))))</f>
        <v>144356551.57989752</v>
      </c>
      <c r="B6966">
        <v>165156873.31729624</v>
      </c>
    </row>
    <row r="6967" spans="1:2" x14ac:dyDescent="0.25">
      <c r="A6967">
        <f ca="1">41246.9776866494*(((RANDBETWEEN(3800,4910))))</f>
        <v>168988867.58220276</v>
      </c>
      <c r="B6967">
        <v>177587442.60601953</v>
      </c>
    </row>
    <row r="6968" spans="1:2" x14ac:dyDescent="0.25">
      <c r="A6968">
        <f ca="1">34425.6230325259*(((RANDBETWEEN(3800,4910))))</f>
        <v>159493911.50969246</v>
      </c>
      <c r="B6968">
        <v>181464593.89925498</v>
      </c>
    </row>
    <row r="6969" spans="1:2" x14ac:dyDescent="0.25">
      <c r="A6969">
        <f ca="1">33362.0409749328*(((RANDBETWEEN(3800,4910))))</f>
        <v>148260910.09260124</v>
      </c>
      <c r="B6969">
        <v>151289351.79554942</v>
      </c>
    </row>
    <row r="6970" spans="1:2" x14ac:dyDescent="0.25">
      <c r="A6970">
        <f ca="1">37243.7983666365*(((RANDBETWEEN(3800,4910))))</f>
        <v>166144584.51356533</v>
      </c>
      <c r="B6970">
        <v>163762999.32009533</v>
      </c>
    </row>
    <row r="6971" spans="1:2" x14ac:dyDescent="0.25">
      <c r="A6971">
        <f ca="1">32199.8262474023*(((RANDBETWEEN(3800,4910))))</f>
        <v>127897709.85468204</v>
      </c>
      <c r="B6971">
        <v>159713706.18857965</v>
      </c>
    </row>
    <row r="6972" spans="1:2" x14ac:dyDescent="0.25">
      <c r="A6972">
        <f ca="1">34960.7193660712*(((RANDBETWEEN(3800,4910))))</f>
        <v>168126099.43143633</v>
      </c>
      <c r="B6972">
        <v>150439247.14023593</v>
      </c>
    </row>
    <row r="6973" spans="1:2" x14ac:dyDescent="0.25">
      <c r="A6973">
        <f ca="1">31822.7664631004*(((RANDBETWEEN(3800,4910))))</f>
        <v>126813724.35545522</v>
      </c>
      <c r="B6973">
        <v>170089949.91255233</v>
      </c>
    </row>
    <row r="6974" spans="1:2" x14ac:dyDescent="0.25">
      <c r="A6974">
        <f ca="1">32781.6911717308*(((RANDBETWEEN(3800,4910))))</f>
        <v>144075532.69975674</v>
      </c>
      <c r="B6974">
        <v>152969553.18866062</v>
      </c>
    </row>
    <row r="6975" spans="1:2" x14ac:dyDescent="0.25">
      <c r="A6975">
        <f ca="1">34794.165035066*(((RANDBETWEEN(3800,4910))))</f>
        <v>160853424.95711011</v>
      </c>
      <c r="B6975">
        <v>184103539.97919628</v>
      </c>
    </row>
    <row r="6976" spans="1:2" x14ac:dyDescent="0.25">
      <c r="A6976">
        <f ca="1">39446.7512073653*(((RANDBETWEEN(3800,4910))))</f>
        <v>175893063.63364193</v>
      </c>
      <c r="B6976">
        <v>175215522.56734529</v>
      </c>
    </row>
    <row r="6977" spans="1:2" x14ac:dyDescent="0.25">
      <c r="A6977">
        <f ca="1">32467.540489007*(((RANDBETWEEN(3800,4910))))</f>
        <v>140876658.18180153</v>
      </c>
      <c r="B6977">
        <v>176947643.17816442</v>
      </c>
    </row>
    <row r="6978" spans="1:2" x14ac:dyDescent="0.25">
      <c r="A6978">
        <f ca="1">29503.0086400075*(((RANDBETWEEN(3800,4910))))</f>
        <v>123735618.23619145</v>
      </c>
      <c r="B6978">
        <v>166115987.35544658</v>
      </c>
    </row>
    <row r="6979" spans="1:2" x14ac:dyDescent="0.25">
      <c r="A6979">
        <f ca="1">37443.0122109967*(((RANDBETWEEN(3800,4910))))</f>
        <v>178715497.28308743</v>
      </c>
      <c r="B6979">
        <v>180703796.61927298</v>
      </c>
    </row>
    <row r="6980" spans="1:2" x14ac:dyDescent="0.25">
      <c r="A6980">
        <f ca="1">37731.9198061685*(((RANDBETWEEN(3800,4910))))</f>
        <v>174887448.30159077</v>
      </c>
      <c r="B6980">
        <v>195576197.15106577</v>
      </c>
    </row>
    <row r="6981" spans="1:2" x14ac:dyDescent="0.25">
      <c r="A6981">
        <f ca="1">37261.1165130103*(((RANDBETWEEN(3800,4910))))</f>
        <v>162160379.06462103</v>
      </c>
      <c r="B6981">
        <v>198981254.04162252</v>
      </c>
    </row>
    <row r="6982" spans="1:2" x14ac:dyDescent="0.25">
      <c r="A6982">
        <f ca="1">32834.0627702715*(((RANDBETWEEN(3800,4910))))</f>
        <v>145816072.76277569</v>
      </c>
      <c r="B6982">
        <v>161332244.69416878</v>
      </c>
    </row>
    <row r="6983" spans="1:2" x14ac:dyDescent="0.25">
      <c r="A6983">
        <f ca="1">30239.7686461856*(((RANDBETWEEN(3800,4910))))</f>
        <v>132843303.66269316</v>
      </c>
      <c r="B6983">
        <v>160797402.53716141</v>
      </c>
    </row>
    <row r="6984" spans="1:2" x14ac:dyDescent="0.25">
      <c r="A6984">
        <f ca="1">36367.0925072766*(((RANDBETWEEN(3800,4910))))</f>
        <v>163360979.54268667</v>
      </c>
      <c r="B6984">
        <v>174743366.89309067</v>
      </c>
    </row>
    <row r="6985" spans="1:2" x14ac:dyDescent="0.25">
      <c r="A6985">
        <f ca="1">32218.6928821415*(((RANDBETWEEN(3800,4910))))</f>
        <v>151041232.2314795</v>
      </c>
      <c r="B6985">
        <v>156085713.93746853</v>
      </c>
    </row>
    <row r="6986" spans="1:2" x14ac:dyDescent="0.25">
      <c r="A6986">
        <f ca="1">31611.4366673873*(((RANDBETWEEN(3800,4910))))</f>
        <v>142156630.69324049</v>
      </c>
      <c r="B6986">
        <v>148415775.95429182</v>
      </c>
    </row>
    <row r="6987" spans="1:2" x14ac:dyDescent="0.25">
      <c r="A6987">
        <f ca="1">30135.1264034166*(((RANDBETWEEN(3800,4910))))</f>
        <v>125090909.7005824</v>
      </c>
      <c r="B6987">
        <v>179620128.61230218</v>
      </c>
    </row>
    <row r="6988" spans="1:2" x14ac:dyDescent="0.25">
      <c r="A6988">
        <f ca="1">31808.7690143426*(((RANDBETWEEN(3800,4910))))</f>
        <v>121732159.01788902</v>
      </c>
      <c r="B6988">
        <v>146813843.34471434</v>
      </c>
    </row>
    <row r="6989" spans="1:2" x14ac:dyDescent="0.25">
      <c r="A6989">
        <f ca="1">34028.8027933351*(((RANDBETWEEN(3800,4910))))</f>
        <v>166434874.4622018</v>
      </c>
      <c r="B6989">
        <v>153008833.42175937</v>
      </c>
    </row>
    <row r="6990" spans="1:2" x14ac:dyDescent="0.25">
      <c r="A6990">
        <f ca="1">39612.0337459302*(((RANDBETWEEN(3800,4910))))</f>
        <v>173659155.94215778</v>
      </c>
      <c r="B6990">
        <v>154527186.89012921</v>
      </c>
    </row>
    <row r="6991" spans="1:2" x14ac:dyDescent="0.25">
      <c r="A6991">
        <f ca="1">33695.2823005162*(((RANDBETWEEN(3800,4910))))</f>
        <v>154661345.75936922</v>
      </c>
      <c r="B6991">
        <v>173780108.99284914</v>
      </c>
    </row>
    <row r="6992" spans="1:2" x14ac:dyDescent="0.25">
      <c r="A6992">
        <f ca="1">35596.249061787*(((RANDBETWEEN(3800,4910))))</f>
        <v>151070481.01822394</v>
      </c>
      <c r="B6992">
        <v>162977947.44344756</v>
      </c>
    </row>
    <row r="6993" spans="1:2" x14ac:dyDescent="0.25">
      <c r="A6993">
        <f ca="1">32560.0506211195*(((RANDBETWEEN(3800,4910))))</f>
        <v>145706226.5295099</v>
      </c>
      <c r="B6993">
        <v>182477608.42446721</v>
      </c>
    </row>
    <row r="6994" spans="1:2" x14ac:dyDescent="0.25">
      <c r="A6994">
        <f ca="1">31121.922076049*(((RANDBETWEEN(3800,4910))))</f>
        <v>141635867.36809883</v>
      </c>
      <c r="B6994">
        <v>143476446.3262302</v>
      </c>
    </row>
    <row r="6995" spans="1:2" x14ac:dyDescent="0.25">
      <c r="A6995">
        <f ca="1">36140.4338308492*(((RANDBETWEEN(3800,4910))))</f>
        <v>162415109.63583621</v>
      </c>
      <c r="B6995">
        <v>151510572.6621691</v>
      </c>
    </row>
    <row r="6996" spans="1:2" x14ac:dyDescent="0.25">
      <c r="A6996">
        <f ca="1">31635.929964022*(((RANDBETWEEN(3800,4910))))</f>
        <v>126765171.36583635</v>
      </c>
      <c r="B6996">
        <v>196222489.95911145</v>
      </c>
    </row>
    <row r="6997" spans="1:2" x14ac:dyDescent="0.25">
      <c r="A6997">
        <f ca="1">29731.6269269068*(((RANDBETWEEN(3800,4910))))</f>
        <v>136051924.8175256</v>
      </c>
      <c r="B6997">
        <v>195604555.3943941</v>
      </c>
    </row>
    <row r="6998" spans="1:2" x14ac:dyDescent="0.25">
      <c r="A6998">
        <f ca="1">32058.5581289009*(((RANDBETWEEN(3800,4910))))</f>
        <v>140705011.62774608</v>
      </c>
      <c r="B6998">
        <v>183600808.64687085</v>
      </c>
    </row>
    <row r="6999" spans="1:2" x14ac:dyDescent="0.25">
      <c r="A6999">
        <f ca="1">37967.5439439217*(((RANDBETWEEN(3800,4910))))</f>
        <v>170550207.39609629</v>
      </c>
      <c r="B6999">
        <v>149409470.90858638</v>
      </c>
    </row>
    <row r="7000" spans="1:2" x14ac:dyDescent="0.25">
      <c r="A7000">
        <f ca="1">28664.2339262112*(((RANDBETWEEN(3800,4910))))</f>
        <v>133489337.39436544</v>
      </c>
      <c r="B7000">
        <v>181580877.7893824</v>
      </c>
    </row>
    <row r="7001" spans="1:2" x14ac:dyDescent="0.25">
      <c r="A7001">
        <f ca="1">28842.5642293259*(((RANDBETWEEN(3800,4910))))</f>
        <v>127743716.97168441</v>
      </c>
      <c r="B7001">
        <v>150671924.33628854</v>
      </c>
    </row>
    <row r="7002" spans="1:2" x14ac:dyDescent="0.25">
      <c r="A7002">
        <f ca="1">31523.5178565584*(((RANDBETWEEN(3800,4910))))</f>
        <v>126693018.26550832</v>
      </c>
      <c r="B7002">
        <v>161535698.48003018</v>
      </c>
    </row>
    <row r="7003" spans="1:2" x14ac:dyDescent="0.25">
      <c r="A7003">
        <f ca="1">39120.1558340866*(((RANDBETWEEN(3800,4910))))</f>
        <v>188676511.5877997</v>
      </c>
      <c r="B7003">
        <v>150442515.8952378</v>
      </c>
    </row>
    <row r="7004" spans="1:2" x14ac:dyDescent="0.25">
      <c r="A7004">
        <f ca="1">33823.5483317358*(((RANDBETWEEN(3800,4910))))</f>
        <v>159139794.90081677</v>
      </c>
      <c r="B7004">
        <v>180600381.99731529</v>
      </c>
    </row>
    <row r="7005" spans="1:2" x14ac:dyDescent="0.25">
      <c r="A7005">
        <f ca="1">38091.4800126969*(((RANDBETWEEN(3800,4910))))</f>
        <v>182953378.500983</v>
      </c>
      <c r="B7005">
        <v>150724516.6000624</v>
      </c>
    </row>
    <row r="7006" spans="1:2" x14ac:dyDescent="0.25">
      <c r="A7006">
        <f ca="1">40989.8573640876*(((RANDBETWEEN(3800,4910))))</f>
        <v>190069968.59727436</v>
      </c>
      <c r="B7006">
        <v>145740101.92705536</v>
      </c>
    </row>
    <row r="7007" spans="1:2" x14ac:dyDescent="0.25">
      <c r="A7007">
        <f ca="1">36001.9337378749*(((RANDBETWEEN(3800,4910))))</f>
        <v>138643446.82455632</v>
      </c>
      <c r="B7007">
        <v>189603020.95797449</v>
      </c>
    </row>
    <row r="7008" spans="1:2" x14ac:dyDescent="0.25">
      <c r="A7008">
        <f ca="1">38046.4886623239*(((RANDBETWEEN(3800,4910))))</f>
        <v>164094505.6006031</v>
      </c>
      <c r="B7008">
        <v>152001604.36509994</v>
      </c>
    </row>
    <row r="7009" spans="1:2" x14ac:dyDescent="0.25">
      <c r="A7009">
        <f ca="1">31867.1926595968*(((RANDBETWEEN(3800,4910))))</f>
        <v>141458468.21595037</v>
      </c>
      <c r="B7009">
        <v>188055988.9482522</v>
      </c>
    </row>
    <row r="7010" spans="1:2" x14ac:dyDescent="0.25">
      <c r="A7010">
        <f ca="1">40878.1421823313*(((RANDBETWEEN(3800,4910))))</f>
        <v>160569342.49219742</v>
      </c>
      <c r="B7010">
        <v>158520103.89640874</v>
      </c>
    </row>
    <row r="7011" spans="1:2" x14ac:dyDescent="0.25">
      <c r="A7011">
        <f ca="1">31335.7033871716*(((RANDBETWEEN(3800,4910))))</f>
        <v>151915490.0210081</v>
      </c>
      <c r="B7011">
        <v>150052075.94296584</v>
      </c>
    </row>
    <row r="7012" spans="1:2" x14ac:dyDescent="0.25">
      <c r="A7012">
        <f ca="1">30612.345512355*(((RANDBETWEEN(3800,4910))))</f>
        <v>138612700.47994366</v>
      </c>
      <c r="B7012">
        <v>174485257.7454322</v>
      </c>
    </row>
    <row r="7013" spans="1:2" x14ac:dyDescent="0.25">
      <c r="A7013">
        <f ca="1">32572.2516369511*(((RANDBETWEEN(3800,4910))))</f>
        <v>129083833.23723704</v>
      </c>
      <c r="B7013">
        <v>145798904.52739269</v>
      </c>
    </row>
    <row r="7014" spans="1:2" x14ac:dyDescent="0.25">
      <c r="A7014">
        <f ca="1">39588.5599827073*(((RANDBETWEEN(3800,4910))))</f>
        <v>193588058.3154389</v>
      </c>
      <c r="B7014">
        <v>168324464.8693921</v>
      </c>
    </row>
    <row r="7015" spans="1:2" x14ac:dyDescent="0.25">
      <c r="A7015">
        <f ca="1">30181.0001207353*(((RANDBETWEEN(3800,4910))))</f>
        <v>115291420.46120903</v>
      </c>
      <c r="B7015">
        <v>143058541.72959489</v>
      </c>
    </row>
    <row r="7016" spans="1:2" x14ac:dyDescent="0.25">
      <c r="A7016">
        <f ca="1">30230.7664636142*(((RANDBETWEEN(3800,4910))))</f>
        <v>119290604.4654218</v>
      </c>
      <c r="B7016">
        <v>177287112.80410898</v>
      </c>
    </row>
    <row r="7017" spans="1:2" x14ac:dyDescent="0.25">
      <c r="A7017">
        <f ca="1">28987.9910758181*(((RANDBETWEEN(3800,4910))))</f>
        <v>113169117.15999377</v>
      </c>
      <c r="B7017">
        <v>144521233.92427999</v>
      </c>
    </row>
    <row r="7018" spans="1:2" x14ac:dyDescent="0.25">
      <c r="A7018">
        <f ca="1">37884.558266732*(((RANDBETWEEN(3800,4910))))</f>
        <v>145135742.71985015</v>
      </c>
      <c r="B7018">
        <v>152870390.57535103</v>
      </c>
    </row>
    <row r="7019" spans="1:2" x14ac:dyDescent="0.25">
      <c r="A7019">
        <f ca="1">40939.6073609266*(((RANDBETWEEN(3800,4910))))</f>
        <v>180666487.28376928</v>
      </c>
      <c r="B7019">
        <v>202170630.37352723</v>
      </c>
    </row>
    <row r="7020" spans="1:2" x14ac:dyDescent="0.25">
      <c r="A7020">
        <f ca="1">38579.3465849557*(((RANDBETWEEN(3800,4910))))</f>
        <v>175613185.6547184</v>
      </c>
      <c r="B7020">
        <v>156673266.79495513</v>
      </c>
    </row>
    <row r="7021" spans="1:2" x14ac:dyDescent="0.25">
      <c r="A7021">
        <f ca="1">36356.3023659755*(((RANDBETWEEN(3800,4910))))</f>
        <v>174619320.26378033</v>
      </c>
      <c r="B7021">
        <v>160262616.52808529</v>
      </c>
    </row>
    <row r="7022" spans="1:2" x14ac:dyDescent="0.25">
      <c r="A7022">
        <f ca="1">34088.0783686071*(((RANDBETWEEN(3800,4910))))</f>
        <v>138193069.70633319</v>
      </c>
      <c r="B7022">
        <v>165238804.36808348</v>
      </c>
    </row>
    <row r="7023" spans="1:2" x14ac:dyDescent="0.25">
      <c r="A7023">
        <f ca="1">30733.2753272239*(((RANDBETWEEN(3800,4910))))</f>
        <v>121212037.89057107</v>
      </c>
      <c r="B7023">
        <v>146136488.97974059</v>
      </c>
    </row>
    <row r="7024" spans="1:2" x14ac:dyDescent="0.25">
      <c r="A7024">
        <f ca="1">30954.4478336075*(((RANDBETWEEN(3800,4910))))</f>
        <v>139233106.3555665</v>
      </c>
      <c r="B7024">
        <v>196156276.2888231</v>
      </c>
    </row>
    <row r="7025" spans="1:2" x14ac:dyDescent="0.25">
      <c r="A7025">
        <f ca="1">33162.9811202324*(((RANDBETWEEN(3800,4910))))</f>
        <v>139317683.68609646</v>
      </c>
      <c r="B7025">
        <v>202057925.04467049</v>
      </c>
    </row>
    <row r="7026" spans="1:2" x14ac:dyDescent="0.25">
      <c r="A7026">
        <f ca="1">37991.7013921584*(((RANDBETWEEN(3800,4910))))</f>
        <v>174951784.91088963</v>
      </c>
      <c r="B7026">
        <v>178149413.16570055</v>
      </c>
    </row>
    <row r="7027" spans="1:2" x14ac:dyDescent="0.25">
      <c r="A7027">
        <f ca="1">32197.2271585708*(((RANDBETWEEN(3800,4910))))</f>
        <v>139220810.23366001</v>
      </c>
      <c r="B7027">
        <v>148628420.79644862</v>
      </c>
    </row>
    <row r="7028" spans="1:2" x14ac:dyDescent="0.25">
      <c r="A7028">
        <f ca="1">39501.997032954*(((RANDBETWEEN(3800,4910))))</f>
        <v>166342909.50576913</v>
      </c>
      <c r="B7028">
        <v>197937178.86566567</v>
      </c>
    </row>
    <row r="7029" spans="1:2" x14ac:dyDescent="0.25">
      <c r="A7029">
        <f ca="1">33818.4457188168*(((RANDBETWEEN(3800,4910))))</f>
        <v>140245094.39593318</v>
      </c>
      <c r="B7029">
        <v>201361098.65530017</v>
      </c>
    </row>
    <row r="7030" spans="1:2" x14ac:dyDescent="0.25">
      <c r="A7030">
        <f ca="1">32176.6888771707*(((RANDBETWEEN(3800,4910))))</f>
        <v>146886584.72428417</v>
      </c>
      <c r="B7030">
        <v>143485826.21941295</v>
      </c>
    </row>
    <row r="7031" spans="1:2" x14ac:dyDescent="0.25">
      <c r="A7031">
        <f ca="1">31976.649129648*(((RANDBETWEEN(3800,4910))))</f>
        <v>121799056.5348292</v>
      </c>
      <c r="B7031">
        <v>181700296.13999632</v>
      </c>
    </row>
    <row r="7032" spans="1:2" x14ac:dyDescent="0.25">
      <c r="A7032">
        <f ca="1">32588.8915654617*(((RANDBETWEEN(3800,4910))))</f>
        <v>148996412.23729089</v>
      </c>
      <c r="B7032">
        <v>185566335.00535354</v>
      </c>
    </row>
    <row r="7033" spans="1:2" x14ac:dyDescent="0.25">
      <c r="A7033">
        <f ca="1">34962.3480464781*(((RANDBETWEEN(3800,4910))))</f>
        <v>151386967.04124999</v>
      </c>
      <c r="B7033">
        <v>161566091.70473725</v>
      </c>
    </row>
    <row r="7034" spans="1:2" x14ac:dyDescent="0.25">
      <c r="A7034">
        <f ca="1">34813.4920874064*(((RANDBETWEEN(3800,4910))))</f>
        <v>146599615.18006849</v>
      </c>
      <c r="B7034">
        <v>156024449.0885691</v>
      </c>
    </row>
    <row r="7035" spans="1:2" x14ac:dyDescent="0.25">
      <c r="A7035">
        <f ca="1">33844.1914768278*(((RANDBETWEEN(3800,4910))))</f>
        <v>158593881.26041529</v>
      </c>
      <c r="B7035">
        <v>153515939.65065023</v>
      </c>
    </row>
    <row r="7036" spans="1:2" x14ac:dyDescent="0.25">
      <c r="A7036">
        <f ca="1">31505.5421388073*(((RANDBETWEEN(3800,4910))))</f>
        <v>131504132.88738148</v>
      </c>
      <c r="B7036">
        <v>171585626.81348959</v>
      </c>
    </row>
    <row r="7037" spans="1:2" x14ac:dyDescent="0.25">
      <c r="A7037">
        <f ca="1">30021.6362404976*(((RANDBETWEEN(3800,4910))))</f>
        <v>124109444.21821748</v>
      </c>
      <c r="B7037">
        <v>145688203.32544053</v>
      </c>
    </row>
    <row r="7038" spans="1:2" x14ac:dyDescent="0.25">
      <c r="A7038">
        <f ca="1">39071.1242724406*(((RANDBETWEEN(3800,4910))))</f>
        <v>167497909.75595275</v>
      </c>
      <c r="B7038">
        <v>159793739.7023882</v>
      </c>
    </row>
    <row r="7039" spans="1:2" x14ac:dyDescent="0.25">
      <c r="A7039">
        <f ca="1">31072.8901715358*(((RANDBETWEEN(3800,4910))))</f>
        <v>140169807.5637978</v>
      </c>
      <c r="B7039">
        <v>200295518.73954678</v>
      </c>
    </row>
    <row r="7040" spans="1:2" x14ac:dyDescent="0.25">
      <c r="A7040">
        <f ca="1">30411.0572912217*(((RANDBETWEEN(3800,4910))))</f>
        <v>123803414.23256361</v>
      </c>
      <c r="B7040">
        <v>153504578.94529715</v>
      </c>
    </row>
    <row r="7041" spans="1:2" x14ac:dyDescent="0.25">
      <c r="A7041">
        <f ca="1">38576.9228640694*(((RANDBETWEEN(3800,4910))))</f>
        <v>183741883.60156274</v>
      </c>
      <c r="B7041">
        <v>144737138.92838576</v>
      </c>
    </row>
    <row r="7042" spans="1:2" x14ac:dyDescent="0.25">
      <c r="A7042">
        <f ca="1">30166.3923917227*(((RANDBETWEEN(3800,4910))))</f>
        <v>139670396.77367598</v>
      </c>
      <c r="B7042">
        <v>194870586.77979749</v>
      </c>
    </row>
    <row r="7043" spans="1:2" x14ac:dyDescent="0.25">
      <c r="A7043">
        <f ca="1">29761.790866416*(((RANDBETWEEN(3800,4910))))</f>
        <v>124076906.12208834</v>
      </c>
      <c r="B7043">
        <v>144441897.24801594</v>
      </c>
    </row>
    <row r="7044" spans="1:2" x14ac:dyDescent="0.25">
      <c r="A7044">
        <f ca="1">30903.1740291044*(((RANDBETWEEN(3800,4910))))</f>
        <v>131740230.88607194</v>
      </c>
      <c r="B7044">
        <v>181177640.85691565</v>
      </c>
    </row>
    <row r="7045" spans="1:2" x14ac:dyDescent="0.25">
      <c r="A7045">
        <f ca="1">31452.2999482234*(((RANDBETWEEN(3800,4910))))</f>
        <v>153990460.54650182</v>
      </c>
      <c r="B7045">
        <v>153044472.1213848</v>
      </c>
    </row>
    <row r="7046" spans="1:2" x14ac:dyDescent="0.25">
      <c r="A7046">
        <f ca="1">32502.6306430147*(((RANDBETWEEN(3800,4910))))</f>
        <v>136446043.4393757</v>
      </c>
      <c r="B7046">
        <v>169454883.72453031</v>
      </c>
    </row>
    <row r="7047" spans="1:2" x14ac:dyDescent="0.25">
      <c r="A7047">
        <f ca="1">29436.9046278563*(((RANDBETWEEN(3800,4910))))</f>
        <v>128874768.46075504</v>
      </c>
      <c r="B7047">
        <v>196114887.31382492</v>
      </c>
    </row>
    <row r="7048" spans="1:2" x14ac:dyDescent="0.25">
      <c r="A7048">
        <f ca="1">31231.2435364799*(((RANDBETWEEN(3800,4910))))</f>
        <v>129765816.89407395</v>
      </c>
      <c r="B7048">
        <v>188829704.69284251</v>
      </c>
    </row>
    <row r="7049" spans="1:2" x14ac:dyDescent="0.25">
      <c r="A7049">
        <f ca="1">42605.3407462852*(((RANDBETWEEN(3800,4910))))</f>
        <v>190019819.72843212</v>
      </c>
      <c r="B7049">
        <v>201171946.10520187</v>
      </c>
    </row>
    <row r="7050" spans="1:2" x14ac:dyDescent="0.25">
      <c r="A7050">
        <f ca="1">34681.9470719089*(((RANDBETWEEN(3800,4910))))</f>
        <v>148958962.67384857</v>
      </c>
      <c r="B7050">
        <v>188804052.01201063</v>
      </c>
    </row>
    <row r="7051" spans="1:2" x14ac:dyDescent="0.25">
      <c r="A7051">
        <f ca="1">35216.0329594986*(((RANDBETWEEN(3800,4910))))</f>
        <v>149421627.84715241</v>
      </c>
      <c r="B7051">
        <v>148844478.39171112</v>
      </c>
    </row>
    <row r="7052" spans="1:2" x14ac:dyDescent="0.25">
      <c r="A7052">
        <f ca="1">30843.4450628805*(((RANDBETWEEN(3800,4910))))</f>
        <v>131485606.30305946</v>
      </c>
      <c r="B7052">
        <v>145574343.52604452</v>
      </c>
    </row>
    <row r="7053" spans="1:2" x14ac:dyDescent="0.25">
      <c r="A7053">
        <f ca="1">38574.4412814959*(((RANDBETWEEN(3800,4910))))</f>
        <v>181724192.87712723</v>
      </c>
      <c r="B7053">
        <v>171085656.07190078</v>
      </c>
    </row>
    <row r="7054" spans="1:2" x14ac:dyDescent="0.25">
      <c r="A7054">
        <f ca="1">38478.4459868778*(((RANDBETWEEN(3800,4910))))</f>
        <v>177347157.55351976</v>
      </c>
      <c r="B7054">
        <v>145489526.38130912</v>
      </c>
    </row>
    <row r="7055" spans="1:2" x14ac:dyDescent="0.25">
      <c r="A7055">
        <f ca="1">40490.2339599847*(((RANDBETWEEN(3800,4910))))</f>
        <v>168439373.27353615</v>
      </c>
      <c r="B7055">
        <v>169146604.81953412</v>
      </c>
    </row>
    <row r="7056" spans="1:2" x14ac:dyDescent="0.25">
      <c r="A7056">
        <f ca="1">39389.074519099*(((RANDBETWEEN(3800,4910))))</f>
        <v>177526558.85757911</v>
      </c>
      <c r="B7056">
        <v>167989317.67214733</v>
      </c>
    </row>
    <row r="7057" spans="1:2" x14ac:dyDescent="0.25">
      <c r="A7057">
        <f ca="1">31642.1727635029*(((RANDBETWEEN(3800,4910))))</f>
        <v>146503259.89501834</v>
      </c>
      <c r="B7057">
        <v>166641877.66565615</v>
      </c>
    </row>
    <row r="7058" spans="1:2" x14ac:dyDescent="0.25">
      <c r="A7058">
        <f ca="1">42523.2682191303*(((RANDBETWEEN(3800,4910))))</f>
        <v>207938781.59154707</v>
      </c>
      <c r="B7058">
        <v>147973773.29457223</v>
      </c>
    </row>
    <row r="7059" spans="1:2" x14ac:dyDescent="0.25">
      <c r="A7059">
        <f ca="1">37629.0752967153*(((RANDBETWEEN(3800,4910))))</f>
        <v>176480363.14159492</v>
      </c>
      <c r="B7059">
        <v>173710762.19583014</v>
      </c>
    </row>
    <row r="7060" spans="1:2" x14ac:dyDescent="0.25">
      <c r="A7060">
        <f ca="1">39880.5245467549*(((RANDBETWEEN(3800,4910))))</f>
        <v>168694618.83277318</v>
      </c>
      <c r="B7060">
        <v>152616799.28017727</v>
      </c>
    </row>
    <row r="7061" spans="1:2" x14ac:dyDescent="0.25">
      <c r="A7061">
        <f ca="1">28899.1056960204*(((RANDBETWEEN(3800,4910))))</f>
        <v>128832213.19285874</v>
      </c>
      <c r="B7061">
        <v>176603334.63044292</v>
      </c>
    </row>
    <row r="7062" spans="1:2" x14ac:dyDescent="0.25">
      <c r="A7062">
        <f ca="1">29882.0200053388*(((RANDBETWEEN(3800,4910))))</f>
        <v>134917320.32410467</v>
      </c>
      <c r="B7062">
        <v>171769057.66936463</v>
      </c>
    </row>
    <row r="7063" spans="1:2" x14ac:dyDescent="0.25">
      <c r="A7063">
        <f ca="1">34286.2371231929*(((RANDBETWEEN(3800,4910))))</f>
        <v>142459315.24686664</v>
      </c>
      <c r="B7063">
        <v>156515864.56640247</v>
      </c>
    </row>
    <row r="7064" spans="1:2" x14ac:dyDescent="0.25">
      <c r="A7064">
        <f ca="1">30478.0515200232*(((RANDBETWEEN(3800,4910))))</f>
        <v>125600050.31401545</v>
      </c>
      <c r="B7064">
        <v>170046408.87083298</v>
      </c>
    </row>
    <row r="7065" spans="1:2" x14ac:dyDescent="0.25">
      <c r="A7065">
        <f ca="1">31436.9812604342*(((RANDBETWEEN(3800,4910))))</f>
        <v>142158029.25968331</v>
      </c>
      <c r="B7065">
        <v>148836988.97852367</v>
      </c>
    </row>
    <row r="7066" spans="1:2" x14ac:dyDescent="0.25">
      <c r="A7066">
        <f ca="1">28027.8588737766*(((RANDBETWEEN(3800,4910))))</f>
        <v>123182439.75024807</v>
      </c>
      <c r="B7066">
        <v>145883915.53187796</v>
      </c>
    </row>
    <row r="7067" spans="1:2" x14ac:dyDescent="0.25">
      <c r="A7067">
        <f ca="1">30286.3729604512*(((RANDBETWEEN(3800,4910))))</f>
        <v>140165334.06096801</v>
      </c>
      <c r="B7067">
        <v>203604481.45410591</v>
      </c>
    </row>
    <row r="7068" spans="1:2" x14ac:dyDescent="0.25">
      <c r="A7068">
        <f ca="1">32035.7866235683*(((RANDBETWEEN(3800,4910))))</f>
        <v>136985023.60237801</v>
      </c>
      <c r="B7068">
        <v>161179179.34070098</v>
      </c>
    </row>
    <row r="7069" spans="1:2" x14ac:dyDescent="0.25">
      <c r="A7069">
        <f ca="1">39652.9912435022*(((RANDBETWEEN(3800,4910))))</f>
        <v>193110067.35585585</v>
      </c>
      <c r="B7069">
        <v>183103638.58134425</v>
      </c>
    </row>
    <row r="7070" spans="1:2" x14ac:dyDescent="0.25">
      <c r="A7070">
        <f ca="1">30634.8996740349*(((RANDBETWEEN(3800,4910))))</f>
        <v>130565942.41073661</v>
      </c>
      <c r="B7070">
        <v>167592181.7026827</v>
      </c>
    </row>
    <row r="7071" spans="1:2" x14ac:dyDescent="0.25">
      <c r="A7071">
        <f ca="1">38385.1547585182*(((RANDBETWEEN(3800,4910))))</f>
        <v>182674951.49578801</v>
      </c>
      <c r="B7071">
        <v>187481595.13101095</v>
      </c>
    </row>
    <row r="7072" spans="1:2" x14ac:dyDescent="0.25">
      <c r="A7072">
        <f ca="1">26321.6036871129*(((RANDBETWEEN(3800,4910))))</f>
        <v>121605809.03446168</v>
      </c>
      <c r="B7072">
        <v>182886973.40843701</v>
      </c>
    </row>
    <row r="7073" spans="1:2" x14ac:dyDescent="0.25">
      <c r="A7073">
        <f ca="1">29423.1444802763*(((RANDBETWEEN(3800,4910))))</f>
        <v>119340274.01200083</v>
      </c>
      <c r="B7073">
        <v>199453035.72822684</v>
      </c>
    </row>
    <row r="7074" spans="1:2" x14ac:dyDescent="0.25">
      <c r="A7074">
        <f ca="1">29925.8998674322*(((RANDBETWEEN(3800,4910))))</f>
        <v>131045515.51948543</v>
      </c>
      <c r="B7074">
        <v>161852641.84032941</v>
      </c>
    </row>
    <row r="7075" spans="1:2" x14ac:dyDescent="0.25">
      <c r="A7075">
        <f ca="1">29201.066961417*(((RANDBETWEEN(3800,4910))))</f>
        <v>139055480.87026766</v>
      </c>
      <c r="B7075">
        <v>154387143.98573539</v>
      </c>
    </row>
    <row r="7076" spans="1:2" x14ac:dyDescent="0.25">
      <c r="A7076">
        <f ca="1">31553.0497848046*(((RANDBETWEEN(3800,4910))))</f>
        <v>141136791.68743101</v>
      </c>
      <c r="B7076">
        <v>169157630.2740261</v>
      </c>
    </row>
    <row r="7077" spans="1:2" x14ac:dyDescent="0.25">
      <c r="A7077">
        <f ca="1">33248.108690294*(((RANDBETWEEN(3800,4910))))</f>
        <v>132626705.56558292</v>
      </c>
      <c r="B7077">
        <v>153985656.2861861</v>
      </c>
    </row>
    <row r="7078" spans="1:2" x14ac:dyDescent="0.25">
      <c r="A7078">
        <f ca="1">33861.4232410071*(((RANDBETWEEN(3800,4910))))</f>
        <v>160774037.54830152</v>
      </c>
      <c r="B7078">
        <v>158707459.40082985</v>
      </c>
    </row>
    <row r="7079" spans="1:2" x14ac:dyDescent="0.25">
      <c r="A7079">
        <f ca="1">28994.9363850287*(((RANDBETWEEN(3800,4910))))</f>
        <v>126330937.82957003</v>
      </c>
      <c r="B7079">
        <v>197293936.25868767</v>
      </c>
    </row>
    <row r="7080" spans="1:2" x14ac:dyDescent="0.25">
      <c r="A7080">
        <f ca="1">35103.6565655468*(((RANDBETWEEN(3800,4910))))</f>
        <v>171727087.91865516</v>
      </c>
      <c r="B7080">
        <v>153096304.41838062</v>
      </c>
    </row>
    <row r="7081" spans="1:2" x14ac:dyDescent="0.25">
      <c r="A7081">
        <f ca="1">31351.8646898775*(((RANDBETWEEN(3800,4910))))</f>
        <v>134781666.30178326</v>
      </c>
      <c r="B7081">
        <v>155453600.46148315</v>
      </c>
    </row>
    <row r="7082" spans="1:2" x14ac:dyDescent="0.25">
      <c r="A7082">
        <f ca="1">41908.6063433416*(((RANDBETWEEN(3800,4910))))</f>
        <v>201454670.69244304</v>
      </c>
      <c r="B7082">
        <v>188573442.6286087</v>
      </c>
    </row>
    <row r="7083" spans="1:2" x14ac:dyDescent="0.25">
      <c r="A7083">
        <f ca="1">29585.1823661286*(((RANDBETWEEN(3800,4910))))</f>
        <v>139967497.77415419</v>
      </c>
      <c r="B7083">
        <v>147180724.34565803</v>
      </c>
    </row>
    <row r="7084" spans="1:2" x14ac:dyDescent="0.25">
      <c r="A7084">
        <f ca="1">33679.887868765*(((RANDBETWEEN(3800,4910))))</f>
        <v>157352436.12287009</v>
      </c>
      <c r="B7084">
        <v>151186011.46052921</v>
      </c>
    </row>
    <row r="7085" spans="1:2" x14ac:dyDescent="0.25">
      <c r="A7085">
        <f ca="1">33748.5578167685*(((RANDBETWEEN(3800,4910))))</f>
        <v>151092293.34567258</v>
      </c>
      <c r="B7085">
        <v>169808617.16842109</v>
      </c>
    </row>
    <row r="7086" spans="1:2" x14ac:dyDescent="0.25">
      <c r="A7086">
        <f ca="1">39790.582483034*(((RANDBETWEEN(3800,4910))))</f>
        <v>189045057.37689438</v>
      </c>
      <c r="B7086">
        <v>158092343.67481667</v>
      </c>
    </row>
    <row r="7087" spans="1:2" x14ac:dyDescent="0.25">
      <c r="A7087">
        <f ca="1">31581.5609858378*(((RANDBETWEEN(3800,4910))))</f>
        <v>147359563.55991909</v>
      </c>
      <c r="B7087">
        <v>160218520.05850351</v>
      </c>
    </row>
    <row r="7088" spans="1:2" x14ac:dyDescent="0.25">
      <c r="A7088">
        <f ca="1">37662.8399146248*(((RANDBETWEEN(3800,4910))))</f>
        <v>171064618.8922258</v>
      </c>
      <c r="B7088">
        <v>178491479.51467657</v>
      </c>
    </row>
    <row r="7089" spans="1:2" x14ac:dyDescent="0.25">
      <c r="A7089">
        <f ca="1">30250.7033001103*(((RANDBETWEEN(3800,4910))))</f>
        <v>130168776.30037476</v>
      </c>
      <c r="B7089">
        <v>154878856.37568384</v>
      </c>
    </row>
    <row r="7090" spans="1:2" x14ac:dyDescent="0.25">
      <c r="A7090">
        <f ca="1">39507.6973364766*(((RANDBETWEEN(3800,4910))))</f>
        <v>177626607.22479868</v>
      </c>
      <c r="B7090">
        <v>186594753.02283511</v>
      </c>
    </row>
    <row r="7091" spans="1:2" x14ac:dyDescent="0.25">
      <c r="A7091">
        <f ca="1">28382.2264313435*(((RANDBETWEEN(3800,4910))))</f>
        <v>135298073.39821455</v>
      </c>
      <c r="B7091">
        <v>169116918.24610782</v>
      </c>
    </row>
    <row r="7092" spans="1:2" x14ac:dyDescent="0.25">
      <c r="A7092">
        <f ca="1">35846.7236136266*(((RANDBETWEEN(3800,4910))))</f>
        <v>156614335.4679347</v>
      </c>
      <c r="B7092">
        <v>189560306.21698353</v>
      </c>
    </row>
    <row r="7093" spans="1:2" x14ac:dyDescent="0.25">
      <c r="A7093">
        <f ca="1">30895.2459084068*(((RANDBETWEEN(3800,4910))))</f>
        <v>147061370.52401653</v>
      </c>
      <c r="B7093">
        <v>158699063.21531215</v>
      </c>
    </row>
    <row r="7094" spans="1:2" x14ac:dyDescent="0.25">
      <c r="A7094">
        <f ca="1">36510.3037431448*(((RANDBETWEEN(3800,4910))))</f>
        <v>169845933.01310948</v>
      </c>
      <c r="B7094">
        <v>155412245.59786025</v>
      </c>
    </row>
    <row r="7095" spans="1:2" x14ac:dyDescent="0.25">
      <c r="A7095">
        <f ca="1">32896.0580049914*(((RANDBETWEEN(3800,4910))))</f>
        <v>147012483.22430646</v>
      </c>
      <c r="B7095">
        <v>196183334.51417539</v>
      </c>
    </row>
    <row r="7096" spans="1:2" x14ac:dyDescent="0.25">
      <c r="A7096">
        <f ca="1">30290.984739286*(((RANDBETWEEN(3800,4910))))</f>
        <v>132553349.2191156</v>
      </c>
      <c r="B7096">
        <v>171002799.31108826</v>
      </c>
    </row>
    <row r="7097" spans="1:2" x14ac:dyDescent="0.25">
      <c r="A7097">
        <f ca="1">31910.199952254*(((RANDBETWEEN(3800,4910))))</f>
        <v>128757656.8073449</v>
      </c>
      <c r="B7097">
        <v>148061000.89588344</v>
      </c>
    </row>
    <row r="7098" spans="1:2" x14ac:dyDescent="0.25">
      <c r="A7098">
        <f ca="1">30624.4366176146*(((RANDBETWEEN(3800,4910))))</f>
        <v>120200913.72413741</v>
      </c>
      <c r="B7098">
        <v>202097193.39590546</v>
      </c>
    </row>
    <row r="7099" spans="1:2" x14ac:dyDescent="0.25">
      <c r="A7099">
        <f ca="1">31411.6906210464*(((RANDBETWEEN(3800,4910))))</f>
        <v>145656009.40979218</v>
      </c>
      <c r="B7099">
        <v>182053608.30834696</v>
      </c>
    </row>
    <row r="7100" spans="1:2" x14ac:dyDescent="0.25">
      <c r="A7100">
        <f ca="1">39179.2969806958*(((RANDBETWEEN(3800,4910))))</f>
        <v>178775132.12291482</v>
      </c>
      <c r="B7100">
        <v>170567204.92688358</v>
      </c>
    </row>
    <row r="7101" spans="1:2" x14ac:dyDescent="0.25">
      <c r="A7101">
        <f ca="1">29832.3271885688*(((RANDBETWEEN(3800,4910))))</f>
        <v>133201340.89695971</v>
      </c>
      <c r="B7101">
        <v>145312581.43555379</v>
      </c>
    </row>
    <row r="7102" spans="1:2" x14ac:dyDescent="0.25">
      <c r="A7102">
        <f ca="1">32392.3183617466*(((RANDBETWEEN(3800,4910))))</f>
        <v>150786241.97393054</v>
      </c>
      <c r="B7102">
        <v>168415904.91928026</v>
      </c>
    </row>
    <row r="7103" spans="1:2" x14ac:dyDescent="0.25">
      <c r="A7103">
        <f ca="1">29159.2184580137*(((RANDBETWEEN(3800,4910))))</f>
        <v>131099846.1872298</v>
      </c>
      <c r="B7103">
        <v>146612909.85411924</v>
      </c>
    </row>
    <row r="7104" spans="1:2" x14ac:dyDescent="0.25">
      <c r="A7104">
        <f ca="1">30335.2893467371*(((RANDBETWEEN(3800,4910))))</f>
        <v>144881341.9200162</v>
      </c>
      <c r="B7104">
        <v>150850360.97524124</v>
      </c>
    </row>
    <row r="7105" spans="1:2" x14ac:dyDescent="0.25">
      <c r="A7105">
        <f ca="1">30993.3957468025*(((RANDBETWEEN(3800,4910))))</f>
        <v>127227889.54062432</v>
      </c>
      <c r="B7105">
        <v>152589911.81887487</v>
      </c>
    </row>
    <row r="7106" spans="1:2" x14ac:dyDescent="0.25">
      <c r="A7106">
        <f ca="1">33133.9509146479*(((RANDBETWEEN(3800,4910))))</f>
        <v>148804573.55768362</v>
      </c>
      <c r="B7106">
        <v>162806567.65005553</v>
      </c>
    </row>
    <row r="7107" spans="1:2" x14ac:dyDescent="0.25">
      <c r="A7107">
        <f ca="1">29207.7158932476*(((RANDBETWEEN(3800,4910))))</f>
        <v>142796523.00208727</v>
      </c>
      <c r="B7107">
        <v>185379726.53357828</v>
      </c>
    </row>
    <row r="7108" spans="1:2" x14ac:dyDescent="0.25">
      <c r="A7108">
        <f ca="1">34013.4929529189*(((RANDBETWEEN(3800,4910))))</f>
        <v>157618526.34382612</v>
      </c>
      <c r="B7108">
        <v>181710706.2361111</v>
      </c>
    </row>
    <row r="7109" spans="1:2" x14ac:dyDescent="0.25">
      <c r="A7109">
        <f ca="1">34168.0509048277*(((RANDBETWEEN(3800,4910))))</f>
        <v>158915604.75835362</v>
      </c>
      <c r="B7109">
        <v>179098310.6102612</v>
      </c>
    </row>
    <row r="7110" spans="1:2" x14ac:dyDescent="0.25">
      <c r="A7110">
        <f ca="1">36421.0655213515*(((RANDBETWEEN(3800,4910))))</f>
        <v>171761744.99869356</v>
      </c>
      <c r="B7110">
        <v>157603814.68734235</v>
      </c>
    </row>
    <row r="7111" spans="1:2" x14ac:dyDescent="0.25">
      <c r="A7111">
        <f ca="1">30921.6348840423*(((RANDBETWEEN(3800,4910))))</f>
        <v>126191191.96177676</v>
      </c>
      <c r="B7111">
        <v>203361145.79695982</v>
      </c>
    </row>
    <row r="7112" spans="1:2" x14ac:dyDescent="0.25">
      <c r="A7112">
        <f ca="1">29250.8618507455*(((RANDBETWEEN(3800,4910))))</f>
        <v>141106157.56799608</v>
      </c>
      <c r="B7112">
        <v>189612924.06922209</v>
      </c>
    </row>
    <row r="7113" spans="1:2" x14ac:dyDescent="0.25">
      <c r="A7113">
        <f ca="1">30479.903132816*(((RANDBETWEEN(3800,4910))))</f>
        <v>129996786.86146037</v>
      </c>
      <c r="B7113">
        <v>192394366.50395468</v>
      </c>
    </row>
    <row r="7114" spans="1:2" x14ac:dyDescent="0.25">
      <c r="A7114">
        <f ca="1">35311.7564874078*(((RANDBETWEEN(3800,4910))))</f>
        <v>164764655.7702446</v>
      </c>
      <c r="B7114">
        <v>170435481.09425211</v>
      </c>
    </row>
    <row r="7115" spans="1:2" x14ac:dyDescent="0.25">
      <c r="A7115">
        <f ca="1">32228.0431456393*(((RANDBETWEEN(3800,4910))))</f>
        <v>145864123.27716339</v>
      </c>
      <c r="B7115">
        <v>169093663.34431028</v>
      </c>
    </row>
    <row r="7116" spans="1:2" x14ac:dyDescent="0.25">
      <c r="A7116">
        <f ca="1">30794.3504358881*(((RANDBETWEEN(3800,4910))))</f>
        <v>131522670.711678</v>
      </c>
      <c r="B7116">
        <v>176411018.20679778</v>
      </c>
    </row>
    <row r="7117" spans="1:2" x14ac:dyDescent="0.25">
      <c r="A7117">
        <f ca="1">34702.2964618267*(((RANDBETWEEN(3800,4910))))</f>
        <v>169902443.47710341</v>
      </c>
      <c r="B7117">
        <v>143689229.51754037</v>
      </c>
    </row>
    <row r="7118" spans="1:2" x14ac:dyDescent="0.25">
      <c r="A7118">
        <f ca="1">31345.6989147324*(((RANDBETWEEN(3800,4910))))</f>
        <v>120586903.72497566</v>
      </c>
      <c r="B7118">
        <v>165374391.64229235</v>
      </c>
    </row>
    <row r="7119" spans="1:2" x14ac:dyDescent="0.25">
      <c r="A7119">
        <f ca="1">33794.7322551872*(((RANDBETWEEN(3800,4910))))</f>
        <v>135347902.68202469</v>
      </c>
      <c r="B7119">
        <v>170206560.44494152</v>
      </c>
    </row>
    <row r="7120" spans="1:2" x14ac:dyDescent="0.25">
      <c r="A7120">
        <f ca="1">32845.9508124512*(((RANDBETWEEN(3800,4910))))</f>
        <v>134799782.13429964</v>
      </c>
      <c r="B7120">
        <v>144619939.73199522</v>
      </c>
    </row>
    <row r="7121" spans="1:2" x14ac:dyDescent="0.25">
      <c r="A7121">
        <f ca="1">31470.985250261*(((RANDBETWEEN(3800,4910))))</f>
        <v>135577004.45812419</v>
      </c>
      <c r="B7121">
        <v>163358921.78404251</v>
      </c>
    </row>
    <row r="7122" spans="1:2" x14ac:dyDescent="0.25">
      <c r="A7122">
        <f ca="1">36435.6029880806*(((RANDBETWEEN(3800,4910))))</f>
        <v>150187555.51686814</v>
      </c>
      <c r="B7122">
        <v>151038184.10703832</v>
      </c>
    </row>
    <row r="7123" spans="1:2" x14ac:dyDescent="0.25">
      <c r="A7123">
        <f ca="1">36806.7447234781*(((RANDBETWEEN(3800,4910))))</f>
        <v>173212540.66868797</v>
      </c>
      <c r="B7123">
        <v>183988498.59678343</v>
      </c>
    </row>
    <row r="7124" spans="1:2" x14ac:dyDescent="0.25">
      <c r="A7124">
        <f ca="1">28539.2814460756*(((RANDBETWEEN(3800,4910))))</f>
        <v>129282944.9507224</v>
      </c>
      <c r="B7124">
        <v>178955131.62114662</v>
      </c>
    </row>
    <row r="7125" spans="1:2" x14ac:dyDescent="0.25">
      <c r="A7125">
        <f ca="1">31612.5565068358*(((RANDBETWEEN(3800,4910))))</f>
        <v>123573483.38522096</v>
      </c>
      <c r="B7125">
        <v>187304160.21255448</v>
      </c>
    </row>
    <row r="7126" spans="1:2" x14ac:dyDescent="0.25">
      <c r="A7126">
        <f ca="1">33249.6751305336*(((RANDBETWEEN(3800,4910))))</f>
        <v>139947882.62441599</v>
      </c>
      <c r="B7126">
        <v>167263049.05416709</v>
      </c>
    </row>
    <row r="7127" spans="1:2" x14ac:dyDescent="0.25">
      <c r="A7127">
        <f ca="1">31834.5280423743*(((RANDBETWEEN(3800,4910))))</f>
        <v>136283614.54940456</v>
      </c>
      <c r="B7127">
        <v>148504565.51127601</v>
      </c>
    </row>
    <row r="7128" spans="1:2" x14ac:dyDescent="0.25">
      <c r="A7128">
        <f ca="1">29916.603245563*(((RANDBETWEEN(3800,4910))))</f>
        <v>133188717.64924669</v>
      </c>
      <c r="B7128">
        <v>154169249.67758933</v>
      </c>
    </row>
    <row r="7129" spans="1:2" x14ac:dyDescent="0.25">
      <c r="A7129">
        <f ca="1">32004.4307603566*(((RANDBETWEEN(3800,4910))))</f>
        <v>146548288.45167303</v>
      </c>
      <c r="B7129">
        <v>147877770.2277309</v>
      </c>
    </row>
    <row r="7130" spans="1:2" x14ac:dyDescent="0.25">
      <c r="A7130">
        <f ca="1">30503.5073379318*(((RANDBETWEEN(3800,4910))))</f>
        <v>149162150.88248637</v>
      </c>
      <c r="B7130">
        <v>165162014.45462364</v>
      </c>
    </row>
    <row r="7131" spans="1:2" x14ac:dyDescent="0.25">
      <c r="A7131">
        <f ca="1">39975.703794132*(((RANDBETWEEN(3800,4910))))</f>
        <v>178491517.4407993</v>
      </c>
      <c r="B7131">
        <v>148476642.29039824</v>
      </c>
    </row>
    <row r="7132" spans="1:2" x14ac:dyDescent="0.25">
      <c r="A7132">
        <f ca="1">33267.471740097*(((RANDBETWEEN(3800,4910))))</f>
        <v>151832741.0218029</v>
      </c>
      <c r="B7132">
        <v>171555107.04370159</v>
      </c>
    </row>
    <row r="7133" spans="1:2" x14ac:dyDescent="0.25">
      <c r="A7133">
        <f ca="1">36781.240893846*(((RANDBETWEEN(3800,4910))))</f>
        <v>148118057.07951781</v>
      </c>
      <c r="B7133">
        <v>157247109.80720887</v>
      </c>
    </row>
    <row r="7134" spans="1:2" x14ac:dyDescent="0.25">
      <c r="A7134">
        <f ca="1">28717.1611369238*(((RANDBETWEEN(3800,4910))))</f>
        <v>113949695.39131348</v>
      </c>
      <c r="B7134">
        <v>161224744.82883134</v>
      </c>
    </row>
    <row r="7135" spans="1:2" x14ac:dyDescent="0.25">
      <c r="A7135">
        <f ca="1">28802.9759671931*(((RANDBETWEEN(3800,4910))))</f>
        <v>136353288.228692</v>
      </c>
      <c r="B7135">
        <v>172556504.82841757</v>
      </c>
    </row>
    <row r="7136" spans="1:2" x14ac:dyDescent="0.25">
      <c r="A7136">
        <f ca="1">35634.813203725*(((RANDBETWEEN(3800,4910))))</f>
        <v>151162877.61020154</v>
      </c>
      <c r="B7136">
        <v>158581164.9013305</v>
      </c>
    </row>
    <row r="7137" spans="1:2" x14ac:dyDescent="0.25">
      <c r="A7137">
        <f ca="1">33523.9321421648*(((RANDBETWEEN(3800,4910))))</f>
        <v>154914090.42894346</v>
      </c>
      <c r="B7137">
        <v>170318635.41164485</v>
      </c>
    </row>
    <row r="7138" spans="1:2" x14ac:dyDescent="0.25">
      <c r="A7138">
        <f ca="1">34090.9743501215*(((RANDBETWEEN(3800,4910))))</f>
        <v>130602522.73531558</v>
      </c>
      <c r="B7138">
        <v>147038777.92929226</v>
      </c>
    </row>
    <row r="7139" spans="1:2" x14ac:dyDescent="0.25">
      <c r="A7139">
        <f ca="1">30719.0976320044*(((RANDBETWEEN(3800,4910))))</f>
        <v>136454231.68136358</v>
      </c>
      <c r="B7139">
        <v>189992316.96072018</v>
      </c>
    </row>
    <row r="7140" spans="1:2" x14ac:dyDescent="0.25">
      <c r="A7140">
        <f ca="1">34738.8164012205*(((RANDBETWEEN(3800,4910))))</f>
        <v>143158662.38942954</v>
      </c>
      <c r="B7140">
        <v>156509788.70257795</v>
      </c>
    </row>
    <row r="7141" spans="1:2" x14ac:dyDescent="0.25">
      <c r="A7141">
        <f ca="1">32102.8572628765*(((RANDBETWEEN(3800,4910))))</f>
        <v>122119269.02798235</v>
      </c>
      <c r="B7141">
        <v>158383162.51499128</v>
      </c>
    </row>
    <row r="7142" spans="1:2" x14ac:dyDescent="0.25">
      <c r="A7142">
        <f ca="1">32276.7002947419*(((RANDBETWEEN(3800,4910))))</f>
        <v>124007082.53239831</v>
      </c>
      <c r="B7142">
        <v>187777484.38396215</v>
      </c>
    </row>
    <row r="7143" spans="1:2" x14ac:dyDescent="0.25">
      <c r="A7143">
        <f ca="1">32551.3337027253*(((RANDBETWEEN(3800,4910))))</f>
        <v>136715601.55144614</v>
      </c>
      <c r="B7143">
        <v>190483763.06163147</v>
      </c>
    </row>
    <row r="7144" spans="1:2" x14ac:dyDescent="0.25">
      <c r="A7144">
        <f ca="1">33604.7962117536*(((RANDBETWEEN(3800,4910))))</f>
        <v>137578035.69091913</v>
      </c>
      <c r="B7144">
        <v>187482867.53840086</v>
      </c>
    </row>
    <row r="7145" spans="1:2" x14ac:dyDescent="0.25">
      <c r="A7145">
        <f ca="1">32562.6090859175*(((RANDBETWEEN(3800,4910))))</f>
        <v>129566621.55286554</v>
      </c>
      <c r="B7145">
        <v>166850315.4785212</v>
      </c>
    </row>
    <row r="7146" spans="1:2" x14ac:dyDescent="0.25">
      <c r="A7146">
        <f ca="1">32074.6485201228*(((RANDBETWEEN(3800,4910))))</f>
        <v>155497896.02555534</v>
      </c>
      <c r="B7146">
        <v>154598787.3769111</v>
      </c>
    </row>
    <row r="7147" spans="1:2" x14ac:dyDescent="0.25">
      <c r="A7147">
        <f ca="1">32014.9174437927*(((RANDBETWEEN(3800,4910))))</f>
        <v>127739520.60073304</v>
      </c>
      <c r="B7147">
        <v>152951984.56210035</v>
      </c>
    </row>
    <row r="7148" spans="1:2" x14ac:dyDescent="0.25">
      <c r="A7148">
        <f ca="1">30664.0598441831*(((RANDBETWEEN(3800,4910))))</f>
        <v>125599989.12177411</v>
      </c>
      <c r="B7148">
        <v>186840854.31173268</v>
      </c>
    </row>
    <row r="7149" spans="1:2" x14ac:dyDescent="0.25">
      <c r="A7149">
        <f ca="1">33979.8768797959*(((RANDBETWEEN(3800,4910))))</f>
        <v>139351475.08404288</v>
      </c>
      <c r="B7149">
        <v>166245798.80066803</v>
      </c>
    </row>
    <row r="7150" spans="1:2" x14ac:dyDescent="0.25">
      <c r="A7150">
        <f ca="1">33185.1176556393*(((RANDBETWEEN(3800,4910))))</f>
        <v>150461323.45066878</v>
      </c>
      <c r="B7150">
        <v>158074599.57349467</v>
      </c>
    </row>
    <row r="7151" spans="1:2" x14ac:dyDescent="0.25">
      <c r="A7151">
        <f ca="1">33637.9073320066*(((RANDBETWEEN(3800,4910))))</f>
        <v>163009298.93090373</v>
      </c>
      <c r="B7151">
        <v>146658967.4050563</v>
      </c>
    </row>
    <row r="7152" spans="1:2" x14ac:dyDescent="0.25">
      <c r="A7152">
        <f ca="1">39723.9301448914*(((RANDBETWEEN(3800,4910))))</f>
        <v>163265352.8955037</v>
      </c>
      <c r="B7152">
        <v>166570912.62159622</v>
      </c>
    </row>
    <row r="7153" spans="1:2" x14ac:dyDescent="0.25">
      <c r="A7153">
        <f ca="1">34867.8644308383*(((RANDBETWEEN(3800,4910))))</f>
        <v>141807604.64021927</v>
      </c>
      <c r="B7153">
        <v>144772892.72234845</v>
      </c>
    </row>
    <row r="7154" spans="1:2" x14ac:dyDescent="0.25">
      <c r="A7154">
        <f ca="1">32151.3371248154*(((RANDBETWEEN(3800,4910))))</f>
        <v>138893776.3792026</v>
      </c>
      <c r="B7154">
        <v>172882052.6329034</v>
      </c>
    </row>
    <row r="7155" spans="1:2" x14ac:dyDescent="0.25">
      <c r="A7155">
        <f ca="1">41990.1439461402*(((RANDBETWEEN(3800,4910))))</f>
        <v>170354013.98949096</v>
      </c>
      <c r="B7155">
        <v>191586919.84012753</v>
      </c>
    </row>
    <row r="7156" spans="1:2" x14ac:dyDescent="0.25">
      <c r="A7156">
        <f ca="1">36904.8968750395*(((RANDBETWEEN(3800,4910))))</f>
        <v>172050629.23143429</v>
      </c>
      <c r="B7156">
        <v>177413286.02356336</v>
      </c>
    </row>
    <row r="7157" spans="1:2" x14ac:dyDescent="0.25">
      <c r="A7157">
        <f ca="1">31178.4231790055*(((RANDBETWEEN(3800,4910))))</f>
        <v>127737999.76438545</v>
      </c>
      <c r="B7157">
        <v>183318935.18837842</v>
      </c>
    </row>
    <row r="7158" spans="1:2" x14ac:dyDescent="0.25">
      <c r="A7158">
        <f ca="1">32689.0956789694*(((RANDBETWEEN(3800,4910))))</f>
        <v>144289668.32697111</v>
      </c>
      <c r="B7158">
        <v>192247477.85180965</v>
      </c>
    </row>
    <row r="7159" spans="1:2" x14ac:dyDescent="0.25">
      <c r="A7159">
        <f ca="1">29030.2611888155*(((RANDBETWEEN(3800,4910))))</f>
        <v>117020982.85211532</v>
      </c>
      <c r="B7159">
        <v>146824656.13004693</v>
      </c>
    </row>
    <row r="7160" spans="1:2" x14ac:dyDescent="0.25">
      <c r="A7160">
        <f ca="1">32954.3294249502*(((RANDBETWEEN(3800,4910))))</f>
        <v>128192341.46305633</v>
      </c>
      <c r="B7160">
        <v>180792784.96865633</v>
      </c>
    </row>
    <row r="7161" spans="1:2" x14ac:dyDescent="0.25">
      <c r="A7161">
        <f ca="1">36675.8029978618*(((RANDBETWEEN(3800,4910))))</f>
        <v>146519832.97645804</v>
      </c>
      <c r="B7161">
        <v>187961446.12243751</v>
      </c>
    </row>
    <row r="7162" spans="1:2" x14ac:dyDescent="0.25">
      <c r="A7162">
        <f ca="1">38806.648418309*(((RANDBETWEEN(3800,4910))))</f>
        <v>189260024.33609316</v>
      </c>
      <c r="B7162">
        <v>155982469.35909432</v>
      </c>
    </row>
    <row r="7163" spans="1:2" x14ac:dyDescent="0.25">
      <c r="A7163">
        <f ca="1">35582.3975990801*(((RANDBETWEEN(3800,4910))))</f>
        <v>167023774.33008209</v>
      </c>
      <c r="B7163">
        <v>156852020.34214842</v>
      </c>
    </row>
    <row r="7164" spans="1:2" x14ac:dyDescent="0.25">
      <c r="A7164">
        <f ca="1">35868.5672297653*(((RANDBETWEEN(3800,4910))))</f>
        <v>154414181.92413974</v>
      </c>
      <c r="B7164">
        <v>149644059.10882771</v>
      </c>
    </row>
    <row r="7165" spans="1:2" x14ac:dyDescent="0.25">
      <c r="A7165">
        <f ca="1">31846.5799969051*(((RANDBETWEEN(3800,4910))))</f>
        <v>127258933.66763271</v>
      </c>
      <c r="B7165">
        <v>163912553.14456457</v>
      </c>
    </row>
    <row r="7166" spans="1:2" x14ac:dyDescent="0.25">
      <c r="A7166">
        <f ca="1">31639.7294463753*(((RANDBETWEEN(3800,4910))))</f>
        <v>122762150.25193603</v>
      </c>
      <c r="B7166">
        <v>179747098.68062773</v>
      </c>
    </row>
    <row r="7167" spans="1:2" x14ac:dyDescent="0.25">
      <c r="A7167">
        <f ca="1">36135.0189089638*(((RANDBETWEEN(3800,4910))))</f>
        <v>154441070.8169111</v>
      </c>
      <c r="B7167">
        <v>179119091.84350967</v>
      </c>
    </row>
    <row r="7168" spans="1:2" x14ac:dyDescent="0.25">
      <c r="A7168">
        <f ca="1">39505.5184056334*(((RANDBETWEEN(3800,4910))))</f>
        <v>193893084.33484867</v>
      </c>
      <c r="B7168">
        <v>151968243.76161724</v>
      </c>
    </row>
    <row r="7169" spans="1:2" x14ac:dyDescent="0.25">
      <c r="A7169">
        <f ca="1">30302.1601012272*(((RANDBETWEEN(3800,4910))))</f>
        <v>118360237.3553935</v>
      </c>
      <c r="B7169">
        <v>172049777.93852195</v>
      </c>
    </row>
    <row r="7170" spans="1:2" x14ac:dyDescent="0.25">
      <c r="A7170">
        <f ca="1">30665.3327316742*(((RANDBETWEEN(3800,4910))))</f>
        <v>137564682.63429025</v>
      </c>
      <c r="B7170">
        <v>165637505.83236149</v>
      </c>
    </row>
    <row r="7171" spans="1:2" x14ac:dyDescent="0.25">
      <c r="A7171">
        <f ca="1">35949.0873564637*(((RANDBETWEEN(3800,4910))))</f>
        <v>167594645.25583372</v>
      </c>
      <c r="B7171">
        <v>154942215.04633796</v>
      </c>
    </row>
    <row r="7172" spans="1:2" x14ac:dyDescent="0.25">
      <c r="A7172">
        <f ca="1">32556.2686439497*(((RANDBETWEEN(3800,4910))))</f>
        <v>141522099.79524952</v>
      </c>
      <c r="B7172">
        <v>160166381.22062999</v>
      </c>
    </row>
    <row r="7173" spans="1:2" x14ac:dyDescent="0.25">
      <c r="A7173">
        <f ca="1">30675.8073057511*(((RANDBETWEEN(3800,4910))))</f>
        <v>135617744.09872541</v>
      </c>
      <c r="B7173">
        <v>150515980.70506394</v>
      </c>
    </row>
    <row r="7174" spans="1:2" x14ac:dyDescent="0.25">
      <c r="A7174">
        <f ca="1">32277.7295098281*(((RANDBETWEEN(3800,4910))))</f>
        <v>141182788.87598822</v>
      </c>
      <c r="B7174">
        <v>143032626.43705401</v>
      </c>
    </row>
    <row r="7175" spans="1:2" x14ac:dyDescent="0.25">
      <c r="A7175">
        <f ca="1">31471.7035636181*(((RANDBETWEEN(3800,4910))))</f>
        <v>119686888.65243965</v>
      </c>
      <c r="B7175">
        <v>162060926.72355771</v>
      </c>
    </row>
    <row r="7176" spans="1:2" x14ac:dyDescent="0.25">
      <c r="A7176">
        <f ca="1">34294.9393294604*(((RANDBETWEEN(3800,4910))))</f>
        <v>159917302.0932743</v>
      </c>
      <c r="B7176">
        <v>147170733.4311735</v>
      </c>
    </row>
    <row r="7177" spans="1:2" x14ac:dyDescent="0.25">
      <c r="A7177">
        <f ca="1">31528.2639461937*(((RANDBETWEEN(3800,4910))))</f>
        <v>142917620.46809584</v>
      </c>
      <c r="B7177">
        <v>176322525.67998368</v>
      </c>
    </row>
    <row r="7178" spans="1:2" x14ac:dyDescent="0.25">
      <c r="A7178">
        <f ca="1">28525.716932684*(((RANDBETWEEN(3800,4910))))</f>
        <v>135839464.03344139</v>
      </c>
      <c r="B7178">
        <v>191863105.75582331</v>
      </c>
    </row>
    <row r="7179" spans="1:2" x14ac:dyDescent="0.25">
      <c r="A7179">
        <f ca="1">32080.9876546344*(((RANDBETWEEN(3800,4910))))</f>
        <v>136151711.60626829</v>
      </c>
      <c r="B7179">
        <v>177208244.50047019</v>
      </c>
    </row>
    <row r="7180" spans="1:2" x14ac:dyDescent="0.25">
      <c r="A7180">
        <f ca="1">35109.6939094359*(((RANDBETWEEN(3800,4910))))</f>
        <v>172213048.62578312</v>
      </c>
      <c r="B7180">
        <v>195263655.0742698</v>
      </c>
    </row>
    <row r="7181" spans="1:2" x14ac:dyDescent="0.25">
      <c r="A7181">
        <f ca="1">30536.7112797557*(((RANDBETWEEN(3800,4910))))</f>
        <v>130941417.9675926</v>
      </c>
      <c r="B7181">
        <v>155741750.02652553</v>
      </c>
    </row>
    <row r="7182" spans="1:2" x14ac:dyDescent="0.25">
      <c r="A7182">
        <f ca="1">31312.4429836256*(((RANDBETWEEN(3800,4910))))</f>
        <v>127253768.2854545</v>
      </c>
      <c r="B7182">
        <v>203082330.99941987</v>
      </c>
    </row>
    <row r="7183" spans="1:2" x14ac:dyDescent="0.25">
      <c r="A7183">
        <f ca="1">34479.8075292175*(((RANDBETWEEN(3800,4910))))</f>
        <v>145332388.73565185</v>
      </c>
      <c r="B7183">
        <v>147208167.71811149</v>
      </c>
    </row>
    <row r="7184" spans="1:2" x14ac:dyDescent="0.25">
      <c r="A7184">
        <f ca="1">35468.3242950705*(((RANDBETWEEN(3800,4910))))</f>
        <v>158472472.95037511</v>
      </c>
      <c r="B7184">
        <v>165257006.6449284</v>
      </c>
    </row>
    <row r="7185" spans="1:2" x14ac:dyDescent="0.25">
      <c r="A7185">
        <f ca="1">31036.807548476*(((RANDBETWEEN(3800,4910))))</f>
        <v>138548308.89639705</v>
      </c>
      <c r="B7185">
        <v>167547794.36514133</v>
      </c>
    </row>
    <row r="7186" spans="1:2" x14ac:dyDescent="0.25">
      <c r="A7186">
        <f ca="1">31917.1316922242*(((RANDBETWEEN(3800,4910))))</f>
        <v>135583975.42856842</v>
      </c>
      <c r="B7186">
        <v>169565033.27251419</v>
      </c>
    </row>
    <row r="7187" spans="1:2" x14ac:dyDescent="0.25">
      <c r="A7187">
        <f ca="1">34884.5583434318*(((RANDBETWEEN(3800,4910))))</f>
        <v>142922035.53304017</v>
      </c>
      <c r="B7187">
        <v>166145217.09969801</v>
      </c>
    </row>
    <row r="7188" spans="1:2" x14ac:dyDescent="0.25">
      <c r="A7188">
        <f ca="1">39450.0083991094*(((RANDBETWEEN(3800,4910))))</f>
        <v>157642233.56284127</v>
      </c>
      <c r="B7188">
        <v>189566279.67689845</v>
      </c>
    </row>
    <row r="7189" spans="1:2" x14ac:dyDescent="0.25">
      <c r="A7189">
        <f ca="1">29473.1844959352*(((RANDBETWEEN(3800,4910))))</f>
        <v>138612386.68438321</v>
      </c>
      <c r="B7189">
        <v>163616207.16662645</v>
      </c>
    </row>
    <row r="7190" spans="1:2" x14ac:dyDescent="0.25">
      <c r="A7190">
        <f ca="1">30388.5116358463*(((RANDBETWEEN(3800,4910))))</f>
        <v>137781511.75692701</v>
      </c>
      <c r="B7190">
        <v>195231541.28064695</v>
      </c>
    </row>
    <row r="7191" spans="1:2" x14ac:dyDescent="0.25">
      <c r="A7191">
        <f ca="1">33161.6090564417*(((RANDBETWEEN(3800,4910))))</f>
        <v>161165420.01430658</v>
      </c>
      <c r="B7191">
        <v>178594447.06786612</v>
      </c>
    </row>
    <row r="7192" spans="1:2" x14ac:dyDescent="0.25">
      <c r="A7192">
        <f ca="1">40177.9651742503*(((RANDBETWEEN(3800,4910))))</f>
        <v>182890097.47318751</v>
      </c>
      <c r="B7192">
        <v>176970324.71921235</v>
      </c>
    </row>
    <row r="7193" spans="1:2" x14ac:dyDescent="0.25">
      <c r="A7193">
        <f ca="1">30664.2163625634*(((RANDBETWEEN(3800,4910))))</f>
        <v>122043581.12300245</v>
      </c>
      <c r="B7193">
        <v>189212291.01587516</v>
      </c>
    </row>
    <row r="7194" spans="1:2" x14ac:dyDescent="0.25">
      <c r="A7194">
        <f ca="1">30018.3541973511*(((RANDBETWEEN(3800,4910))))</f>
        <v>146279440.00369185</v>
      </c>
      <c r="B7194">
        <v>192833905.04867703</v>
      </c>
    </row>
    <row r="7195" spans="1:2" x14ac:dyDescent="0.25">
      <c r="A7195">
        <f ca="1">38582.852753743*(((RANDBETWEEN(3800,4910))))</f>
        <v>175474814.3240234</v>
      </c>
      <c r="B7195">
        <v>169302045.68891537</v>
      </c>
    </row>
    <row r="7196" spans="1:2" x14ac:dyDescent="0.25">
      <c r="A7196">
        <f ca="1">31284.0116121771*(((RANDBETWEEN(3800,4910))))</f>
        <v>146346606.32176465</v>
      </c>
      <c r="B7196">
        <v>157499048.93328363</v>
      </c>
    </row>
    <row r="7197" spans="1:2" x14ac:dyDescent="0.25">
      <c r="A7197">
        <f ca="1">32144.9491002004*(((RANDBETWEEN(3800,4910))))</f>
        <v>144620126.00180167</v>
      </c>
      <c r="B7197">
        <v>195503006.48069641</v>
      </c>
    </row>
    <row r="7198" spans="1:2" x14ac:dyDescent="0.25">
      <c r="A7198">
        <f ca="1">38676.4936767269*(((RANDBETWEEN(3800,4910))))</f>
        <v>158999065.50502446</v>
      </c>
      <c r="B7198">
        <v>152739894.88098693</v>
      </c>
    </row>
    <row r="7199" spans="1:2" x14ac:dyDescent="0.25">
      <c r="A7199">
        <f ca="1">31748.9268721861*(((RANDBETWEEN(3800,4910))))</f>
        <v>147442016.39443243</v>
      </c>
      <c r="B7199">
        <v>154696267.97279453</v>
      </c>
    </row>
    <row r="7200" spans="1:2" x14ac:dyDescent="0.25">
      <c r="A7200">
        <f ca="1">30452.2295784124*(((RANDBETWEEN(3800,4910))))</f>
        <v>148941854.86801514</v>
      </c>
      <c r="B7200">
        <v>150582009.23132849</v>
      </c>
    </row>
    <row r="7201" spans="1:2" x14ac:dyDescent="0.25">
      <c r="A7201">
        <f ca="1">29594.5741329223*(((RANDBETWEEN(3800,4910))))</f>
        <v>142675441.89481854</v>
      </c>
      <c r="B7201">
        <v>161863961.19102696</v>
      </c>
    </row>
    <row r="7202" spans="1:2" x14ac:dyDescent="0.25">
      <c r="A7202">
        <f ca="1">35678.5318021492*(((RANDBETWEEN(3800,4910))))</f>
        <v>164549388.67151231</v>
      </c>
      <c r="B7202">
        <v>164557633.29313594</v>
      </c>
    </row>
    <row r="7203" spans="1:2" x14ac:dyDescent="0.25">
      <c r="A7203">
        <f ca="1">41720.3514308829*(((RANDBETWEEN(3800,4910))))</f>
        <v>179272350.09850362</v>
      </c>
      <c r="B7203">
        <v>167342174.60443816</v>
      </c>
    </row>
    <row r="7204" spans="1:2" x14ac:dyDescent="0.25">
      <c r="A7204">
        <f ca="1">29604.5767268613*(((RANDBETWEEN(3800,4910))))</f>
        <v>137039585.66864103</v>
      </c>
      <c r="B7204">
        <v>161761871.4608984</v>
      </c>
    </row>
    <row r="7205" spans="1:2" x14ac:dyDescent="0.25">
      <c r="A7205">
        <f ca="1">39181.9418538206*(((RANDBETWEEN(3800,4910))))</f>
        <v>154024213.42736864</v>
      </c>
      <c r="B7205">
        <v>144234161.61140311</v>
      </c>
    </row>
    <row r="7206" spans="1:2" x14ac:dyDescent="0.25">
      <c r="A7206">
        <f ca="1">30094.286114125*(((RANDBETWEEN(3800,4910))))</f>
        <v>119955824.45090212</v>
      </c>
      <c r="B7206">
        <v>145254481.66330376</v>
      </c>
    </row>
    <row r="7207" spans="1:2" x14ac:dyDescent="0.25">
      <c r="A7207">
        <f ca="1">36562.6928524062*(((RANDBETWEEN(3800,4910))))</f>
        <v>146762649.10955828</v>
      </c>
      <c r="B7207">
        <v>197573206.67673194</v>
      </c>
    </row>
    <row r="7208" spans="1:2" x14ac:dyDescent="0.25">
      <c r="A7208">
        <f ca="1">41191.6327795043*(((RANDBETWEEN(3800,4910))))</f>
        <v>195989788.76488161</v>
      </c>
      <c r="B7208">
        <v>158887733.12746781</v>
      </c>
    </row>
    <row r="7209" spans="1:2" x14ac:dyDescent="0.25">
      <c r="A7209">
        <f ca="1">31011.8407796861*(((RANDBETWEEN(3800,4910))))</f>
        <v>136514123.11217827</v>
      </c>
      <c r="B7209">
        <v>149449906.91489881</v>
      </c>
    </row>
    <row r="7210" spans="1:2" x14ac:dyDescent="0.25">
      <c r="A7210">
        <f ca="1">33903.9761075068*(((RANDBETWEEN(3800,4910))))</f>
        <v>141718620.12937823</v>
      </c>
      <c r="B7210">
        <v>157882688.65931472</v>
      </c>
    </row>
    <row r="7211" spans="1:2" x14ac:dyDescent="0.25">
      <c r="A7211">
        <f ca="1">34010.1316519501*(((RANDBETWEEN(3800,4910))))</f>
        <v>154610058.48976511</v>
      </c>
      <c r="B7211">
        <v>186594940.93995586</v>
      </c>
    </row>
    <row r="7212" spans="1:2" x14ac:dyDescent="0.25">
      <c r="A7212">
        <f ca="1">34240.6103648798*(((RANDBETWEEN(3800,4910))))</f>
        <v>147919436.77628085</v>
      </c>
      <c r="B7212">
        <v>151772725.41661426</v>
      </c>
    </row>
    <row r="7213" spans="1:2" x14ac:dyDescent="0.25">
      <c r="A7213">
        <f ca="1">38396.4405005146*(((RANDBETWEEN(3800,4910))))</f>
        <v>163223268.56768763</v>
      </c>
      <c r="B7213">
        <v>144715398.05706155</v>
      </c>
    </row>
    <row r="7214" spans="1:2" x14ac:dyDescent="0.25">
      <c r="A7214">
        <f ca="1">32057.6175302564*(((RANDBETWEEN(3800,4910))))</f>
        <v>156345000.69506055</v>
      </c>
      <c r="B7214">
        <v>169358106.63067266</v>
      </c>
    </row>
    <row r="7215" spans="1:2" x14ac:dyDescent="0.25">
      <c r="A7215">
        <f ca="1">32295.7409765596*(((RANDBETWEEN(3800,4910))))</f>
        <v>127471289.63448055</v>
      </c>
      <c r="B7215">
        <v>173535491.54174769</v>
      </c>
    </row>
    <row r="7216" spans="1:2" x14ac:dyDescent="0.25">
      <c r="A7216">
        <f ca="1">30372.3833157123*(((RANDBETWEEN(3800,4910))))</f>
        <v>133000666.53950407</v>
      </c>
      <c r="B7216">
        <v>152783241.94114751</v>
      </c>
    </row>
    <row r="7217" spans="1:2" x14ac:dyDescent="0.25">
      <c r="A7217">
        <f ca="1">42231.585569897*(((RANDBETWEEN(3800,4910))))</f>
        <v>205076579.52741995</v>
      </c>
      <c r="B7217">
        <v>174498238.74623248</v>
      </c>
    </row>
    <row r="7218" spans="1:2" x14ac:dyDescent="0.25">
      <c r="A7218">
        <f ca="1">32274.5910578264*(((RANDBETWEEN(3800,4910))))</f>
        <v>153304307.52467555</v>
      </c>
      <c r="B7218">
        <v>201971419.52076983</v>
      </c>
    </row>
    <row r="7219" spans="1:2" x14ac:dyDescent="0.25">
      <c r="A7219">
        <f ca="1">30368.1981277567*(((RANDBETWEEN(3800,4910))))</f>
        <v>135654741.03668907</v>
      </c>
      <c r="B7219">
        <v>166353984.96902615</v>
      </c>
    </row>
    <row r="7220" spans="1:2" x14ac:dyDescent="0.25">
      <c r="A7220">
        <f ca="1">39822.0024311687*(((RANDBETWEEN(3800,4910))))</f>
        <v>187243055.43135542</v>
      </c>
      <c r="B7220">
        <v>174955144.99068633</v>
      </c>
    </row>
    <row r="7221" spans="1:2" x14ac:dyDescent="0.25">
      <c r="A7221">
        <f ca="1">27102.4568493262*(((RANDBETWEEN(3800,4910))))</f>
        <v>113206962.25963539</v>
      </c>
      <c r="B7221">
        <v>144174958.43386051</v>
      </c>
    </row>
    <row r="7222" spans="1:2" x14ac:dyDescent="0.25">
      <c r="A7222">
        <f ca="1">34364.5044424449*(((RANDBETWEEN(3800,4910))))</f>
        <v>157045785.30197325</v>
      </c>
      <c r="B7222">
        <v>144568096.63661909</v>
      </c>
    </row>
    <row r="7223" spans="1:2" x14ac:dyDescent="0.25">
      <c r="A7223">
        <f ca="1">27524.3278236495*(((RANDBETWEEN(3800,4910))))</f>
        <v>123749377.89512832</v>
      </c>
      <c r="B7223">
        <v>202924272.76660648</v>
      </c>
    </row>
    <row r="7224" spans="1:2" x14ac:dyDescent="0.25">
      <c r="A7224">
        <f ca="1">35429.2620024561*(((RANDBETWEEN(3800,4910))))</f>
        <v>166340385.10153139</v>
      </c>
      <c r="B7224">
        <v>186649568.75140342</v>
      </c>
    </row>
    <row r="7225" spans="1:2" x14ac:dyDescent="0.25">
      <c r="A7225">
        <f ca="1">32126.3277522876*(((RANDBETWEEN(3800,4910))))</f>
        <v>155073784.06029239</v>
      </c>
      <c r="B7225">
        <v>174295411.38729835</v>
      </c>
    </row>
    <row r="7226" spans="1:2" x14ac:dyDescent="0.25">
      <c r="A7226">
        <f ca="1">31450.3660983178*(((RANDBETWEEN(3800,4910))))</f>
        <v>153729389.48857731</v>
      </c>
      <c r="B7226">
        <v>157753591.22490096</v>
      </c>
    </row>
    <row r="7227" spans="1:2" x14ac:dyDescent="0.25">
      <c r="A7227">
        <f ca="1">29877.4763383485*(((RANDBETWEEN(3800,4910))))</f>
        <v>117986154.06013812</v>
      </c>
      <c r="B7227">
        <v>143655721.35884678</v>
      </c>
    </row>
    <row r="7228" spans="1:2" x14ac:dyDescent="0.25">
      <c r="A7228">
        <f ca="1">32576.462010672*(((RANDBETWEEN(3800,4910))))</f>
        <v>152490418.67195585</v>
      </c>
      <c r="B7228">
        <v>170958613.17378002</v>
      </c>
    </row>
    <row r="7229" spans="1:2" x14ac:dyDescent="0.25">
      <c r="A7229">
        <f ca="1">30174.8222148162*(((RANDBETWEEN(3800,4910))))</f>
        <v>133553763.12277664</v>
      </c>
      <c r="B7229">
        <v>148415004.78792506</v>
      </c>
    </row>
    <row r="7230" spans="1:2" x14ac:dyDescent="0.25">
      <c r="A7230">
        <f ca="1">34381.1269614322*(((RANDBETWEEN(3800,4910))))</f>
        <v>165854556.46194914</v>
      </c>
      <c r="B7230">
        <v>180013535.69470757</v>
      </c>
    </row>
    <row r="7231" spans="1:2" x14ac:dyDescent="0.25">
      <c r="A7231">
        <f ca="1">35055.1850218478*(((RANDBETWEEN(3800,4910))))</f>
        <v>136539945.66009724</v>
      </c>
      <c r="B7231">
        <v>198991190.4588871</v>
      </c>
    </row>
    <row r="7232" spans="1:2" x14ac:dyDescent="0.25">
      <c r="A7232">
        <f ca="1">36304.999189543*(((RANDBETWEEN(3800,4910))))</f>
        <v>145328911.75574052</v>
      </c>
      <c r="B7232">
        <v>147424900.72771448</v>
      </c>
    </row>
    <row r="7233" spans="1:2" x14ac:dyDescent="0.25">
      <c r="A7233">
        <f ca="1">39140.19481449*(((RANDBETWEEN(3800,4910))))</f>
        <v>185172261.66735214</v>
      </c>
      <c r="B7233">
        <v>154402499.86501595</v>
      </c>
    </row>
    <row r="7234" spans="1:2" x14ac:dyDescent="0.25">
      <c r="A7234">
        <f ca="1">37413.9011868216*(((RANDBETWEEN(3800,4910))))</f>
        <v>147298528.97251678</v>
      </c>
      <c r="B7234">
        <v>169565849.97629577</v>
      </c>
    </row>
    <row r="7235" spans="1:2" x14ac:dyDescent="0.25">
      <c r="A7235">
        <f ca="1">36803.8458030454*(((RANDBETWEEN(3800,4910))))</f>
        <v>159213436.94397429</v>
      </c>
      <c r="B7235">
        <v>198549138.23616213</v>
      </c>
    </row>
    <row r="7236" spans="1:2" x14ac:dyDescent="0.25">
      <c r="A7236">
        <f ca="1">36522.0084024024*(((RANDBETWEEN(3800,4910))))</f>
        <v>153027215.20606613</v>
      </c>
      <c r="B7236">
        <v>146597972.38063926</v>
      </c>
    </row>
    <row r="7237" spans="1:2" x14ac:dyDescent="0.25">
      <c r="A7237">
        <f ca="1">31363.1293988537*(((RANDBETWEEN(3800,4910))))</f>
        <v>144803568.43450767</v>
      </c>
      <c r="B7237">
        <v>194852058.89674768</v>
      </c>
    </row>
    <row r="7238" spans="1:2" x14ac:dyDescent="0.25">
      <c r="A7238">
        <f ca="1">32248.7425982025*(((RANDBETWEEN(3800,4910))))</f>
        <v>130704153.75051486</v>
      </c>
      <c r="B7238">
        <v>147083539.31044924</v>
      </c>
    </row>
    <row r="7239" spans="1:2" x14ac:dyDescent="0.25">
      <c r="A7239">
        <f ca="1">30210.3222985957*(((RANDBETWEEN(3800,4910))))</f>
        <v>116944157.61786397</v>
      </c>
      <c r="B7239">
        <v>143862435.21158013</v>
      </c>
    </row>
    <row r="7240" spans="1:2" x14ac:dyDescent="0.25">
      <c r="A7240">
        <f ca="1">31898.1277150213*(((RANDBETWEEN(3800,4910))))</f>
        <v>132153943.12333339</v>
      </c>
      <c r="B7240">
        <v>167386445.38934612</v>
      </c>
    </row>
    <row r="7241" spans="1:2" x14ac:dyDescent="0.25">
      <c r="A7241">
        <f ca="1">41728.3586951174*(((RANDBETWEEN(3800,4910))))</f>
        <v>194954891.82358828</v>
      </c>
      <c r="B7241">
        <v>170306156.41268098</v>
      </c>
    </row>
    <row r="7242" spans="1:2" x14ac:dyDescent="0.25">
      <c r="A7242">
        <f ca="1">39676.1698082129*(((RANDBETWEEN(3800,4910))))</f>
        <v>164021285.98715222</v>
      </c>
      <c r="B7242">
        <v>192984570.0417743</v>
      </c>
    </row>
    <row r="7243" spans="1:2" x14ac:dyDescent="0.25">
      <c r="A7243">
        <f ca="1">33771.5728348118*(((RANDBETWEEN(3800,4910))))</f>
        <v>129446438.67583349</v>
      </c>
      <c r="B7243">
        <v>158210923.95941561</v>
      </c>
    </row>
    <row r="7244" spans="1:2" x14ac:dyDescent="0.25">
      <c r="A7244">
        <f ca="1">35489.3872759026*(((RANDBETWEEN(3800,4910))))</f>
        <v>164528799.41108426</v>
      </c>
      <c r="B7244">
        <v>184862750.62563211</v>
      </c>
    </row>
    <row r="7245" spans="1:2" x14ac:dyDescent="0.25">
      <c r="A7245">
        <f ca="1">30074.01311538*(((RANDBETWEEN(3800,4910))))</f>
        <v>139002088.61928639</v>
      </c>
      <c r="B7245">
        <v>149434576.8632583</v>
      </c>
    </row>
    <row r="7246" spans="1:2" x14ac:dyDescent="0.25">
      <c r="A7246">
        <f ca="1">40639.0035486081*(((RANDBETWEEN(3800,4910))))</f>
        <v>195839358.10074231</v>
      </c>
      <c r="B7246">
        <v>179018404.64880013</v>
      </c>
    </row>
    <row r="7247" spans="1:2" x14ac:dyDescent="0.25">
      <c r="A7247">
        <f ca="1">37149.8717411816*(((RANDBETWEEN(3800,4910))))</f>
        <v>141466711.59041965</v>
      </c>
      <c r="B7247">
        <v>193267611.124841</v>
      </c>
    </row>
    <row r="7248" spans="1:2" x14ac:dyDescent="0.25">
      <c r="A7248">
        <f ca="1">33602.0817141207*(((RANDBETWEEN(3800,4910))))</f>
        <v>160752358.92035332</v>
      </c>
      <c r="B7248">
        <v>147295002.58270875</v>
      </c>
    </row>
    <row r="7249" spans="1:2" x14ac:dyDescent="0.25">
      <c r="A7249">
        <f ca="1">32495.4878668328*(((RANDBETWEEN(3800,4910))))</f>
        <v>136611030.99216524</v>
      </c>
      <c r="B7249">
        <v>147895218.03131688</v>
      </c>
    </row>
    <row r="7250" spans="1:2" x14ac:dyDescent="0.25">
      <c r="A7250">
        <f ca="1">29976.5869420188*(((RANDBETWEEN(3800,4910))))</f>
        <v>126471220.30837716</v>
      </c>
      <c r="B7250">
        <v>166026647.74714804</v>
      </c>
    </row>
    <row r="7251" spans="1:2" x14ac:dyDescent="0.25">
      <c r="A7251">
        <f ca="1">31667.3042377543*(((RANDBETWEEN(3800,4910))))</f>
        <v>142471201.7656568</v>
      </c>
      <c r="B7251">
        <v>156116752.75514746</v>
      </c>
    </row>
    <row r="7252" spans="1:2" x14ac:dyDescent="0.25">
      <c r="A7252">
        <f ca="1">38609.9712969699*(((RANDBETWEEN(3800,4910))))</f>
        <v>165636776.86400092</v>
      </c>
      <c r="B7252">
        <v>155611561.15535286</v>
      </c>
    </row>
    <row r="7253" spans="1:2" x14ac:dyDescent="0.25">
      <c r="A7253">
        <f ca="1">31816.4259375309*(((RANDBETWEEN(3800,4910))))</f>
        <v>142060341.81107524</v>
      </c>
      <c r="B7253">
        <v>160766274.06310806</v>
      </c>
    </row>
    <row r="7254" spans="1:2" x14ac:dyDescent="0.25">
      <c r="A7254">
        <f ca="1">31085.1978983491*(((RANDBETWEEN(3800,4910))))</f>
        <v>132391857.84906894</v>
      </c>
      <c r="B7254">
        <v>155003025.99231818</v>
      </c>
    </row>
    <row r="7255" spans="1:2" x14ac:dyDescent="0.25">
      <c r="A7255">
        <f ca="1">30370.2735415523*(((RANDBETWEEN(3800,4910))))</f>
        <v>141616585.52425838</v>
      </c>
      <c r="B7255">
        <v>192191146.13842219</v>
      </c>
    </row>
    <row r="7256" spans="1:2" x14ac:dyDescent="0.25">
      <c r="A7256">
        <f ca="1">38322.7029729629*(((RANDBETWEEN(3800,4910))))</f>
        <v>157314695.70401269</v>
      </c>
      <c r="B7256">
        <v>147145798.54745993</v>
      </c>
    </row>
    <row r="7257" spans="1:2" x14ac:dyDescent="0.25">
      <c r="A7257">
        <f ca="1">39164.9210627681*(((RANDBETWEEN(3800,4910))))</f>
        <v>178435380.36197147</v>
      </c>
      <c r="B7257">
        <v>187662493.03758416</v>
      </c>
    </row>
    <row r="7258" spans="1:2" x14ac:dyDescent="0.25">
      <c r="A7258">
        <f ca="1">37624.4064836847*(((RANDBETWEEN(3800,4910))))</f>
        <v>155614545.21651989</v>
      </c>
      <c r="B7258">
        <v>142988349.28985059</v>
      </c>
    </row>
    <row r="7259" spans="1:2" x14ac:dyDescent="0.25">
      <c r="A7259">
        <f ca="1">30907.5682801647*(((RANDBETWEEN(3800,4910))))</f>
        <v>129255450.54764868</v>
      </c>
      <c r="B7259">
        <v>170091599.47902977</v>
      </c>
    </row>
    <row r="7260" spans="1:2" x14ac:dyDescent="0.25">
      <c r="A7260">
        <f ca="1">39219.6878406099*(((RANDBETWEEN(3800,4910))))</f>
        <v>190490023.84184232</v>
      </c>
      <c r="B7260">
        <v>156042090.75842464</v>
      </c>
    </row>
    <row r="7261" spans="1:2" x14ac:dyDescent="0.25">
      <c r="A7261">
        <f ca="1">41247.2505079035*(((RANDBETWEEN(3800,4910))))</f>
        <v>199925423.21180841</v>
      </c>
      <c r="B7261">
        <v>153645170.60751367</v>
      </c>
    </row>
    <row r="7262" spans="1:2" x14ac:dyDescent="0.25">
      <c r="A7262">
        <f ca="1">33027.437863589*(((RANDBETWEEN(3800,4910))))</f>
        <v>134256534.91548908</v>
      </c>
      <c r="B7262">
        <v>201293676.68651384</v>
      </c>
    </row>
    <row r="7263" spans="1:2" x14ac:dyDescent="0.25">
      <c r="A7263">
        <f ca="1">36784.4564131272*(((RANDBETWEEN(3800,4910))))</f>
        <v>176675744.15225008</v>
      </c>
      <c r="B7263">
        <v>164867224.67525613</v>
      </c>
    </row>
    <row r="7264" spans="1:2" x14ac:dyDescent="0.25">
      <c r="A7264">
        <f ca="1">32361.9397633517*(((RANDBETWEEN(3800,4910))))</f>
        <v>125014173.30582759</v>
      </c>
      <c r="B7264">
        <v>176275577.65839934</v>
      </c>
    </row>
    <row r="7265" spans="1:2" x14ac:dyDescent="0.25">
      <c r="A7265">
        <f ca="1">41222.6150048947*(((RANDBETWEEN(3800,4910))))</f>
        <v>158377286.84880561</v>
      </c>
      <c r="B7265">
        <v>143883801.62508234</v>
      </c>
    </row>
    <row r="7266" spans="1:2" x14ac:dyDescent="0.25">
      <c r="A7266">
        <f ca="1">39283.2407705879*(((RANDBETWEEN(3800,4910))))</f>
        <v>164046813.45797494</v>
      </c>
      <c r="B7266">
        <v>162445903.62614402</v>
      </c>
    </row>
    <row r="7267" spans="1:2" x14ac:dyDescent="0.25">
      <c r="A7267">
        <f ca="1">30993.0757679905*(((RANDBETWEEN(3800,4910))))</f>
        <v>124995074.57230555</v>
      </c>
      <c r="B7267">
        <v>194274614.90395775</v>
      </c>
    </row>
    <row r="7268" spans="1:2" x14ac:dyDescent="0.25">
      <c r="A7268">
        <f ca="1">30442.9092214442*(((RANDBETWEEN(3800,4910))))</f>
        <v>116961657.22878869</v>
      </c>
      <c r="B7268">
        <v>147390698.1473037</v>
      </c>
    </row>
    <row r="7269" spans="1:2" x14ac:dyDescent="0.25">
      <c r="A7269">
        <f ca="1">38782.9257445926*(((RANDBETWEEN(3800,4910))))</f>
        <v>148189559.27008852</v>
      </c>
      <c r="B7269">
        <v>196024747.75938535</v>
      </c>
    </row>
    <row r="7270" spans="1:2" x14ac:dyDescent="0.25">
      <c r="A7270">
        <f ca="1">32958.9114187198*(((RANDBETWEEN(3800,4910))))</f>
        <v>142415456.24028808</v>
      </c>
      <c r="B7270">
        <v>155233827.99362561</v>
      </c>
    </row>
    <row r="7271" spans="1:2" x14ac:dyDescent="0.25">
      <c r="A7271">
        <f ca="1">32606.3184891971*(((RANDBETWEEN(3800,4910))))</f>
        <v>137370419.79498726</v>
      </c>
      <c r="B7271">
        <v>167637967.11490476</v>
      </c>
    </row>
    <row r="7272" spans="1:2" x14ac:dyDescent="0.25">
      <c r="A7272">
        <f ca="1">32241.9147810595*(((RANDBETWEEN(3800,4910))))</f>
        <v>134287575.06311297</v>
      </c>
      <c r="B7272">
        <v>143504662.9694269</v>
      </c>
    </row>
    <row r="7273" spans="1:2" x14ac:dyDescent="0.25">
      <c r="A7273">
        <f ca="1">30836.6284041012*(((RANDBETWEEN(3800,4910))))</f>
        <v>132134952.71157345</v>
      </c>
      <c r="B7273">
        <v>164454917.20765767</v>
      </c>
    </row>
    <row r="7274" spans="1:2" x14ac:dyDescent="0.25">
      <c r="A7274">
        <f ca="1">40761.6868048351*(((RANDBETWEEN(3800,4910))))</f>
        <v>197653419.31664559</v>
      </c>
      <c r="B7274">
        <v>178218364.13328892</v>
      </c>
    </row>
    <row r="7275" spans="1:2" x14ac:dyDescent="0.25">
      <c r="A7275">
        <f ca="1">32123.3391659808*(((RANDBETWEEN(3800,4910))))</f>
        <v>129232193.46474068</v>
      </c>
      <c r="B7275">
        <v>143891521.55486631</v>
      </c>
    </row>
    <row r="7276" spans="1:2" x14ac:dyDescent="0.25">
      <c r="A7276">
        <f ca="1">29370.2790344776*(((RANDBETWEEN(3800,4910))))</f>
        <v>130844593.09859751</v>
      </c>
      <c r="B7276">
        <v>200331406.38178623</v>
      </c>
    </row>
    <row r="7277" spans="1:2" x14ac:dyDescent="0.25">
      <c r="A7277">
        <f ca="1">33532.7066665952*(((RANDBETWEEN(3800,4910))))</f>
        <v>160487534.10632455</v>
      </c>
      <c r="B7277">
        <v>163727426.78811532</v>
      </c>
    </row>
    <row r="7278" spans="1:2" x14ac:dyDescent="0.25">
      <c r="A7278">
        <f ca="1">41002.3066207289*(((RANDBETWEEN(3800,4910))))</f>
        <v>174546819.28444284</v>
      </c>
      <c r="B7278">
        <v>189696342.09091264</v>
      </c>
    </row>
    <row r="7279" spans="1:2" x14ac:dyDescent="0.25">
      <c r="A7279">
        <f ca="1">29725.5902646159*(((RANDBETWEEN(3800,4910))))</f>
        <v>114057089.84533128</v>
      </c>
      <c r="B7279">
        <v>143347845.60476291</v>
      </c>
    </row>
    <row r="7280" spans="1:2" x14ac:dyDescent="0.25">
      <c r="A7280">
        <f ca="1">29797.3343093974*(((RANDBETWEEN(3800,4910))))</f>
        <v>115732846.45769939</v>
      </c>
      <c r="B7280">
        <v>162562751.21800718</v>
      </c>
    </row>
    <row r="7281" spans="1:2" x14ac:dyDescent="0.25">
      <c r="A7281">
        <f ca="1">37503.3333962196*(((RANDBETWEEN(3800,4910))))</f>
        <v>147013066.91318095</v>
      </c>
      <c r="B7281">
        <v>169266506.08715975</v>
      </c>
    </row>
    <row r="7282" spans="1:2" x14ac:dyDescent="0.25">
      <c r="A7282">
        <f ca="1">30670.5410964471*(((RANDBETWEEN(3800,4910))))</f>
        <v>119001699.45421463</v>
      </c>
      <c r="B7282">
        <v>148433750.88384482</v>
      </c>
    </row>
    <row r="7283" spans="1:2" x14ac:dyDescent="0.25">
      <c r="A7283">
        <f ca="1">36888.3879609916*(((RANDBETWEEN(3800,4910))))</f>
        <v>180716212.62089804</v>
      </c>
      <c r="B7283">
        <v>157539084.71436417</v>
      </c>
    </row>
    <row r="7284" spans="1:2" x14ac:dyDescent="0.25">
      <c r="A7284">
        <f ca="1">30800.7899821771*(((RANDBETWEEN(3800,4910))))</f>
        <v>133798631.68257737</v>
      </c>
      <c r="B7284">
        <v>144876640.03909341</v>
      </c>
    </row>
    <row r="7285" spans="1:2" x14ac:dyDescent="0.25">
      <c r="A7285">
        <f ca="1">27914.9411211569*(((RANDBETWEEN(3800,4910))))</f>
        <v>110626911.66314498</v>
      </c>
      <c r="B7285">
        <v>144687584.94996592</v>
      </c>
    </row>
    <row r="7286" spans="1:2" x14ac:dyDescent="0.25">
      <c r="A7286">
        <f ca="1">30177.1079439462*(((RANDBETWEEN(3800,4910))))</f>
        <v>146660744.60757864</v>
      </c>
      <c r="B7286">
        <v>146306073.61500913</v>
      </c>
    </row>
    <row r="7287" spans="1:2" x14ac:dyDescent="0.25">
      <c r="A7287">
        <f ca="1">34684.4102993325*(((RANDBETWEEN(3800,4910))))</f>
        <v>163155466.04806003</v>
      </c>
      <c r="B7287">
        <v>152252168.8157323</v>
      </c>
    </row>
    <row r="7288" spans="1:2" x14ac:dyDescent="0.25">
      <c r="A7288">
        <f ca="1">27263.1921054431*(((RANDBETWEEN(3800,4910))))</f>
        <v>119467307.80605146</v>
      </c>
      <c r="B7288">
        <v>152616344.55646774</v>
      </c>
    </row>
    <row r="7289" spans="1:2" x14ac:dyDescent="0.25">
      <c r="A7289">
        <f ca="1">38785.0906532186*(((RANDBETWEEN(3800,4910))))</f>
        <v>154752511.70634225</v>
      </c>
      <c r="B7289">
        <v>146301433.90834427</v>
      </c>
    </row>
    <row r="7290" spans="1:2" x14ac:dyDescent="0.25">
      <c r="A7290">
        <f ca="1">34536.4607153252*(((RANDBETWEEN(3800,4910))))</f>
        <v>166465740.64786726</v>
      </c>
      <c r="B7290">
        <v>152077358.46392584</v>
      </c>
    </row>
    <row r="7291" spans="1:2" x14ac:dyDescent="0.25">
      <c r="A7291">
        <f ca="1">33265.0029347017*(((RANDBETWEEN(3800,4910))))</f>
        <v>149526188.19148412</v>
      </c>
      <c r="B7291">
        <v>152831081.8378357</v>
      </c>
    </row>
    <row r="7292" spans="1:2" x14ac:dyDescent="0.25">
      <c r="A7292">
        <f ca="1">32790.6491636283*(((RANDBETWEEN(3800,4910))))</f>
        <v>127719578.49233207</v>
      </c>
      <c r="B7292">
        <v>186476021.27382421</v>
      </c>
    </row>
    <row r="7293" spans="1:2" x14ac:dyDescent="0.25">
      <c r="A7293">
        <f ca="1">36276.9142472125*(((RANDBETWEEN(3800,4910))))</f>
        <v>166873805.53717741</v>
      </c>
      <c r="B7293">
        <v>194229783.05229887</v>
      </c>
    </row>
    <row r="7294" spans="1:2" x14ac:dyDescent="0.25">
      <c r="A7294">
        <f ca="1">30427.0412171741*(((RANDBETWEEN(3800,4910))))</f>
        <v>125024712.36136854</v>
      </c>
      <c r="B7294">
        <v>167085044.54611829</v>
      </c>
    </row>
    <row r="7295" spans="1:2" x14ac:dyDescent="0.25">
      <c r="A7295">
        <f ca="1">31692.722678764*(((RANDBETWEEN(3800,4910))))</f>
        <v>143916653.68426713</v>
      </c>
      <c r="B7295">
        <v>161046480.76764345</v>
      </c>
    </row>
    <row r="7296" spans="1:2" x14ac:dyDescent="0.25">
      <c r="A7296">
        <f ca="1">28505.7659794193*(((RANDBETWEEN(3800,4910))))</f>
        <v>109775704.7867437</v>
      </c>
      <c r="B7296">
        <v>156805609.17067176</v>
      </c>
    </row>
    <row r="7297" spans="1:2" x14ac:dyDescent="0.25">
      <c r="A7297">
        <f ca="1">30760.3956844498*(((RANDBETWEEN(3800,4910))))</f>
        <v>145773515.14860782</v>
      </c>
      <c r="B7297">
        <v>177350757.01810431</v>
      </c>
    </row>
    <row r="7298" spans="1:2" x14ac:dyDescent="0.25">
      <c r="A7298">
        <f ca="1">36053.1960260896*(((RANDBETWEEN(3800,4910))))</f>
        <v>154560051.36384624</v>
      </c>
      <c r="B7298">
        <v>197118390.03929645</v>
      </c>
    </row>
    <row r="7299" spans="1:2" x14ac:dyDescent="0.25">
      <c r="A7299">
        <f ca="1">38561.2858421805*(((RANDBETWEEN(3800,4910))))</f>
        <v>146687131.34365466</v>
      </c>
      <c r="B7299">
        <v>147813400.00411043</v>
      </c>
    </row>
    <row r="7300" spans="1:2" x14ac:dyDescent="0.25">
      <c r="A7300">
        <f ca="1">31883.338685612*(((RANDBETWEEN(3800,4910))))</f>
        <v>126608737.92056543</v>
      </c>
      <c r="B7300">
        <v>201955540.36859304</v>
      </c>
    </row>
    <row r="7301" spans="1:2" x14ac:dyDescent="0.25">
      <c r="A7301">
        <f ca="1">37934.3140772021*(((RANDBETWEEN(3800,4910))))</f>
        <v>167328259.39453849</v>
      </c>
      <c r="B7301">
        <v>165204684.24664339</v>
      </c>
    </row>
    <row r="7302" spans="1:2" x14ac:dyDescent="0.25">
      <c r="A7302">
        <f ca="1">30458.4578259661*(((RANDBETWEEN(3800,4910))))</f>
        <v>139438819.92727262</v>
      </c>
      <c r="B7302">
        <v>167930171.13867474</v>
      </c>
    </row>
    <row r="7303" spans="1:2" x14ac:dyDescent="0.25">
      <c r="A7303">
        <f ca="1">29139.6479750242*(((RANDBETWEEN(3800,4910))))</f>
        <v>129321757.71315728</v>
      </c>
      <c r="B7303">
        <v>170430420.74399659</v>
      </c>
    </row>
    <row r="7304" spans="1:2" x14ac:dyDescent="0.25">
      <c r="A7304">
        <f ca="1">35088.2120767589*(((RANDBETWEEN(3800,4910))))</f>
        <v>167967271.21144518</v>
      </c>
      <c r="B7304">
        <v>159825954.51126823</v>
      </c>
    </row>
    <row r="7305" spans="1:2" x14ac:dyDescent="0.25">
      <c r="A7305">
        <f ca="1">31223.2416341628*(((RANDBETWEEN(3800,4910))))</f>
        <v>122457553.68918662</v>
      </c>
      <c r="B7305">
        <v>143423741.26327291</v>
      </c>
    </row>
    <row r="7306" spans="1:2" x14ac:dyDescent="0.25">
      <c r="A7306">
        <f ca="1">35503.4402961392*(((RANDBETWEEN(3800,4910))))</f>
        <v>154368958.40761319</v>
      </c>
      <c r="B7306">
        <v>173102705.78384486</v>
      </c>
    </row>
    <row r="7307" spans="1:2" x14ac:dyDescent="0.25">
      <c r="A7307">
        <f ca="1">30451.4387621938*(((RANDBETWEEN(3800,4910))))</f>
        <v>141873253.19306105</v>
      </c>
      <c r="B7307">
        <v>155722355.81451449</v>
      </c>
    </row>
    <row r="7308" spans="1:2" x14ac:dyDescent="0.25">
      <c r="A7308">
        <f ca="1">30399.4036990091*(((RANDBETWEEN(3800,4910))))</f>
        <v>138986073.71186942</v>
      </c>
      <c r="B7308">
        <v>171154535.77667204</v>
      </c>
    </row>
    <row r="7309" spans="1:2" x14ac:dyDescent="0.25">
      <c r="A7309">
        <f ca="1">36818.1918555669*(((RANDBETWEEN(3800,4910))))</f>
        <v>145836857.93990058</v>
      </c>
      <c r="B7309">
        <v>192953567.31574017</v>
      </c>
    </row>
    <row r="7310" spans="1:2" x14ac:dyDescent="0.25">
      <c r="A7310">
        <f ca="1">31400.6810675065*(((RANDBETWEEN(3800,4910))))</f>
        <v>131506052.31071724</v>
      </c>
      <c r="B7310">
        <v>177873634.14280936</v>
      </c>
    </row>
    <row r="7311" spans="1:2" x14ac:dyDescent="0.25">
      <c r="A7311">
        <f ca="1">30973.3976344987*(((RANDBETWEEN(3800,4910))))</f>
        <v>127021903.69907936</v>
      </c>
      <c r="B7311">
        <v>175952414.50219741</v>
      </c>
    </row>
    <row r="7312" spans="1:2" x14ac:dyDescent="0.25">
      <c r="A7312">
        <f ca="1">31920.5007912895*(((RANDBETWEEN(3800,4910))))</f>
        <v>145653245.11065388</v>
      </c>
      <c r="B7312">
        <v>151388922.33327457</v>
      </c>
    </row>
    <row r="7313" spans="1:2" x14ac:dyDescent="0.25">
      <c r="A7313">
        <f ca="1">29555.51121924*(((RANDBETWEEN(3800,4910))))</f>
        <v>135246019.33924219</v>
      </c>
      <c r="B7313">
        <v>194983818.34427357</v>
      </c>
    </row>
    <row r="7314" spans="1:2" x14ac:dyDescent="0.25">
      <c r="A7314">
        <f ca="1">31391.572924278*(((RANDBETWEEN(3800,4910))))</f>
        <v>145029066.91016439</v>
      </c>
      <c r="B7314">
        <v>146179123.23843738</v>
      </c>
    </row>
    <row r="7315" spans="1:2" x14ac:dyDescent="0.25">
      <c r="A7315">
        <f ca="1">41354.6891143577*(((RANDBETWEEN(3800,4910))))</f>
        <v>197303221.7646006</v>
      </c>
      <c r="B7315">
        <v>173240571.6179305</v>
      </c>
    </row>
    <row r="7316" spans="1:2" x14ac:dyDescent="0.25">
      <c r="A7316">
        <f ca="1">33327.5527541047*(((RANDBETWEEN(3800,4910))))</f>
        <v>155939619.33645582</v>
      </c>
      <c r="B7316">
        <v>195408713.10541973</v>
      </c>
    </row>
    <row r="7317" spans="1:2" x14ac:dyDescent="0.25">
      <c r="A7317">
        <f ca="1">28239.5918145308*(((RANDBETWEEN(3800,4910))))</f>
        <v>138402239.48301557</v>
      </c>
      <c r="B7317">
        <v>164996267.16246855</v>
      </c>
    </row>
    <row r="7318" spans="1:2" x14ac:dyDescent="0.25">
      <c r="A7318">
        <f ca="1">27548.0957665451*(((RANDBETWEEN(3800,4910))))</f>
        <v>116418252.7094198</v>
      </c>
      <c r="B7318">
        <v>199347917.47013605</v>
      </c>
    </row>
    <row r="7319" spans="1:2" x14ac:dyDescent="0.25">
      <c r="A7319">
        <f ca="1">29603.5055175917*(((RANDBETWEEN(3800,4910))))</f>
        <v>135228813.20435897</v>
      </c>
      <c r="B7319">
        <v>177817608.10772684</v>
      </c>
    </row>
    <row r="7320" spans="1:2" x14ac:dyDescent="0.25">
      <c r="A7320">
        <f ca="1">32595.3209404179*(((RANDBETWEEN(3800,4910))))</f>
        <v>141365906.91859248</v>
      </c>
      <c r="B7320">
        <v>161216504.1860466</v>
      </c>
    </row>
    <row r="7321" spans="1:2" x14ac:dyDescent="0.25">
      <c r="A7321">
        <f ca="1">30447.345996039*(((RANDBETWEEN(3800,4910))))</f>
        <v>141123448.69164094</v>
      </c>
      <c r="B7321">
        <v>168498546.75755459</v>
      </c>
    </row>
    <row r="7322" spans="1:2" x14ac:dyDescent="0.25">
      <c r="A7322">
        <f ca="1">40179.2182971728*(((RANDBETWEEN(3800,4910))))</f>
        <v>172409025.71316838</v>
      </c>
      <c r="B7322">
        <v>154308864.82728317</v>
      </c>
    </row>
    <row r="7323" spans="1:2" x14ac:dyDescent="0.25">
      <c r="A7323">
        <f ca="1">30565.2666614278*(((RANDBETWEEN(3800,4910))))</f>
        <v>117187232.37991415</v>
      </c>
      <c r="B7323">
        <v>144964339.21317095</v>
      </c>
    </row>
    <row r="7324" spans="1:2" x14ac:dyDescent="0.25">
      <c r="A7324">
        <f ca="1">33705.6472556198*(((RANDBETWEEN(3800,4910))))</f>
        <v>155281916.90664029</v>
      </c>
      <c r="B7324">
        <v>161867775.47842658</v>
      </c>
    </row>
    <row r="7325" spans="1:2" x14ac:dyDescent="0.25">
      <c r="A7325">
        <f ca="1">27082.5159781217*(((RANDBETWEEN(3800,4910))))</f>
        <v>102940643.23284064</v>
      </c>
      <c r="B7325">
        <v>194890419.66683659</v>
      </c>
    </row>
    <row r="7326" spans="1:2" x14ac:dyDescent="0.25">
      <c r="A7326">
        <f ca="1">30461.1205242433*(((RANDBETWEEN(3800,4910))))</f>
        <v>147766895.66310441</v>
      </c>
      <c r="B7326">
        <v>160599278.52366513</v>
      </c>
    </row>
    <row r="7327" spans="1:2" x14ac:dyDescent="0.25">
      <c r="A7327">
        <f ca="1">30558.6543974814*(((RANDBETWEEN(3800,4910))))</f>
        <v>131768917.76193962</v>
      </c>
      <c r="B7327">
        <v>149135618.50959009</v>
      </c>
    </row>
    <row r="7328" spans="1:2" x14ac:dyDescent="0.25">
      <c r="A7328">
        <f ca="1">35127.6176974457*(((RANDBETWEEN(3800,4910))))</f>
        <v>149854417.09730348</v>
      </c>
      <c r="B7328">
        <v>177294704.00698125</v>
      </c>
    </row>
    <row r="7329" spans="1:2" x14ac:dyDescent="0.25">
      <c r="A7329">
        <f ca="1">32378.7910199232*(((RANDBETWEEN(3800,4910))))</f>
        <v>157619954.684986</v>
      </c>
      <c r="B7329">
        <v>183522303.06756127</v>
      </c>
    </row>
    <row r="7330" spans="1:2" x14ac:dyDescent="0.25">
      <c r="A7330">
        <f ca="1">31133.7122328362*(((RANDBETWEEN(3800,4910))))</f>
        <v>132224875.85285573</v>
      </c>
      <c r="B7330">
        <v>146109132.93516204</v>
      </c>
    </row>
    <row r="7331" spans="1:2" x14ac:dyDescent="0.25">
      <c r="A7331">
        <f ca="1">37204.5592930321*(((RANDBETWEEN(3800,4910))))</f>
        <v>153468807.08375752</v>
      </c>
      <c r="B7331">
        <v>148491039.19706595</v>
      </c>
    </row>
    <row r="7332" spans="1:2" x14ac:dyDescent="0.25">
      <c r="A7332">
        <f ca="1">40704.5657514491*(((RANDBETWEEN(3800,4910))))</f>
        <v>174459768.81071073</v>
      </c>
      <c r="B7332">
        <v>151678245.70945689</v>
      </c>
    </row>
    <row r="7333" spans="1:2" x14ac:dyDescent="0.25">
      <c r="A7333">
        <f ca="1">37140.7252258081*(((RANDBETWEEN(3800,4910))))</f>
        <v>149714263.38523233</v>
      </c>
      <c r="B7333">
        <v>151573465.76866996</v>
      </c>
    </row>
    <row r="7334" spans="1:2" x14ac:dyDescent="0.25">
      <c r="A7334">
        <f ca="1">29790.1433419645*(((RANDBETWEEN(3800,4910))))</f>
        <v>119935117.09474897</v>
      </c>
      <c r="B7334">
        <v>156161104.38550228</v>
      </c>
    </row>
    <row r="7335" spans="1:2" x14ac:dyDescent="0.25">
      <c r="A7335">
        <f ca="1">37304.8141773025*(((RANDBETWEEN(3800,4910))))</f>
        <v>168058187.86874798</v>
      </c>
      <c r="B7335">
        <v>146595159.29061687</v>
      </c>
    </row>
    <row r="7336" spans="1:2" x14ac:dyDescent="0.25">
      <c r="A7336">
        <f ca="1">37591.8021123548*(((RANDBETWEEN(3800,4910))))</f>
        <v>155517285.33881199</v>
      </c>
      <c r="B7336">
        <v>198494388.23390901</v>
      </c>
    </row>
    <row r="7337" spans="1:2" x14ac:dyDescent="0.25">
      <c r="A7337">
        <f ca="1">39376.061918923*(((RANDBETWEEN(3800,4910))))</f>
        <v>187508806.85791135</v>
      </c>
      <c r="B7337">
        <v>145861215.67222273</v>
      </c>
    </row>
    <row r="7338" spans="1:2" x14ac:dyDescent="0.25">
      <c r="A7338">
        <f ca="1">41913.9524641853*(((RANDBETWEEN(3800,4910))))</f>
        <v>173188451.58201361</v>
      </c>
      <c r="B7338">
        <v>168085006.22194284</v>
      </c>
    </row>
    <row r="7339" spans="1:2" x14ac:dyDescent="0.25">
      <c r="A7339">
        <f ca="1">29739.9505501573*(((RANDBETWEEN(3800,4910))))</f>
        <v>113785050.80490188</v>
      </c>
      <c r="B7339">
        <v>180378407.94604725</v>
      </c>
    </row>
    <row r="7340" spans="1:2" x14ac:dyDescent="0.25">
      <c r="A7340">
        <f ca="1">40207.0973761886*(((RANDBETWEEN(3800,4910))))</f>
        <v>196371463.58530489</v>
      </c>
      <c r="B7340">
        <v>160744959.61364186</v>
      </c>
    </row>
    <row r="7341" spans="1:2" x14ac:dyDescent="0.25">
      <c r="A7341">
        <f ca="1">34783.0729917665*(((RANDBETWEEN(3800,4910))))</f>
        <v>166158739.68166855</v>
      </c>
      <c r="B7341">
        <v>202752105.92929173</v>
      </c>
    </row>
    <row r="7342" spans="1:2" x14ac:dyDescent="0.25">
      <c r="A7342">
        <f ca="1">38812.8549526465*(((RANDBETWEEN(3800,4910))))</f>
        <v>165498013.51808465</v>
      </c>
      <c r="B7342">
        <v>175502071.93470532</v>
      </c>
    </row>
    <row r="7343" spans="1:2" x14ac:dyDescent="0.25">
      <c r="A7343">
        <f ca="1">30473.2983754945*(((RANDBETWEEN(3800,4910))))</f>
        <v>124422477.26714414</v>
      </c>
      <c r="B7343">
        <v>173417233.40961319</v>
      </c>
    </row>
    <row r="7344" spans="1:2" x14ac:dyDescent="0.25">
      <c r="A7344">
        <f ca="1">32091.3952254764*(((RANDBETWEEN(3800,4910))))</f>
        <v>125413172.54116161</v>
      </c>
      <c r="B7344">
        <v>156560170.56615871</v>
      </c>
    </row>
    <row r="7345" spans="1:2" x14ac:dyDescent="0.25">
      <c r="A7345">
        <f ca="1">29842.5204743998*(((RANDBETWEEN(3800,4910))))</f>
        <v>144378114.05514637</v>
      </c>
      <c r="B7345">
        <v>163339926.19517988</v>
      </c>
    </row>
    <row r="7346" spans="1:2" x14ac:dyDescent="0.25">
      <c r="A7346">
        <f ca="1">33770.2008385142*(((RANDBETWEEN(3800,4910))))</f>
        <v>160205832.77791113</v>
      </c>
      <c r="B7346">
        <v>201554353.51543546</v>
      </c>
    </row>
    <row r="7347" spans="1:2" x14ac:dyDescent="0.25">
      <c r="A7347">
        <f ca="1">32026.0720643722*(((RANDBETWEEN(3800,4910))))</f>
        <v>129225200.77974182</v>
      </c>
      <c r="B7347">
        <v>150647877.204974</v>
      </c>
    </row>
    <row r="7348" spans="1:2" x14ac:dyDescent="0.25">
      <c r="A7348">
        <f ca="1">31239.386019219*(((RANDBETWEEN(3800,4910))))</f>
        <v>119053300.11924368</v>
      </c>
      <c r="B7348">
        <v>165177334.46442845</v>
      </c>
    </row>
    <row r="7349" spans="1:2" x14ac:dyDescent="0.25">
      <c r="A7349">
        <f ca="1">30813.0487589473*(((RANDBETWEEN(3800,4910))))</f>
        <v>143342302.82662305</v>
      </c>
      <c r="B7349">
        <v>150198771.81475228</v>
      </c>
    </row>
    <row r="7350" spans="1:2" x14ac:dyDescent="0.25">
      <c r="A7350">
        <f ca="1">32987.5177332942*(((RANDBETWEEN(3800,4910))))</f>
        <v>150093205.68648875</v>
      </c>
      <c r="B7350">
        <v>200083672.98429295</v>
      </c>
    </row>
    <row r="7351" spans="1:2" x14ac:dyDescent="0.25">
      <c r="A7351">
        <f ca="1">41757.3679799658*(((RANDBETWEEN(3800,4910))))</f>
        <v>160557079.88296863</v>
      </c>
      <c r="B7351">
        <v>173505391.10308179</v>
      </c>
    </row>
    <row r="7352" spans="1:2" x14ac:dyDescent="0.25">
      <c r="A7352">
        <f ca="1">33040.3956740982*(((RANDBETWEEN(3800,4910))))</f>
        <v>161864898.40740684</v>
      </c>
      <c r="B7352">
        <v>163056928.31882745</v>
      </c>
    </row>
    <row r="7353" spans="1:2" x14ac:dyDescent="0.25">
      <c r="A7353">
        <f ca="1">30862.4685806978*(((RANDBETWEEN(3800,4910))))</f>
        <v>141782180.65972549</v>
      </c>
      <c r="B7353">
        <v>171507692.95388222</v>
      </c>
    </row>
    <row r="7354" spans="1:2" x14ac:dyDescent="0.25">
      <c r="A7354">
        <f ca="1">35738.9581407461*(((RANDBETWEEN(3800,4910))))</f>
        <v>171761432.82442591</v>
      </c>
      <c r="B7354">
        <v>148877940.36273652</v>
      </c>
    </row>
    <row r="7355" spans="1:2" x14ac:dyDescent="0.25">
      <c r="A7355">
        <f ca="1">33553.0945180804*(((RANDBETWEEN(3800,4910))))</f>
        <v>162766061.50720787</v>
      </c>
      <c r="B7355">
        <v>161967298.44083688</v>
      </c>
    </row>
    <row r="7356" spans="1:2" x14ac:dyDescent="0.25">
      <c r="A7356">
        <f ca="1">29798.5838847916*(((RANDBETWEEN(3800,4910))))</f>
        <v>123485331.61857639</v>
      </c>
      <c r="B7356">
        <v>176191435.01251391</v>
      </c>
    </row>
    <row r="7357" spans="1:2" x14ac:dyDescent="0.25">
      <c r="A7357">
        <f ca="1">32645.8594896075*(((RANDBETWEEN(3800,4910))))</f>
        <v>131203709.28873251</v>
      </c>
      <c r="B7357">
        <v>166121685.67899045</v>
      </c>
    </row>
    <row r="7358" spans="1:2" x14ac:dyDescent="0.25">
      <c r="A7358">
        <f ca="1">34230.893013597*(((RANDBETWEEN(3800,4910))))</f>
        <v>149246693.53928301</v>
      </c>
      <c r="B7358">
        <v>161086455.80280983</v>
      </c>
    </row>
    <row r="7359" spans="1:2" x14ac:dyDescent="0.25">
      <c r="A7359">
        <f ca="1">41340.8116323103*(((RANDBETWEEN(3800,4910))))</f>
        <v>191697343.5390228</v>
      </c>
      <c r="B7359">
        <v>187497550.65152875</v>
      </c>
    </row>
    <row r="7360" spans="1:2" x14ac:dyDescent="0.25">
      <c r="A7360">
        <f ca="1">31624.8705730116*(((RANDBETWEEN(3800,4910))))</f>
        <v>137757936.21603864</v>
      </c>
      <c r="B7360">
        <v>195827970.56556311</v>
      </c>
    </row>
    <row r="7361" spans="1:2" x14ac:dyDescent="0.25">
      <c r="A7361">
        <f ca="1">33575.6503612421*(((RANDBETWEEN(3800,4910))))</f>
        <v>132489516.32546145</v>
      </c>
      <c r="B7361">
        <v>152883276.55619639</v>
      </c>
    </row>
    <row r="7362" spans="1:2" x14ac:dyDescent="0.25">
      <c r="A7362">
        <f ca="1">30079.813419541*(((RANDBETWEEN(3800,4910))))</f>
        <v>144383104.41379681</v>
      </c>
      <c r="B7362">
        <v>173003580.6983268</v>
      </c>
    </row>
    <row r="7363" spans="1:2" x14ac:dyDescent="0.25">
      <c r="A7363">
        <f ca="1">38788.4705134724*(((RANDBETWEEN(3800,4910))))</f>
        <v>161825498.98220688</v>
      </c>
      <c r="B7363">
        <v>173615056.3647055</v>
      </c>
    </row>
    <row r="7364" spans="1:2" x14ac:dyDescent="0.25">
      <c r="A7364">
        <f ca="1">31794.5755001521*(((RANDBETWEEN(3800,4910))))</f>
        <v>132392612.38263343</v>
      </c>
      <c r="B7364">
        <v>160250352.6826731</v>
      </c>
    </row>
    <row r="7365" spans="1:2" x14ac:dyDescent="0.25">
      <c r="A7365">
        <f ca="1">32988.2897510651*(((RANDBETWEEN(3800,4910))))</f>
        <v>151416249.95738903</v>
      </c>
      <c r="B7365">
        <v>203382501.6315743</v>
      </c>
    </row>
    <row r="7366" spans="1:2" x14ac:dyDescent="0.25">
      <c r="A7366">
        <f ca="1">27391.4424331529*(((RANDBETWEEN(3800,4910))))</f>
        <v>133451107.53432105</v>
      </c>
      <c r="B7366">
        <v>202344890.3392188</v>
      </c>
    </row>
    <row r="7367" spans="1:2" x14ac:dyDescent="0.25">
      <c r="A7367">
        <f ca="1">33797.7156349336*(((RANDBETWEEN(3800,4910))))</f>
        <v>128938285.14727168</v>
      </c>
      <c r="B7367">
        <v>163307372.98068458</v>
      </c>
    </row>
    <row r="7368" spans="1:2" x14ac:dyDescent="0.25">
      <c r="A7368">
        <f ca="1">36172.8793569239*(((RANDBETWEEN(3800,4910))))</f>
        <v>150081276.45187724</v>
      </c>
      <c r="B7368">
        <v>171438487.27482671</v>
      </c>
    </row>
    <row r="7369" spans="1:2" x14ac:dyDescent="0.25">
      <c r="A7369">
        <f ca="1">31460.4105105685*(((RANDBETWEEN(3800,4910))))</f>
        <v>148178533.50477767</v>
      </c>
      <c r="B7369">
        <v>160607562.35294232</v>
      </c>
    </row>
    <row r="7370" spans="1:2" x14ac:dyDescent="0.25">
      <c r="A7370">
        <f ca="1">33828.6924003355*(((RANDBETWEEN(3800,4910))))</f>
        <v>146478238.09345251</v>
      </c>
      <c r="B7370">
        <v>157338674.19159815</v>
      </c>
    </row>
    <row r="7371" spans="1:2" x14ac:dyDescent="0.25">
      <c r="A7371">
        <f ca="1">37442.6366851057*(((RANDBETWEEN(3800,4910))))</f>
        <v>176092720.33005223</v>
      </c>
      <c r="B7371">
        <v>147023232.50747561</v>
      </c>
    </row>
    <row r="7372" spans="1:2" x14ac:dyDescent="0.25">
      <c r="A7372">
        <f ca="1">30940.5855803016*(((RANDBETWEEN(3800,4910))))</f>
        <v>149319266.01053572</v>
      </c>
      <c r="B7372">
        <v>145740494.51596507</v>
      </c>
    </row>
    <row r="7373" spans="1:2" x14ac:dyDescent="0.25">
      <c r="A7373">
        <f ca="1">33348.6103812519*(((RANDBETWEEN(3800,4910))))</f>
        <v>145866821.80759564</v>
      </c>
      <c r="B7373">
        <v>150149825.09716344</v>
      </c>
    </row>
    <row r="7374" spans="1:2" x14ac:dyDescent="0.25">
      <c r="A7374">
        <f ca="1">31287.856416502*(((RANDBETWEEN(3800,4910))))</f>
        <v>151933830.75853372</v>
      </c>
      <c r="B7374">
        <v>154547755.65502417</v>
      </c>
    </row>
    <row r="7375" spans="1:2" x14ac:dyDescent="0.25">
      <c r="A7375">
        <f ca="1">29079.6779691231*(((RANDBETWEEN(3800,4910))))</f>
        <v>136965283.23456988</v>
      </c>
      <c r="B7375">
        <v>158599361.57628095</v>
      </c>
    </row>
    <row r="7376" spans="1:2" x14ac:dyDescent="0.25">
      <c r="A7376">
        <f ca="1">28992.2064920021*(((RANDBETWEEN(3800,4910))))</f>
        <v>120317656.94180876</v>
      </c>
      <c r="B7376">
        <v>164175838.69601744</v>
      </c>
    </row>
    <row r="7377" spans="1:2" x14ac:dyDescent="0.25">
      <c r="A7377">
        <f ca="1">33968.8308055246*(((RANDBETWEEN(3800,4910))))</f>
        <v>147492663.35758761</v>
      </c>
      <c r="B7377">
        <v>145788302.93426108</v>
      </c>
    </row>
    <row r="7378" spans="1:2" x14ac:dyDescent="0.25">
      <c r="A7378">
        <f ca="1">29098.3341720757*(((RANDBETWEEN(3800,4910))))</f>
        <v>112261373.23586822</v>
      </c>
      <c r="B7378">
        <v>145878292.12052357</v>
      </c>
    </row>
    <row r="7379" spans="1:2" x14ac:dyDescent="0.25">
      <c r="A7379">
        <f ca="1">41016.2424560262*(((RANDBETWEEN(3800,4910))))</f>
        <v>195934590.2124373</v>
      </c>
      <c r="B7379">
        <v>203456704.58285415</v>
      </c>
    </row>
    <row r="7380" spans="1:2" x14ac:dyDescent="0.25">
      <c r="A7380">
        <f ca="1">36485.3752266139*(((RANDBETWEEN(3800,4910))))</f>
        <v>147400915.91552028</v>
      </c>
      <c r="B7380">
        <v>197487236.36052364</v>
      </c>
    </row>
    <row r="7381" spans="1:2" x14ac:dyDescent="0.25">
      <c r="A7381">
        <f ca="1">30364.0885258881*(((RANDBETWEEN(3800,4910))))</f>
        <v>131719416.02530266</v>
      </c>
      <c r="B7381">
        <v>152868478.0108259</v>
      </c>
    </row>
    <row r="7382" spans="1:2" x14ac:dyDescent="0.25">
      <c r="A7382">
        <f ca="1">29680.687605725*(((RANDBETWEEN(3800,4910))))</f>
        <v>125519627.88461113</v>
      </c>
      <c r="B7382">
        <v>154315887.67635882</v>
      </c>
    </row>
    <row r="7383" spans="1:2" x14ac:dyDescent="0.25">
      <c r="A7383">
        <f ca="1">30204.349882448*(((RANDBETWEEN(3800,4910))))</f>
        <v>122116186.57473741</v>
      </c>
      <c r="B7383">
        <v>144843391.9119527</v>
      </c>
    </row>
    <row r="7384" spans="1:2" x14ac:dyDescent="0.25">
      <c r="A7384">
        <f ca="1">32916.6470115496*(((RANDBETWEEN(3800,4910))))</f>
        <v>126597424.40641972</v>
      </c>
      <c r="B7384">
        <v>201504145.66772616</v>
      </c>
    </row>
    <row r="7385" spans="1:2" x14ac:dyDescent="0.25">
      <c r="A7385">
        <f ca="1">32023.7038863601*(((RANDBETWEEN(3800,4910))))</f>
        <v>153937944.58173281</v>
      </c>
      <c r="B7385">
        <v>160958382.1382519</v>
      </c>
    </row>
    <row r="7386" spans="1:2" x14ac:dyDescent="0.25">
      <c r="A7386">
        <f ca="1">32095.8001421639*(((RANDBETWEEN(3800,4910))))</f>
        <v>142120203.02950191</v>
      </c>
      <c r="B7386">
        <v>165390272.89303547</v>
      </c>
    </row>
    <row r="7387" spans="1:2" x14ac:dyDescent="0.25">
      <c r="A7387">
        <f ca="1">39706.6371740761*(((RANDBETWEEN(3800,4910))))</f>
        <v>152552900.02280062</v>
      </c>
      <c r="B7387">
        <v>155754853.40292948</v>
      </c>
    </row>
    <row r="7388" spans="1:2" x14ac:dyDescent="0.25">
      <c r="A7388">
        <f ca="1">30803.4462151953*(((RANDBETWEEN(3800,4910))))</f>
        <v>126324932.92851602</v>
      </c>
      <c r="B7388">
        <v>161201275.92311448</v>
      </c>
    </row>
    <row r="7389" spans="1:2" x14ac:dyDescent="0.25">
      <c r="A7389">
        <f ca="1">38856.0216142294*(((RANDBETWEEN(3800,4910))))</f>
        <v>167080892.94118622</v>
      </c>
      <c r="B7389">
        <v>169650660.10351449</v>
      </c>
    </row>
    <row r="7390" spans="1:2" x14ac:dyDescent="0.25">
      <c r="A7390">
        <f ca="1">31469.6158955434*(((RANDBETWEEN(3800,4910))))</f>
        <v>135224939.50315014</v>
      </c>
      <c r="B7390">
        <v>181844286.99175364</v>
      </c>
    </row>
    <row r="7391" spans="1:2" x14ac:dyDescent="0.25">
      <c r="A7391">
        <f ca="1">28212.3338589892*(((RANDBETWEEN(3800,4910))))</f>
        <v>127745447.71350327</v>
      </c>
      <c r="B7391">
        <v>147447430.01905569</v>
      </c>
    </row>
    <row r="7392" spans="1:2" x14ac:dyDescent="0.25">
      <c r="A7392">
        <f ca="1">29056.1741952284*(((RANDBETWEEN(3800,4910))))</f>
        <v>142113747.9888621</v>
      </c>
      <c r="B7392">
        <v>166573028.92796326</v>
      </c>
    </row>
    <row r="7393" spans="1:2" x14ac:dyDescent="0.25">
      <c r="A7393">
        <f ca="1">37442.9358492865*(((RANDBETWEEN(3800,4910))))</f>
        <v>150221058.62733731</v>
      </c>
      <c r="B7393">
        <v>163423419.21666971</v>
      </c>
    </row>
    <row r="7394" spans="1:2" x14ac:dyDescent="0.25">
      <c r="A7394">
        <f ca="1">30288.1040653303*(((RANDBETWEEN(3800,4910))))</f>
        <v>125544191.35079402</v>
      </c>
      <c r="B7394">
        <v>163243641.79106927</v>
      </c>
    </row>
    <row r="7395" spans="1:2" x14ac:dyDescent="0.25">
      <c r="A7395">
        <f ca="1">30893.6975376763*(((RANDBETWEEN(3800,4910))))</f>
        <v>145787358.68029439</v>
      </c>
      <c r="B7395">
        <v>173172156.47249344</v>
      </c>
    </row>
    <row r="7396" spans="1:2" x14ac:dyDescent="0.25">
      <c r="A7396">
        <f ca="1">28111.6433969322*(((RANDBETWEEN(3800,4910))))</f>
        <v>130662918.50894082</v>
      </c>
      <c r="B7396">
        <v>190667035.20475385</v>
      </c>
    </row>
    <row r="7397" spans="1:2" x14ac:dyDescent="0.25">
      <c r="A7397">
        <f ca="1">35793.7461609551*(((RANDBETWEEN(3800,4910))))</f>
        <v>161501382.67822921</v>
      </c>
      <c r="B7397">
        <v>145514283.16144037</v>
      </c>
    </row>
    <row r="7398" spans="1:2" x14ac:dyDescent="0.25">
      <c r="A7398">
        <f ca="1">32167.8306927209*(((RANDBETWEEN(3800,4910))))</f>
        <v>152153839.17657003</v>
      </c>
      <c r="B7398">
        <v>147034978.4784236</v>
      </c>
    </row>
    <row r="7399" spans="1:2" x14ac:dyDescent="0.25">
      <c r="A7399">
        <f ca="1">38020.1191099786*(((RANDBETWEEN(3800,4910))))</f>
        <v>153030979.41766399</v>
      </c>
      <c r="B7399">
        <v>166998436.14301574</v>
      </c>
    </row>
    <row r="7400" spans="1:2" x14ac:dyDescent="0.25">
      <c r="A7400">
        <f ca="1">32382.3681490085*(((RANDBETWEEN(3800,4910))))</f>
        <v>156730661.84120131</v>
      </c>
      <c r="B7400">
        <v>166550040.25715917</v>
      </c>
    </row>
    <row r="7401" spans="1:2" x14ac:dyDescent="0.25">
      <c r="A7401">
        <f ca="1">41300.273654215*(((RANDBETWEEN(3800,4910))))</f>
        <v>180358295.04795703</v>
      </c>
      <c r="B7401">
        <v>169267627.05944595</v>
      </c>
    </row>
    <row r="7402" spans="1:2" x14ac:dyDescent="0.25">
      <c r="A7402">
        <f ca="1">31183.6748403625*(((RANDBETWEEN(3800,4910))))</f>
        <v>139952332.6835469</v>
      </c>
      <c r="B7402">
        <v>147305115.03416261</v>
      </c>
    </row>
    <row r="7403" spans="1:2" x14ac:dyDescent="0.25">
      <c r="A7403">
        <f ca="1">30562.9324855812*(((RANDBETWEEN(3800,4910))))</f>
        <v>131206669.16060017</v>
      </c>
      <c r="B7403">
        <v>175917338.78405184</v>
      </c>
    </row>
    <row r="7404" spans="1:2" x14ac:dyDescent="0.25">
      <c r="A7404">
        <f ca="1">29837.2240329766*(((RANDBETWEEN(3800,4910))))</f>
        <v>143785582.61491403</v>
      </c>
      <c r="B7404">
        <v>151582965.79372135</v>
      </c>
    </row>
    <row r="7405" spans="1:2" x14ac:dyDescent="0.25">
      <c r="A7405">
        <f ca="1">30548.9234826579*(((RANDBETWEEN(3800,4910))))</f>
        <v>118621469.88316058</v>
      </c>
      <c r="B7405">
        <v>181767957.71977937</v>
      </c>
    </row>
    <row r="7406" spans="1:2" x14ac:dyDescent="0.25">
      <c r="A7406">
        <f ca="1">37334.7518527295*(((RANDBETWEEN(3800,4910))))</f>
        <v>177340071.30046514</v>
      </c>
      <c r="B7406">
        <v>150229311.78696856</v>
      </c>
    </row>
    <row r="7407" spans="1:2" x14ac:dyDescent="0.25">
      <c r="A7407">
        <f ca="1">30131.8662967793*(((RANDBETWEEN(3800,4910))))</f>
        <v>123359860.61901431</v>
      </c>
      <c r="B7407">
        <v>154492767.94962645</v>
      </c>
    </row>
    <row r="7408" spans="1:2" x14ac:dyDescent="0.25">
      <c r="A7408">
        <f ca="1">29286.3708018038*(((RANDBETWEEN(3800,4910))))</f>
        <v>132842977.95698188</v>
      </c>
      <c r="B7408">
        <v>193083537.70516479</v>
      </c>
    </row>
    <row r="7409" spans="1:2" x14ac:dyDescent="0.25">
      <c r="A7409">
        <f ca="1">36494.3396143115*(((RANDBETWEEN(3800,4910))))</f>
        <v>170027128.26307708</v>
      </c>
      <c r="B7409">
        <v>189876331.63265792</v>
      </c>
    </row>
    <row r="7410" spans="1:2" x14ac:dyDescent="0.25">
      <c r="A7410">
        <f ca="1">30507.9521458048*(((RANDBETWEEN(3800,4910))))</f>
        <v>149397441.65800601</v>
      </c>
      <c r="B7410">
        <v>158945499.77789941</v>
      </c>
    </row>
    <row r="7411" spans="1:2" x14ac:dyDescent="0.25">
      <c r="A7411">
        <f ca="1">31128.2481690452*(((RANDBETWEEN(3800,4910))))</f>
        <v>150256053.9119814</v>
      </c>
      <c r="B7411">
        <v>156977236.872778</v>
      </c>
    </row>
    <row r="7412" spans="1:2" x14ac:dyDescent="0.25">
      <c r="A7412">
        <f ca="1">28372.2679499454*(((RANDBETWEEN(3800,4910))))</f>
        <v>132753841.73779431</v>
      </c>
      <c r="B7412">
        <v>143575182.01677021</v>
      </c>
    </row>
    <row r="7413" spans="1:2" x14ac:dyDescent="0.25">
      <c r="A7413">
        <f ca="1">35870.8898859233*(((RANDBETWEEN(3800,4910))))</f>
        <v>157473206.59920326</v>
      </c>
      <c r="B7413">
        <v>181429511.47383192</v>
      </c>
    </row>
    <row r="7414" spans="1:2" x14ac:dyDescent="0.25">
      <c r="A7414">
        <f ca="1">32307.4239124492*(((RANDBETWEEN(3800,4910))))</f>
        <v>143218810.20388722</v>
      </c>
      <c r="B7414">
        <v>169382065.66828656</v>
      </c>
    </row>
    <row r="7415" spans="1:2" x14ac:dyDescent="0.25">
      <c r="A7415">
        <f ca="1">32243.9223028014*(((RANDBETWEEN(3800,4910))))</f>
        <v>154674095.28653821</v>
      </c>
      <c r="B7415">
        <v>185026463.76651496</v>
      </c>
    </row>
    <row r="7416" spans="1:2" x14ac:dyDescent="0.25">
      <c r="A7416">
        <f ca="1">40978.433602035*(((RANDBETWEEN(3800,4910))))</f>
        <v>191820047.69112584</v>
      </c>
      <c r="B7416">
        <v>160264583.20930225</v>
      </c>
    </row>
    <row r="7417" spans="1:2" x14ac:dyDescent="0.25">
      <c r="A7417">
        <f ca="1">29966.9869757654*(((RANDBETWEEN(3800,4910))))</f>
        <v>124422929.92337799</v>
      </c>
      <c r="B7417">
        <v>176885840.88312918</v>
      </c>
    </row>
    <row r="7418" spans="1:2" x14ac:dyDescent="0.25">
      <c r="A7418">
        <f ca="1">34126.5026828264*(((RANDBETWEEN(3800,4910))))</f>
        <v>140532938.04787895</v>
      </c>
      <c r="B7418">
        <v>148610046.74742663</v>
      </c>
    </row>
    <row r="7419" spans="1:2" x14ac:dyDescent="0.25">
      <c r="A7419">
        <f ca="1">32937.8441346364*(((RANDBETWEEN(3800,4910))))</f>
        <v>130894992.59104519</v>
      </c>
      <c r="B7419">
        <v>151553849.19357926</v>
      </c>
    </row>
    <row r="7420" spans="1:2" x14ac:dyDescent="0.25">
      <c r="A7420">
        <f ca="1">30916.8810407755*(((RANDBETWEEN(3800,4910))))</f>
        <v>130500154.87311344</v>
      </c>
      <c r="B7420">
        <v>157136343.44918829</v>
      </c>
    </row>
    <row r="7421" spans="1:2" x14ac:dyDescent="0.25">
      <c r="A7421">
        <f ca="1">33412.9913649424*(((RANDBETWEEN(3800,4910))))</f>
        <v>129508754.53051668</v>
      </c>
      <c r="B7421">
        <v>181336786.61417514</v>
      </c>
    </row>
    <row r="7422" spans="1:2" x14ac:dyDescent="0.25">
      <c r="A7422">
        <f ca="1">36224.1911125441*(((RANDBETWEEN(3800,4910))))</f>
        <v>160509390.8196831</v>
      </c>
      <c r="B7422">
        <v>180678782.73988888</v>
      </c>
    </row>
    <row r="7423" spans="1:2" x14ac:dyDescent="0.25">
      <c r="A7423">
        <f ca="1">36295.5836737674*(((RANDBETWEEN(3800,4910))))</f>
        <v>151425175.08695769</v>
      </c>
      <c r="B7423">
        <v>147550933.92116386</v>
      </c>
    </row>
    <row r="7424" spans="1:2" x14ac:dyDescent="0.25">
      <c r="A7424">
        <f ca="1">28637.4937718323*(((RANDBETWEEN(3800,4910))))</f>
        <v>139292769.70619249</v>
      </c>
      <c r="B7424">
        <v>188026213.76785266</v>
      </c>
    </row>
    <row r="7425" spans="1:2" x14ac:dyDescent="0.25">
      <c r="A7425">
        <f ca="1">42629.0768126151*(((RANDBETWEEN(3800,4910))))</f>
        <v>207859378.53831109</v>
      </c>
      <c r="B7425">
        <v>159539723.03200355</v>
      </c>
    </row>
    <row r="7426" spans="1:2" x14ac:dyDescent="0.25">
      <c r="A7426">
        <f ca="1">37188.5000886251*(((RANDBETWEEN(3800,4910))))</f>
        <v>146448313.34900573</v>
      </c>
      <c r="B7426">
        <v>199146068.52077556</v>
      </c>
    </row>
    <row r="7427" spans="1:2" x14ac:dyDescent="0.25">
      <c r="A7427">
        <f ca="1">30052.8163963012*(((RANDBETWEEN(3800,4910))))</f>
        <v>118017409.98827495</v>
      </c>
      <c r="B7427">
        <v>200090864.35201469</v>
      </c>
    </row>
    <row r="7428" spans="1:2" x14ac:dyDescent="0.25">
      <c r="A7428">
        <f ca="1">38599.5608367516*(((RANDBETWEEN(3800,4910))))</f>
        <v>165553516.42882752</v>
      </c>
      <c r="B7428">
        <v>146191667.76138669</v>
      </c>
    </row>
    <row r="7429" spans="1:2" x14ac:dyDescent="0.25">
      <c r="A7429">
        <f ca="1">34801.0815852514*(((RANDBETWEEN(3800,4910))))</f>
        <v>141640402.05197328</v>
      </c>
      <c r="B7429">
        <v>171129599.62634584</v>
      </c>
    </row>
    <row r="7430" spans="1:2" x14ac:dyDescent="0.25">
      <c r="A7430">
        <f ca="1">34732.6750879485*(((RANDBETWEEN(3800,4910))))</f>
        <v>142681829.26129264</v>
      </c>
      <c r="B7430">
        <v>203500986.4537051</v>
      </c>
    </row>
    <row r="7431" spans="1:2" x14ac:dyDescent="0.25">
      <c r="A7431">
        <f ca="1">39849.2049565647*(((RANDBETWEEN(3800,4910))))</f>
        <v>164577216.4706122</v>
      </c>
      <c r="B7431">
        <v>172118701.53479889</v>
      </c>
    </row>
    <row r="7432" spans="1:2" x14ac:dyDescent="0.25">
      <c r="A7432">
        <f ca="1">34459.226442046*(((RANDBETWEEN(3800,4910))))</f>
        <v>157685420.19880232</v>
      </c>
      <c r="B7432">
        <v>152143328.01516253</v>
      </c>
    </row>
    <row r="7433" spans="1:2" x14ac:dyDescent="0.25">
      <c r="A7433">
        <f ca="1">32036.3584747096*(((RANDBETWEEN(3800,4910))))</f>
        <v>151852339.1701237</v>
      </c>
      <c r="B7433">
        <v>144977693.52597991</v>
      </c>
    </row>
    <row r="7434" spans="1:2" x14ac:dyDescent="0.25">
      <c r="A7434">
        <f ca="1">30294.1535877327*(((RANDBETWEEN(3800,4910))))</f>
        <v>143442817.23791426</v>
      </c>
      <c r="B7434">
        <v>173289266.43894517</v>
      </c>
    </row>
    <row r="7435" spans="1:2" x14ac:dyDescent="0.25">
      <c r="A7435">
        <f ca="1">35351.6006256397*(((RANDBETWEEN(3800,4910))))</f>
        <v>142148786.11569706</v>
      </c>
      <c r="B7435">
        <v>200202303.06186187</v>
      </c>
    </row>
    <row r="7436" spans="1:2" x14ac:dyDescent="0.25">
      <c r="A7436">
        <f ca="1">33035.6285178631*(((RANDBETWEEN(3800,4910))))</f>
        <v>140996062.51423991</v>
      </c>
      <c r="B7436">
        <v>182735950.81216729</v>
      </c>
    </row>
    <row r="7437" spans="1:2" x14ac:dyDescent="0.25">
      <c r="A7437">
        <f ca="1">29521.083512243*(((RANDBETWEEN(3800,4910))))</f>
        <v>129774683.11982043</v>
      </c>
      <c r="B7437">
        <v>176299340.61002409</v>
      </c>
    </row>
    <row r="7438" spans="1:2" x14ac:dyDescent="0.25">
      <c r="A7438">
        <f ca="1">36214.9261208207*(((RANDBETWEEN(3800,4910))))</f>
        <v>148481197.09536466</v>
      </c>
      <c r="B7438">
        <v>149691250.02635676</v>
      </c>
    </row>
    <row r="7439" spans="1:2" x14ac:dyDescent="0.25">
      <c r="A7439">
        <f ca="1">34512.7598220717*(((RANDBETWEEN(3800,4910))))</f>
        <v>159863103.49583623</v>
      </c>
      <c r="B7439">
        <v>145161674.7090379</v>
      </c>
    </row>
    <row r="7440" spans="1:2" x14ac:dyDescent="0.25">
      <c r="A7440">
        <f ca="1">31909.8061507138*(((RANDBETWEEN(3800,4910))))</f>
        <v>153741446.03413895</v>
      </c>
      <c r="B7440">
        <v>185838086.5296973</v>
      </c>
    </row>
    <row r="7441" spans="1:2" x14ac:dyDescent="0.25">
      <c r="A7441">
        <f ca="1">38139.7590283733*(((RANDBETWEEN(3800,4910))))</f>
        <v>179600125.26460987</v>
      </c>
      <c r="B7441">
        <v>147190592.41763324</v>
      </c>
    </row>
    <row r="7442" spans="1:2" x14ac:dyDescent="0.25">
      <c r="A7442">
        <f ca="1">32510.6878433276*(((RANDBETWEEN(3800,4910))))</f>
        <v>137617741.64080581</v>
      </c>
      <c r="B7442">
        <v>146471347.7905938</v>
      </c>
    </row>
    <row r="7443" spans="1:2" x14ac:dyDescent="0.25">
      <c r="A7443">
        <f ca="1">36110.3037373655*(((RANDBETWEEN(3800,4910))))</f>
        <v>174051664.01410183</v>
      </c>
      <c r="B7443">
        <v>154799460.21606663</v>
      </c>
    </row>
    <row r="7444" spans="1:2" x14ac:dyDescent="0.25">
      <c r="A7444">
        <f ca="1">32166.4644555837*(((RANDBETWEEN(3800,4910))))</f>
        <v>144491758.3344821</v>
      </c>
      <c r="B7444">
        <v>145369338.46585634</v>
      </c>
    </row>
    <row r="7445" spans="1:2" x14ac:dyDescent="0.25">
      <c r="A7445">
        <f ca="1">39268.7337149441*(((RANDBETWEEN(3800,4910))))</f>
        <v>173999759.09091741</v>
      </c>
      <c r="B7445">
        <v>143868543.58535957</v>
      </c>
    </row>
    <row r="7446" spans="1:2" x14ac:dyDescent="0.25">
      <c r="A7446">
        <f ca="1">30121.2673079422*(((RANDBETWEEN(3800,4910))))</f>
        <v>141238622.40694118</v>
      </c>
      <c r="B7446">
        <v>165543246.59254557</v>
      </c>
    </row>
    <row r="7447" spans="1:2" x14ac:dyDescent="0.25">
      <c r="A7447">
        <f ca="1">40867.1346812589*(((RANDBETWEEN(3800,4910))))</f>
        <v>174093993.74216306</v>
      </c>
      <c r="B7447">
        <v>178375019.21812212</v>
      </c>
    </row>
    <row r="7448" spans="1:2" x14ac:dyDescent="0.25">
      <c r="A7448">
        <f ca="1">34730.8381877053*(((RANDBETWEEN(3800,4910))))</f>
        <v>145001249.43366948</v>
      </c>
      <c r="B7448">
        <v>153991770.11191499</v>
      </c>
    </row>
    <row r="7449" spans="1:2" x14ac:dyDescent="0.25">
      <c r="A7449">
        <f ca="1">30513.4580417964*(((RANDBETWEEN(3800,4910))))</f>
        <v>137768263.05871084</v>
      </c>
      <c r="B7449">
        <v>151755549.9622193</v>
      </c>
    </row>
    <row r="7450" spans="1:2" x14ac:dyDescent="0.25">
      <c r="A7450">
        <f ca="1">37810.9234382707*(((RANDBETWEEN(3800,4910))))</f>
        <v>173930247.81604517</v>
      </c>
      <c r="B7450">
        <v>160809574.24776882</v>
      </c>
    </row>
    <row r="7451" spans="1:2" x14ac:dyDescent="0.25">
      <c r="A7451">
        <f ca="1">35567.7651595602*(((RANDBETWEEN(3800,4910))))</f>
        <v>143409229.12334669</v>
      </c>
      <c r="B7451">
        <v>178430781.70627853</v>
      </c>
    </row>
    <row r="7452" spans="1:2" x14ac:dyDescent="0.25">
      <c r="A7452">
        <f ca="1">33133.8237080326*(((RANDBETWEEN(3800,4910))))</f>
        <v>143270653.71353289</v>
      </c>
      <c r="B7452">
        <v>154963041.50205761</v>
      </c>
    </row>
    <row r="7453" spans="1:2" x14ac:dyDescent="0.25">
      <c r="A7453">
        <f ca="1">38740.6805279328*(((RANDBETWEEN(3800,4910))))</f>
        <v>181926235.75917223</v>
      </c>
      <c r="B7453">
        <v>146400281.23956394</v>
      </c>
    </row>
    <row r="7454" spans="1:2" x14ac:dyDescent="0.25">
      <c r="A7454">
        <f ca="1">42291.3756833334*(((RANDBETWEEN(3800,4910))))</f>
        <v>197669889.94390041</v>
      </c>
      <c r="B7454">
        <v>174929009.06814963</v>
      </c>
    </row>
    <row r="7455" spans="1:2" x14ac:dyDescent="0.25">
      <c r="A7455">
        <f ca="1">32975.2072463273*(((RANDBETWEEN(3800,4910))))</f>
        <v>142848597.79108998</v>
      </c>
      <c r="B7455">
        <v>149711245.6503416</v>
      </c>
    </row>
    <row r="7456" spans="1:2" x14ac:dyDescent="0.25">
      <c r="A7456">
        <f ca="1">33017.9429079069*(((RANDBETWEEN(3800,4910))))</f>
        <v>159905897.50299335</v>
      </c>
      <c r="B7456">
        <v>196612381.4337737</v>
      </c>
    </row>
    <row r="7457" spans="1:2" x14ac:dyDescent="0.25">
      <c r="A7457">
        <f ca="1">29073.1851801153*(((RANDBETWEEN(3800,4910))))</f>
        <v>131381723.828941</v>
      </c>
      <c r="B7457">
        <v>159883702.54556763</v>
      </c>
    </row>
    <row r="7458" spans="1:2" x14ac:dyDescent="0.25">
      <c r="A7458">
        <f ca="1">29658.8709057445*(((RANDBETWEEN(3800,4910))))</f>
        <v>143252346.47474617</v>
      </c>
      <c r="B7458">
        <v>182870496.7250787</v>
      </c>
    </row>
    <row r="7459" spans="1:2" x14ac:dyDescent="0.25">
      <c r="A7459">
        <f ca="1">39204.6960442531*(((RANDBETWEEN(3800,4910))))</f>
        <v>189319477.19769806</v>
      </c>
      <c r="B7459">
        <v>189566917.87536645</v>
      </c>
    </row>
    <row r="7460" spans="1:2" x14ac:dyDescent="0.25">
      <c r="A7460">
        <f ca="1">33470.7613563504*(((RANDBETWEEN(3800,4910))))</f>
        <v>149446949.45610446</v>
      </c>
      <c r="B7460">
        <v>154976466.84636259</v>
      </c>
    </row>
    <row r="7461" spans="1:2" x14ac:dyDescent="0.25">
      <c r="A7461">
        <f ca="1">29751.3947333882*(((RANDBETWEEN(3800,4910))))</f>
        <v>119362595.67035346</v>
      </c>
      <c r="B7461">
        <v>163364861.60584736</v>
      </c>
    </row>
    <row r="7462" spans="1:2" x14ac:dyDescent="0.25">
      <c r="A7462">
        <f ca="1">36269.5530995086*(((RANDBETWEEN(3800,4910))))</f>
        <v>154580835.3101055</v>
      </c>
      <c r="B7462">
        <v>163718728.93178943</v>
      </c>
    </row>
    <row r="7463" spans="1:2" x14ac:dyDescent="0.25">
      <c r="A7463">
        <f ca="1">33711.9833566274*(((RANDBETWEEN(3800,4910))))</f>
        <v>159794801.11041376</v>
      </c>
      <c r="B7463">
        <v>203238834.16427281</v>
      </c>
    </row>
    <row r="7464" spans="1:2" x14ac:dyDescent="0.25">
      <c r="A7464">
        <f ca="1">36088.8844749086*(((RANDBETWEEN(3800,4910))))</f>
        <v>158971536.11197251</v>
      </c>
      <c r="B7464">
        <v>158228874.52961573</v>
      </c>
    </row>
    <row r="7465" spans="1:2" x14ac:dyDescent="0.25">
      <c r="A7465">
        <f ca="1">35212.4685261365*(((RANDBETWEEN(3800,4910))))</f>
        <v>163491491.36685163</v>
      </c>
      <c r="B7465">
        <v>196985546.79830167</v>
      </c>
    </row>
    <row r="7466" spans="1:2" x14ac:dyDescent="0.25">
      <c r="A7466">
        <f ca="1">30137.6489765752*(((RANDBETWEEN(3800,4910))))</f>
        <v>123775324.34679441</v>
      </c>
      <c r="B7466">
        <v>169951940.31597793</v>
      </c>
    </row>
    <row r="7467" spans="1:2" x14ac:dyDescent="0.25">
      <c r="A7467">
        <f ca="1">39391.4493984232*(((RANDBETWEEN(3800,4910))))</f>
        <v>150396553.80317974</v>
      </c>
      <c r="B7467">
        <v>153093853.07754329</v>
      </c>
    </row>
    <row r="7468" spans="1:2" x14ac:dyDescent="0.25">
      <c r="A7468">
        <f ca="1">39251.826967359*(((RANDBETWEEN(3800,4910))))</f>
        <v>172433275.86760813</v>
      </c>
      <c r="B7468">
        <v>156611674.93342856</v>
      </c>
    </row>
    <row r="7469" spans="1:2" x14ac:dyDescent="0.25">
      <c r="A7469">
        <f ca="1">32716.3346586339*(((RANDBETWEEN(3800,4910))))</f>
        <v>140189494.01224646</v>
      </c>
      <c r="B7469">
        <v>167651690.52343792</v>
      </c>
    </row>
    <row r="7470" spans="1:2" x14ac:dyDescent="0.25">
      <c r="A7470">
        <f ca="1">40030.5217778242*(((RANDBETWEEN(3800,4910))))</f>
        <v>186702353.57177189</v>
      </c>
      <c r="B7470">
        <v>188968739.18692017</v>
      </c>
    </row>
    <row r="7471" spans="1:2" x14ac:dyDescent="0.25">
      <c r="A7471">
        <f ca="1">40604.4682963064*(((RANDBETWEEN(3800,4910))))</f>
        <v>158601053.16537291</v>
      </c>
      <c r="B7471">
        <v>164781565.79006818</v>
      </c>
    </row>
    <row r="7472" spans="1:2" x14ac:dyDescent="0.25">
      <c r="A7472">
        <f ca="1">30726.88572755*(((RANDBETWEEN(3800,4910))))</f>
        <v>129268008.25580277</v>
      </c>
      <c r="B7472">
        <v>184746968.90299848</v>
      </c>
    </row>
    <row r="7473" spans="1:2" x14ac:dyDescent="0.25">
      <c r="A7473">
        <f ca="1">29443.318417453*(((RANDBETWEEN(3800,4910))))</f>
        <v>136940873.95957381</v>
      </c>
      <c r="B7473">
        <v>194012637.62711686</v>
      </c>
    </row>
    <row r="7474" spans="1:2" x14ac:dyDescent="0.25">
      <c r="A7474">
        <f ca="1">29657.5819318651*(((RANDBETWEEN(3800,4910))))</f>
        <v>125421913.98985744</v>
      </c>
      <c r="B7474">
        <v>180148734.05511698</v>
      </c>
    </row>
    <row r="7475" spans="1:2" x14ac:dyDescent="0.25">
      <c r="A7475">
        <f ca="1">36598.9405013076*(((RANDBETWEEN(3800,4910))))</f>
        <v>167037564.44796768</v>
      </c>
      <c r="B7475">
        <v>164650892.48808241</v>
      </c>
    </row>
    <row r="7476" spans="1:2" x14ac:dyDescent="0.25">
      <c r="A7476">
        <f ca="1">41140.9529639312*(((RANDBETWEEN(3800,4910))))</f>
        <v>194884694.19014207</v>
      </c>
      <c r="B7476">
        <v>147714925.02655894</v>
      </c>
    </row>
    <row r="7477" spans="1:2" x14ac:dyDescent="0.25">
      <c r="A7477">
        <f ca="1">31984.3817820361*(((RANDBETWEEN(3800,4910))))</f>
        <v>132959075.06792413</v>
      </c>
      <c r="B7477">
        <v>189350470.88007453</v>
      </c>
    </row>
    <row r="7478" spans="1:2" x14ac:dyDescent="0.25">
      <c r="A7478">
        <f ca="1">28903.9408421527*(((RANDBETWEEN(3800,4910))))</f>
        <v>122061342.17641078</v>
      </c>
      <c r="B7478">
        <v>145695911.79369122</v>
      </c>
    </row>
    <row r="7479" spans="1:2" x14ac:dyDescent="0.25">
      <c r="A7479">
        <f ca="1">38578.9939380052*(((RANDBETWEEN(3800,4910))))</f>
        <v>175727317.38761353</v>
      </c>
      <c r="B7479">
        <v>155169421.70951414</v>
      </c>
    </row>
    <row r="7480" spans="1:2" x14ac:dyDescent="0.25">
      <c r="A7480">
        <f ca="1">35929.6500393131*(((RANDBETWEEN(3800,4910))))</f>
        <v>158306038.0732134</v>
      </c>
      <c r="B7480">
        <v>197080591.22217202</v>
      </c>
    </row>
    <row r="7481" spans="1:2" x14ac:dyDescent="0.25">
      <c r="A7481">
        <f ca="1">29432.1066259742*(((RANDBETWEEN(3800,4910))))</f>
        <v>143510951.90825006</v>
      </c>
      <c r="B7481">
        <v>164087890.12701368</v>
      </c>
    </row>
    <row r="7482" spans="1:2" x14ac:dyDescent="0.25">
      <c r="A7482">
        <f ca="1">33913.9508878587*(((RANDBETWEEN(3800,4910))))</f>
        <v>156784194.95457074</v>
      </c>
      <c r="B7482">
        <v>148491514.99314994</v>
      </c>
    </row>
    <row r="7483" spans="1:2" x14ac:dyDescent="0.25">
      <c r="A7483">
        <f ca="1">36066.5629199288*(((RANDBETWEEN(3800,4910))))</f>
        <v>172362104.19433996</v>
      </c>
      <c r="B7483">
        <v>167106280.18161488</v>
      </c>
    </row>
    <row r="7484" spans="1:2" x14ac:dyDescent="0.25">
      <c r="A7484">
        <f ca="1">28694.3404658159*(((RANDBETWEEN(3800,4910))))</f>
        <v>133113045.4209199</v>
      </c>
      <c r="B7484">
        <v>179279706.68000966</v>
      </c>
    </row>
    <row r="7485" spans="1:2" x14ac:dyDescent="0.25">
      <c r="A7485">
        <f ca="1">31643.9723133263*(((RANDBETWEEN(3800,4910))))</f>
        <v>146511591.8107006</v>
      </c>
      <c r="B7485">
        <v>155793473.92154801</v>
      </c>
    </row>
    <row r="7486" spans="1:2" x14ac:dyDescent="0.25">
      <c r="A7486">
        <f ca="1">29945.1946061116*(((RANDBETWEEN(3800,4910))))</f>
        <v>137029210.51756662</v>
      </c>
      <c r="B7486">
        <v>156752017.78455833</v>
      </c>
    </row>
    <row r="7487" spans="1:2" x14ac:dyDescent="0.25">
      <c r="A7487">
        <f ca="1">31108.6783232094*(((RANDBETWEEN(3800,4910))))</f>
        <v>146926287.72051817</v>
      </c>
      <c r="B7487">
        <v>195474659.99560151</v>
      </c>
    </row>
    <row r="7488" spans="1:2" x14ac:dyDescent="0.25">
      <c r="A7488">
        <f ca="1">32106.6733492479*(((RANDBETWEEN(3800,4910))))</f>
        <v>129325680.25077057</v>
      </c>
      <c r="B7488">
        <v>168103581.85911947</v>
      </c>
    </row>
    <row r="7489" spans="1:2" x14ac:dyDescent="0.25">
      <c r="A7489">
        <f ca="1">38143.4253685091*(((RANDBETWEEN(3800,4910))))</f>
        <v>175955621.22493231</v>
      </c>
      <c r="B7489">
        <v>198653885.4968515</v>
      </c>
    </row>
    <row r="7490" spans="1:2" x14ac:dyDescent="0.25">
      <c r="A7490">
        <f ca="1">32303.4672349605*(((RANDBETWEEN(3800,4910))))</f>
        <v>149209715.15828237</v>
      </c>
      <c r="B7490">
        <v>166015859.97087508</v>
      </c>
    </row>
    <row r="7491" spans="1:2" x14ac:dyDescent="0.25">
      <c r="A7491">
        <f ca="1">30263.2399827447*(((RANDBETWEEN(3800,4910))))</f>
        <v>124593759.00895998</v>
      </c>
      <c r="B7491">
        <v>145370636.52427661</v>
      </c>
    </row>
    <row r="7492" spans="1:2" x14ac:dyDescent="0.25">
      <c r="A7492">
        <f ca="1">33124.2619971363*(((RANDBETWEEN(3800,4910))))</f>
        <v>147469214.41125068</v>
      </c>
      <c r="B7492">
        <v>167939008.32309213</v>
      </c>
    </row>
    <row r="7493" spans="1:2" x14ac:dyDescent="0.25">
      <c r="A7493">
        <f ca="1">34059.2691992203*(((RANDBETWEEN(3800,4910))))</f>
        <v>154220370.93406963</v>
      </c>
      <c r="B7493">
        <v>158926783.63532829</v>
      </c>
    </row>
    <row r="7494" spans="1:2" x14ac:dyDescent="0.25">
      <c r="A7494">
        <f ca="1">31445.93068734*(((RANDBETWEEN(3800,4910))))</f>
        <v>133833881.00531924</v>
      </c>
      <c r="B7494">
        <v>173659193.88405493</v>
      </c>
    </row>
    <row r="7495" spans="1:2" x14ac:dyDescent="0.25">
      <c r="A7495">
        <f ca="1">34211.6093272454*(((RANDBETWEEN(3800,4910))))</f>
        <v>137770150.76081735</v>
      </c>
      <c r="B7495">
        <v>200492294.00918785</v>
      </c>
    </row>
    <row r="7496" spans="1:2" x14ac:dyDescent="0.25">
      <c r="A7496">
        <f ca="1">28869.9425090979*(((RANDBETWEEN(3800,4910))))</f>
        <v>113170174.63566363</v>
      </c>
      <c r="B7496">
        <v>187092419.72085881</v>
      </c>
    </row>
    <row r="7497" spans="1:2" x14ac:dyDescent="0.25">
      <c r="A7497">
        <f ca="1">30780.4880911381*(((RANDBETWEEN(3800,4910))))</f>
        <v>147900245.27791852</v>
      </c>
      <c r="B7497">
        <v>147229498.0087328</v>
      </c>
    </row>
    <row r="7498" spans="1:2" x14ac:dyDescent="0.25">
      <c r="A7498">
        <f ca="1">40574.9559407278*(((RANDBETWEEN(3800,4910))))</f>
        <v>172849312.30750036</v>
      </c>
      <c r="B7498">
        <v>168611190.13219717</v>
      </c>
    </row>
    <row r="7499" spans="1:2" x14ac:dyDescent="0.25">
      <c r="A7499">
        <f ca="1">30209.5080943426*(((RANDBETWEEN(3800,4910))))</f>
        <v>136939700.19165489</v>
      </c>
      <c r="B7499">
        <v>160845447.03682312</v>
      </c>
    </row>
    <row r="7500" spans="1:2" x14ac:dyDescent="0.25">
      <c r="A7500">
        <f ca="1">31826.3447726992*(((RANDBETWEEN(3800,4910))))</f>
        <v>131920199.0828381</v>
      </c>
      <c r="B7500">
        <v>154476110.52926117</v>
      </c>
    </row>
    <row r="7501" spans="1:2" x14ac:dyDescent="0.25">
      <c r="A7501">
        <f ca="1">29720.8002296109*(((RANDBETWEEN(3800,4910))))</f>
        <v>117456602.50742225</v>
      </c>
      <c r="B7501">
        <v>158773276.05240604</v>
      </c>
    </row>
    <row r="7502" spans="1:2" x14ac:dyDescent="0.25">
      <c r="A7502">
        <f ca="1">35194.8564142201*(((RANDBETWEEN(3800,4910))))</f>
        <v>144369301.01113087</v>
      </c>
      <c r="B7502">
        <v>183339656.96600717</v>
      </c>
    </row>
    <row r="7503" spans="1:2" x14ac:dyDescent="0.25">
      <c r="A7503">
        <f ca="1">35737.3668754118*(((RANDBETWEEN(3800,4910))))</f>
        <v>151955283.95425105</v>
      </c>
      <c r="B7503">
        <v>180068742.88141906</v>
      </c>
    </row>
    <row r="7504" spans="1:2" x14ac:dyDescent="0.25">
      <c r="A7504">
        <f ca="1">34645.2614141101*(((RANDBETWEEN(3800,4910))))</f>
        <v>156319419.50046477</v>
      </c>
      <c r="B7504">
        <v>170037634.40204221</v>
      </c>
    </row>
    <row r="7505" spans="1:2" x14ac:dyDescent="0.25">
      <c r="A7505">
        <f ca="1">36103.6443631951*(((RANDBETWEEN(3800,4910))))</f>
        <v>172214383.61244041</v>
      </c>
      <c r="B7505">
        <v>144026168.90980947</v>
      </c>
    </row>
    <row r="7506" spans="1:2" x14ac:dyDescent="0.25">
      <c r="A7506">
        <f ca="1">32529.1830318403*(((RANDBETWEEN(3800,4910))))</f>
        <v>150967938.45077091</v>
      </c>
      <c r="B7506">
        <v>166876309.56236845</v>
      </c>
    </row>
    <row r="7507" spans="1:2" x14ac:dyDescent="0.25">
      <c r="A7507">
        <f ca="1">33912.1410341805*(((RANDBETWEEN(3800,4910))))</f>
        <v>151044676.16623995</v>
      </c>
      <c r="B7507">
        <v>187666429.47913432</v>
      </c>
    </row>
    <row r="7508" spans="1:2" x14ac:dyDescent="0.25">
      <c r="A7508">
        <f ca="1">38364.1654202365*(((RANDBETWEEN(3800,4910))))</f>
        <v>174441860.16581556</v>
      </c>
      <c r="B7508">
        <v>147675362.79437265</v>
      </c>
    </row>
    <row r="7509" spans="1:2" x14ac:dyDescent="0.25">
      <c r="A7509">
        <f ca="1">30372.7792555285*(((RANDBETWEEN(3800,4910))))</f>
        <v>136373778.85732293</v>
      </c>
      <c r="B7509">
        <v>169361404.48811311</v>
      </c>
    </row>
    <row r="7510" spans="1:2" x14ac:dyDescent="0.25">
      <c r="A7510">
        <f ca="1">30813.1565753663*(((RANDBETWEEN(3800,4910))))</f>
        <v>141617267.62038341</v>
      </c>
      <c r="B7510">
        <v>149834119.01840052</v>
      </c>
    </row>
    <row r="7511" spans="1:2" x14ac:dyDescent="0.25">
      <c r="A7511">
        <f ca="1">30451.6290217063*(((RANDBETWEEN(3800,4910))))</f>
        <v>134261232.35670313</v>
      </c>
      <c r="B7511">
        <v>170821307.15306044</v>
      </c>
    </row>
    <row r="7512" spans="1:2" x14ac:dyDescent="0.25">
      <c r="A7512">
        <f ca="1">31631.6730170126*(((RANDBETWEEN(3800,4910))))</f>
        <v>136237615.68427324</v>
      </c>
      <c r="B7512">
        <v>190454829.39678717</v>
      </c>
    </row>
    <row r="7513" spans="1:2" x14ac:dyDescent="0.25">
      <c r="A7513">
        <f ca="1">40228.0813473021*(((RANDBETWEEN(3800,4910))))</f>
        <v>175072610.02345896</v>
      </c>
      <c r="B7513">
        <v>201140607.55548742</v>
      </c>
    </row>
    <row r="7514" spans="1:2" x14ac:dyDescent="0.25">
      <c r="A7514">
        <f ca="1">31869.3259927127*(((RANDBETWEEN(3800,4910))))</f>
        <v>122919990.35389307</v>
      </c>
      <c r="B7514">
        <v>171649391.90147042</v>
      </c>
    </row>
    <row r="7515" spans="1:2" x14ac:dyDescent="0.25">
      <c r="A7515">
        <f ca="1">31820.0315171446*(((RANDBETWEEN(3800,4910))))</f>
        <v>140358159.02212462</v>
      </c>
      <c r="B7515">
        <v>188912117.58298272</v>
      </c>
    </row>
    <row r="7516" spans="1:2" x14ac:dyDescent="0.25">
      <c r="A7516">
        <f ca="1">30012.6507200971*(((RANDBETWEEN(3800,4910))))</f>
        <v>133556295.70443217</v>
      </c>
      <c r="B7516">
        <v>153483711.02519029</v>
      </c>
    </row>
    <row r="7517" spans="1:2" x14ac:dyDescent="0.25">
      <c r="A7517">
        <f ca="1">32714.949522462*(((RANDBETWEEN(3800,4910))))</f>
        <v>137729937.48956513</v>
      </c>
      <c r="B7517">
        <v>184691649.52114388</v>
      </c>
    </row>
    <row r="7518" spans="1:2" x14ac:dyDescent="0.25">
      <c r="A7518">
        <f ca="1">37832.1250564964*(((RANDBETWEEN(3800,4910))))</f>
        <v>150004375.84900835</v>
      </c>
      <c r="B7518">
        <v>166460617.47884679</v>
      </c>
    </row>
    <row r="7519" spans="1:2" x14ac:dyDescent="0.25">
      <c r="A7519">
        <f ca="1">32259.039415705*(((RANDBETWEEN(3800,4910))))</f>
        <v>138165465.81746438</v>
      </c>
      <c r="B7519">
        <v>194025960.30222243</v>
      </c>
    </row>
    <row r="7520" spans="1:2" x14ac:dyDescent="0.25">
      <c r="A7520">
        <f ca="1">30801.9856016524*(((RANDBETWEEN(3800,4910))))</f>
        <v>136606806.14332849</v>
      </c>
      <c r="B7520">
        <v>178481392.06040114</v>
      </c>
    </row>
    <row r="7521" spans="1:2" x14ac:dyDescent="0.25">
      <c r="A7521">
        <f ca="1">43097.7559302415*(((RANDBETWEEN(3800,4910))))</f>
        <v>167607172.81270924</v>
      </c>
      <c r="B7521">
        <v>151584850.87465006</v>
      </c>
    </row>
    <row r="7522" spans="1:2" x14ac:dyDescent="0.25">
      <c r="A7522">
        <f ca="1">29478.845707076*(((RANDBETWEEN(3800,4910))))</f>
        <v>144239992.0447228</v>
      </c>
      <c r="B7522">
        <v>149467725.33051586</v>
      </c>
    </row>
    <row r="7523" spans="1:2" x14ac:dyDescent="0.25">
      <c r="A7523">
        <f ca="1">33039.2790366697*(((RANDBETWEEN(3800,4910))))</f>
        <v>161132563.8618384</v>
      </c>
      <c r="B7523">
        <v>196137110.05953389</v>
      </c>
    </row>
    <row r="7524" spans="1:2" x14ac:dyDescent="0.25">
      <c r="A7524">
        <f ca="1">29316.4410658394*(((RANDBETWEEN(3800,4910))))</f>
        <v>128054214.57558668</v>
      </c>
      <c r="B7524">
        <v>166503928.07566205</v>
      </c>
    </row>
    <row r="7525" spans="1:2" x14ac:dyDescent="0.25">
      <c r="A7525">
        <f ca="1">32866.1809213061*(((RANDBETWEEN(3800,4910))))</f>
        <v>154339585.60645324</v>
      </c>
      <c r="B7525">
        <v>177048092.42677727</v>
      </c>
    </row>
    <row r="7526" spans="1:2" x14ac:dyDescent="0.25">
      <c r="A7526">
        <f ca="1">35232.4629496782*(((RANDBETWEEN(3800,4910))))</f>
        <v>159391662.38434428</v>
      </c>
      <c r="B7526">
        <v>181269402.06906828</v>
      </c>
    </row>
    <row r="7527" spans="1:2" x14ac:dyDescent="0.25">
      <c r="A7527">
        <f ca="1">38287.6042523741*(((RANDBETWEEN(3800,4910))))</f>
        <v>168810047.14871746</v>
      </c>
      <c r="B7527">
        <v>147849866.53284273</v>
      </c>
    </row>
    <row r="7528" spans="1:2" x14ac:dyDescent="0.25">
      <c r="A7528">
        <f ca="1">32687.3780463255*(((RANDBETWEEN(3800,4910))))</f>
        <v>129605453.95368075</v>
      </c>
      <c r="B7528">
        <v>150196859.17183274</v>
      </c>
    </row>
    <row r="7529" spans="1:2" x14ac:dyDescent="0.25">
      <c r="A7529">
        <f ca="1">39667.5047400986*(((RANDBETWEEN(3800,4910))))</f>
        <v>166246512.36575308</v>
      </c>
      <c r="B7529">
        <v>150801160.22110417</v>
      </c>
    </row>
    <row r="7530" spans="1:2" x14ac:dyDescent="0.25">
      <c r="A7530">
        <f ca="1">27703.0245418833*(((RANDBETWEEN(3800,4910))))</f>
        <v>114274976.23526852</v>
      </c>
      <c r="B7530">
        <v>158123166.45763966</v>
      </c>
    </row>
    <row r="7531" spans="1:2" x14ac:dyDescent="0.25">
      <c r="A7531">
        <f ca="1">36668.4647849455*(((RANDBETWEEN(3800,4910))))</f>
        <v>163101331.36343774</v>
      </c>
      <c r="B7531">
        <v>158051143.70274085</v>
      </c>
    </row>
    <row r="7532" spans="1:2" x14ac:dyDescent="0.25">
      <c r="A7532">
        <f ca="1">33020.0135461095*(((RANDBETWEEN(3800,4910))))</f>
        <v>147599460.55110928</v>
      </c>
      <c r="B7532">
        <v>189903539.58403865</v>
      </c>
    </row>
    <row r="7533" spans="1:2" x14ac:dyDescent="0.25">
      <c r="A7533">
        <f ca="1">27785.1894805326*(((RANDBETWEEN(3800,4910))))</f>
        <v>123394026.48304529</v>
      </c>
      <c r="B7533">
        <v>155705159.1551736</v>
      </c>
    </row>
    <row r="7534" spans="1:2" x14ac:dyDescent="0.25">
      <c r="A7534">
        <f ca="1">29535.8223102489*(((RANDBETWEEN(3800,4910))))</f>
        <v>122248768.54212035</v>
      </c>
      <c r="B7534">
        <v>167898896.86953205</v>
      </c>
    </row>
    <row r="7535" spans="1:2" x14ac:dyDescent="0.25">
      <c r="A7535">
        <f ca="1">28071.373740541*(((RANDBETWEEN(3800,4910))))</f>
        <v>135416306.92436963</v>
      </c>
      <c r="B7535">
        <v>144858811.34754401</v>
      </c>
    </row>
    <row r="7536" spans="1:2" x14ac:dyDescent="0.25">
      <c r="A7536">
        <f ca="1">29807.3899647025*(((RANDBETWEEN(3800,4910))))</f>
        <v>138127445.09643143</v>
      </c>
      <c r="B7536">
        <v>172579612.02971226</v>
      </c>
    </row>
    <row r="7537" spans="1:2" x14ac:dyDescent="0.25">
      <c r="A7537">
        <f ca="1">32804.0629923399*(((RANDBETWEEN(3800,4910))))</f>
        <v>138334733.63869745</v>
      </c>
      <c r="B7537">
        <v>177273769.88699317</v>
      </c>
    </row>
    <row r="7538" spans="1:2" x14ac:dyDescent="0.25">
      <c r="A7538">
        <f ca="1">29944.4719842296*(((RANDBETWEEN(3800,4910))))</f>
        <v>145260633.59549761</v>
      </c>
      <c r="B7538">
        <v>154620284.32699353</v>
      </c>
    </row>
    <row r="7539" spans="1:2" x14ac:dyDescent="0.25">
      <c r="A7539">
        <f ca="1">30784.1771428877*(((RANDBETWEEN(3800,4910))))</f>
        <v>149272474.9658626</v>
      </c>
      <c r="B7539">
        <v>177966943.79869926</v>
      </c>
    </row>
    <row r="7540" spans="1:2" x14ac:dyDescent="0.25">
      <c r="A7540">
        <f ca="1">33112.3412771585*(((RANDBETWEEN(3800,4910))))</f>
        <v>130595073.99711329</v>
      </c>
      <c r="B7540">
        <v>169363866.90509409</v>
      </c>
    </row>
    <row r="7541" spans="1:2" x14ac:dyDescent="0.25">
      <c r="A7541">
        <f ca="1">38511.169586317*(((RANDBETWEEN(3800,4910))))</f>
        <v>169025523.31434548</v>
      </c>
      <c r="B7541">
        <v>151157224.06827128</v>
      </c>
    </row>
    <row r="7542" spans="1:2" x14ac:dyDescent="0.25">
      <c r="A7542">
        <f ca="1">31596.0160925816*(((RANDBETWEEN(3800,4910))))</f>
        <v>127837481.11058497</v>
      </c>
      <c r="B7542">
        <v>154621195.6551491</v>
      </c>
    </row>
    <row r="7543" spans="1:2" x14ac:dyDescent="0.25">
      <c r="A7543">
        <f ca="1">32126.1967291712*(((RANDBETWEEN(3800,4910))))</f>
        <v>138463907.90272775</v>
      </c>
      <c r="B7543">
        <v>185751320.22568583</v>
      </c>
    </row>
    <row r="7544" spans="1:2" x14ac:dyDescent="0.25">
      <c r="A7544">
        <f ca="1">34000.3892254265*(((RANDBETWEEN(3800,4910))))</f>
        <v>160923842.20394373</v>
      </c>
      <c r="B7544">
        <v>197763385.84942347</v>
      </c>
    </row>
    <row r="7545" spans="1:2" x14ac:dyDescent="0.25">
      <c r="A7545">
        <f ca="1">29575.9319732829*(((RANDBETWEEN(3800,4910))))</f>
        <v>133387453.1995061</v>
      </c>
      <c r="B7545">
        <v>168843444.12733892</v>
      </c>
    </row>
    <row r="7546" spans="1:2" x14ac:dyDescent="0.25">
      <c r="A7546">
        <f ca="1">31997.5135544134*(((RANDBETWEEN(3800,4910))))</f>
        <v>135541467.41649532</v>
      </c>
      <c r="B7546">
        <v>174035053.3590928</v>
      </c>
    </row>
    <row r="7547" spans="1:2" x14ac:dyDescent="0.25">
      <c r="A7547">
        <f ca="1">36813.0765989478*(((RANDBETWEEN(3800,4910))))</f>
        <v>139889691.07600152</v>
      </c>
      <c r="B7547">
        <v>162113044.5280734</v>
      </c>
    </row>
    <row r="7548" spans="1:2" x14ac:dyDescent="0.25">
      <c r="A7548">
        <f ca="1">32881.919096844*(((RANDBETWEEN(3800,4910))))</f>
        <v>159937654.48704943</v>
      </c>
      <c r="B7548">
        <v>144189556.62703532</v>
      </c>
    </row>
    <row r="7549" spans="1:2" x14ac:dyDescent="0.25">
      <c r="A7549">
        <f ca="1">30592.9222192773*(((RANDBETWEEN(3800,4910))))</f>
        <v>135006565.75367063</v>
      </c>
      <c r="B7549">
        <v>168701304.19258812</v>
      </c>
    </row>
    <row r="7550" spans="1:2" x14ac:dyDescent="0.25">
      <c r="A7550">
        <f ca="1">30871.5066128407*(((RANDBETWEEN(3800,4910))))</f>
        <v>143490762.73648366</v>
      </c>
      <c r="B7550">
        <v>147743252.18476355</v>
      </c>
    </row>
    <row r="7551" spans="1:2" x14ac:dyDescent="0.25">
      <c r="A7551">
        <f ca="1">31415.6614659528*(((RANDBETWEEN(3800,4910))))</f>
        <v>137412103.25207761</v>
      </c>
      <c r="B7551">
        <v>195566161.77354866</v>
      </c>
    </row>
    <row r="7552" spans="1:2" x14ac:dyDescent="0.25">
      <c r="A7552">
        <f ca="1">30229.9827190169*(((RANDBETWEEN(3800,4910))))</f>
        <v>142836668.34735483</v>
      </c>
      <c r="B7552">
        <v>143230669.54567021</v>
      </c>
    </row>
    <row r="7553" spans="1:2" x14ac:dyDescent="0.25">
      <c r="A7553">
        <f ca="1">38835.8750578876*(((RANDBETWEEN(3800,4910))))</f>
        <v>166139873.49764332</v>
      </c>
      <c r="B7553">
        <v>151126727.08576861</v>
      </c>
    </row>
    <row r="7554" spans="1:2" x14ac:dyDescent="0.25">
      <c r="A7554">
        <f ca="1">37932.2115382676*(((RANDBETWEEN(3800,4910))))</f>
        <v>153170270.19152477</v>
      </c>
      <c r="B7554">
        <v>174847107.14460653</v>
      </c>
    </row>
    <row r="7555" spans="1:2" x14ac:dyDescent="0.25">
      <c r="A7555">
        <f ca="1">30068.2587345312*(((RANDBETWEEN(3800,4910))))</f>
        <v>131819246.29218489</v>
      </c>
      <c r="B7555">
        <v>157299581.51395518</v>
      </c>
    </row>
    <row r="7556" spans="1:2" x14ac:dyDescent="0.25">
      <c r="A7556">
        <f ca="1">34966.6865098121*(((RANDBETWEEN(3800,4910))))</f>
        <v>159902657.40937096</v>
      </c>
      <c r="B7556">
        <v>200905935.29446945</v>
      </c>
    </row>
    <row r="7557" spans="1:2" x14ac:dyDescent="0.25">
      <c r="A7557">
        <f ca="1">33773.7032708299*(((RANDBETWEEN(3800,4910))))</f>
        <v>140464831.9033815</v>
      </c>
      <c r="B7557">
        <v>192849610.20816502</v>
      </c>
    </row>
    <row r="7558" spans="1:2" x14ac:dyDescent="0.25">
      <c r="A7558">
        <f ca="1">39613.7186336596*(((RANDBETWEEN(3800,4910))))</f>
        <v>167803712.13218188</v>
      </c>
      <c r="B7558">
        <v>190399457.226401</v>
      </c>
    </row>
    <row r="7559" spans="1:2" x14ac:dyDescent="0.25">
      <c r="A7559">
        <f ca="1">29374.6512549921*(((RANDBETWEEN(3800,4910))))</f>
        <v>125723507.37136625</v>
      </c>
      <c r="B7559">
        <v>176899201.14119136</v>
      </c>
    </row>
    <row r="7560" spans="1:2" x14ac:dyDescent="0.25">
      <c r="A7560">
        <f ca="1">36838.5805594444*(((RANDBETWEEN(3800,4910))))</f>
        <v>151443404.67987576</v>
      </c>
      <c r="B7560">
        <v>179066331.78641632</v>
      </c>
    </row>
    <row r="7561" spans="1:2" x14ac:dyDescent="0.25">
      <c r="A7561">
        <f ca="1">34119.6376969915*(((RANDBETWEEN(3800,4910))))</f>
        <v>139788155.64457422</v>
      </c>
      <c r="B7561">
        <v>193611301.96353918</v>
      </c>
    </row>
    <row r="7562" spans="1:2" x14ac:dyDescent="0.25">
      <c r="A7562">
        <f ca="1">30781.6138405586*(((RANDBETWEEN(3800,4910))))</f>
        <v>125465858.01411673</v>
      </c>
      <c r="B7562">
        <v>175320848.80402005</v>
      </c>
    </row>
    <row r="7563" spans="1:2" x14ac:dyDescent="0.25">
      <c r="A7563">
        <f ca="1">32487.8203015828*(((RANDBETWEEN(3800,4910))))</f>
        <v>145285532.38867843</v>
      </c>
      <c r="B7563">
        <v>149924235.44536388</v>
      </c>
    </row>
    <row r="7564" spans="1:2" x14ac:dyDescent="0.25">
      <c r="A7564">
        <f ca="1">28024.3582934343*(((RANDBETWEEN(3800,4910))))</f>
        <v>109379070.41927408</v>
      </c>
      <c r="B7564">
        <v>150251456.04286811</v>
      </c>
    </row>
    <row r="7565" spans="1:2" x14ac:dyDescent="0.25">
      <c r="A7565">
        <f ca="1">32135.9031834413*(((RANDBETWEEN(3800,4910))))</f>
        <v>143968846.26181737</v>
      </c>
      <c r="B7565">
        <v>168010134.23281643</v>
      </c>
    </row>
    <row r="7566" spans="1:2" x14ac:dyDescent="0.25">
      <c r="A7566">
        <f ca="1">29633.8375218633*(((RANDBETWEEN(3800,4910))))</f>
        <v>136048948.06287456</v>
      </c>
      <c r="B7566">
        <v>153976437.82251021</v>
      </c>
    </row>
    <row r="7567" spans="1:2" x14ac:dyDescent="0.25">
      <c r="A7567">
        <f ca="1">28244.3162745764*(((RANDBETWEEN(3800,4910))))</f>
        <v>122806287.16185839</v>
      </c>
      <c r="B7567">
        <v>153184921.74583551</v>
      </c>
    </row>
    <row r="7568" spans="1:2" x14ac:dyDescent="0.25">
      <c r="A7568">
        <f ca="1">31407.4717956116*(((RANDBETWEEN(3800,4910))))</f>
        <v>123619808.98752734</v>
      </c>
      <c r="B7568">
        <v>143657223.48916939</v>
      </c>
    </row>
    <row r="7569" spans="1:2" x14ac:dyDescent="0.25">
      <c r="A7569">
        <f ca="1">35192.4687848175*(((RANDBETWEEN(3800,4910))))</f>
        <v>135596582.22790185</v>
      </c>
      <c r="B7569">
        <v>196884773.00072125</v>
      </c>
    </row>
    <row r="7570" spans="1:2" x14ac:dyDescent="0.25">
      <c r="A7570">
        <f ca="1">37998.0491565046*(((RANDBETWEEN(3800,4910))))</f>
        <v>174981016.36570367</v>
      </c>
      <c r="B7570">
        <v>174482125.18099642</v>
      </c>
    </row>
    <row r="7571" spans="1:2" x14ac:dyDescent="0.25">
      <c r="A7571">
        <f ca="1">33737.3122189163*(((RANDBETWEEN(3800,4910))))</f>
        <v>146622358.90341055</v>
      </c>
      <c r="B7571">
        <v>200848214.8864066</v>
      </c>
    </row>
    <row r="7572" spans="1:2" x14ac:dyDescent="0.25">
      <c r="A7572">
        <f ca="1">39205.1019077649*(((RANDBETWEEN(3800,4910))))</f>
        <v>156977228.03869063</v>
      </c>
      <c r="B7572">
        <v>159641678.5303452</v>
      </c>
    </row>
    <row r="7573" spans="1:2" x14ac:dyDescent="0.25">
      <c r="A7573">
        <f ca="1">32366.8030868383*(((RANDBETWEEN(3800,4910))))</f>
        <v>130017447.9998294</v>
      </c>
      <c r="B7573">
        <v>147155686.58348966</v>
      </c>
    </row>
    <row r="7574" spans="1:2" x14ac:dyDescent="0.25">
      <c r="A7574">
        <f ca="1">33995.5379197342*(((RANDBETWEEN(3800,4910))))</f>
        <v>153999786.77639607</v>
      </c>
      <c r="B7574">
        <v>161581444.15117034</v>
      </c>
    </row>
    <row r="7575" spans="1:2" x14ac:dyDescent="0.25">
      <c r="A7575">
        <f ca="1">36624.9790463904*(((RANDBETWEEN(3800,4910))))</f>
        <v>152836037.5605872</v>
      </c>
      <c r="B7575">
        <v>164081077.3763487</v>
      </c>
    </row>
    <row r="7576" spans="1:2" x14ac:dyDescent="0.25">
      <c r="A7576">
        <f ca="1">34767.6000014763*(((RANDBETWEEN(3800,4910))))</f>
        <v>161425966.8068547</v>
      </c>
      <c r="B7576">
        <v>181335604.20927674</v>
      </c>
    </row>
    <row r="7577" spans="1:2" x14ac:dyDescent="0.25">
      <c r="A7577">
        <f ca="1">29165.8093969459*(((RANDBETWEEN(3800,4910))))</f>
        <v>130196173.14796643</v>
      </c>
      <c r="B7577">
        <v>193116143.87589234</v>
      </c>
    </row>
    <row r="7578" spans="1:2" x14ac:dyDescent="0.25">
      <c r="A7578">
        <f ca="1">31887.0740447815*(((RANDBETWEEN(3800,4910))))</f>
        <v>135647612.98650056</v>
      </c>
      <c r="B7578">
        <v>165956306.47338107</v>
      </c>
    </row>
    <row r="7579" spans="1:2" x14ac:dyDescent="0.25">
      <c r="A7579">
        <f ca="1">32681.7802432781*(((RANDBETWEEN(3800,4910))))</f>
        <v>148800145.44764516</v>
      </c>
      <c r="B7579">
        <v>150252770.6391075</v>
      </c>
    </row>
    <row r="7580" spans="1:2" x14ac:dyDescent="0.25">
      <c r="A7580">
        <f ca="1">31992.8011823725*(((RANDBETWEEN(3800,4910))))</f>
        <v>136641253.84991303</v>
      </c>
      <c r="B7580">
        <v>151525403.27753189</v>
      </c>
    </row>
    <row r="7581" spans="1:2" x14ac:dyDescent="0.25">
      <c r="A7581">
        <f ca="1">36944.9672845909*(((RANDBETWEEN(3800,4910))))</f>
        <v>159528368.73486343</v>
      </c>
      <c r="B7581">
        <v>200920927.19756949</v>
      </c>
    </row>
    <row r="7582" spans="1:2" x14ac:dyDescent="0.25">
      <c r="A7582">
        <f ca="1">32969.8304778519*(((RANDBETWEEN(3800,4910))))</f>
        <v>129274705.30365713</v>
      </c>
      <c r="B7582">
        <v>203667608.92951041</v>
      </c>
    </row>
    <row r="7583" spans="1:2" x14ac:dyDescent="0.25">
      <c r="A7583">
        <f ca="1">38732.9868371445*(((RANDBETWEEN(3800,4910))))</f>
        <v>185608472.92359647</v>
      </c>
      <c r="B7583">
        <v>167464564.36518294</v>
      </c>
    </row>
    <row r="7584" spans="1:2" x14ac:dyDescent="0.25">
      <c r="A7584">
        <f ca="1">31683.5783775056*(((RANDBETWEEN(3800,4910))))</f>
        <v>123787740.72091445</v>
      </c>
      <c r="B7584">
        <v>156649745.21983844</v>
      </c>
    </row>
    <row r="7585" spans="1:2" x14ac:dyDescent="0.25">
      <c r="A7585">
        <f ca="1">30344.9044457189*(((RANDBETWEEN(3800,4910))))</f>
        <v>141407254.71705019</v>
      </c>
      <c r="B7585">
        <v>143354639.9647882</v>
      </c>
    </row>
    <row r="7586" spans="1:2" x14ac:dyDescent="0.25">
      <c r="A7586">
        <f ca="1">30284.522741902*(((RANDBETWEEN(3800,4910))))</f>
        <v>141186445.02274725</v>
      </c>
      <c r="B7586">
        <v>142904678.21716672</v>
      </c>
    </row>
    <row r="7587" spans="1:2" x14ac:dyDescent="0.25">
      <c r="A7587">
        <f ca="1">31704.1958485663*(((RANDBETWEEN(3800,4910))))</f>
        <v>133189326.75982682</v>
      </c>
      <c r="B7587">
        <v>200177809.30531836</v>
      </c>
    </row>
    <row r="7588" spans="1:2" x14ac:dyDescent="0.25">
      <c r="A7588">
        <f ca="1">30856.7586372439*(((RANDBETWEEN(3800,4910))))</f>
        <v>118675093.71883987</v>
      </c>
      <c r="B7588">
        <v>171195465.28612518</v>
      </c>
    </row>
    <row r="7589" spans="1:2" x14ac:dyDescent="0.25">
      <c r="A7589">
        <f ca="1">31025.6771517603*(((RANDBETWEEN(3800,4910))))</f>
        <v>142718114.89809725</v>
      </c>
      <c r="B7589">
        <v>191962506.31971022</v>
      </c>
    </row>
    <row r="7590" spans="1:2" x14ac:dyDescent="0.25">
      <c r="A7590">
        <f ca="1">31723.31687496*(((RANDBETWEEN(3800,4910))))</f>
        <v>133301377.50858197</v>
      </c>
      <c r="B7590">
        <v>188608640.33802265</v>
      </c>
    </row>
    <row r="7591" spans="1:2" x14ac:dyDescent="0.25">
      <c r="A7591">
        <f ca="1">34111.6837888238*(((RANDBETWEEN(3800,4910))))</f>
        <v>137470085.66895992</v>
      </c>
      <c r="B7591">
        <v>162764164.51514709</v>
      </c>
    </row>
    <row r="7592" spans="1:2" x14ac:dyDescent="0.25">
      <c r="A7592">
        <f ca="1">30966.7945500454*(((RANDBETWEEN(3800,4910))))</f>
        <v>142075653.3956084</v>
      </c>
      <c r="B7592">
        <v>179703712.64843002</v>
      </c>
    </row>
    <row r="7593" spans="1:2" x14ac:dyDescent="0.25">
      <c r="A7593">
        <f ca="1">41542.9679556738*(((RANDBETWEEN(3800,4910))))</f>
        <v>158860309.46249649</v>
      </c>
      <c r="B7593">
        <v>202761583.46894538</v>
      </c>
    </row>
    <row r="7594" spans="1:2" x14ac:dyDescent="0.25">
      <c r="A7594">
        <f ca="1">30341.0185305089*(((RANDBETWEEN(3800,4910))))</f>
        <v>133288094.40452574</v>
      </c>
      <c r="B7594">
        <v>169047019.37322581</v>
      </c>
    </row>
    <row r="7595" spans="1:2" x14ac:dyDescent="0.25">
      <c r="A7595">
        <f ca="1">35043.5504945133*(((RANDBETWEEN(3800,4910))))</f>
        <v>155137798.03921029</v>
      </c>
      <c r="B7595">
        <v>183917547.39732903</v>
      </c>
    </row>
    <row r="7596" spans="1:2" x14ac:dyDescent="0.25">
      <c r="A7596">
        <f ca="1">32977.3610723488*(((RANDBETWEEN(3800,4910))))</f>
        <v>161028454.11627924</v>
      </c>
      <c r="B7596">
        <v>155097738.50311619</v>
      </c>
    </row>
    <row r="7597" spans="1:2" x14ac:dyDescent="0.25">
      <c r="A7597">
        <f ca="1">31532.0955993559*(((RANDBETWEEN(3800,4910))))</f>
        <v>132560929.89969231</v>
      </c>
      <c r="B7597">
        <v>153954030.42827764</v>
      </c>
    </row>
    <row r="7598" spans="1:2" x14ac:dyDescent="0.25">
      <c r="A7598">
        <f ca="1">36347.6952912099*(((RANDBETWEEN(3800,4910))))</f>
        <v>138993586.79358679</v>
      </c>
      <c r="B7598">
        <v>147183321.80586514</v>
      </c>
    </row>
    <row r="7599" spans="1:2" x14ac:dyDescent="0.25">
      <c r="A7599">
        <f ca="1">28639.3317843815*(((RANDBETWEEN(3800,4910))))</f>
        <v>134289826.73696473</v>
      </c>
      <c r="B7599">
        <v>175427361.80522269</v>
      </c>
    </row>
    <row r="7600" spans="1:2" x14ac:dyDescent="0.25">
      <c r="A7600">
        <f ca="1">41500.1736411361*(((RANDBETWEEN(3800,4910))))</f>
        <v>169196207.93491206</v>
      </c>
      <c r="B7600">
        <v>172196446.5007464</v>
      </c>
    </row>
    <row r="7601" spans="1:2" x14ac:dyDescent="0.25">
      <c r="A7601">
        <f ca="1">34221.0105147686*(((RANDBETWEEN(3800,4910))))</f>
        <v>130929586.22950467</v>
      </c>
      <c r="B7601">
        <v>162052253.4517884</v>
      </c>
    </row>
    <row r="7602" spans="1:2" x14ac:dyDescent="0.25">
      <c r="A7602">
        <f ca="1">31297.3638377803*(((RANDBETWEEN(3800,4910))))</f>
        <v>144218252.56449148</v>
      </c>
      <c r="B7602">
        <v>177457229.2462306</v>
      </c>
    </row>
    <row r="7603" spans="1:2" x14ac:dyDescent="0.25">
      <c r="A7603">
        <f ca="1">31330.7901435335*(((RANDBETWEEN(3800,4910))))</f>
        <v>122378066.30064173</v>
      </c>
      <c r="B7603">
        <v>143751837.73337507</v>
      </c>
    </row>
    <row r="7604" spans="1:2" x14ac:dyDescent="0.25">
      <c r="A7604">
        <f ca="1">31504.6083626602*(((RANDBETWEEN(3800,4910))))</f>
        <v>150938578.66550538</v>
      </c>
      <c r="B7604">
        <v>145808174.91057891</v>
      </c>
    </row>
    <row r="7605" spans="1:2" x14ac:dyDescent="0.25">
      <c r="A7605">
        <f ca="1">35999.3208080113*(((RANDBETWEEN(3800,4910))))</f>
        <v>166460859.41624427</v>
      </c>
      <c r="B7605">
        <v>143870027.48889697</v>
      </c>
    </row>
    <row r="7606" spans="1:2" x14ac:dyDescent="0.25">
      <c r="A7606">
        <f ca="1">38712.5043601928*(((RANDBETWEEN(3800,4910))))</f>
        <v>152720829.70096061</v>
      </c>
      <c r="B7606">
        <v>163483221.87514845</v>
      </c>
    </row>
    <row r="7607" spans="1:2" x14ac:dyDescent="0.25">
      <c r="A7607">
        <f ca="1">32209.4636598304*(((RANDBETWEEN(3800,4910))))</f>
        <v>153993445.75764927</v>
      </c>
      <c r="B7607">
        <v>152115575.06402627</v>
      </c>
    </row>
    <row r="7608" spans="1:2" x14ac:dyDescent="0.25">
      <c r="A7608">
        <f ca="1">31453.679790118*(((RANDBETWEEN(3800,4910))))</f>
        <v>123455693.17621334</v>
      </c>
      <c r="B7608">
        <v>150138763.86683884</v>
      </c>
    </row>
    <row r="7609" spans="1:2" x14ac:dyDescent="0.25">
      <c r="A7609">
        <f ca="1">40120.4596139313*(((RANDBETWEEN(3800,4910))))</f>
        <v>155065576.40784442</v>
      </c>
      <c r="B7609">
        <v>146441738.39999419</v>
      </c>
    </row>
    <row r="7610" spans="1:2" x14ac:dyDescent="0.25">
      <c r="A7610">
        <f ca="1">29848.6770673129*(((RANDBETWEEN(3800,4910))))</f>
        <v>139870900.7374281</v>
      </c>
      <c r="B7610">
        <v>145868806.06375256</v>
      </c>
    </row>
    <row r="7611" spans="1:2" x14ac:dyDescent="0.25">
      <c r="A7611">
        <f ca="1">38905.3642285344*(((RANDBETWEEN(3800,4910))))</f>
        <v>164375163.86555797</v>
      </c>
      <c r="B7611">
        <v>201233731.25175905</v>
      </c>
    </row>
    <row r="7612" spans="1:2" x14ac:dyDescent="0.25">
      <c r="A7612">
        <f ca="1">29898.0840796647*(((RANDBETWEEN(3800,4910))))</f>
        <v>115615891.13606349</v>
      </c>
      <c r="B7612">
        <v>177460999.33808595</v>
      </c>
    </row>
    <row r="7613" spans="1:2" x14ac:dyDescent="0.25">
      <c r="A7613">
        <f ca="1">36381.1894809648*(((RANDBETWEEN(3800,4910))))</f>
        <v>171682833.16067278</v>
      </c>
      <c r="B7613">
        <v>202028647.34854835</v>
      </c>
    </row>
    <row r="7614" spans="1:2" x14ac:dyDescent="0.25">
      <c r="A7614">
        <f ca="1">35156.9258937307*(((RANDBETWEEN(3800,4910))))</f>
        <v>172057995.3239181</v>
      </c>
      <c r="B7614">
        <v>167349714.66254395</v>
      </c>
    </row>
    <row r="7615" spans="1:2" x14ac:dyDescent="0.25">
      <c r="A7615">
        <f ca="1">39105.8204566759*(((RANDBETWEEN(3800,4910))))</f>
        <v>161194191.92241785</v>
      </c>
      <c r="B7615">
        <v>147932420.91495144</v>
      </c>
    </row>
    <row r="7616" spans="1:2" x14ac:dyDescent="0.25">
      <c r="A7616">
        <f ca="1">31794.9563914294*(((RANDBETWEEN(3800,4910))))</f>
        <v>149213730.34497836</v>
      </c>
      <c r="B7616">
        <v>184794627.14595899</v>
      </c>
    </row>
    <row r="7617" spans="1:2" x14ac:dyDescent="0.25">
      <c r="A7617">
        <f ca="1">36458.0840888583*(((RANDBETWEEN(3800,4910))))</f>
        <v>149441686.68023002</v>
      </c>
      <c r="B7617">
        <v>177201620.63300568</v>
      </c>
    </row>
    <row r="7618" spans="1:2" x14ac:dyDescent="0.25">
      <c r="A7618">
        <f ca="1">41327.7355456936*(((RANDBETWEEN(3800,4910))))</f>
        <v>180643532.07022655</v>
      </c>
      <c r="B7618">
        <v>173006745.00440818</v>
      </c>
    </row>
    <row r="7619" spans="1:2" x14ac:dyDescent="0.25">
      <c r="A7619">
        <f ca="1">32755.6330616044*(((RANDBETWEEN(3800,4910))))</f>
        <v>149955288.15602496</v>
      </c>
      <c r="B7619">
        <v>148231243.76638055</v>
      </c>
    </row>
    <row r="7620" spans="1:2" x14ac:dyDescent="0.25">
      <c r="A7620">
        <f ca="1">29903.159853179*(((RANDBETWEEN(3800,4910))))</f>
        <v>115157068.59459224</v>
      </c>
      <c r="B7620">
        <v>161950690.50159395</v>
      </c>
    </row>
    <row r="7621" spans="1:2" x14ac:dyDescent="0.25">
      <c r="A7621">
        <f ca="1">29778.4736918044*(((RANDBETWEEN(3800,4910))))</f>
        <v>126856297.92708676</v>
      </c>
      <c r="B7621">
        <v>170425829.82942277</v>
      </c>
    </row>
    <row r="7622" spans="1:2" x14ac:dyDescent="0.25">
      <c r="A7622">
        <f ca="1">29891.8461904656*(((RANDBETWEEN(3800,4910))))</f>
        <v>131882825.39233424</v>
      </c>
      <c r="B7622">
        <v>168275589.69618544</v>
      </c>
    </row>
    <row r="7623" spans="1:2" x14ac:dyDescent="0.25">
      <c r="A7623">
        <f ca="1">34751.1732891873*(((RANDBETWEEN(3800,4910))))</f>
        <v>142028045.23290846</v>
      </c>
      <c r="B7623">
        <v>159250326.83857927</v>
      </c>
    </row>
    <row r="7624" spans="1:2" x14ac:dyDescent="0.25">
      <c r="A7624">
        <f ca="1">37049.5861913501*(((RANDBETWEEN(3800,4910))))</f>
        <v>150643617.45402965</v>
      </c>
      <c r="B7624">
        <v>152604243.58735606</v>
      </c>
    </row>
    <row r="7625" spans="1:2" x14ac:dyDescent="0.25">
      <c r="A7625">
        <f ca="1">34025.1114450376*(((RANDBETWEEN(3800,4910))))</f>
        <v>152364449.05087858</v>
      </c>
      <c r="B7625">
        <v>148347760.09248903</v>
      </c>
    </row>
    <row r="7626" spans="1:2" x14ac:dyDescent="0.25">
      <c r="A7626">
        <f ca="1">29956.6010599685*(((RANDBETWEEN(3800,4910))))</f>
        <v>118807879.80383494</v>
      </c>
      <c r="B7626">
        <v>172740886.51725736</v>
      </c>
    </row>
    <row r="7627" spans="1:2" x14ac:dyDescent="0.25">
      <c r="A7627">
        <f ca="1">28375.6597001418*(((RANDBETWEEN(3800,4910))))</f>
        <v>135522150.7278772</v>
      </c>
      <c r="B7627">
        <v>165083163.04438925</v>
      </c>
    </row>
    <row r="7628" spans="1:2" x14ac:dyDescent="0.25">
      <c r="A7628">
        <f ca="1">34464.5534907133*(((RANDBETWEEN(3800,4910))))</f>
        <v>131482271.56707133</v>
      </c>
      <c r="B7628">
        <v>163796191.4319225</v>
      </c>
    </row>
    <row r="7629" spans="1:2" x14ac:dyDescent="0.25">
      <c r="A7629">
        <f ca="1">32436.9497831511*(((RANDBETWEEN(3800,4910))))</f>
        <v>140970983.75757453</v>
      </c>
      <c r="B7629">
        <v>161805635.54273617</v>
      </c>
    </row>
    <row r="7630" spans="1:2" x14ac:dyDescent="0.25">
      <c r="A7630">
        <f ca="1">34220.7891730403*(((RANDBETWEEN(3800,4910))))</f>
        <v>136951598.27050719</v>
      </c>
      <c r="B7630">
        <v>155341418.25035816</v>
      </c>
    </row>
    <row r="7631" spans="1:2" x14ac:dyDescent="0.25">
      <c r="A7631">
        <f ca="1">30985.1246250905*(((RANDBETWEEN(3800,4910))))</f>
        <v>150215884.18243867</v>
      </c>
      <c r="B7631">
        <v>150538655.48618987</v>
      </c>
    </row>
    <row r="7632" spans="1:2" x14ac:dyDescent="0.25">
      <c r="A7632">
        <f ca="1">32008.6476530777*(((RANDBETWEEN(3800,4910))))</f>
        <v>133700121.2469056</v>
      </c>
      <c r="B7632">
        <v>155856598.11766964</v>
      </c>
    </row>
    <row r="7633" spans="1:2" x14ac:dyDescent="0.25">
      <c r="A7633">
        <f ca="1">32093.585761334*(((RANDBETWEEN(3800,4910))))</f>
        <v>126480821.48541731</v>
      </c>
      <c r="B7633">
        <v>155075697.17599496</v>
      </c>
    </row>
    <row r="7634" spans="1:2" x14ac:dyDescent="0.25">
      <c r="A7634">
        <f ca="1">31937.5626966876*(((RANDBETWEEN(3800,4910))))</f>
        <v>142154091.56295651</v>
      </c>
      <c r="B7634">
        <v>171789570.63599145</v>
      </c>
    </row>
    <row r="7635" spans="1:2" x14ac:dyDescent="0.25">
      <c r="A7635">
        <f ca="1">30736.0679931621*(((RANDBETWEEN(3800,4910))))</f>
        <v>132687605.52648075</v>
      </c>
      <c r="B7635">
        <v>158208120.73323959</v>
      </c>
    </row>
    <row r="7636" spans="1:2" x14ac:dyDescent="0.25">
      <c r="A7636">
        <f ca="1">29786.187956067*(((RANDBETWEEN(3800,4910))))</f>
        <v>131982598.83333308</v>
      </c>
      <c r="B7636">
        <v>164830272.26497999</v>
      </c>
    </row>
    <row r="7637" spans="1:2" x14ac:dyDescent="0.25">
      <c r="A7637">
        <f ca="1">28778.3968497209*(((RANDBETWEEN(3800,4910))))</f>
        <v>125387475.07423389</v>
      </c>
      <c r="B7637">
        <v>155021825.8697744</v>
      </c>
    </row>
    <row r="7638" spans="1:2" x14ac:dyDescent="0.25">
      <c r="A7638">
        <f ca="1">29695.243596078*(((RANDBETWEEN(3800,4910))))</f>
        <v>130124557.43801387</v>
      </c>
      <c r="B7638">
        <v>187585261.9062807</v>
      </c>
    </row>
    <row r="7639" spans="1:2" x14ac:dyDescent="0.25">
      <c r="A7639">
        <f ca="1">31364.6811323689*(((RANDBETWEEN(3800,4910))))</f>
        <v>123608208.34266573</v>
      </c>
      <c r="B7639">
        <v>148604405.49570608</v>
      </c>
    </row>
    <row r="7640" spans="1:2" x14ac:dyDescent="0.25">
      <c r="A7640">
        <f ca="1">31823.1950335595*(((RANDBETWEEN(3800,4910))))</f>
        <v>149664486.24283037</v>
      </c>
      <c r="B7640">
        <v>179787021.08465776</v>
      </c>
    </row>
    <row r="7641" spans="1:2" x14ac:dyDescent="0.25">
      <c r="A7641">
        <f ca="1">29331.4714454888*(((RANDBETWEEN(3800,4910))))</f>
        <v>120024381.15494008</v>
      </c>
      <c r="B7641">
        <v>157959990.31858033</v>
      </c>
    </row>
    <row r="7642" spans="1:2" x14ac:dyDescent="0.25">
      <c r="A7642">
        <f ca="1">30817.8017023563*(((RANDBETWEEN(3800,4910))))</f>
        <v>133009632.14736985</v>
      </c>
      <c r="B7642">
        <v>160380484.30436626</v>
      </c>
    </row>
    <row r="7643" spans="1:2" x14ac:dyDescent="0.25">
      <c r="A7643">
        <f ca="1">28620.2556781396*(((RANDBETWEEN(3800,4910))))</f>
        <v>129678378.47765039</v>
      </c>
      <c r="B7643">
        <v>142904157.4419069</v>
      </c>
    </row>
    <row r="7644" spans="1:2" x14ac:dyDescent="0.25">
      <c r="A7644">
        <f ca="1">29395.9638739379*(((RANDBETWEEN(3800,4910))))</f>
        <v>115055802.60259287</v>
      </c>
      <c r="B7644">
        <v>190563854.18606025</v>
      </c>
    </row>
    <row r="7645" spans="1:2" x14ac:dyDescent="0.25">
      <c r="A7645">
        <f ca="1">34792.8580094273*(((RANDBETWEEN(3800,4910))))</f>
        <v>134752739.070512</v>
      </c>
      <c r="B7645">
        <v>196000000.38779095</v>
      </c>
    </row>
    <row r="7646" spans="1:2" x14ac:dyDescent="0.25">
      <c r="A7646">
        <f ca="1">29022.9557422007*(((RANDBETWEEN(3800,4910))))</f>
        <v>118471705.33966319</v>
      </c>
      <c r="B7646">
        <v>180713903.39228648</v>
      </c>
    </row>
    <row r="7647" spans="1:2" x14ac:dyDescent="0.25">
      <c r="A7647">
        <f ca="1">28308.425378326*(((RANDBETWEEN(3800,4910))))</f>
        <v>111874897.09514417</v>
      </c>
      <c r="B7647">
        <v>185379536.0493674</v>
      </c>
    </row>
    <row r="7648" spans="1:2" x14ac:dyDescent="0.25">
      <c r="A7648">
        <f ca="1">34692.8914660341*(((RANDBETWEEN(3800,4910))))</f>
        <v>160489315.92187375</v>
      </c>
      <c r="B7648">
        <v>191712865.20078266</v>
      </c>
    </row>
    <row r="7649" spans="1:2" x14ac:dyDescent="0.25">
      <c r="A7649">
        <f ca="1">31944.355843355*(((RANDBETWEEN(3800,4910))))</f>
        <v>151767634.61177942</v>
      </c>
      <c r="B7649">
        <v>150136875.77398771</v>
      </c>
    </row>
    <row r="7650" spans="1:2" x14ac:dyDescent="0.25">
      <c r="A7650">
        <f ca="1">37214.607421946*(((RANDBETWEEN(3800,4910))))</f>
        <v>148821215.08036187</v>
      </c>
      <c r="B7650">
        <v>197060380.08046678</v>
      </c>
    </row>
    <row r="7651" spans="1:2" x14ac:dyDescent="0.25">
      <c r="A7651">
        <f ca="1">32435.6670280743*(((RANDBETWEEN(3800,4910))))</f>
        <v>156080429.73909366</v>
      </c>
      <c r="B7651">
        <v>147479691.22639465</v>
      </c>
    </row>
    <row r="7652" spans="1:2" x14ac:dyDescent="0.25">
      <c r="A7652">
        <f ca="1">29848.6185003898*(((RANDBETWEEN(3800,4910))))</f>
        <v>113991874.05298854</v>
      </c>
      <c r="B7652">
        <v>149908413.220783</v>
      </c>
    </row>
    <row r="7653" spans="1:2" x14ac:dyDescent="0.25">
      <c r="A7653">
        <f ca="1">31361.0331249424*(((RANDBETWEEN(3800,4910))))</f>
        <v>130775508.13100973</v>
      </c>
      <c r="B7653">
        <v>190216298.36320931</v>
      </c>
    </row>
    <row r="7654" spans="1:2" x14ac:dyDescent="0.25">
      <c r="A7654">
        <f ca="1">32511.9488081901*(((RANDBETWEEN(3800,4910))))</f>
        <v>150075155.69860557</v>
      </c>
      <c r="B7654">
        <v>159372356.64283559</v>
      </c>
    </row>
    <row r="7655" spans="1:2" x14ac:dyDescent="0.25">
      <c r="A7655">
        <f ca="1">36720.8301756527*(((RANDBETWEEN(3800,4910))))</f>
        <v>160506748.69777787</v>
      </c>
      <c r="B7655">
        <v>148371525.98902234</v>
      </c>
    </row>
    <row r="7656" spans="1:2" x14ac:dyDescent="0.25">
      <c r="A7656">
        <f ca="1">36241.3877929826*(((RANDBETWEEN(3800,4910))))</f>
        <v>174429799.44762507</v>
      </c>
      <c r="B7656">
        <v>143912507.90681002</v>
      </c>
    </row>
    <row r="7657" spans="1:2" x14ac:dyDescent="0.25">
      <c r="A7657">
        <f ca="1">31802.8505912168*(((RANDBETWEEN(3800,4910))))</f>
        <v>132967718.32187742</v>
      </c>
      <c r="B7657">
        <v>146282682.60552597</v>
      </c>
    </row>
    <row r="7658" spans="1:2" x14ac:dyDescent="0.25">
      <c r="A7658">
        <f ca="1">31049.4256021831*(((RANDBETWEEN(3800,4910))))</f>
        <v>144659273.88057116</v>
      </c>
      <c r="B7658">
        <v>171493874.26806122</v>
      </c>
    </row>
    <row r="7659" spans="1:2" x14ac:dyDescent="0.25">
      <c r="A7659">
        <f ca="1">34100.7952935347*(((RANDBETWEEN(3800,4910))))</f>
        <v>134152528.68476553</v>
      </c>
      <c r="B7659">
        <v>155882030.94715324</v>
      </c>
    </row>
    <row r="7660" spans="1:2" x14ac:dyDescent="0.25">
      <c r="A7660">
        <f ca="1">30670.6821252342*(((RANDBETWEEN(3800,4910))))</f>
        <v>144765619.6311056</v>
      </c>
      <c r="B7660">
        <v>152494719.16483754</v>
      </c>
    </row>
    <row r="7661" spans="1:2" x14ac:dyDescent="0.25">
      <c r="A7661">
        <f ca="1">30792.9635145005*(((RANDBETWEEN(3800,4910))))</f>
        <v>119753835.10789238</v>
      </c>
      <c r="B7661">
        <v>188733981.62144709</v>
      </c>
    </row>
    <row r="7662" spans="1:2" x14ac:dyDescent="0.25">
      <c r="A7662">
        <f ca="1">37252.4014744502*(((RANDBETWEEN(3800,4910))))</f>
        <v>174378491.3019014</v>
      </c>
      <c r="B7662">
        <v>162081785.23318255</v>
      </c>
    </row>
    <row r="7663" spans="1:2" x14ac:dyDescent="0.25">
      <c r="A7663">
        <f ca="1">39146.2270730575*(((RANDBETWEEN(3800,4910))))</f>
        <v>189937493.75847498</v>
      </c>
      <c r="B7663">
        <v>161672861.23108327</v>
      </c>
    </row>
    <row r="7664" spans="1:2" x14ac:dyDescent="0.25">
      <c r="A7664">
        <f ca="1">33910.0979605804*(((RANDBETWEEN(3800,4910))))</f>
        <v>160971235.01887533</v>
      </c>
      <c r="B7664">
        <v>166350649.41827363</v>
      </c>
    </row>
    <row r="7665" spans="1:2" x14ac:dyDescent="0.25">
      <c r="A7665">
        <f ca="1">38968.7799059599*(((RANDBETWEEN(3800,4910))))</f>
        <v>167487816.03581592</v>
      </c>
      <c r="B7665">
        <v>177922871.23430681</v>
      </c>
    </row>
    <row r="7666" spans="1:2" x14ac:dyDescent="0.25">
      <c r="A7666">
        <f ca="1">30944.4463426366*(((RANDBETWEEN(3800,4910))))</f>
        <v>150513787.01058462</v>
      </c>
      <c r="B7666">
        <v>165269027.53642887</v>
      </c>
    </row>
    <row r="7667" spans="1:2" x14ac:dyDescent="0.25">
      <c r="A7667">
        <f ca="1">34721.2909446992*(((RANDBETWEEN(3800,4910))))</f>
        <v>143641980.63822067</v>
      </c>
      <c r="B7667">
        <v>167593404.67396253</v>
      </c>
    </row>
    <row r="7668" spans="1:2" x14ac:dyDescent="0.25">
      <c r="A7668">
        <f ca="1">37777.7857626702*(((RANDBETWEEN(3800,4910))))</f>
        <v>176006703.86828029</v>
      </c>
      <c r="B7668">
        <v>182377081.86795038</v>
      </c>
    </row>
    <row r="7669" spans="1:2" x14ac:dyDescent="0.25">
      <c r="A7669">
        <f ca="1">37846.842484973*(((RANDBETWEEN(3800,4910))))</f>
        <v>166866728.5162459</v>
      </c>
      <c r="B7669">
        <v>179068221.0102855</v>
      </c>
    </row>
    <row r="7670" spans="1:2" x14ac:dyDescent="0.25">
      <c r="A7670">
        <f ca="1">34352.4821327021*(((RANDBETWEEN(3800,4910))))</f>
        <v>141119996.60114035</v>
      </c>
      <c r="B7670">
        <v>167777901.25792575</v>
      </c>
    </row>
    <row r="7671" spans="1:2" x14ac:dyDescent="0.25">
      <c r="A7671">
        <f ca="1">31806.9898758669*(((RANDBETWEEN(3800,4910))))</f>
        <v>130758535.37968864</v>
      </c>
      <c r="B7671">
        <v>152918512.5917666</v>
      </c>
    </row>
    <row r="7672" spans="1:2" x14ac:dyDescent="0.25">
      <c r="A7672">
        <f ca="1">32982.7102375744*(((RANDBETWEEN(3800,4910))))</f>
        <v>156766821.75919092</v>
      </c>
      <c r="B7672">
        <v>161445975.9445622</v>
      </c>
    </row>
    <row r="7673" spans="1:2" x14ac:dyDescent="0.25">
      <c r="A7673">
        <f ca="1">37421.9306996509*(((RANDBETWEEN(3800,4910))))</f>
        <v>175434011.11996365</v>
      </c>
      <c r="B7673">
        <v>195635319.29843387</v>
      </c>
    </row>
    <row r="7674" spans="1:2" x14ac:dyDescent="0.25">
      <c r="A7674">
        <f ca="1">38125.7469343299*(((RANDBETWEEN(3800,4910))))</f>
        <v>173891531.76747867</v>
      </c>
      <c r="B7674">
        <v>146324746.1581859</v>
      </c>
    </row>
    <row r="7675" spans="1:2" x14ac:dyDescent="0.25">
      <c r="A7675">
        <f ca="1">32539.209934367*(((RANDBETWEEN(3800,4910))))</f>
        <v>139820985.08797497</v>
      </c>
      <c r="B7675">
        <v>154824538.17417216</v>
      </c>
    </row>
    <row r="7676" spans="1:2" x14ac:dyDescent="0.25">
      <c r="A7676">
        <f ca="1">30987.1686169967*(((RANDBETWEEN(3800,4910))))</f>
        <v>135785772.87967971</v>
      </c>
      <c r="B7676">
        <v>151651107.2168991</v>
      </c>
    </row>
    <row r="7677" spans="1:2" x14ac:dyDescent="0.25">
      <c r="A7677">
        <f ca="1">30339.5175145849*(((RANDBETWEEN(3800,4910))))</f>
        <v>130459925.31271511</v>
      </c>
      <c r="B7677">
        <v>150607819.51122352</v>
      </c>
    </row>
    <row r="7678" spans="1:2" x14ac:dyDescent="0.25">
      <c r="A7678">
        <f ca="1">31179.7662566064*(((RANDBETWEEN(3800,4910))))</f>
        <v>145640688.18460867</v>
      </c>
      <c r="B7678">
        <v>152169056.41758263</v>
      </c>
    </row>
    <row r="7679" spans="1:2" x14ac:dyDescent="0.25">
      <c r="A7679">
        <f ca="1">38287.9835086476*(((RANDBETWEEN(3800,4910))))</f>
        <v>181791345.69905868</v>
      </c>
      <c r="B7679">
        <v>148088003.78886732</v>
      </c>
    </row>
    <row r="7680" spans="1:2" x14ac:dyDescent="0.25">
      <c r="A7680">
        <f ca="1">30757.1438665754*(((RANDBETWEEN(3800,4910))))</f>
        <v>133732061.53186996</v>
      </c>
      <c r="B7680">
        <v>189472573.62294558</v>
      </c>
    </row>
    <row r="7681" spans="1:2" x14ac:dyDescent="0.25">
      <c r="A7681">
        <f ca="1">32165.0400075035*(((RANDBETWEEN(3800,4910))))</f>
        <v>155936113.95637679</v>
      </c>
      <c r="B7681">
        <v>185628305.18189511</v>
      </c>
    </row>
    <row r="7682" spans="1:2" x14ac:dyDescent="0.25">
      <c r="A7682">
        <f ca="1">30090.0361119831*(((RANDBETWEEN(3800,4910))))</f>
        <v>126889682.28423271</v>
      </c>
      <c r="B7682">
        <v>187297455.25928596</v>
      </c>
    </row>
    <row r="7683" spans="1:2" x14ac:dyDescent="0.25">
      <c r="A7683">
        <f ca="1">40668.0787910647*(((RANDBETWEEN(3800,4910))))</f>
        <v>160720247.3822878</v>
      </c>
      <c r="B7683">
        <v>148764891.47422436</v>
      </c>
    </row>
    <row r="7684" spans="1:2" x14ac:dyDescent="0.25">
      <c r="A7684">
        <f ca="1">31477.480127117*(((RANDBETWEEN(3800,4910))))</f>
        <v>146968354.71350947</v>
      </c>
      <c r="B7684">
        <v>182281662.9508146</v>
      </c>
    </row>
    <row r="7685" spans="1:2" x14ac:dyDescent="0.25">
      <c r="A7685">
        <f ca="1">33217.9507901563*(((RANDBETWEEN(3800,4910))))</f>
        <v>152237868.47128668</v>
      </c>
      <c r="B7685">
        <v>175507443.53209138</v>
      </c>
    </row>
    <row r="7686" spans="1:2" x14ac:dyDescent="0.25">
      <c r="A7686">
        <f ca="1">26741.6746830245*(((RANDBETWEEN(3800,4910))))</f>
        <v>123172153.59001076</v>
      </c>
      <c r="B7686">
        <v>154513443.208956</v>
      </c>
    </row>
    <row r="7687" spans="1:2" x14ac:dyDescent="0.25">
      <c r="A7687">
        <f ca="1">40371.8592772918*(((RANDBETWEEN(3800,4910))))</f>
        <v>182036713.48130873</v>
      </c>
      <c r="B7687">
        <v>150912450.43680286</v>
      </c>
    </row>
    <row r="7688" spans="1:2" x14ac:dyDescent="0.25">
      <c r="A7688">
        <f ca="1">31183.8896530604*(((RANDBETWEEN(3800,4910))))</f>
        <v>148092291.96238366</v>
      </c>
      <c r="B7688">
        <v>173470993.99096</v>
      </c>
    </row>
    <row r="7689" spans="1:2" x14ac:dyDescent="0.25">
      <c r="A7689">
        <f ca="1">32153.7369844685*(((RANDBETWEEN(3800,4910))))</f>
        <v>156170700.53356355</v>
      </c>
      <c r="B7689">
        <v>166486241.54487938</v>
      </c>
    </row>
    <row r="7690" spans="1:2" x14ac:dyDescent="0.25">
      <c r="A7690">
        <f ca="1">33015.9958592634*(((RANDBETWEEN(3800,4910))))</f>
        <v>147053245.55715901</v>
      </c>
      <c r="B7690">
        <v>143901952.9353705</v>
      </c>
    </row>
    <row r="7691" spans="1:2" x14ac:dyDescent="0.25">
      <c r="A7691">
        <f ca="1">31571.6074812144*(((RANDBETWEEN(3800,4910))))</f>
        <v>138504642.02008757</v>
      </c>
      <c r="B7691">
        <v>199834503.5411123</v>
      </c>
    </row>
    <row r="7692" spans="1:2" x14ac:dyDescent="0.25">
      <c r="A7692">
        <f ca="1">34272.6132022014*(((RANDBETWEEN(3800,4910))))</f>
        <v>151724858.64614558</v>
      </c>
      <c r="B7692">
        <v>189292426.76602799</v>
      </c>
    </row>
    <row r="7693" spans="1:2" x14ac:dyDescent="0.25">
      <c r="A7693">
        <f ca="1">39233.3546544307*(((RANDBETWEEN(3800,4910))))</f>
        <v>177923263.35784343</v>
      </c>
      <c r="B7693">
        <v>177390103.43585601</v>
      </c>
    </row>
    <row r="7694" spans="1:2" x14ac:dyDescent="0.25">
      <c r="A7694">
        <f ca="1">33009.6645251258*(((RANDBETWEEN(3800,4910))))</f>
        <v>154188142.99686256</v>
      </c>
      <c r="B7694">
        <v>169675216.01737967</v>
      </c>
    </row>
    <row r="7695" spans="1:2" x14ac:dyDescent="0.25">
      <c r="A7695">
        <f ca="1">32819.9770528367*(((RANDBETWEEN(3800,4910))))</f>
        <v>124847192.70899081</v>
      </c>
      <c r="B7695">
        <v>169298642.34484765</v>
      </c>
    </row>
    <row r="7696" spans="1:2" x14ac:dyDescent="0.25">
      <c r="A7696">
        <f ca="1">30048.5017230089*(((RANDBETWEEN(3800,4910))))</f>
        <v>126744580.26765163</v>
      </c>
      <c r="B7696">
        <v>171562096.53821719</v>
      </c>
    </row>
    <row r="7697" spans="1:2" x14ac:dyDescent="0.25">
      <c r="A7697">
        <f ca="1">40229.7169651603*(((RANDBETWEEN(3800,4910))))</f>
        <v>173188931.53501493</v>
      </c>
      <c r="B7697">
        <v>200651572.55959466</v>
      </c>
    </row>
    <row r="7698" spans="1:2" x14ac:dyDescent="0.25">
      <c r="A7698">
        <f ca="1">34979.7265159263*(((RANDBETWEEN(3800,4910))))</f>
        <v>140618500.59402364</v>
      </c>
      <c r="B7698">
        <v>148539355.96254238</v>
      </c>
    </row>
    <row r="7699" spans="1:2" x14ac:dyDescent="0.25">
      <c r="A7699">
        <f ca="1">40535.1821482716*(((RANDBETWEEN(3800,4910))))</f>
        <v>170693652.02637154</v>
      </c>
      <c r="B7699">
        <v>172443990.62672651</v>
      </c>
    </row>
    <row r="7700" spans="1:2" x14ac:dyDescent="0.25">
      <c r="A7700">
        <f ca="1">30806.8549052742*(((RANDBETWEEN(3800,4910))))</f>
        <v>119900279.29132706</v>
      </c>
      <c r="B7700">
        <v>160730628.78661203</v>
      </c>
    </row>
    <row r="7701" spans="1:2" x14ac:dyDescent="0.25">
      <c r="A7701">
        <f ca="1">31725.2091188285*(((RANDBETWEEN(3800,4910))))</f>
        <v>139273668.03165695</v>
      </c>
      <c r="B7701">
        <v>156283606.86283875</v>
      </c>
    </row>
    <row r="7702" spans="1:2" x14ac:dyDescent="0.25">
      <c r="A7702">
        <f ca="1">31691.4298769657*(((RANDBETWEEN(3800,4910))))</f>
        <v>154685869.22946957</v>
      </c>
      <c r="B7702">
        <v>197760397.7370286</v>
      </c>
    </row>
    <row r="7703" spans="1:2" x14ac:dyDescent="0.25">
      <c r="A7703">
        <f ca="1">29566.956261087*(((RANDBETWEEN(3800,4910))))</f>
        <v>128527558.86694536</v>
      </c>
      <c r="B7703">
        <v>182950761.45546877</v>
      </c>
    </row>
    <row r="7704" spans="1:2" x14ac:dyDescent="0.25">
      <c r="A7704">
        <f ca="1">33644.0212102635*(((RANDBETWEEN(3800,4910))))</f>
        <v>146519712.37069777</v>
      </c>
      <c r="B7704">
        <v>175425904.05302805</v>
      </c>
    </row>
    <row r="7705" spans="1:2" x14ac:dyDescent="0.25">
      <c r="A7705">
        <f ca="1">27773.3090799355*(((RANDBETWEEN(3800,4910))))</f>
        <v>110121170.50194409</v>
      </c>
      <c r="B7705">
        <v>184751890.49319732</v>
      </c>
    </row>
    <row r="7706" spans="1:2" x14ac:dyDescent="0.25">
      <c r="A7706">
        <f ca="1">37781.2438453637*(((RANDBETWEEN(3800,4910))))</f>
        <v>176513971.24553901</v>
      </c>
      <c r="B7706">
        <v>184964669.64746243</v>
      </c>
    </row>
    <row r="7707" spans="1:2" x14ac:dyDescent="0.25">
      <c r="A7707">
        <f ca="1">31158.3281914868*(((RANDBETWEEN(3800,4910))))</f>
        <v>133419961.31594628</v>
      </c>
      <c r="B7707">
        <v>170668986.58627835</v>
      </c>
    </row>
    <row r="7708" spans="1:2" x14ac:dyDescent="0.25">
      <c r="A7708">
        <f ca="1">37960.7057138492*(((RANDBETWEEN(3800,4910))))</f>
        <v>155145404.25250173</v>
      </c>
      <c r="B7708">
        <v>184102443.04937166</v>
      </c>
    </row>
    <row r="7709" spans="1:2" x14ac:dyDescent="0.25">
      <c r="A7709">
        <f ca="1">36019.3900940837*(((RANDBETWEEN(3800,4910))))</f>
        <v>173721518.42376545</v>
      </c>
      <c r="B7709">
        <v>177775489.71700093</v>
      </c>
    </row>
    <row r="7710" spans="1:2" x14ac:dyDescent="0.25">
      <c r="A7710">
        <f ca="1">30012.8471797109*(((RANDBETWEEN(3800,4910))))</f>
        <v>129145281.41429591</v>
      </c>
      <c r="B7710">
        <v>144312419.93614733</v>
      </c>
    </row>
    <row r="7711" spans="1:2" x14ac:dyDescent="0.25">
      <c r="A7711">
        <f ca="1">29789.3254465524*(((RANDBETWEEN(3800,4910))))</f>
        <v>137537315.58673245</v>
      </c>
      <c r="B7711">
        <v>162353381.32190949</v>
      </c>
    </row>
    <row r="7712" spans="1:2" x14ac:dyDescent="0.25">
      <c r="A7712">
        <f ca="1">35472.3117673695*(((RANDBETWEEN(3800,4910))))</f>
        <v>155439670.1646131</v>
      </c>
      <c r="B7712">
        <v>201310598.98161072</v>
      </c>
    </row>
    <row r="7713" spans="1:2" x14ac:dyDescent="0.25">
      <c r="A7713">
        <f ca="1">35779.5325800098*(((RANDBETWEEN(3800,4910))))</f>
        <v>153207958.5076018</v>
      </c>
      <c r="B7713">
        <v>149651340.5186829</v>
      </c>
    </row>
    <row r="7714" spans="1:2" x14ac:dyDescent="0.25">
      <c r="A7714">
        <f ca="1">33533.1722434596*(((RANDBETWEEN(3800,4910))))</f>
        <v>148015422.28263083</v>
      </c>
      <c r="B7714">
        <v>183809258.25233555</v>
      </c>
    </row>
    <row r="7715" spans="1:2" x14ac:dyDescent="0.25">
      <c r="A7715">
        <f ca="1">31423.8055499122*(((RANDBETWEEN(3800,4910))))</f>
        <v>140652953.64140719</v>
      </c>
      <c r="B7715">
        <v>155933348.8872658</v>
      </c>
    </row>
    <row r="7716" spans="1:2" x14ac:dyDescent="0.25">
      <c r="A7716">
        <f ca="1">32113.6902505423*(((RANDBETWEEN(3800,4910))))</f>
        <v>129000693.73642823</v>
      </c>
      <c r="B7716">
        <v>169757871.49179596</v>
      </c>
    </row>
    <row r="7717" spans="1:2" x14ac:dyDescent="0.25">
      <c r="A7717">
        <f ca="1">33220.2606133902*(((RANDBETWEEN(3800,4910))))</f>
        <v>161483686.84168965</v>
      </c>
      <c r="B7717">
        <v>161460468.41977862</v>
      </c>
    </row>
    <row r="7718" spans="1:2" x14ac:dyDescent="0.25">
      <c r="A7718">
        <f ca="1">33090.0279205453*(((RANDBETWEEN(3800,4910))))</f>
        <v>153471549.49548918</v>
      </c>
      <c r="B7718">
        <v>184868145.81589854</v>
      </c>
    </row>
    <row r="7719" spans="1:2" x14ac:dyDescent="0.25">
      <c r="A7719">
        <f ca="1">29319.2044567216*(((RANDBETWEEN(3800,4910))))</f>
        <v>134897659.705376</v>
      </c>
      <c r="B7719">
        <v>178873907.79033542</v>
      </c>
    </row>
    <row r="7720" spans="1:2" x14ac:dyDescent="0.25">
      <c r="A7720">
        <f ca="1">32891.023426897*(((RANDBETWEEN(3800,4910))))</f>
        <v>144391592.84407771</v>
      </c>
      <c r="B7720">
        <v>169904436.94009867</v>
      </c>
    </row>
    <row r="7721" spans="1:2" x14ac:dyDescent="0.25">
      <c r="A7721">
        <f ca="1">31943.8133820905*(((RANDBETWEEN(3800,4910))))</f>
        <v>129468275.63761289</v>
      </c>
      <c r="B7721">
        <v>172453207.04891908</v>
      </c>
    </row>
    <row r="7722" spans="1:2" x14ac:dyDescent="0.25">
      <c r="A7722">
        <f ca="1">33846.9001223372*(((RANDBETWEEN(3800,4910))))</f>
        <v>157929635.9708254</v>
      </c>
      <c r="B7722">
        <v>143746614.43142909</v>
      </c>
    </row>
    <row r="7723" spans="1:2" x14ac:dyDescent="0.25">
      <c r="A7723">
        <f ca="1">34970.0993805322*(((RANDBETWEEN(3800,4910))))</f>
        <v>134704822.81380996</v>
      </c>
      <c r="B7723">
        <v>171135726.11131561</v>
      </c>
    </row>
    <row r="7724" spans="1:2" x14ac:dyDescent="0.25">
      <c r="A7724">
        <f ca="1">29005.8118807048*(((RANDBETWEEN(3800,4910))))</f>
        <v>127886624.58202724</v>
      </c>
      <c r="B7724">
        <v>164460932.61220282</v>
      </c>
    </row>
    <row r="7725" spans="1:2" x14ac:dyDescent="0.25">
      <c r="A7725">
        <f ca="1">31664.7492389807*(((RANDBETWEEN(3800,4910))))</f>
        <v>136063427.47990024</v>
      </c>
      <c r="B7725">
        <v>145194198.84011543</v>
      </c>
    </row>
    <row r="7726" spans="1:2" x14ac:dyDescent="0.25">
      <c r="A7726">
        <f ca="1">34305.0246099564*(((RANDBETWEEN(3800,4910))))</f>
        <v>141748361.68833971</v>
      </c>
      <c r="B7726">
        <v>154961110.59260291</v>
      </c>
    </row>
    <row r="7727" spans="1:2" x14ac:dyDescent="0.25">
      <c r="A7727">
        <f ca="1">30624.1032602133*(((RANDBETWEEN(3800,4910))))</f>
        <v>117535308.31269883</v>
      </c>
      <c r="B7727">
        <v>151366500.60850471</v>
      </c>
    </row>
    <row r="7728" spans="1:2" x14ac:dyDescent="0.25">
      <c r="A7728">
        <f ca="1">35454.3057577627*(((RANDBETWEEN(3800,4910))))</f>
        <v>164862521.77359661</v>
      </c>
      <c r="B7728">
        <v>172368439.85564405</v>
      </c>
    </row>
    <row r="7729" spans="1:2" x14ac:dyDescent="0.25">
      <c r="A7729">
        <f ca="1">39708.6258838309*(((RANDBETWEEN(3800,4910))))</f>
        <v>190521986.99062082</v>
      </c>
      <c r="B7729">
        <v>160885452.93837383</v>
      </c>
    </row>
    <row r="7730" spans="1:2" x14ac:dyDescent="0.25">
      <c r="A7730">
        <f ca="1">32544.3938368818*(((RANDBETWEEN(3800,4910))))</f>
        <v>133204203.97435738</v>
      </c>
      <c r="B7730">
        <v>154555636.96604198</v>
      </c>
    </row>
    <row r="7731" spans="1:2" x14ac:dyDescent="0.25">
      <c r="A7731">
        <f ca="1">30488.8517442623*(((RANDBETWEEN(3800,4910))))</f>
        <v>132961882.45672774</v>
      </c>
      <c r="B7731">
        <v>148329056.52623951</v>
      </c>
    </row>
    <row r="7732" spans="1:2" x14ac:dyDescent="0.25">
      <c r="A7732">
        <f ca="1">33033.7397918763*(((RANDBETWEEN(3800,4910))))</f>
        <v>152847114.0170117</v>
      </c>
      <c r="B7732">
        <v>153328331.3263897</v>
      </c>
    </row>
    <row r="7733" spans="1:2" x14ac:dyDescent="0.25">
      <c r="A7733">
        <f ca="1">32251.9894976652*(((RANDBETWEEN(3800,4910))))</f>
        <v>150584538.96459898</v>
      </c>
      <c r="B7733">
        <v>161986234.62749538</v>
      </c>
    </row>
    <row r="7734" spans="1:2" x14ac:dyDescent="0.25">
      <c r="A7734">
        <f ca="1">31627.9976291835*(((RANDBETWEEN(3800,4910))))</f>
        <v>122273838.83442348</v>
      </c>
      <c r="B7734">
        <v>156357309.88666478</v>
      </c>
    </row>
    <row r="7735" spans="1:2" x14ac:dyDescent="0.25">
      <c r="A7735">
        <f ca="1">31646.8857843247*(((RANDBETWEEN(3800,4910))))</f>
        <v>147284606.44024697</v>
      </c>
      <c r="B7735">
        <v>182866329.12611365</v>
      </c>
    </row>
    <row r="7736" spans="1:2" x14ac:dyDescent="0.25">
      <c r="A7736">
        <f ca="1">31136.2056684092*(((RANDBETWEEN(3800,4910))))</f>
        <v>140611104.79853588</v>
      </c>
      <c r="B7736">
        <v>146406288.00153136</v>
      </c>
    </row>
    <row r="7737" spans="1:2" x14ac:dyDescent="0.25">
      <c r="A7737">
        <f ca="1">38202.0895431291*(((RANDBETWEEN(3800,4910))))</f>
        <v>174354336.67484117</v>
      </c>
      <c r="B7737">
        <v>146202721.04584903</v>
      </c>
    </row>
    <row r="7738" spans="1:2" x14ac:dyDescent="0.25">
      <c r="A7738">
        <f ca="1">29693.4863131417*(((RANDBETWEEN(3800,4910))))</f>
        <v>144102489.0776765</v>
      </c>
      <c r="B7738">
        <v>192740637.43295616</v>
      </c>
    </row>
    <row r="7739" spans="1:2" x14ac:dyDescent="0.25">
      <c r="A7739">
        <f ca="1">31816.840862838*(((RANDBETWEEN(3800,4910))))</f>
        <v>135857910.48431829</v>
      </c>
      <c r="B7739">
        <v>145309291.46467009</v>
      </c>
    </row>
    <row r="7740" spans="1:2" x14ac:dyDescent="0.25">
      <c r="A7740">
        <f ca="1">36804.5107506478*(((RANDBETWEEN(3800,4910))))</f>
        <v>155683080.47524035</v>
      </c>
      <c r="B7740">
        <v>143118876.58514249</v>
      </c>
    </row>
    <row r="7741" spans="1:2" x14ac:dyDescent="0.25">
      <c r="A7741">
        <f ca="1">29726.0223440892*(((RANDBETWEEN(3800,4910))))</f>
        <v>128416416.52646531</v>
      </c>
      <c r="B7741">
        <v>187336932.4350017</v>
      </c>
    </row>
    <row r="7742" spans="1:2" x14ac:dyDescent="0.25">
      <c r="A7742">
        <f ca="1">30631.0320331032*(((RANDBETWEEN(3800,4910))))</f>
        <v>126628686.42484857</v>
      </c>
      <c r="B7742">
        <v>182532560.41969061</v>
      </c>
    </row>
    <row r="7743" spans="1:2" x14ac:dyDescent="0.25">
      <c r="A7743">
        <f ca="1">38116.8458708331*(((RANDBETWEEN(3800,4910))))</f>
        <v>177776969.14156535</v>
      </c>
      <c r="B7743">
        <v>168387072.44976199</v>
      </c>
    </row>
    <row r="7744" spans="1:2" x14ac:dyDescent="0.25">
      <c r="A7744">
        <f ca="1">34591.8952475559*(((RANDBETWEEN(3800,4910))))</f>
        <v>145285960.03973475</v>
      </c>
      <c r="B7744">
        <v>189027081.25918069</v>
      </c>
    </row>
    <row r="7745" spans="1:2" x14ac:dyDescent="0.25">
      <c r="A7745">
        <f ca="1">31942.3604262479*(((RANDBETWEEN(3800,4910))))</f>
        <v>132816334.65233859</v>
      </c>
      <c r="B7745">
        <v>155512224.34223309</v>
      </c>
    </row>
    <row r="7746" spans="1:2" x14ac:dyDescent="0.25">
      <c r="A7746">
        <f ca="1">34645.4007786719*(((RANDBETWEEN(3800,4910))))</f>
        <v>142011497.79177597</v>
      </c>
      <c r="B7746">
        <v>173634195.80102891</v>
      </c>
    </row>
    <row r="7747" spans="1:2" x14ac:dyDescent="0.25">
      <c r="A7747">
        <f ca="1">33332.6260354113*(((RANDBETWEEN(3800,4910))))</f>
        <v>158996626.18891197</v>
      </c>
      <c r="B7747">
        <v>147689147.30954835</v>
      </c>
    </row>
    <row r="7748" spans="1:2" x14ac:dyDescent="0.25">
      <c r="A7748">
        <f ca="1">36709.4311252517*(((RANDBETWEEN(3800,4910))))</f>
        <v>157299912.37170357</v>
      </c>
      <c r="B7748">
        <v>175196019.98361897</v>
      </c>
    </row>
    <row r="7749" spans="1:2" x14ac:dyDescent="0.25">
      <c r="A7749">
        <f ca="1">30926.5149238204*(((RANDBETWEEN(3800,4910))))</f>
        <v>134375707.34399962</v>
      </c>
      <c r="B7749">
        <v>147160099.19939882</v>
      </c>
    </row>
    <row r="7750" spans="1:2" x14ac:dyDescent="0.25">
      <c r="A7750">
        <f ca="1">32658.5743161935*(((RANDBETWEEN(3800,4910))))</f>
        <v>149608928.94248244</v>
      </c>
      <c r="B7750">
        <v>151282438.50015819</v>
      </c>
    </row>
    <row r="7751" spans="1:2" x14ac:dyDescent="0.25">
      <c r="A7751">
        <f ca="1">29431.0680790969*(((RANDBETWEEN(3800,4910))))</f>
        <v>115752390.75508791</v>
      </c>
      <c r="B7751">
        <v>146786964.59375152</v>
      </c>
    </row>
    <row r="7752" spans="1:2" x14ac:dyDescent="0.25">
      <c r="A7752">
        <f ca="1">32574.9123614888*(((RANDBETWEEN(3800,4910))))</f>
        <v>150235495.81118649</v>
      </c>
      <c r="B7752">
        <v>146725183.6529713</v>
      </c>
    </row>
    <row r="7753" spans="1:2" x14ac:dyDescent="0.25">
      <c r="A7753">
        <f ca="1">37387.5782776533*(((RANDBETWEEN(3800,4910))))</f>
        <v>158336394.00586155</v>
      </c>
      <c r="B7753">
        <v>148501660.71958232</v>
      </c>
    </row>
    <row r="7754" spans="1:2" x14ac:dyDescent="0.25">
      <c r="A7754">
        <f ca="1">30641.8846048921*(((RANDBETWEEN(3800,4910))))</f>
        <v>133047062.9544417</v>
      </c>
      <c r="B7754">
        <v>167479549.36967444</v>
      </c>
    </row>
    <row r="7755" spans="1:2" x14ac:dyDescent="0.25">
      <c r="A7755">
        <f ca="1">41020.466401744*(((RANDBETWEEN(3800,4910))))</f>
        <v>161210432.95885378</v>
      </c>
      <c r="B7755">
        <v>169376363.54018882</v>
      </c>
    </row>
    <row r="7756" spans="1:2" x14ac:dyDescent="0.25">
      <c r="A7756">
        <f ca="1">30821.6249805647*(((RANDBETWEEN(3800,4910))))</f>
        <v>145108210.40849879</v>
      </c>
      <c r="B7756">
        <v>147220543.39050546</v>
      </c>
    </row>
    <row r="7757" spans="1:2" x14ac:dyDescent="0.25">
      <c r="A7757">
        <f ca="1">30406.8877653254*(((RANDBETWEEN(3800,4910))))</f>
        <v>115728614.83482856</v>
      </c>
      <c r="B7757">
        <v>155211888.70527881</v>
      </c>
    </row>
    <row r="7758" spans="1:2" x14ac:dyDescent="0.25">
      <c r="A7758">
        <f ca="1">29719.4016606322*(((RANDBETWEEN(3800,4910))))</f>
        <v>136709247.63890803</v>
      </c>
      <c r="B7758">
        <v>150172681.259413</v>
      </c>
    </row>
    <row r="7759" spans="1:2" x14ac:dyDescent="0.25">
      <c r="A7759">
        <f ca="1">34492.9839593937*(((RANDBETWEEN(3800,4910))))</f>
        <v>150837818.8544285</v>
      </c>
      <c r="B7759">
        <v>192668005.0593397</v>
      </c>
    </row>
    <row r="7760" spans="1:2" x14ac:dyDescent="0.25">
      <c r="A7760">
        <f ca="1">32024.7669112459*(((RANDBETWEEN(3800,4910))))</f>
        <v>143727153.89767164</v>
      </c>
      <c r="B7760">
        <v>152842714.81987774</v>
      </c>
    </row>
    <row r="7761" spans="1:2" x14ac:dyDescent="0.25">
      <c r="A7761">
        <f ca="1">32351.6735954259*(((RANDBETWEEN(3800,4910))))</f>
        <v>154802758.15411299</v>
      </c>
      <c r="B7761">
        <v>157497532.34501651</v>
      </c>
    </row>
    <row r="7762" spans="1:2" x14ac:dyDescent="0.25">
      <c r="A7762">
        <f ca="1">36847.7258327492*(((RANDBETWEEN(3800,4910))))</f>
        <v>150965132.73677346</v>
      </c>
      <c r="B7762">
        <v>197626974.44586056</v>
      </c>
    </row>
    <row r="7763" spans="1:2" x14ac:dyDescent="0.25">
      <c r="A7763">
        <f ca="1">32707.6007000114*(((RANDBETWEEN(3800,4910))))</f>
        <v>135409466.89804727</v>
      </c>
      <c r="B7763">
        <v>171768787.18841285</v>
      </c>
    </row>
    <row r="7764" spans="1:2" x14ac:dyDescent="0.25">
      <c r="A7764">
        <f ca="1">31713.8938850868*(((RANDBETWEEN(3800,4910))))</f>
        <v>141285397.25806153</v>
      </c>
      <c r="B7764">
        <v>202611788.17851147</v>
      </c>
    </row>
    <row r="7765" spans="1:2" x14ac:dyDescent="0.25">
      <c r="A7765">
        <f ca="1">39810.1550100525*(((RANDBETWEEN(3800,4910))))</f>
        <v>172019679.79843679</v>
      </c>
      <c r="B7765">
        <v>149554396.83819944</v>
      </c>
    </row>
    <row r="7766" spans="1:2" x14ac:dyDescent="0.25">
      <c r="A7766">
        <f ca="1">31805.9365871797*(((RANDBETWEEN(3800,4910))))</f>
        <v>140200568.47628808</v>
      </c>
      <c r="B7766">
        <v>151552582.75690925</v>
      </c>
    </row>
    <row r="7767" spans="1:2" x14ac:dyDescent="0.25">
      <c r="A7767">
        <f ca="1">33278.6850335632*(((RANDBETWEEN(3800,4910))))</f>
        <v>143497689.86472452</v>
      </c>
      <c r="B7767">
        <v>156246614.51458842</v>
      </c>
    </row>
    <row r="7768" spans="1:2" x14ac:dyDescent="0.25">
      <c r="A7768">
        <f ca="1">31045.8860945116*(((RANDBETWEEN(3800,4910))))</f>
        <v>143183626.66788739</v>
      </c>
      <c r="B7768">
        <v>180468121.66954157</v>
      </c>
    </row>
    <row r="7769" spans="1:2" x14ac:dyDescent="0.25">
      <c r="A7769">
        <f ca="1">31257.1935171956*(((RANDBETWEEN(3800,4910))))</f>
        <v>130998898.03056695</v>
      </c>
      <c r="B7769">
        <v>156567295.02128842</v>
      </c>
    </row>
    <row r="7770" spans="1:2" x14ac:dyDescent="0.25">
      <c r="A7770">
        <f ca="1">29389.0816943048*(((RANDBETWEEN(3800,4910))))</f>
        <v>116909766.97994438</v>
      </c>
      <c r="B7770">
        <v>145339230.91534612</v>
      </c>
    </row>
    <row r="7771" spans="1:2" x14ac:dyDescent="0.25">
      <c r="A7771">
        <f ca="1">28929.3553243346*(((RANDBETWEEN(3800,4910))))</f>
        <v>129401006.36574849</v>
      </c>
      <c r="B7771">
        <v>143489999.14576709</v>
      </c>
    </row>
    <row r="7772" spans="1:2" x14ac:dyDescent="0.25">
      <c r="A7772">
        <f ca="1">31540.7561039713*(((RANDBETWEEN(3800,4910))))</f>
        <v>150480947.37204731</v>
      </c>
      <c r="B7772">
        <v>169082564.10040799</v>
      </c>
    </row>
    <row r="7773" spans="1:2" x14ac:dyDescent="0.25">
      <c r="A7773">
        <f ca="1">30240.7574104668*(((RANDBETWEEN(3800,4910))))</f>
        <v>124954809.6200489</v>
      </c>
      <c r="B7773">
        <v>150936111.84916946</v>
      </c>
    </row>
    <row r="7774" spans="1:2" x14ac:dyDescent="0.25">
      <c r="A7774">
        <f ca="1">38031.215634903*(((RANDBETWEEN(3800,4910))))</f>
        <v>159693074.45095789</v>
      </c>
      <c r="B7774">
        <v>197913433.51479393</v>
      </c>
    </row>
    <row r="7775" spans="1:2" x14ac:dyDescent="0.25">
      <c r="A7775">
        <f ca="1">28834.1029671497*(((RANDBETWEEN(3800,4910))))</f>
        <v>131858352.86877555</v>
      </c>
      <c r="B7775">
        <v>166201474.70736092</v>
      </c>
    </row>
    <row r="7776" spans="1:2" x14ac:dyDescent="0.25">
      <c r="A7776">
        <f ca="1">31653.9909494459*(((RANDBETWEEN(3800,4910))))</f>
        <v>123228986.76619276</v>
      </c>
      <c r="B7776">
        <v>169538725.36232704</v>
      </c>
    </row>
    <row r="7777" spans="1:2" x14ac:dyDescent="0.25">
      <c r="A7777">
        <f ca="1">32784.1460916465*(((RANDBETWEEN(3800,4910))))</f>
        <v>128907262.43235418</v>
      </c>
      <c r="B7777">
        <v>152284927.10838085</v>
      </c>
    </row>
    <row r="7778" spans="1:2" x14ac:dyDescent="0.25">
      <c r="A7778">
        <f ca="1">35645.3788238142*(((RANDBETWEEN(3800,4910))))</f>
        <v>143116195.97761416</v>
      </c>
      <c r="B7778">
        <v>146754292.97703671</v>
      </c>
    </row>
    <row r="7779" spans="1:2" x14ac:dyDescent="0.25">
      <c r="A7779">
        <f ca="1">30851.8700728487*(((RANDBETWEEN(3800,4910))))</f>
        <v>137136562.4738127</v>
      </c>
      <c r="B7779">
        <v>181026490.32505774</v>
      </c>
    </row>
    <row r="7780" spans="1:2" x14ac:dyDescent="0.25">
      <c r="A7780">
        <f ca="1">31618.9512600489*(((RANDBETWEEN(3800,4910))))</f>
        <v>132546643.68212481</v>
      </c>
      <c r="B7780">
        <v>179023726.71844634</v>
      </c>
    </row>
    <row r="7781" spans="1:2" x14ac:dyDescent="0.25">
      <c r="A7781">
        <f ca="1">34054.7306508218*(((RANDBETWEEN(3800,4910))))</f>
        <v>151577606.12680784</v>
      </c>
      <c r="B7781">
        <v>200756202.38990471</v>
      </c>
    </row>
    <row r="7782" spans="1:2" x14ac:dyDescent="0.25">
      <c r="A7782">
        <f ca="1">32222.4761583509*(((RANDBETWEEN(3800,4910))))</f>
        <v>132531044.43929735</v>
      </c>
      <c r="B7782">
        <v>176909298.98852259</v>
      </c>
    </row>
    <row r="7783" spans="1:2" x14ac:dyDescent="0.25">
      <c r="A7783">
        <f ca="1">33749.3695925374*(((RANDBETWEEN(3800,4910))))</f>
        <v>160309505.56455275</v>
      </c>
      <c r="B7783">
        <v>161820000.84213191</v>
      </c>
    </row>
    <row r="7784" spans="1:2" x14ac:dyDescent="0.25">
      <c r="A7784">
        <f ca="1">32706.411398061*(((RANDBETWEEN(3800,4910))))</f>
        <v>147898392.34203175</v>
      </c>
      <c r="B7784">
        <v>143920898.0298979</v>
      </c>
    </row>
    <row r="7785" spans="1:2" x14ac:dyDescent="0.25">
      <c r="A7785">
        <f ca="1">31560.3682781294*(((RANDBETWEEN(3800,4910))))</f>
        <v>148333730.90720814</v>
      </c>
      <c r="B7785">
        <v>155624626.52574372</v>
      </c>
    </row>
    <row r="7786" spans="1:2" x14ac:dyDescent="0.25">
      <c r="A7786">
        <f ca="1">32411.5122300066*(((RANDBETWEEN(3800,4910))))</f>
        <v>153987094.60476136</v>
      </c>
      <c r="B7786">
        <v>151701583.16269583</v>
      </c>
    </row>
    <row r="7787" spans="1:2" x14ac:dyDescent="0.25">
      <c r="A7787">
        <f ca="1">30336.5174620493*(((RANDBETWEEN(3800,4910))))</f>
        <v>132600917.8266177</v>
      </c>
      <c r="B7787">
        <v>148827928.2041834</v>
      </c>
    </row>
    <row r="7788" spans="1:2" x14ac:dyDescent="0.25">
      <c r="A7788">
        <f ca="1">31156.2081317055*(((RANDBETWEEN(3800,4910))))</f>
        <v>142944682.90826485</v>
      </c>
      <c r="B7788">
        <v>159052406.23015338</v>
      </c>
    </row>
    <row r="7789" spans="1:2" x14ac:dyDescent="0.25">
      <c r="A7789">
        <f ca="1">31921.0395297743*(((RANDBETWEEN(3800,4910))))</f>
        <v>145400335.05812216</v>
      </c>
      <c r="B7789">
        <v>155390161.94852847</v>
      </c>
    </row>
    <row r="7790" spans="1:2" x14ac:dyDescent="0.25">
      <c r="A7790">
        <f ca="1">33770.8228827127*(((RANDBETWEEN(3800,4910))))</f>
        <v>136265270.33174554</v>
      </c>
      <c r="B7790">
        <v>163280678.33448723</v>
      </c>
    </row>
    <row r="7791" spans="1:2" x14ac:dyDescent="0.25">
      <c r="A7791">
        <f ca="1">34919.4463643958*(((RANDBETWEEN(3800,4910))))</f>
        <v>164191236.80538905</v>
      </c>
      <c r="B7791">
        <v>202584122.62505871</v>
      </c>
    </row>
    <row r="7792" spans="1:2" x14ac:dyDescent="0.25">
      <c r="A7792">
        <f ca="1">37511.6929961547*(((RANDBETWEEN(3800,4910))))</f>
        <v>166064264.89397672</v>
      </c>
      <c r="B7792">
        <v>173473164.7697289</v>
      </c>
    </row>
    <row r="7793" spans="1:2" x14ac:dyDescent="0.25">
      <c r="A7793">
        <f ca="1">40133.4483190329*(((RANDBETWEEN(3800,4910))))</f>
        <v>173296229.84158403</v>
      </c>
      <c r="B7793">
        <v>193610757.90330553</v>
      </c>
    </row>
    <row r="7794" spans="1:2" x14ac:dyDescent="0.25">
      <c r="A7794">
        <f ca="1">32248.8743102312*(((RANDBETWEEN(3800,4910))))</f>
        <v>126028600.80438358</v>
      </c>
      <c r="B7794">
        <v>181177915.2556892</v>
      </c>
    </row>
    <row r="7795" spans="1:2" x14ac:dyDescent="0.25">
      <c r="A7795">
        <f ca="1">31676.7767746501*(((RANDBETWEEN(3800,4910))))</f>
        <v>133105816.00707951</v>
      </c>
      <c r="B7795">
        <v>169512337.4870905</v>
      </c>
    </row>
    <row r="7796" spans="1:2" x14ac:dyDescent="0.25">
      <c r="A7796">
        <f ca="1">31148.0050599973*(((RANDBETWEEN(3800,4910))))</f>
        <v>143467711.30634746</v>
      </c>
      <c r="B7796">
        <v>145244162.62089491</v>
      </c>
    </row>
    <row r="7797" spans="1:2" x14ac:dyDescent="0.25">
      <c r="A7797">
        <f ca="1">32077.9299355481*(((RANDBETWEEN(3800,4910))))</f>
        <v>145794191.5570662</v>
      </c>
      <c r="B7797">
        <v>159301525.03088632</v>
      </c>
    </row>
    <row r="7798" spans="1:2" x14ac:dyDescent="0.25">
      <c r="A7798">
        <f ca="1">30382.5735376693*(((RANDBETWEEN(3800,4910))))</f>
        <v>131617308.56518325</v>
      </c>
      <c r="B7798">
        <v>158998599.97986186</v>
      </c>
    </row>
    <row r="7799" spans="1:2" x14ac:dyDescent="0.25">
      <c r="A7799">
        <f ca="1">29981.1034245963*(((RANDBETWEEN(3800,4910))))</f>
        <v>144119164.16203463</v>
      </c>
      <c r="B7799">
        <v>185725322.75301975</v>
      </c>
    </row>
    <row r="7800" spans="1:2" x14ac:dyDescent="0.25">
      <c r="A7800">
        <f ca="1">32142.5884993492*(((RANDBETWEEN(3800,4910))))</f>
        <v>148659471.80949008</v>
      </c>
      <c r="B7800">
        <v>182369722.23804834</v>
      </c>
    </row>
    <row r="7801" spans="1:2" x14ac:dyDescent="0.25">
      <c r="A7801">
        <f ca="1">34680.3039176304*(((RANDBETWEEN(3800,4910))))</f>
        <v>132027917.01441905</v>
      </c>
      <c r="B7801">
        <v>157763484.84491554</v>
      </c>
    </row>
    <row r="7802" spans="1:2" x14ac:dyDescent="0.25">
      <c r="A7802">
        <f ca="1">30723.3360714789*(((RANDBETWEEN(3800,4910))))</f>
        <v>147103333.11024076</v>
      </c>
      <c r="B7802">
        <v>171664539.95940802</v>
      </c>
    </row>
    <row r="7803" spans="1:2" x14ac:dyDescent="0.25">
      <c r="A7803">
        <f ca="1">30017.6168978428*(((RANDBETWEEN(3800,4910))))</f>
        <v>124302951.57396714</v>
      </c>
      <c r="B7803">
        <v>167448973.1716775</v>
      </c>
    </row>
    <row r="7804" spans="1:2" x14ac:dyDescent="0.25">
      <c r="A7804">
        <f ca="1">31824.8692753077*(((RANDBETWEEN(3800,4910))))</f>
        <v>132773354.6165836</v>
      </c>
      <c r="B7804">
        <v>188198084.99604869</v>
      </c>
    </row>
    <row r="7805" spans="1:2" x14ac:dyDescent="0.25">
      <c r="A7805">
        <f ca="1">30895.4584876138*(((RANDBETWEEN(3800,4910))))</f>
        <v>142984181.88067675</v>
      </c>
      <c r="B7805">
        <v>150883792.35562137</v>
      </c>
    </row>
    <row r="7806" spans="1:2" x14ac:dyDescent="0.25">
      <c r="A7806">
        <f ca="1">32686.0334063286*(((RANDBETWEEN(3800,4910))))</f>
        <v>150388439.70251784</v>
      </c>
      <c r="B7806">
        <v>158847715.27291963</v>
      </c>
    </row>
    <row r="7807" spans="1:2" x14ac:dyDescent="0.25">
      <c r="A7807">
        <f ca="1">31137.1792120431*(((RANDBETWEEN(3800,4910))))</f>
        <v>130059997.5687039</v>
      </c>
      <c r="B7807">
        <v>143406213.19192857</v>
      </c>
    </row>
    <row r="7808" spans="1:2" x14ac:dyDescent="0.25">
      <c r="A7808">
        <f ca="1">40268.8666998978*(((RANDBETWEEN(3800,4910))))</f>
        <v>185800550.95332849</v>
      </c>
      <c r="B7808">
        <v>171309869.35418516</v>
      </c>
    </row>
    <row r="7809" spans="1:2" x14ac:dyDescent="0.25">
      <c r="A7809">
        <f ca="1">30838.7762650703*(((RANDBETWEEN(3800,4910))))</f>
        <v>144664699.45944464</v>
      </c>
      <c r="B7809">
        <v>146867126.62650585</v>
      </c>
    </row>
    <row r="7810" spans="1:2" x14ac:dyDescent="0.25">
      <c r="A7810">
        <f ca="1">31844.4722813036*(((RANDBETWEEN(3800,4910))))</f>
        <v>133746783.58147499</v>
      </c>
      <c r="B7810">
        <v>143758353.26205248</v>
      </c>
    </row>
    <row r="7811" spans="1:2" x14ac:dyDescent="0.25">
      <c r="A7811">
        <f ca="1">32834.0419078192*(((RANDBETWEEN(3800,4910))))</f>
        <v>126837903.88990548</v>
      </c>
      <c r="B7811">
        <v>190824254.08124605</v>
      </c>
    </row>
    <row r="7812" spans="1:2" x14ac:dyDescent="0.25">
      <c r="A7812">
        <f ca="1">37504.1828249797*(((RANDBETWEEN(3800,4910))))</f>
        <v>178669926.97820309</v>
      </c>
      <c r="B7812">
        <v>183047203.69046196</v>
      </c>
    </row>
    <row r="7813" spans="1:2" x14ac:dyDescent="0.25">
      <c r="A7813">
        <f ca="1">35985.8523431251*(((RANDBETWEEN(3800,4910))))</f>
        <v>170788855.22047153</v>
      </c>
      <c r="B7813">
        <v>164105566.31509629</v>
      </c>
    </row>
    <row r="7814" spans="1:2" x14ac:dyDescent="0.25">
      <c r="A7814">
        <f ca="1">30190.5741721412*(((RANDBETWEEN(3800,4910))))</f>
        <v>122060491.37796669</v>
      </c>
      <c r="B7814">
        <v>176756709.32542139</v>
      </c>
    </row>
    <row r="7815" spans="1:2" x14ac:dyDescent="0.25">
      <c r="A7815">
        <f ca="1">30811.763347882*(((RANDBETWEEN(3800,4910))))</f>
        <v>146201817.08570033</v>
      </c>
      <c r="B7815">
        <v>157041349.28863734</v>
      </c>
    </row>
    <row r="7816" spans="1:2" x14ac:dyDescent="0.25">
      <c r="A7816">
        <f ca="1">31989.2261413692*(((RANDBETWEEN(3800,4910))))</f>
        <v>151564953.45780748</v>
      </c>
      <c r="B7816">
        <v>171706905.03283444</v>
      </c>
    </row>
    <row r="7817" spans="1:2" x14ac:dyDescent="0.25">
      <c r="A7817">
        <f ca="1">29855.8618703947*(((RANDBETWEEN(3800,4910))))</f>
        <v>146383290.75054565</v>
      </c>
      <c r="B7817">
        <v>155435041.36655754</v>
      </c>
    </row>
    <row r="7818" spans="1:2" x14ac:dyDescent="0.25">
      <c r="A7818">
        <f ca="1">32898.8585056977*(((RANDBETWEEN(3800,4910))))</f>
        <v>140741316.68737486</v>
      </c>
      <c r="B7818">
        <v>152406293.73947114</v>
      </c>
    </row>
    <row r="7819" spans="1:2" x14ac:dyDescent="0.25">
      <c r="A7819">
        <f ca="1">42086.3148599373*(((RANDBETWEEN(3800,4910))))</f>
        <v>180550290.74913108</v>
      </c>
      <c r="B7819">
        <v>142918257.94829178</v>
      </c>
    </row>
    <row r="7820" spans="1:2" x14ac:dyDescent="0.25">
      <c r="A7820">
        <f ca="1">32093.534940932*(((RANDBETWEEN(3800,4910))))</f>
        <v>152476384.50436801</v>
      </c>
      <c r="B7820">
        <v>172890787.72414237</v>
      </c>
    </row>
    <row r="7821" spans="1:2" x14ac:dyDescent="0.25">
      <c r="A7821">
        <f ca="1">34965.6676460639*(((RANDBETWEEN(3800,4910))))</f>
        <v>153709074.97209671</v>
      </c>
      <c r="B7821">
        <v>144942327.12401581</v>
      </c>
    </row>
    <row r="7822" spans="1:2" x14ac:dyDescent="0.25">
      <c r="A7822">
        <f ca="1">29512.0333535802*(((RANDBETWEEN(3800,4910))))</f>
        <v>121501041.31668985</v>
      </c>
      <c r="B7822">
        <v>157146648.13033378</v>
      </c>
    </row>
    <row r="7823" spans="1:2" x14ac:dyDescent="0.25">
      <c r="A7823">
        <f ca="1">30372.0286939337*(((RANDBETWEEN(3800,4910))))</f>
        <v>146119830.04651505</v>
      </c>
      <c r="B7823">
        <v>158024426.58978245</v>
      </c>
    </row>
    <row r="7824" spans="1:2" x14ac:dyDescent="0.25">
      <c r="A7824">
        <f ca="1">30078.34133856*(((RANDBETWEEN(3800,4910))))</f>
        <v>122930181.05069456</v>
      </c>
      <c r="B7824">
        <v>147010097.74406832</v>
      </c>
    </row>
    <row r="7825" spans="1:2" x14ac:dyDescent="0.25">
      <c r="A7825">
        <f ca="1">30399.3043523509*(((RANDBETWEEN(3800,4910))))</f>
        <v>127829074.80163552</v>
      </c>
      <c r="B7825">
        <v>152196016.13344324</v>
      </c>
    </row>
    <row r="7826" spans="1:2" x14ac:dyDescent="0.25">
      <c r="A7826">
        <f ca="1">42416.3287804799*(((RANDBETWEEN(3800,4910))))</f>
        <v>178869658.46728379</v>
      </c>
      <c r="B7826">
        <v>197780704.82973939</v>
      </c>
    </row>
    <row r="7827" spans="1:2" x14ac:dyDescent="0.25">
      <c r="A7827">
        <f ca="1">41939.2080596103*(((RANDBETWEEN(3800,4910))))</f>
        <v>195939980.05449954</v>
      </c>
      <c r="B7827">
        <v>168074014.80869034</v>
      </c>
    </row>
    <row r="7828" spans="1:2" x14ac:dyDescent="0.25">
      <c r="A7828">
        <f ca="1">31497.3217288597*(((RANDBETWEEN(3800,4910))))</f>
        <v>139596129.90230638</v>
      </c>
      <c r="B7828">
        <v>192725137.35129026</v>
      </c>
    </row>
    <row r="7829" spans="1:2" x14ac:dyDescent="0.25">
      <c r="A7829">
        <f ca="1">29928.2143016038*(((RANDBETWEEN(3800,4910))))</f>
        <v>124680940.78048156</v>
      </c>
      <c r="B7829">
        <v>143528775.57600197</v>
      </c>
    </row>
    <row r="7830" spans="1:2" x14ac:dyDescent="0.25">
      <c r="A7830">
        <f ca="1">29862.8692014768*(((RANDBETWEEN(3800,4910))))</f>
        <v>120287637.14354874</v>
      </c>
      <c r="B7830">
        <v>166742882.00244057</v>
      </c>
    </row>
    <row r="7831" spans="1:2" x14ac:dyDescent="0.25">
      <c r="A7831">
        <f ca="1">41177.1490953784*(((RANDBETWEEN(3800,4910))))</f>
        <v>201644499.1200681</v>
      </c>
      <c r="B7831">
        <v>187330373.76728874</v>
      </c>
    </row>
    <row r="7832" spans="1:2" x14ac:dyDescent="0.25">
      <c r="A7832">
        <f ca="1">37227.1159563196*(((RANDBETWEEN(3800,4910))))</f>
        <v>145595250.50516614</v>
      </c>
      <c r="B7832">
        <v>172430808.76287419</v>
      </c>
    </row>
    <row r="7833" spans="1:2" x14ac:dyDescent="0.25">
      <c r="A7833">
        <f ca="1">32591.0857123762*(((RANDBETWEEN(3800,4910))))</f>
        <v>136784786.73484302</v>
      </c>
      <c r="B7833">
        <v>193015634.49216911</v>
      </c>
    </row>
    <row r="7834" spans="1:2" x14ac:dyDescent="0.25">
      <c r="A7834">
        <f ca="1">32737.3624098956*(((RANDBETWEEN(3800,4910))))</f>
        <v>143324172.63052297</v>
      </c>
      <c r="B7834">
        <v>143523302.90879384</v>
      </c>
    </row>
    <row r="7835" spans="1:2" x14ac:dyDescent="0.25">
      <c r="A7835">
        <f ca="1">29595.3111021281*(((RANDBETWEEN(3800,4910))))</f>
        <v>122998112.94044448</v>
      </c>
      <c r="B7835">
        <v>150881334.41032675</v>
      </c>
    </row>
    <row r="7836" spans="1:2" x14ac:dyDescent="0.25">
      <c r="A7836">
        <f ca="1">34523.6928737463*(((RANDBETWEEN(3800,4910))))</f>
        <v>166404199.65145713</v>
      </c>
      <c r="B7836">
        <v>148091144.25323081</v>
      </c>
    </row>
    <row r="7837" spans="1:2" x14ac:dyDescent="0.25">
      <c r="A7837">
        <f ca="1">30496.3789703576*(((RANDBETWEEN(3800,4910))))</f>
        <v>137996114.84086803</v>
      </c>
      <c r="B7837">
        <v>161894535.84160104</v>
      </c>
    </row>
    <row r="7838" spans="1:2" x14ac:dyDescent="0.25">
      <c r="A7838">
        <f ca="1">31767.3097557848*(((RANDBETWEEN(3800,4910))))</f>
        <v>153181967.64239421</v>
      </c>
      <c r="B7838">
        <v>180581576.82917249</v>
      </c>
    </row>
    <row r="7839" spans="1:2" x14ac:dyDescent="0.25">
      <c r="A7839">
        <f ca="1">37080.0979609852*(((RANDBETWEEN(3800,4910))))</f>
        <v>157849977.01991406</v>
      </c>
      <c r="B7839">
        <v>201384002.57029551</v>
      </c>
    </row>
    <row r="7840" spans="1:2" x14ac:dyDescent="0.25">
      <c r="A7840">
        <f ca="1">36863.5433662598*(((RANDBETWEEN(3800,4910))))</f>
        <v>179156820.76002255</v>
      </c>
      <c r="B7840">
        <v>195072000.14683753</v>
      </c>
    </row>
    <row r="7841" spans="1:2" x14ac:dyDescent="0.25">
      <c r="A7841">
        <f ca="1">36056.2246216023*(((RANDBETWEEN(3800,4910))))</f>
        <v>138419846.32233128</v>
      </c>
      <c r="B7841">
        <v>199813247.97137216</v>
      </c>
    </row>
    <row r="7842" spans="1:2" x14ac:dyDescent="0.25">
      <c r="A7842">
        <f ca="1">31292.6662472719*(((RANDBETWEEN(3800,4910))))</f>
        <v>146793897.3659527</v>
      </c>
      <c r="B7842">
        <v>149873265.09857398</v>
      </c>
    </row>
    <row r="7843" spans="1:2" x14ac:dyDescent="0.25">
      <c r="A7843">
        <f ca="1">31473.3411002231*(((RANDBETWEEN(3800,4910))))</f>
        <v>124886217.48568514</v>
      </c>
      <c r="B7843">
        <v>157963570.95066556</v>
      </c>
    </row>
    <row r="7844" spans="1:2" x14ac:dyDescent="0.25">
      <c r="A7844">
        <f ca="1">42266.8374925258*(((RANDBETWEEN(3800,4910))))</f>
        <v>201824149.0268105</v>
      </c>
      <c r="B7844">
        <v>146699290.96770063</v>
      </c>
    </row>
    <row r="7845" spans="1:2" x14ac:dyDescent="0.25">
      <c r="A7845">
        <f ca="1">38158.8299611307*(((RANDBETWEEN(3800,4910))))</f>
        <v>177629353.46906337</v>
      </c>
      <c r="B7845">
        <v>167637172.78327298</v>
      </c>
    </row>
    <row r="7846" spans="1:2" x14ac:dyDescent="0.25">
      <c r="A7846">
        <f ca="1">31120.7290448621*(((RANDBETWEEN(3800,4910))))</f>
        <v>146111822.86562744</v>
      </c>
      <c r="B7846">
        <v>203438840.28344589</v>
      </c>
    </row>
    <row r="7847" spans="1:2" x14ac:dyDescent="0.25">
      <c r="A7847">
        <f ca="1">30176.3143579471*(((RANDBETWEEN(3800,4910))))</f>
        <v>119347323.2856808</v>
      </c>
      <c r="B7847">
        <v>164784110.7451418</v>
      </c>
    </row>
    <row r="7848" spans="1:2" x14ac:dyDescent="0.25">
      <c r="A7848">
        <f ca="1">29724.5678185809*(((RANDBETWEEN(3800,4910))))</f>
        <v>140567481.21406922</v>
      </c>
      <c r="B7848">
        <v>148320089.55324817</v>
      </c>
    </row>
    <row r="7849" spans="1:2" x14ac:dyDescent="0.25">
      <c r="A7849">
        <f ca="1">31598.809803781*(((RANDBETWEEN(3800,4910))))</f>
        <v>137518020.26605481</v>
      </c>
      <c r="B7849">
        <v>184578780.9206211</v>
      </c>
    </row>
    <row r="7850" spans="1:2" x14ac:dyDescent="0.25">
      <c r="A7850">
        <f ca="1">28133.26220817*(((RANDBETWEEN(3800,4910))))</f>
        <v>109691589.34965464</v>
      </c>
      <c r="B7850">
        <v>165689492.52921587</v>
      </c>
    </row>
    <row r="7851" spans="1:2" x14ac:dyDescent="0.25">
      <c r="A7851">
        <f ca="1">33259.7024710386*(((RANDBETWEEN(3800,4910))))</f>
        <v>131708421.78531304</v>
      </c>
      <c r="B7851">
        <v>166365510.42399162</v>
      </c>
    </row>
    <row r="7852" spans="1:2" x14ac:dyDescent="0.25">
      <c r="A7852">
        <f ca="1">30060.4378618946*(((RANDBETWEEN(3800,4910))))</f>
        <v>125382086.32196251</v>
      </c>
      <c r="B7852">
        <v>176938761.79784489</v>
      </c>
    </row>
    <row r="7853" spans="1:2" x14ac:dyDescent="0.25">
      <c r="A7853">
        <f ca="1">37130.5625077846*(((RANDBETWEEN(3800,4910))))</f>
        <v>179080702.97504494</v>
      </c>
      <c r="B7853">
        <v>164778897.73335984</v>
      </c>
    </row>
    <row r="7854" spans="1:2" x14ac:dyDescent="0.25">
      <c r="A7854">
        <f ca="1">30880.5686973446*(((RANDBETWEEN(3800,4910))))</f>
        <v>150326608.4186736</v>
      </c>
      <c r="B7854">
        <v>154989391.78483862</v>
      </c>
    </row>
    <row r="7855" spans="1:2" x14ac:dyDescent="0.25">
      <c r="A7855">
        <f ca="1">28333.420536227*(((RANDBETWEEN(3800,4910))))</f>
        <v>119907035.70931272</v>
      </c>
      <c r="B7855">
        <v>163433107.5806368</v>
      </c>
    </row>
    <row r="7856" spans="1:2" x14ac:dyDescent="0.25">
      <c r="A7856">
        <f ca="1">38899.3936598785*(((RANDBETWEEN(3800,4910))))</f>
        <v>164155441.24468747</v>
      </c>
      <c r="B7856">
        <v>170285187.61072734</v>
      </c>
    </row>
    <row r="7857" spans="1:2" x14ac:dyDescent="0.25">
      <c r="A7857">
        <f ca="1">33159.5290947184*(((RANDBETWEEN(3800,4910))))</f>
        <v>157275646.49624959</v>
      </c>
      <c r="B7857">
        <v>186447816.47939342</v>
      </c>
    </row>
    <row r="7858" spans="1:2" x14ac:dyDescent="0.25">
      <c r="A7858">
        <f ca="1">29628.7866654283*(((RANDBETWEEN(3800,4910))))</f>
        <v>125448282.74142344</v>
      </c>
      <c r="B7858">
        <v>165348830.98965296</v>
      </c>
    </row>
    <row r="7859" spans="1:2" x14ac:dyDescent="0.25">
      <c r="A7859">
        <f ca="1">43364.2827140083*(((RANDBETWEEN(3800,4910))))</f>
        <v>182346808.81240478</v>
      </c>
      <c r="B7859">
        <v>176080339.22649869</v>
      </c>
    </row>
    <row r="7860" spans="1:2" x14ac:dyDescent="0.25">
      <c r="A7860">
        <f ca="1">33809.5371633472*(((RANDBETWEEN(3800,4910))))</f>
        <v>135846720.32232887</v>
      </c>
      <c r="B7860">
        <v>166355473.30028117</v>
      </c>
    </row>
    <row r="7861" spans="1:2" x14ac:dyDescent="0.25">
      <c r="A7861">
        <f ca="1">34970.9153992072*(((RANDBETWEEN(3800,4910))))</f>
        <v>169713852.43235236</v>
      </c>
      <c r="B7861">
        <v>173790554.35047257</v>
      </c>
    </row>
    <row r="7862" spans="1:2" x14ac:dyDescent="0.25">
      <c r="A7862">
        <f ca="1">32271.318146531*(((RANDBETWEEN(3800,4910))))</f>
        <v>126535838.45254794</v>
      </c>
      <c r="B7862">
        <v>150456600.70162615</v>
      </c>
    </row>
    <row r="7863" spans="1:2" x14ac:dyDescent="0.25">
      <c r="A7863">
        <f ca="1">33680.1099867855*(((RANDBETWEEN(3800,4910))))</f>
        <v>161529807.49662331</v>
      </c>
      <c r="B7863">
        <v>145137236.87636584</v>
      </c>
    </row>
    <row r="7864" spans="1:2" x14ac:dyDescent="0.25">
      <c r="A7864">
        <f ca="1">33952.5493386764*(((RANDBETWEEN(3800,4910))))</f>
        <v>131769843.98340319</v>
      </c>
      <c r="B7864">
        <v>168263610.71364543</v>
      </c>
    </row>
    <row r="7865" spans="1:2" x14ac:dyDescent="0.25">
      <c r="A7865">
        <f ca="1">30694.8576518299*(((RANDBETWEEN(3800,4910))))</f>
        <v>121152603.15177278</v>
      </c>
      <c r="B7865">
        <v>177006411.79864427</v>
      </c>
    </row>
    <row r="7866" spans="1:2" x14ac:dyDescent="0.25">
      <c r="A7866">
        <f ca="1">32026.0953840155*(((RANDBETWEEN(3800,4910))))</f>
        <v>143028541.98501304</v>
      </c>
      <c r="B7866">
        <v>202358208.54723653</v>
      </c>
    </row>
    <row r="7867" spans="1:2" x14ac:dyDescent="0.25">
      <c r="A7867">
        <f ca="1">32461.7022556552*(((RANDBETWEEN(3800,4910))))</f>
        <v>135949609.04668382</v>
      </c>
      <c r="B7867">
        <v>143160680.98785889</v>
      </c>
    </row>
    <row r="7868" spans="1:2" x14ac:dyDescent="0.25">
      <c r="A7868">
        <f ca="1">30217.7470947249*(((RANDBETWEEN(3800,4910))))</f>
        <v>143957347.15926963</v>
      </c>
      <c r="B7868">
        <v>146370618.11108404</v>
      </c>
    </row>
    <row r="7869" spans="1:2" x14ac:dyDescent="0.25">
      <c r="A7869">
        <f ca="1">33507.0166182165*(((RANDBETWEEN(3800,4910))))</f>
        <v>150748067.76535594</v>
      </c>
      <c r="B7869">
        <v>177702069.88132179</v>
      </c>
    </row>
    <row r="7870" spans="1:2" x14ac:dyDescent="0.25">
      <c r="A7870">
        <f ca="1">32940.2513346615*(((RANDBETWEEN(3800,4910))))</f>
        <v>137163206.55753064</v>
      </c>
      <c r="B7870">
        <v>144653797.70820582</v>
      </c>
    </row>
    <row r="7871" spans="1:2" x14ac:dyDescent="0.25">
      <c r="A7871">
        <f ca="1">30556.7766209002*(((RANDBETWEEN(3800,4910))))</f>
        <v>121157619.30186941</v>
      </c>
      <c r="B7871">
        <v>185290228.79596505</v>
      </c>
    </row>
    <row r="7872" spans="1:2" x14ac:dyDescent="0.25">
      <c r="A7872">
        <f ca="1">30715.3145803213*(((RANDBETWEEN(3800,4910))))</f>
        <v>144515555.10041156</v>
      </c>
      <c r="B7872">
        <v>198241329.92942658</v>
      </c>
    </row>
    <row r="7873" spans="1:2" x14ac:dyDescent="0.25">
      <c r="A7873">
        <f ca="1">31795.2829397944*(((RANDBETWEEN(3800,4910))))</f>
        <v>124160579.87989712</v>
      </c>
      <c r="B7873">
        <v>172196963.76737246</v>
      </c>
    </row>
    <row r="7874" spans="1:2" x14ac:dyDescent="0.25">
      <c r="A7874">
        <f ca="1">30756.495240095*(((RANDBETWEEN(3800,4910))))</f>
        <v>147969498.60009727</v>
      </c>
      <c r="B7874">
        <v>179426221.71540654</v>
      </c>
    </row>
    <row r="7875" spans="1:2" x14ac:dyDescent="0.25">
      <c r="A7875">
        <f ca="1">30112.3885417226*(((RANDBETWEEN(3800,4910))))</f>
        <v>118552473.68876189</v>
      </c>
      <c r="B7875">
        <v>144022866.76152623</v>
      </c>
    </row>
    <row r="7876" spans="1:2" x14ac:dyDescent="0.25">
      <c r="A7876">
        <f ca="1">38345.9998355284*(((RANDBETWEEN(3800,4910))))</f>
        <v>163545689.2985287</v>
      </c>
      <c r="B7876">
        <v>195189664.33621696</v>
      </c>
    </row>
    <row r="7877" spans="1:2" x14ac:dyDescent="0.25">
      <c r="A7877">
        <f ca="1">37286.1075767425*(((RANDBETWEEN(3800,4910))))</f>
        <v>166519756.43773204</v>
      </c>
      <c r="B7877">
        <v>181390041.99719238</v>
      </c>
    </row>
    <row r="7878" spans="1:2" x14ac:dyDescent="0.25">
      <c r="A7878">
        <f ca="1">37918.2957735512*(((RANDBETWEEN(3800,4910))))</f>
        <v>146895477.82673737</v>
      </c>
      <c r="B7878">
        <v>187070233.15764627</v>
      </c>
    </row>
    <row r="7879" spans="1:2" x14ac:dyDescent="0.25">
      <c r="A7879">
        <f ca="1">32150.8921856181*(((RANDBETWEEN(3800,4910))))</f>
        <v>155449563.71746331</v>
      </c>
      <c r="B7879">
        <v>144253119.92825782</v>
      </c>
    </row>
    <row r="7880" spans="1:2" x14ac:dyDescent="0.25">
      <c r="A7880">
        <f ca="1">27949.4555331916*(((RANDBETWEEN(3800,4910))))</f>
        <v>107102313.60319015</v>
      </c>
      <c r="B7880">
        <v>186092392.34056136</v>
      </c>
    </row>
    <row r="7881" spans="1:2" x14ac:dyDescent="0.25">
      <c r="A7881">
        <f ca="1">37690.8441168736*(((RANDBETWEEN(3800,4910))))</f>
        <v>183026739.03153813</v>
      </c>
      <c r="B7881">
        <v>151048744.36988643</v>
      </c>
    </row>
    <row r="7882" spans="1:2" x14ac:dyDescent="0.25">
      <c r="A7882">
        <f ca="1">32234.2469900858*(((RANDBETWEEN(3800,4910))))</f>
        <v>157432062.29957893</v>
      </c>
      <c r="B7882">
        <v>189862109.4972201</v>
      </c>
    </row>
    <row r="7883" spans="1:2" x14ac:dyDescent="0.25">
      <c r="A7883">
        <f ca="1">29865.462182411*(((RANDBETWEEN(3800,4910))))</f>
        <v>120925256.37658225</v>
      </c>
      <c r="B7883">
        <v>168652762.56059629</v>
      </c>
    </row>
    <row r="7884" spans="1:2" x14ac:dyDescent="0.25">
      <c r="A7884">
        <f ca="1">31771.3054696643*(((RANDBETWEEN(3800,4910))))</f>
        <v>154281459.36068988</v>
      </c>
      <c r="B7884">
        <v>200245269.25378755</v>
      </c>
    </row>
    <row r="7885" spans="1:2" x14ac:dyDescent="0.25">
      <c r="A7885">
        <f ca="1">34000.4245500947*(((RANDBETWEEN(3800,4910))))</f>
        <v>133315664.66092126</v>
      </c>
      <c r="B7885">
        <v>155803342.21035251</v>
      </c>
    </row>
    <row r="7886" spans="1:2" x14ac:dyDescent="0.25">
      <c r="A7886">
        <f ca="1">33997.4924158535*(((RANDBETWEEN(3800,4910))))</f>
        <v>130380383.4147982</v>
      </c>
      <c r="B7886">
        <v>153054056.44982329</v>
      </c>
    </row>
    <row r="7887" spans="1:2" x14ac:dyDescent="0.25">
      <c r="A7887">
        <f ca="1">32454.2400547986*(((RANDBETWEEN(3800,4910))))</f>
        <v>134100919.90642762</v>
      </c>
      <c r="B7887">
        <v>162359316.175753</v>
      </c>
    </row>
    <row r="7888" spans="1:2" x14ac:dyDescent="0.25">
      <c r="A7888">
        <f ca="1">30925.5740280117*(((RANDBETWEEN(3800,4910))))</f>
        <v>136691037.20381171</v>
      </c>
      <c r="B7888">
        <v>189610399.30146509</v>
      </c>
    </row>
    <row r="7889" spans="1:2" x14ac:dyDescent="0.25">
      <c r="A7889">
        <f ca="1">29638.4426313108*(((RANDBETWEEN(3800,4910))))</f>
        <v>117634978.80367263</v>
      </c>
      <c r="B7889">
        <v>151165875.17301798</v>
      </c>
    </row>
    <row r="7890" spans="1:2" x14ac:dyDescent="0.25">
      <c r="A7890">
        <f ca="1">34937.9947046188*(((RANDBETWEEN(3800,4910))))</f>
        <v>133113759.82459761</v>
      </c>
      <c r="B7890">
        <v>152310784.82581922</v>
      </c>
    </row>
    <row r="7891" spans="1:2" x14ac:dyDescent="0.25">
      <c r="A7891">
        <f ca="1">32412.8370199117*(((RANDBETWEEN(3800,4910))))</f>
        <v>131693356.81190136</v>
      </c>
      <c r="B7891">
        <v>185307888.07663581</v>
      </c>
    </row>
    <row r="7892" spans="1:2" x14ac:dyDescent="0.25">
      <c r="A7892">
        <f ca="1">32627.8173762658*(((RANDBETWEEN(3800,4910))))</f>
        <v>131849010.01749001</v>
      </c>
      <c r="B7892">
        <v>150965455.1824815</v>
      </c>
    </row>
    <row r="7893" spans="1:2" x14ac:dyDescent="0.25">
      <c r="A7893">
        <f ca="1">32208.1528784317*(((RANDBETWEEN(3800,4910))))</f>
        <v>125032049.47407188</v>
      </c>
      <c r="B7893">
        <v>177340032.97290742</v>
      </c>
    </row>
    <row r="7894" spans="1:2" x14ac:dyDescent="0.25">
      <c r="A7894">
        <f ca="1">31079.3064846828*(((RANDBETWEEN(3800,4910))))</f>
        <v>152443998.30736902</v>
      </c>
      <c r="B7894">
        <v>187461912.65613401</v>
      </c>
    </row>
    <row r="7895" spans="1:2" x14ac:dyDescent="0.25">
      <c r="A7895">
        <f ca="1">29357.7112508974*(((RANDBETWEEN(3800,4910))))</f>
        <v>124065687.74629225</v>
      </c>
      <c r="B7895">
        <v>144290858.15735716</v>
      </c>
    </row>
    <row r="7896" spans="1:2" x14ac:dyDescent="0.25">
      <c r="A7896">
        <f ca="1">31837.4933665568*(((RANDBETWEEN(3800,4910))))</f>
        <v>154889405.22829899</v>
      </c>
      <c r="B7896">
        <v>160215913.14834887</v>
      </c>
    </row>
    <row r="7897" spans="1:2" x14ac:dyDescent="0.25">
      <c r="A7897">
        <f ca="1">38821.6118703986*(((RANDBETWEEN(3800,4910))))</f>
        <v>179239382.00563049</v>
      </c>
      <c r="B7897">
        <v>166554722.4365761</v>
      </c>
    </row>
    <row r="7898" spans="1:2" x14ac:dyDescent="0.25">
      <c r="A7898">
        <f ca="1">32601.5811981681*(((RANDBETWEEN(3800,4910))))</f>
        <v>131482176.97221214</v>
      </c>
      <c r="B7898">
        <v>168508600.80672646</v>
      </c>
    </row>
    <row r="7899" spans="1:2" x14ac:dyDescent="0.25">
      <c r="A7899">
        <f ca="1">29502.2153120964*(((RANDBETWEEN(3800,4910))))</f>
        <v>137539327.7849932</v>
      </c>
      <c r="B7899">
        <v>151955661.47548825</v>
      </c>
    </row>
    <row r="7900" spans="1:2" x14ac:dyDescent="0.25">
      <c r="A7900">
        <f ca="1">32234.2826124282*(((RANDBETWEEN(3800,4910))))</f>
        <v>153274013.82209608</v>
      </c>
      <c r="B7900">
        <v>189867367.78620225</v>
      </c>
    </row>
    <row r="7901" spans="1:2" x14ac:dyDescent="0.25">
      <c r="A7901">
        <f ca="1">32484.8880534783*(((RANDBETWEEN(3800,4910))))</f>
        <v>158493768.8129206</v>
      </c>
      <c r="B7901">
        <v>183219398.41846472</v>
      </c>
    </row>
    <row r="7902" spans="1:2" x14ac:dyDescent="0.25">
      <c r="A7902">
        <f ca="1">37433.709848519*(((RANDBETWEEN(3800,4910))))</f>
        <v>183275443.41834909</v>
      </c>
      <c r="B7902">
        <v>146123850.00385374</v>
      </c>
    </row>
    <row r="7903" spans="1:2" x14ac:dyDescent="0.25">
      <c r="A7903">
        <f ca="1">30666.1908500416*(((RANDBETWEEN(3800,4910))))</f>
        <v>128644670.61592448</v>
      </c>
      <c r="B7903">
        <v>197987339.29844615</v>
      </c>
    </row>
    <row r="7904" spans="1:2" x14ac:dyDescent="0.25">
      <c r="A7904">
        <f ca="1">29088.948073015*(((RANDBETWEEN(3800,4910))))</f>
        <v>139976018.12734801</v>
      </c>
      <c r="B7904">
        <v>172393283.92251208</v>
      </c>
    </row>
    <row r="7905" spans="1:2" x14ac:dyDescent="0.25">
      <c r="A7905">
        <f ca="1">31340.1608454759*(((RANDBETWEEN(3800,4910))))</f>
        <v>144446801.33679864</v>
      </c>
      <c r="B7905">
        <v>164820406.80632573</v>
      </c>
    </row>
    <row r="7906" spans="1:2" x14ac:dyDescent="0.25">
      <c r="A7906">
        <f ca="1">34075.23223643*(((RANDBETWEEN(3800,4910))))</f>
        <v>132041524.91616616</v>
      </c>
      <c r="B7906">
        <v>171373443.20834565</v>
      </c>
    </row>
    <row r="7907" spans="1:2" x14ac:dyDescent="0.25">
      <c r="A7907">
        <f ca="1">31489.0767642457*(((RANDBETWEEN(3800,4910))))</f>
        <v>151651393.69660732</v>
      </c>
      <c r="B7907">
        <v>148231464.74598786</v>
      </c>
    </row>
    <row r="7908" spans="1:2" x14ac:dyDescent="0.25">
      <c r="A7908">
        <f ca="1">31662.9682578679*(((RANDBETWEEN(3800,4910))))</f>
        <v>121459146.23718111</v>
      </c>
      <c r="B7908">
        <v>165337946.00065556</v>
      </c>
    </row>
    <row r="7909" spans="1:2" x14ac:dyDescent="0.25">
      <c r="A7909">
        <f ca="1">38055.5408038827*(((RANDBETWEEN(3800,4910))))</f>
        <v>160746604.35560036</v>
      </c>
      <c r="B7909">
        <v>164708474.43487394</v>
      </c>
    </row>
    <row r="7910" spans="1:2" x14ac:dyDescent="0.25">
      <c r="A7910">
        <f ca="1">31664.8091888513*(((RANDBETWEEN(3800,4910))))</f>
        <v>146956379.44545868</v>
      </c>
      <c r="B7910">
        <v>147436771.9223941</v>
      </c>
    </row>
    <row r="7911" spans="1:2" x14ac:dyDescent="0.25">
      <c r="A7911">
        <f ca="1">32484.7123643119*(((RANDBETWEEN(3800,4910))))</f>
        <v>136240883.65592405</v>
      </c>
      <c r="B7911">
        <v>174969015.6061824</v>
      </c>
    </row>
    <row r="7912" spans="1:2" x14ac:dyDescent="0.25">
      <c r="A7912">
        <f ca="1">38968.9183685321*(((RANDBETWEEN(3800,4910))))</f>
        <v>164526773.35194272</v>
      </c>
      <c r="B7912">
        <v>150990003.11962473</v>
      </c>
    </row>
    <row r="7913" spans="1:2" x14ac:dyDescent="0.25">
      <c r="A7913">
        <f ca="1">32651.7575205543*(((RANDBETWEEN(3800,4910))))</f>
        <v>131358020.50518993</v>
      </c>
      <c r="B7913">
        <v>190831688.82834798</v>
      </c>
    </row>
    <row r="7914" spans="1:2" x14ac:dyDescent="0.25">
      <c r="A7914">
        <f ca="1">30087.7611252972*(((RANDBETWEEN(3800,4910))))</f>
        <v>120682009.87356697</v>
      </c>
      <c r="B7914">
        <v>175823538.6838159</v>
      </c>
    </row>
    <row r="7915" spans="1:2" x14ac:dyDescent="0.25">
      <c r="A7915">
        <f ca="1">39706.9444024958*(((RANDBETWEEN(3800,4910))))</f>
        <v>167801547.0449473</v>
      </c>
      <c r="B7915">
        <v>159234466.94227704</v>
      </c>
    </row>
    <row r="7916" spans="1:2" x14ac:dyDescent="0.25">
      <c r="A7916">
        <f ca="1">31811.2363179982*(((RANDBETWEEN(3800,4910))))</f>
        <v>146236253.35383764</v>
      </c>
      <c r="B7916">
        <v>155950416.55725935</v>
      </c>
    </row>
    <row r="7917" spans="1:2" x14ac:dyDescent="0.25">
      <c r="A7917">
        <f ca="1">37326.0924213433*(((RANDBETWEEN(3800,4910))))</f>
        <v>147960630.35820475</v>
      </c>
      <c r="B7917">
        <v>142922461.27480751</v>
      </c>
    </row>
    <row r="7918" spans="1:2" x14ac:dyDescent="0.25">
      <c r="A7918">
        <f ca="1">30425.4531863415*(((RANDBETWEEN(3800,4910))))</f>
        <v>115920976.63996109</v>
      </c>
      <c r="B7918">
        <v>152496978.13036123</v>
      </c>
    </row>
    <row r="7919" spans="1:2" x14ac:dyDescent="0.25">
      <c r="A7919">
        <f ca="1">30856.2374938599*(((RANDBETWEEN(3800,4910))))</f>
        <v>145734009.68350008</v>
      </c>
      <c r="B7919">
        <v>172468298.70538381</v>
      </c>
    </row>
    <row r="7920" spans="1:2" x14ac:dyDescent="0.25">
      <c r="A7920">
        <f ca="1">38684.1340792487*(((RANDBETWEEN(3800,4910))))</f>
        <v>164600990.50720319</v>
      </c>
      <c r="B7920">
        <v>160568112.93010271</v>
      </c>
    </row>
    <row r="7921" spans="1:2" x14ac:dyDescent="0.25">
      <c r="A7921">
        <f ca="1">32252.8450020906*(((RANDBETWEEN(3800,4910))))</f>
        <v>128269564.57331416</v>
      </c>
      <c r="B7921">
        <v>193311046.54158425</v>
      </c>
    </row>
    <row r="7922" spans="1:2" x14ac:dyDescent="0.25">
      <c r="A7922">
        <f ca="1">40307.6483334455*(((RANDBETWEEN(3800,4910))))</f>
        <v>193073635.51720399</v>
      </c>
      <c r="B7922">
        <v>149396473.86275542</v>
      </c>
    </row>
    <row r="7923" spans="1:2" x14ac:dyDescent="0.25">
      <c r="A7923">
        <f ca="1">39942.3109009806*(((RANDBETWEEN(3800,4910))))</f>
        <v>159409762.8058137</v>
      </c>
      <c r="B7923">
        <v>158089064.89106971</v>
      </c>
    </row>
    <row r="7924" spans="1:2" x14ac:dyDescent="0.25">
      <c r="A7924">
        <f ca="1">36831.3629519*(((RANDBETWEEN(3800,4910))))</f>
        <v>168687642.31970212</v>
      </c>
      <c r="B7924">
        <v>154658435.89575168</v>
      </c>
    </row>
    <row r="7925" spans="1:2" x14ac:dyDescent="0.25">
      <c r="A7925">
        <f ca="1">41679.2161977917*(((RANDBETWEEN(3800,4910))))</f>
        <v>185639228.94496402</v>
      </c>
      <c r="B7925">
        <v>179492914.12899339</v>
      </c>
    </row>
    <row r="7926" spans="1:2" x14ac:dyDescent="0.25">
      <c r="A7926">
        <f ca="1">31969.8662230971*(((RANDBETWEEN(3800,4910))))</f>
        <v>135648142.38460106</v>
      </c>
      <c r="B7926">
        <v>194075909.39321053</v>
      </c>
    </row>
    <row r="7927" spans="1:2" x14ac:dyDescent="0.25">
      <c r="A7927">
        <f ca="1">35523.7617173092*(((RANDBETWEEN(3800,4910))))</f>
        <v>167849774.11428592</v>
      </c>
      <c r="B7927">
        <v>148780341.65576631</v>
      </c>
    </row>
    <row r="7928" spans="1:2" x14ac:dyDescent="0.25">
      <c r="A7928">
        <f ca="1">37384.4876460218*(((RANDBETWEEN(3800,4910))))</f>
        <v>146210731.18359137</v>
      </c>
      <c r="B7928">
        <v>191288996.23153722</v>
      </c>
    </row>
    <row r="7929" spans="1:2" x14ac:dyDescent="0.25">
      <c r="A7929">
        <f ca="1">37245.336577761*(((RANDBETWEEN(3800,4910))))</f>
        <v>175313799.271521</v>
      </c>
      <c r="B7929">
        <v>149308060.53239813</v>
      </c>
    </row>
    <row r="7930" spans="1:2" x14ac:dyDescent="0.25">
      <c r="A7930">
        <f ca="1">37078.8525675091*(((RANDBETWEEN(3800,4910))))</f>
        <v>157510965.70677879</v>
      </c>
      <c r="B7930">
        <v>166107892.50961348</v>
      </c>
    </row>
    <row r="7931" spans="1:2" x14ac:dyDescent="0.25">
      <c r="A7931">
        <f ca="1">30237.6941452545*(((RANDBETWEEN(3800,4910))))</f>
        <v>117352490.97773269</v>
      </c>
      <c r="B7931">
        <v>178375297.70941094</v>
      </c>
    </row>
    <row r="7932" spans="1:2" x14ac:dyDescent="0.25">
      <c r="A7932">
        <f ca="1">36105.0222738684*(((RANDBETWEEN(3800,4910))))</f>
        <v>172473691.40226948</v>
      </c>
      <c r="B7932">
        <v>177278254.76812419</v>
      </c>
    </row>
    <row r="7933" spans="1:2" x14ac:dyDescent="0.25">
      <c r="A7933">
        <f ca="1">36928.1081602439*(((RANDBETWEEN(3800,4910))))</f>
        <v>162668316.44587457</v>
      </c>
      <c r="B7933">
        <v>165282538.53167987</v>
      </c>
    </row>
    <row r="7934" spans="1:2" x14ac:dyDescent="0.25">
      <c r="A7934">
        <f ca="1">37133.3652016102*(((RANDBETWEEN(3800,4910))))</f>
        <v>162124272.47023007</v>
      </c>
      <c r="B7934">
        <v>170221804.40782559</v>
      </c>
    </row>
    <row r="7935" spans="1:2" x14ac:dyDescent="0.25">
      <c r="A7935">
        <f ca="1">30877.3076323483*(((RANDBETWEEN(3800,4910))))</f>
        <v>134161901.66255319</v>
      </c>
      <c r="B7935">
        <v>159461481.5741165</v>
      </c>
    </row>
    <row r="7936" spans="1:2" x14ac:dyDescent="0.25">
      <c r="A7936">
        <f ca="1">28124.1042457541*(((RANDBETWEEN(3800,4910))))</f>
        <v>117305638.80904017</v>
      </c>
      <c r="B7936">
        <v>156398781.79648638</v>
      </c>
    </row>
    <row r="7937" spans="1:2" x14ac:dyDescent="0.25">
      <c r="A7937">
        <f ca="1">36816.1662064252*(((RANDBETWEEN(3800,4910))))</f>
        <v>168875754.38887221</v>
      </c>
      <c r="B7937">
        <v>159420924.58739042</v>
      </c>
    </row>
    <row r="7938" spans="1:2" x14ac:dyDescent="0.25">
      <c r="A7938">
        <f ca="1">31608.5745094662*(((RANDBETWEEN(3800,4910))))</f>
        <v>126023386.5692419</v>
      </c>
      <c r="B7938">
        <v>165167255.46163374</v>
      </c>
    </row>
    <row r="7939" spans="1:2" x14ac:dyDescent="0.25">
      <c r="A7939">
        <f ca="1">36131.0120914668*(((RANDBETWEEN(3800,4910))))</f>
        <v>147125481.23645273</v>
      </c>
      <c r="B7939">
        <v>159360745.89746711</v>
      </c>
    </row>
    <row r="7940" spans="1:2" x14ac:dyDescent="0.25">
      <c r="A7940">
        <f ca="1">28191.5724416334*(((RANDBETWEEN(3800,4910))))</f>
        <v>117446090.79184471</v>
      </c>
      <c r="B7940">
        <v>144716300.51448086</v>
      </c>
    </row>
    <row r="7941" spans="1:2" x14ac:dyDescent="0.25">
      <c r="A7941">
        <f ca="1">28779.5035601832*(((RANDBETWEEN(3800,4910))))</f>
        <v>120211986.37088543</v>
      </c>
      <c r="B7941">
        <v>168815734.8189753</v>
      </c>
    </row>
    <row r="7942" spans="1:2" x14ac:dyDescent="0.25">
      <c r="A7942">
        <f ca="1">32079.0989864922*(((RANDBETWEEN(3800,4910))))</f>
        <v>134411424.75340226</v>
      </c>
      <c r="B7942">
        <v>157607317.91328776</v>
      </c>
    </row>
    <row r="7943" spans="1:2" x14ac:dyDescent="0.25">
      <c r="A7943">
        <f ca="1">34103.5696812748*(((RANDBETWEEN(3800,4910))))</f>
        <v>155512277.74661297</v>
      </c>
      <c r="B7943">
        <v>143503737.1855337</v>
      </c>
    </row>
    <row r="7944" spans="1:2" x14ac:dyDescent="0.25">
      <c r="A7944">
        <f ca="1">37395.8035337946*(((RANDBETWEEN(3800,4910))))</f>
        <v>155790917.52178818</v>
      </c>
      <c r="B7944">
        <v>144195563.53409192</v>
      </c>
    </row>
    <row r="7945" spans="1:2" x14ac:dyDescent="0.25">
      <c r="A7945">
        <f ca="1">35927.3272742658*(((RANDBETWEEN(3800,4910))))</f>
        <v>136595698.29675862</v>
      </c>
      <c r="B7945">
        <v>147279014.45151341</v>
      </c>
    </row>
    <row r="7946" spans="1:2" x14ac:dyDescent="0.25">
      <c r="A7946">
        <f ca="1">30581.9772871624*(((RANDBETWEEN(3800,4910))))</f>
        <v>137680061.74680501</v>
      </c>
      <c r="B7946">
        <v>167907561.1713883</v>
      </c>
    </row>
    <row r="7947" spans="1:2" x14ac:dyDescent="0.25">
      <c r="A7947">
        <f ca="1">31772.9141214604*(((RANDBETWEEN(3800,4910))))</f>
        <v>134748928.78911343</v>
      </c>
      <c r="B7947">
        <v>151906373.99156749</v>
      </c>
    </row>
    <row r="7948" spans="1:2" x14ac:dyDescent="0.25">
      <c r="A7948">
        <f ca="1">32107.4702966283*(((RANDBETWEEN(3800,4910))))</f>
        <v>138800594.09232411</v>
      </c>
      <c r="B7948">
        <v>159350085.70425242</v>
      </c>
    </row>
    <row r="7949" spans="1:2" x14ac:dyDescent="0.25">
      <c r="A7949">
        <f ca="1">36884.1578023922*(((RANDBETWEEN(3800,4910))))</f>
        <v>158085500.34105283</v>
      </c>
      <c r="B7949">
        <v>156110294.78749055</v>
      </c>
    </row>
    <row r="7950" spans="1:2" x14ac:dyDescent="0.25">
      <c r="A7950">
        <f ca="1">31012.7297302755*(((RANDBETWEEN(3800,4910))))</f>
        <v>149450344.57019752</v>
      </c>
      <c r="B7950">
        <v>153464499.5890319</v>
      </c>
    </row>
    <row r="7951" spans="1:2" x14ac:dyDescent="0.25">
      <c r="A7951">
        <f ca="1">32050.6473372667*(((RANDBETWEEN(3800,4910))))</f>
        <v>136856264.13012883</v>
      </c>
      <c r="B7951">
        <v>182887448.71654516</v>
      </c>
    </row>
    <row r="7952" spans="1:2" x14ac:dyDescent="0.25">
      <c r="A7952">
        <f ca="1">29925.7559458807*(((RANDBETWEEN(3800,4910))))</f>
        <v>114136833.17758903</v>
      </c>
      <c r="B7952">
        <v>178679744.39328164</v>
      </c>
    </row>
    <row r="7953" spans="1:2" x14ac:dyDescent="0.25">
      <c r="A7953">
        <f ca="1">30600.0162233185*(((RANDBETWEEN(3800,4910))))</f>
        <v>120411063.83875827</v>
      </c>
      <c r="B7953">
        <v>188376127.63514096</v>
      </c>
    </row>
    <row r="7954" spans="1:2" x14ac:dyDescent="0.25">
      <c r="A7954">
        <f ca="1">29518.3782576706*(((RANDBETWEEN(3800,4910))))</f>
        <v>138234565.38067126</v>
      </c>
      <c r="B7954">
        <v>162463162.19603789</v>
      </c>
    </row>
    <row r="7955" spans="1:2" x14ac:dyDescent="0.25">
      <c r="A7955">
        <f ca="1">29079.4048018674*(((RANDBETWEEN(3800,4910))))</f>
        <v>124430773.1471906</v>
      </c>
      <c r="B7955">
        <v>170812950.05881825</v>
      </c>
    </row>
    <row r="7956" spans="1:2" x14ac:dyDescent="0.25">
      <c r="A7956">
        <f ca="1">37270.7785675524*(((RANDBETWEEN(3800,4910))))</f>
        <v>178787924.78854883</v>
      </c>
      <c r="B7956">
        <v>182041088.49839613</v>
      </c>
    </row>
    <row r="7957" spans="1:2" x14ac:dyDescent="0.25">
      <c r="A7957">
        <f ca="1">29914.7336644492*(((RANDBETWEEN(3800,4910))))</f>
        <v>114902492.00514954</v>
      </c>
      <c r="B7957">
        <v>165695123.57353768</v>
      </c>
    </row>
    <row r="7958" spans="1:2" x14ac:dyDescent="0.25">
      <c r="A7958">
        <f ca="1">37545.1988877589*(((RANDBETWEEN(3800,4910))))</f>
        <v>148078264.41332099</v>
      </c>
      <c r="B7958">
        <v>186728286.60021242</v>
      </c>
    </row>
    <row r="7959" spans="1:2" x14ac:dyDescent="0.25">
      <c r="A7959">
        <f ca="1">33250.7963915613*(((RANDBETWEEN(3800,4910))))</f>
        <v>128348074.07142699</v>
      </c>
      <c r="B7959">
        <v>143206244.46662882</v>
      </c>
    </row>
    <row r="7960" spans="1:2" x14ac:dyDescent="0.25">
      <c r="A7960">
        <f ca="1">38693.8391993965*(((RANDBETWEEN(3800,4910))))</f>
        <v>155317070.54637748</v>
      </c>
      <c r="B7960">
        <v>169593051.54030764</v>
      </c>
    </row>
    <row r="7961" spans="1:2" x14ac:dyDescent="0.25">
      <c r="A7961">
        <f ca="1">30285.9357370727*(((RANDBETWEEN(3800,4910))))</f>
        <v>124475195.87936895</v>
      </c>
      <c r="B7961">
        <v>156244066.38553703</v>
      </c>
    </row>
    <row r="7962" spans="1:2" x14ac:dyDescent="0.25">
      <c r="A7962">
        <f ca="1">29573.0946581815*(((RANDBETWEEN(3800,4910))))</f>
        <v>120569506.92140612</v>
      </c>
      <c r="B7962">
        <v>144930581.87827155</v>
      </c>
    </row>
    <row r="7963" spans="1:2" x14ac:dyDescent="0.25">
      <c r="A7963">
        <f ca="1">32505.628370859*(((RANDBETWEEN(3800,4910))))</f>
        <v>155344397.98433512</v>
      </c>
      <c r="B7963">
        <v>193661805.20544642</v>
      </c>
    </row>
    <row r="7964" spans="1:2" x14ac:dyDescent="0.25">
      <c r="A7964">
        <f ca="1">37456.5157717491*(((RANDBETWEEN(3800,4910))))</f>
        <v>146979367.88834342</v>
      </c>
      <c r="B7964">
        <v>158792608.58283836</v>
      </c>
    </row>
    <row r="7965" spans="1:2" x14ac:dyDescent="0.25">
      <c r="A7965">
        <f ca="1">37825.3303061163*(((RANDBETWEEN(3800,4910))))</f>
        <v>176568641.86895102</v>
      </c>
      <c r="B7965">
        <v>196582372.23851538</v>
      </c>
    </row>
    <row r="7966" spans="1:2" x14ac:dyDescent="0.25">
      <c r="A7966">
        <f ca="1">37606.1414510344*(((RANDBETWEEN(3800,4910))))</f>
        <v>161781620.52235013</v>
      </c>
      <c r="B7966">
        <v>167273786.71596336</v>
      </c>
    </row>
    <row r="7967" spans="1:2" x14ac:dyDescent="0.25">
      <c r="A7967">
        <f ca="1">32298.2127182809*(((RANDBETWEEN(3800,4910))))</f>
        <v>149250040.97117585</v>
      </c>
      <c r="B7967">
        <v>161667017.13093287</v>
      </c>
    </row>
    <row r="7968" spans="1:2" x14ac:dyDescent="0.25">
      <c r="A7968">
        <f ca="1">40480.0418059355*(((RANDBETWEEN(3800,4910))))</f>
        <v>180379066.28724876</v>
      </c>
      <c r="B7968">
        <v>166997145.30889714</v>
      </c>
    </row>
    <row r="7969" spans="1:2" x14ac:dyDescent="0.25">
      <c r="A7969">
        <f ca="1">32833.7109134789*(((RANDBETWEEN(3800,4910))))</f>
        <v>134060041.65973449</v>
      </c>
      <c r="B7969">
        <v>156122736.82694772</v>
      </c>
    </row>
    <row r="7970" spans="1:2" x14ac:dyDescent="0.25">
      <c r="A7970">
        <f ca="1">36052.9134299679*(((RANDBETWEEN(3800,4910))))</f>
        <v>166023666.34500206</v>
      </c>
      <c r="B7970">
        <v>199321917.33779004</v>
      </c>
    </row>
    <row r="7971" spans="1:2" x14ac:dyDescent="0.25">
      <c r="A7971">
        <f ca="1">40030.6670422859*(((RANDBETWEEN(3800,4910))))</f>
        <v>183300424.38662714</v>
      </c>
      <c r="B7971">
        <v>175813348.35559475</v>
      </c>
    </row>
    <row r="7972" spans="1:2" x14ac:dyDescent="0.25">
      <c r="A7972">
        <f ca="1">30594.2427406183*(((RANDBETWEEN(3800,4910))))</f>
        <v>129964343.1621467</v>
      </c>
      <c r="B7972">
        <v>150128610.62164408</v>
      </c>
    </row>
    <row r="7973" spans="1:2" x14ac:dyDescent="0.25">
      <c r="A7973">
        <f ca="1">36746.9295961502*(((RANDBETWEEN(3800,4910))))</f>
        <v>161135286.27911878</v>
      </c>
      <c r="B7973">
        <v>163774206.7789076</v>
      </c>
    </row>
    <row r="7974" spans="1:2" x14ac:dyDescent="0.25">
      <c r="A7974">
        <f ca="1">39170.687860486*(((RANDBETWEEN(3800,4910))))</f>
        <v>166788788.9099493</v>
      </c>
      <c r="B7974">
        <v>157710177.36540768</v>
      </c>
    </row>
    <row r="7975" spans="1:2" x14ac:dyDescent="0.25">
      <c r="A7975">
        <f ca="1">39767.2428069723*(((RANDBETWEEN(3800,4910))))</f>
        <v>153899229.66298291</v>
      </c>
      <c r="B7975">
        <v>161944344.41440272</v>
      </c>
    </row>
    <row r="7976" spans="1:2" x14ac:dyDescent="0.25">
      <c r="A7976">
        <f ca="1">28804.1161206151*(((RANDBETWEEN(3800,4910))))</f>
        <v>110204548.27747323</v>
      </c>
      <c r="B7976">
        <v>143210762.53673968</v>
      </c>
    </row>
    <row r="7977" spans="1:2" x14ac:dyDescent="0.25">
      <c r="A7977">
        <f ca="1">30822.4295819135*(((RANDBETWEEN(3800,4910))))</f>
        <v>141659886.35847449</v>
      </c>
      <c r="B7977">
        <v>175791057.79536954</v>
      </c>
    </row>
    <row r="7978" spans="1:2" x14ac:dyDescent="0.25">
      <c r="A7978">
        <f ca="1">34683.1361662614*(((RANDBETWEEN(3800,4910))))</f>
        <v>156975874.28849909</v>
      </c>
      <c r="B7978">
        <v>182887313.99951857</v>
      </c>
    </row>
    <row r="7979" spans="1:2" x14ac:dyDescent="0.25">
      <c r="A7979">
        <f ca="1">30175.1831576613*(((RANDBETWEEN(3800,4910))))</f>
        <v>124864907.90640257</v>
      </c>
      <c r="B7979">
        <v>198279747.43241554</v>
      </c>
    </row>
    <row r="7980" spans="1:2" x14ac:dyDescent="0.25">
      <c r="A7980">
        <f ca="1">38314.5987416016*(((RANDBETWEEN(3800,4910))))</f>
        <v>158047719.80910641</v>
      </c>
      <c r="B7980">
        <v>195681266.56703612</v>
      </c>
    </row>
    <row r="7981" spans="1:2" x14ac:dyDescent="0.25">
      <c r="A7981">
        <f ca="1">31200.5397048077*(((RANDBETWEEN(3800,4910))))</f>
        <v>130231052.72786739</v>
      </c>
      <c r="B7981">
        <v>194416859.16181162</v>
      </c>
    </row>
    <row r="7982" spans="1:2" x14ac:dyDescent="0.25">
      <c r="A7982">
        <f ca="1">34348.1851989623*(((RANDBETWEEN(3800,4910))))</f>
        <v>141205389.35293394</v>
      </c>
      <c r="B7982">
        <v>146706765.92927849</v>
      </c>
    </row>
    <row r="7983" spans="1:2" x14ac:dyDescent="0.25">
      <c r="A7983">
        <f ca="1">34343.996150891*(((RANDBETWEEN(3800,4910))))</f>
        <v>140226536.28408781</v>
      </c>
      <c r="B7983">
        <v>174816281.37415838</v>
      </c>
    </row>
    <row r="7984" spans="1:2" x14ac:dyDescent="0.25">
      <c r="A7984">
        <f ca="1">31590.5403300337*(((RANDBETWEEN(3800,4910))))</f>
        <v>137576803.13729662</v>
      </c>
      <c r="B7984">
        <v>173645651.50397763</v>
      </c>
    </row>
    <row r="7985" spans="1:2" x14ac:dyDescent="0.25">
      <c r="A7985">
        <f ca="1">41942.8423451846*(((RANDBETWEEN(3800,4910))))</f>
        <v>171042911.0836629</v>
      </c>
      <c r="B7985">
        <v>166791731.45265231</v>
      </c>
    </row>
    <row r="7986" spans="1:2" x14ac:dyDescent="0.25">
      <c r="A7986">
        <f ca="1">33248.1010443768*(((RANDBETWEEN(3800,4910))))</f>
        <v>162051244.4902924</v>
      </c>
      <c r="B7986">
        <v>154346215.51300779</v>
      </c>
    </row>
    <row r="7987" spans="1:2" x14ac:dyDescent="0.25">
      <c r="A7987">
        <f ca="1">32917.7821142335*(((RANDBETWEEN(3800,4910))))</f>
        <v>157972436.36620671</v>
      </c>
      <c r="B7987">
        <v>152228361.15648979</v>
      </c>
    </row>
    <row r="7988" spans="1:2" x14ac:dyDescent="0.25">
      <c r="A7988">
        <f ca="1">30449.1540937841*(((RANDBETWEEN(3800,4910))))</f>
        <v>115919929.63503611</v>
      </c>
      <c r="B7988">
        <v>167750022.69565895</v>
      </c>
    </row>
    <row r="7989" spans="1:2" x14ac:dyDescent="0.25">
      <c r="A7989">
        <f ca="1">29974.3646735854*(((RANDBETWEEN(3800,4910))))</f>
        <v>118698484.10739823</v>
      </c>
      <c r="B7989">
        <v>142928036.57647002</v>
      </c>
    </row>
    <row r="7990" spans="1:2" x14ac:dyDescent="0.25">
      <c r="A7990">
        <f ca="1">33515.8437516711*(((RANDBETWEEN(3800,4910))))</f>
        <v>146497753.0385544</v>
      </c>
      <c r="B7990">
        <v>185686742.63667777</v>
      </c>
    </row>
    <row r="7991" spans="1:2" x14ac:dyDescent="0.25">
      <c r="A7991">
        <f ca="1">31035.3506576342*(((RANDBETWEEN(3800,4910))))</f>
        <v>140745315.23237103</v>
      </c>
      <c r="B7991">
        <v>143812174.75387451</v>
      </c>
    </row>
    <row r="7992" spans="1:2" x14ac:dyDescent="0.25">
      <c r="A7992">
        <f ca="1">40849.4231233809*(((RANDBETWEEN(3800,4910))))</f>
        <v>176101863.08489519</v>
      </c>
      <c r="B7992">
        <v>198527781.15735775</v>
      </c>
    </row>
    <row r="7993" spans="1:2" x14ac:dyDescent="0.25">
      <c r="A7993">
        <f ca="1">39338.429227251*(((RANDBETWEEN(3800,4910))))</f>
        <v>150784199.22805312</v>
      </c>
      <c r="B7993">
        <v>185454213.23154625</v>
      </c>
    </row>
    <row r="7994" spans="1:2" x14ac:dyDescent="0.25">
      <c r="A7994">
        <f ca="1">38947.7834272579*(((RANDBETWEEN(3800,4910))))</f>
        <v>167397573.17035452</v>
      </c>
      <c r="B7994">
        <v>198359447.85101026</v>
      </c>
    </row>
    <row r="7995" spans="1:2" x14ac:dyDescent="0.25">
      <c r="A7995">
        <f ca="1">32557.9695620429*(((RANDBETWEEN(3800,4910))))</f>
        <v>151231768.61568937</v>
      </c>
      <c r="B7995">
        <v>148837178.95816442</v>
      </c>
    </row>
    <row r="7996" spans="1:2" x14ac:dyDescent="0.25">
      <c r="A7996">
        <f ca="1">31712.5247784844*(((RANDBETWEEN(3800,4910))))</f>
        <v>132114378.22716613</v>
      </c>
      <c r="B7996">
        <v>188583008.0451645</v>
      </c>
    </row>
    <row r="7997" spans="1:2" x14ac:dyDescent="0.25">
      <c r="A7997">
        <f ca="1">31643.027075939*(((RANDBETWEEN(3800,4910))))</f>
        <v>133691789.39584239</v>
      </c>
      <c r="B7997">
        <v>159620613.90354678</v>
      </c>
    </row>
    <row r="7998" spans="1:2" x14ac:dyDescent="0.25">
      <c r="A7998">
        <f ca="1">37499.4240933498*(((RANDBETWEEN(3800,4910))))</f>
        <v>167547426.84908691</v>
      </c>
      <c r="B7998">
        <v>190295437.14488819</v>
      </c>
    </row>
    <row r="7999" spans="1:2" x14ac:dyDescent="0.25">
      <c r="A7999">
        <f ca="1">33490.2533650927*(((RANDBETWEEN(3800,4910))))</f>
        <v>148160880.88716996</v>
      </c>
      <c r="B7999">
        <v>151570958.74258989</v>
      </c>
    </row>
    <row r="8000" spans="1:2" x14ac:dyDescent="0.25">
      <c r="A8000">
        <f ca="1">32196.7152701289*(((RANDBETWEEN(3800,4910))))</f>
        <v>143050005.94518265</v>
      </c>
      <c r="B8000">
        <v>194921165.42911437</v>
      </c>
    </row>
    <row r="8001" spans="1:2" x14ac:dyDescent="0.25">
      <c r="A8001">
        <f ca="1">31393.3038691642*(((RANDBETWEEN(3800,4910))))</f>
        <v>149118193.37852979</v>
      </c>
      <c r="B8001">
        <v>195995407.86417013</v>
      </c>
    </row>
    <row r="8002" spans="1:2" x14ac:dyDescent="0.25">
      <c r="A8002">
        <f ca="1">34989.7429076573*(((RANDBETWEEN(3800,4910))))</f>
        <v>148426489.41428211</v>
      </c>
      <c r="B8002">
        <v>192191924.63800618</v>
      </c>
    </row>
    <row r="8003" spans="1:2" x14ac:dyDescent="0.25">
      <c r="A8003">
        <f ca="1">31875.7914967732*(((RANDBETWEEN(3800,4910))))</f>
        <v>129065079.77043453</v>
      </c>
      <c r="B8003">
        <v>192237405.56150115</v>
      </c>
    </row>
    <row r="8004" spans="1:2" x14ac:dyDescent="0.25">
      <c r="A8004">
        <f ca="1">32570.8618455222*(((RANDBETWEEN(3800,4910))))</f>
        <v>132335411.67835675</v>
      </c>
      <c r="B8004">
        <v>148657273.11722344</v>
      </c>
    </row>
    <row r="8005" spans="1:2" x14ac:dyDescent="0.25">
      <c r="A8005">
        <f ca="1">40459.4244256008*(((RANDBETWEEN(3800,4910))))</f>
        <v>194731209.76041678</v>
      </c>
      <c r="B8005">
        <v>202691652.14823678</v>
      </c>
    </row>
    <row r="8006" spans="1:2" x14ac:dyDescent="0.25">
      <c r="A8006">
        <f ca="1">33428.6629871093*(((RANDBETWEEN(3800,4910))))</f>
        <v>163533019.33293888</v>
      </c>
      <c r="B8006">
        <v>145172653.8129707</v>
      </c>
    </row>
    <row r="8007" spans="1:2" x14ac:dyDescent="0.25">
      <c r="A8007">
        <f ca="1">34116.1464695222*(((RANDBETWEEN(3800,4910))))</f>
        <v>143560744.34374955</v>
      </c>
      <c r="B8007">
        <v>167002574.83459017</v>
      </c>
    </row>
    <row r="8008" spans="1:2" x14ac:dyDescent="0.25">
      <c r="A8008">
        <f ca="1">37814.3160952676*(((RANDBETWEEN(3800,4910))))</f>
        <v>165097304.07193846</v>
      </c>
      <c r="B8008">
        <v>178524514.93852279</v>
      </c>
    </row>
    <row r="8009" spans="1:2" x14ac:dyDescent="0.25">
      <c r="A8009">
        <f ca="1">35191.2213328516*(((RANDBETWEEN(3800,4910))))</f>
        <v>152026076.15791896</v>
      </c>
      <c r="B8009">
        <v>146719501.53611889</v>
      </c>
    </row>
    <row r="8010" spans="1:2" x14ac:dyDescent="0.25">
      <c r="A8010">
        <f ca="1">32645.0137317921*(((RANDBETWEEN(3800,4910))))</f>
        <v>131167665.17434062</v>
      </c>
      <c r="B8010">
        <v>144844665.0848127</v>
      </c>
    </row>
    <row r="8011" spans="1:2" x14ac:dyDescent="0.25">
      <c r="A8011">
        <f ca="1">32589.9733516946*(((RANDBETWEEN(3800,4910))))</f>
        <v>136617168.29030395</v>
      </c>
      <c r="B8011">
        <v>177263635.43090519</v>
      </c>
    </row>
    <row r="8012" spans="1:2" x14ac:dyDescent="0.25">
      <c r="A8012">
        <f ca="1">30553.1150896188*(((RANDBETWEEN(3800,4910))))</f>
        <v>137550124.13346401</v>
      </c>
      <c r="B8012">
        <v>166260659.13552481</v>
      </c>
    </row>
    <row r="8013" spans="1:2" x14ac:dyDescent="0.25">
      <c r="A8013">
        <f ca="1">31910.4612172253*(((RANDBETWEEN(3800,4910))))</f>
        <v>156552722.73170751</v>
      </c>
      <c r="B8013">
        <v>154109822.77872539</v>
      </c>
    </row>
    <row r="8014" spans="1:2" x14ac:dyDescent="0.25">
      <c r="A8014">
        <f ca="1">32524.0234791387*(((RANDBETWEEN(3800,4910))))</f>
        <v>148634787.29966381</v>
      </c>
      <c r="B8014">
        <v>196406254.59533158</v>
      </c>
    </row>
    <row r="8015" spans="1:2" x14ac:dyDescent="0.25">
      <c r="A8015">
        <f ca="1">29759.1501170628*(((RANDBETWEEN(3800,4910))))</f>
        <v>119334191.96942201</v>
      </c>
      <c r="B8015">
        <v>151205465.10170364</v>
      </c>
    </row>
    <row r="8016" spans="1:2" x14ac:dyDescent="0.25">
      <c r="A8016">
        <f ca="1">35796.8155660541*(((RANDBETWEEN(3800,4910))))</f>
        <v>142005967.35053658</v>
      </c>
      <c r="B8016">
        <v>166945716.38976535</v>
      </c>
    </row>
    <row r="8017" spans="1:2" x14ac:dyDescent="0.25">
      <c r="A8017">
        <f ca="1">32577.4817974564*(((RANDBETWEEN(3800,4910))))</f>
        <v>152658079.70288053</v>
      </c>
      <c r="B8017">
        <v>161677957.24028754</v>
      </c>
    </row>
    <row r="8018" spans="1:2" x14ac:dyDescent="0.25">
      <c r="A8018">
        <f ca="1">32003.671848315*(((RANDBETWEEN(3800,4910))))</f>
        <v>140208086.36746806</v>
      </c>
      <c r="B8018">
        <v>143854974.05819374</v>
      </c>
    </row>
    <row r="8019" spans="1:2" x14ac:dyDescent="0.25">
      <c r="A8019">
        <f ca="1">39183.5495117378*(((RANDBETWEEN(3800,4910))))</f>
        <v>158105622.27986211</v>
      </c>
      <c r="B8019">
        <v>192805252.00258648</v>
      </c>
    </row>
    <row r="8020" spans="1:2" x14ac:dyDescent="0.25">
      <c r="A8020">
        <f ca="1">32674.8723116719*(((RANDBETWEEN(3800,4910))))</f>
        <v>124818012.23058681</v>
      </c>
      <c r="B8020">
        <v>166152616.43028498</v>
      </c>
    </row>
    <row r="8021" spans="1:2" x14ac:dyDescent="0.25">
      <c r="A8021">
        <f ca="1">43764.3047687021*(((RANDBETWEEN(3800,4910))))</f>
        <v>169586680.97872052</v>
      </c>
      <c r="B8021">
        <v>185396131.0979352</v>
      </c>
    </row>
    <row r="8022" spans="1:2" x14ac:dyDescent="0.25">
      <c r="A8022">
        <f ca="1">37957.3508378463*(((RANDBETWEEN(3800,4910))))</f>
        <v>162153802.77927944</v>
      </c>
      <c r="B8022">
        <v>150780645.24752429</v>
      </c>
    </row>
    <row r="8023" spans="1:2" x14ac:dyDescent="0.25">
      <c r="A8023">
        <f ca="1">37064.3450965089*(((RANDBETWEEN(3800,4910))))</f>
        <v>147812608.24487779</v>
      </c>
      <c r="B8023">
        <v>154428550.02902338</v>
      </c>
    </row>
    <row r="8024" spans="1:2" x14ac:dyDescent="0.25">
      <c r="A8024">
        <f ca="1">27922.0005758725*(((RANDBETWEEN(3800,4910))))</f>
        <v>119673694.46818972</v>
      </c>
      <c r="B8024">
        <v>163518311.22890291</v>
      </c>
    </row>
    <row r="8025" spans="1:2" x14ac:dyDescent="0.25">
      <c r="A8025">
        <f ca="1">37089.9254446303*(((RANDBETWEEN(3800,4910))))</f>
        <v>146839014.8352915</v>
      </c>
      <c r="B8025">
        <v>178791161.32460099</v>
      </c>
    </row>
    <row r="8026" spans="1:2" x14ac:dyDescent="0.25">
      <c r="A8026">
        <f ca="1">31214.8062709088*(((RANDBETWEEN(3800,4910))))</f>
        <v>125670810.04667892</v>
      </c>
      <c r="B8026">
        <v>145277389.61195689</v>
      </c>
    </row>
    <row r="8027" spans="1:2" x14ac:dyDescent="0.25">
      <c r="A8027">
        <f ca="1">29830.1363048072*(((RANDBETWEEN(3800,4910))))</f>
        <v>116516512.40657678</v>
      </c>
      <c r="B8027">
        <v>152406989.61967364</v>
      </c>
    </row>
    <row r="8028" spans="1:2" x14ac:dyDescent="0.25">
      <c r="A8028">
        <f ca="1">30459.617367066*(((RANDBETWEEN(3800,4910))))</f>
        <v>116812632.60269824</v>
      </c>
      <c r="B8028">
        <v>162735042.45492473</v>
      </c>
    </row>
    <row r="8029" spans="1:2" x14ac:dyDescent="0.25">
      <c r="A8029">
        <f ca="1">41315.2768413735*(((RANDBETWEEN(3800,4910))))</f>
        <v>183439829.17569834</v>
      </c>
      <c r="B8029">
        <v>169021628.48635596</v>
      </c>
    </row>
    <row r="8030" spans="1:2" x14ac:dyDescent="0.25">
      <c r="A8030">
        <f ca="1">36719.8414565283*(((RANDBETWEEN(3800,4910))))</f>
        <v>145116813.43619975</v>
      </c>
      <c r="B8030">
        <v>167771230.96718836</v>
      </c>
    </row>
    <row r="8031" spans="1:2" x14ac:dyDescent="0.25">
      <c r="A8031">
        <f ca="1">32895.8839509541*(((RANDBETWEEN(3800,4910))))</f>
        <v>154643550.45343524</v>
      </c>
      <c r="B8031">
        <v>164619881.61822215</v>
      </c>
    </row>
    <row r="8032" spans="1:2" x14ac:dyDescent="0.25">
      <c r="A8032">
        <f ca="1">35783.0929832141*(((RANDBETWEEN(3800,4910))))</f>
        <v>168216320.11408952</v>
      </c>
      <c r="B8032">
        <v>150195056.50771332</v>
      </c>
    </row>
    <row r="8033" spans="1:2" x14ac:dyDescent="0.25">
      <c r="A8033">
        <f ca="1">37951.0063401989*(((RANDBETWEEN(3800,4910))))</f>
        <v>148957699.88528064</v>
      </c>
      <c r="B8033">
        <v>157127520.26669201</v>
      </c>
    </row>
    <row r="8034" spans="1:2" x14ac:dyDescent="0.25">
      <c r="A8034">
        <f ca="1">30138.5384464972*(((RANDBETWEEN(3800,4910))))</f>
        <v>129324468.47391966</v>
      </c>
      <c r="B8034">
        <v>171428171.80241561</v>
      </c>
    </row>
    <row r="8035" spans="1:2" x14ac:dyDescent="0.25">
      <c r="A8035">
        <f ca="1">34021.3638934053*(((RANDBETWEEN(3800,4910))))</f>
        <v>146870227.92783082</v>
      </c>
      <c r="B8035">
        <v>195911249.88129079</v>
      </c>
    </row>
    <row r="8036" spans="1:2" x14ac:dyDescent="0.25">
      <c r="A8036">
        <f ca="1">39169.6637814936*(((RANDBETWEEN(3800,4910))))</f>
        <v>165883526.11462548</v>
      </c>
      <c r="B8036">
        <v>151997539.22283223</v>
      </c>
    </row>
    <row r="8037" spans="1:2" x14ac:dyDescent="0.25">
      <c r="A8037">
        <f ca="1">37193.7816247584*(((RANDBETWEEN(3800,4910))))</f>
        <v>171835271.10638404</v>
      </c>
      <c r="B8037">
        <v>154755803.9275772</v>
      </c>
    </row>
    <row r="8038" spans="1:2" x14ac:dyDescent="0.25">
      <c r="A8038">
        <f ca="1">32289.3876830818*(((RANDBETWEEN(3800,4910))))</f>
        <v>132967698.47893098</v>
      </c>
      <c r="B8038">
        <v>193720049.69364914</v>
      </c>
    </row>
    <row r="8039" spans="1:2" x14ac:dyDescent="0.25">
      <c r="A8039">
        <f ca="1">29841.7314241316*(((RANDBETWEEN(3800,4910))))</f>
        <v>123246350.78166372</v>
      </c>
      <c r="B8039">
        <v>147348834.55064809</v>
      </c>
    </row>
    <row r="8040" spans="1:2" x14ac:dyDescent="0.25">
      <c r="A8040">
        <f ca="1">33637.4345643101*(((RANDBETWEEN(3800,4910))))</f>
        <v>161964247.42715326</v>
      </c>
      <c r="B8040">
        <v>163012513.98785976</v>
      </c>
    </row>
    <row r="8041" spans="1:2" x14ac:dyDescent="0.25">
      <c r="A8041">
        <f ca="1">33171.3420681724*(((RANDBETWEEN(3800,4910))))</f>
        <v>146816359.99373108</v>
      </c>
      <c r="B8041">
        <v>162605964.28563964</v>
      </c>
    </row>
    <row r="8042" spans="1:2" x14ac:dyDescent="0.25">
      <c r="A8042">
        <f ca="1">31847.0319364271*(((RANDBETWEEN(3800,4910))))</f>
        <v>152770212.19904101</v>
      </c>
      <c r="B8042">
        <v>152778947.89631188</v>
      </c>
    </row>
    <row r="8043" spans="1:2" x14ac:dyDescent="0.25">
      <c r="A8043">
        <f ca="1">31812.8360277035*(((RANDBETWEEN(3800,4910))))</f>
        <v>125151696.93298574</v>
      </c>
      <c r="B8043">
        <v>142986703.01684779</v>
      </c>
    </row>
    <row r="8044" spans="1:2" x14ac:dyDescent="0.25">
      <c r="A8044">
        <f ca="1">30438.9174201574*(((RANDBETWEEN(3800,4910))))</f>
        <v>147446115.98324236</v>
      </c>
      <c r="B8044">
        <v>165682368.52175415</v>
      </c>
    </row>
    <row r="8045" spans="1:2" x14ac:dyDescent="0.25">
      <c r="A8045">
        <f ca="1">32192.5909255659*(((RANDBETWEEN(3800,4910))))</f>
        <v>154749784.57919526</v>
      </c>
      <c r="B8045">
        <v>159099208.66303331</v>
      </c>
    </row>
    <row r="8046" spans="1:2" x14ac:dyDescent="0.25">
      <c r="A8046">
        <f ca="1">30764.5942450986*(((RANDBETWEEN(3800,4910))))</f>
        <v>137148561.14464948</v>
      </c>
      <c r="B8046">
        <v>176059489.72241622</v>
      </c>
    </row>
    <row r="8047" spans="1:2" x14ac:dyDescent="0.25">
      <c r="A8047">
        <f ca="1">31000.8276030338*(((RANDBETWEEN(3800,4910))))</f>
        <v>124716329.44700481</v>
      </c>
      <c r="B8047">
        <v>165719161.77131361</v>
      </c>
    </row>
    <row r="8048" spans="1:2" x14ac:dyDescent="0.25">
      <c r="A8048">
        <f ca="1">33118.4223038357*(((RANDBETWEEN(3800,4910))))</f>
        <v>143469005.42021638</v>
      </c>
      <c r="B8048">
        <v>151970310.95116004</v>
      </c>
    </row>
    <row r="8049" spans="1:2" x14ac:dyDescent="0.25">
      <c r="A8049">
        <f ca="1">32990.6543025084*(((RANDBETWEEN(3800,4910))))</f>
        <v>135723551.8005197</v>
      </c>
      <c r="B8049">
        <v>164693454.91271552</v>
      </c>
    </row>
    <row r="8050" spans="1:2" x14ac:dyDescent="0.25">
      <c r="A8050">
        <f ca="1">32145.1368399162*(((RANDBETWEEN(3800,4910))))</f>
        <v>125526759.35987285</v>
      </c>
      <c r="B8050">
        <v>161119931.32661635</v>
      </c>
    </row>
    <row r="8051" spans="1:2" x14ac:dyDescent="0.25">
      <c r="A8051">
        <f ca="1">35499.2146776629*(((RANDBETWEEN(3800,4910))))</f>
        <v>169615247.72987342</v>
      </c>
      <c r="B8051">
        <v>148231129.50187635</v>
      </c>
    </row>
    <row r="8052" spans="1:2" x14ac:dyDescent="0.25">
      <c r="A8052">
        <f ca="1">33699.4689368919*(((RANDBETWEEN(3800,4910))))</f>
        <v>133180301.23859672</v>
      </c>
      <c r="B8052">
        <v>155049535.00813043</v>
      </c>
    </row>
    <row r="8053" spans="1:2" x14ac:dyDescent="0.25">
      <c r="A8053">
        <f ca="1">34796.9104352808*(((RANDBETWEEN(3800,4910))))</f>
        <v>132819807.13146697</v>
      </c>
      <c r="B8053">
        <v>166650101.34323543</v>
      </c>
    </row>
    <row r="8054" spans="1:2" x14ac:dyDescent="0.25">
      <c r="A8054">
        <f ca="1">29132.6332056522*(((RANDBETWEEN(3800,4910))))</f>
        <v>126901750.24382085</v>
      </c>
      <c r="B8054">
        <v>155318134.06246123</v>
      </c>
    </row>
    <row r="8055" spans="1:2" x14ac:dyDescent="0.25">
      <c r="A8055">
        <f ca="1">34581.4541397068*(((RANDBETWEEN(3800,4910))))</f>
        <v>159870062.4878644</v>
      </c>
      <c r="B8055">
        <v>143984467.24794722</v>
      </c>
    </row>
    <row r="8056" spans="1:2" x14ac:dyDescent="0.25">
      <c r="A8056">
        <f ca="1">36379.2684676171*(((RANDBETWEEN(3800,4910))))</f>
        <v>156358095.87381852</v>
      </c>
      <c r="B8056">
        <v>202253485.40601024</v>
      </c>
    </row>
    <row r="8057" spans="1:2" x14ac:dyDescent="0.25">
      <c r="A8057">
        <f ca="1">31132.0216735011*(((RANDBETWEEN(3800,4910))))</f>
        <v>133245052.76258487</v>
      </c>
      <c r="B8057">
        <v>149929022.35766342</v>
      </c>
    </row>
    <row r="8058" spans="1:2" x14ac:dyDescent="0.25">
      <c r="A8058">
        <f ca="1">32626.8815033966*(((RANDBETWEEN(3800,4910))))</f>
        <v>136119349.63217059</v>
      </c>
      <c r="B8058">
        <v>165231488.55319408</v>
      </c>
    </row>
    <row r="8059" spans="1:2" x14ac:dyDescent="0.25">
      <c r="A8059">
        <f ca="1">33296.7895391622*(((RANDBETWEEN(3800,4910))))</f>
        <v>155629194.30604398</v>
      </c>
      <c r="B8059">
        <v>158439885.21328235</v>
      </c>
    </row>
    <row r="8060" spans="1:2" x14ac:dyDescent="0.25">
      <c r="A8060">
        <f ca="1">32572.6203530263*(((RANDBETWEEN(3800,4910))))</f>
        <v>138433636.50036183</v>
      </c>
      <c r="B8060">
        <v>189935448.38320458</v>
      </c>
    </row>
    <row r="8061" spans="1:2" x14ac:dyDescent="0.25">
      <c r="A8061">
        <f ca="1">32905.5286930728*(((RANDBETWEEN(3800,4910))))</f>
        <v>146462508.21286717</v>
      </c>
      <c r="B8061">
        <v>154225183.17552662</v>
      </c>
    </row>
    <row r="8062" spans="1:2" x14ac:dyDescent="0.25">
      <c r="A8062">
        <f ca="1">29066.9204419185*(((RANDBETWEEN(3800,4910))))</f>
        <v>129057126.76211831</v>
      </c>
      <c r="B8062">
        <v>143677945.85405856</v>
      </c>
    </row>
    <row r="8063" spans="1:2" x14ac:dyDescent="0.25">
      <c r="A8063">
        <f ca="1">33024.6631419846*(((RANDBETWEEN(3800,4910))))</f>
        <v>148776107.45464081</v>
      </c>
      <c r="B8063">
        <v>175041986.20772991</v>
      </c>
    </row>
    <row r="8064" spans="1:2" x14ac:dyDescent="0.25">
      <c r="A8064">
        <f ca="1">39883.2183816798*(((RANDBETWEEN(3800,4910))))</f>
        <v>168187531.91554365</v>
      </c>
      <c r="B8064">
        <v>194350619.3172574</v>
      </c>
    </row>
    <row r="8065" spans="1:2" x14ac:dyDescent="0.25">
      <c r="A8065">
        <f ca="1">30356.6982660499*(((RANDBETWEEN(3800,4910))))</f>
        <v>131869497.26772098</v>
      </c>
      <c r="B8065">
        <v>162050057.022055</v>
      </c>
    </row>
    <row r="8066" spans="1:2" x14ac:dyDescent="0.25">
      <c r="A8066">
        <f ca="1">32881.5973799639*(((RANDBETWEEN(3800,4910))))</f>
        <v>128008058.60019928</v>
      </c>
      <c r="B8066">
        <v>143644255.28962326</v>
      </c>
    </row>
    <row r="8067" spans="1:2" x14ac:dyDescent="0.25">
      <c r="A8067">
        <f ca="1">40151.0621862053*(((RANDBETWEEN(3800,4910))))</f>
        <v>171766244.03258616</v>
      </c>
      <c r="B8067">
        <v>200082278.69308358</v>
      </c>
    </row>
    <row r="8068" spans="1:2" x14ac:dyDescent="0.25">
      <c r="A8068">
        <f ca="1">38095.1429988777*(((RANDBETWEEN(3800,4910))))</f>
        <v>177370985.80277464</v>
      </c>
      <c r="B8068">
        <v>168055549.41544098</v>
      </c>
    </row>
    <row r="8069" spans="1:2" x14ac:dyDescent="0.25">
      <c r="A8069">
        <f ca="1">30377.7725246636*(((RANDBETWEEN(3800,4910))))</f>
        <v>119931445.92737199</v>
      </c>
      <c r="B8069">
        <v>196172631.56717387</v>
      </c>
    </row>
    <row r="8070" spans="1:2" x14ac:dyDescent="0.25">
      <c r="A8070">
        <f ca="1">39388.5466322674*(((RANDBETWEEN(3800,4910))))</f>
        <v>168267871.2130464</v>
      </c>
      <c r="B8070">
        <v>146183328.7207095</v>
      </c>
    </row>
    <row r="8071" spans="1:2" x14ac:dyDescent="0.25">
      <c r="A8071">
        <f ca="1">31374.9247876951*(((RANDBETWEEN(3800,4910))))</f>
        <v>143069657.03188956</v>
      </c>
      <c r="B8071">
        <v>150668329.05001965</v>
      </c>
    </row>
    <row r="8072" spans="1:2" x14ac:dyDescent="0.25">
      <c r="A8072">
        <f ca="1">36943.7232053219*(((RANDBETWEEN(3800,4910))))</f>
        <v>160298814.98789191</v>
      </c>
      <c r="B8072">
        <v>201661493.81319514</v>
      </c>
    </row>
    <row r="8073" spans="1:2" x14ac:dyDescent="0.25">
      <c r="A8073">
        <f ca="1">31386.7345992295*(((RANDBETWEEN(3800,4910))))</f>
        <v>120681994.53403735</v>
      </c>
      <c r="B8073">
        <v>151897713.76447314</v>
      </c>
    </row>
    <row r="8074" spans="1:2" x14ac:dyDescent="0.25">
      <c r="A8074">
        <f ca="1">31939.7903052584*(((RANDBETWEEN(3800,4910))))</f>
        <v>139576883.6339792</v>
      </c>
      <c r="B8074">
        <v>198736759.43096957</v>
      </c>
    </row>
    <row r="8075" spans="1:2" x14ac:dyDescent="0.25">
      <c r="A8075">
        <f ca="1">32993.2176827795*(((RANDBETWEEN(3800,4910))))</f>
        <v>147248730.5182451</v>
      </c>
      <c r="B8075">
        <v>144931717.00458598</v>
      </c>
    </row>
    <row r="8076" spans="1:2" x14ac:dyDescent="0.25">
      <c r="A8076">
        <f ca="1">32204.5478598668*(((RANDBETWEEN(3800,4910))))</f>
        <v>154066556.96160254</v>
      </c>
      <c r="B8076">
        <v>158211001.0867978</v>
      </c>
    </row>
    <row r="8077" spans="1:2" x14ac:dyDescent="0.25">
      <c r="A8077">
        <f ca="1">40000.5217715791*(((RANDBETWEEN(3800,4910))))</f>
        <v>183522393.88800508</v>
      </c>
      <c r="B8077">
        <v>170022927.64011705</v>
      </c>
    </row>
    <row r="8078" spans="1:2" x14ac:dyDescent="0.25">
      <c r="A8078">
        <f ca="1">32256.8661560709*(((RANDBETWEEN(3800,4910))))</f>
        <v>141736669.88977578</v>
      </c>
      <c r="B8078">
        <v>159857842.14698556</v>
      </c>
    </row>
    <row r="8079" spans="1:2" x14ac:dyDescent="0.25">
      <c r="A8079">
        <f ca="1">39299.1538412114*(((RANDBETWEEN(3800,4910))))</f>
        <v>154720768.67284921</v>
      </c>
      <c r="B8079">
        <v>194032906.69527847</v>
      </c>
    </row>
    <row r="8080" spans="1:2" x14ac:dyDescent="0.25">
      <c r="A8080">
        <f ca="1">29680.3115902369*(((RANDBETWEEN(3800,4910))))</f>
        <v>131988345.64178358</v>
      </c>
      <c r="B8080">
        <v>161161332.93546611</v>
      </c>
    </row>
    <row r="8081" spans="1:2" x14ac:dyDescent="0.25">
      <c r="A8081">
        <f ca="1">38851.2106220609*(((RANDBETWEEN(3800,4910))))</f>
        <v>155249437.64575553</v>
      </c>
      <c r="B8081">
        <v>172828311.47455895</v>
      </c>
    </row>
    <row r="8082" spans="1:2" x14ac:dyDescent="0.25">
      <c r="A8082">
        <f ca="1">30484.245566227*(((RANDBETWEEN(3800,4910))))</f>
        <v>116114491.36175865</v>
      </c>
      <c r="B8082">
        <v>173011717.97307727</v>
      </c>
    </row>
    <row r="8083" spans="1:2" x14ac:dyDescent="0.25">
      <c r="A8083">
        <f ca="1">39233.4366649873*(((RANDBETWEEN(3800,4910))))</f>
        <v>190713735.62850353</v>
      </c>
      <c r="B8083">
        <v>148536948.27006409</v>
      </c>
    </row>
    <row r="8084" spans="1:2" x14ac:dyDescent="0.25">
      <c r="A8084">
        <f ca="1">30615.632737359*(((RANDBETWEEN(3800,4910))))</f>
        <v>118941733.18463953</v>
      </c>
      <c r="B8084">
        <v>151861769.45548961</v>
      </c>
    </row>
    <row r="8085" spans="1:2" x14ac:dyDescent="0.25">
      <c r="A8085">
        <f ca="1">38633.4317696947*(((RANDBETWEEN(3800,4910))))</f>
        <v>173811809.53185648</v>
      </c>
      <c r="B8085">
        <v>167155366.53370821</v>
      </c>
    </row>
    <row r="8086" spans="1:2" x14ac:dyDescent="0.25">
      <c r="A8086">
        <f ca="1">33316.478572133*(((RANDBETWEEN(3800,4910))))</f>
        <v>162284567.12486008</v>
      </c>
      <c r="B8086">
        <v>143703970.89551398</v>
      </c>
    </row>
    <row r="8087" spans="1:2" x14ac:dyDescent="0.25">
      <c r="A8087">
        <f ca="1">32641.569002884*(((RANDBETWEEN(3800,4910))))</f>
        <v>143459695.76767528</v>
      </c>
      <c r="B8087">
        <v>172882821.51031667</v>
      </c>
    </row>
    <row r="8088" spans="1:2" x14ac:dyDescent="0.25">
      <c r="A8088">
        <f ca="1">31043.3939138621*(((RANDBETWEEN(3800,4910))))</f>
        <v>130568514.80170403</v>
      </c>
      <c r="B8088">
        <v>186784436.5733811</v>
      </c>
    </row>
    <row r="8089" spans="1:2" x14ac:dyDescent="0.25">
      <c r="A8089">
        <f ca="1">32252.6895287329*(((RANDBETWEEN(3800,4910))))</f>
        <v>150265280.51436654</v>
      </c>
      <c r="B8089">
        <v>152954797.95522892</v>
      </c>
    </row>
    <row r="8090" spans="1:2" x14ac:dyDescent="0.25">
      <c r="A8090">
        <f ca="1">31873.7659913546*(((RANDBETWEEN(3800,4910))))</f>
        <v>127654432.7953753</v>
      </c>
      <c r="B8090">
        <v>194910610.28610468</v>
      </c>
    </row>
    <row r="8091" spans="1:2" x14ac:dyDescent="0.25">
      <c r="A8091">
        <f ca="1">32754.4844221252*(((RANDBETWEEN(3800,4910))))</f>
        <v>137372307.66639301</v>
      </c>
      <c r="B8091">
        <v>182803736.27740389</v>
      </c>
    </row>
    <row r="8092" spans="1:2" x14ac:dyDescent="0.25">
      <c r="A8092">
        <f ca="1">38014.5526174576*(((RANDBETWEEN(3800,4910))))</f>
        <v>145975882.05103731</v>
      </c>
      <c r="B8092">
        <v>184174642.56989068</v>
      </c>
    </row>
    <row r="8093" spans="1:2" x14ac:dyDescent="0.25">
      <c r="A8093">
        <f ca="1">36768.8213947136*(((RANDBETWEEN(3800,4910))))</f>
        <v>169724879.55799785</v>
      </c>
      <c r="B8093">
        <v>167493952.646752</v>
      </c>
    </row>
    <row r="8094" spans="1:2" x14ac:dyDescent="0.25">
      <c r="A8094">
        <f ca="1">30827.2610579776*(((RANDBETWEEN(3800,4910))))</f>
        <v>121366926.78525798</v>
      </c>
      <c r="B8094">
        <v>195768848.39054251</v>
      </c>
    </row>
    <row r="8095" spans="1:2" x14ac:dyDescent="0.25">
      <c r="A8095">
        <f ca="1">40330.9331209099*(((RANDBETWEEN(3800,4910))))</f>
        <v>189918364.06636491</v>
      </c>
      <c r="B8095">
        <v>189796026.3630119</v>
      </c>
    </row>
    <row r="8096" spans="1:2" x14ac:dyDescent="0.25">
      <c r="A8096">
        <f ca="1">30374.5326869656*(((RANDBETWEEN(3800,4910))))</f>
        <v>147711352.45671377</v>
      </c>
      <c r="B8096">
        <v>151377574.61458126</v>
      </c>
    </row>
    <row r="8097" spans="1:2" x14ac:dyDescent="0.25">
      <c r="A8097">
        <f ca="1">31067.9958553985*(((RANDBETWEEN(3800,4910))))</f>
        <v>125017615.32212345</v>
      </c>
      <c r="B8097">
        <v>144147243.27467173</v>
      </c>
    </row>
    <row r="8098" spans="1:2" x14ac:dyDescent="0.25">
      <c r="A8098">
        <f ca="1">31353.1558088719*(((RANDBETWEEN(3800,4910))))</f>
        <v>129896124.51615623</v>
      </c>
      <c r="B8098">
        <v>147004991.70270002</v>
      </c>
    </row>
    <row r="8099" spans="1:2" x14ac:dyDescent="0.25">
      <c r="A8099">
        <f ca="1">31612.2617870388*(((RANDBETWEEN(3800,4910))))</f>
        <v>145922200.40897125</v>
      </c>
      <c r="B8099">
        <v>186270337.96253464</v>
      </c>
    </row>
    <row r="8100" spans="1:2" x14ac:dyDescent="0.25">
      <c r="A8100">
        <f ca="1">30522.0441664064*(((RANDBETWEEN(3800,4910))))</f>
        <v>122637573.46062103</v>
      </c>
      <c r="B8100">
        <v>143792912.36425245</v>
      </c>
    </row>
    <row r="8101" spans="1:2" x14ac:dyDescent="0.25">
      <c r="A8101">
        <f ca="1">33793.7902930765*(((RANDBETWEEN(3800,4910))))</f>
        <v>161432936.23002666</v>
      </c>
      <c r="B8101">
        <v>182026042.15563086</v>
      </c>
    </row>
    <row r="8102" spans="1:2" x14ac:dyDescent="0.25">
      <c r="A8102">
        <f ca="1">32567.5505787164*(((RANDBETWEEN(3800,4910))))</f>
        <v>151829920.79797578</v>
      </c>
      <c r="B8102">
        <v>185964711.05409953</v>
      </c>
    </row>
    <row r="8103" spans="1:2" x14ac:dyDescent="0.25">
      <c r="A8103">
        <f ca="1">32957.3955866502*(((RANDBETWEEN(3800,4910))))</f>
        <v>142936224.65930182</v>
      </c>
      <c r="B8103">
        <v>168812717.18518969</v>
      </c>
    </row>
    <row r="8104" spans="1:2" x14ac:dyDescent="0.25">
      <c r="A8104">
        <f ca="1">38186.234820994*(((RANDBETWEEN(3800,4910))))</f>
        <v>171876242.92929405</v>
      </c>
      <c r="B8104">
        <v>158848452.09771663</v>
      </c>
    </row>
    <row r="8105" spans="1:2" x14ac:dyDescent="0.25">
      <c r="A8105">
        <f ca="1">34146.2689303931*(((RANDBETWEEN(3800,4910))))</f>
        <v>130985087.61698806</v>
      </c>
      <c r="B8105">
        <v>175277879.34121251</v>
      </c>
    </row>
    <row r="8106" spans="1:2" x14ac:dyDescent="0.25">
      <c r="A8106">
        <f ca="1">32292.1694654833*(((RANDBETWEEN(3800,4910))))</f>
        <v>141181364.90309298</v>
      </c>
      <c r="B8106">
        <v>201836084.68481362</v>
      </c>
    </row>
    <row r="8107" spans="1:2" x14ac:dyDescent="0.25">
      <c r="A8107">
        <f ca="1">28951.0409008578*(((RANDBETWEEN(3800,4910))))</f>
        <v>127355628.92287332</v>
      </c>
      <c r="B8107">
        <v>197397342.18510643</v>
      </c>
    </row>
    <row r="8108" spans="1:2" x14ac:dyDescent="0.25">
      <c r="A8108">
        <f ca="1">39274.6094779686*(((RANDBETWEEN(3800,4910))))</f>
        <v>188675223.93216127</v>
      </c>
      <c r="B8108">
        <v>153570188.18142974</v>
      </c>
    </row>
    <row r="8109" spans="1:2" x14ac:dyDescent="0.25">
      <c r="A8109">
        <f ca="1">30086.037135463*(((RANDBETWEEN(3800,4910))))</f>
        <v>136199490.11224088</v>
      </c>
      <c r="B8109">
        <v>148042124.27824935</v>
      </c>
    </row>
    <row r="8110" spans="1:2" x14ac:dyDescent="0.25">
      <c r="A8110">
        <f ca="1">33252.4125070712*(((RANDBETWEEN(3800,4910))))</f>
        <v>146177605.38108516</v>
      </c>
      <c r="B8110">
        <v>154989661.87790656</v>
      </c>
    </row>
    <row r="8111" spans="1:2" x14ac:dyDescent="0.25">
      <c r="A8111">
        <f ca="1">34497.28431713*(((RANDBETWEEN(3800,4910))))</f>
        <v>168829709.44803411</v>
      </c>
      <c r="B8111">
        <v>182917294.67116201</v>
      </c>
    </row>
    <row r="8112" spans="1:2" x14ac:dyDescent="0.25">
      <c r="A8112">
        <f ca="1">31356.2269019523*(((RANDBETWEEN(3800,4910))))</f>
        <v>119592649.40404594</v>
      </c>
      <c r="B8112">
        <v>174789436.33944896</v>
      </c>
    </row>
    <row r="8113" spans="1:2" x14ac:dyDescent="0.25">
      <c r="A8113">
        <f ca="1">34873.8501517152*(((RANDBETWEEN(3800,4910))))</f>
        <v>162930627.90881333</v>
      </c>
      <c r="B8113">
        <v>165809389.13585219</v>
      </c>
    </row>
    <row r="8114" spans="1:2" x14ac:dyDescent="0.25">
      <c r="A8114">
        <f ca="1">32758.2844379705*(((RANDBETWEEN(3800,4910))))</f>
        <v>140270973.96338984</v>
      </c>
      <c r="B8114">
        <v>152823840.91809365</v>
      </c>
    </row>
    <row r="8115" spans="1:2" x14ac:dyDescent="0.25">
      <c r="A8115">
        <f ca="1">32655.0375419356*(((RANDBETWEEN(3800,4910))))</f>
        <v>135714336.02428442</v>
      </c>
      <c r="B8115">
        <v>181476937.87518916</v>
      </c>
    </row>
    <row r="8116" spans="1:2" x14ac:dyDescent="0.25">
      <c r="A8116">
        <f ca="1">37277.6968969201*(((RANDBETWEEN(3800,4910))))</f>
        <v>143146356.08417323</v>
      </c>
      <c r="B8116">
        <v>160426389.14251617</v>
      </c>
    </row>
    <row r="8117" spans="1:2" x14ac:dyDescent="0.25">
      <c r="A8117">
        <f ca="1">35374.8357891568*(((RANDBETWEEN(3800,4910))))</f>
        <v>134459750.83458498</v>
      </c>
      <c r="B8117">
        <v>178633630.66093984</v>
      </c>
    </row>
    <row r="8118" spans="1:2" x14ac:dyDescent="0.25">
      <c r="A8118">
        <f ca="1">35403.5125239221*(((RANDBETWEEN(3800,4910))))</f>
        <v>152978577.61586747</v>
      </c>
      <c r="B8118">
        <v>152367640.02894753</v>
      </c>
    </row>
    <row r="8119" spans="1:2" x14ac:dyDescent="0.25">
      <c r="A8119">
        <f ca="1">30661.5445740113*(((RANDBETWEEN(3800,4910))))</f>
        <v>127122763.80385105</v>
      </c>
      <c r="B8119">
        <v>165939412.74484909</v>
      </c>
    </row>
    <row r="8120" spans="1:2" x14ac:dyDescent="0.25">
      <c r="A8120">
        <f ca="1">40464.3858361873*(((RANDBETWEEN(3800,4910))))</f>
        <v>190425399.7450974</v>
      </c>
      <c r="B8120">
        <v>181436095.2275106</v>
      </c>
    </row>
    <row r="8121" spans="1:2" x14ac:dyDescent="0.25">
      <c r="A8121">
        <f ca="1">33675.410317124*(((RANDBETWEEN(3800,4910))))</f>
        <v>131771880.57090621</v>
      </c>
      <c r="B8121">
        <v>197460819.78584617</v>
      </c>
    </row>
    <row r="8122" spans="1:2" x14ac:dyDescent="0.25">
      <c r="A8122">
        <f ca="1">37336.1406139351*(((RANDBETWEEN(3800,4910))))</f>
        <v>157073143.56282488</v>
      </c>
      <c r="B8122">
        <v>181808955.6492559</v>
      </c>
    </row>
    <row r="8123" spans="1:2" x14ac:dyDescent="0.25">
      <c r="A8123">
        <f ca="1">32028.2514053784*(((RANDBETWEEN(3800,4910))))</f>
        <v>132276678.30421276</v>
      </c>
      <c r="B8123">
        <v>161109543.54651833</v>
      </c>
    </row>
    <row r="8124" spans="1:2" x14ac:dyDescent="0.25">
      <c r="A8124">
        <f ca="1">36019.1592226986*(((RANDBETWEEN(3800,4910))))</f>
        <v>175485343.7329874</v>
      </c>
      <c r="B8124">
        <v>153425923.10172749</v>
      </c>
    </row>
    <row r="8125" spans="1:2" x14ac:dyDescent="0.25">
      <c r="A8125">
        <f ca="1">39069.582980062*(((RANDBETWEEN(3800,4910))))</f>
        <v>161591795.20553654</v>
      </c>
      <c r="B8125">
        <v>145799253.02186829</v>
      </c>
    </row>
    <row r="8126" spans="1:2" x14ac:dyDescent="0.25">
      <c r="A8126">
        <f ca="1">33311.3691545541*(((RANDBETWEEN(3800,4910))))</f>
        <v>149734604.34972048</v>
      </c>
      <c r="B8126">
        <v>164090252.29560304</v>
      </c>
    </row>
    <row r="8127" spans="1:2" x14ac:dyDescent="0.25">
      <c r="A8127">
        <f ca="1">42225.4862357931*(((RANDBETWEEN(3800,4910))))</f>
        <v>181907394.70379677</v>
      </c>
      <c r="B8127">
        <v>172622922.61750597</v>
      </c>
    </row>
    <row r="8128" spans="1:2" x14ac:dyDescent="0.25">
      <c r="A8128">
        <f ca="1">32182.1571360998*(((RANDBETWEEN(3800,4910))))</f>
        <v>131110108.17247048</v>
      </c>
      <c r="B8128">
        <v>202087660.32210645</v>
      </c>
    </row>
    <row r="8129" spans="1:2" x14ac:dyDescent="0.25">
      <c r="A8129">
        <f ca="1">31258.4496348433*(((RANDBETWEEN(3800,4910))))</f>
        <v>122876965.51456912</v>
      </c>
      <c r="B8129">
        <v>181694769.55448848</v>
      </c>
    </row>
    <row r="8130" spans="1:2" x14ac:dyDescent="0.25">
      <c r="A8130">
        <f ca="1">28859.2735139029*(((RANDBETWEEN(3800,4910))))</f>
        <v>140717817.6537905</v>
      </c>
      <c r="B8130">
        <v>165160662.807899</v>
      </c>
    </row>
    <row r="8131" spans="1:2" x14ac:dyDescent="0.25">
      <c r="A8131">
        <f ca="1">33144.7182488692*(((RANDBETWEEN(3800,4910))))</f>
        <v>138246619.81603357</v>
      </c>
      <c r="B8131">
        <v>146674834.67688337</v>
      </c>
    </row>
    <row r="8132" spans="1:2" x14ac:dyDescent="0.25">
      <c r="A8132">
        <f ca="1">35874.9171699703*(((RANDBETWEEN(3800,4910))))</f>
        <v>163123248.37185505</v>
      </c>
      <c r="B8132">
        <v>144617989.1663433</v>
      </c>
    </row>
    <row r="8133" spans="1:2" x14ac:dyDescent="0.25">
      <c r="A8133">
        <f ca="1">41511.2210893464*(((RANDBETWEEN(3800,4910))))</f>
        <v>182317283.02440959</v>
      </c>
      <c r="B8133">
        <v>165247654.55222774</v>
      </c>
    </row>
    <row r="8134" spans="1:2" x14ac:dyDescent="0.25">
      <c r="A8134">
        <f ca="1">34112.9963957237*(((RANDBETWEEN(3800,4910))))</f>
        <v>131778505.07668078</v>
      </c>
      <c r="B8134">
        <v>199094883.04258034</v>
      </c>
    </row>
    <row r="8135" spans="1:2" x14ac:dyDescent="0.25">
      <c r="A8135">
        <f ca="1">32410.8310847452*(((RANDBETWEEN(3800,4910))))</f>
        <v>145686685.72592977</v>
      </c>
      <c r="B8135">
        <v>180234885.56630251</v>
      </c>
    </row>
    <row r="8136" spans="1:2" x14ac:dyDescent="0.25">
      <c r="A8136">
        <f ca="1">35617.242732773*(((RANDBETWEEN(3800,4910))))</f>
        <v>148844457.38025844</v>
      </c>
      <c r="B8136">
        <v>154292319.72067022</v>
      </c>
    </row>
    <row r="8137" spans="1:2" x14ac:dyDescent="0.25">
      <c r="A8137">
        <f ca="1">37723.7471409302*(((RANDBETWEEN(3800,4910))))</f>
        <v>156968511.85341072</v>
      </c>
      <c r="B8137">
        <v>165740654.37621504</v>
      </c>
    </row>
    <row r="8138" spans="1:2" x14ac:dyDescent="0.25">
      <c r="A8138">
        <f ca="1">41371.8977493885*(((RANDBETWEEN(3800,4910))))</f>
        <v>190393473.44268572</v>
      </c>
      <c r="B8138">
        <v>148142468.75088322</v>
      </c>
    </row>
    <row r="8139" spans="1:2" x14ac:dyDescent="0.25">
      <c r="A8139">
        <f ca="1">33871.9973050898*(((RANDBETWEEN(3800,4910))))</f>
        <v>136605765.13142699</v>
      </c>
      <c r="B8139">
        <v>146984768.21231699</v>
      </c>
    </row>
    <row r="8140" spans="1:2" x14ac:dyDescent="0.25">
      <c r="A8140">
        <f ca="1">40524.1273917542*(((RANDBETWEEN(3800,4910))))</f>
        <v>175834188.75282148</v>
      </c>
      <c r="B8140">
        <v>145954461.47363454</v>
      </c>
    </row>
    <row r="8141" spans="1:2" x14ac:dyDescent="0.25">
      <c r="A8141">
        <f ca="1">35701.8612832658*(((RANDBETWEEN(3800,4910))))</f>
        <v>174153679.33977076</v>
      </c>
      <c r="B8141">
        <v>191199346.53019428</v>
      </c>
    </row>
    <row r="8142" spans="1:2" x14ac:dyDescent="0.25">
      <c r="A8142">
        <f ca="1">33058.2539198788*(((RANDBETWEEN(3800,4910))))</f>
        <v>152894424.37943932</v>
      </c>
      <c r="B8142">
        <v>183414935.37781519</v>
      </c>
    </row>
    <row r="8143" spans="1:2" x14ac:dyDescent="0.25">
      <c r="A8143">
        <f ca="1">35066.2979615363*(((RANDBETWEEN(3800,4910))))</f>
        <v>159902318.70460567</v>
      </c>
      <c r="B8143">
        <v>148111026.76383144</v>
      </c>
    </row>
    <row r="8144" spans="1:2" x14ac:dyDescent="0.25">
      <c r="A8144">
        <f ca="1">31011.8150680712*(((RANDBETWEEN(3800,4910))))</f>
        <v>122217563.18326847</v>
      </c>
      <c r="B8144">
        <v>148366152.91042295</v>
      </c>
    </row>
    <row r="8145" spans="1:2" x14ac:dyDescent="0.25">
      <c r="A8145">
        <f ca="1">31322.8853604637*(((RANDBETWEEN(3800,4910))))</f>
        <v>150412495.50094691</v>
      </c>
      <c r="B8145">
        <v>160777543.66295719</v>
      </c>
    </row>
    <row r="8146" spans="1:2" x14ac:dyDescent="0.25">
      <c r="A8146">
        <f ca="1">39302.6699217741*(((RANDBETWEEN(3800,4910))))</f>
        <v>159097207.84334189</v>
      </c>
      <c r="B8146">
        <v>143751678.85664284</v>
      </c>
    </row>
    <row r="8147" spans="1:2" x14ac:dyDescent="0.25">
      <c r="A8147">
        <f ca="1">30678.1927785735*(((RANDBETWEEN(3800,4910))))</f>
        <v>150415179.1933457</v>
      </c>
      <c r="B8147">
        <v>167996806.06236032</v>
      </c>
    </row>
    <row r="8148" spans="1:2" x14ac:dyDescent="0.25">
      <c r="A8148">
        <f ca="1">41562.9922891149*(((RANDBETWEEN(3800,4910))))</f>
        <v>200624563.77955773</v>
      </c>
      <c r="B8148">
        <v>190421686.48523375</v>
      </c>
    </row>
    <row r="8149" spans="1:2" x14ac:dyDescent="0.25">
      <c r="A8149">
        <f ca="1">40154.7003157521*(((RANDBETWEEN(3800,4910))))</f>
        <v>171139332.7457355</v>
      </c>
      <c r="B8149">
        <v>171280952.6127201</v>
      </c>
    </row>
    <row r="8150" spans="1:2" x14ac:dyDescent="0.25">
      <c r="A8150">
        <f ca="1">27755.8493253163*(((RANDBETWEEN(3800,4910))))</f>
        <v>114909216.20680945</v>
      </c>
      <c r="B8150">
        <v>178097425.11204088</v>
      </c>
    </row>
    <row r="8151" spans="1:2" x14ac:dyDescent="0.25">
      <c r="A8151">
        <f ca="1">33959.0944869429*(((RANDBETWEEN(3800,4910))))</f>
        <v>162867817.15937826</v>
      </c>
      <c r="B8151">
        <v>180424604.4757826</v>
      </c>
    </row>
    <row r="8152" spans="1:2" x14ac:dyDescent="0.25">
      <c r="A8152">
        <f ca="1">30677.9818309426*(((RANDBETWEEN(3800,4910))))</f>
        <v>119245315.37687394</v>
      </c>
      <c r="B8152">
        <v>188485390.03871217</v>
      </c>
    </row>
    <row r="8153" spans="1:2" x14ac:dyDescent="0.25">
      <c r="A8153">
        <f ca="1">30089.1194280758*(((RANDBETWEEN(3800,4910))))</f>
        <v>147226061.36157513</v>
      </c>
      <c r="B8153">
        <v>180468687.49760631</v>
      </c>
    </row>
    <row r="8154" spans="1:2" x14ac:dyDescent="0.25">
      <c r="A8154">
        <f ca="1">28085.0120380916*(((RANDBETWEEN(3800,4910))))</f>
        <v>132252321.68737347</v>
      </c>
      <c r="B8154">
        <v>149748296.26079267</v>
      </c>
    </row>
    <row r="8155" spans="1:2" x14ac:dyDescent="0.25">
      <c r="A8155">
        <f ca="1">31636.8856132845*(((RANDBETWEEN(3800,4910))))</f>
        <v>124522781.77388769</v>
      </c>
      <c r="B8155">
        <v>158107450.54337233</v>
      </c>
    </row>
    <row r="8156" spans="1:2" x14ac:dyDescent="0.25">
      <c r="A8156">
        <f ca="1">32980.8875613441*(((RANDBETWEEN(3800,4910))))</f>
        <v>127141321.54898147</v>
      </c>
      <c r="B8156">
        <v>193203641.77203047</v>
      </c>
    </row>
    <row r="8157" spans="1:2" x14ac:dyDescent="0.25">
      <c r="A8157">
        <f ca="1">31004.4237141123*(((RANDBETWEEN(3800,4910))))</f>
        <v>118653929.5539078</v>
      </c>
      <c r="B8157">
        <v>185212103.16377768</v>
      </c>
    </row>
    <row r="8158" spans="1:2" x14ac:dyDescent="0.25">
      <c r="A8158">
        <f ca="1">28605.2353799284*(((RANDBETWEEN(3800,4910))))</f>
        <v>109386420.09284614</v>
      </c>
      <c r="B8158">
        <v>145105234.8148008</v>
      </c>
    </row>
    <row r="8159" spans="1:2" x14ac:dyDescent="0.25">
      <c r="A8159">
        <f ca="1">31190.3791466785*(((RANDBETWEEN(3800,4910))))</f>
        <v>151023815.82821754</v>
      </c>
      <c r="B8159">
        <v>160353788.05293751</v>
      </c>
    </row>
    <row r="8160" spans="1:2" x14ac:dyDescent="0.25">
      <c r="A8160">
        <f ca="1">31465.3911148256*(((RANDBETWEEN(3800,4910))))</f>
        <v>134955062.49148703</v>
      </c>
      <c r="B8160">
        <v>176233379.06900856</v>
      </c>
    </row>
    <row r="8161" spans="1:2" x14ac:dyDescent="0.25">
      <c r="A8161">
        <f ca="1">29135.7350357597*(((RANDBETWEEN(3800,4910))))</f>
        <v>126915261.81576917</v>
      </c>
      <c r="B8161">
        <v>158008638.61446252</v>
      </c>
    </row>
    <row r="8162" spans="1:2" x14ac:dyDescent="0.25">
      <c r="A8162">
        <f ca="1">40253.3360290021*(((RANDBETWEEN(3800,4910))))</f>
        <v>160490050.74763122</v>
      </c>
      <c r="B8162">
        <v>143967147.26411432</v>
      </c>
    </row>
    <row r="8163" spans="1:2" x14ac:dyDescent="0.25">
      <c r="A8163">
        <f ca="1">33232.9248156993*(((RANDBETWEEN(3800,4910))))</f>
        <v>142436315.76008731</v>
      </c>
      <c r="B8163">
        <v>185445450.41935426</v>
      </c>
    </row>
    <row r="8164" spans="1:2" x14ac:dyDescent="0.25">
      <c r="A8164">
        <f ca="1">32390.5173621881*(((RANDBETWEEN(3800,4910))))</f>
        <v>126387798.74725807</v>
      </c>
      <c r="B8164">
        <v>189297865.07153714</v>
      </c>
    </row>
    <row r="8165" spans="1:2" x14ac:dyDescent="0.25">
      <c r="A8165">
        <f ca="1">38319.5255250112*(((RANDBETWEEN(3800,4910))))</f>
        <v>179143781.82942712</v>
      </c>
      <c r="B8165">
        <v>172913425.79321396</v>
      </c>
    </row>
    <row r="8166" spans="1:2" x14ac:dyDescent="0.25">
      <c r="A8166">
        <f ca="1">31823.7676352862*(((RANDBETWEEN(3800,4910))))</f>
        <v>136237549.24666014</v>
      </c>
      <c r="B8166">
        <v>202932775.13975269</v>
      </c>
    </row>
    <row r="8167" spans="1:2" x14ac:dyDescent="0.25">
      <c r="A8167">
        <f ca="1">29583.775192297*(((RANDBETWEEN(3800,4910))))</f>
        <v>132150723.78399073</v>
      </c>
      <c r="B8167">
        <v>181147924.81330293</v>
      </c>
    </row>
    <row r="8168" spans="1:2" x14ac:dyDescent="0.25">
      <c r="A8168">
        <f ca="1">29744.9754387388*(((RANDBETWEEN(3800,4910))))</f>
        <v>131859476.1199293</v>
      </c>
      <c r="B8168">
        <v>173677572.78561848</v>
      </c>
    </row>
    <row r="8169" spans="1:2" x14ac:dyDescent="0.25">
      <c r="A8169">
        <f ca="1">32564.3415125052*(((RANDBETWEEN(3800,4910))))</f>
        <v>157839363.31111255</v>
      </c>
      <c r="B8169">
        <v>156298146.85742319</v>
      </c>
    </row>
    <row r="8170" spans="1:2" x14ac:dyDescent="0.25">
      <c r="A8170">
        <f ca="1">28639.1261825192*(((RANDBETWEEN(3800,4910))))</f>
        <v>115272482.88463987</v>
      </c>
      <c r="B8170">
        <v>195449463.28808412</v>
      </c>
    </row>
    <row r="8171" spans="1:2" x14ac:dyDescent="0.25">
      <c r="A8171">
        <f ca="1">40585.7001670738*(((RANDBETWEEN(3800,4910))))</f>
        <v>158852430.45392665</v>
      </c>
      <c r="B8171">
        <v>145802233.07097569</v>
      </c>
    </row>
    <row r="8172" spans="1:2" x14ac:dyDescent="0.25">
      <c r="A8172">
        <f ca="1">30728.8431333786*(((RANDBETWEEN(3800,4910))))</f>
        <v>137265742.27680209</v>
      </c>
      <c r="B8172">
        <v>189242241.41681635</v>
      </c>
    </row>
    <row r="8173" spans="1:2" x14ac:dyDescent="0.25">
      <c r="A8173">
        <f ca="1">32289.5224245807*(((RANDBETWEEN(3800,4910))))</f>
        <v>148951566.94459078</v>
      </c>
      <c r="B8173">
        <v>193848578.97349641</v>
      </c>
    </row>
    <row r="8174" spans="1:2" x14ac:dyDescent="0.25">
      <c r="A8174">
        <f ca="1">34106.2340591844*(((RANDBETWEEN(3800,4910))))</f>
        <v>138164354.17375615</v>
      </c>
      <c r="B8174">
        <v>150057150.86766461</v>
      </c>
    </row>
    <row r="8175" spans="1:2" x14ac:dyDescent="0.25">
      <c r="A8175">
        <f ca="1">39773.6697747304*(((RANDBETWEEN(3800,4910))))</f>
        <v>179379250.68403411</v>
      </c>
      <c r="B8175">
        <v>173665308.64163253</v>
      </c>
    </row>
    <row r="8176" spans="1:2" x14ac:dyDescent="0.25">
      <c r="A8176">
        <f ca="1">36753.732308543*(((RANDBETWEEN(3800,4910))))</f>
        <v>178329109.1610505</v>
      </c>
      <c r="B8176">
        <v>162453567.60698697</v>
      </c>
    </row>
    <row r="8177" spans="1:2" x14ac:dyDescent="0.25">
      <c r="A8177">
        <f ca="1">31226.5435169684*(((RANDBETWEEN(3800,4910))))</f>
        <v>137958869.25796631</v>
      </c>
      <c r="B8177">
        <v>161221936.71561176</v>
      </c>
    </row>
    <row r="8178" spans="1:2" x14ac:dyDescent="0.25">
      <c r="A8178">
        <f ca="1">31573.4756013157*(((RANDBETWEEN(3800,4910))))</f>
        <v>125567712.46643248</v>
      </c>
      <c r="B8178">
        <v>195248298.07583839</v>
      </c>
    </row>
    <row r="8179" spans="1:2" x14ac:dyDescent="0.25">
      <c r="A8179">
        <f ca="1">36402.5132257738*(((RANDBETWEEN(3800,4910))))</f>
        <v>164102529.62178835</v>
      </c>
      <c r="B8179">
        <v>144655462.95091021</v>
      </c>
    </row>
    <row r="8180" spans="1:2" x14ac:dyDescent="0.25">
      <c r="A8180">
        <f ca="1">33819.1902660554*(((RANDBETWEEN(3800,4910))))</f>
        <v>132266853.13054286</v>
      </c>
      <c r="B8180">
        <v>167492594.75114214</v>
      </c>
    </row>
    <row r="8181" spans="1:2" x14ac:dyDescent="0.25">
      <c r="A8181">
        <f ca="1">32365.5034113864*(((RANDBETWEEN(3800,4910))))</f>
        <v>138330161.58026546</v>
      </c>
      <c r="B8181">
        <v>190097809.14400905</v>
      </c>
    </row>
    <row r="8182" spans="1:2" x14ac:dyDescent="0.25">
      <c r="A8182">
        <f ca="1">30812.2517929784*(((RANDBETWEEN(3800,4910))))</f>
        <v>150332976.49794173</v>
      </c>
      <c r="B8182">
        <v>151408427.56833026</v>
      </c>
    </row>
    <row r="8183" spans="1:2" x14ac:dyDescent="0.25">
      <c r="A8183">
        <f ca="1">28953.7868605272*(((RANDBETWEEN(3800,4910))))</f>
        <v>114656995.96768785</v>
      </c>
      <c r="B8183">
        <v>143907533.10203254</v>
      </c>
    </row>
    <row r="8184" spans="1:2" x14ac:dyDescent="0.25">
      <c r="A8184">
        <f ca="1">41061.6473530867*(((RANDBETWEEN(3800,4910))))</f>
        <v>198656249.89423335</v>
      </c>
      <c r="B8184">
        <v>144665771.14343321</v>
      </c>
    </row>
    <row r="8185" spans="1:2" x14ac:dyDescent="0.25">
      <c r="A8185">
        <f ca="1">30351.9773363576*(((RANDBETWEEN(3800,4910))))</f>
        <v>146933922.28530723</v>
      </c>
      <c r="B8185">
        <v>176665867.03279215</v>
      </c>
    </row>
    <row r="8186" spans="1:2" x14ac:dyDescent="0.25">
      <c r="A8186">
        <f ca="1">29922.1970550694*(((RANDBETWEEN(3800,4910))))</f>
        <v>118581666.92924014</v>
      </c>
      <c r="B8186">
        <v>168926464.77727699</v>
      </c>
    </row>
    <row r="8187" spans="1:2" x14ac:dyDescent="0.25">
      <c r="A8187">
        <f ca="1">30092.9918749545*(((RANDBETWEEN(3800,4910))))</f>
        <v>133793441.8760476</v>
      </c>
      <c r="B8187">
        <v>189276495.33180785</v>
      </c>
    </row>
    <row r="8188" spans="1:2" x14ac:dyDescent="0.25">
      <c r="A8188">
        <f ca="1">39919.4287866852*(((RANDBETWEEN(3800,4910))))</f>
        <v>174966856.37204137</v>
      </c>
      <c r="B8188">
        <v>143669823.89737338</v>
      </c>
    </row>
    <row r="8189" spans="1:2" x14ac:dyDescent="0.25">
      <c r="A8189">
        <f ca="1">33168.2365978628*(((RANDBETWEEN(3800,4910))))</f>
        <v>156852590.87129337</v>
      </c>
      <c r="B8189">
        <v>170026215.75143766</v>
      </c>
    </row>
    <row r="8190" spans="1:2" x14ac:dyDescent="0.25">
      <c r="A8190">
        <f ca="1">30870.8707817656*(((RANDBETWEEN(3800,4910))))</f>
        <v>119439399.05465101</v>
      </c>
      <c r="B8190">
        <v>175549932.25109443</v>
      </c>
    </row>
    <row r="8191" spans="1:2" x14ac:dyDescent="0.25">
      <c r="A8191">
        <f ca="1">29579.3051347089*(((RANDBETWEEN(3800,4910))))</f>
        <v>119529972.04935853</v>
      </c>
      <c r="B8191">
        <v>203656619.06097382</v>
      </c>
    </row>
    <row r="8192" spans="1:2" x14ac:dyDescent="0.25">
      <c r="A8192">
        <f ca="1">27258.4490073485*(((RANDBETWEEN(3800,4910))))</f>
        <v>131249431.97038324</v>
      </c>
      <c r="B8192">
        <v>160800067.57219347</v>
      </c>
    </row>
    <row r="8193" spans="1:2" x14ac:dyDescent="0.25">
      <c r="A8193">
        <f ca="1">34627.7123470852*(((RANDBETWEEN(3800,4910))))</f>
        <v>162126949.20905289</v>
      </c>
      <c r="B8193">
        <v>145061177.33753005</v>
      </c>
    </row>
    <row r="8194" spans="1:2" x14ac:dyDescent="0.25">
      <c r="A8194">
        <f ca="1">28685.7803923164*(((RANDBETWEEN(3800,4910))))</f>
        <v>131323502.63602439</v>
      </c>
      <c r="B8194">
        <v>187814413.97768348</v>
      </c>
    </row>
    <row r="8195" spans="1:2" x14ac:dyDescent="0.25">
      <c r="A8195">
        <f ca="1">33704.667382074*(((RANDBETWEEN(3800,4910))))</f>
        <v>158007480.68716317</v>
      </c>
      <c r="B8195">
        <v>150337917.15945822</v>
      </c>
    </row>
    <row r="8196" spans="1:2" x14ac:dyDescent="0.25">
      <c r="A8196">
        <f ca="1">34674.5691697677*(((RANDBETWEEN(3800,4910))))</f>
        <v>161826214.31530574</v>
      </c>
      <c r="B8196">
        <v>159047623.33825237</v>
      </c>
    </row>
    <row r="8197" spans="1:2" x14ac:dyDescent="0.25">
      <c r="A8197">
        <f ca="1">30142.4005804565*(((RANDBETWEEN(3800,4910))))</f>
        <v>118730915.88641804</v>
      </c>
      <c r="B8197">
        <v>182264670.98015678</v>
      </c>
    </row>
    <row r="8198" spans="1:2" x14ac:dyDescent="0.25">
      <c r="A8198">
        <f ca="1">30948.0241137686*(((RANDBETWEEN(3800,4910))))</f>
        <v>128001027.73454681</v>
      </c>
      <c r="B8198">
        <v>143597305.70521647</v>
      </c>
    </row>
    <row r="8199" spans="1:2" x14ac:dyDescent="0.25">
      <c r="A8199">
        <f ca="1">35022.0154630701*(((RANDBETWEEN(3800,4910))))</f>
        <v>145341364.17174107</v>
      </c>
      <c r="B8199">
        <v>183566476.23214042</v>
      </c>
    </row>
    <row r="8200" spans="1:2" x14ac:dyDescent="0.25">
      <c r="A8200">
        <f ca="1">37425.3982475709*(((RANDBETWEEN(3800,4910))))</f>
        <v>183421876.81134498</v>
      </c>
      <c r="B8200">
        <v>153015257.88591832</v>
      </c>
    </row>
    <row r="8201" spans="1:2" x14ac:dyDescent="0.25">
      <c r="A8201">
        <f ca="1">31132.1289049949*(((RANDBETWEEN(3800,4910))))</f>
        <v>135144571.5765827</v>
      </c>
      <c r="B8201">
        <v>150635913.87166405</v>
      </c>
    </row>
    <row r="8202" spans="1:2" x14ac:dyDescent="0.25">
      <c r="A8202">
        <f ca="1">31726.1415499472*(((RANDBETWEEN(3800,4910))))</f>
        <v>121796657.41024712</v>
      </c>
      <c r="B8202">
        <v>197732673.6010989</v>
      </c>
    </row>
    <row r="8203" spans="1:2" x14ac:dyDescent="0.25">
      <c r="A8203">
        <f ca="1">31378.8693917861*(((RANDBETWEEN(3800,4910))))</f>
        <v>126896147.82038319</v>
      </c>
      <c r="B8203">
        <v>151225443.50460771</v>
      </c>
    </row>
    <row r="8204" spans="1:2" x14ac:dyDescent="0.25">
      <c r="A8204">
        <f ca="1">32401.0683009803*(((RANDBETWEEN(3800,4910))))</f>
        <v>136246492.20562208</v>
      </c>
      <c r="B8204">
        <v>157350665.85870236</v>
      </c>
    </row>
    <row r="8205" spans="1:2" x14ac:dyDescent="0.25">
      <c r="A8205">
        <f ca="1">39412.4930049336*(((RANDBETWEEN(3800,4910))))</f>
        <v>172784369.33362895</v>
      </c>
      <c r="B8205">
        <v>153453894.02065369</v>
      </c>
    </row>
    <row r="8206" spans="1:2" x14ac:dyDescent="0.25">
      <c r="A8206">
        <f ca="1">31299.9824835223*(((RANDBETWEEN(3800,4910))))</f>
        <v>144605919.07387301</v>
      </c>
      <c r="B8206">
        <v>166648500.82890028</v>
      </c>
    </row>
    <row r="8207" spans="1:2" x14ac:dyDescent="0.25">
      <c r="A8207">
        <f ca="1">32490.8799049629*(((RANDBETWEEN(3800,4910))))</f>
        <v>137728839.91713759</v>
      </c>
      <c r="B8207">
        <v>147482058.66932297</v>
      </c>
    </row>
    <row r="8208" spans="1:2" x14ac:dyDescent="0.25">
      <c r="A8208">
        <f ca="1">33439.122940722*(((RANDBETWEEN(3800,4910))))</f>
        <v>134157761.23817664</v>
      </c>
      <c r="B8208">
        <v>156165972.09029946</v>
      </c>
    </row>
    <row r="8209" spans="1:2" x14ac:dyDescent="0.25">
      <c r="A8209">
        <f ca="1">32398.0511475359*(((RANDBETWEEN(3800,4910))))</f>
        <v>149808588.50620618</v>
      </c>
      <c r="B8209">
        <v>155414244.91625944</v>
      </c>
    </row>
    <row r="8210" spans="1:2" x14ac:dyDescent="0.25">
      <c r="A8210">
        <f ca="1">32074.8906412615*(((RANDBETWEEN(3800,4910))))</f>
        <v>150527461.77943999</v>
      </c>
      <c r="B8210">
        <v>169444469.38630769</v>
      </c>
    </row>
    <row r="8211" spans="1:2" x14ac:dyDescent="0.25">
      <c r="A8211">
        <f ca="1">33447.3507376726*(((RANDBETWEEN(3800,4910))))</f>
        <v>138237900.59880102</v>
      </c>
      <c r="B8211">
        <v>152102061.1525225</v>
      </c>
    </row>
    <row r="8212" spans="1:2" x14ac:dyDescent="0.25">
      <c r="A8212">
        <f ca="1">38198.0782724518*(((RANDBETWEEN(3800,4910))))</f>
        <v>160164542.19639054</v>
      </c>
      <c r="B8212">
        <v>169257824.45447266</v>
      </c>
    </row>
    <row r="8213" spans="1:2" x14ac:dyDescent="0.25">
      <c r="A8213">
        <f ca="1">30584.7660860797*(((RANDBETWEEN(3800,4910))))</f>
        <v>147969098.32445356</v>
      </c>
      <c r="B8213">
        <v>147970157.12403014</v>
      </c>
    </row>
    <row r="8214" spans="1:2" x14ac:dyDescent="0.25">
      <c r="A8214">
        <f ca="1">31463.17390788*(((RANDBETWEEN(3800,4910))))</f>
        <v>149166907.49725893</v>
      </c>
      <c r="B8214">
        <v>175386294.42611641</v>
      </c>
    </row>
    <row r="8215" spans="1:2" x14ac:dyDescent="0.25">
      <c r="A8215">
        <f ca="1">31221.0253310791*(((RANDBETWEEN(3800,4910))))</f>
        <v>125165090.55229609</v>
      </c>
      <c r="B8215">
        <v>186726114.54913548</v>
      </c>
    </row>
    <row r="8216" spans="1:2" x14ac:dyDescent="0.25">
      <c r="A8216">
        <f ca="1">27845.7481567441*(((RANDBETWEEN(3800,4910))))</f>
        <v>114696636.65762909</v>
      </c>
      <c r="B8216">
        <v>180035123.92407507</v>
      </c>
    </row>
    <row r="8217" spans="1:2" x14ac:dyDescent="0.25">
      <c r="A8217">
        <f ca="1">31293.2931754572*(((RANDBETWEEN(3800,4910))))</f>
        <v>125173172.70182881</v>
      </c>
      <c r="B8217">
        <v>198008921.25241572</v>
      </c>
    </row>
    <row r="8218" spans="1:2" x14ac:dyDescent="0.25">
      <c r="A8218">
        <f ca="1">28756.1304439555*(((RANDBETWEEN(3800,4910))))</f>
        <v>120401918.16884167</v>
      </c>
      <c r="B8218">
        <v>157012913.63141915</v>
      </c>
    </row>
    <row r="8219" spans="1:2" x14ac:dyDescent="0.25">
      <c r="A8219">
        <f ca="1">39235.1601615881*(((RANDBETWEEN(3800,4910))))</f>
        <v>153291770.75132477</v>
      </c>
      <c r="B8219">
        <v>149557671.39241889</v>
      </c>
    </row>
    <row r="8220" spans="1:2" x14ac:dyDescent="0.25">
      <c r="A8220">
        <f ca="1">30029.9565815079*(((RANDBETWEEN(3800,4910))))</f>
        <v>121290994.63271034</v>
      </c>
      <c r="B8220">
        <v>155369427.48034322</v>
      </c>
    </row>
    <row r="8221" spans="1:2" x14ac:dyDescent="0.25">
      <c r="A8221">
        <f ca="1">32889.389250967*(((RANDBETWEEN(3800,4910))))</f>
        <v>157967736.57239458</v>
      </c>
      <c r="B8221">
        <v>183525910.92373496</v>
      </c>
    </row>
    <row r="8222" spans="1:2" x14ac:dyDescent="0.25">
      <c r="A8222">
        <f ca="1">33501.7752607215*(((RANDBETWEEN(3800,4910))))</f>
        <v>129517863.15794937</v>
      </c>
      <c r="B8222">
        <v>192161884.78853372</v>
      </c>
    </row>
    <row r="8223" spans="1:2" x14ac:dyDescent="0.25">
      <c r="A8223">
        <f ca="1">32526.8000639568*(((RANDBETWEEN(3800,4910))))</f>
        <v>152485638.69982967</v>
      </c>
      <c r="B8223">
        <v>186414047.63744664</v>
      </c>
    </row>
    <row r="8224" spans="1:2" x14ac:dyDescent="0.25">
      <c r="A8224">
        <f ca="1">30133.3615978254*(((RANDBETWEEN(3800,4910))))</f>
        <v>139969464.62189913</v>
      </c>
      <c r="B8224">
        <v>164500909.18514854</v>
      </c>
    </row>
    <row r="8225" spans="1:2" x14ac:dyDescent="0.25">
      <c r="A8225">
        <f ca="1">31652.1908388777*(((RANDBETWEEN(3800,4910))))</f>
        <v>141770162.76733336</v>
      </c>
      <c r="B8225">
        <v>165192057.05851328</v>
      </c>
    </row>
    <row r="8226" spans="1:2" x14ac:dyDescent="0.25">
      <c r="A8226">
        <f ca="1">38647.846309082*(((RANDBETWEEN(3800,4910))))</f>
        <v>167306526.67201605</v>
      </c>
      <c r="B8226">
        <v>154988402.27970377</v>
      </c>
    </row>
    <row r="8227" spans="1:2" x14ac:dyDescent="0.25">
      <c r="A8227">
        <f ca="1">35648.803673456*(((RANDBETWEEN(3800,4910))))</f>
        <v>161631675.85544968</v>
      </c>
      <c r="B8227">
        <v>145571536.42730188</v>
      </c>
    </row>
    <row r="8228" spans="1:2" x14ac:dyDescent="0.25">
      <c r="A8228">
        <f ca="1">31476.1550620765*(((RANDBETWEEN(3800,4910))))</f>
        <v>121277625.45418085</v>
      </c>
      <c r="B8228">
        <v>147601911.93104115</v>
      </c>
    </row>
    <row r="8229" spans="1:2" x14ac:dyDescent="0.25">
      <c r="A8229">
        <f ca="1">29873.0742124485*(((RANDBETWEEN(3800,4910))))</f>
        <v>133204037.91330776</v>
      </c>
      <c r="B8229">
        <v>145797679.14349505</v>
      </c>
    </row>
    <row r="8230" spans="1:2" x14ac:dyDescent="0.25">
      <c r="A8230">
        <f ca="1">36064.2466515287*(((RANDBETWEEN(3800,4910))))</f>
        <v>143643894.41303894</v>
      </c>
      <c r="B8230">
        <v>153250382.16484427</v>
      </c>
    </row>
    <row r="8231" spans="1:2" x14ac:dyDescent="0.25">
      <c r="A8231">
        <f ca="1">31120.7769318992*(((RANDBETWEEN(3800,4910))))</f>
        <v>134286152.46114522</v>
      </c>
      <c r="B8231">
        <v>170623635.02391267</v>
      </c>
    </row>
    <row r="8232" spans="1:2" x14ac:dyDescent="0.25">
      <c r="A8232">
        <f ca="1">33577.853317723*(((RANDBETWEEN(3800,4910))))</f>
        <v>139986070.48158732</v>
      </c>
      <c r="B8232">
        <v>189789619.66794118</v>
      </c>
    </row>
    <row r="8233" spans="1:2" x14ac:dyDescent="0.25">
      <c r="A8233">
        <f ca="1">38317.9501582683*(((RANDBETWEEN(3800,4910))))</f>
        <v>157026959.7485835</v>
      </c>
      <c r="B8233">
        <v>158206040.89919004</v>
      </c>
    </row>
    <row r="8234" spans="1:2" x14ac:dyDescent="0.25">
      <c r="A8234">
        <f ca="1">34833.3011961958*(((RANDBETWEEN(3800,4910))))</f>
        <v>132854210.76229088</v>
      </c>
      <c r="B8234">
        <v>148880863.49529397</v>
      </c>
    </row>
    <row r="8235" spans="1:2" x14ac:dyDescent="0.25">
      <c r="A8235">
        <f ca="1">33132.3658985868*(((RANDBETWEEN(3800,4910))))</f>
        <v>132496331.22844873</v>
      </c>
      <c r="B8235">
        <v>144407171.43078059</v>
      </c>
    </row>
    <row r="8236" spans="1:2" x14ac:dyDescent="0.25">
      <c r="A8236">
        <f ca="1">31633.875464349*(((RANDBETWEEN(3800,4910))))</f>
        <v>152348744.23630485</v>
      </c>
      <c r="B8236">
        <v>190799274.67547923</v>
      </c>
    </row>
    <row r="8237" spans="1:2" x14ac:dyDescent="0.25">
      <c r="A8237">
        <f ca="1">32230.0139671901*(((RANDBETWEEN(3800,4910))))</f>
        <v>153543786.5396938</v>
      </c>
      <c r="B8237">
        <v>144261659.34461126</v>
      </c>
    </row>
    <row r="8238" spans="1:2" x14ac:dyDescent="0.25">
      <c r="A8238">
        <f ca="1">31573.1526272605*(((RANDBETWEEN(3800,4910))))</f>
        <v>124998111.25132443</v>
      </c>
      <c r="B8238">
        <v>180912490.42613801</v>
      </c>
    </row>
    <row r="8239" spans="1:2" x14ac:dyDescent="0.25">
      <c r="A8239">
        <f ca="1">38358.6250691527*(((RANDBETWEEN(3800,4910))))</f>
        <v>157308721.40859541</v>
      </c>
      <c r="B8239">
        <v>193321908.13375866</v>
      </c>
    </row>
    <row r="8240" spans="1:2" x14ac:dyDescent="0.25">
      <c r="A8240">
        <f ca="1">30139.5584141542*(((RANDBETWEEN(3800,4910))))</f>
        <v>131890707.62033874</v>
      </c>
      <c r="B8240">
        <v>187742351.77667448</v>
      </c>
    </row>
    <row r="8241" spans="1:2" x14ac:dyDescent="0.25">
      <c r="A8241">
        <f ca="1">30745.5990069466*(((RANDBETWEEN(3800,4910))))</f>
        <v>129930901.40335618</v>
      </c>
      <c r="B8241">
        <v>173211480.14238507</v>
      </c>
    </row>
    <row r="8242" spans="1:2" x14ac:dyDescent="0.25">
      <c r="A8242">
        <f ca="1">32774.1781876553*(((RANDBETWEEN(3800,4910))))</f>
        <v>144173609.84749576</v>
      </c>
      <c r="B8242">
        <v>157893743.35750476</v>
      </c>
    </row>
    <row r="8243" spans="1:2" x14ac:dyDescent="0.25">
      <c r="A8243">
        <f ca="1">30868.2116706146*(((RANDBETWEEN(3800,4910))))</f>
        <v>117854832.15840666</v>
      </c>
      <c r="B8243">
        <v>161662479.26455235</v>
      </c>
    </row>
    <row r="8244" spans="1:2" x14ac:dyDescent="0.25">
      <c r="A8244">
        <f ca="1">32985.6923093433*(((RANDBETWEEN(3800,4910))))</f>
        <v>126401172.9294036</v>
      </c>
      <c r="B8244">
        <v>149070923.00287625</v>
      </c>
    </row>
    <row r="8245" spans="1:2" x14ac:dyDescent="0.25">
      <c r="A8245">
        <f ca="1">39046.3520074425*(((RANDBETWEEN(3800,4910))))</f>
        <v>182385510.22676411</v>
      </c>
      <c r="B8245">
        <v>170237699.00948855</v>
      </c>
    </row>
    <row r="8246" spans="1:2" x14ac:dyDescent="0.25">
      <c r="A8246">
        <f ca="1">29183.5477709248*(((RANDBETWEEN(3800,4910))))</f>
        <v>135907781.96919662</v>
      </c>
      <c r="B8246">
        <v>196227145.29195061</v>
      </c>
    </row>
    <row r="8247" spans="1:2" x14ac:dyDescent="0.25">
      <c r="A8247">
        <f ca="1">32013.0493152125*(((RANDBETWEEN(3800,4910))))</f>
        <v>149148796.75957504</v>
      </c>
      <c r="B8247">
        <v>145524475.19115046</v>
      </c>
    </row>
    <row r="8248" spans="1:2" x14ac:dyDescent="0.25">
      <c r="A8248">
        <f ca="1">32140.9901581108*(((RANDBETWEEN(3800,4910))))</f>
        <v>137563437.87671432</v>
      </c>
      <c r="B8248">
        <v>147391630.63073546</v>
      </c>
    </row>
    <row r="8249" spans="1:2" x14ac:dyDescent="0.25">
      <c r="A8249">
        <f ca="1">32409.3885799584*(((RANDBETWEEN(3800,4910))))</f>
        <v>152518582.65728432</v>
      </c>
      <c r="B8249">
        <v>161195846.42269301</v>
      </c>
    </row>
    <row r="8250" spans="1:2" x14ac:dyDescent="0.25">
      <c r="A8250">
        <f ca="1">36448.0113629321*(((RANDBETWEEN(3800,4910))))</f>
        <v>142074348.29270917</v>
      </c>
      <c r="B8250">
        <v>146991695.20683271</v>
      </c>
    </row>
    <row r="8251" spans="1:2" x14ac:dyDescent="0.25">
      <c r="A8251">
        <f ca="1">32621.5814698816*(((RANDBETWEEN(3800,4910))))</f>
        <v>154202215.60813025</v>
      </c>
      <c r="B8251">
        <v>201173098.89837492</v>
      </c>
    </row>
    <row r="8252" spans="1:2" x14ac:dyDescent="0.25">
      <c r="A8252">
        <f ca="1">36994.6886540474*(((RANDBETWEEN(3800,4910))))</f>
        <v>154156867.62141556</v>
      </c>
      <c r="B8252">
        <v>162058102.5560354</v>
      </c>
    </row>
    <row r="8253" spans="1:2" x14ac:dyDescent="0.25">
      <c r="A8253">
        <f ca="1">37648.7810122674*(((RANDBETWEEN(3800,4910))))</f>
        <v>145060753.24026629</v>
      </c>
      <c r="B8253">
        <v>171243022.19089913</v>
      </c>
    </row>
    <row r="8254" spans="1:2" x14ac:dyDescent="0.25">
      <c r="A8254">
        <f ca="1">30606.001779385*(((RANDBETWEEN(3800,4910))))</f>
        <v>126678241.36487457</v>
      </c>
      <c r="B8254">
        <v>149290404.8633886</v>
      </c>
    </row>
    <row r="8255" spans="1:2" x14ac:dyDescent="0.25">
      <c r="A8255">
        <f ca="1">30639.9911093834*(((RANDBETWEEN(3800,4910))))</f>
        <v>143793478.27633631</v>
      </c>
      <c r="B8255">
        <v>156441400.46797666</v>
      </c>
    </row>
    <row r="8256" spans="1:2" x14ac:dyDescent="0.25">
      <c r="A8256">
        <f ca="1">36010.9907019965*(((RANDBETWEEN(3800,4910))))</f>
        <v>167307062.80147555</v>
      </c>
      <c r="B8256">
        <v>179200441.67645988</v>
      </c>
    </row>
    <row r="8257" spans="1:2" x14ac:dyDescent="0.25">
      <c r="A8257">
        <f ca="1">28133.3599619868*(((RANDBETWEEN(3800,4910))))</f>
        <v>131213990.86270624</v>
      </c>
      <c r="B8257">
        <v>186847903.30086073</v>
      </c>
    </row>
    <row r="8258" spans="1:2" x14ac:dyDescent="0.25">
      <c r="A8258">
        <f ca="1">30721.8704863341*(((RANDBETWEEN(3800,4910))))</f>
        <v>135606336.32667863</v>
      </c>
      <c r="B8258">
        <v>151820890.84711277</v>
      </c>
    </row>
    <row r="8259" spans="1:2" x14ac:dyDescent="0.25">
      <c r="A8259">
        <f ca="1">31497.4574795551*(((RANDBETWEEN(3800,4910))))</f>
        <v>126115819.74813867</v>
      </c>
      <c r="B8259">
        <v>203294695.98699459</v>
      </c>
    </row>
    <row r="8260" spans="1:2" x14ac:dyDescent="0.25">
      <c r="A8260">
        <f ca="1">36431.947221732*(((RANDBETWEEN(3800,4910))))</f>
        <v>154216432.58959159</v>
      </c>
      <c r="B8260">
        <v>167324690.44656289</v>
      </c>
    </row>
    <row r="8261" spans="1:2" x14ac:dyDescent="0.25">
      <c r="A8261">
        <f ca="1">32870.3449414268*(((RANDBETWEEN(3800,4910))))</f>
        <v>155115157.77859309</v>
      </c>
      <c r="B8261">
        <v>166353812.628658</v>
      </c>
    </row>
    <row r="8262" spans="1:2" x14ac:dyDescent="0.25">
      <c r="A8262">
        <f ca="1">39455.7091986627*(((RANDBETWEEN(3800,4910))))</f>
        <v>170724853.70261356</v>
      </c>
      <c r="B8262">
        <v>151873096.34350982</v>
      </c>
    </row>
    <row r="8263" spans="1:2" x14ac:dyDescent="0.25">
      <c r="A8263">
        <f ca="1">31105.0999842133*(((RANDBETWEEN(3800,4910))))</f>
        <v>132041149.43298559</v>
      </c>
      <c r="B8263">
        <v>149562753.29928344</v>
      </c>
    </row>
    <row r="8264" spans="1:2" x14ac:dyDescent="0.25">
      <c r="A8264">
        <f ca="1">29779.5677882907*(((RANDBETWEEN(3800,4910))))</f>
        <v>132816872.33577693</v>
      </c>
      <c r="B8264">
        <v>168324596.87400043</v>
      </c>
    </row>
    <row r="8265" spans="1:2" x14ac:dyDescent="0.25">
      <c r="A8265">
        <f ca="1">37797.0512056073*(((RANDBETWEEN(3800,4910))))</f>
        <v>154060780.71405554</v>
      </c>
      <c r="B8265">
        <v>145279873.62371907</v>
      </c>
    </row>
    <row r="8266" spans="1:2" x14ac:dyDescent="0.25">
      <c r="A8266">
        <f ca="1">36390.5122072118*(((RANDBETWEEN(3800,4910))))</f>
        <v>147563527.00024393</v>
      </c>
      <c r="B8266">
        <v>173882689.61942452</v>
      </c>
    </row>
    <row r="8267" spans="1:2" x14ac:dyDescent="0.25">
      <c r="A8267">
        <f ca="1">31530.1684779398*(((RANDBETWEEN(3800,4910))))</f>
        <v>147718839.31914777</v>
      </c>
      <c r="B8267">
        <v>181599452.92374381</v>
      </c>
    </row>
    <row r="8268" spans="1:2" x14ac:dyDescent="0.25">
      <c r="A8268">
        <f ca="1">38215.3327762047*(((RANDBETWEEN(3800,4910))))</f>
        <v>149154443.82552704</v>
      </c>
      <c r="B8268">
        <v>164565617.25828493</v>
      </c>
    </row>
    <row r="8269" spans="1:2" x14ac:dyDescent="0.25">
      <c r="A8269">
        <f ca="1">34591.4408023249*(((RANDBETWEEN(3800,4910))))</f>
        <v>132796541.24012512</v>
      </c>
      <c r="B8269">
        <v>185273251.93759647</v>
      </c>
    </row>
    <row r="8270" spans="1:2" x14ac:dyDescent="0.25">
      <c r="A8270">
        <f ca="1">40079.6311789319*(((RANDBETWEEN(3800,4910))))</f>
        <v>158474861.68149683</v>
      </c>
      <c r="B8270">
        <v>151835973.02303329</v>
      </c>
    </row>
    <row r="8271" spans="1:2" x14ac:dyDescent="0.25">
      <c r="A8271">
        <f ca="1">32517.2712486301*(((RANDBETWEEN(3800,4910))))</f>
        <v>146978066.0438081</v>
      </c>
      <c r="B8271">
        <v>163126592.60070795</v>
      </c>
    </row>
    <row r="8272" spans="1:2" x14ac:dyDescent="0.25">
      <c r="A8272">
        <f ca="1">36650.6788187913*(((RANDBETWEEN(3800,4910))))</f>
        <v>140408750.55478957</v>
      </c>
      <c r="B8272">
        <v>185903863.58835632</v>
      </c>
    </row>
    <row r="8273" spans="1:2" x14ac:dyDescent="0.25">
      <c r="A8273">
        <f ca="1">35127.2966822134*(((RANDBETWEEN(3800,4910))))</f>
        <v>146867227.42833436</v>
      </c>
      <c r="B8273">
        <v>167636396.37833339</v>
      </c>
    </row>
    <row r="8274" spans="1:2" x14ac:dyDescent="0.25">
      <c r="A8274">
        <f ca="1">30576.0194151711*(((RANDBETWEEN(3800,4910))))</f>
        <v>139457224.5525955</v>
      </c>
      <c r="B8274">
        <v>168156636.85270718</v>
      </c>
    </row>
    <row r="8275" spans="1:2" x14ac:dyDescent="0.25">
      <c r="A8275">
        <f ca="1">31359.2171758354*(((RANDBETWEEN(3800,4910))))</f>
        <v>119290462.13687803</v>
      </c>
      <c r="B8275">
        <v>203396597.14567485</v>
      </c>
    </row>
    <row r="8276" spans="1:2" x14ac:dyDescent="0.25">
      <c r="A8276">
        <f ca="1">29761.8111231217*(((RANDBETWEEN(3800,4910))))</f>
        <v>126874600.81786783</v>
      </c>
      <c r="B8276">
        <v>157142403.1914134</v>
      </c>
    </row>
    <row r="8277" spans="1:2" x14ac:dyDescent="0.25">
      <c r="A8277">
        <f ca="1">29505.8465849376*(((RANDBETWEEN(3800,4910))))</f>
        <v>135815411.83046773</v>
      </c>
      <c r="B8277">
        <v>200766941.85092396</v>
      </c>
    </row>
    <row r="8278" spans="1:2" x14ac:dyDescent="0.25">
      <c r="A8278">
        <f ca="1">29564.8866671151*(((RANDBETWEEN(3800,4910))))</f>
        <v>125029905.71522993</v>
      </c>
      <c r="B8278">
        <v>152904605.21882811</v>
      </c>
    </row>
    <row r="8279" spans="1:2" x14ac:dyDescent="0.25">
      <c r="A8279">
        <f ca="1">31235.981852754*(((RANDBETWEEN(3800,4910))))</f>
        <v>118790438.98602331</v>
      </c>
      <c r="B8279">
        <v>201925031.2530998</v>
      </c>
    </row>
    <row r="8280" spans="1:2" x14ac:dyDescent="0.25">
      <c r="A8280">
        <f ca="1">35977.8311293118*(((RANDBETWEEN(3800,4910))))</f>
        <v>169743407.2680929</v>
      </c>
      <c r="B8280">
        <v>152598429.94242746</v>
      </c>
    </row>
    <row r="8281" spans="1:2" x14ac:dyDescent="0.25">
      <c r="A8281">
        <f ca="1">38306.2626375191*(((RANDBETWEEN(3800,4910))))</f>
        <v>149854099.43797466</v>
      </c>
      <c r="B8281">
        <v>180939077.124118</v>
      </c>
    </row>
    <row r="8282" spans="1:2" x14ac:dyDescent="0.25">
      <c r="A8282">
        <f ca="1">32981.4474530893*(((RANDBETWEEN(3800,4910))))</f>
        <v>136114433.63889962</v>
      </c>
      <c r="B8282">
        <v>184400625.6867463</v>
      </c>
    </row>
    <row r="8283" spans="1:2" x14ac:dyDescent="0.25">
      <c r="A8283">
        <f ca="1">28819.4570847726*(((RANDBETWEEN(3800,4910))))</f>
        <v>128102486.74181436</v>
      </c>
      <c r="B8283">
        <v>163534927.60132682</v>
      </c>
    </row>
    <row r="8284" spans="1:2" x14ac:dyDescent="0.25">
      <c r="A8284">
        <f ca="1">29862.6860717182*(((RANDBETWEEN(3800,4910))))</f>
        <v>118972941.30972549</v>
      </c>
      <c r="B8284">
        <v>174519993.40202177</v>
      </c>
    </row>
    <row r="8285" spans="1:2" x14ac:dyDescent="0.25">
      <c r="A8285">
        <f ca="1">30788.6531766727*(((RANDBETWEEN(3800,4910))))</f>
        <v>148001055.82026583</v>
      </c>
      <c r="B8285">
        <v>170691693.01597193</v>
      </c>
    </row>
    <row r="8286" spans="1:2" x14ac:dyDescent="0.25">
      <c r="A8286">
        <f ca="1">32647.852132997*(((RANDBETWEEN(3800,4910))))</f>
        <v>138035118.81831148</v>
      </c>
      <c r="B8286">
        <v>187935620.42009637</v>
      </c>
    </row>
    <row r="8287" spans="1:2" x14ac:dyDescent="0.25">
      <c r="A8287">
        <f ca="1">31331.6558488475*(((RANDBETWEEN(3800,4910))))</f>
        <v>133504185.57193932</v>
      </c>
      <c r="B8287">
        <v>150153525.09592694</v>
      </c>
    </row>
    <row r="8288" spans="1:2" x14ac:dyDescent="0.25">
      <c r="A8288">
        <f ca="1">33261.8920989789*(((RANDBETWEEN(3800,4910))))</f>
        <v>155898488.26791427</v>
      </c>
      <c r="B8288">
        <v>156675694.96148509</v>
      </c>
    </row>
    <row r="8289" spans="1:2" x14ac:dyDescent="0.25">
      <c r="A8289">
        <f ca="1">41478.4869074132*(((RANDBETWEEN(3800,4910))))</f>
        <v>180472896.53415498</v>
      </c>
      <c r="B8289">
        <v>171115442.32707167</v>
      </c>
    </row>
    <row r="8290" spans="1:2" x14ac:dyDescent="0.25">
      <c r="A8290">
        <f ca="1">37634.0529459987*(((RANDBETWEEN(3800,4910))))</f>
        <v>155955515.40821868</v>
      </c>
      <c r="B8290">
        <v>152730599.40619501</v>
      </c>
    </row>
    <row r="8291" spans="1:2" x14ac:dyDescent="0.25">
      <c r="A8291">
        <f ca="1">32335.4399534179*(((RANDBETWEEN(3800,4910))))</f>
        <v>138977720.91979012</v>
      </c>
      <c r="B8291">
        <v>153023261.74523571</v>
      </c>
    </row>
    <row r="8292" spans="1:2" x14ac:dyDescent="0.25">
      <c r="A8292">
        <f ca="1">31474.6752050268*(((RANDBETWEEN(3800,4910))))</f>
        <v>131501193.00660194</v>
      </c>
      <c r="B8292">
        <v>155712647.07551771</v>
      </c>
    </row>
    <row r="8293" spans="1:2" x14ac:dyDescent="0.25">
      <c r="A8293">
        <f ca="1">31933.1401625828*(((RANDBETWEEN(3800,4910))))</f>
        <v>149606761.66170031</v>
      </c>
      <c r="B8293">
        <v>144087362.74750504</v>
      </c>
    </row>
    <row r="8294" spans="1:2" x14ac:dyDescent="0.25">
      <c r="A8294">
        <f ca="1">41656.6307081553*(((RANDBETWEEN(3800,4910))))</f>
        <v>195452911.2826646</v>
      </c>
      <c r="B8294">
        <v>163144092.06172168</v>
      </c>
    </row>
    <row r="8295" spans="1:2" x14ac:dyDescent="0.25">
      <c r="A8295">
        <f ca="1">32954.7018069871*(((RANDBETWEEN(3800,4910))))</f>
        <v>139431343.34536248</v>
      </c>
      <c r="B8295">
        <v>189329126.0359709</v>
      </c>
    </row>
    <row r="8296" spans="1:2" x14ac:dyDescent="0.25">
      <c r="A8296">
        <f ca="1">34070.3561800803*(((RANDBETWEEN(3800,4910))))</f>
        <v>158563437.66209388</v>
      </c>
      <c r="B8296">
        <v>177170347.73765862</v>
      </c>
    </row>
    <row r="8297" spans="1:2" x14ac:dyDescent="0.25">
      <c r="A8297">
        <f ca="1">32723.5024454314*(((RANDBETWEEN(3800,4910))))</f>
        <v>159919756.45082325</v>
      </c>
      <c r="B8297">
        <v>168760213.04785299</v>
      </c>
    </row>
    <row r="8298" spans="1:2" x14ac:dyDescent="0.25">
      <c r="A8298">
        <f ca="1">31811.0526494875*(((RANDBETWEEN(3800,4910))))</f>
        <v>133288310.60135256</v>
      </c>
      <c r="B8298">
        <v>173666026.36256725</v>
      </c>
    </row>
    <row r="8299" spans="1:2" x14ac:dyDescent="0.25">
      <c r="A8299">
        <f ca="1">29988.7945193051*(((RANDBETWEEN(3800,4910))))</f>
        <v>115906690.8171142</v>
      </c>
      <c r="B8299">
        <v>173582701.4293544</v>
      </c>
    </row>
    <row r="8300" spans="1:2" x14ac:dyDescent="0.25">
      <c r="A8300">
        <f ca="1">32227.2887915867*(((RANDBETWEEN(3800,4910))))</f>
        <v>122850424.87352844</v>
      </c>
      <c r="B8300">
        <v>144178967.55906755</v>
      </c>
    </row>
    <row r="8301" spans="1:2" x14ac:dyDescent="0.25">
      <c r="A8301">
        <f ca="1">29078.0471869888*(((RANDBETWEEN(3800,4910))))</f>
        <v>126285958.93309215</v>
      </c>
      <c r="B8301">
        <v>164737291.73015073</v>
      </c>
    </row>
    <row r="8302" spans="1:2" x14ac:dyDescent="0.25">
      <c r="A8302">
        <f ca="1">33343.9894499892*(((RANDBETWEEN(3800,4910))))</f>
        <v>145713233.89645272</v>
      </c>
      <c r="B8302">
        <v>191889212.20602903</v>
      </c>
    </row>
    <row r="8303" spans="1:2" x14ac:dyDescent="0.25">
      <c r="A8303">
        <f ca="1">38614.3434377593*(((RANDBETWEEN(3800,4910))))</f>
        <v>162103013.75171351</v>
      </c>
      <c r="B8303">
        <v>156956854.68895257</v>
      </c>
    </row>
    <row r="8304" spans="1:2" x14ac:dyDescent="0.25">
      <c r="A8304">
        <f ca="1">38412.1296081403*(((RANDBETWEEN(3800,4910))))</f>
        <v>178693226.93706852</v>
      </c>
      <c r="B8304">
        <v>152975351.92255396</v>
      </c>
    </row>
    <row r="8305" spans="1:2" x14ac:dyDescent="0.25">
      <c r="A8305">
        <f ca="1">31839.75272945*(((RANDBETWEEN(3800,4910))))</f>
        <v>122487528.75019404</v>
      </c>
      <c r="B8305">
        <v>144817620.36983192</v>
      </c>
    </row>
    <row r="8306" spans="1:2" x14ac:dyDescent="0.25">
      <c r="A8306">
        <f ca="1">40640.2980264825*(((RANDBETWEEN(3800,4910))))</f>
        <v>183531585.88759488</v>
      </c>
      <c r="B8306">
        <v>203600873.7032305</v>
      </c>
    </row>
    <row r="8307" spans="1:2" x14ac:dyDescent="0.25">
      <c r="A8307">
        <f ca="1">33415.7753222276*(((RANDBETWEEN(3800,4910))))</f>
        <v>138241062.50805572</v>
      </c>
      <c r="B8307">
        <v>157227546.4685238</v>
      </c>
    </row>
    <row r="8308" spans="1:2" x14ac:dyDescent="0.25">
      <c r="A8308">
        <f ca="1">31072.4768062133*(((RANDBETWEEN(3800,4910))))</f>
        <v>118665788.92292854</v>
      </c>
      <c r="B8308">
        <v>163924681.53891015</v>
      </c>
    </row>
    <row r="8309" spans="1:2" x14ac:dyDescent="0.25">
      <c r="A8309">
        <f ca="1">33815.3953717536*(((RANDBETWEEN(3800,4910))))</f>
        <v>162482974.76127589</v>
      </c>
      <c r="B8309">
        <v>178676192.18355715</v>
      </c>
    </row>
    <row r="8310" spans="1:2" x14ac:dyDescent="0.25">
      <c r="A8310">
        <f ca="1">31539.5671402936*(((RANDBETWEEN(3800,4910))))</f>
        <v>126158268.56117423</v>
      </c>
      <c r="B8310">
        <v>147864921.65466326</v>
      </c>
    </row>
    <row r="8311" spans="1:2" x14ac:dyDescent="0.25">
      <c r="A8311">
        <f ca="1">30864.145795901*(((RANDBETWEEN(3800,4910))))</f>
        <v>134660268.10751614</v>
      </c>
      <c r="B8311">
        <v>144971392.60122794</v>
      </c>
    </row>
    <row r="8312" spans="1:2" x14ac:dyDescent="0.25">
      <c r="A8312">
        <f ca="1">34451.4756836687*(((RANDBETWEEN(3800,4910))))</f>
        <v>159303623.56128404</v>
      </c>
      <c r="B8312">
        <v>150326124.55972254</v>
      </c>
    </row>
    <row r="8313" spans="1:2" x14ac:dyDescent="0.25">
      <c r="A8313">
        <f ca="1">34694.9889316875*(((RANDBETWEEN(3800,4910))))</f>
        <v>144608713.86727357</v>
      </c>
      <c r="B8313">
        <v>161457405.65761489</v>
      </c>
    </row>
    <row r="8314" spans="1:2" x14ac:dyDescent="0.25">
      <c r="A8314">
        <f ca="1">36294.8586812041*(((RANDBETWEEN(3800,4910))))</f>
        <v>143800230.09493068</v>
      </c>
      <c r="B8314">
        <v>200083606.89420432</v>
      </c>
    </row>
    <row r="8315" spans="1:2" x14ac:dyDescent="0.25">
      <c r="A8315">
        <f ca="1">37979.3593326239*(((RANDBETWEEN(3800,4910))))</f>
        <v>151233808.86250818</v>
      </c>
      <c r="B8315">
        <v>162774819.76803604</v>
      </c>
    </row>
    <row r="8316" spans="1:2" x14ac:dyDescent="0.25">
      <c r="A8316">
        <f ca="1">30262.3985579081*(((RANDBETWEEN(3800,4910))))</f>
        <v>125104755.63839193</v>
      </c>
      <c r="B8316">
        <v>154061349.27862522</v>
      </c>
    </row>
    <row r="8317" spans="1:2" x14ac:dyDescent="0.25">
      <c r="A8317">
        <f ca="1">33802.3884967483*(((RANDBETWEEN(3800,4910))))</f>
        <v>156978292.1788989</v>
      </c>
      <c r="B8317">
        <v>166005322.50891557</v>
      </c>
    </row>
    <row r="8318" spans="1:2" x14ac:dyDescent="0.25">
      <c r="A8318">
        <f ca="1">34162.8217001311*(((RANDBETWEEN(3800,4910))))</f>
        <v>155782466.95259768</v>
      </c>
      <c r="B8318">
        <v>189047577.99342385</v>
      </c>
    </row>
    <row r="8319" spans="1:2" x14ac:dyDescent="0.25">
      <c r="A8319">
        <f ca="1">34008.7353443633*(((RANDBETWEEN(3800,4910))))</f>
        <v>160691274.50211677</v>
      </c>
      <c r="B8319">
        <v>178532882.32181501</v>
      </c>
    </row>
    <row r="8320" spans="1:2" x14ac:dyDescent="0.25">
      <c r="A8320">
        <f ca="1">35939.1220524993*(((RANDBETWEEN(3800,4910))))</f>
        <v>168266969.44980192</v>
      </c>
      <c r="B8320">
        <v>163095555.8287963</v>
      </c>
    </row>
    <row r="8321" spans="1:2" x14ac:dyDescent="0.25">
      <c r="A8321">
        <f ca="1">36147.6010593047*(((RANDBETWEEN(3800,4910))))</f>
        <v>168990034.95224935</v>
      </c>
      <c r="B8321">
        <v>188813843.87903598</v>
      </c>
    </row>
    <row r="8322" spans="1:2" x14ac:dyDescent="0.25">
      <c r="A8322">
        <f ca="1">32754.490252707*(((RANDBETWEEN(3800,4910))))</f>
        <v>126366823.39494345</v>
      </c>
      <c r="B8322">
        <v>160802582.65934184</v>
      </c>
    </row>
    <row r="8323" spans="1:2" x14ac:dyDescent="0.25">
      <c r="A8323">
        <f ca="1">31283.3631033682*(((RANDBETWEEN(3800,4910))))</f>
        <v>150691960.06892481</v>
      </c>
      <c r="B8323">
        <v>166085659.18254212</v>
      </c>
    </row>
    <row r="8324" spans="1:2" x14ac:dyDescent="0.25">
      <c r="A8324">
        <f ca="1">35646.2646115271*(((RANDBETWEEN(3800,4910))))</f>
        <v>167466151.14495444</v>
      </c>
      <c r="B8324">
        <v>190370309.30512911</v>
      </c>
    </row>
    <row r="8325" spans="1:2" x14ac:dyDescent="0.25">
      <c r="A8325">
        <f ca="1">30198.2116357858*(((RANDBETWEEN(3800,4910))))</f>
        <v>144589037.31214249</v>
      </c>
      <c r="B8325">
        <v>179202479.53024405</v>
      </c>
    </row>
    <row r="8326" spans="1:2" x14ac:dyDescent="0.25">
      <c r="A8326">
        <f ca="1">34687.7410649219*(((RANDBETWEEN(3800,4910))))</f>
        <v>163795513.30856127</v>
      </c>
      <c r="B8326">
        <v>189858362.538625</v>
      </c>
    </row>
    <row r="8327" spans="1:2" x14ac:dyDescent="0.25">
      <c r="A8327">
        <f ca="1">40925.3130927847*(((RANDBETWEEN(3800,4910))))</f>
        <v>200534034.154645</v>
      </c>
      <c r="B8327">
        <v>168876989.79095453</v>
      </c>
    </row>
    <row r="8328" spans="1:2" x14ac:dyDescent="0.25">
      <c r="A8328">
        <f ca="1">37204.7454499271*(((RANDBETWEEN(3800,4910))))</f>
        <v>180294196.4503468</v>
      </c>
      <c r="B8328">
        <v>163166750.40197426</v>
      </c>
    </row>
    <row r="8329" spans="1:2" x14ac:dyDescent="0.25">
      <c r="A8329">
        <f ca="1">31026.9403386223*(((RANDBETWEEN(3800,4910))))</f>
        <v>135991079.50418174</v>
      </c>
      <c r="B8329">
        <v>147823531.53659359</v>
      </c>
    </row>
    <row r="8330" spans="1:2" x14ac:dyDescent="0.25">
      <c r="A8330">
        <f ca="1">30930.2591337265*(((RANDBETWEEN(3800,4910))))</f>
        <v>137175699.25807694</v>
      </c>
      <c r="B8330">
        <v>181860506.92567271</v>
      </c>
    </row>
    <row r="8331" spans="1:2" x14ac:dyDescent="0.25">
      <c r="A8331">
        <f ca="1">32049.2926474848*(((RANDBETWEEN(3800,4910))))</f>
        <v>152843076.63585517</v>
      </c>
      <c r="B8331">
        <v>156016617.25961232</v>
      </c>
    </row>
    <row r="8332" spans="1:2" x14ac:dyDescent="0.25">
      <c r="A8332">
        <f ca="1">34176.0319646847*(((RANDBETWEEN(3800,4910))))</f>
        <v>160251413.88240671</v>
      </c>
      <c r="B8332">
        <v>179414569.14337084</v>
      </c>
    </row>
    <row r="8333" spans="1:2" x14ac:dyDescent="0.25">
      <c r="A8333">
        <f ca="1">29077.8420925862*(((RANDBETWEEN(3800,4910))))</f>
        <v>118230505.94845529</v>
      </c>
      <c r="B8333">
        <v>177480055.10260576</v>
      </c>
    </row>
    <row r="8334" spans="1:2" x14ac:dyDescent="0.25">
      <c r="A8334">
        <f ca="1">34502.9314379453*(((RANDBETWEEN(3800,4910))))</f>
        <v>144118744.61629763</v>
      </c>
      <c r="B8334">
        <v>152297039.3327747</v>
      </c>
    </row>
    <row r="8335" spans="1:2" x14ac:dyDescent="0.25">
      <c r="A8335">
        <f ca="1">42138.7462927605*(((RANDBETWEEN(3800,4910))))</f>
        <v>202898063.39964196</v>
      </c>
      <c r="B8335">
        <v>148096957.20317009</v>
      </c>
    </row>
    <row r="8336" spans="1:2" x14ac:dyDescent="0.25">
      <c r="A8336">
        <f ca="1">31331.169400868*(((RANDBETWEEN(3800,4910))))</f>
        <v>132217534.87166308</v>
      </c>
      <c r="B8336">
        <v>167888024.36646503</v>
      </c>
    </row>
    <row r="8337" spans="1:2" x14ac:dyDescent="0.25">
      <c r="A8337">
        <f ca="1">31961.3753091442*(((RANDBETWEEN(3800,4910))))</f>
        <v>141940467.74790946</v>
      </c>
      <c r="B8337">
        <v>150340526.75821149</v>
      </c>
    </row>
    <row r="8338" spans="1:2" x14ac:dyDescent="0.25">
      <c r="A8338">
        <f ca="1">29278.6303036351*(((RANDBETWEEN(3800,4910))))</f>
        <v>135296550.63309783</v>
      </c>
      <c r="B8338">
        <v>202191585.5774101</v>
      </c>
    </row>
    <row r="8339" spans="1:2" x14ac:dyDescent="0.25">
      <c r="A8339">
        <f ca="1">38940.2538758024*(((RANDBETWEEN(3800,4910))))</f>
        <v>163042842.9779847</v>
      </c>
      <c r="B8339">
        <v>163868605.10050815</v>
      </c>
    </row>
    <row r="8340" spans="1:2" x14ac:dyDescent="0.25">
      <c r="A8340">
        <f ca="1">32585.3310841673*(((RANDBETWEEN(3800,4910))))</f>
        <v>134088637.41134857</v>
      </c>
      <c r="B8340">
        <v>156121524.4575423</v>
      </c>
    </row>
    <row r="8341" spans="1:2" x14ac:dyDescent="0.25">
      <c r="A8341">
        <f ca="1">31261.3671149335*(((RANDBETWEEN(3800,4910))))</f>
        <v>139894617.83932757</v>
      </c>
      <c r="B8341">
        <v>160648769.42148581</v>
      </c>
    </row>
    <row r="8342" spans="1:2" x14ac:dyDescent="0.25">
      <c r="A8342">
        <f ca="1">35857.1297314704*(((RANDBETWEEN(3800,4910))))</f>
        <v>167201795.93784627</v>
      </c>
      <c r="B8342">
        <v>183723415.40719986</v>
      </c>
    </row>
    <row r="8343" spans="1:2" x14ac:dyDescent="0.25">
      <c r="A8343">
        <f ca="1">29631.3893386933*(((RANDBETWEEN(3800,4910))))</f>
        <v>122999897.14491589</v>
      </c>
      <c r="B8343">
        <v>180275899.41398066</v>
      </c>
    </row>
    <row r="8344" spans="1:2" x14ac:dyDescent="0.25">
      <c r="A8344">
        <f ca="1">31155.921431963*(((RANDBETWEEN(3800,4910))))</f>
        <v>125028712.70646752</v>
      </c>
      <c r="B8344">
        <v>181403042.86652514</v>
      </c>
    </row>
    <row r="8345" spans="1:2" x14ac:dyDescent="0.25">
      <c r="A8345">
        <f ca="1">32219.2471591166*(((RANDBETWEEN(3800,4910))))</f>
        <v>130197977.76999007</v>
      </c>
      <c r="B8345">
        <v>172024645.4202888</v>
      </c>
    </row>
    <row r="8346" spans="1:2" x14ac:dyDescent="0.25">
      <c r="A8346">
        <f ca="1">39636.7794429641*(((RANDBETWEEN(3800,4910))))</f>
        <v>175789116.82954559</v>
      </c>
      <c r="B8346">
        <v>159572884.91189244</v>
      </c>
    </row>
    <row r="8347" spans="1:2" x14ac:dyDescent="0.25">
      <c r="A8347">
        <f ca="1">39754.0811760133*(((RANDBETWEEN(3800,4910))))</f>
        <v>190819589.64486405</v>
      </c>
      <c r="B8347">
        <v>158929584.9135974</v>
      </c>
    </row>
    <row r="8348" spans="1:2" x14ac:dyDescent="0.25">
      <c r="A8348">
        <f ca="1">31595.3645720894*(((RANDBETWEEN(3800,4910))))</f>
        <v>122842777.45628369</v>
      </c>
      <c r="B8348">
        <v>202705718.02568388</v>
      </c>
    </row>
    <row r="8349" spans="1:2" x14ac:dyDescent="0.25">
      <c r="A8349">
        <f ca="1">31405.67227362*(((RANDBETWEEN(3800,4910))))</f>
        <v>142456129.43314049</v>
      </c>
      <c r="B8349">
        <v>144420383.37952781</v>
      </c>
    </row>
    <row r="8350" spans="1:2" x14ac:dyDescent="0.25">
      <c r="A8350">
        <f ca="1">42081.2674383113*(((RANDBETWEEN(3800,4910))))</f>
        <v>203420846.79679659</v>
      </c>
      <c r="B8350">
        <v>156051486.83970472</v>
      </c>
    </row>
    <row r="8351" spans="1:2" x14ac:dyDescent="0.25">
      <c r="A8351">
        <f ca="1">32049.4674086842*(((RANDBETWEEN(3800,4910))))</f>
        <v>143517515.05608773</v>
      </c>
      <c r="B8351">
        <v>175388705.06842226</v>
      </c>
    </row>
    <row r="8352" spans="1:2" x14ac:dyDescent="0.25">
      <c r="A8352">
        <f ca="1">34332.9174861342*(((RANDBETWEEN(3800,4910))))</f>
        <v>140009637.50845528</v>
      </c>
      <c r="B8352">
        <v>194512599.95141047</v>
      </c>
    </row>
    <row r="8353" spans="1:2" x14ac:dyDescent="0.25">
      <c r="A8353">
        <f ca="1">27346.3383748639*(((RANDBETWEEN(3800,4910))))</f>
        <v>108729041.3784588</v>
      </c>
      <c r="B8353">
        <v>165355034.93068409</v>
      </c>
    </row>
    <row r="8354" spans="1:2" x14ac:dyDescent="0.25">
      <c r="A8354">
        <f ca="1">32758.4801470275*(((RANDBETWEEN(3800,4910))))</f>
        <v>142335596.23883453</v>
      </c>
      <c r="B8354">
        <v>163508477.57044405</v>
      </c>
    </row>
    <row r="8355" spans="1:2" x14ac:dyDescent="0.25">
      <c r="A8355">
        <f ca="1">39050.200915986*(((RANDBETWEEN(3800,4910))))</f>
        <v>190604030.67092788</v>
      </c>
      <c r="B8355">
        <v>171992271.66182202</v>
      </c>
    </row>
    <row r="8356" spans="1:2" x14ac:dyDescent="0.25">
      <c r="A8356">
        <f ca="1">34128.3759516291*(((RANDBETWEEN(3800,4910))))</f>
        <v>142042300.71068019</v>
      </c>
      <c r="B8356">
        <v>158814626.80281785</v>
      </c>
    </row>
    <row r="8357" spans="1:2" x14ac:dyDescent="0.25">
      <c r="A8357">
        <f ca="1">34360.4712425405*(((RANDBETWEEN(3800,4910))))</f>
        <v>165789273.74525788</v>
      </c>
      <c r="B8357">
        <v>194696394.34139532</v>
      </c>
    </row>
    <row r="8358" spans="1:2" x14ac:dyDescent="0.25">
      <c r="A8358">
        <f ca="1">29514.2741991703*(((RANDBETWEEN(3800,4910))))</f>
        <v>132105891.31548627</v>
      </c>
      <c r="B8358">
        <v>150087336.6741235</v>
      </c>
    </row>
    <row r="8359" spans="1:2" x14ac:dyDescent="0.25">
      <c r="A8359">
        <f ca="1">37214.6967382821*(((RANDBETWEEN(3800,4910))))</f>
        <v>153361765.2584607</v>
      </c>
      <c r="B8359">
        <v>149514852.55362496</v>
      </c>
    </row>
    <row r="8360" spans="1:2" x14ac:dyDescent="0.25">
      <c r="A8360">
        <f ca="1">38147.697025574*(((RANDBETWEEN(3800,4910))))</f>
        <v>185817432.21157089</v>
      </c>
      <c r="B8360">
        <v>196454432.60202244</v>
      </c>
    </row>
    <row r="8361" spans="1:2" x14ac:dyDescent="0.25">
      <c r="A8361">
        <f ca="1">30612.1129322325*(((RANDBETWEEN(3800,4910))))</f>
        <v>145958554.46088451</v>
      </c>
      <c r="B8361">
        <v>148936134.66495806</v>
      </c>
    </row>
    <row r="8362" spans="1:2" x14ac:dyDescent="0.25">
      <c r="A8362">
        <f ca="1">39487.8876164584*(((RANDBETWEEN(3800,4910))))</f>
        <v>163400878.95690483</v>
      </c>
      <c r="B8362">
        <v>173149590.02368712</v>
      </c>
    </row>
    <row r="8363" spans="1:2" x14ac:dyDescent="0.25">
      <c r="A8363">
        <f ca="1">31572.7938399231*(((RANDBETWEEN(3800,4910))))</f>
        <v>124396807.72929706</v>
      </c>
      <c r="B8363">
        <v>152854823.39329544</v>
      </c>
    </row>
    <row r="8364" spans="1:2" x14ac:dyDescent="0.25">
      <c r="A8364">
        <f ca="1">31272.8110480741*(((RANDBETWEEN(3800,4910))))</f>
        <v>132565446.03278629</v>
      </c>
      <c r="B8364">
        <v>144716533.58861819</v>
      </c>
    </row>
    <row r="8365" spans="1:2" x14ac:dyDescent="0.25">
      <c r="A8365">
        <f ca="1">33944.9936763785*(((RANDBETWEEN(3800,4910))))</f>
        <v>165549734.15969777</v>
      </c>
      <c r="B8365">
        <v>146552197.65232545</v>
      </c>
    </row>
    <row r="8366" spans="1:2" x14ac:dyDescent="0.25">
      <c r="A8366">
        <f ca="1">32716.279414773*(((RANDBETWEEN(3800,4910))))</f>
        <v>139633080.54225135</v>
      </c>
      <c r="B8366">
        <v>173498412.81571868</v>
      </c>
    </row>
    <row r="8367" spans="1:2" x14ac:dyDescent="0.25">
      <c r="A8367">
        <f ca="1">33363.3251521447*(((RANDBETWEEN(3800,4910))))</f>
        <v>162179123.56457531</v>
      </c>
      <c r="B8367">
        <v>152725680.94892812</v>
      </c>
    </row>
    <row r="8368" spans="1:2" x14ac:dyDescent="0.25">
      <c r="A8368">
        <f ca="1">35240.2353747961*(((RANDBETWEEN(3800,4910))))</f>
        <v>154422711.4123565</v>
      </c>
      <c r="B8368">
        <v>152656132.2557762</v>
      </c>
    </row>
    <row r="8369" spans="1:2" x14ac:dyDescent="0.25">
      <c r="A8369">
        <f ca="1">31068.9873905745*(((RANDBETWEEN(3800,4910))))</f>
        <v>131515023.62430173</v>
      </c>
      <c r="B8369">
        <v>168951584.82467058</v>
      </c>
    </row>
    <row r="8370" spans="1:2" x14ac:dyDescent="0.25">
      <c r="A8370">
        <f ca="1">29902.566560286*(((RANDBETWEEN(3800,4910))))</f>
        <v>126756979.64905226</v>
      </c>
      <c r="B8370">
        <v>176892149.70444351</v>
      </c>
    </row>
    <row r="8371" spans="1:2" x14ac:dyDescent="0.25">
      <c r="A8371">
        <f ca="1">33690.0244479236*(((RANDBETWEEN(3800,4910))))</f>
        <v>145001865.22386327</v>
      </c>
      <c r="B8371">
        <v>144373950.37172842</v>
      </c>
    </row>
    <row r="8372" spans="1:2" x14ac:dyDescent="0.25">
      <c r="A8372">
        <f ca="1">34283.6580695288*(((RANDBETWEEN(3800,4910))))</f>
        <v>151773754.27380407</v>
      </c>
      <c r="B8372">
        <v>171370750.67157245</v>
      </c>
    </row>
    <row r="8373" spans="1:2" x14ac:dyDescent="0.25">
      <c r="A8373">
        <f ca="1">30768.6098611207*(((RANDBETWEEN(3800,4910))))</f>
        <v>141566373.97101617</v>
      </c>
      <c r="B8373">
        <v>155746655.50339323</v>
      </c>
    </row>
    <row r="8374" spans="1:2" x14ac:dyDescent="0.25">
      <c r="A8374">
        <f ca="1">30627.7350300308*(((RANDBETWEEN(3800,4910))))</f>
        <v>129647202.38212036</v>
      </c>
      <c r="B8374">
        <v>175899276.74608222</v>
      </c>
    </row>
    <row r="8375" spans="1:2" x14ac:dyDescent="0.25">
      <c r="A8375">
        <f ca="1">30088.7027797001*(((RANDBETWEEN(3800,4910))))</f>
        <v>140153177.54784304</v>
      </c>
      <c r="B8375">
        <v>152250318.37023383</v>
      </c>
    </row>
    <row r="8376" spans="1:2" x14ac:dyDescent="0.25">
      <c r="A8376">
        <f ca="1">34747.9482795766*(((RANDBETWEEN(3800,4910))))</f>
        <v>133049893.96249881</v>
      </c>
      <c r="B8376">
        <v>161896366.52872622</v>
      </c>
    </row>
    <row r="8377" spans="1:2" x14ac:dyDescent="0.25">
      <c r="A8377">
        <f ca="1">32154.7203909144*(((RANDBETWEEN(3800,4910))))</f>
        <v>140291045.06555969</v>
      </c>
      <c r="B8377">
        <v>166100512.37723112</v>
      </c>
    </row>
    <row r="8378" spans="1:2" x14ac:dyDescent="0.25">
      <c r="A8378">
        <f ca="1">32841.2277582744*(((RANDBETWEEN(3800,4910))))</f>
        <v>140330566.21110633</v>
      </c>
      <c r="B8378">
        <v>163625540.55010483</v>
      </c>
    </row>
    <row r="8379" spans="1:2" x14ac:dyDescent="0.25">
      <c r="A8379">
        <f ca="1">39106.3102975978*(((RANDBETWEEN(3800,4910))))</f>
        <v>182939319.57216269</v>
      </c>
      <c r="B8379">
        <v>149111438.58659041</v>
      </c>
    </row>
    <row r="8380" spans="1:2" x14ac:dyDescent="0.25">
      <c r="A8380">
        <f ca="1">39645.7048004293*(((RANDBETWEEN(3800,4910))))</f>
        <v>174560038.23629019</v>
      </c>
      <c r="B8380">
        <v>179784832.87887681</v>
      </c>
    </row>
    <row r="8381" spans="1:2" x14ac:dyDescent="0.25">
      <c r="A8381">
        <f ca="1">33193.3443866476*(((RANDBETWEEN(3800,4910))))</f>
        <v>146880548.9109157</v>
      </c>
      <c r="B8381">
        <v>161873953.16004297</v>
      </c>
    </row>
    <row r="8382" spans="1:2" x14ac:dyDescent="0.25">
      <c r="A8382">
        <f ca="1">32448.7560982905*(((RANDBETWEEN(3800,4910))))</f>
        <v>134305401.4908244</v>
      </c>
      <c r="B8382">
        <v>172045377.59257466</v>
      </c>
    </row>
    <row r="8383" spans="1:2" x14ac:dyDescent="0.25">
      <c r="A8383">
        <f ca="1">32555.3628345566*(((RANDBETWEEN(3800,4910))))</f>
        <v>145522471.87046814</v>
      </c>
      <c r="B8383">
        <v>146457931.01783252</v>
      </c>
    </row>
    <row r="8384" spans="1:2" x14ac:dyDescent="0.25">
      <c r="A8384">
        <f ca="1">26918.0005601211*(((RANDBETWEEN(3800,4910))))</f>
        <v>121292510.52390568</v>
      </c>
      <c r="B8384">
        <v>154745758.57362565</v>
      </c>
    </row>
    <row r="8385" spans="1:2" x14ac:dyDescent="0.25">
      <c r="A8385">
        <f ca="1">32232.0554327602*(((RANDBETWEEN(3800,4910))))</f>
        <v>142626845.28996384</v>
      </c>
      <c r="B8385">
        <v>177349643.62353292</v>
      </c>
    </row>
    <row r="8386" spans="1:2" x14ac:dyDescent="0.25">
      <c r="A8386">
        <f ca="1">38520.9821602802*(((RANDBETWEEN(3800,4910))))</f>
        <v>158398278.64307237</v>
      </c>
      <c r="B8386">
        <v>170089655.33471179</v>
      </c>
    </row>
    <row r="8387" spans="1:2" x14ac:dyDescent="0.25">
      <c r="A8387">
        <f ca="1">28291.2364458402*(((RANDBETWEEN(3800,4910))))</f>
        <v>126094040.83910957</v>
      </c>
      <c r="B8387">
        <v>198787138.1059137</v>
      </c>
    </row>
    <row r="8388" spans="1:2" x14ac:dyDescent="0.25">
      <c r="A8388">
        <f ca="1">30404.7156867647*(((RANDBETWEEN(3800,4910))))</f>
        <v>144422399.51213232</v>
      </c>
      <c r="B8388">
        <v>155239816.7310164</v>
      </c>
    </row>
    <row r="8389" spans="1:2" x14ac:dyDescent="0.25">
      <c r="A8389">
        <f ca="1">32644.4132583634*(((RANDBETWEEN(3800,4910))))</f>
        <v>135702825.91501653</v>
      </c>
      <c r="B8389">
        <v>149573198.75871015</v>
      </c>
    </row>
    <row r="8390" spans="1:2" x14ac:dyDescent="0.25">
      <c r="A8390">
        <f ca="1">28924.4627537888*(((RANDBETWEEN(3800,4910))))</f>
        <v>127325485.04217812</v>
      </c>
      <c r="B8390">
        <v>162248041.53065261</v>
      </c>
    </row>
    <row r="8391" spans="1:2" x14ac:dyDescent="0.25">
      <c r="A8391">
        <f ca="1">35791.4737438689*(((RANDBETWEEN(3800,4910))))</f>
        <v>157339318.5780476</v>
      </c>
      <c r="B8391">
        <v>177829290.71841344</v>
      </c>
    </row>
    <row r="8392" spans="1:2" x14ac:dyDescent="0.25">
      <c r="A8392">
        <f ca="1">35682.0718028282*(((RANDBETWEEN(3800,4910))))</f>
        <v>144904893.59128526</v>
      </c>
      <c r="B8392">
        <v>186503078.19177473</v>
      </c>
    </row>
    <row r="8393" spans="1:2" x14ac:dyDescent="0.25">
      <c r="A8393">
        <f ca="1">33283.8854289349*(((RANDBETWEEN(3800,4910))))</f>
        <v>142122190.7815522</v>
      </c>
      <c r="B8393">
        <v>194037716.68033239</v>
      </c>
    </row>
    <row r="8394" spans="1:2" x14ac:dyDescent="0.25">
      <c r="A8394">
        <f ca="1">35419.185523887*(((RANDBETWEEN(3800,4910))))</f>
        <v>144333181.00983962</v>
      </c>
      <c r="B8394">
        <v>194081597.58346376</v>
      </c>
    </row>
    <row r="8395" spans="1:2" x14ac:dyDescent="0.25">
      <c r="A8395">
        <f ca="1">31082.4999652365*(((RANDBETWEEN(3800,4910))))</f>
        <v>151340692.33073655</v>
      </c>
      <c r="B8395">
        <v>197392398.17477584</v>
      </c>
    </row>
    <row r="8396" spans="1:2" x14ac:dyDescent="0.25">
      <c r="A8396">
        <f ca="1">31687.6725679516*(((RANDBETWEEN(3800,4910))))</f>
        <v>145731606.14000937</v>
      </c>
      <c r="B8396">
        <v>160670438.22252759</v>
      </c>
    </row>
    <row r="8397" spans="1:2" x14ac:dyDescent="0.25">
      <c r="A8397">
        <f ca="1">33060.2151571788*(((RANDBETWEEN(3800,4910))))</f>
        <v>147415499.38586006</v>
      </c>
      <c r="B8397">
        <v>155789301.14892113</v>
      </c>
    </row>
    <row r="8398" spans="1:2" x14ac:dyDescent="0.25">
      <c r="A8398">
        <f ca="1">33629.4715424176*(((RANDBETWEEN(3800,4910))))</f>
        <v>164179080.0700829</v>
      </c>
      <c r="B8398">
        <v>163300530.62392169</v>
      </c>
    </row>
    <row r="8399" spans="1:2" x14ac:dyDescent="0.25">
      <c r="A8399">
        <f ca="1">31755.3744625158*(((RANDBETWEEN(3800,4910))))</f>
        <v>138453432.65656891</v>
      </c>
      <c r="B8399">
        <v>146704580.66586512</v>
      </c>
    </row>
    <row r="8400" spans="1:2" x14ac:dyDescent="0.25">
      <c r="A8400">
        <f ca="1">41002.3364567916*(((RANDBETWEEN(3800,4910))))</f>
        <v>197795271.06756282</v>
      </c>
      <c r="B8400">
        <v>155315284.08136338</v>
      </c>
    </row>
    <row r="8401" spans="1:2" x14ac:dyDescent="0.25">
      <c r="A8401">
        <f ca="1">29529.6547327852*(((RANDBETWEEN(3800,4910))))</f>
        <v>118000500.31220976</v>
      </c>
      <c r="B8401">
        <v>168894941.53593317</v>
      </c>
    </row>
    <row r="8402" spans="1:2" x14ac:dyDescent="0.25">
      <c r="A8402">
        <f ca="1">33300.0596755759*(((RANDBETWEEN(3800,4910))))</f>
        <v>151681771.82224843</v>
      </c>
      <c r="B8402">
        <v>156281559.68911013</v>
      </c>
    </row>
    <row r="8403" spans="1:2" x14ac:dyDescent="0.25">
      <c r="A8403">
        <f ca="1">32208.2531834951*(((RANDBETWEEN(3800,4910))))</f>
        <v>134566081.80064261</v>
      </c>
      <c r="B8403">
        <v>170993442.95319647</v>
      </c>
    </row>
    <row r="8404" spans="1:2" x14ac:dyDescent="0.25">
      <c r="A8404">
        <f ca="1">31011.5185622115*(((RANDBETWEEN(3800,4910))))</f>
        <v>137877211.52759248</v>
      </c>
      <c r="B8404">
        <v>157256389.95756865</v>
      </c>
    </row>
    <row r="8405" spans="1:2" x14ac:dyDescent="0.25">
      <c r="A8405">
        <f ca="1">31285.6533223463*(((RANDBETWEEN(3800,4910))))</f>
        <v>141442438.67032748</v>
      </c>
      <c r="B8405">
        <v>147810432.26304966</v>
      </c>
    </row>
    <row r="8406" spans="1:2" x14ac:dyDescent="0.25">
      <c r="A8406">
        <f ca="1">36453.5627165276*(((RANDBETWEEN(3800,4910))))</f>
        <v>164077485.78709087</v>
      </c>
      <c r="B8406">
        <v>147849671.02656132</v>
      </c>
    </row>
    <row r="8407" spans="1:2" x14ac:dyDescent="0.25">
      <c r="A8407">
        <f ca="1">30651.522818201*(((RANDBETWEEN(3800,4910))))</f>
        <v>119142469.19434735</v>
      </c>
      <c r="B8407">
        <v>144985401.92929351</v>
      </c>
    </row>
    <row r="8408" spans="1:2" x14ac:dyDescent="0.25">
      <c r="A8408">
        <f ca="1">35530.3007163084*(((RANDBETWEEN(3800,4910))))</f>
        <v>161378625.85347265</v>
      </c>
      <c r="B8408">
        <v>177177103.05039015</v>
      </c>
    </row>
    <row r="8409" spans="1:2" x14ac:dyDescent="0.25">
      <c r="A8409">
        <f ca="1">30062.1316172869*(((RANDBETWEEN(3800,4910))))</f>
        <v>125479337.3705554</v>
      </c>
      <c r="B8409">
        <v>144064582.70906734</v>
      </c>
    </row>
    <row r="8410" spans="1:2" x14ac:dyDescent="0.25">
      <c r="A8410">
        <f ca="1">29487.1292960864*(((RANDBETWEEN(3800,4910))))</f>
        <v>143661293.93053308</v>
      </c>
      <c r="B8410">
        <v>159966587.24060759</v>
      </c>
    </row>
    <row r="8411" spans="1:2" x14ac:dyDescent="0.25">
      <c r="A8411">
        <f ca="1">36384.3672886061*(((RANDBETWEEN(3800,4910))))</f>
        <v>167222552.05843341</v>
      </c>
      <c r="B8411">
        <v>166963537.81936181</v>
      </c>
    </row>
    <row r="8412" spans="1:2" x14ac:dyDescent="0.25">
      <c r="A8412">
        <f ca="1">42189.8577619051*(((RANDBETWEEN(3800,4910))))</f>
        <v>169392278.91404915</v>
      </c>
      <c r="B8412">
        <v>175132847.7642498</v>
      </c>
    </row>
    <row r="8413" spans="1:2" x14ac:dyDescent="0.25">
      <c r="A8413">
        <f ca="1">30188.1697868728*(((RANDBETWEEN(3800,4910))))</f>
        <v>145054155.82592359</v>
      </c>
      <c r="B8413">
        <v>146386708.24943918</v>
      </c>
    </row>
    <row r="8414" spans="1:2" x14ac:dyDescent="0.25">
      <c r="A8414">
        <f ca="1">36123.928553502*(((RANDBETWEEN(3800,4910))))</f>
        <v>155043901.35163045</v>
      </c>
      <c r="B8414">
        <v>149822566.55140224</v>
      </c>
    </row>
    <row r="8415" spans="1:2" x14ac:dyDescent="0.25">
      <c r="A8415">
        <f ca="1">32072.646246649*(((RANDBETWEEN(3800,4910))))</f>
        <v>153050667.88900924</v>
      </c>
      <c r="B8415">
        <v>174685508.8874228</v>
      </c>
    </row>
    <row r="8416" spans="1:2" x14ac:dyDescent="0.25">
      <c r="A8416">
        <f ca="1">41564.8199014054*(((RANDBETWEEN(3800,4910))))</f>
        <v>184714059.64184552</v>
      </c>
      <c r="B8416">
        <v>199118941.65240031</v>
      </c>
    </row>
    <row r="8417" spans="1:2" x14ac:dyDescent="0.25">
      <c r="A8417">
        <f ca="1">30707.506130571*(((RANDBETWEEN(3800,4910))))</f>
        <v>125931482.64147149</v>
      </c>
      <c r="B8417">
        <v>181345363.3808172</v>
      </c>
    </row>
    <row r="8418" spans="1:2" x14ac:dyDescent="0.25">
      <c r="A8418">
        <f ca="1">33713.3669742417*(((RANDBETWEEN(3800,4910))))</f>
        <v>149788489.46655604</v>
      </c>
      <c r="B8418">
        <v>177575504.58607522</v>
      </c>
    </row>
    <row r="8419" spans="1:2" x14ac:dyDescent="0.25">
      <c r="A8419">
        <f ca="1">31426.5462406874*(((RANDBETWEEN(3800,4910))))</f>
        <v>136328357.59210184</v>
      </c>
      <c r="B8419">
        <v>192996565.37712002</v>
      </c>
    </row>
    <row r="8420" spans="1:2" x14ac:dyDescent="0.25">
      <c r="A8420">
        <f ca="1">29019.3867769527*(((RANDBETWEEN(3800,4910))))</f>
        <v>130151949.69463304</v>
      </c>
      <c r="B8420">
        <v>159986620.6673224</v>
      </c>
    </row>
    <row r="8421" spans="1:2" x14ac:dyDescent="0.25">
      <c r="A8421">
        <f ca="1">39718.5363022562*(((RANDBETWEEN(3800,4910))))</f>
        <v>180878214.32047454</v>
      </c>
      <c r="B8421">
        <v>175366127.09893745</v>
      </c>
    </row>
    <row r="8422" spans="1:2" x14ac:dyDescent="0.25">
      <c r="A8422">
        <f ca="1">35310.3576366299*(((RANDBETWEEN(3800,4910))))</f>
        <v>137357291.20649013</v>
      </c>
      <c r="B8422">
        <v>155590896.23530966</v>
      </c>
    </row>
    <row r="8423" spans="1:2" x14ac:dyDescent="0.25">
      <c r="A8423">
        <f ca="1">32699.9498807032*(((RANDBETWEEN(3800,4910))))</f>
        <v>136358791.00253227</v>
      </c>
      <c r="B8423">
        <v>167981044.66103566</v>
      </c>
    </row>
    <row r="8424" spans="1:2" x14ac:dyDescent="0.25">
      <c r="A8424">
        <f ca="1">31576.5175177165*(((RANDBETWEEN(3800,4910))))</f>
        <v>153177686.47844282</v>
      </c>
      <c r="B8424">
        <v>147747025.3635214</v>
      </c>
    </row>
    <row r="8425" spans="1:2" x14ac:dyDescent="0.25">
      <c r="A8425">
        <f ca="1">38408.7302004746*(((RANDBETWEEN(3800,4910))))</f>
        <v>173799504.15714744</v>
      </c>
      <c r="B8425">
        <v>147952563.3819412</v>
      </c>
    </row>
    <row r="8426" spans="1:2" x14ac:dyDescent="0.25">
      <c r="A8426">
        <f ca="1">33025.8850672856*(((RANDBETWEEN(3800,4910))))</f>
        <v>158788455.40350923</v>
      </c>
      <c r="B8426">
        <v>175127913.14867359</v>
      </c>
    </row>
    <row r="8427" spans="1:2" x14ac:dyDescent="0.25">
      <c r="A8427">
        <f ca="1">29789.643075179*(((RANDBETWEEN(3800,4910))))</f>
        <v>120886371.59907639</v>
      </c>
      <c r="B8427">
        <v>170165200.69544101</v>
      </c>
    </row>
    <row r="8428" spans="1:2" x14ac:dyDescent="0.25">
      <c r="A8428">
        <f ca="1">29826.9887330716*(((RANDBETWEEN(3800,4910))))</f>
        <v>129807054.96632746</v>
      </c>
      <c r="B8428">
        <v>191218884.54301763</v>
      </c>
    </row>
    <row r="8429" spans="1:2" x14ac:dyDescent="0.25">
      <c r="A8429">
        <f ca="1">34991.0833547174*(((RANDBETWEEN(3800,4910))))</f>
        <v>147557398.50684324</v>
      </c>
      <c r="B8429">
        <v>164792510.08929574</v>
      </c>
    </row>
    <row r="8430" spans="1:2" x14ac:dyDescent="0.25">
      <c r="A8430">
        <f ca="1">32137.1477831488*(((RANDBETWEEN(3800,4910))))</f>
        <v>130862465.77298194</v>
      </c>
      <c r="B8430">
        <v>144857244.61596808</v>
      </c>
    </row>
    <row r="8431" spans="1:2" x14ac:dyDescent="0.25">
      <c r="A8431">
        <f ca="1">32495.3095327682*(((RANDBETWEEN(3800,4910))))</f>
        <v>151753095.51802769</v>
      </c>
      <c r="B8431">
        <v>145979284.05555254</v>
      </c>
    </row>
    <row r="8432" spans="1:2" x14ac:dyDescent="0.25">
      <c r="A8432">
        <f ca="1">38512.1121674739*(((RANDBETWEEN(3800,4910))))</f>
        <v>187245889.3582581</v>
      </c>
      <c r="B8432">
        <v>169472402.61644769</v>
      </c>
    </row>
    <row r="8433" spans="1:2" x14ac:dyDescent="0.25">
      <c r="A8433">
        <f ca="1">34071.8164902423*(((RANDBETWEEN(3800,4910))))</f>
        <v>131278708.9369037</v>
      </c>
      <c r="B8433">
        <v>146478963.62223566</v>
      </c>
    </row>
    <row r="8434" spans="1:2" x14ac:dyDescent="0.25">
      <c r="A8434">
        <f ca="1">33516.9395557111*(((RANDBETWEEN(3800,4910))))</f>
        <v>146536059.73756877</v>
      </c>
      <c r="B8434">
        <v>198302054.38127562</v>
      </c>
    </row>
    <row r="8435" spans="1:2" x14ac:dyDescent="0.25">
      <c r="A8435">
        <f ca="1">32708.3631406329*(((RANDBETWEEN(3800,4910))))</f>
        <v>139075960.07397127</v>
      </c>
      <c r="B8435">
        <v>143255937.47193789</v>
      </c>
    </row>
    <row r="8436" spans="1:2" x14ac:dyDescent="0.25">
      <c r="A8436">
        <f ca="1">29320.8677855841*(((RANDBETWEEN(3800,4910))))</f>
        <v>139039555.03923985</v>
      </c>
      <c r="B8436">
        <v>189941995.10316017</v>
      </c>
    </row>
    <row r="8437" spans="1:2" x14ac:dyDescent="0.25">
      <c r="A8437">
        <f ca="1">30948.0020405518*(((RANDBETWEEN(3800,4910))))</f>
        <v>119737819.89489503</v>
      </c>
      <c r="B8437">
        <v>181958631.20068827</v>
      </c>
    </row>
    <row r="8438" spans="1:2" x14ac:dyDescent="0.25">
      <c r="A8438">
        <f ca="1">36104.0641630461*(((RANDBETWEEN(3800,4910))))</f>
        <v>161312958.6804902</v>
      </c>
      <c r="B8438">
        <v>170102839.04377437</v>
      </c>
    </row>
    <row r="8439" spans="1:2" x14ac:dyDescent="0.25">
      <c r="A8439">
        <f ca="1">31740.6993429829*(((RANDBETWEEN(3800,4910))))</f>
        <v>142801406.34408006</v>
      </c>
      <c r="B8439">
        <v>192410893.93581364</v>
      </c>
    </row>
    <row r="8440" spans="1:2" x14ac:dyDescent="0.25">
      <c r="A8440">
        <f ca="1">33991.8779912045*(((RANDBETWEEN(3800,4910))))</f>
        <v>159523883.41272286</v>
      </c>
      <c r="B8440">
        <v>147529161.47130775</v>
      </c>
    </row>
    <row r="8441" spans="1:2" x14ac:dyDescent="0.25">
      <c r="A8441">
        <f ca="1">32932.7871414686*(((RANDBETWEEN(3800,4910))))</f>
        <v>137099192.86993384</v>
      </c>
      <c r="B8441">
        <v>169139268.85096833</v>
      </c>
    </row>
    <row r="8442" spans="1:2" x14ac:dyDescent="0.25">
      <c r="A8442">
        <f ca="1">30347.8569961568*(((RANDBETWEEN(3800,4910))))</f>
        <v>121998385.12455043</v>
      </c>
      <c r="B8442">
        <v>173088539.67813089</v>
      </c>
    </row>
    <row r="8443" spans="1:2" x14ac:dyDescent="0.25">
      <c r="A8443">
        <f ca="1">30150.2338336323*(((RANDBETWEEN(3800,4910))))</f>
        <v>138208671.89337048</v>
      </c>
      <c r="B8443">
        <v>178052760.94625977</v>
      </c>
    </row>
    <row r="8444" spans="1:2" x14ac:dyDescent="0.25">
      <c r="A8444">
        <f ca="1">37949.1488407624*(((RANDBETWEEN(3800,4910))))</f>
        <v>166900356.60167289</v>
      </c>
      <c r="B8444">
        <v>190623126.57068452</v>
      </c>
    </row>
    <row r="8445" spans="1:2" x14ac:dyDescent="0.25">
      <c r="A8445">
        <f ca="1">37060.9417398884*(((RANDBETWEEN(3800,4910))))</f>
        <v>144574733.72730461</v>
      </c>
      <c r="B8445">
        <v>171683476.04274786</v>
      </c>
    </row>
    <row r="8446" spans="1:2" x14ac:dyDescent="0.25">
      <c r="A8446">
        <f ca="1">34843.5823606928*(((RANDBETWEEN(3800,4910))))</f>
        <v>143276810.66716883</v>
      </c>
      <c r="B8446">
        <v>194957896.23986199</v>
      </c>
    </row>
    <row r="8447" spans="1:2" x14ac:dyDescent="0.25">
      <c r="A8447">
        <f ca="1">31639.334968433*(((RANDBETWEEN(3800,4910))))</f>
        <v>146679956.91365531</v>
      </c>
      <c r="B8447">
        <v>162766455.7175076</v>
      </c>
    </row>
    <row r="8448" spans="1:2" x14ac:dyDescent="0.25">
      <c r="A8448">
        <f ca="1">31004.1688209729*(((RANDBETWEEN(3800,4910))))</f>
        <v>141503026.49892035</v>
      </c>
      <c r="B8448">
        <v>171935076.58370396</v>
      </c>
    </row>
    <row r="8449" spans="1:2" x14ac:dyDescent="0.25">
      <c r="A8449">
        <f ca="1">38008.0714533329*(((RANDBETWEEN(3800,4910))))</f>
        <v>169363966.3960512</v>
      </c>
      <c r="B8449">
        <v>149891383.45431516</v>
      </c>
    </row>
    <row r="8450" spans="1:2" x14ac:dyDescent="0.25">
      <c r="A8450">
        <f ca="1">39701.1936177658*(((RANDBETWEEN(3800,4910))))</f>
        <v>190327522.20356905</v>
      </c>
      <c r="B8450">
        <v>146285532.53536209</v>
      </c>
    </row>
    <row r="8451" spans="1:2" x14ac:dyDescent="0.25">
      <c r="A8451">
        <f ca="1">30377.2524621423*(((RANDBETWEEN(3800,4910))))</f>
        <v>127554083.08853558</v>
      </c>
      <c r="B8451">
        <v>183183739.21892193</v>
      </c>
    </row>
    <row r="8452" spans="1:2" x14ac:dyDescent="0.25">
      <c r="A8452">
        <f ca="1">39189.9952525073*(((RANDBETWEEN(3800,4910))))</f>
        <v>168791309.55254889</v>
      </c>
      <c r="B8452">
        <v>161595511.58286849</v>
      </c>
    </row>
    <row r="8453" spans="1:2" x14ac:dyDescent="0.25">
      <c r="A8453">
        <f ca="1">34431.3720518622*(((RANDBETWEEN(3800,4910))))</f>
        <v>153426193.86309779</v>
      </c>
      <c r="B8453">
        <v>152652919.66424885</v>
      </c>
    </row>
    <row r="8454" spans="1:2" x14ac:dyDescent="0.25">
      <c r="A8454">
        <f ca="1">37097.0722703253*(((RANDBETWEEN(3800,4910))))</f>
        <v>172538483.12928304</v>
      </c>
      <c r="B8454">
        <v>166225890.82397076</v>
      </c>
    </row>
    <row r="8455" spans="1:2" x14ac:dyDescent="0.25">
      <c r="A8455">
        <f ca="1">37033.7814793021*(((RANDBETWEEN(3800,4910))))</f>
        <v>171873779.84544083</v>
      </c>
      <c r="B8455">
        <v>184251789.64475581</v>
      </c>
    </row>
    <row r="8456" spans="1:2" x14ac:dyDescent="0.25">
      <c r="A8456">
        <f ca="1">29575.5710978499*(((RANDBETWEEN(3800,4910))))</f>
        <v>142288072.55175596</v>
      </c>
      <c r="B8456">
        <v>189145087.08429998</v>
      </c>
    </row>
    <row r="8457" spans="1:2" x14ac:dyDescent="0.25">
      <c r="A8457">
        <f ca="1">37353.5428567317*(((RANDBETWEEN(3800,4910))))</f>
        <v>172423953.82667333</v>
      </c>
      <c r="B8457">
        <v>175991908.26163104</v>
      </c>
    </row>
    <row r="8458" spans="1:2" x14ac:dyDescent="0.25">
      <c r="A8458">
        <f ca="1">30584.6252970936*(((RANDBETWEEN(3800,4910))))</f>
        <v>124020655.57971445</v>
      </c>
      <c r="B8458">
        <v>159862097.22486189</v>
      </c>
    </row>
    <row r="8459" spans="1:2" x14ac:dyDescent="0.25">
      <c r="A8459">
        <f ca="1">30798.421646146*(((RANDBETWEEN(3800,4910))))</f>
        <v>128737402.48089023</v>
      </c>
      <c r="B8459">
        <v>202680268.16333497</v>
      </c>
    </row>
    <row r="8460" spans="1:2" x14ac:dyDescent="0.25">
      <c r="A8460">
        <f ca="1">34572.0342642363*(((RANDBETWEEN(3800,4910))))</f>
        <v>133932060.73965138</v>
      </c>
      <c r="B8460">
        <v>192770776.13582718</v>
      </c>
    </row>
    <row r="8461" spans="1:2" x14ac:dyDescent="0.25">
      <c r="A8461">
        <f ca="1">32685.1849071267*(((RANDBETWEEN(3800,4910))))</f>
        <v>156627406.07495129</v>
      </c>
      <c r="B8461">
        <v>198291271.62197754</v>
      </c>
    </row>
    <row r="8462" spans="1:2" x14ac:dyDescent="0.25">
      <c r="A8462">
        <f ca="1">29768.5994245607*(((RANDBETWEEN(3800,4910))))</f>
        <v>127617985.73309158</v>
      </c>
      <c r="B8462">
        <v>144443834.92854694</v>
      </c>
    </row>
    <row r="8463" spans="1:2" x14ac:dyDescent="0.25">
      <c r="A8463">
        <f ca="1">35585.0884211701*(((RANDBETWEEN(3800,4910))))</f>
        <v>151521306.49734208</v>
      </c>
      <c r="B8463">
        <v>146263656.43123895</v>
      </c>
    </row>
    <row r="8464" spans="1:2" x14ac:dyDescent="0.25">
      <c r="A8464">
        <f ca="1">29404.0832501826*(((RANDBETWEEN(3800,4910))))</f>
        <v>127466700.88954167</v>
      </c>
      <c r="B8464">
        <v>172393056.57409629</v>
      </c>
    </row>
    <row r="8465" spans="1:2" x14ac:dyDescent="0.25">
      <c r="A8465">
        <f ca="1">30578.3672748126*(((RANDBETWEEN(3800,4910))))</f>
        <v>139498511.50769523</v>
      </c>
      <c r="B8465">
        <v>143554321.38186947</v>
      </c>
    </row>
    <row r="8466" spans="1:2" x14ac:dyDescent="0.25">
      <c r="A8466">
        <f ca="1">29305.4519383088*(((RANDBETWEEN(3800,4910))))</f>
        <v>140197282.07286954</v>
      </c>
      <c r="B8466">
        <v>159767877.99692383</v>
      </c>
    </row>
    <row r="8467" spans="1:2" x14ac:dyDescent="0.25">
      <c r="A8467">
        <f ca="1">36536.5535302846*(((RANDBETWEEN(3800,4910))))</f>
        <v>148703772.8682586</v>
      </c>
      <c r="B8467">
        <v>176971235.37587959</v>
      </c>
    </row>
    <row r="8468" spans="1:2" x14ac:dyDescent="0.25">
      <c r="A8468">
        <f ca="1">29308.181871393*(((RANDBETWEEN(3800,4910))))</f>
        <v>116529331.12065844</v>
      </c>
      <c r="B8468">
        <v>155857010.084795</v>
      </c>
    </row>
    <row r="8469" spans="1:2" x14ac:dyDescent="0.25">
      <c r="A8469">
        <f ca="1">35063.6513603269*(((RANDBETWEEN(3800,4910))))</f>
        <v>138852059.38689467</v>
      </c>
      <c r="B8469">
        <v>143028827.78494561</v>
      </c>
    </row>
    <row r="8470" spans="1:2" x14ac:dyDescent="0.25">
      <c r="A8470">
        <f ca="1">34486.5577351434*(((RANDBETWEEN(3800,4910))))</f>
        <v>157982920.98469201</v>
      </c>
      <c r="B8470">
        <v>189948391.21718353</v>
      </c>
    </row>
    <row r="8471" spans="1:2" x14ac:dyDescent="0.25">
      <c r="A8471">
        <f ca="1">31154.7738349555*(((RANDBETWEEN(3800,4910))))</f>
        <v>136333290.30176517</v>
      </c>
      <c r="B8471">
        <v>178949172.05971056</v>
      </c>
    </row>
    <row r="8472" spans="1:2" x14ac:dyDescent="0.25">
      <c r="A8472">
        <f ca="1">32425.3675446424*(((RANDBETWEEN(3800,4910))))</f>
        <v>135829864.64450705</v>
      </c>
      <c r="B8472">
        <v>184118212.71966687</v>
      </c>
    </row>
    <row r="8473" spans="1:2" x14ac:dyDescent="0.25">
      <c r="A8473">
        <f ca="1">30321.0920253031*(((RANDBETWEEN(3800,4910))))</f>
        <v>131623860.48184063</v>
      </c>
      <c r="B8473">
        <v>181165663.6284838</v>
      </c>
    </row>
    <row r="8474" spans="1:2" x14ac:dyDescent="0.25">
      <c r="A8474">
        <f ca="1">32447.870304413*(((RANDBETWEEN(3800,4910))))</f>
        <v>153932696.72413513</v>
      </c>
      <c r="B8474">
        <v>201636862.49171385</v>
      </c>
    </row>
    <row r="8475" spans="1:2" x14ac:dyDescent="0.25">
      <c r="A8475">
        <f ca="1">33341.1151626626*(((RANDBETWEEN(3800,4910))))</f>
        <v>145533967.68502221</v>
      </c>
      <c r="B8475">
        <v>157954461.24048042</v>
      </c>
    </row>
    <row r="8476" spans="1:2" x14ac:dyDescent="0.25">
      <c r="A8476">
        <f ca="1">29905.3959872391*(((RANDBETWEEN(3800,4910))))</f>
        <v>142289874.10728359</v>
      </c>
      <c r="B8476">
        <v>164159910.32202965</v>
      </c>
    </row>
    <row r="8477" spans="1:2" x14ac:dyDescent="0.25">
      <c r="A8477">
        <f ca="1">37318.1648180258*(((RANDBETWEEN(3800,4910))))</f>
        <v>158154382.49879339</v>
      </c>
      <c r="B8477">
        <v>197772703.04787979</v>
      </c>
    </row>
    <row r="8478" spans="1:2" x14ac:dyDescent="0.25">
      <c r="A8478">
        <f ca="1">33105.1864376952*(((RANDBETWEEN(3800,4910))))</f>
        <v>134605688.05566886</v>
      </c>
      <c r="B8478">
        <v>151528365.25991398</v>
      </c>
    </row>
    <row r="8479" spans="1:2" x14ac:dyDescent="0.25">
      <c r="A8479">
        <f ca="1">41211.0905507397*(((RANDBETWEEN(3800,4910))))</f>
        <v>158374220.9864926</v>
      </c>
      <c r="B8479">
        <v>181524021.90573677</v>
      </c>
    </row>
    <row r="8480" spans="1:2" x14ac:dyDescent="0.25">
      <c r="A8480">
        <f ca="1">28886.3597020031*(((RANDBETWEEN(3800,4910))))</f>
        <v>135188163.40537456</v>
      </c>
      <c r="B8480">
        <v>147333148.24607384</v>
      </c>
    </row>
    <row r="8481" spans="1:2" x14ac:dyDescent="0.25">
      <c r="A8481">
        <f ca="1">36444.771413993*(((RANDBETWEEN(3800,4910))))</f>
        <v>152120475.88200682</v>
      </c>
      <c r="B8481">
        <v>179952592.81045255</v>
      </c>
    </row>
    <row r="8482" spans="1:2" x14ac:dyDescent="0.25">
      <c r="A8482">
        <f ca="1">33756.0557413582*(((RANDBETWEEN(3800,4910))))</f>
        <v>134720418.46376064</v>
      </c>
      <c r="B8482">
        <v>167848864.664785</v>
      </c>
    </row>
    <row r="8483" spans="1:2" x14ac:dyDescent="0.25">
      <c r="A8483">
        <f ca="1">32908.023033617*(((RANDBETWEEN(3800,4910))))</f>
        <v>152956491.06025174</v>
      </c>
      <c r="B8483">
        <v>153154496.17967796</v>
      </c>
    </row>
    <row r="8484" spans="1:2" x14ac:dyDescent="0.25">
      <c r="A8484">
        <f ca="1">34531.4370705589*(((RANDBETWEEN(3800,4910))))</f>
        <v>135708547.68729657</v>
      </c>
      <c r="B8484">
        <v>153370206.13413036</v>
      </c>
    </row>
    <row r="8485" spans="1:2" x14ac:dyDescent="0.25">
      <c r="A8485">
        <f ca="1">28921.489862107*(((RANDBETWEEN(3800,4910))))</f>
        <v>135005514.67631525</v>
      </c>
      <c r="B8485">
        <v>177619174.46480927</v>
      </c>
    </row>
    <row r="8486" spans="1:2" x14ac:dyDescent="0.25">
      <c r="A8486">
        <f ca="1">28703.4444747745*(((RANDBETWEEN(3800,4910))))</f>
        <v>119836880.68218344</v>
      </c>
      <c r="B8486">
        <v>190421652.08859795</v>
      </c>
    </row>
    <row r="8487" spans="1:2" x14ac:dyDescent="0.25">
      <c r="A8487">
        <f ca="1">30590.0938904786*(((RANDBETWEEN(3800,4910))))</f>
        <v>127377150.95995277</v>
      </c>
      <c r="B8487">
        <v>194180843.03367132</v>
      </c>
    </row>
    <row r="8488" spans="1:2" x14ac:dyDescent="0.25">
      <c r="A8488">
        <f ca="1">35901.7933974934*(((RANDBETWEEN(3800,4910))))</f>
        <v>150213103.57511246</v>
      </c>
      <c r="B8488">
        <v>159775439.4437227</v>
      </c>
    </row>
    <row r="8489" spans="1:2" x14ac:dyDescent="0.25">
      <c r="A8489">
        <f ca="1">29624.0062976891*(((RANDBETWEEN(3800,4910))))</f>
        <v>129901267.61536676</v>
      </c>
      <c r="B8489">
        <v>188494907.57140815</v>
      </c>
    </row>
    <row r="8490" spans="1:2" x14ac:dyDescent="0.25">
      <c r="A8490">
        <f ca="1">30744.1387034466*(((RANDBETWEEN(3800,4910))))</f>
        <v>140070295.93290266</v>
      </c>
      <c r="B8490">
        <v>164435654.61842719</v>
      </c>
    </row>
    <row r="8491" spans="1:2" x14ac:dyDescent="0.25">
      <c r="A8491">
        <f ca="1">32779.3308057993*(((RANDBETWEEN(3800,4910))))</f>
        <v>127741052.15019995</v>
      </c>
      <c r="B8491">
        <v>176138701.48778081</v>
      </c>
    </row>
    <row r="8492" spans="1:2" x14ac:dyDescent="0.25">
      <c r="A8492">
        <f ca="1">31508.0351590786*(((RANDBETWEEN(3800,4910))))</f>
        <v>138068210.06708238</v>
      </c>
      <c r="B8492">
        <v>175295698.20523593</v>
      </c>
    </row>
    <row r="8493" spans="1:2" x14ac:dyDescent="0.25">
      <c r="A8493">
        <f ca="1">31637.8577570261*(((RANDBETWEEN(3800,4910))))</f>
        <v>130759266.10978906</v>
      </c>
      <c r="B8493">
        <v>169708198.68563557</v>
      </c>
    </row>
    <row r="8494" spans="1:2" x14ac:dyDescent="0.25">
      <c r="A8494">
        <f ca="1">34586.7451216531*(((RANDBETWEEN(3800,4910))))</f>
        <v>154222296.49745113</v>
      </c>
      <c r="B8494">
        <v>178629362.86210448</v>
      </c>
    </row>
    <row r="8495" spans="1:2" x14ac:dyDescent="0.25">
      <c r="A8495">
        <f ca="1">38913.5266248119*(((RANDBETWEEN(3800,4910))))</f>
        <v>180169628.27287903</v>
      </c>
      <c r="B8495">
        <v>158046250.8193891</v>
      </c>
    </row>
    <row r="8496" spans="1:2" x14ac:dyDescent="0.25">
      <c r="A8496">
        <f ca="1">31010.4041851821*(((RANDBETWEEN(3800,4910))))</f>
        <v>152230074.14505902</v>
      </c>
      <c r="B8496">
        <v>161461082.35285464</v>
      </c>
    </row>
    <row r="8497" spans="1:2" x14ac:dyDescent="0.25">
      <c r="A8497">
        <f ca="1">30942.9226459116*(((RANDBETWEEN(3800,4910))))</f>
        <v>132837966.9188987</v>
      </c>
      <c r="B8497">
        <v>163182803.34748012</v>
      </c>
    </row>
    <row r="8498" spans="1:2" x14ac:dyDescent="0.25">
      <c r="A8498">
        <f ca="1">37376.4491316547*(((RANDBETWEEN(3800,4910))))</f>
        <v>155747663.53160518</v>
      </c>
      <c r="B8498">
        <v>195130031.64862904</v>
      </c>
    </row>
    <row r="8499" spans="1:2" x14ac:dyDescent="0.25">
      <c r="A8499">
        <f ca="1">32897.9291753461*(((RANDBETWEEN(3800,4910))))</f>
        <v>157317897.31650496</v>
      </c>
      <c r="B8499">
        <v>152222420.73565531</v>
      </c>
    </row>
    <row r="8500" spans="1:2" x14ac:dyDescent="0.25">
      <c r="A8500">
        <f ca="1">31943.5476466926*(((RANDBETWEEN(3800,4910))))</f>
        <v>149304141.70064142</v>
      </c>
      <c r="B8500">
        <v>192496049.31693006</v>
      </c>
    </row>
    <row r="8501" spans="1:2" x14ac:dyDescent="0.25">
      <c r="A8501">
        <f ca="1">37887.7201233116*(((RANDBETWEEN(3800,4910))))</f>
        <v>154847112.14397454</v>
      </c>
      <c r="B8501">
        <v>197533436.91127712</v>
      </c>
    </row>
    <row r="8502" spans="1:2" x14ac:dyDescent="0.25">
      <c r="A8502">
        <f ca="1">29894.537867056*(((RANDBETWEEN(3800,4910))))</f>
        <v>129981450.6459593</v>
      </c>
      <c r="B8502">
        <v>178397092.87872332</v>
      </c>
    </row>
    <row r="8503" spans="1:2" x14ac:dyDescent="0.25">
      <c r="A8503">
        <f ca="1">37574.4651055893*(((RANDBETWEEN(3800,4910))))</f>
        <v>153529264.42143774</v>
      </c>
      <c r="B8503">
        <v>162727840.87542713</v>
      </c>
    </row>
    <row r="8504" spans="1:2" x14ac:dyDescent="0.25">
      <c r="A8504">
        <f ca="1">31382.6140688086*(((RANDBETWEEN(3800,4910))))</f>
        <v>138993597.71075317</v>
      </c>
      <c r="B8504">
        <v>167924188.56373996</v>
      </c>
    </row>
    <row r="8505" spans="1:2" x14ac:dyDescent="0.25">
      <c r="A8505">
        <f ca="1">30304.7077801348*(((RANDBETWEEN(3800,4910))))</f>
        <v>117097390.86244096</v>
      </c>
      <c r="B8505">
        <v>169569774.81092605</v>
      </c>
    </row>
    <row r="8506" spans="1:2" x14ac:dyDescent="0.25">
      <c r="A8506">
        <f ca="1">33936.3759948105*(((RANDBETWEEN(3800,4910))))</f>
        <v>148234090.34533209</v>
      </c>
      <c r="B8506">
        <v>198857926.32275924</v>
      </c>
    </row>
    <row r="8507" spans="1:2" x14ac:dyDescent="0.25">
      <c r="A8507">
        <f ca="1">31279.414012792*(((RANDBETWEEN(3800,4910))))</f>
        <v>147013245.86012253</v>
      </c>
      <c r="B8507">
        <v>143394241.43932384</v>
      </c>
    </row>
    <row r="8508" spans="1:2" x14ac:dyDescent="0.25">
      <c r="A8508">
        <f ca="1">34707.4533378665*(((RANDBETWEEN(3800,4910))))</f>
        <v>165311600.24825817</v>
      </c>
      <c r="B8508">
        <v>162581613.90175638</v>
      </c>
    </row>
    <row r="8509" spans="1:2" x14ac:dyDescent="0.25">
      <c r="A8509">
        <f ca="1">33133.1625919885*(((RANDBETWEEN(3800,4910))))</f>
        <v>145056985.82772586</v>
      </c>
      <c r="B8509">
        <v>182430232.78295058</v>
      </c>
    </row>
    <row r="8510" spans="1:2" x14ac:dyDescent="0.25">
      <c r="A8510">
        <f ca="1">37678.5341038324*(((RANDBETWEEN(3800,4910))))</f>
        <v>155009489.30316648</v>
      </c>
      <c r="B8510">
        <v>154651618.61784577</v>
      </c>
    </row>
    <row r="8511" spans="1:2" x14ac:dyDescent="0.25">
      <c r="A8511">
        <f ca="1">29836.2354780068*(((RANDBETWEEN(3800,4910))))</f>
        <v>114302618.11624417</v>
      </c>
      <c r="B8511">
        <v>160319554.1051144</v>
      </c>
    </row>
    <row r="8512" spans="1:2" x14ac:dyDescent="0.25">
      <c r="A8512">
        <f ca="1">31006.3630673072*(((RANDBETWEEN(3800,4910))))</f>
        <v>144334620.07831514</v>
      </c>
      <c r="B8512">
        <v>159443769.02624631</v>
      </c>
    </row>
    <row r="8513" spans="1:2" x14ac:dyDescent="0.25">
      <c r="A8513">
        <f ca="1">31242.927995536*(((RANDBETWEEN(3800,4910))))</f>
        <v>142748938.01160389</v>
      </c>
      <c r="B8513">
        <v>166370469.92282265</v>
      </c>
    </row>
    <row r="8514" spans="1:2" x14ac:dyDescent="0.25">
      <c r="A8514">
        <f ca="1">29279.5664461422*(((RANDBETWEEN(3800,4910))))</f>
        <v>119050717.17001434</v>
      </c>
      <c r="B8514">
        <v>201841681.14843497</v>
      </c>
    </row>
    <row r="8515" spans="1:2" x14ac:dyDescent="0.25">
      <c r="A8515">
        <f ca="1">29991.3864355071*(((RANDBETWEEN(3800,4910))))</f>
        <v>127043512.94080828</v>
      </c>
      <c r="B8515">
        <v>159900250.39376801</v>
      </c>
    </row>
    <row r="8516" spans="1:2" x14ac:dyDescent="0.25">
      <c r="A8516">
        <f ca="1">33342.0771054998*(((RANDBETWEEN(3800,4910))))</f>
        <v>137669436.36860886</v>
      </c>
      <c r="B8516">
        <v>175918368.23257959</v>
      </c>
    </row>
    <row r="8517" spans="1:2" x14ac:dyDescent="0.25">
      <c r="A8517">
        <f ca="1">30641.6807680639*(((RANDBETWEEN(3800,4910))))</f>
        <v>124987415.85293251</v>
      </c>
      <c r="B8517">
        <v>177066692.70226419</v>
      </c>
    </row>
    <row r="8518" spans="1:2" x14ac:dyDescent="0.25">
      <c r="A8518">
        <f ca="1">40616.3745132106*(((RANDBETWEEN(3800,4910))))</f>
        <v>178021569.49140206</v>
      </c>
      <c r="B8518">
        <v>156523666.2825056</v>
      </c>
    </row>
    <row r="8519" spans="1:2" x14ac:dyDescent="0.25">
      <c r="A8519">
        <f ca="1">32818.6866771805*(((RANDBETWEEN(3800,4910))))</f>
        <v>158973718.26426253</v>
      </c>
      <c r="B8519">
        <v>157664455.4062123</v>
      </c>
    </row>
    <row r="8520" spans="1:2" x14ac:dyDescent="0.25">
      <c r="A8520">
        <f ca="1">30692.8101223965*(((RANDBETWEEN(3800,4910))))</f>
        <v>122648469.24909639</v>
      </c>
      <c r="B8520">
        <v>159858424.10360301</v>
      </c>
    </row>
    <row r="8521" spans="1:2" x14ac:dyDescent="0.25">
      <c r="A8521">
        <f ca="1">30101.6274330078*(((RANDBETWEEN(3800,4910))))</f>
        <v>143042933.56165317</v>
      </c>
      <c r="B8521">
        <v>167087474.62496933</v>
      </c>
    </row>
    <row r="8522" spans="1:2" x14ac:dyDescent="0.25">
      <c r="A8522">
        <f ca="1">32393.5866606555*(((RANDBETWEEN(3800,4910))))</f>
        <v>124164617.67029259</v>
      </c>
      <c r="B8522">
        <v>160290048.10925743</v>
      </c>
    </row>
    <row r="8523" spans="1:2" x14ac:dyDescent="0.25">
      <c r="A8523">
        <f ca="1">31741.9209514703*(((RANDBETWEEN(3800,4910))))</f>
        <v>125063168.54879303</v>
      </c>
      <c r="B8523">
        <v>169610112.60322556</v>
      </c>
    </row>
    <row r="8524" spans="1:2" x14ac:dyDescent="0.25">
      <c r="A8524">
        <f ca="1">39553.5686754945*(((RANDBETWEEN(3800,4910))))</f>
        <v>190134004.62310189</v>
      </c>
      <c r="B8524">
        <v>145549297.57962409</v>
      </c>
    </row>
    <row r="8525" spans="1:2" x14ac:dyDescent="0.25">
      <c r="A8525">
        <f ca="1">30460.0138506862*(((RANDBETWEEN(3800,4910))))</f>
        <v>118824514.03152706</v>
      </c>
      <c r="B8525">
        <v>146100778.93005571</v>
      </c>
    </row>
    <row r="8526" spans="1:2" x14ac:dyDescent="0.25">
      <c r="A8526">
        <f ca="1">29529.5261701987*(((RANDBETWEEN(3800,4910))))</f>
        <v>115401388.27313656</v>
      </c>
      <c r="B8526">
        <v>174826719.23255628</v>
      </c>
    </row>
    <row r="8527" spans="1:2" x14ac:dyDescent="0.25">
      <c r="A8527">
        <f ca="1">32941.877211319*(((RANDBETWEEN(3800,4910))))</f>
        <v>156342149.2449199</v>
      </c>
      <c r="B8527">
        <v>154776996.1681585</v>
      </c>
    </row>
    <row r="8528" spans="1:2" x14ac:dyDescent="0.25">
      <c r="A8528">
        <f ca="1">33665.9959453735*(((RANDBETWEEN(3800,4910))))</f>
        <v>133384675.93556972</v>
      </c>
      <c r="B8528">
        <v>156533511.87884781</v>
      </c>
    </row>
    <row r="8529" spans="1:2" x14ac:dyDescent="0.25">
      <c r="A8529">
        <f ca="1">33198.8038534892*(((RANDBETWEEN(3800,4910))))</f>
        <v>147203496.28637099</v>
      </c>
      <c r="B8529">
        <v>191114054.39618802</v>
      </c>
    </row>
    <row r="8530" spans="1:2" x14ac:dyDescent="0.25">
      <c r="A8530">
        <f ca="1">35725.3445934815*(((RANDBETWEEN(3800,4910))))</f>
        <v>152904474.8601009</v>
      </c>
      <c r="B8530">
        <v>165408169.10362425</v>
      </c>
    </row>
    <row r="8531" spans="1:2" x14ac:dyDescent="0.25">
      <c r="A8531">
        <f ca="1">32002.2760825314*(((RANDBETWEEN(3800,4910))))</f>
        <v>149642642.96191671</v>
      </c>
      <c r="B8531">
        <v>159479834.25417584</v>
      </c>
    </row>
    <row r="8532" spans="1:2" x14ac:dyDescent="0.25">
      <c r="A8532">
        <f ca="1">33797.0081391203*(((RANDBETWEEN(3800,4910))))</f>
        <v>162158045.05149916</v>
      </c>
      <c r="B8532">
        <v>157670717.99093944</v>
      </c>
    </row>
    <row r="8533" spans="1:2" x14ac:dyDescent="0.25">
      <c r="A8533">
        <f ca="1">31868.5766226748*(((RANDBETWEEN(3800,4910))))</f>
        <v>153510933.59142461</v>
      </c>
      <c r="B8533">
        <v>145669928.04264563</v>
      </c>
    </row>
    <row r="8534" spans="1:2" x14ac:dyDescent="0.25">
      <c r="A8534">
        <f ca="1">28405.095562699*(((RANDBETWEEN(3800,4910))))</f>
        <v>122198721.11073092</v>
      </c>
      <c r="B8534">
        <v>192248522.46861458</v>
      </c>
    </row>
    <row r="8535" spans="1:2" x14ac:dyDescent="0.25">
      <c r="A8535">
        <f ca="1">37553.8777298865*(((RANDBETWEEN(3800,4910))))</f>
        <v>181197460.04670238</v>
      </c>
      <c r="B8535">
        <v>197763751.4457742</v>
      </c>
    </row>
    <row r="8536" spans="1:2" x14ac:dyDescent="0.25">
      <c r="A8536">
        <f ca="1">29133.9176522612*(((RANDBETWEEN(3800,4910))))</f>
        <v>130286879.74091201</v>
      </c>
      <c r="B8536">
        <v>154304539.94454947</v>
      </c>
    </row>
    <row r="8537" spans="1:2" x14ac:dyDescent="0.25">
      <c r="A8537">
        <f ca="1">30568.6867218647*(((RANDBETWEEN(3800,4910))))</f>
        <v>124873085.25881711</v>
      </c>
      <c r="B8537">
        <v>161438872.76333338</v>
      </c>
    </row>
    <row r="8538" spans="1:2" x14ac:dyDescent="0.25">
      <c r="A8538">
        <f ca="1">40142.6730242041*(((RANDBETWEEN(3800,4910))))</f>
        <v>163340536.53548664</v>
      </c>
      <c r="B8538">
        <v>162493272.11156452</v>
      </c>
    </row>
    <row r="8539" spans="1:2" x14ac:dyDescent="0.25">
      <c r="A8539">
        <f ca="1">36559.9857322468*(((RANDBETWEEN(3800,4910))))</f>
        <v>166457615.03891969</v>
      </c>
      <c r="B8539">
        <v>181306923.18780836</v>
      </c>
    </row>
    <row r="8540" spans="1:2" x14ac:dyDescent="0.25">
      <c r="A8540">
        <f ca="1">31455.2573623555*(((RANDBETWEEN(3800,4910))))</f>
        <v>144222355.00640005</v>
      </c>
      <c r="B8540">
        <v>147390616.76965296</v>
      </c>
    </row>
    <row r="8541" spans="1:2" x14ac:dyDescent="0.25">
      <c r="A8541">
        <f ca="1">36496.5175153652*(((RANDBETWEEN(3800,4910))))</f>
        <v>139708669.04881802</v>
      </c>
      <c r="B8541">
        <v>169485121.29428557</v>
      </c>
    </row>
    <row r="8542" spans="1:2" x14ac:dyDescent="0.25">
      <c r="A8542">
        <f ca="1">29253.3326865876*(((RANDBETWEEN(3800,4910))))</f>
        <v>136905596.97322983</v>
      </c>
      <c r="B8542">
        <v>193220943.41442096</v>
      </c>
    </row>
    <row r="8543" spans="1:2" x14ac:dyDescent="0.25">
      <c r="A8543">
        <f ca="1">39413.0173418312*(((RANDBETWEEN(3800,4910))))</f>
        <v>188748940.05002975</v>
      </c>
      <c r="B8543">
        <v>155179281.94961956</v>
      </c>
    </row>
    <row r="8544" spans="1:2" x14ac:dyDescent="0.25">
      <c r="A8544">
        <f ca="1">34416.404470262*(((RANDBETWEEN(3800,4910))))</f>
        <v>168915713.140046</v>
      </c>
      <c r="B8544">
        <v>146956299.10619172</v>
      </c>
    </row>
    <row r="8545" spans="1:2" x14ac:dyDescent="0.25">
      <c r="A8545">
        <f ca="1">37172.4577400672*(((RANDBETWEEN(3800,4910))))</f>
        <v>166458265.76002079</v>
      </c>
      <c r="B8545">
        <v>174878692.28492406</v>
      </c>
    </row>
    <row r="8546" spans="1:2" x14ac:dyDescent="0.25">
      <c r="A8546">
        <f ca="1">33542.6521857064*(((RANDBETWEEN(3800,4910))))</f>
        <v>156610643.05506298</v>
      </c>
      <c r="B8546">
        <v>191845285.880303</v>
      </c>
    </row>
    <row r="8547" spans="1:2" x14ac:dyDescent="0.25">
      <c r="A8547">
        <f ca="1">35914.4962662777*(((RANDBETWEEN(3800,4910))))</f>
        <v>143083353.12485024</v>
      </c>
      <c r="B8547">
        <v>192056582.24160051</v>
      </c>
    </row>
    <row r="8548" spans="1:2" x14ac:dyDescent="0.25">
      <c r="A8548">
        <f ca="1">31803.7871501914*(((RANDBETWEEN(3800,4910))))</f>
        <v>126165623.62480928</v>
      </c>
      <c r="B8548">
        <v>188710419.49237084</v>
      </c>
    </row>
    <row r="8549" spans="1:2" x14ac:dyDescent="0.25">
      <c r="A8549">
        <f ca="1">33963.8545825187*(((RANDBETWEEN(3800,4910))))</f>
        <v>166388923.59975934</v>
      </c>
      <c r="B8549">
        <v>154662634.34746823</v>
      </c>
    </row>
    <row r="8550" spans="1:2" x14ac:dyDescent="0.25">
      <c r="A8550">
        <f ca="1">31320.759365622*(((RANDBETWEEN(3800,4910))))</f>
        <v>139064171.5833618</v>
      </c>
      <c r="B8550">
        <v>162479730.49319971</v>
      </c>
    </row>
    <row r="8551" spans="1:2" x14ac:dyDescent="0.25">
      <c r="A8551">
        <f ca="1">34016.3622451045*(((RANDBETWEEN(3800,4910))))</f>
        <v>161067475.23056978</v>
      </c>
      <c r="B8551">
        <v>192616837.61863071</v>
      </c>
    </row>
    <row r="8552" spans="1:2" x14ac:dyDescent="0.25">
      <c r="A8552">
        <f ca="1">31711.4708736427*(((RANDBETWEEN(3800,4910))))</f>
        <v>148409683.68864778</v>
      </c>
      <c r="B8552">
        <v>174656923.47523534</v>
      </c>
    </row>
    <row r="8553" spans="1:2" x14ac:dyDescent="0.25">
      <c r="A8553">
        <f ca="1">36528.0655521131*(((RANDBETWEEN(3800,4910))))</f>
        <v>140706108.50673974</v>
      </c>
      <c r="B8553">
        <v>150787656.92592192</v>
      </c>
    </row>
    <row r="8554" spans="1:2" x14ac:dyDescent="0.25">
      <c r="A8554">
        <f ca="1">32843.8954966311*(((RANDBETWEEN(3800,4910))))</f>
        <v>136959044.22095186</v>
      </c>
      <c r="B8554">
        <v>174471899.66832235</v>
      </c>
    </row>
    <row r="8555" spans="1:2" x14ac:dyDescent="0.25">
      <c r="A8555">
        <f ca="1">35093.1739633671*(((RANDBETWEEN(3800,4910))))</f>
        <v>151427045.65192887</v>
      </c>
      <c r="B8555">
        <v>174499152.03693333</v>
      </c>
    </row>
    <row r="8556" spans="1:2" x14ac:dyDescent="0.25">
      <c r="A8556">
        <f ca="1">29080.5484115019*(((RANDBETWEEN(3800,4910))))</f>
        <v>111174936.57717188</v>
      </c>
      <c r="B8556">
        <v>151518066.90487495</v>
      </c>
    </row>
    <row r="8557" spans="1:2" x14ac:dyDescent="0.25">
      <c r="A8557">
        <f ca="1">31066.5077706098*(((RANDBETWEEN(3800,4910))))</f>
        <v>121470045.38308448</v>
      </c>
      <c r="B8557">
        <v>173274845.83643308</v>
      </c>
    </row>
    <row r="8558" spans="1:2" x14ac:dyDescent="0.25">
      <c r="A8558">
        <f ca="1">35811.4575140629*(((RANDBETWEEN(3800,4910))))</f>
        <v>142780281.10856876</v>
      </c>
      <c r="B8558">
        <v>145005018.86108339</v>
      </c>
    </row>
    <row r="8559" spans="1:2" x14ac:dyDescent="0.25">
      <c r="A8559">
        <f ca="1">31905.4479740919*(((RANDBETWEEN(3800,4910))))</f>
        <v>130046605.9423985</v>
      </c>
      <c r="B8559">
        <v>161070357.14842069</v>
      </c>
    </row>
    <row r="8560" spans="1:2" x14ac:dyDescent="0.25">
      <c r="A8560">
        <f ca="1">41982.3275119819*(((RANDBETWEEN(3800,4910))))</f>
        <v>185771799.24051988</v>
      </c>
      <c r="B8560">
        <v>153666407.5294573</v>
      </c>
    </row>
    <row r="8561" spans="1:2" x14ac:dyDescent="0.25">
      <c r="A8561">
        <f ca="1">37126.3454786522*(((RANDBETWEEN(3800,4910))))</f>
        <v>180545418.06268576</v>
      </c>
      <c r="B8561">
        <v>157853809.2232565</v>
      </c>
    </row>
    <row r="8562" spans="1:2" x14ac:dyDescent="0.25">
      <c r="A8562">
        <f ca="1">31161.8867334871*(((RANDBETWEEN(3800,4910))))</f>
        <v>145868791.79945305</v>
      </c>
      <c r="B8562">
        <v>197277478.20694354</v>
      </c>
    </row>
    <row r="8563" spans="1:2" x14ac:dyDescent="0.25">
      <c r="A8563">
        <f ca="1">34726.9454348208*(((RANDBETWEEN(3800,4910))))</f>
        <v>170474575.13953531</v>
      </c>
      <c r="B8563">
        <v>178611113.96264404</v>
      </c>
    </row>
    <row r="8564" spans="1:2" x14ac:dyDescent="0.25">
      <c r="A8564">
        <f ca="1">30711.3979255328*(((RANDBETWEEN(3800,4910))))</f>
        <v>140381799.91761047</v>
      </c>
      <c r="B8564">
        <v>156271283.11663765</v>
      </c>
    </row>
    <row r="8565" spans="1:2" x14ac:dyDescent="0.25">
      <c r="A8565">
        <f ca="1">30701.8168308531*(((RANDBETWEEN(3800,4910))))</f>
        <v>123605514.56101444</v>
      </c>
      <c r="B8565">
        <v>193747863.74346527</v>
      </c>
    </row>
    <row r="8566" spans="1:2" x14ac:dyDescent="0.25">
      <c r="A8566">
        <f ca="1">32276.823418397*(((RANDBETWEEN(3800,4910))))</f>
        <v>146698162.43661439</v>
      </c>
      <c r="B8566">
        <v>160407598.2797707</v>
      </c>
    </row>
    <row r="8567" spans="1:2" x14ac:dyDescent="0.25">
      <c r="A8567">
        <f ca="1">31030.3182358987*(((RANDBETWEEN(3800,4910))))</f>
        <v>118504785.34289731</v>
      </c>
      <c r="B8567">
        <v>170403118.81394583</v>
      </c>
    </row>
    <row r="8568" spans="1:2" x14ac:dyDescent="0.25">
      <c r="A8568">
        <f ca="1">31515.8267533555*(((RANDBETWEEN(3800,4910))))</f>
        <v>133185883.85968053</v>
      </c>
      <c r="B8568">
        <v>188207910.86178431</v>
      </c>
    </row>
    <row r="8569" spans="1:2" x14ac:dyDescent="0.25">
      <c r="A8569">
        <f ca="1">32247.3000489355*(((RANDBETWEEN(3800,4910))))</f>
        <v>156109179.53689677</v>
      </c>
      <c r="B8569">
        <v>172420477.50938198</v>
      </c>
    </row>
    <row r="8570" spans="1:2" x14ac:dyDescent="0.25">
      <c r="A8570">
        <f ca="1">32933.9129002245*(((RANDBETWEEN(3800,4910))))</f>
        <v>147939136.74780843</v>
      </c>
      <c r="B8570">
        <v>192434514.6919874</v>
      </c>
    </row>
    <row r="8571" spans="1:2" x14ac:dyDescent="0.25">
      <c r="A8571">
        <f ca="1">34307.5371414938*(((RANDBETWEEN(3800,4910))))</f>
        <v>157780363.31373009</v>
      </c>
      <c r="B8571">
        <v>163992009.70384094</v>
      </c>
    </row>
    <row r="8572" spans="1:2" x14ac:dyDescent="0.25">
      <c r="A8572">
        <f ca="1">29764.0070701178*(((RANDBETWEEN(3800,4910))))</f>
        <v>144623310.35370263</v>
      </c>
      <c r="B8572">
        <v>148822851.09777915</v>
      </c>
    </row>
    <row r="8573" spans="1:2" x14ac:dyDescent="0.25">
      <c r="A8573">
        <f ca="1">32625.6007563583*(((RANDBETWEEN(3800,4910))))</f>
        <v>135363617.5381304</v>
      </c>
      <c r="B8573">
        <v>194355990.67537373</v>
      </c>
    </row>
    <row r="8574" spans="1:2" x14ac:dyDescent="0.25">
      <c r="A8574">
        <f ca="1">31924.4689620972*(((RANDBETWEEN(3800,4910))))</f>
        <v>139541853.83332685</v>
      </c>
      <c r="B8574">
        <v>202247183.90518713</v>
      </c>
    </row>
    <row r="8575" spans="1:2" x14ac:dyDescent="0.25">
      <c r="A8575">
        <f ca="1">31415.7650723516*(((RANDBETWEEN(3800,4910))))</f>
        <v>143538630.61557442</v>
      </c>
      <c r="B8575">
        <v>191429191.50962466</v>
      </c>
    </row>
    <row r="8576" spans="1:2" x14ac:dyDescent="0.25">
      <c r="A8576">
        <f ca="1">36417.0704160964*(((RANDBETWEEN(3800,4910))))</f>
        <v>148435979.01600873</v>
      </c>
      <c r="B8576">
        <v>145126356.04466873</v>
      </c>
    </row>
    <row r="8577" spans="1:2" x14ac:dyDescent="0.25">
      <c r="A8577">
        <f ca="1">31815.940388608*(((RANDBETWEEN(3800,4910))))</f>
        <v>142058173.83513463</v>
      </c>
      <c r="B8577">
        <v>154689788.20136005</v>
      </c>
    </row>
    <row r="8578" spans="1:2" x14ac:dyDescent="0.25">
      <c r="A8578">
        <f ca="1">29454.8393925656*(((RANDBETWEEN(3800,4910))))</f>
        <v>135374441.84823149</v>
      </c>
      <c r="B8578">
        <v>155795208.73960456</v>
      </c>
    </row>
    <row r="8579" spans="1:2" x14ac:dyDescent="0.25">
      <c r="A8579">
        <f ca="1">34384.2888386299*(((RANDBETWEEN(3800,4910))))</f>
        <v>168001635.26554546</v>
      </c>
      <c r="B8579">
        <v>190340231.24831557</v>
      </c>
    </row>
    <row r="8580" spans="1:2" x14ac:dyDescent="0.25">
      <c r="A8580">
        <f ca="1">31178.026154512*(((RANDBETWEEN(3800,4910))))</f>
        <v>131259490.11049542</v>
      </c>
      <c r="B8580">
        <v>145441891.82101095</v>
      </c>
    </row>
    <row r="8581" spans="1:2" x14ac:dyDescent="0.25">
      <c r="A8581">
        <f ca="1">35741.2549128618*(((RANDBETWEEN(3800,4910))))</f>
        <v>136638817.53187063</v>
      </c>
      <c r="B8581">
        <v>190384009.8112663</v>
      </c>
    </row>
    <row r="8582" spans="1:2" x14ac:dyDescent="0.25">
      <c r="A8582">
        <f ca="1">41043.0570032963*(((RANDBETWEEN(3800,4910))))</f>
        <v>157605338.89265779</v>
      </c>
      <c r="B8582">
        <v>145447533.6194295</v>
      </c>
    </row>
    <row r="8583" spans="1:2" x14ac:dyDescent="0.25">
      <c r="A8583">
        <f ca="1">29046.4881708934*(((RANDBETWEEN(3800,4910))))</f>
        <v>110928538.3246419</v>
      </c>
      <c r="B8583">
        <v>165521340.21061513</v>
      </c>
    </row>
    <row r="8584" spans="1:2" x14ac:dyDescent="0.25">
      <c r="A8584">
        <f ca="1">29661.5087228277*(((RANDBETWEEN(3800,4910))))</f>
        <v>120158771.83617486</v>
      </c>
      <c r="B8584">
        <v>161888209.46530735</v>
      </c>
    </row>
    <row r="8585" spans="1:2" x14ac:dyDescent="0.25">
      <c r="A8585">
        <f ca="1">30806.4483478671*(((RANDBETWEEN(3800,4910))))</f>
        <v>121346600.04224844</v>
      </c>
      <c r="B8585">
        <v>152199946.51981705</v>
      </c>
    </row>
    <row r="8586" spans="1:2" x14ac:dyDescent="0.25">
      <c r="A8586">
        <f ca="1">31463.5278523561*(((RANDBETWEEN(3800,4910))))</f>
        <v>141711729.44701192</v>
      </c>
      <c r="B8586">
        <v>156782780.66539091</v>
      </c>
    </row>
    <row r="8587" spans="1:2" x14ac:dyDescent="0.25">
      <c r="A8587">
        <f ca="1">38125.6372753241*(((RANDBETWEEN(3800,4910))))</f>
        <v>156620117.92703122</v>
      </c>
      <c r="B8587">
        <v>158151250.06073871</v>
      </c>
    </row>
    <row r="8588" spans="1:2" x14ac:dyDescent="0.25">
      <c r="A8588">
        <f ca="1">30184.4434486072*(((RANDBETWEEN(3800,4910))))</f>
        <v>125748391.40689774</v>
      </c>
      <c r="B8588">
        <v>172089524.19644764</v>
      </c>
    </row>
    <row r="8589" spans="1:2" x14ac:dyDescent="0.25">
      <c r="A8589">
        <f ca="1">31306.1913394219*(((RANDBETWEEN(3800,4910))))</f>
        <v>127791873.04752025</v>
      </c>
      <c r="B8589">
        <v>145520435.06202167</v>
      </c>
    </row>
    <row r="8590" spans="1:2" x14ac:dyDescent="0.25">
      <c r="A8590">
        <f ca="1">39505.4682013099*(((RANDBETWEEN(3800,4910))))</f>
        <v>166080988.31830692</v>
      </c>
      <c r="B8590">
        <v>156764589.86062014</v>
      </c>
    </row>
    <row r="8591" spans="1:2" x14ac:dyDescent="0.25">
      <c r="A8591">
        <f ca="1">29012.6555328646*(((RANDBETWEEN(3800,4910))))</f>
        <v>131108190.35301508</v>
      </c>
      <c r="B8591">
        <v>176126823.59774312</v>
      </c>
    </row>
    <row r="8592" spans="1:2" x14ac:dyDescent="0.25">
      <c r="A8592">
        <f ca="1">40421.6008314506*(((RANDBETWEEN(3800,4910))))</f>
        <v>163222424.15739778</v>
      </c>
      <c r="B8592">
        <v>159413103.31518394</v>
      </c>
    </row>
    <row r="8593" spans="1:2" x14ac:dyDescent="0.25">
      <c r="A8593">
        <f ca="1">32770.7507981382*(((RANDBETWEEN(3800,4910))))</f>
        <v>128592426.13189444</v>
      </c>
      <c r="B8593">
        <v>155977550.68487611</v>
      </c>
    </row>
    <row r="8594" spans="1:2" x14ac:dyDescent="0.25">
      <c r="A8594">
        <f ca="1">41294.5756560158*(((RANDBETWEEN(3800,4910))))</f>
        <v>180622473.91941297</v>
      </c>
      <c r="B8594">
        <v>162239228.06124395</v>
      </c>
    </row>
    <row r="8595" spans="1:2" x14ac:dyDescent="0.25">
      <c r="A8595">
        <f ca="1">27623.2755623808*(((RANDBETWEEN(3800,4910))))</f>
        <v>122260617.6390976</v>
      </c>
      <c r="B8595">
        <v>153755758.24775618</v>
      </c>
    </row>
    <row r="8596" spans="1:2" x14ac:dyDescent="0.25">
      <c r="A8596">
        <f ca="1">29950.1949031124*(((RANDBETWEEN(3800,4910))))</f>
        <v>130043746.2693142</v>
      </c>
      <c r="B8596">
        <v>152512638.32963324</v>
      </c>
    </row>
    <row r="8597" spans="1:2" x14ac:dyDescent="0.25">
      <c r="A8597">
        <f ca="1">37210.3652957949*(((RANDBETWEEN(3800,4910))))</f>
        <v>153046232.4616046</v>
      </c>
      <c r="B8597">
        <v>156458260.95904791</v>
      </c>
    </row>
    <row r="8598" spans="1:2" x14ac:dyDescent="0.25">
      <c r="A8598">
        <f ca="1">33971.3340772842*(((RANDBETWEEN(3800,4910))))</f>
        <v>160378668.17885858</v>
      </c>
      <c r="B8598">
        <v>152472190.48558128</v>
      </c>
    </row>
    <row r="8599" spans="1:2" x14ac:dyDescent="0.25">
      <c r="A8599">
        <f ca="1">35066.3390825412*(((RANDBETWEEN(3800,4910))))</f>
        <v>155694545.526483</v>
      </c>
      <c r="B8599">
        <v>162262941.84899092</v>
      </c>
    </row>
    <row r="8600" spans="1:2" x14ac:dyDescent="0.25">
      <c r="A8600">
        <f ca="1">33027.8390978094*(((RANDBETWEEN(3800,4910))))</f>
        <v>148195914.0318706</v>
      </c>
      <c r="B8600">
        <v>193437672.67773658</v>
      </c>
    </row>
    <row r="8601" spans="1:2" x14ac:dyDescent="0.25">
      <c r="A8601">
        <f ca="1">30924.7667364566*(((RANDBETWEEN(3800,4910))))</f>
        <v>142625024.18853778</v>
      </c>
      <c r="B8601">
        <v>200229969.53704488</v>
      </c>
    </row>
    <row r="8602" spans="1:2" x14ac:dyDescent="0.25">
      <c r="A8602">
        <f ca="1">31679.0872534113*(((RANDBETWEEN(3800,4910))))</f>
        <v>121330904.18056519</v>
      </c>
      <c r="B8602">
        <v>165307440.17185158</v>
      </c>
    </row>
    <row r="8603" spans="1:2" x14ac:dyDescent="0.25">
      <c r="A8603">
        <f ca="1">39641.3101210651*(((RANDBETWEEN(3800,4910))))</f>
        <v>172320775.09626988</v>
      </c>
      <c r="B8603">
        <v>149017529.02220151</v>
      </c>
    </row>
    <row r="8604" spans="1:2" x14ac:dyDescent="0.25">
      <c r="A8604">
        <f ca="1">33075.7798899663*(((RANDBETWEEN(3800,4910))))</f>
        <v>158962198.15117794</v>
      </c>
      <c r="B8604">
        <v>143821194.01031497</v>
      </c>
    </row>
    <row r="8605" spans="1:2" x14ac:dyDescent="0.25">
      <c r="A8605">
        <f ca="1">33118.9360768278*(((RANDBETWEEN(3800,4910))))</f>
        <v>135655162.17068675</v>
      </c>
      <c r="B8605">
        <v>202713679.58905661</v>
      </c>
    </row>
    <row r="8606" spans="1:2" x14ac:dyDescent="0.25">
      <c r="A8606">
        <f ca="1">35093.1594734523*(((RANDBETWEEN(3800,4910))))</f>
        <v>154550274.32108408</v>
      </c>
      <c r="B8606">
        <v>203243034.32647017</v>
      </c>
    </row>
    <row r="8607" spans="1:2" x14ac:dyDescent="0.25">
      <c r="A8607">
        <f ca="1">33569.5100912184*(((RANDBETWEEN(3800,4910))))</f>
        <v>134546596.44560355</v>
      </c>
      <c r="B8607">
        <v>144240316.33087876</v>
      </c>
    </row>
    <row r="8608" spans="1:2" x14ac:dyDescent="0.25">
      <c r="A8608">
        <f ca="1">38237.3391466459*(((RANDBETWEEN(3800,4910))))</f>
        <v>163770523.56508443</v>
      </c>
      <c r="B8608">
        <v>202418206.27116668</v>
      </c>
    </row>
    <row r="8609" spans="1:2" x14ac:dyDescent="0.25">
      <c r="A8609">
        <f ca="1">32012.7712732056*(((RANDBETWEEN(3800,4910))))</f>
        <v>141912615.05412054</v>
      </c>
      <c r="B8609">
        <v>146791174.9743028</v>
      </c>
    </row>
    <row r="8610" spans="1:2" x14ac:dyDescent="0.25">
      <c r="A8610">
        <f ca="1">36923.8547132835*(((RANDBETWEEN(3800,4910))))</f>
        <v>145627682.98919013</v>
      </c>
      <c r="B8610">
        <v>160939490.13832301</v>
      </c>
    </row>
    <row r="8611" spans="1:2" x14ac:dyDescent="0.25">
      <c r="A8611">
        <f ca="1">39495.6583617256*(((RANDBETWEEN(3800,4910))))</f>
        <v>153993571.95236796</v>
      </c>
      <c r="B8611">
        <v>196367824.90422294</v>
      </c>
    </row>
    <row r="8612" spans="1:2" x14ac:dyDescent="0.25">
      <c r="A8612">
        <f ca="1">31072.0379714407*(((RANDBETWEEN(3800,4910))))</f>
        <v>125375673.21476334</v>
      </c>
      <c r="B8612">
        <v>171430605.33656418</v>
      </c>
    </row>
    <row r="8613" spans="1:2" x14ac:dyDescent="0.25">
      <c r="A8613">
        <f ca="1">32011.2096250114*(((RANDBETWEEN(3800,4910))))</f>
        <v>153781851.03855467</v>
      </c>
      <c r="B8613">
        <v>146936983.26764363</v>
      </c>
    </row>
    <row r="8614" spans="1:2" x14ac:dyDescent="0.25">
      <c r="A8614">
        <f ca="1">32131.7445138369*(((RANDBETWEEN(3800,4910))))</f>
        <v>138937663.27783066</v>
      </c>
      <c r="B8614">
        <v>192760522.88853851</v>
      </c>
    </row>
    <row r="8615" spans="1:2" x14ac:dyDescent="0.25">
      <c r="A8615">
        <f ca="1">39191.2062091142*(((RANDBETWEEN(3800,4910))))</f>
        <v>181533667.16061714</v>
      </c>
      <c r="B8615">
        <v>156386878.31268594</v>
      </c>
    </row>
    <row r="8616" spans="1:2" x14ac:dyDescent="0.25">
      <c r="A8616">
        <f ca="1">31796.2974149471*(((RANDBETWEEN(3800,4910))))</f>
        <v>126835430.3882241</v>
      </c>
      <c r="B8616">
        <v>176684438.90596497</v>
      </c>
    </row>
    <row r="8617" spans="1:2" x14ac:dyDescent="0.25">
      <c r="A8617">
        <f ca="1">42899.7659322473*(((RANDBETWEEN(3800,4910))))</f>
        <v>190260461.9095166</v>
      </c>
      <c r="B8617">
        <v>164331049.77717</v>
      </c>
    </row>
    <row r="8618" spans="1:2" x14ac:dyDescent="0.25">
      <c r="A8618">
        <f ca="1">35873.4729597197*(((RANDBETWEEN(3800,4910))))</f>
        <v>140731634.42098054</v>
      </c>
      <c r="B8618">
        <v>161360037.93799528</v>
      </c>
    </row>
    <row r="8619" spans="1:2" x14ac:dyDescent="0.25">
      <c r="A8619">
        <f ca="1">29657.9068578525*(((RANDBETWEEN(3800,4910))))</f>
        <v>129189842.27280566</v>
      </c>
      <c r="B8619">
        <v>154252098.91442499</v>
      </c>
    </row>
    <row r="8620" spans="1:2" x14ac:dyDescent="0.25">
      <c r="A8620">
        <f ca="1">37891.9085454799*(((RANDBETWEEN(3800,4910))))</f>
        <v>162632071.47719967</v>
      </c>
      <c r="B8620">
        <v>160963445.63254476</v>
      </c>
    </row>
    <row r="8621" spans="1:2" x14ac:dyDescent="0.25">
      <c r="A8621">
        <f ca="1">30785.9401425676*(((RANDBETWEEN(3800,4910))))</f>
        <v>123082188.68998526</v>
      </c>
      <c r="B8621">
        <v>152127620.96213028</v>
      </c>
    </row>
    <row r="8622" spans="1:2" x14ac:dyDescent="0.25">
      <c r="A8622">
        <f ca="1">39651.8878635707*(((RANDBETWEEN(3800,4910))))</f>
        <v>176450900.99288964</v>
      </c>
      <c r="B8622">
        <v>199561936.51997724</v>
      </c>
    </row>
    <row r="8623" spans="1:2" x14ac:dyDescent="0.25">
      <c r="A8623">
        <f ca="1">35560.8853906154*(((RANDBETWEEN(3800,4910))))</f>
        <v>142776954.84332079</v>
      </c>
      <c r="B8623">
        <v>145755318.95495835</v>
      </c>
    </row>
    <row r="8624" spans="1:2" x14ac:dyDescent="0.25">
      <c r="A8624">
        <f ca="1">39206.5751195108*(((RANDBETWEEN(3800,4910))))</f>
        <v>187329015.92102253</v>
      </c>
      <c r="B8624">
        <v>176949314.5480803</v>
      </c>
    </row>
    <row r="8625" spans="1:2" x14ac:dyDescent="0.25">
      <c r="A8625">
        <f ca="1">30887.868439274*(((RANDBETWEEN(3800,4910))))</f>
        <v>120833341.33443996</v>
      </c>
      <c r="B8625">
        <v>149323953.00857121</v>
      </c>
    </row>
    <row r="8626" spans="1:2" x14ac:dyDescent="0.25">
      <c r="A8626">
        <f ca="1">38171.0887581352*(((RANDBETWEEN(3800,4910))))</f>
        <v>148561877.44666204</v>
      </c>
      <c r="B8626">
        <v>148529579.29398507</v>
      </c>
    </row>
    <row r="8627" spans="1:2" x14ac:dyDescent="0.25">
      <c r="A8627">
        <f ca="1">29365.2155790141*(((RANDBETWEEN(3800,4910))))</f>
        <v>123245809.78512232</v>
      </c>
      <c r="B8627">
        <v>170405361.6871857</v>
      </c>
    </row>
    <row r="8628" spans="1:2" x14ac:dyDescent="0.25">
      <c r="A8628">
        <f ca="1">39034.948265397*(((RANDBETWEEN(3800,4910))))</f>
        <v>173666484.83275115</v>
      </c>
      <c r="B8628">
        <v>143686781.06662753</v>
      </c>
    </row>
    <row r="8629" spans="1:2" x14ac:dyDescent="0.25">
      <c r="A8629">
        <f ca="1">33439.2470971685*(((RANDBETWEEN(3800,4910))))</f>
        <v>154623078.57730725</v>
      </c>
      <c r="B8629">
        <v>202050495.92810804</v>
      </c>
    </row>
    <row r="8630" spans="1:2" x14ac:dyDescent="0.25">
      <c r="A8630">
        <f ca="1">41849.4273367791*(((RANDBETWEEN(3800,4910))))</f>
        <v>200500606.37050873</v>
      </c>
      <c r="B8630">
        <v>144364063.82127053</v>
      </c>
    </row>
    <row r="8631" spans="1:2" x14ac:dyDescent="0.25">
      <c r="A8631">
        <f ca="1">39357.9678655336*(((RANDBETWEEN(3800,4910))))</f>
        <v>166995857.65345913</v>
      </c>
      <c r="B8631">
        <v>144605115.74357837</v>
      </c>
    </row>
    <row r="8632" spans="1:2" x14ac:dyDescent="0.25">
      <c r="A8632">
        <f ca="1">37864.6903080655*(((RANDBETWEEN(3800,4910))))</f>
        <v>178191232.58975601</v>
      </c>
      <c r="B8632">
        <v>157554831.86393675</v>
      </c>
    </row>
    <row r="8633" spans="1:2" x14ac:dyDescent="0.25">
      <c r="A8633">
        <f ca="1">32242.082532303*(((RANDBETWEEN(3800,4910))))</f>
        <v>156825489.43712196</v>
      </c>
      <c r="B8633">
        <v>180500174.7541216</v>
      </c>
    </row>
    <row r="8634" spans="1:2" x14ac:dyDescent="0.25">
      <c r="A8634">
        <f ca="1">41255.889166449*(((RANDBETWEEN(3800,4910))))</f>
        <v>177812882.30739519</v>
      </c>
      <c r="B8634">
        <v>184685639.52992707</v>
      </c>
    </row>
    <row r="8635" spans="1:2" x14ac:dyDescent="0.25">
      <c r="A8635">
        <f ca="1">37474.5404675055*(((RANDBETWEEN(3800,4910))))</f>
        <v>178978405.27280638</v>
      </c>
      <c r="B8635">
        <v>199249556.6652469</v>
      </c>
    </row>
    <row r="8636" spans="1:2" x14ac:dyDescent="0.25">
      <c r="A8636">
        <f ca="1">31010.0001094615*(((RANDBETWEEN(3800,4910))))</f>
        <v>126179690.44539866</v>
      </c>
      <c r="B8636">
        <v>163809092.0460071</v>
      </c>
    </row>
    <row r="8637" spans="1:2" x14ac:dyDescent="0.25">
      <c r="A8637">
        <f ca="1">29683.515568788*(((RANDBETWEEN(3800,4910))))</f>
        <v>138147081.45713934</v>
      </c>
      <c r="B8637">
        <v>173329033.34002858</v>
      </c>
    </row>
    <row r="8638" spans="1:2" x14ac:dyDescent="0.25">
      <c r="A8638">
        <f ca="1">38859.0769886916*(((RANDBETWEEN(3800,4910))))</f>
        <v>166511144.89654353</v>
      </c>
      <c r="B8638">
        <v>159399972.58051166</v>
      </c>
    </row>
    <row r="8639" spans="1:2" x14ac:dyDescent="0.25">
      <c r="A8639">
        <f ca="1">37393.68090323*(((RANDBETWEEN(3800,4910))))</f>
        <v>152117493.91433948</v>
      </c>
      <c r="B8639">
        <v>183959583.71875721</v>
      </c>
    </row>
    <row r="8640" spans="1:2" x14ac:dyDescent="0.25">
      <c r="A8640">
        <f ca="1">33244.2000320246*(((RANDBETWEEN(3800,4910))))</f>
        <v>128322612.12361501</v>
      </c>
      <c r="B8640">
        <v>171001091.41668296</v>
      </c>
    </row>
    <row r="8641" spans="1:2" x14ac:dyDescent="0.25">
      <c r="A8641">
        <f ca="1">33428.0744420246*(((RANDBETWEEN(3800,4910))))</f>
        <v>135651126.08573571</v>
      </c>
      <c r="B8641">
        <v>149263377.85792428</v>
      </c>
    </row>
    <row r="8642" spans="1:2" x14ac:dyDescent="0.25">
      <c r="A8642">
        <f ca="1">36373.8850949662*(((RANDBETWEEN(3800,4910))))</f>
        <v>160372459.38370591</v>
      </c>
      <c r="B8642">
        <v>161021621.48443019</v>
      </c>
    </row>
    <row r="8643" spans="1:2" x14ac:dyDescent="0.25">
      <c r="A8643">
        <f ca="1">28927.3840916449*(((RANDBETWEEN(3800,4910))))</f>
        <v>113916038.55289748</v>
      </c>
      <c r="B8643">
        <v>144000854.36862016</v>
      </c>
    </row>
    <row r="8644" spans="1:2" x14ac:dyDescent="0.25">
      <c r="A8644">
        <f ca="1">31032.3485699606*(((RANDBETWEEN(3800,4910))))</f>
        <v>132818451.87943123</v>
      </c>
      <c r="B8644">
        <v>192920859.20882398</v>
      </c>
    </row>
    <row r="8645" spans="1:2" x14ac:dyDescent="0.25">
      <c r="A8645">
        <f ca="1">32749.109512518*(((RANDBETWEEN(3800,4910))))</f>
        <v>133288875.71594806</v>
      </c>
      <c r="B8645">
        <v>155612450.59938002</v>
      </c>
    </row>
    <row r="8646" spans="1:2" x14ac:dyDescent="0.25">
      <c r="A8646">
        <f ca="1">40036.5284776926*(((RANDBETWEEN(3800,4910))))</f>
        <v>193096176.84791136</v>
      </c>
      <c r="B8646">
        <v>154532724.62128082</v>
      </c>
    </row>
    <row r="8647" spans="1:2" x14ac:dyDescent="0.25">
      <c r="A8647">
        <f ca="1">28986.7472012409*(((RANDBETWEEN(3800,4910))))</f>
        <v>122816847.89165778</v>
      </c>
      <c r="B8647">
        <v>163720667.64312398</v>
      </c>
    </row>
    <row r="8648" spans="1:2" x14ac:dyDescent="0.25">
      <c r="A8648">
        <f ca="1">37764.6266592505*(((RANDBETWEEN(3800,4910))))</f>
        <v>170507289.36651614</v>
      </c>
      <c r="B8648">
        <v>184693356.2301971</v>
      </c>
    </row>
    <row r="8649" spans="1:2" x14ac:dyDescent="0.25">
      <c r="A8649">
        <f ca="1">28574.2127498742*(((RANDBETWEEN(3800,4910))))</f>
        <v>132355753.45741743</v>
      </c>
      <c r="B8649">
        <v>159798116.19102779</v>
      </c>
    </row>
    <row r="8650" spans="1:2" x14ac:dyDescent="0.25">
      <c r="A8650">
        <f ca="1">33960.7889688447*(((RANDBETWEEN(3800,4910))))</f>
        <v>137541195.32382104</v>
      </c>
      <c r="B8650">
        <v>192035496.16293257</v>
      </c>
    </row>
    <row r="8651" spans="1:2" x14ac:dyDescent="0.25">
      <c r="A8651">
        <f ca="1">29672.8977935838*(((RANDBETWEEN(3800,4910))))</f>
        <v>124655843.63084573</v>
      </c>
      <c r="B8651">
        <v>166103903.43470228</v>
      </c>
    </row>
    <row r="8652" spans="1:2" x14ac:dyDescent="0.25">
      <c r="A8652">
        <f ca="1">30352.3438751245*(((RANDBETWEEN(3800,4910))))</f>
        <v>129088518.50090469</v>
      </c>
      <c r="B8652">
        <v>178146780.5500389</v>
      </c>
    </row>
    <row r="8653" spans="1:2" x14ac:dyDescent="0.25">
      <c r="A8653">
        <f ca="1">32435.5692749621*(((RANDBETWEEN(3800,4910))))</f>
        <v>154458180.88736936</v>
      </c>
      <c r="B8653">
        <v>147066627.47742486</v>
      </c>
    </row>
    <row r="8654" spans="1:2" x14ac:dyDescent="0.25">
      <c r="A8654">
        <f ca="1">36198.188644146*(((RANDBETWEEN(3800,4910))))</f>
        <v>174004692.81240994</v>
      </c>
      <c r="B8654">
        <v>162616708.69762212</v>
      </c>
    </row>
    <row r="8655" spans="1:2" x14ac:dyDescent="0.25">
      <c r="A8655">
        <f ca="1">28455.0678499981*(((RANDBETWEEN(3800,4910))))</f>
        <v>121047858.63389203</v>
      </c>
      <c r="B8655">
        <v>145570156.96409392</v>
      </c>
    </row>
    <row r="8656" spans="1:2" x14ac:dyDescent="0.25">
      <c r="A8656">
        <f ca="1">36101.2125996453*(((RANDBETWEEN(3800,4910))))</f>
        <v>154260481.43828458</v>
      </c>
      <c r="B8656">
        <v>181748263.07329065</v>
      </c>
    </row>
    <row r="8657" spans="1:2" x14ac:dyDescent="0.25">
      <c r="A8657">
        <f ca="1">32549.460800425*(((RANDBETWEEN(3800,4910))))</f>
        <v>136121845.06737733</v>
      </c>
      <c r="B8657">
        <v>150950916.8722555</v>
      </c>
    </row>
    <row r="8658" spans="1:2" x14ac:dyDescent="0.25">
      <c r="A8658">
        <f ca="1">36643.6111013097*(((RANDBETWEEN(3800,4910))))</f>
        <v>179773556.06302518</v>
      </c>
      <c r="B8658">
        <v>151571298.38014475</v>
      </c>
    </row>
    <row r="8659" spans="1:2" x14ac:dyDescent="0.25">
      <c r="A8659">
        <f ca="1">41254.3011199621*(((RANDBETWEEN(3800,4910))))</f>
        <v>176527154.49231771</v>
      </c>
      <c r="B8659">
        <v>143657624.60620862</v>
      </c>
    </row>
    <row r="8660" spans="1:2" x14ac:dyDescent="0.25">
      <c r="A8660">
        <f ca="1">33398.5724389393*(((RANDBETWEEN(3800,4910))))</f>
        <v>156071529.00716347</v>
      </c>
      <c r="B8660">
        <v>183894158.23139262</v>
      </c>
    </row>
    <row r="8661" spans="1:2" x14ac:dyDescent="0.25">
      <c r="A8661">
        <f ca="1">34288.188381129*(((RANDBETWEEN(3800,4910))))</f>
        <v>145279054.17084345</v>
      </c>
      <c r="B8661">
        <v>160656710.5294106</v>
      </c>
    </row>
    <row r="8662" spans="1:2" x14ac:dyDescent="0.25">
      <c r="A8662">
        <f ca="1">30736.7698284385*(((RANDBETWEEN(3800,4910))))</f>
        <v>117844775.52223314</v>
      </c>
      <c r="B8662">
        <v>177258906.98135173</v>
      </c>
    </row>
    <row r="8663" spans="1:2" x14ac:dyDescent="0.25">
      <c r="A8663">
        <f ca="1">31441.3950485482*(((RANDBETWEEN(3800,4910))))</f>
        <v>136204123.35031077</v>
      </c>
      <c r="B8663">
        <v>197843503.13648182</v>
      </c>
    </row>
    <row r="8664" spans="1:2" x14ac:dyDescent="0.25">
      <c r="A8664">
        <f ca="1">34845.4471032567*(((RANDBETWEEN(3800,4910))))</f>
        <v>152344294.7354385</v>
      </c>
      <c r="B8664">
        <v>186136623.25090182</v>
      </c>
    </row>
    <row r="8665" spans="1:2" x14ac:dyDescent="0.25">
      <c r="A8665">
        <f ca="1">39439.1714141337*(((RANDBETWEEN(3800,4910))))</f>
        <v>153102863.42966715</v>
      </c>
      <c r="B8665">
        <v>177509095.17690915</v>
      </c>
    </row>
    <row r="8666" spans="1:2" x14ac:dyDescent="0.25">
      <c r="A8666">
        <f ca="1">32993.2204201856*(((RANDBETWEEN(3800,4910))))</f>
        <v>141738874.92511719</v>
      </c>
      <c r="B8666">
        <v>152619486.14781845</v>
      </c>
    </row>
    <row r="8667" spans="1:2" x14ac:dyDescent="0.25">
      <c r="A8667">
        <f ca="1">34771.7883329855*(((RANDBETWEEN(3800,4910))))</f>
        <v>170173132.10163119</v>
      </c>
      <c r="B8667">
        <v>171594979.8083365</v>
      </c>
    </row>
    <row r="8668" spans="1:2" x14ac:dyDescent="0.25">
      <c r="A8668">
        <f ca="1">37490.4460926152*(((RANDBETWEEN(3800,4910))))</f>
        <v>182615962.91712865</v>
      </c>
      <c r="B8668">
        <v>153251328.42772537</v>
      </c>
    </row>
    <row r="8669" spans="1:2" x14ac:dyDescent="0.25">
      <c r="A8669">
        <f ca="1">35442.8422534789*(((RANDBETWEEN(3800,4910))))</f>
        <v>140708083.74631116</v>
      </c>
      <c r="B8669">
        <v>143903742.47727621</v>
      </c>
    </row>
    <row r="8670" spans="1:2" x14ac:dyDescent="0.25">
      <c r="A8670">
        <f ca="1">38346.8838277568*(((RANDBETWEEN(3800,4910))))</f>
        <v>182531167.02012232</v>
      </c>
      <c r="B8670">
        <v>184376578.88702428</v>
      </c>
    </row>
    <row r="8671" spans="1:2" x14ac:dyDescent="0.25">
      <c r="A8671">
        <f ca="1">31962.1012907512*(((RANDBETWEEN(3800,4910))))</f>
        <v>150541497.0794383</v>
      </c>
      <c r="B8671">
        <v>153676731.55713964</v>
      </c>
    </row>
    <row r="8672" spans="1:2" x14ac:dyDescent="0.25">
      <c r="A8672">
        <f ca="1">32640.1602741256*(((RANDBETWEEN(3800,4910))))</f>
        <v>124913893.36907876</v>
      </c>
      <c r="B8672">
        <v>176274181.41750056</v>
      </c>
    </row>
    <row r="8673" spans="1:2" x14ac:dyDescent="0.25">
      <c r="A8673">
        <f ca="1">36321.5332657485*(((RANDBETWEEN(3800,4910))))</f>
        <v>161812430.69890952</v>
      </c>
      <c r="B8673">
        <v>198381587.21005875</v>
      </c>
    </row>
    <row r="8674" spans="1:2" x14ac:dyDescent="0.25">
      <c r="A8674">
        <f ca="1">33004.4837147557*(((RANDBETWEEN(3800,4910))))</f>
        <v>145153719.37749538</v>
      </c>
      <c r="B8674">
        <v>177882529.51235282</v>
      </c>
    </row>
    <row r="8675" spans="1:2" x14ac:dyDescent="0.25">
      <c r="A8675">
        <f ca="1">32962.3802049293*(((RANDBETWEEN(3800,4910))))</f>
        <v>138969394.94398174</v>
      </c>
      <c r="B8675">
        <v>194393528.97104761</v>
      </c>
    </row>
    <row r="8676" spans="1:2" x14ac:dyDescent="0.25">
      <c r="A8676">
        <f ca="1">32151.7755437718*(((RANDBETWEEN(3800,4910))))</f>
        <v>144972355.92686722</v>
      </c>
      <c r="B8676">
        <v>153933076.1394302</v>
      </c>
    </row>
    <row r="8677" spans="1:2" x14ac:dyDescent="0.25">
      <c r="A8677">
        <f ca="1">37572.7174108395*(((RANDBETWEEN(3800,4910))))</f>
        <v>144316807.57503438</v>
      </c>
      <c r="B8677">
        <v>157684168.47547454</v>
      </c>
    </row>
    <row r="8678" spans="1:2" x14ac:dyDescent="0.25">
      <c r="A8678">
        <f ca="1">28993.9170192831*(((RANDBETWEEN(3800,4910))))</f>
        <v>120527713.0491599</v>
      </c>
      <c r="B8678">
        <v>144609051.38229376</v>
      </c>
    </row>
    <row r="8679" spans="1:2" x14ac:dyDescent="0.25">
      <c r="A8679">
        <f ca="1">29954.1426243461*(((RANDBETWEEN(3800,4910))))</f>
        <v>116641431.37920378</v>
      </c>
      <c r="B8679">
        <v>152750384.99848688</v>
      </c>
    </row>
    <row r="8680" spans="1:2" x14ac:dyDescent="0.25">
      <c r="A8680">
        <f ca="1">32813.2397142697*(((RANDBETWEEN(3800,4910))))</f>
        <v>153992533.97906792</v>
      </c>
      <c r="B8680">
        <v>192862776.76450562</v>
      </c>
    </row>
    <row r="8681" spans="1:2" x14ac:dyDescent="0.25">
      <c r="A8681">
        <f ca="1">31598.6751906494*(((RANDBETWEEN(3800,4910))))</f>
        <v>139634545.66747975</v>
      </c>
      <c r="B8681">
        <v>179484597.64555883</v>
      </c>
    </row>
    <row r="8682" spans="1:2" x14ac:dyDescent="0.25">
      <c r="A8682">
        <f ca="1">28900.0297732208*(((RANDBETWEEN(3800,4910))))</f>
        <v>112450015.8476021</v>
      </c>
      <c r="B8682">
        <v>182170284.87196183</v>
      </c>
    </row>
    <row r="8683" spans="1:2" x14ac:dyDescent="0.25">
      <c r="A8683">
        <f ca="1">31253.8702291364*(((RANDBETWEEN(3800,4910))))</f>
        <v>129641053.71045759</v>
      </c>
      <c r="B8683">
        <v>159217850.45048952</v>
      </c>
    </row>
    <row r="8684" spans="1:2" x14ac:dyDescent="0.25">
      <c r="A8684">
        <f ca="1">31786.53599801*(((RANDBETWEEN(3800,4910))))</f>
        <v>141704377.47912863</v>
      </c>
      <c r="B8684">
        <v>166790529.77782151</v>
      </c>
    </row>
    <row r="8685" spans="1:2" x14ac:dyDescent="0.25">
      <c r="A8685">
        <f ca="1">33038.3055422226*(((RANDBETWEEN(3800,4910))))</f>
        <v>147516034.24602401</v>
      </c>
      <c r="B8685">
        <v>187576969.57469583</v>
      </c>
    </row>
    <row r="8686" spans="1:2" x14ac:dyDescent="0.25">
      <c r="A8686">
        <f ca="1">29887.5906939594*(((RANDBETWEEN(3800,4910))))</f>
        <v>138050781.41539833</v>
      </c>
      <c r="B8686">
        <v>166513568.34154642</v>
      </c>
    </row>
    <row r="8687" spans="1:2" x14ac:dyDescent="0.25">
      <c r="A8687">
        <f ca="1">34860.997469867*(((RANDBETWEEN(3800,4910))))</f>
        <v>143941058.55308068</v>
      </c>
      <c r="B8687">
        <v>153425054.55222446</v>
      </c>
    </row>
    <row r="8688" spans="1:2" x14ac:dyDescent="0.25">
      <c r="A8688">
        <f ca="1">33769.1719268802*(((RANDBETWEEN(3800,4910))))</f>
        <v>152366503.73408338</v>
      </c>
      <c r="B8688">
        <v>152539300.15649557</v>
      </c>
    </row>
    <row r="8689" spans="1:2" x14ac:dyDescent="0.25">
      <c r="A8689">
        <f ca="1">32932.1506496026*(((RANDBETWEEN(3800,4910))))</f>
        <v>148556931.58035725</v>
      </c>
      <c r="B8689">
        <v>145447829.3078168</v>
      </c>
    </row>
    <row r="8690" spans="1:2" x14ac:dyDescent="0.25">
      <c r="A8690">
        <f ca="1">31151.0538088368*(((RANDBETWEEN(3800,4910))))</f>
        <v>146441103.95534179</v>
      </c>
      <c r="B8690">
        <v>143447619.37211594</v>
      </c>
    </row>
    <row r="8691" spans="1:2" x14ac:dyDescent="0.25">
      <c r="A8691">
        <f ca="1">29527.8448895253*(((RANDBETWEEN(3800,4910))))</f>
        <v>121831888.01418126</v>
      </c>
      <c r="B8691">
        <v>165916476.45545506</v>
      </c>
    </row>
    <row r="8692" spans="1:2" x14ac:dyDescent="0.25">
      <c r="A8692">
        <f ca="1">33258.7587388678*(((RANDBETWEEN(3800,4910))))</f>
        <v>160473510.91503695</v>
      </c>
      <c r="B8692">
        <v>154615434.85605153</v>
      </c>
    </row>
    <row r="8693" spans="1:2" x14ac:dyDescent="0.25">
      <c r="A8693">
        <f ca="1">37612.4787617829*(((RANDBETWEEN(3800,4910))))</f>
        <v>161846496.11195201</v>
      </c>
      <c r="B8693">
        <v>152985196.00808251</v>
      </c>
    </row>
    <row r="8694" spans="1:2" x14ac:dyDescent="0.25">
      <c r="A8694">
        <f ca="1">28908.6107095299*(((RANDBETWEEN(3800,4910))))</f>
        <v>140177853.33051071</v>
      </c>
      <c r="B8694">
        <v>152448533.38036582</v>
      </c>
    </row>
    <row r="8695" spans="1:2" x14ac:dyDescent="0.25">
      <c r="A8695">
        <f ca="1">30413.6268268157*(((RANDBETWEEN(3800,4910))))</f>
        <v>119130176.2806371</v>
      </c>
      <c r="B8695">
        <v>145071524.02213347</v>
      </c>
    </row>
    <row r="8696" spans="1:2" x14ac:dyDescent="0.25">
      <c r="A8696">
        <f ca="1">35662.6588931204*(((RANDBETWEEN(3800,4910))))</f>
        <v>159768711.84117919</v>
      </c>
      <c r="B8696">
        <v>176192829.38998562</v>
      </c>
    </row>
    <row r="8697" spans="1:2" x14ac:dyDescent="0.25">
      <c r="A8697">
        <f ca="1">30953.2819586811*(((RANDBETWEEN(3800,4910))))</f>
        <v>149040052.6310496</v>
      </c>
      <c r="B8697">
        <v>180118222.91152075</v>
      </c>
    </row>
    <row r="8698" spans="1:2" x14ac:dyDescent="0.25">
      <c r="A8698">
        <f ca="1">38793.2865076919*(((RANDBETWEEN(3800,4910))))</f>
        <v>165724919.96085992</v>
      </c>
      <c r="B8698">
        <v>199305995.62398046</v>
      </c>
    </row>
    <row r="8699" spans="1:2" x14ac:dyDescent="0.25">
      <c r="A8699">
        <f ca="1">30802.9077609056*(((RANDBETWEEN(3800,4910))))</f>
        <v>137072939.53602999</v>
      </c>
      <c r="B8699">
        <v>152099365.68434602</v>
      </c>
    </row>
    <row r="8700" spans="1:2" x14ac:dyDescent="0.25">
      <c r="A8700">
        <f ca="1">36578.9188945635*(((RANDBETWEEN(3800,4910))))</f>
        <v>178139335.01652408</v>
      </c>
      <c r="B8700">
        <v>163104994.85358724</v>
      </c>
    </row>
    <row r="8701" spans="1:2" x14ac:dyDescent="0.25">
      <c r="A8701">
        <f ca="1">33068.9744231339*(((RANDBETWEEN(3800,4910))))</f>
        <v>143519348.99640107</v>
      </c>
      <c r="B8701">
        <v>156363197.179304</v>
      </c>
    </row>
    <row r="8702" spans="1:2" x14ac:dyDescent="0.25">
      <c r="A8702">
        <f ca="1">33513.6640875069*(((RANDBETWEEN(3800,4910))))</f>
        <v>142835236.34095421</v>
      </c>
      <c r="B8702">
        <v>147064820.74107122</v>
      </c>
    </row>
    <row r="8703" spans="1:2" x14ac:dyDescent="0.25">
      <c r="A8703">
        <f ca="1">39576.2083363161*(((RANDBETWEEN(3800,4910))))</f>
        <v>157829918.84522855</v>
      </c>
      <c r="B8703">
        <v>160760505.37034047</v>
      </c>
    </row>
    <row r="8704" spans="1:2" x14ac:dyDescent="0.25">
      <c r="A8704">
        <f ca="1">31228.6980103711*(((RANDBETWEEN(3800,4910))))</f>
        <v>133971114.46449192</v>
      </c>
      <c r="B8704">
        <v>151810766.86396247</v>
      </c>
    </row>
    <row r="8705" spans="1:2" x14ac:dyDescent="0.25">
      <c r="A8705">
        <f ca="1">30670.8905099225*(((RANDBETWEEN(3800,4910))))</f>
        <v>137957665.51363161</v>
      </c>
      <c r="B8705">
        <v>195733522.41449767</v>
      </c>
    </row>
    <row r="8706" spans="1:2" x14ac:dyDescent="0.25">
      <c r="A8706">
        <f ca="1">31988.4366875907*(((RANDBETWEEN(3800,4910))))</f>
        <v>146603005.33922857</v>
      </c>
      <c r="B8706">
        <v>195378503.06918383</v>
      </c>
    </row>
    <row r="8707" spans="1:2" x14ac:dyDescent="0.25">
      <c r="A8707">
        <f ca="1">36580.2191347854*(((RANDBETWEEN(3800,4910))))</f>
        <v>148149887.49588069</v>
      </c>
      <c r="B8707">
        <v>161901158.32099018</v>
      </c>
    </row>
    <row r="8708" spans="1:2" x14ac:dyDescent="0.25">
      <c r="A8708">
        <f ca="1">30107.4021797862*(((RANDBETWEEN(3800,4910))))</f>
        <v>132261817.77580085</v>
      </c>
      <c r="B8708">
        <v>145303355.28457811</v>
      </c>
    </row>
    <row r="8709" spans="1:2" x14ac:dyDescent="0.25">
      <c r="A8709">
        <f ca="1">32451.6104501951*(((RANDBETWEEN(3800,4910))))</f>
        <v>155637923.71913552</v>
      </c>
      <c r="B8709">
        <v>162411062.06037605</v>
      </c>
    </row>
    <row r="8710" spans="1:2" x14ac:dyDescent="0.25">
      <c r="A8710">
        <f ca="1">35861.9519628207*(((RANDBETWEEN(3800,4910))))</f>
        <v>158904309.14725861</v>
      </c>
      <c r="B8710">
        <v>188628180.00712249</v>
      </c>
    </row>
    <row r="8711" spans="1:2" x14ac:dyDescent="0.25">
      <c r="A8711">
        <f ca="1">30532.0514947729*(((RANDBETWEEN(3800,4910))))</f>
        <v>142645744.58357885</v>
      </c>
      <c r="B8711">
        <v>186762606.70235753</v>
      </c>
    </row>
    <row r="8712" spans="1:2" x14ac:dyDescent="0.25">
      <c r="A8712">
        <f ca="1">40575.5588542915*(((RANDBETWEEN(3800,4910))))</f>
        <v>165183100.09582064</v>
      </c>
      <c r="B8712">
        <v>163604148.64184168</v>
      </c>
    </row>
    <row r="8713" spans="1:2" x14ac:dyDescent="0.25">
      <c r="A8713">
        <f ca="1">32345.0012710415*(((RANDBETWEEN(3800,4910))))</f>
        <v>154609106.07557821</v>
      </c>
      <c r="B8713">
        <v>162527715.30560648</v>
      </c>
    </row>
    <row r="8714" spans="1:2" x14ac:dyDescent="0.25">
      <c r="A8714">
        <f ca="1">30705.9295252985*(((RANDBETWEEN(3800,4910))))</f>
        <v>136211503.37422419</v>
      </c>
      <c r="B8714">
        <v>160012951.70934632</v>
      </c>
    </row>
    <row r="8715" spans="1:2" x14ac:dyDescent="0.25">
      <c r="A8715">
        <f ca="1">31235.6799161544*(((RANDBETWEEN(3800,4910))))</f>
        <v>125098898.0641982</v>
      </c>
      <c r="B8715">
        <v>167891639.6901046</v>
      </c>
    </row>
    <row r="8716" spans="1:2" x14ac:dyDescent="0.25">
      <c r="A8716">
        <f ca="1">40426.2081365204*(((RANDBETWEEN(3800,4910))))</f>
        <v>166838960.97941974</v>
      </c>
      <c r="B8716">
        <v>193925801.0836935</v>
      </c>
    </row>
    <row r="8717" spans="1:2" x14ac:dyDescent="0.25">
      <c r="A8717">
        <f ca="1">39642.1494167698*(((RANDBETWEEN(3800,4910))))</f>
        <v>169470188.75669113</v>
      </c>
      <c r="B8717">
        <v>174214594.09435123</v>
      </c>
    </row>
    <row r="8718" spans="1:2" x14ac:dyDescent="0.25">
      <c r="A8718">
        <f ca="1">33027.7028792195*(((RANDBETWEEN(3800,4910))))</f>
        <v>129732816.90957439</v>
      </c>
      <c r="B8718">
        <v>163075591.702851</v>
      </c>
    </row>
    <row r="8719" spans="1:2" x14ac:dyDescent="0.25">
      <c r="A8719">
        <f ca="1">32627.056690306*(((RANDBETWEEN(3800,4910))))</f>
        <v>159742069.55573809</v>
      </c>
      <c r="B8719">
        <v>143444991.69574881</v>
      </c>
    </row>
    <row r="8720" spans="1:2" x14ac:dyDescent="0.25">
      <c r="A8720">
        <f ca="1">34742.4981771062*(((RANDBETWEEN(3800,4910))))</f>
        <v>144980444.89306426</v>
      </c>
      <c r="B8720">
        <v>185454508.79111677</v>
      </c>
    </row>
    <row r="8721" spans="1:2" x14ac:dyDescent="0.25">
      <c r="A8721">
        <f ca="1">34031.8756691351*(((RANDBETWEEN(3800,4910))))</f>
        <v>143988865.95611042</v>
      </c>
      <c r="B8721">
        <v>181948579.31993976</v>
      </c>
    </row>
    <row r="8722" spans="1:2" x14ac:dyDescent="0.25">
      <c r="A8722">
        <f ca="1">30261.8848793427*(((RANDBETWEEN(3800,4910))))</f>
        <v>123135609.57404549</v>
      </c>
      <c r="B8722">
        <v>189560108.0187642</v>
      </c>
    </row>
    <row r="8723" spans="1:2" x14ac:dyDescent="0.25">
      <c r="A8723">
        <f ca="1">36680.3597521715*(((RANDBETWEEN(3800,4910))))</f>
        <v>141659549.3628864</v>
      </c>
      <c r="B8723">
        <v>145863936.85774815</v>
      </c>
    </row>
    <row r="8724" spans="1:2" x14ac:dyDescent="0.25">
      <c r="A8724">
        <f ca="1">37788.8395407476*(((RANDBETWEEN(3800,4910))))</f>
        <v>146847430.45534524</v>
      </c>
      <c r="B8724">
        <v>198395549.79350355</v>
      </c>
    </row>
    <row r="8725" spans="1:2" x14ac:dyDescent="0.25">
      <c r="A8725">
        <f ca="1">33322.5700653728*(((RANDBETWEEN(3800,4910))))</f>
        <v>160181594.30424732</v>
      </c>
      <c r="B8725">
        <v>159923962.47137886</v>
      </c>
    </row>
    <row r="8726" spans="1:2" x14ac:dyDescent="0.25">
      <c r="A8726">
        <f ca="1">32728.028770156*(((RANDBETWEEN(3800,4910))))</f>
        <v>130421194.64907166</v>
      </c>
      <c r="B8726">
        <v>169329936.94491687</v>
      </c>
    </row>
    <row r="8727" spans="1:2" x14ac:dyDescent="0.25">
      <c r="A8727">
        <f ca="1">32223.2251354722*(((RANDBETWEEN(3800,4910))))</f>
        <v>153318105.19457677</v>
      </c>
      <c r="B8727">
        <v>166313097.40376404</v>
      </c>
    </row>
    <row r="8728" spans="1:2" x14ac:dyDescent="0.25">
      <c r="A8728">
        <f ca="1">30378.8268932839*(((RANDBETWEEN(3800,4910))))</f>
        <v>141291923.88066339</v>
      </c>
      <c r="B8728">
        <v>187299849.15494272</v>
      </c>
    </row>
    <row r="8729" spans="1:2" x14ac:dyDescent="0.25">
      <c r="A8729">
        <f ca="1">30341.1004997278*(((RANDBETWEEN(3800,4910))))</f>
        <v>147002631.92118096</v>
      </c>
      <c r="B8729">
        <v>144410901.75751996</v>
      </c>
    </row>
    <row r="8730" spans="1:2" x14ac:dyDescent="0.25">
      <c r="A8730">
        <f ca="1">37382.0361964055*(((RANDBETWEEN(3800,4910))))</f>
        <v>160481081.39116886</v>
      </c>
      <c r="B8730">
        <v>144824432.14567125</v>
      </c>
    </row>
    <row r="8731" spans="1:2" x14ac:dyDescent="0.25">
      <c r="A8731">
        <f ca="1">31327.6871726538*(((RANDBETWEEN(3800,4910))))</f>
        <v>125248093.3162699</v>
      </c>
      <c r="B8731">
        <v>159229439.49080047</v>
      </c>
    </row>
    <row r="8732" spans="1:2" x14ac:dyDescent="0.25">
      <c r="A8732">
        <f ca="1">31919.376705953*(((RANDBETWEEN(3800,4910))))</f>
        <v>148903892.33327088</v>
      </c>
      <c r="B8732">
        <v>158706651.32492921</v>
      </c>
    </row>
    <row r="8733" spans="1:2" x14ac:dyDescent="0.25">
      <c r="A8733">
        <f ca="1">35162.3040451481*(((RANDBETWEEN(3800,4910))))</f>
        <v>164559582.93129355</v>
      </c>
      <c r="B8733">
        <v>186531906.03427228</v>
      </c>
    </row>
    <row r="8734" spans="1:2" x14ac:dyDescent="0.25">
      <c r="A8734">
        <f ca="1">31672.399896153*(((RANDBETWEEN(3800,4910))))</f>
        <v>123363997.5955161</v>
      </c>
      <c r="B8734">
        <v>185363955.89375156</v>
      </c>
    </row>
    <row r="8735" spans="1:2" x14ac:dyDescent="0.25">
      <c r="A8735">
        <f ca="1">32544.2683246619*(((RANDBETWEEN(3800,4910))))</f>
        <v>142218452.57877237</v>
      </c>
      <c r="B8735">
        <v>159393624.25976038</v>
      </c>
    </row>
    <row r="8736" spans="1:2" x14ac:dyDescent="0.25">
      <c r="A8736">
        <f ca="1">30223.376514036*(((RANDBETWEEN(3800,4910))))</f>
        <v>147973651.41272032</v>
      </c>
      <c r="B8736">
        <v>163481953.17657837</v>
      </c>
    </row>
    <row r="8737" spans="1:2" x14ac:dyDescent="0.25">
      <c r="A8737">
        <f ca="1">33020.3808692279*(((RANDBETWEEN(3800,4910))))</f>
        <v>146676531.82111025</v>
      </c>
      <c r="B8737">
        <v>161238945.39896035</v>
      </c>
    </row>
    <row r="8738" spans="1:2" x14ac:dyDescent="0.25">
      <c r="A8738">
        <f ca="1">32478.5714952824*(((RANDBETWEEN(3800,4910))))</f>
        <v>125886943.11571449</v>
      </c>
      <c r="B8738">
        <v>177876196.92404687</v>
      </c>
    </row>
    <row r="8739" spans="1:2" x14ac:dyDescent="0.25">
      <c r="A8739">
        <f ca="1">30947.5749781243*(((RANDBETWEEN(3800,4910))))</f>
        <v>118064998.54154405</v>
      </c>
      <c r="B8739">
        <v>187343508.42487639</v>
      </c>
    </row>
    <row r="8740" spans="1:2" x14ac:dyDescent="0.25">
      <c r="A8740">
        <f ca="1">29443.1537265639*(((RANDBETWEEN(3800,4910))))</f>
        <v>117625399.13762265</v>
      </c>
      <c r="B8740">
        <v>147895141.14441493</v>
      </c>
    </row>
    <row r="8741" spans="1:2" x14ac:dyDescent="0.25">
      <c r="A8741">
        <f ca="1">34083.9631370569*(((RANDBETWEEN(3800,4910))))</f>
        <v>166943251.44530457</v>
      </c>
      <c r="B8741">
        <v>181095843.96218568</v>
      </c>
    </row>
    <row r="8742" spans="1:2" x14ac:dyDescent="0.25">
      <c r="A8742">
        <f ca="1">39493.9509586118*(((RANDBETWEEN(3800,4910))))</f>
        <v>167335870.21163803</v>
      </c>
      <c r="B8742">
        <v>190623275.80534557</v>
      </c>
    </row>
    <row r="8743" spans="1:2" x14ac:dyDescent="0.25">
      <c r="A8743">
        <f ca="1">33344.9467509402*(((RANDBETWEEN(3800,4910))))</f>
        <v>150185640.16623473</v>
      </c>
      <c r="B8743">
        <v>155953516.43496931</v>
      </c>
    </row>
    <row r="8744" spans="1:2" x14ac:dyDescent="0.25">
      <c r="A8744">
        <f ca="1">27806.6873907691*(((RANDBETWEEN(3800,4910))))</f>
        <v>116788087.04123028</v>
      </c>
      <c r="B8744">
        <v>167375019.03316379</v>
      </c>
    </row>
    <row r="8745" spans="1:2" x14ac:dyDescent="0.25">
      <c r="A8745">
        <f ca="1">37960.0359696475*(((RANDBETWEEN(3800,4910))))</f>
        <v>145538777.90762869</v>
      </c>
      <c r="B8745">
        <v>153824723.4600789</v>
      </c>
    </row>
    <row r="8746" spans="1:2" x14ac:dyDescent="0.25">
      <c r="A8746">
        <f ca="1">30241.6851151846*(((RANDBETWEEN(3800,4910))))</f>
        <v>132519064.17473873</v>
      </c>
      <c r="B8746">
        <v>173274179.49642345</v>
      </c>
    </row>
    <row r="8747" spans="1:2" x14ac:dyDescent="0.25">
      <c r="A8747">
        <f ca="1">33036.8605720106*(((RANDBETWEEN(3800,4910))))</f>
        <v>147906024.78089142</v>
      </c>
      <c r="B8747">
        <v>168347237.08442312</v>
      </c>
    </row>
    <row r="8748" spans="1:2" x14ac:dyDescent="0.25">
      <c r="A8748">
        <f ca="1">31210.3478509658*(((RANDBETWEEN(3800,4910))))</f>
        <v>122875139.48925236</v>
      </c>
      <c r="B8748">
        <v>144135269.47000527</v>
      </c>
    </row>
    <row r="8749" spans="1:2" x14ac:dyDescent="0.25">
      <c r="A8749">
        <f ca="1">29427.3254718039*(((RANDBETWEEN(3800,4910))))</f>
        <v>128391421.0334802</v>
      </c>
      <c r="B8749">
        <v>147365307.92173707</v>
      </c>
    </row>
    <row r="8750" spans="1:2" x14ac:dyDescent="0.25">
      <c r="A8750">
        <f ca="1">33839.5691681947*(((RANDBETWEEN(3800,4910))))</f>
        <v>157083280.07875985</v>
      </c>
      <c r="B8750">
        <v>183033090.01952377</v>
      </c>
    </row>
    <row r="8751" spans="1:2" x14ac:dyDescent="0.25">
      <c r="A8751">
        <f ca="1">31602.4616946559*(((RANDBETWEEN(3800,4910))))</f>
        <v>135448150.82329521</v>
      </c>
      <c r="B8751">
        <v>145285145.42709699</v>
      </c>
    </row>
    <row r="8752" spans="1:2" x14ac:dyDescent="0.25">
      <c r="A8752">
        <f ca="1">32454.7750903893*(((RANDBETWEEN(3800,4910))))</f>
        <v>143352741.57424936</v>
      </c>
      <c r="B8752">
        <v>180011111.65659773</v>
      </c>
    </row>
    <row r="8753" spans="1:2" x14ac:dyDescent="0.25">
      <c r="A8753">
        <f ca="1">31227.0649988038*(((RANDBETWEEN(3800,4910))))</f>
        <v>147766471.57433951</v>
      </c>
      <c r="B8753">
        <v>156608367.95736465</v>
      </c>
    </row>
    <row r="8754" spans="1:2" x14ac:dyDescent="0.25">
      <c r="A8754">
        <f ca="1">37577.3924617924*(((RANDBETWEEN(3800,4910))))</f>
        <v>177214982.84981298</v>
      </c>
      <c r="B8754">
        <v>146493121.23452288</v>
      </c>
    </row>
    <row r="8755" spans="1:2" x14ac:dyDescent="0.25">
      <c r="A8755">
        <f ca="1">31917.7594484947*(((RANDBETWEEN(3800,4910))))</f>
        <v>127990215.38846356</v>
      </c>
      <c r="B8755">
        <v>147109794.34854442</v>
      </c>
    </row>
    <row r="8756" spans="1:2" x14ac:dyDescent="0.25">
      <c r="A8756">
        <f ca="1">31288.5685727879*(((RANDBETWEEN(3800,4910))))</f>
        <v>124591080.05684161</v>
      </c>
      <c r="B8756">
        <v>143242985.05890054</v>
      </c>
    </row>
    <row r="8757" spans="1:2" x14ac:dyDescent="0.25">
      <c r="A8757">
        <f ca="1">30273.8616823875*(((RANDBETWEEN(3800,4910))))</f>
        <v>141651398.81189132</v>
      </c>
      <c r="B8757">
        <v>162999600.24076182</v>
      </c>
    </row>
    <row r="8758" spans="1:2" x14ac:dyDescent="0.25">
      <c r="A8758">
        <f ca="1">29331.7146114397*(((RANDBETWEEN(3800,4910))))</f>
        <v>123075874.5096008</v>
      </c>
      <c r="B8758">
        <v>178236801.23684663</v>
      </c>
    </row>
    <row r="8759" spans="1:2" x14ac:dyDescent="0.25">
      <c r="A8759">
        <f ca="1">33836.0831815882*(((RANDBETWEEN(3800,4910))))</f>
        <v>151382636.15442559</v>
      </c>
      <c r="B8759">
        <v>144706329.17296031</v>
      </c>
    </row>
    <row r="8760" spans="1:2" x14ac:dyDescent="0.25">
      <c r="A8760">
        <f ca="1">38345.6257493427*(((RANDBETWEEN(3800,4910))))</f>
        <v>164234315.08443469</v>
      </c>
      <c r="B8760">
        <v>203444861.05020565</v>
      </c>
    </row>
    <row r="8761" spans="1:2" x14ac:dyDescent="0.25">
      <c r="A8761">
        <f ca="1">30006.1435765153*(((RANDBETWEEN(3800,4910))))</f>
        <v>132117050.16739719</v>
      </c>
      <c r="B8761">
        <v>202721663.61151627</v>
      </c>
    </row>
    <row r="8762" spans="1:2" x14ac:dyDescent="0.25">
      <c r="A8762">
        <f ca="1">33324.0554225367*(((RANDBETWEEN(3800,4910))))</f>
        <v>140994078.49275264</v>
      </c>
      <c r="B8762">
        <v>148588189.34032056</v>
      </c>
    </row>
    <row r="8763" spans="1:2" x14ac:dyDescent="0.25">
      <c r="A8763">
        <f ca="1">30015.6385836489*(((RANDBETWEEN(3800,4910))))</f>
        <v>134680170.32483265</v>
      </c>
      <c r="B8763">
        <v>180029210.26787865</v>
      </c>
    </row>
    <row r="8764" spans="1:2" x14ac:dyDescent="0.25">
      <c r="A8764">
        <f ca="1">29243.1484441148*(((RANDBETWEEN(3800,4910))))</f>
        <v>131038548.17807828</v>
      </c>
      <c r="B8764">
        <v>154712165.91247052</v>
      </c>
    </row>
    <row r="8765" spans="1:2" x14ac:dyDescent="0.25">
      <c r="A8765">
        <f ca="1">41499.1604562761*(((RANDBETWEEN(3800,4910))))</f>
        <v>170727546.11712003</v>
      </c>
      <c r="B8765">
        <v>188317520.7636568</v>
      </c>
    </row>
    <row r="8766" spans="1:2" x14ac:dyDescent="0.25">
      <c r="A8766">
        <f ca="1">31649.5365425935*(((RANDBETWEEN(3800,4910))))</f>
        <v>147550139.36157113</v>
      </c>
      <c r="B8766">
        <v>152531272.6321851</v>
      </c>
    </row>
    <row r="8767" spans="1:2" x14ac:dyDescent="0.25">
      <c r="A8767">
        <f ca="1">39920.7499746314*(((RANDBETWEEN(3800,4910))))</f>
        <v>160201969.64819589</v>
      </c>
      <c r="B8767">
        <v>195844388.4347865</v>
      </c>
    </row>
    <row r="8768" spans="1:2" x14ac:dyDescent="0.25">
      <c r="A8768">
        <f ca="1">32795.7633628704*(((RANDBETWEEN(3800,4910))))</f>
        <v>152762665.74425036</v>
      </c>
      <c r="B8768">
        <v>143317175.22002199</v>
      </c>
    </row>
    <row r="8769" spans="1:2" x14ac:dyDescent="0.25">
      <c r="A8769">
        <f ca="1">31936.8777397866*(((RANDBETWEEN(3800,4910))))</f>
        <v>154893857.03796488</v>
      </c>
      <c r="B8769">
        <v>168200182.51039323</v>
      </c>
    </row>
    <row r="8770" spans="1:2" x14ac:dyDescent="0.25">
      <c r="A8770">
        <f ca="1">36959.0078077404*(((RANDBETWEEN(3800,4910))))</f>
        <v>151975440.10542855</v>
      </c>
      <c r="B8770">
        <v>177741591.14891446</v>
      </c>
    </row>
    <row r="8771" spans="1:2" x14ac:dyDescent="0.25">
      <c r="A8771">
        <f ca="1">40107.8144335163*(((RANDBETWEEN(3800,4910))))</f>
        <v>183814113.54880509</v>
      </c>
      <c r="B8771">
        <v>170612233.92093837</v>
      </c>
    </row>
    <row r="8772" spans="1:2" x14ac:dyDescent="0.25">
      <c r="A8772">
        <f ca="1">30432.1365634915*(((RANDBETWEEN(3800,4910))))</f>
        <v>126567255.96756129</v>
      </c>
      <c r="B8772">
        <v>167094503.37908241</v>
      </c>
    </row>
    <row r="8773" spans="1:2" x14ac:dyDescent="0.25">
      <c r="A8773">
        <f ca="1">28264.9768454999*(((RANDBETWEEN(3800,4910))))</f>
        <v>114303566.36320172</v>
      </c>
      <c r="B8773">
        <v>156577640.81761861</v>
      </c>
    </row>
    <row r="8774" spans="1:2" x14ac:dyDescent="0.25">
      <c r="A8774">
        <f ca="1">33555.2555489247*(((RANDBETWEEN(3800,4910))))</f>
        <v>155696385.74701071</v>
      </c>
      <c r="B8774">
        <v>160362559.12009102</v>
      </c>
    </row>
    <row r="8775" spans="1:2" x14ac:dyDescent="0.25">
      <c r="A8775">
        <f ca="1">31303.3870717436*(((RANDBETWEEN(3800,4910))))</f>
        <v>134166316.98949312</v>
      </c>
      <c r="B8775">
        <v>185614414.73695466</v>
      </c>
    </row>
    <row r="8776" spans="1:2" x14ac:dyDescent="0.25">
      <c r="A8776">
        <f ca="1">31657.2774489956*(((RANDBETWEEN(3800,4910))))</f>
        <v>135714748.42384413</v>
      </c>
      <c r="B8776">
        <v>166904127.61601451</v>
      </c>
    </row>
    <row r="8777" spans="1:2" x14ac:dyDescent="0.25">
      <c r="A8777">
        <f ca="1">32906.1034618727*(((RANDBETWEEN(3800,4910))))</f>
        <v>153671503.1669459</v>
      </c>
      <c r="B8777">
        <v>175792392.21858591</v>
      </c>
    </row>
    <row r="8778" spans="1:2" x14ac:dyDescent="0.25">
      <c r="A8778">
        <f ca="1">29158.9649002418*(((RANDBETWEEN(3800,4910))))</f>
        <v>139088262.57415324</v>
      </c>
      <c r="B8778">
        <v>168737027.64325953</v>
      </c>
    </row>
    <row r="8779" spans="1:2" x14ac:dyDescent="0.25">
      <c r="A8779">
        <f ca="1">39756.7923418152*(((RANDBETWEEN(3800,4910))))</f>
        <v>176202103.65892515</v>
      </c>
      <c r="B8779">
        <v>168403762.58353472</v>
      </c>
    </row>
    <row r="8780" spans="1:2" x14ac:dyDescent="0.25">
      <c r="A8780">
        <f ca="1">31664.2453655334*(((RANDBETWEEN(3800,4910))))</f>
        <v>148695296.23654467</v>
      </c>
      <c r="B8780">
        <v>159397826.1520074</v>
      </c>
    </row>
    <row r="8781" spans="1:2" x14ac:dyDescent="0.25">
      <c r="A8781">
        <f ca="1">27747.6962360963*(((RANDBETWEEN(3800,4910))))</f>
        <v>115707893.30452172</v>
      </c>
      <c r="B8781">
        <v>154454695.17998195</v>
      </c>
    </row>
    <row r="8782" spans="1:2" x14ac:dyDescent="0.25">
      <c r="A8782">
        <f ca="1">29020.6127399455*(((RANDBETWEEN(3800,4910))))</f>
        <v>116866007.50376034</v>
      </c>
      <c r="B8782">
        <v>175523003.60956734</v>
      </c>
    </row>
    <row r="8783" spans="1:2" x14ac:dyDescent="0.25">
      <c r="A8783">
        <f ca="1">40015.6448950757*(((RANDBETWEEN(3800,4910))))</f>
        <v>174628274.32211047</v>
      </c>
      <c r="B8783">
        <v>149520938.02590609</v>
      </c>
    </row>
    <row r="8784" spans="1:2" x14ac:dyDescent="0.25">
      <c r="A8784">
        <f ca="1">32069.3825254591*(((RANDBETWEEN(3800,4910))))</f>
        <v>133440700.68843521</v>
      </c>
      <c r="B8784">
        <v>150442961.58224815</v>
      </c>
    </row>
    <row r="8785" spans="1:2" x14ac:dyDescent="0.25">
      <c r="A8785">
        <f ca="1">35992.9553719358*(((RANDBETWEEN(3800,4910))))</f>
        <v>171182495.74892682</v>
      </c>
      <c r="B8785">
        <v>151101628.47364613</v>
      </c>
    </row>
    <row r="8786" spans="1:2" x14ac:dyDescent="0.25">
      <c r="A8786">
        <f ca="1">31656.8878936951*(((RANDBETWEEN(3800,4910))))</f>
        <v>123335235.23383597</v>
      </c>
      <c r="B8786">
        <v>176590330.38816008</v>
      </c>
    </row>
    <row r="8787" spans="1:2" x14ac:dyDescent="0.25">
      <c r="A8787">
        <f ca="1">33855.3994660456*(((RANDBETWEEN(3800,4910))))</f>
        <v>142091111.55899352</v>
      </c>
      <c r="B8787">
        <v>164696825.95733535</v>
      </c>
    </row>
    <row r="8788" spans="1:2" x14ac:dyDescent="0.25">
      <c r="A8788">
        <f ca="1">40154.5041855057*(((RANDBETWEEN(3800,4910))))</f>
        <v>153631133.01374486</v>
      </c>
      <c r="B8788">
        <v>161870035.06983954</v>
      </c>
    </row>
    <row r="8789" spans="1:2" x14ac:dyDescent="0.25">
      <c r="A8789">
        <f ca="1">30903.9145122518*(((RANDBETWEEN(3800,4910))))</f>
        <v>124790006.80047262</v>
      </c>
      <c r="B8789">
        <v>162112005.64265949</v>
      </c>
    </row>
    <row r="8790" spans="1:2" x14ac:dyDescent="0.25">
      <c r="A8790">
        <f ca="1">32712.1302493314*(((RANDBETWEEN(3800,4910))))</f>
        <v>158490271.0580104</v>
      </c>
      <c r="B8790">
        <v>151168242.23579162</v>
      </c>
    </row>
    <row r="8791" spans="1:2" x14ac:dyDescent="0.25">
      <c r="A8791">
        <f ca="1">31657.9751863048*(((RANDBETWEEN(3800,4910))))</f>
        <v>137363954.33337656</v>
      </c>
      <c r="B8791">
        <v>144818529.52073646</v>
      </c>
    </row>
    <row r="8792" spans="1:2" x14ac:dyDescent="0.25">
      <c r="A8792">
        <f ca="1">30603.1263422659*(((RANDBETWEEN(3800,4910))))</f>
        <v>124187486.69691494</v>
      </c>
      <c r="B8792">
        <v>150404873.38600013</v>
      </c>
    </row>
    <row r="8793" spans="1:2" x14ac:dyDescent="0.25">
      <c r="A8793">
        <f ca="1">35701.7537851955*(((RANDBETWEEN(3800,4910))))</f>
        <v>155445435.98074111</v>
      </c>
      <c r="B8793">
        <v>143770210.48469535</v>
      </c>
    </row>
    <row r="8794" spans="1:2" x14ac:dyDescent="0.25">
      <c r="A8794">
        <f ca="1">31056.0345502322*(((RANDBETWEEN(3800,4910))))</f>
        <v>129162047.69441581</v>
      </c>
      <c r="B8794">
        <v>148283829.91269362</v>
      </c>
    </row>
    <row r="8795" spans="1:2" x14ac:dyDescent="0.25">
      <c r="A8795">
        <f ca="1">32700.3465825354*(((RANDBETWEEN(3800,4910))))</f>
        <v>130212780.09165595</v>
      </c>
      <c r="B8795">
        <v>145930473.23889202</v>
      </c>
    </row>
    <row r="8796" spans="1:2" x14ac:dyDescent="0.25">
      <c r="A8796">
        <f ca="1">30814.4912404961*(((RANDBETWEEN(3800,4910))))</f>
        <v>146985123.21716622</v>
      </c>
      <c r="B8796">
        <v>161942169.77028751</v>
      </c>
    </row>
    <row r="8797" spans="1:2" x14ac:dyDescent="0.25">
      <c r="A8797">
        <f ca="1">37317.0527914774*(((RANDBETWEEN(3800,4910))))</f>
        <v>182293802.88636726</v>
      </c>
      <c r="B8797">
        <v>156321170.33455938</v>
      </c>
    </row>
    <row r="8798" spans="1:2" x14ac:dyDescent="0.25">
      <c r="A8798">
        <f ca="1">30246.1147447586*(((RANDBETWEEN(3800,4910))))</f>
        <v>120077075.53669161</v>
      </c>
      <c r="B8798">
        <v>150806852.12799114</v>
      </c>
    </row>
    <row r="8799" spans="1:2" x14ac:dyDescent="0.25">
      <c r="A8799">
        <f ca="1">37411.5654801096*(((RANDBETWEEN(3800,4910))))</f>
        <v>169549214.75585681</v>
      </c>
      <c r="B8799">
        <v>150331777.34393799</v>
      </c>
    </row>
    <row r="8800" spans="1:2" x14ac:dyDescent="0.25">
      <c r="A8800">
        <f ca="1">27489.5455412844*(((RANDBETWEEN(3800,4910))))</f>
        <v>126891742.21856877</v>
      </c>
      <c r="B8800">
        <v>165307051.08997765</v>
      </c>
    </row>
    <row r="8801" spans="1:2" x14ac:dyDescent="0.25">
      <c r="A8801">
        <f ca="1">29061.4997346455*(((RANDBETWEEN(3800,4910))))</f>
        <v>110608067.99006088</v>
      </c>
      <c r="B8801">
        <v>191520233.03623214</v>
      </c>
    </row>
    <row r="8802" spans="1:2" x14ac:dyDescent="0.25">
      <c r="A8802">
        <f ca="1">37101.8934498254*(((RANDBETWEEN(3800,4910))))</f>
        <v>182058991.1582934</v>
      </c>
      <c r="B8802">
        <v>187646529.72903335</v>
      </c>
    </row>
    <row r="8803" spans="1:2" x14ac:dyDescent="0.25">
      <c r="A8803">
        <f ca="1">30705.477196014*(((RANDBETWEEN(3800,4910))))</f>
        <v>142749763.48426893</v>
      </c>
      <c r="B8803">
        <v>147792838.85301509</v>
      </c>
    </row>
    <row r="8804" spans="1:2" x14ac:dyDescent="0.25">
      <c r="A8804">
        <f ca="1">31329.6050518307*(((RANDBETWEEN(3800,4910))))</f>
        <v>146309255.59204921</v>
      </c>
      <c r="B8804">
        <v>194867477.0212715</v>
      </c>
    </row>
    <row r="8805" spans="1:2" x14ac:dyDescent="0.25">
      <c r="A8805">
        <f ca="1">32191.2167534182*(((RANDBETWEEN(3800,4910))))</f>
        <v>141255059.11399889</v>
      </c>
      <c r="B8805">
        <v>161700171.22303766</v>
      </c>
    </row>
    <row r="8806" spans="1:2" x14ac:dyDescent="0.25">
      <c r="A8806">
        <f ca="1">38733.8811365507*(((RANDBETWEEN(3800,4910))))</f>
        <v>180073813.40382436</v>
      </c>
      <c r="B8806">
        <v>151495838.55154362</v>
      </c>
    </row>
    <row r="8807" spans="1:2" x14ac:dyDescent="0.25">
      <c r="A8807">
        <f ca="1">30781.4082216205*(((RANDBETWEEN(3800,4910))))</f>
        <v>133252716.19139507</v>
      </c>
      <c r="B8807">
        <v>148243413.25646436</v>
      </c>
    </row>
    <row r="8808" spans="1:2" x14ac:dyDescent="0.25">
      <c r="A8808">
        <f ca="1">30181.9535257325*(((RANDBETWEEN(3800,4910))))</f>
        <v>142519184.54850882</v>
      </c>
      <c r="B8808">
        <v>148121108.07949197</v>
      </c>
    </row>
    <row r="8809" spans="1:2" x14ac:dyDescent="0.25">
      <c r="A8809">
        <f ca="1">29567.3037668919*(((RANDBETWEEN(3800,4910))))</f>
        <v>132875463.12841201</v>
      </c>
      <c r="B8809">
        <v>169502637.835062</v>
      </c>
    </row>
    <row r="8810" spans="1:2" x14ac:dyDescent="0.25">
      <c r="A8810">
        <f ca="1">29840.6673968334*(((RANDBETWEEN(3800,4910))))</f>
        <v>137028344.68625891</v>
      </c>
      <c r="B8810">
        <v>162391624.66368127</v>
      </c>
    </row>
    <row r="8811" spans="1:2" x14ac:dyDescent="0.25">
      <c r="A8811">
        <f ca="1">32508.9208170418*(((RANDBETWEEN(3800,4910))))</f>
        <v>134456896.49928498</v>
      </c>
      <c r="B8811">
        <v>197262466.49354386</v>
      </c>
    </row>
    <row r="8812" spans="1:2" x14ac:dyDescent="0.25">
      <c r="A8812">
        <f ca="1">40622.7747055901*(((RANDBETWEEN(3800,4910))))</f>
        <v>171265618.15876767</v>
      </c>
      <c r="B8812">
        <v>178558120.36796275</v>
      </c>
    </row>
    <row r="8813" spans="1:2" x14ac:dyDescent="0.25">
      <c r="A8813">
        <f ca="1">32795.770027476*(((RANDBETWEEN(3800,4910))))</f>
        <v>136266424.46416286</v>
      </c>
      <c r="B8813">
        <v>202640359.29784757</v>
      </c>
    </row>
    <row r="8814" spans="1:2" x14ac:dyDescent="0.25">
      <c r="A8814">
        <f ca="1">36154.4156646404*(((RANDBETWEEN(3800,4910))))</f>
        <v>164177201.53313193</v>
      </c>
      <c r="B8814">
        <v>146066896.01345471</v>
      </c>
    </row>
    <row r="8815" spans="1:2" x14ac:dyDescent="0.25">
      <c r="A8815">
        <f ca="1">30030.1405972192*(((RANDBETWEEN(3800,4910))))</f>
        <v>144655187.25680491</v>
      </c>
      <c r="B8815">
        <v>184875500.14701217</v>
      </c>
    </row>
    <row r="8816" spans="1:2" x14ac:dyDescent="0.25">
      <c r="A8816">
        <f ca="1">37797.3330347098*(((RANDBETWEEN(3800,4910))))</f>
        <v>183468254.55048138</v>
      </c>
      <c r="B8816">
        <v>185153753.71256047</v>
      </c>
    </row>
    <row r="8817" spans="1:2" x14ac:dyDescent="0.25">
      <c r="A8817">
        <f ca="1">38985.6764082832*(((RANDBETWEEN(3800,4910))))</f>
        <v>167443480.17357633</v>
      </c>
      <c r="B8817">
        <v>188165664.41301173</v>
      </c>
    </row>
    <row r="8818" spans="1:2" x14ac:dyDescent="0.25">
      <c r="A8818">
        <f ca="1">32056.0152151274*(((RANDBETWEEN(3800,4910))))</f>
        <v>130820598.09293488</v>
      </c>
      <c r="B8818">
        <v>184261727.41993433</v>
      </c>
    </row>
    <row r="8819" spans="1:2" x14ac:dyDescent="0.25">
      <c r="A8819">
        <f ca="1">31235.5399810114*(((RANDBETWEEN(3800,4910))))</f>
        <v>133813053.27865267</v>
      </c>
      <c r="B8819">
        <v>182204822.16903889</v>
      </c>
    </row>
    <row r="8820" spans="1:2" x14ac:dyDescent="0.25">
      <c r="A8820">
        <f ca="1">32496.6484386924*(((RANDBETWEEN(3800,4910))))</f>
        <v>129726620.56726012</v>
      </c>
      <c r="B8820">
        <v>147997166.50032651</v>
      </c>
    </row>
    <row r="8821" spans="1:2" x14ac:dyDescent="0.25">
      <c r="A8821">
        <f ca="1">29873.5945254498*(((RANDBETWEEN(3800,4910))))</f>
        <v>128964307.56636672</v>
      </c>
      <c r="B8821">
        <v>154640813.35105717</v>
      </c>
    </row>
    <row r="8822" spans="1:2" x14ac:dyDescent="0.25">
      <c r="A8822">
        <f ca="1">29358.4189774109*(((RANDBETWEEN(3800,4910))))</f>
        <v>140920411.09157223</v>
      </c>
      <c r="B8822">
        <v>157192391.21296805</v>
      </c>
    </row>
    <row r="8823" spans="1:2" x14ac:dyDescent="0.25">
      <c r="A8823">
        <f ca="1">31006.2626076228*(((RANDBETWEEN(3800,4910))))</f>
        <v>129544165.17464797</v>
      </c>
      <c r="B8823">
        <v>144682102.09223253</v>
      </c>
    </row>
    <row r="8824" spans="1:2" x14ac:dyDescent="0.25">
      <c r="A8824">
        <f ca="1">30937.6464898004*(((RANDBETWEEN(3800,4910))))</f>
        <v>132196563.45091707</v>
      </c>
      <c r="B8824">
        <v>179257436.49107686</v>
      </c>
    </row>
    <row r="8825" spans="1:2" x14ac:dyDescent="0.25">
      <c r="A8825">
        <f ca="1">30703.1978508615*(((RANDBETWEEN(3800,4910))))</f>
        <v>128953430.97361811</v>
      </c>
      <c r="B8825">
        <v>191179747.45276743</v>
      </c>
    </row>
    <row r="8826" spans="1:2" x14ac:dyDescent="0.25">
      <c r="A8826">
        <f ca="1">36680.1885152372*(((RANDBETWEEN(3800,4910))))</f>
        <v>164987487.94153738</v>
      </c>
      <c r="B8826">
        <v>195063079.14742431</v>
      </c>
    </row>
    <row r="8827" spans="1:2" x14ac:dyDescent="0.25">
      <c r="A8827">
        <f ca="1">33866.5653731456*(((RANDBETWEEN(3800,4910))))</f>
        <v>132756936.26273063</v>
      </c>
      <c r="B8827">
        <v>151906555.13591456</v>
      </c>
    </row>
    <row r="8828" spans="1:2" x14ac:dyDescent="0.25">
      <c r="A8828">
        <f ca="1">32620.9700359971*(((RANDBETWEEN(3800,4910))))</f>
        <v>128363517.09164858</v>
      </c>
      <c r="B8828">
        <v>153344566.76620039</v>
      </c>
    </row>
    <row r="8829" spans="1:2" x14ac:dyDescent="0.25">
      <c r="A8829">
        <f ca="1">35032.6018355621*(((RANDBETWEEN(3800,4910))))</f>
        <v>142547656.86890212</v>
      </c>
      <c r="B8829">
        <v>167075804.76919419</v>
      </c>
    </row>
    <row r="8830" spans="1:2" x14ac:dyDescent="0.25">
      <c r="A8830">
        <f ca="1">30151.3233282732*(((RANDBETWEEN(3800,4910))))</f>
        <v>115961989.52053875</v>
      </c>
      <c r="B8830">
        <v>147178656.30748415</v>
      </c>
    </row>
    <row r="8831" spans="1:2" x14ac:dyDescent="0.25">
      <c r="A8831">
        <f ca="1">30281.3348920784*(((RANDBETWEEN(3800,4910))))</f>
        <v>128302015.93773611</v>
      </c>
      <c r="B8831">
        <v>153096242.9712429</v>
      </c>
    </row>
    <row r="8832" spans="1:2" x14ac:dyDescent="0.25">
      <c r="A8832">
        <f ca="1">37660.2601126109*(((RANDBETWEEN(3800,4910))))</f>
        <v>156139438.4268848</v>
      </c>
      <c r="B8832">
        <v>157786367.62678248</v>
      </c>
    </row>
    <row r="8833" spans="1:2" x14ac:dyDescent="0.25">
      <c r="A8833">
        <f ca="1">31890.8387180368*(((RANDBETWEEN(3800,4910))))</f>
        <v>129476805.19522929</v>
      </c>
      <c r="B8833">
        <v>166473858.5225296</v>
      </c>
    </row>
    <row r="8834" spans="1:2" x14ac:dyDescent="0.25">
      <c r="A8834">
        <f ca="1">31076.6598339931*(((RANDBETWEEN(3800,4910))))</f>
        <v>126202315.58584599</v>
      </c>
      <c r="B8834">
        <v>143646491.58710045</v>
      </c>
    </row>
    <row r="8835" spans="1:2" x14ac:dyDescent="0.25">
      <c r="A8835">
        <f ca="1">32673.4480960052*(((RANDBETWEEN(3800,4910))))</f>
        <v>125106632.75960407</v>
      </c>
      <c r="B8835">
        <v>152064499.50727528</v>
      </c>
    </row>
    <row r="8836" spans="1:2" x14ac:dyDescent="0.25">
      <c r="A8836">
        <f ca="1">38631.5912133134*(((RANDBETWEEN(3800,4910))))</f>
        <v>172490054.76744416</v>
      </c>
      <c r="B8836">
        <v>176435721.22814399</v>
      </c>
    </row>
    <row r="8837" spans="1:2" x14ac:dyDescent="0.25">
      <c r="A8837">
        <f ca="1">35798.833905857*(((RANDBETWEEN(3800,4910))))</f>
        <v>144126105.30498043</v>
      </c>
      <c r="B8837">
        <v>188055748.09863815</v>
      </c>
    </row>
    <row r="8838" spans="1:2" x14ac:dyDescent="0.25">
      <c r="A8838">
        <f ca="1">30185.1856919152*(((RANDBETWEEN(3800,4910))))</f>
        <v>138731113.44004208</v>
      </c>
      <c r="B8838">
        <v>193008708.03074369</v>
      </c>
    </row>
    <row r="8839" spans="1:2" x14ac:dyDescent="0.25">
      <c r="A8839">
        <f ca="1">29847.9704376669*(((RANDBETWEEN(3800,4910))))</f>
        <v>142404666.95810884</v>
      </c>
      <c r="B8839">
        <v>151724250.66271484</v>
      </c>
    </row>
    <row r="8840" spans="1:2" x14ac:dyDescent="0.25">
      <c r="A8840">
        <f ca="1">33079.9684675591*(((RANDBETWEEN(3800,4910))))</f>
        <v>152399414.73004472</v>
      </c>
      <c r="B8840">
        <v>152589531.2290706</v>
      </c>
    </row>
    <row r="8841" spans="1:2" x14ac:dyDescent="0.25">
      <c r="A8841">
        <f ca="1">33475.3371313557*(((RANDBETWEEN(3800,4910))))</f>
        <v>142738837.52810064</v>
      </c>
      <c r="B8841">
        <v>173021568.23226869</v>
      </c>
    </row>
    <row r="8842" spans="1:2" x14ac:dyDescent="0.25">
      <c r="A8842">
        <f ca="1">32940.3670013646*(((RANDBETWEEN(3800,4910))))</f>
        <v>151953912.97729513</v>
      </c>
      <c r="B8842">
        <v>175819558.28832948</v>
      </c>
    </row>
    <row r="8843" spans="1:2" x14ac:dyDescent="0.25">
      <c r="A8843">
        <f ca="1">28965.94477687*(((RANDBETWEEN(3800,4910))))</f>
        <v>119947977.32101858</v>
      </c>
      <c r="B8843">
        <v>192151545.2747221</v>
      </c>
    </row>
    <row r="8844" spans="1:2" x14ac:dyDescent="0.25">
      <c r="A8844">
        <f ca="1">33501.3771741254*(((RANDBETWEEN(3800,4910))))</f>
        <v>146166508.61070922</v>
      </c>
      <c r="B8844">
        <v>177844852.01057139</v>
      </c>
    </row>
    <row r="8845" spans="1:2" x14ac:dyDescent="0.25">
      <c r="A8845">
        <f ca="1">32106.5814448136*(((RANDBETWEEN(3800,4910))))</f>
        <v>151799917.07107878</v>
      </c>
      <c r="B8845">
        <v>157892067.47826868</v>
      </c>
    </row>
    <row r="8846" spans="1:2" x14ac:dyDescent="0.25">
      <c r="A8846">
        <f ca="1">41314.8807243446*(((RANDBETWEEN(3800,4910))))</f>
        <v>177323468.06888723</v>
      </c>
      <c r="B8846">
        <v>189298496.36839879</v>
      </c>
    </row>
    <row r="8847" spans="1:2" x14ac:dyDescent="0.25">
      <c r="A8847">
        <f ca="1">29989.1344532884*(((RANDBETWEEN(3800,4910))))</f>
        <v>114318580.53593545</v>
      </c>
      <c r="B8847">
        <v>184811302.58707657</v>
      </c>
    </row>
    <row r="8848" spans="1:2" x14ac:dyDescent="0.25">
      <c r="A8848">
        <f ca="1">31047.6709764517*(((RANDBETWEEN(3800,4910))))</f>
        <v>151326348.33922559</v>
      </c>
      <c r="B8848">
        <v>145338903.40715352</v>
      </c>
    </row>
    <row r="8849" spans="1:2" x14ac:dyDescent="0.25">
      <c r="A8849">
        <f ca="1">36488.9690588206*(((RANDBETWEEN(3800,4910))))</f>
        <v>161974533.65210479</v>
      </c>
      <c r="B8849">
        <v>154326847.0375801</v>
      </c>
    </row>
    <row r="8850" spans="1:2" x14ac:dyDescent="0.25">
      <c r="A8850">
        <f ca="1">39126.0761019733*(((RANDBETWEEN(3800,4910))))</f>
        <v>162647098.35590288</v>
      </c>
      <c r="B8850">
        <v>155736138.61452764</v>
      </c>
    </row>
    <row r="8851" spans="1:2" x14ac:dyDescent="0.25">
      <c r="A8851">
        <f ca="1">32103.8927811302*(((RANDBETWEEN(3800,4910))))</f>
        <v>132171726.57991295</v>
      </c>
      <c r="B8851">
        <v>162871437.73676202</v>
      </c>
    </row>
    <row r="8852" spans="1:2" x14ac:dyDescent="0.25">
      <c r="A8852">
        <f ca="1">36130.3367511145*(((RANDBETWEEN(3800,4910))))</f>
        <v>174798569.20189187</v>
      </c>
      <c r="B8852">
        <v>174347888.51373267</v>
      </c>
    </row>
    <row r="8853" spans="1:2" x14ac:dyDescent="0.25">
      <c r="A8853">
        <f ca="1">31666.5909967637*(((RANDBETWEEN(3800,4910))))</f>
        <v>137496338.10794809</v>
      </c>
      <c r="B8853">
        <v>145132791.10669422</v>
      </c>
    </row>
    <row r="8854" spans="1:2" x14ac:dyDescent="0.25">
      <c r="A8854">
        <f ca="1">38807.4056584749*(((RANDBETWEEN(3800,4910))))</f>
        <v>168113681.31251335</v>
      </c>
      <c r="B8854">
        <v>181051242.82225764</v>
      </c>
    </row>
    <row r="8855" spans="1:2" x14ac:dyDescent="0.25">
      <c r="A8855">
        <f ca="1">32608.5634464314*(((RANDBETWEEN(3800,4910))))</f>
        <v>152575468.36585253</v>
      </c>
      <c r="B8855">
        <v>169484026.90819275</v>
      </c>
    </row>
    <row r="8856" spans="1:2" x14ac:dyDescent="0.25">
      <c r="A8856">
        <f ca="1">30847.8909541045*(((RANDBETWEEN(3800,4910))))</f>
        <v>129838773.02582602</v>
      </c>
      <c r="B8856">
        <v>154820155.55308545</v>
      </c>
    </row>
    <row r="8857" spans="1:2" x14ac:dyDescent="0.25">
      <c r="A8857">
        <f ca="1">31146.9906281832*(((RANDBETWEEN(3800,4910))))</f>
        <v>133433707.8511367</v>
      </c>
      <c r="B8857">
        <v>143053261.86355817</v>
      </c>
    </row>
    <row r="8858" spans="1:2" x14ac:dyDescent="0.25">
      <c r="A8858">
        <f ca="1">39900.0640818401*(((RANDBETWEEN(3800,4910))))</f>
        <v>177475485.03602481</v>
      </c>
      <c r="B8858">
        <v>159602816.85264522</v>
      </c>
    </row>
    <row r="8859" spans="1:2" x14ac:dyDescent="0.25">
      <c r="A8859">
        <f ca="1">39740.8835560206*(((RANDBETWEEN(3800,4910))))</f>
        <v>189087123.95954618</v>
      </c>
      <c r="B8859">
        <v>152190553.77795836</v>
      </c>
    </row>
    <row r="8860" spans="1:2" x14ac:dyDescent="0.25">
      <c r="A8860">
        <f ca="1">35797.925624517*(((RANDBETWEEN(3800,4910))))</f>
        <v>168715623.46834856</v>
      </c>
      <c r="B8860">
        <v>150568979.98878276</v>
      </c>
    </row>
    <row r="8861" spans="1:2" x14ac:dyDescent="0.25">
      <c r="A8861">
        <f ca="1">30135.6297634458*(((RANDBETWEEN(3800,4910))))</f>
        <v>120241162.75614877</v>
      </c>
      <c r="B8861">
        <v>146379404.5308055</v>
      </c>
    </row>
    <row r="8862" spans="1:2" x14ac:dyDescent="0.25">
      <c r="A8862">
        <f ca="1">41945.4682966313*(((RANDBETWEEN(3800,4910))))</f>
        <v>191648844.64730844</v>
      </c>
      <c r="B8862">
        <v>185401090.8979685</v>
      </c>
    </row>
    <row r="8863" spans="1:2" x14ac:dyDescent="0.25">
      <c r="A8863">
        <f ca="1">39255.0117597317*(((RANDBETWEEN(3800,4910))))</f>
        <v>152113170.56896019</v>
      </c>
      <c r="B8863">
        <v>184729745.67825618</v>
      </c>
    </row>
    <row r="8864" spans="1:2" x14ac:dyDescent="0.25">
      <c r="A8864">
        <f ca="1">29427.5065825109*(((RANDBETWEEN(3800,4910))))</f>
        <v>123536672.63338059</v>
      </c>
      <c r="B8864">
        <v>166765108.90798151</v>
      </c>
    </row>
    <row r="8865" spans="1:2" x14ac:dyDescent="0.25">
      <c r="A8865">
        <f ca="1">30022.5200784028*(((RANDBETWEEN(3800,4910))))</f>
        <v>118648999.34984772</v>
      </c>
      <c r="B8865">
        <v>144757074.85769504</v>
      </c>
    </row>
    <row r="8866" spans="1:2" x14ac:dyDescent="0.25">
      <c r="A8866">
        <f ca="1">41363.2581047315*(((RANDBETWEEN(3800,4910))))</f>
        <v>179433813.65832534</v>
      </c>
      <c r="B8866">
        <v>194644867.63381329</v>
      </c>
    </row>
    <row r="8867" spans="1:2" x14ac:dyDescent="0.25">
      <c r="A8867">
        <f ca="1">33272.9017439013*(((RANDBETWEEN(3800,4910))))</f>
        <v>141509651.11681232</v>
      </c>
      <c r="B8867">
        <v>154095068.52335736</v>
      </c>
    </row>
    <row r="8868" spans="1:2" x14ac:dyDescent="0.25">
      <c r="A8868">
        <f ca="1">30991.4462277934*(((RANDBETWEEN(3800,4910))))</f>
        <v>118883187.72981532</v>
      </c>
      <c r="B8868">
        <v>143185516.10230476</v>
      </c>
    </row>
    <row r="8869" spans="1:2" x14ac:dyDescent="0.25">
      <c r="A8869">
        <f ca="1">31096.4608486745*(((RANDBETWEEN(3800,4910))))</f>
        <v>132564212.59789954</v>
      </c>
      <c r="B8869">
        <v>202622873.04061019</v>
      </c>
    </row>
    <row r="8870" spans="1:2" x14ac:dyDescent="0.25">
      <c r="A8870">
        <f ca="1">29306.081014495*(((RANDBETWEEN(3800,4910))))</f>
        <v>124140559.17740096</v>
      </c>
      <c r="B8870">
        <v>149714385.26324648</v>
      </c>
    </row>
    <row r="8871" spans="1:2" x14ac:dyDescent="0.25">
      <c r="A8871">
        <f ca="1">30870.0552357083*(((RANDBETWEEN(3800,4910))))</f>
        <v>125178073.98079729</v>
      </c>
      <c r="B8871">
        <v>164594370.1856477</v>
      </c>
    </row>
    <row r="8872" spans="1:2" x14ac:dyDescent="0.25">
      <c r="A8872">
        <f ca="1">34646.0061131984*(((RANDBETWEEN(3800,4910))))</f>
        <v>158886584.03512776</v>
      </c>
      <c r="B8872">
        <v>153897863.73127371</v>
      </c>
    </row>
    <row r="8873" spans="1:2" x14ac:dyDescent="0.25">
      <c r="A8873">
        <f ca="1">38657.7593273499*(((RANDBETWEEN(3800,4910))))</f>
        <v>167117493.57213381</v>
      </c>
      <c r="B8873">
        <v>162832059.41887265</v>
      </c>
    </row>
    <row r="8874" spans="1:2" x14ac:dyDescent="0.25">
      <c r="A8874">
        <f ca="1">37145.4850613949*(((RANDBETWEEN(3800,4910))))</f>
        <v>148507649.27545691</v>
      </c>
      <c r="B8874">
        <v>152556072.51165792</v>
      </c>
    </row>
    <row r="8875" spans="1:2" x14ac:dyDescent="0.25">
      <c r="A8875">
        <f ca="1">39960.5062335027*(((RANDBETWEEN(3800,4910))))</f>
        <v>176185871.98351353</v>
      </c>
      <c r="B8875">
        <v>173460667.60808682</v>
      </c>
    </row>
    <row r="8876" spans="1:2" x14ac:dyDescent="0.25">
      <c r="A8876">
        <f ca="1">40857.6358504346*(((RANDBETWEEN(3800,4910))))</f>
        <v>172868657.28318876</v>
      </c>
      <c r="B8876">
        <v>150969227.6837422</v>
      </c>
    </row>
    <row r="8877" spans="1:2" x14ac:dyDescent="0.25">
      <c r="A8877">
        <f ca="1">27859.9245379195*(((RANDBETWEEN(3800,4910))))</f>
        <v>122416508.41961832</v>
      </c>
      <c r="B8877">
        <v>174212298.81595865</v>
      </c>
    </row>
    <row r="8878" spans="1:2" x14ac:dyDescent="0.25">
      <c r="A8878">
        <f ca="1">32372.1461353581*(((RANDBETWEEN(3800,4910))))</f>
        <v>131333796.87114792</v>
      </c>
      <c r="B8878">
        <v>173259121.90320063</v>
      </c>
    </row>
    <row r="8879" spans="1:2" x14ac:dyDescent="0.25">
      <c r="A8879">
        <f ca="1">35122.9597866718*(((RANDBETWEEN(3800,4910))))</f>
        <v>147937906.62146145</v>
      </c>
      <c r="B8879">
        <v>180769417.52448431</v>
      </c>
    </row>
    <row r="8880" spans="1:2" x14ac:dyDescent="0.25">
      <c r="A8880">
        <f ca="1">29330.186607085*(((RANDBETWEEN(3800,4910))))</f>
        <v>143013989.89614624</v>
      </c>
      <c r="B8880">
        <v>203591742.74241677</v>
      </c>
    </row>
    <row r="8881" spans="1:2" x14ac:dyDescent="0.25">
      <c r="A8881">
        <f ca="1">30053.2991169335*(((RANDBETWEEN(3800,4910))))</f>
        <v>141130292.65311986</v>
      </c>
      <c r="B8881">
        <v>169650393.59367698</v>
      </c>
    </row>
    <row r="8882" spans="1:2" x14ac:dyDescent="0.25">
      <c r="A8882">
        <f ca="1">31829.1474086257*(((RANDBETWEEN(3800,4910))))</f>
        <v>126234398.62260959</v>
      </c>
      <c r="B8882">
        <v>143056158.07247809</v>
      </c>
    </row>
    <row r="8883" spans="1:2" x14ac:dyDescent="0.25">
      <c r="A8883">
        <f ca="1">33296.9538253846*(((RANDBETWEEN(3800,4910))))</f>
        <v>130290980.31872985</v>
      </c>
      <c r="B8883">
        <v>197131457.38651848</v>
      </c>
    </row>
    <row r="8884" spans="1:2" x14ac:dyDescent="0.25">
      <c r="A8884">
        <f ca="1">38859.6102442316*(((RANDBETWEEN(3800,4910))))</f>
        <v>152523970.20860898</v>
      </c>
      <c r="B8884">
        <v>145099495.49887592</v>
      </c>
    </row>
    <row r="8885" spans="1:2" x14ac:dyDescent="0.25">
      <c r="A8885">
        <f ca="1">38500.737867931*(((RANDBETWEEN(3800,4910))))</f>
        <v>173484324.83289722</v>
      </c>
      <c r="B8885">
        <v>153379977.02799529</v>
      </c>
    </row>
    <row r="8886" spans="1:2" x14ac:dyDescent="0.25">
      <c r="A8886">
        <f ca="1">39115.0819227603*(((RANDBETWEEN(3800,4910))))</f>
        <v>151844748.02415556</v>
      </c>
      <c r="B8886">
        <v>186829765.77613938</v>
      </c>
    </row>
    <row r="8887" spans="1:2" x14ac:dyDescent="0.25">
      <c r="A8887">
        <f ca="1">30086.6781858442*(((RANDBETWEEN(3800,4910))))</f>
        <v>118691945.44315554</v>
      </c>
      <c r="B8887">
        <v>173127658.53079444</v>
      </c>
    </row>
    <row r="8888" spans="1:2" x14ac:dyDescent="0.25">
      <c r="A8888">
        <f ca="1">32188.7564847442*(((RANDBETWEEN(3800,4910))))</f>
        <v>125600527.80347197</v>
      </c>
      <c r="B8888">
        <v>175913701.93688795</v>
      </c>
    </row>
    <row r="8889" spans="1:2" x14ac:dyDescent="0.25">
      <c r="A8889">
        <f ca="1">33225.4840216766*(((RANDBETWEEN(3800,4910))))</f>
        <v>146723737.43972367</v>
      </c>
      <c r="B8889">
        <v>169951689.58401531</v>
      </c>
    </row>
    <row r="8890" spans="1:2" x14ac:dyDescent="0.25">
      <c r="A8890">
        <f ca="1">34053.2993703005*(((RANDBETWEEN(3800,4910))))</f>
        <v>161208319.21900272</v>
      </c>
      <c r="B8890">
        <v>198605493.90862456</v>
      </c>
    </row>
    <row r="8891" spans="1:2" x14ac:dyDescent="0.25">
      <c r="A8891">
        <f ca="1">30865.790723879*(((RANDBETWEEN(3800,4910))))</f>
        <v>138278742.44297799</v>
      </c>
      <c r="B8891">
        <v>161098367.33982369</v>
      </c>
    </row>
    <row r="8892" spans="1:2" x14ac:dyDescent="0.25">
      <c r="A8892">
        <f ca="1">31092.6237021949*(((RANDBETWEEN(3800,4910))))</f>
        <v>148249629.81206509</v>
      </c>
      <c r="B8892">
        <v>168557807.35757586</v>
      </c>
    </row>
    <row r="8893" spans="1:2" x14ac:dyDescent="0.25">
      <c r="A8893">
        <f ca="1">34296.9771305817*(((RANDBETWEEN(3800,4910))))</f>
        <v>135370168.73440617</v>
      </c>
      <c r="B8893">
        <v>180464595.37358177</v>
      </c>
    </row>
    <row r="8894" spans="1:2" x14ac:dyDescent="0.25">
      <c r="A8894">
        <f ca="1">32705.2480732541*(((RANDBETWEEN(3800,4910))))</f>
        <v>156690843.51896027</v>
      </c>
      <c r="B8894">
        <v>180394840.36821195</v>
      </c>
    </row>
    <row r="8895" spans="1:2" x14ac:dyDescent="0.25">
      <c r="A8895">
        <f ca="1">30547.6449350843*(((RANDBETWEEN(3800,4910))))</f>
        <v>130377348.58293965</v>
      </c>
      <c r="B8895">
        <v>163975096.47563475</v>
      </c>
    </row>
    <row r="8896" spans="1:2" x14ac:dyDescent="0.25">
      <c r="A8896">
        <f ca="1">29185.4227120232*(((RANDBETWEEN(3800,4910))))</f>
        <v>123425152.64914627</v>
      </c>
      <c r="B8896">
        <v>147552001.67413634</v>
      </c>
    </row>
    <row r="8897" spans="1:2" x14ac:dyDescent="0.25">
      <c r="A8897">
        <f ca="1">33309.4674090042*(((RANDBETWEEN(3800,4910))))</f>
        <v>135402985.017602</v>
      </c>
      <c r="B8897">
        <v>193809633.10049498</v>
      </c>
    </row>
    <row r="8898" spans="1:2" x14ac:dyDescent="0.25">
      <c r="A8898">
        <f ca="1">33029.1947408141*(((RANDBETWEEN(3800,4910))))</f>
        <v>132744333.66333209</v>
      </c>
      <c r="B8898">
        <v>191944606.87385079</v>
      </c>
    </row>
    <row r="8899" spans="1:2" x14ac:dyDescent="0.25">
      <c r="A8899">
        <f ca="1">29117.3603105071*(((RANDBETWEEN(3800,4910))))</f>
        <v>126223756.94604848</v>
      </c>
      <c r="B8899">
        <v>147370073.30215019</v>
      </c>
    </row>
    <row r="8900" spans="1:2" x14ac:dyDescent="0.25">
      <c r="A8900">
        <f ca="1">28558.7161945247*(((RANDBETWEEN(3800,4910))))</f>
        <v>125401322.8101579</v>
      </c>
      <c r="B8900">
        <v>185935481.66115692</v>
      </c>
    </row>
    <row r="8901" spans="1:2" x14ac:dyDescent="0.25">
      <c r="A8901">
        <f ca="1">36365.5878632761*(((RANDBETWEEN(3800,4910))))</f>
        <v>165754349.48081246</v>
      </c>
      <c r="B8901">
        <v>164356733.77109706</v>
      </c>
    </row>
    <row r="8902" spans="1:2" x14ac:dyDescent="0.25">
      <c r="A8902">
        <f ca="1">29455.5196618596*(((RANDBETWEEN(3800,4910))))</f>
        <v>121474563.08550917</v>
      </c>
      <c r="B8902">
        <v>168866897.77991155</v>
      </c>
    </row>
    <row r="8903" spans="1:2" x14ac:dyDescent="0.25">
      <c r="A8903">
        <f ca="1">34092.4169384558*(((RANDBETWEEN(3800,4910))))</f>
        <v>161598056.28828028</v>
      </c>
      <c r="B8903">
        <v>158506540.99707633</v>
      </c>
    </row>
    <row r="8904" spans="1:2" x14ac:dyDescent="0.25">
      <c r="A8904">
        <f ca="1">31453.8238940819*(((RANDBETWEEN(3800,4910))))</f>
        <v>123865158.49489447</v>
      </c>
      <c r="B8904">
        <v>151026607.22019646</v>
      </c>
    </row>
    <row r="8905" spans="1:2" x14ac:dyDescent="0.25">
      <c r="A8905">
        <f ca="1">33461.1868197139*(((RANDBETWEEN(3800,4910))))</f>
        <v>156765660.25035948</v>
      </c>
      <c r="B8905">
        <v>145374692.99607298</v>
      </c>
    </row>
    <row r="8906" spans="1:2" x14ac:dyDescent="0.25">
      <c r="A8906">
        <f ca="1">30625.3281566375*(((RANDBETWEEN(3800,4910))))</f>
        <v>138947113.84666455</v>
      </c>
      <c r="B8906">
        <v>155081408.76499081</v>
      </c>
    </row>
    <row r="8907" spans="1:2" x14ac:dyDescent="0.25">
      <c r="A8907">
        <f ca="1">34638.0078447442*(((RANDBETWEEN(3800,4910))))</f>
        <v>150467506.07756901</v>
      </c>
      <c r="B8907">
        <v>189002605.26665765</v>
      </c>
    </row>
    <row r="8908" spans="1:2" x14ac:dyDescent="0.25">
      <c r="A8908">
        <f ca="1">36005.9435701646*(((RANDBETWEEN(3800,4910))))</f>
        <v>144383833.71636</v>
      </c>
      <c r="B8908">
        <v>183107376.63872147</v>
      </c>
    </row>
    <row r="8909" spans="1:2" x14ac:dyDescent="0.25">
      <c r="A8909">
        <f ca="1">29291.4936426447*(((RANDBETWEEN(3800,4910))))</f>
        <v>131372348.98726149</v>
      </c>
      <c r="B8909">
        <v>164932152.7066769</v>
      </c>
    </row>
    <row r="8910" spans="1:2" x14ac:dyDescent="0.25">
      <c r="A8910">
        <f ca="1">32327.445715337*(((RANDBETWEEN(3800,4910))))</f>
        <v>154880792.42217964</v>
      </c>
      <c r="B8910">
        <v>195296150.72876602</v>
      </c>
    </row>
    <row r="8911" spans="1:2" x14ac:dyDescent="0.25">
      <c r="A8911">
        <f ca="1">39715.8729617008*(((RANDBETWEEN(3800,4910))))</f>
        <v>164781156.91809702</v>
      </c>
      <c r="B8911">
        <v>155556679.37191254</v>
      </c>
    </row>
    <row r="8912" spans="1:2" x14ac:dyDescent="0.25">
      <c r="A8912">
        <f ca="1">30875.9934339284*(((RANDBETWEEN(3800,4910))))</f>
        <v>141875189.82890099</v>
      </c>
      <c r="B8912">
        <v>185858782.34603834</v>
      </c>
    </row>
    <row r="8913" spans="1:2" x14ac:dyDescent="0.25">
      <c r="A8913">
        <f ca="1">29830.2570643402*(((RANDBETWEEN(3800,4910))))</f>
        <v>127584009.46418324</v>
      </c>
      <c r="B8913">
        <v>145105857.67888135</v>
      </c>
    </row>
    <row r="8914" spans="1:2" x14ac:dyDescent="0.25">
      <c r="A8914">
        <f ca="1">35464.9425663944*(((RANDBETWEEN(3800,4910))))</f>
        <v>146009168.54584587</v>
      </c>
      <c r="B8914">
        <v>152802884.585596</v>
      </c>
    </row>
    <row r="8915" spans="1:2" x14ac:dyDescent="0.25">
      <c r="A8915">
        <f ca="1">31047.3032479692*(((RANDBETWEEN(3800,4910))))</f>
        <v>145487663.01998383</v>
      </c>
      <c r="B8915">
        <v>160216982.77504072</v>
      </c>
    </row>
    <row r="8916" spans="1:2" x14ac:dyDescent="0.25">
      <c r="A8916">
        <f ca="1">36007.1376029249*(((RANDBETWEEN(3800,4910))))</f>
        <v>142984343.42121485</v>
      </c>
      <c r="B8916">
        <v>175410689.4060899</v>
      </c>
    </row>
    <row r="8917" spans="1:2" x14ac:dyDescent="0.25">
      <c r="A8917">
        <f ca="1">33333.9998730864*(((RANDBETWEEN(3800,4910))))</f>
        <v>146869603.44081855</v>
      </c>
      <c r="B8917">
        <v>184417868.60610193</v>
      </c>
    </row>
    <row r="8918" spans="1:2" x14ac:dyDescent="0.25">
      <c r="A8918">
        <f ca="1">29971.1237189366*(((RANDBETWEEN(3800,4910))))</f>
        <v>137567457.86991912</v>
      </c>
      <c r="B8918">
        <v>144420141.81712604</v>
      </c>
    </row>
    <row r="8919" spans="1:2" x14ac:dyDescent="0.25">
      <c r="A8919">
        <f ca="1">32264.4026133495*(((RANDBETWEEN(3800,4910))))</f>
        <v>151061933.0357022</v>
      </c>
      <c r="B8919">
        <v>155711506.93749014</v>
      </c>
    </row>
    <row r="8920" spans="1:2" x14ac:dyDescent="0.25">
      <c r="A8920">
        <f ca="1">31795.6204847995*(((RANDBETWEEN(3800,4910))))</f>
        <v>133064671.72888581</v>
      </c>
      <c r="B8920">
        <v>182931583.31642926</v>
      </c>
    </row>
    <row r="8921" spans="1:2" x14ac:dyDescent="0.25">
      <c r="A8921">
        <f ca="1">33190.5828648743*(((RANDBETWEEN(3800,4910))))</f>
        <v>157290172.19663909</v>
      </c>
      <c r="B8921">
        <v>166269009.14028758</v>
      </c>
    </row>
    <row r="8922" spans="1:2" x14ac:dyDescent="0.25">
      <c r="A8922">
        <f ca="1">29791.8012326616*(((RANDBETWEEN(3800,4910))))</f>
        <v>144549819.58087388</v>
      </c>
      <c r="B8922">
        <v>201322514.96824956</v>
      </c>
    </row>
    <row r="8923" spans="1:2" x14ac:dyDescent="0.25">
      <c r="A8923">
        <f ca="1">28977.6956546592*(((RANDBETWEEN(3800,4910))))</f>
        <v>138861117.57712686</v>
      </c>
      <c r="B8923">
        <v>200708078.64790997</v>
      </c>
    </row>
    <row r="8924" spans="1:2" x14ac:dyDescent="0.25">
      <c r="A8924">
        <f ca="1">38206.0376255489*(((RANDBETWEEN(3800,4910))))</f>
        <v>186980348.13943619</v>
      </c>
      <c r="B8924">
        <v>153857942.87804613</v>
      </c>
    </row>
    <row r="8925" spans="1:2" x14ac:dyDescent="0.25">
      <c r="A8925">
        <f ca="1">39016.1404889884*(((RANDBETWEEN(3800,4910))))</f>
        <v>180995875.72841701</v>
      </c>
      <c r="B8925">
        <v>153241982.91329533</v>
      </c>
    </row>
    <row r="8926" spans="1:2" x14ac:dyDescent="0.25">
      <c r="A8926">
        <f ca="1">30193.8271281053*(((RANDBETWEEN(3800,4910))))</f>
        <v>129984425.7864935</v>
      </c>
      <c r="B8926">
        <v>146895563.66594398</v>
      </c>
    </row>
    <row r="8927" spans="1:2" x14ac:dyDescent="0.25">
      <c r="A8927">
        <f ca="1">28288.9025697574*(((RANDBETWEEN(3800,4910))))</f>
        <v>112391809.90964614</v>
      </c>
      <c r="B8927">
        <v>151781868.30105412</v>
      </c>
    </row>
    <row r="8928" spans="1:2" x14ac:dyDescent="0.25">
      <c r="A8928">
        <f ca="1">31855.9860227718*(((RANDBETWEEN(3800,4910))))</f>
        <v>130609542.69336428</v>
      </c>
      <c r="B8928">
        <v>186652340.18413246</v>
      </c>
    </row>
    <row r="8929" spans="1:2" x14ac:dyDescent="0.25">
      <c r="A8929">
        <f ca="1">34836.1591343616*(((RANDBETWEEN(3800,4910))))</f>
        <v>166795529.93532363</v>
      </c>
      <c r="B8929">
        <v>192292588.99942672</v>
      </c>
    </row>
    <row r="8930" spans="1:2" x14ac:dyDescent="0.25">
      <c r="A8930">
        <f ca="1">40718.0565029306*(((RANDBETWEEN(3800,4910))))</f>
        <v>157416006.44032955</v>
      </c>
      <c r="B8930">
        <v>156089360.06870461</v>
      </c>
    </row>
    <row r="8931" spans="1:2" x14ac:dyDescent="0.25">
      <c r="A8931">
        <f ca="1">31383.4555196902*(((RANDBETWEEN(3800,4910))))</f>
        <v>138965941.0411883</v>
      </c>
      <c r="B8931">
        <v>179428513.40735188</v>
      </c>
    </row>
    <row r="8932" spans="1:2" x14ac:dyDescent="0.25">
      <c r="A8932">
        <f ca="1">30449.4068756878*(((RANDBETWEEN(3800,4910))))</f>
        <v>137966262.55374134</v>
      </c>
      <c r="B8932">
        <v>197737911.08952132</v>
      </c>
    </row>
    <row r="8933" spans="1:2" x14ac:dyDescent="0.25">
      <c r="A8933">
        <f ca="1">30861.6270786285*(((RANDBETWEEN(3800,4910))))</f>
        <v>132519826.67563075</v>
      </c>
      <c r="B8933">
        <v>201205850.46393147</v>
      </c>
    </row>
    <row r="8934" spans="1:2" x14ac:dyDescent="0.25">
      <c r="A8934">
        <f ca="1">31705.3100368625*(((RANDBETWEEN(3800,4910))))</f>
        <v>128438210.95932986</v>
      </c>
      <c r="B8934">
        <v>144106603.34259462</v>
      </c>
    </row>
    <row r="8935" spans="1:2" x14ac:dyDescent="0.25">
      <c r="A8935">
        <f ca="1">33014.0986734713*(((RANDBETWEEN(3800,4910))))</f>
        <v>150016064.3722536</v>
      </c>
      <c r="B8935">
        <v>167174664.29397494</v>
      </c>
    </row>
    <row r="8936" spans="1:2" x14ac:dyDescent="0.25">
      <c r="A8936">
        <f ca="1">30611.8646533945*(((RANDBETWEEN(3800,4910))))</f>
        <v>147916530.005202</v>
      </c>
      <c r="B8936">
        <v>171928794.40652117</v>
      </c>
    </row>
    <row r="8937" spans="1:2" x14ac:dyDescent="0.25">
      <c r="A8937">
        <f ca="1">32405.0962555705*(((RANDBETWEEN(3800,4910))))</f>
        <v>156516614.91440567</v>
      </c>
      <c r="B8937">
        <v>172058820.84946993</v>
      </c>
    </row>
    <row r="8938" spans="1:2" x14ac:dyDescent="0.25">
      <c r="A8938">
        <f ca="1">31981.57811642*(((RANDBETWEEN(3800,4910))))</f>
        <v>137552767.47872254</v>
      </c>
      <c r="B8938">
        <v>157540641.54146978</v>
      </c>
    </row>
    <row r="8939" spans="1:2" x14ac:dyDescent="0.25">
      <c r="A8939">
        <f ca="1">27483.2771927757*(((RANDBETWEEN(3800,4910))))</f>
        <v>133596210.43408246</v>
      </c>
      <c r="B8939">
        <v>151068949.13387114</v>
      </c>
    </row>
    <row r="8940" spans="1:2" x14ac:dyDescent="0.25">
      <c r="A8940">
        <f ca="1">32597.5214383697*(((RANDBETWEEN(3800,4910))))</f>
        <v>154381861.53211877</v>
      </c>
      <c r="B8940">
        <v>154419661.91306311</v>
      </c>
    </row>
    <row r="8941" spans="1:2" x14ac:dyDescent="0.25">
      <c r="A8941">
        <f ca="1">38712.8136463479*(((RANDBETWEEN(3800,4910))))</f>
        <v>187486156.4892627</v>
      </c>
      <c r="B8941">
        <v>177740556.86393154</v>
      </c>
    </row>
    <row r="8942" spans="1:2" x14ac:dyDescent="0.25">
      <c r="A8942">
        <f ca="1">36677.7463087752*(((RANDBETWEEN(3800,4910))))</f>
        <v>172568796.38278726</v>
      </c>
      <c r="B8942">
        <v>144687077.69958872</v>
      </c>
    </row>
    <row r="8943" spans="1:2" x14ac:dyDescent="0.25">
      <c r="A8943">
        <f ca="1">39073.1668944947*(((RANDBETWEEN(3800,4910))))</f>
        <v>178994177.54368025</v>
      </c>
      <c r="B8943">
        <v>181651149.45643011</v>
      </c>
    </row>
    <row r="8944" spans="1:2" x14ac:dyDescent="0.25">
      <c r="A8944">
        <f ca="1">31633.3373506921*(((RANDBETWEEN(3800,4910))))</f>
        <v>130424249.89690357</v>
      </c>
      <c r="B8944">
        <v>181502738.51256278</v>
      </c>
    </row>
    <row r="8945" spans="1:2" x14ac:dyDescent="0.25">
      <c r="A8945">
        <f ca="1">31459.0607580233*(((RANDBETWEEN(3800,4910))))</f>
        <v>149461997.66136882</v>
      </c>
      <c r="B8945">
        <v>178132530.15840083</v>
      </c>
    </row>
    <row r="8946" spans="1:2" x14ac:dyDescent="0.25">
      <c r="A8946">
        <f ca="1">33228.0197710496*(((RANDBETWEEN(3800,4910))))</f>
        <v>149592545.0092653</v>
      </c>
      <c r="B8946">
        <v>178559066.88137835</v>
      </c>
    </row>
    <row r="8947" spans="1:2" x14ac:dyDescent="0.25">
      <c r="A8947">
        <f ca="1">35531.9422252782*(((RANDBETWEEN(3800,4910))))</f>
        <v>162558635.68064782</v>
      </c>
      <c r="B8947">
        <v>145715935.99066418</v>
      </c>
    </row>
    <row r="8948" spans="1:2" x14ac:dyDescent="0.25">
      <c r="A8948">
        <f ca="1">28267.5253351523*(((RANDBETWEEN(3800,4910))))</f>
        <v>125507812.48807633</v>
      </c>
      <c r="B8948">
        <v>172437685.06378946</v>
      </c>
    </row>
    <row r="8949" spans="1:2" x14ac:dyDescent="0.25">
      <c r="A8949">
        <f ca="1">33716.8254252279*(((RANDBETWEEN(3800,4910))))</f>
        <v>149702704.88801187</v>
      </c>
      <c r="B8949">
        <v>191450190.4185192</v>
      </c>
    </row>
    <row r="8950" spans="1:2" x14ac:dyDescent="0.25">
      <c r="A8950">
        <f ca="1">31903.9812303838*(((RANDBETWEEN(3800,4910))))</f>
        <v>139228974.08939493</v>
      </c>
      <c r="B8950">
        <v>147721011.78368089</v>
      </c>
    </row>
    <row r="8951" spans="1:2" x14ac:dyDescent="0.25">
      <c r="A8951">
        <f ca="1">32807.2151426872*(((RANDBETWEEN(3800,4910))))</f>
        <v>148058961.9389472</v>
      </c>
      <c r="B8951">
        <v>197809138.37347579</v>
      </c>
    </row>
    <row r="8952" spans="1:2" x14ac:dyDescent="0.25">
      <c r="A8952">
        <f ca="1">36039.997400745*(((RANDBETWEEN(3800,4910))))</f>
        <v>175983307.30783764</v>
      </c>
      <c r="B8952">
        <v>170744260.4305144</v>
      </c>
    </row>
    <row r="8953" spans="1:2" x14ac:dyDescent="0.25">
      <c r="A8953">
        <f ca="1">31368.0812989428*(((RANDBETWEEN(3800,4910))))</f>
        <v>131212684.0734778</v>
      </c>
      <c r="B8953">
        <v>146507002.2600663</v>
      </c>
    </row>
    <row r="8954" spans="1:2" x14ac:dyDescent="0.25">
      <c r="A8954">
        <f ca="1">32720.6019984641*(((RANDBETWEEN(3800,4910))))</f>
        <v>147308150.19708556</v>
      </c>
      <c r="B8954">
        <v>162888708.03076276</v>
      </c>
    </row>
    <row r="8955" spans="1:2" x14ac:dyDescent="0.25">
      <c r="A8955">
        <f ca="1">29947.9600062797*(((RANDBETWEEN(3800,4910))))</f>
        <v>135604362.90843454</v>
      </c>
      <c r="B8955">
        <v>178001761.74721625</v>
      </c>
    </row>
    <row r="8956" spans="1:2" x14ac:dyDescent="0.25">
      <c r="A8956">
        <f ca="1">34568.2332370313*(((RANDBETWEEN(3800,4910))))</f>
        <v>141833460.97153953</v>
      </c>
      <c r="B8956">
        <v>170142634.77100146</v>
      </c>
    </row>
    <row r="8957" spans="1:2" x14ac:dyDescent="0.25">
      <c r="A8957">
        <f ca="1">31799.0945062009*(((RANDBETWEEN(3800,4910))))</f>
        <v>128531939.99406421</v>
      </c>
      <c r="B8957">
        <v>155854459.61588046</v>
      </c>
    </row>
    <row r="8958" spans="1:2" x14ac:dyDescent="0.25">
      <c r="A8958">
        <f ca="1">35539.4899186563*(((RANDBETWEEN(3800,4910))))</f>
        <v>135263298.63040596</v>
      </c>
      <c r="B8958">
        <v>196168862.07589251</v>
      </c>
    </row>
    <row r="8959" spans="1:2" x14ac:dyDescent="0.25">
      <c r="A8959">
        <f ca="1">32615.897262365*(((RANDBETWEEN(3800,4910))))</f>
        <v>140541901.30353072</v>
      </c>
      <c r="B8959">
        <v>152143822.51385835</v>
      </c>
    </row>
    <row r="8960" spans="1:2" x14ac:dyDescent="0.25">
      <c r="A8960">
        <f ca="1">30083.2359430443*(((RANDBETWEEN(3800,4910))))</f>
        <v>134321648.48569289</v>
      </c>
      <c r="B8960">
        <v>144579654.17468542</v>
      </c>
    </row>
    <row r="8961" spans="1:2" x14ac:dyDescent="0.25">
      <c r="A8961">
        <f ca="1">41194.3545271167*(((RANDBETWEEN(3800,4910))))</f>
        <v>180184106.70160842</v>
      </c>
      <c r="B8961">
        <v>143679280.60853383</v>
      </c>
    </row>
    <row r="8962" spans="1:2" x14ac:dyDescent="0.25">
      <c r="A8962">
        <f ca="1">36843.0056928145*(((RANDBETWEEN(3800,4910))))</f>
        <v>180420198.8777127</v>
      </c>
      <c r="B8962">
        <v>181064008.11166865</v>
      </c>
    </row>
    <row r="8963" spans="1:2" x14ac:dyDescent="0.25">
      <c r="A8963">
        <f ca="1">37288.4105616873*(((RANDBETWEEN(3800,4910))))</f>
        <v>144231572.05260634</v>
      </c>
      <c r="B8963">
        <v>203564206.94852316</v>
      </c>
    </row>
    <row r="8964" spans="1:2" x14ac:dyDescent="0.25">
      <c r="A8964">
        <f ca="1">33074.4302301824*(((RANDBETWEEN(3800,4910))))</f>
        <v>126542770.0606778</v>
      </c>
      <c r="B8964">
        <v>179275563.97902405</v>
      </c>
    </row>
    <row r="8965" spans="1:2" x14ac:dyDescent="0.25">
      <c r="A8965">
        <f ca="1">33057.9283753229*(((RANDBETWEEN(3800,4910))))</f>
        <v>147934229.47956991</v>
      </c>
      <c r="B8965">
        <v>163678399.83693588</v>
      </c>
    </row>
    <row r="8966" spans="1:2" x14ac:dyDescent="0.25">
      <c r="A8966">
        <f ca="1">37634.2897094868*(((RANDBETWEEN(3800,4910))))</f>
        <v>169805915.16920424</v>
      </c>
      <c r="B8966">
        <v>169021819.10400066</v>
      </c>
    </row>
    <row r="8967" spans="1:2" x14ac:dyDescent="0.25">
      <c r="A8967">
        <f ca="1">27986.9572527979*(((RANDBETWEEN(3800,4910))))</f>
        <v>114466655.16394347</v>
      </c>
      <c r="B8967">
        <v>197000825.67466027</v>
      </c>
    </row>
    <row r="8968" spans="1:2" x14ac:dyDescent="0.25">
      <c r="A8968">
        <f ca="1">38339.7068283371*(((RANDBETWEEN(3800,4910))))</f>
        <v>161831902.52241093</v>
      </c>
      <c r="B8968">
        <v>172527996.56171018</v>
      </c>
    </row>
    <row r="8969" spans="1:2" x14ac:dyDescent="0.25">
      <c r="A8969">
        <f ca="1">28478.5990634677*(((RANDBETWEEN(3800,4910))))</f>
        <v>116363555.7733289</v>
      </c>
      <c r="B8969">
        <v>156532190.20793784</v>
      </c>
    </row>
    <row r="8970" spans="1:2" x14ac:dyDescent="0.25">
      <c r="A8970">
        <f ca="1">31829.8079690751*(((RANDBETWEEN(3800,4910))))</f>
        <v>123181356.8403208</v>
      </c>
      <c r="B8970">
        <v>145855199.58542478</v>
      </c>
    </row>
    <row r="8971" spans="1:2" x14ac:dyDescent="0.25">
      <c r="A8971">
        <f ca="1">31570.6962455916*(((RANDBETWEEN(3800,4910))))</f>
        <v>144341223.23484501</v>
      </c>
      <c r="B8971">
        <v>183079437.33159453</v>
      </c>
    </row>
    <row r="8972" spans="1:2" x14ac:dyDescent="0.25">
      <c r="A8972">
        <f ca="1">32708.2956930367*(((RANDBETWEEN(3800,4910))))</f>
        <v>150065660.63965258</v>
      </c>
      <c r="B8972">
        <v>162145517.0413053</v>
      </c>
    </row>
    <row r="8973" spans="1:2" x14ac:dyDescent="0.25">
      <c r="A8973">
        <f ca="1">40419.6907913998*(((RANDBETWEEN(3800,4910))))</f>
        <v>185283862.58777669</v>
      </c>
      <c r="B8973">
        <v>199410110.04383302</v>
      </c>
    </row>
    <row r="8974" spans="1:2" x14ac:dyDescent="0.25">
      <c r="A8974">
        <f ca="1">29267.0315390966*(((RANDBETWEEN(3800,4910))))</f>
        <v>116219382.24175251</v>
      </c>
      <c r="B8974">
        <v>159066461.8203904</v>
      </c>
    </row>
    <row r="8975" spans="1:2" x14ac:dyDescent="0.25">
      <c r="A8975">
        <f ca="1">40193.383350403*(((RANDBETWEEN(3800,4910))))</f>
        <v>168209309.32143643</v>
      </c>
      <c r="B8975">
        <v>146014627.12425864</v>
      </c>
    </row>
    <row r="8976" spans="1:2" x14ac:dyDescent="0.25">
      <c r="A8976">
        <f ca="1">31825.2864886623*(((RANDBETWEEN(3800,4910))))</f>
        <v>125105201.18693137</v>
      </c>
      <c r="B8976">
        <v>156914381.08016226</v>
      </c>
    </row>
    <row r="8977" spans="1:2" x14ac:dyDescent="0.25">
      <c r="A8977">
        <f ca="1">30108.8861052101*(((RANDBETWEEN(3800,4910))))</f>
        <v>122121642.04273212</v>
      </c>
      <c r="B8977">
        <v>155116259.68529916</v>
      </c>
    </row>
    <row r="8978" spans="1:2" x14ac:dyDescent="0.25">
      <c r="A8978">
        <f ca="1">30607.7390797645*(((RANDBETWEEN(3800,4910))))</f>
        <v>136112615.68771273</v>
      </c>
      <c r="B8978">
        <v>154868385.66985467</v>
      </c>
    </row>
    <row r="8979" spans="1:2" x14ac:dyDescent="0.25">
      <c r="A8979">
        <f ca="1">32419.9501882398*(((RANDBETWEEN(3800,4910))))</f>
        <v>135288452.13552457</v>
      </c>
      <c r="B8979">
        <v>143038283.0470494</v>
      </c>
    </row>
    <row r="8980" spans="1:2" x14ac:dyDescent="0.25">
      <c r="A8980">
        <f ca="1">32532.6174365266*(((RANDBETWEEN(3800,4910))))</f>
        <v>133904253.36874364</v>
      </c>
      <c r="B8980">
        <v>190577224.51017746</v>
      </c>
    </row>
    <row r="8981" spans="1:2" x14ac:dyDescent="0.25">
      <c r="A8981">
        <f ca="1">31743.0665008582*(((RANDBETWEEN(3800,4910))))</f>
        <v>140463069.26629758</v>
      </c>
      <c r="B8981">
        <v>155535835.88513368</v>
      </c>
    </row>
    <row r="8982" spans="1:2" x14ac:dyDescent="0.25">
      <c r="A8982">
        <f ca="1">30884.7064104795*(((RANDBETWEEN(3800,4910))))</f>
        <v>151335061.41134936</v>
      </c>
      <c r="B8982">
        <v>149722484.26913452</v>
      </c>
    </row>
    <row r="8983" spans="1:2" x14ac:dyDescent="0.25">
      <c r="A8983">
        <f ca="1">29696.3608093197*(((RANDBETWEEN(3800,4910))))</f>
        <v>143997653.56439114</v>
      </c>
      <c r="B8983">
        <v>152283127.69252402</v>
      </c>
    </row>
    <row r="8984" spans="1:2" x14ac:dyDescent="0.25">
      <c r="A8984">
        <f ca="1">40751.8398251883*(((RANDBETWEEN(3800,4910))))</f>
        <v>181386439.06191304</v>
      </c>
      <c r="B8984">
        <v>166925401.79472372</v>
      </c>
    </row>
    <row r="8985" spans="1:2" x14ac:dyDescent="0.25">
      <c r="A8985">
        <f ca="1">28182.6747844405*(((RANDBETWEEN(3800,4910))))</f>
        <v>125328354.76640686</v>
      </c>
      <c r="B8985">
        <v>149513383.85301852</v>
      </c>
    </row>
    <row r="8986" spans="1:2" x14ac:dyDescent="0.25">
      <c r="A8986">
        <f ca="1">40917.1162665536*(((RANDBETWEEN(3800,4910))))</f>
        <v>188014149.2448138</v>
      </c>
      <c r="B8986">
        <v>178374247.29324755</v>
      </c>
    </row>
    <row r="8987" spans="1:2" x14ac:dyDescent="0.25">
      <c r="A8987">
        <f ca="1">30778.5659767424*(((RANDBETWEEN(3800,4910))))</f>
        <v>129331534.23427165</v>
      </c>
      <c r="B8987">
        <v>153421779.50948778</v>
      </c>
    </row>
    <row r="8988" spans="1:2" x14ac:dyDescent="0.25">
      <c r="A8988">
        <f ca="1">30061.9484364665*(((RANDBETWEEN(3800,4910))))</f>
        <v>116159368.75850643</v>
      </c>
      <c r="B8988">
        <v>159027951.30183586</v>
      </c>
    </row>
    <row r="8989" spans="1:2" x14ac:dyDescent="0.25">
      <c r="A8989">
        <f ca="1">38239.7006654408*(((RANDBETWEEN(3800,4910))))</f>
        <v>169937229.75721905</v>
      </c>
      <c r="B8989">
        <v>196252933.14570367</v>
      </c>
    </row>
    <row r="8990" spans="1:2" x14ac:dyDescent="0.25">
      <c r="A8990">
        <f ca="1">36053.7402551628*(((RANDBETWEEN(3800,4910))))</f>
        <v>144503390.94269267</v>
      </c>
      <c r="B8990">
        <v>161430817.22136676</v>
      </c>
    </row>
    <row r="8991" spans="1:2" x14ac:dyDescent="0.25">
      <c r="A8991">
        <f ca="1">31658.3308228927*(((RANDBETWEEN(3800,4910))))</f>
        <v>132205189.51640001</v>
      </c>
      <c r="B8991">
        <v>146680376.59743369</v>
      </c>
    </row>
    <row r="8992" spans="1:2" x14ac:dyDescent="0.25">
      <c r="A8992">
        <f ca="1">31577.4397325843*(((RANDBETWEEN(3800,4910))))</f>
        <v>121320523.45258881</v>
      </c>
      <c r="B8992">
        <v>193734398.22816098</v>
      </c>
    </row>
    <row r="8993" spans="1:2" x14ac:dyDescent="0.25">
      <c r="A8993">
        <f ca="1">29137.6504458488*(((RANDBETWEEN(3800,4910))))</f>
        <v>121824516.51409367</v>
      </c>
      <c r="B8993">
        <v>200580058.03856382</v>
      </c>
    </row>
    <row r="8994" spans="1:2" x14ac:dyDescent="0.25">
      <c r="A8994">
        <f ca="1">29329.7405903157*(((RANDBETWEEN(3800,4910))))</f>
        <v>140489457.42761239</v>
      </c>
      <c r="B8994">
        <v>148824962.83500856</v>
      </c>
    </row>
    <row r="8995" spans="1:2" x14ac:dyDescent="0.25">
      <c r="A8995">
        <f ca="1">29642.0444724576*(((RANDBETWEEN(3800,4910))))</f>
        <v>120020638.06898099</v>
      </c>
      <c r="B8995">
        <v>173570851.4861998</v>
      </c>
    </row>
    <row r="8996" spans="1:2" x14ac:dyDescent="0.25">
      <c r="A8996">
        <f ca="1">31432.861114521*(((RANDBETWEEN(3800,4910))))</f>
        <v>150972031.93304428</v>
      </c>
      <c r="B8996">
        <v>167614056.51532382</v>
      </c>
    </row>
    <row r="8997" spans="1:2" x14ac:dyDescent="0.25">
      <c r="A8997">
        <f ca="1">28964.3932377989*(((RANDBETWEEN(3800,4910))))</f>
        <v>140187663.27094653</v>
      </c>
      <c r="B8997">
        <v>145542900.5082556</v>
      </c>
    </row>
    <row r="8998" spans="1:2" x14ac:dyDescent="0.25">
      <c r="A8998">
        <f ca="1">31638.8209125651*(((RANDBETWEEN(3800,4910))))</f>
        <v>142248138.82289264</v>
      </c>
      <c r="B8998">
        <v>149635179.73750859</v>
      </c>
    </row>
    <row r="8999" spans="1:2" x14ac:dyDescent="0.25">
      <c r="A8999">
        <f ca="1">32016.1021410321*(((RANDBETWEEN(3800,4910))))</f>
        <v>122013365.2594734</v>
      </c>
      <c r="B8999">
        <v>186742414.03555742</v>
      </c>
    </row>
    <row r="9000" spans="1:2" x14ac:dyDescent="0.25">
      <c r="A9000">
        <f ca="1">37755.2100777564*(((RANDBETWEEN(3800,4910))))</f>
        <v>168199460.89640474</v>
      </c>
      <c r="B9000">
        <v>197217178.48818108</v>
      </c>
    </row>
    <row r="9001" spans="1:2" x14ac:dyDescent="0.25">
      <c r="A9001">
        <f ca="1">33981.3476928097*(((RANDBETWEEN(3800,4910))))</f>
        <v>158794837.7684997</v>
      </c>
      <c r="B9001">
        <v>188404158.96368223</v>
      </c>
    </row>
    <row r="9002" spans="1:2" x14ac:dyDescent="0.25">
      <c r="A9002">
        <f ca="1">37254.6584924716*(((RANDBETWEEN(3800,4910))))</f>
        <v>176810609.20527041</v>
      </c>
      <c r="B9002">
        <v>193596518.16952258</v>
      </c>
    </row>
    <row r="9003" spans="1:2" x14ac:dyDescent="0.25">
      <c r="A9003">
        <f ca="1">33838.7718593792*(((RANDBETWEEN(3800,4910))))</f>
        <v>142562745.84356436</v>
      </c>
      <c r="B9003">
        <v>201282105.36119032</v>
      </c>
    </row>
    <row r="9004" spans="1:2" x14ac:dyDescent="0.25">
      <c r="A9004">
        <f ca="1">31691.7736432685*(((RANDBETWEEN(3800,4910))))</f>
        <v>135672482.96683237</v>
      </c>
      <c r="B9004">
        <v>153493080.7161063</v>
      </c>
    </row>
    <row r="9005" spans="1:2" x14ac:dyDescent="0.25">
      <c r="A9005">
        <f ca="1">33007.5054476215*(((RANDBETWEEN(3800,4910))))</f>
        <v>154145050.44039235</v>
      </c>
      <c r="B9005">
        <v>153116629.23864383</v>
      </c>
    </row>
    <row r="9006" spans="1:2" x14ac:dyDescent="0.25">
      <c r="A9006">
        <f ca="1">30868.8650303729*(((RANDBETWEEN(3800,4910))))</f>
        <v>136779940.94958216</v>
      </c>
      <c r="B9006">
        <v>164017357.61098284</v>
      </c>
    </row>
    <row r="9007" spans="1:2" x14ac:dyDescent="0.25">
      <c r="A9007">
        <f ca="1">34903.9925341826*(((RANDBETWEEN(3800,4910))))</f>
        <v>136020858.90570968</v>
      </c>
      <c r="B9007">
        <v>186577000.79999042</v>
      </c>
    </row>
    <row r="9008" spans="1:2" x14ac:dyDescent="0.25">
      <c r="A9008">
        <f ca="1">29594.5528576469*(((RANDBETWEEN(3800,4910))))</f>
        <v>127256577.28788154</v>
      </c>
      <c r="B9008">
        <v>143392337.29849324</v>
      </c>
    </row>
    <row r="9009" spans="1:2" x14ac:dyDescent="0.25">
      <c r="A9009">
        <f ca="1">38925.9145949737*(((RANDBETWEEN(3800,4910))))</f>
        <v>190269870.54023147</v>
      </c>
      <c r="B9009">
        <v>201616138.10530794</v>
      </c>
    </row>
    <row r="9010" spans="1:2" x14ac:dyDescent="0.25">
      <c r="A9010">
        <f ca="1">37868.0994409216*(((RANDBETWEEN(3800,4910))))</f>
        <v>157039008.38150185</v>
      </c>
      <c r="B9010">
        <v>162722692.82926446</v>
      </c>
    </row>
    <row r="9011" spans="1:2" x14ac:dyDescent="0.25">
      <c r="A9011">
        <f ca="1">39347.9977421458*(((RANDBETWEEN(3800,4910))))</f>
        <v>182614057.52129853</v>
      </c>
      <c r="B9011">
        <v>194093841.03657243</v>
      </c>
    </row>
    <row r="9012" spans="1:2" x14ac:dyDescent="0.25">
      <c r="A9012">
        <f ca="1">32916.8324860538*(((RANDBETWEEN(3800,4910))))</f>
        <v>135617349.84254175</v>
      </c>
      <c r="B9012">
        <v>195064103.42637965</v>
      </c>
    </row>
    <row r="9013" spans="1:2" x14ac:dyDescent="0.25">
      <c r="A9013">
        <f ca="1">29437.4162043107*(((RANDBETWEEN(3800,4910))))</f>
        <v>133793056.64859204</v>
      </c>
      <c r="B9013">
        <v>170766581.47605932</v>
      </c>
    </row>
    <row r="9014" spans="1:2" x14ac:dyDescent="0.25">
      <c r="A9014">
        <f ca="1">30248.1143918751*(((RANDBETWEEN(3800,4910))))</f>
        <v>147580550.11795852</v>
      </c>
      <c r="B9014">
        <v>146024633.27257028</v>
      </c>
    </row>
    <row r="9015" spans="1:2" x14ac:dyDescent="0.25">
      <c r="A9015">
        <f ca="1">30179.7936021113*(((RANDBETWEEN(3800,4910))))</f>
        <v>123978592.1174732</v>
      </c>
      <c r="B9015">
        <v>194136307.34633604</v>
      </c>
    </row>
    <row r="9016" spans="1:2" x14ac:dyDescent="0.25">
      <c r="A9016">
        <f ca="1">36769.5978314874*(((RANDBETWEEN(3800,4910))))</f>
        <v>168882762.84002173</v>
      </c>
      <c r="B9016">
        <v>187290749.41226959</v>
      </c>
    </row>
    <row r="9017" spans="1:2" x14ac:dyDescent="0.25">
      <c r="A9017">
        <f ca="1">34167.1765299325*(((RANDBETWEEN(3800,4910))))</f>
        <v>145210500.25221294</v>
      </c>
      <c r="B9017">
        <v>201642499.6213631</v>
      </c>
    </row>
    <row r="9018" spans="1:2" x14ac:dyDescent="0.25">
      <c r="A9018">
        <f ca="1">32068.6752494278*(((RANDBETWEEN(3800,4910))))</f>
        <v>157425126.79944098</v>
      </c>
      <c r="B9018">
        <v>199032536.64130777</v>
      </c>
    </row>
    <row r="9019" spans="1:2" x14ac:dyDescent="0.25">
      <c r="A9019">
        <f ca="1">29686.7929848018*(((RANDBETWEEN(3800,4910))))</f>
        <v>139201372.30573577</v>
      </c>
      <c r="B9019">
        <v>148850868.75522399</v>
      </c>
    </row>
    <row r="9020" spans="1:2" x14ac:dyDescent="0.25">
      <c r="A9020">
        <f ca="1">29424.9633423715*(((RANDBETWEEN(3800,4910))))</f>
        <v>133442208.75765465</v>
      </c>
      <c r="B9020">
        <v>162177683.48801291</v>
      </c>
    </row>
    <row r="9021" spans="1:2" x14ac:dyDescent="0.25">
      <c r="A9021">
        <f ca="1">35392.0092667946*(((RANDBETWEEN(3800,4910))))</f>
        <v>170554092.65668318</v>
      </c>
      <c r="B9021">
        <v>160777916.44151887</v>
      </c>
    </row>
    <row r="9022" spans="1:2" x14ac:dyDescent="0.25">
      <c r="A9022">
        <f ca="1">32321.1905803394*(((RANDBETWEEN(3800,4910))))</f>
        <v>143441443.79554641</v>
      </c>
      <c r="B9022">
        <v>149975554.95185599</v>
      </c>
    </row>
    <row r="9023" spans="1:2" x14ac:dyDescent="0.25">
      <c r="A9023">
        <f ca="1">40781.2667706842*(((RANDBETWEEN(3800,4910))))</f>
        <v>177561635.51955879</v>
      </c>
      <c r="B9023">
        <v>166172436.58527705</v>
      </c>
    </row>
    <row r="9024" spans="1:2" x14ac:dyDescent="0.25">
      <c r="A9024">
        <f ca="1">40335.2928822622*(((RANDBETWEEN(3800,4910))))</f>
        <v>174208129.95849073</v>
      </c>
      <c r="B9024">
        <v>149447186.71010956</v>
      </c>
    </row>
    <row r="9025" spans="1:2" x14ac:dyDescent="0.25">
      <c r="A9025">
        <f ca="1">27524.7837534933*(((RANDBETWEEN(3800,4910))))</f>
        <v>119567660.62517495</v>
      </c>
      <c r="B9025">
        <v>203210282.18319476</v>
      </c>
    </row>
    <row r="9026" spans="1:2" x14ac:dyDescent="0.25">
      <c r="A9026">
        <f ca="1">30597.4496714339*(((RANDBETWEEN(3800,4910))))</f>
        <v>125112971.70649339</v>
      </c>
      <c r="B9026">
        <v>158328222.30611163</v>
      </c>
    </row>
    <row r="9027" spans="1:2" x14ac:dyDescent="0.25">
      <c r="A9027">
        <f ca="1">31592.3910242217*(((RANDBETWEEN(3800,4910))))</f>
        <v>124663574.98157871</v>
      </c>
      <c r="B9027">
        <v>165032618.02763543</v>
      </c>
    </row>
    <row r="9028" spans="1:2" x14ac:dyDescent="0.25">
      <c r="A9028">
        <f ca="1">31824.487702035*(((RANDBETWEEN(3800,4910))))</f>
        <v>150593475.8060295</v>
      </c>
      <c r="B9028">
        <v>199520641.48095295</v>
      </c>
    </row>
    <row r="9029" spans="1:2" x14ac:dyDescent="0.25">
      <c r="A9029">
        <f ca="1">36106.2903449063*(((RANDBETWEEN(3800,4910))))</f>
        <v>139586918.47340792</v>
      </c>
      <c r="B9029">
        <v>170652105.31985226</v>
      </c>
    </row>
    <row r="9030" spans="1:2" x14ac:dyDescent="0.25">
      <c r="A9030">
        <f ca="1">30964.8487100211*(((RANDBETWEEN(3800,4910))))</f>
        <v>149219605.93359166</v>
      </c>
      <c r="B9030">
        <v>172359102.51435575</v>
      </c>
    </row>
    <row r="9031" spans="1:2" x14ac:dyDescent="0.25">
      <c r="A9031">
        <f ca="1">37938.3793743675*(((RANDBETWEEN(3800,4910))))</f>
        <v>153574559.70743951</v>
      </c>
      <c r="B9031">
        <v>167131635.75527573</v>
      </c>
    </row>
    <row r="9032" spans="1:2" x14ac:dyDescent="0.25">
      <c r="A9032">
        <f ca="1">37636.6205082433*(((RANDBETWEEN(3800,4910))))</f>
        <v>157132890.6219157</v>
      </c>
      <c r="B9032">
        <v>149477729.22181112</v>
      </c>
    </row>
    <row r="9033" spans="1:2" x14ac:dyDescent="0.25">
      <c r="A9033">
        <f ca="1">36280.4940851094*(((RANDBETWEEN(3800,4910))))</f>
        <v>174182652.10261011</v>
      </c>
      <c r="B9033">
        <v>155599722.68391871</v>
      </c>
    </row>
    <row r="9034" spans="1:2" x14ac:dyDescent="0.25">
      <c r="A9034">
        <f ca="1">29771.903838354*(((RANDBETWEEN(3800,4910))))</f>
        <v>128852799.81239593</v>
      </c>
      <c r="B9034">
        <v>184933691.40459543</v>
      </c>
    </row>
    <row r="9035" spans="1:2" x14ac:dyDescent="0.25">
      <c r="A9035">
        <f ca="1">41723.2415387149*(((RANDBETWEEN(3800,4910))))</f>
        <v>158756934.05481014</v>
      </c>
      <c r="B9035">
        <v>144794998.26691636</v>
      </c>
    </row>
    <row r="9036" spans="1:2" x14ac:dyDescent="0.25">
      <c r="A9036">
        <f ca="1">32146.857038986*(((RANDBETWEEN(3800,4910))))</f>
        <v>127462288.15957938</v>
      </c>
      <c r="B9036">
        <v>152779193.95441413</v>
      </c>
    </row>
    <row r="9037" spans="1:2" x14ac:dyDescent="0.25">
      <c r="A9037">
        <f ca="1">30899.7992878552*(((RANDBETWEEN(3800,4910))))</f>
        <v>134475926.50074562</v>
      </c>
      <c r="B9037">
        <v>178625143.95023492</v>
      </c>
    </row>
    <row r="9038" spans="1:2" x14ac:dyDescent="0.25">
      <c r="A9038">
        <f ca="1">38842.7574437104*(((RANDBETWEEN(3800,4910))))</f>
        <v>187649361.21056494</v>
      </c>
      <c r="B9038">
        <v>190922491.17880642</v>
      </c>
    </row>
    <row r="9039" spans="1:2" x14ac:dyDescent="0.25">
      <c r="A9039">
        <f ca="1">31043.5541347776*(((RANDBETWEEN(3800,4910))))</f>
        <v>141713824.6252597</v>
      </c>
      <c r="B9039">
        <v>181180022.25898311</v>
      </c>
    </row>
    <row r="9040" spans="1:2" x14ac:dyDescent="0.25">
      <c r="A9040">
        <f ca="1">31149.6811826135*(((RANDBETWEEN(3800,4910))))</f>
        <v>123539635.57024531</v>
      </c>
      <c r="B9040">
        <v>171235912.40186238</v>
      </c>
    </row>
    <row r="9041" spans="1:2" x14ac:dyDescent="0.25">
      <c r="A9041">
        <f ca="1">32577.774822995*(((RANDBETWEEN(3800,4910))))</f>
        <v>125294121.96923873</v>
      </c>
      <c r="B9041">
        <v>156665966.75962773</v>
      </c>
    </row>
    <row r="9042" spans="1:2" x14ac:dyDescent="0.25">
      <c r="A9042">
        <f ca="1">32986.6834984789*(((RANDBETWEEN(3800,4910))))</f>
        <v>156389866.46628842</v>
      </c>
      <c r="B9042">
        <v>157231088.09231758</v>
      </c>
    </row>
    <row r="9043" spans="1:2" x14ac:dyDescent="0.25">
      <c r="A9043">
        <f ca="1">32337.4236228724*(((RANDBETWEEN(3800,4910))))</f>
        <v>150142657.88099653</v>
      </c>
      <c r="B9043">
        <v>160142804.25804567</v>
      </c>
    </row>
    <row r="9044" spans="1:2" x14ac:dyDescent="0.25">
      <c r="A9044">
        <f ca="1">40829.8634626164*(((RANDBETWEEN(3800,4910))))</f>
        <v>191247080.45889521</v>
      </c>
      <c r="B9044">
        <v>150865122.21336821</v>
      </c>
    </row>
    <row r="9045" spans="1:2" x14ac:dyDescent="0.25">
      <c r="A9045">
        <f ca="1">30623.0989114542*(((RANDBETWEEN(3800,4910))))</f>
        <v>135231604.79298174</v>
      </c>
      <c r="B9045">
        <v>171447639.31702423</v>
      </c>
    </row>
    <row r="9046" spans="1:2" x14ac:dyDescent="0.25">
      <c r="A9046">
        <f ca="1">39017.5238844309*(((RANDBETWEEN(3800,4910))))</f>
        <v>183928607.5912073</v>
      </c>
      <c r="B9046">
        <v>187470556.48307681</v>
      </c>
    </row>
    <row r="9047" spans="1:2" x14ac:dyDescent="0.25">
      <c r="A9047">
        <f ca="1">29202.2379388383*(((RANDBETWEEN(3800,4910))))</f>
        <v>129570329.73462549</v>
      </c>
      <c r="B9047">
        <v>145906198.91423994</v>
      </c>
    </row>
    <row r="9048" spans="1:2" x14ac:dyDescent="0.25">
      <c r="A9048">
        <f ca="1">32866.8872338909*(((RANDBETWEEN(3800,4910))))</f>
        <v>150957613.0652611</v>
      </c>
      <c r="B9048">
        <v>173465897.09793144</v>
      </c>
    </row>
    <row r="9049" spans="1:2" x14ac:dyDescent="0.25">
      <c r="A9049">
        <f ca="1">29550.9118169161*(((RANDBETWEEN(3800,4910))))</f>
        <v>131176497.55529074</v>
      </c>
      <c r="B9049">
        <v>158365705.64054066</v>
      </c>
    </row>
    <row r="9050" spans="1:2" x14ac:dyDescent="0.25">
      <c r="A9050">
        <f ca="1">33634.4058216294*(((RANDBETWEEN(3800,4910))))</f>
        <v>148697708.13742378</v>
      </c>
      <c r="B9050">
        <v>145163825.39977121</v>
      </c>
    </row>
    <row r="9051" spans="1:2" x14ac:dyDescent="0.25">
      <c r="A9051">
        <f ca="1">30933.7143889695*(((RANDBETWEEN(3800,4910))))</f>
        <v>144769783.34037709</v>
      </c>
      <c r="B9051">
        <v>151425788.67711088</v>
      </c>
    </row>
    <row r="9052" spans="1:2" x14ac:dyDescent="0.25">
      <c r="A9052">
        <f ca="1">38921.1124589418*(((RANDBETWEEN(3800,4910))))</f>
        <v>147900227.34397891</v>
      </c>
      <c r="B9052">
        <v>160548494.52065995</v>
      </c>
    </row>
    <row r="9053" spans="1:2" x14ac:dyDescent="0.25">
      <c r="A9053">
        <f ca="1">32695.9030681111*(((RANDBETWEEN(3800,4910))))</f>
        <v>156482592.08397979</v>
      </c>
      <c r="B9053">
        <v>171857833.64391935</v>
      </c>
    </row>
    <row r="9054" spans="1:2" x14ac:dyDescent="0.25">
      <c r="A9054">
        <f ca="1">28531.1000827048*(((RANDBETWEEN(3800,4910))))</f>
        <v>137890806.6997121</v>
      </c>
      <c r="B9054">
        <v>164578104.40091935</v>
      </c>
    </row>
    <row r="9055" spans="1:2" x14ac:dyDescent="0.25">
      <c r="A9055">
        <f ca="1">37077.9641509232*(((RANDBETWEEN(3800,4910))))</f>
        <v>179531502.41877022</v>
      </c>
      <c r="B9055">
        <v>172929493.53109217</v>
      </c>
    </row>
    <row r="9056" spans="1:2" x14ac:dyDescent="0.25">
      <c r="A9056">
        <f ca="1">35568.0380656184*(((RANDBETWEEN(3800,4910))))</f>
        <v>163043886.49279466</v>
      </c>
      <c r="B9056">
        <v>187869510.20894569</v>
      </c>
    </row>
    <row r="9057" spans="1:2" x14ac:dyDescent="0.25">
      <c r="A9057">
        <f ca="1">35393.0191035246*(((RANDBETWEEN(3800,4910))))</f>
        <v>154065812.15764275</v>
      </c>
      <c r="B9057">
        <v>152296535.07627043</v>
      </c>
    </row>
    <row r="9058" spans="1:2" x14ac:dyDescent="0.25">
      <c r="A9058">
        <f ca="1">32490.7724117628*(((RANDBETWEEN(3800,4910))))</f>
        <v>159042330.95557868</v>
      </c>
      <c r="B9058">
        <v>176236849.97860134</v>
      </c>
    </row>
    <row r="9059" spans="1:2" x14ac:dyDescent="0.25">
      <c r="A9059">
        <f ca="1">39516.2544784257*(((RANDBETWEEN(3800,4910))))</f>
        <v>152177095.99641737</v>
      </c>
      <c r="B9059">
        <v>179073085.48828813</v>
      </c>
    </row>
    <row r="9060" spans="1:2" x14ac:dyDescent="0.25">
      <c r="A9060">
        <f ca="1">35977.3753788359*(((RANDBETWEEN(3800,4910))))</f>
        <v>165459949.36726609</v>
      </c>
      <c r="B9060">
        <v>153682910.67012793</v>
      </c>
    </row>
    <row r="9061" spans="1:2" x14ac:dyDescent="0.25">
      <c r="A9061">
        <f ca="1">30584.9238659569*(((RANDBETWEEN(3800,4910))))</f>
        <v>123685432.11392975</v>
      </c>
      <c r="B9061">
        <v>175502844.34301245</v>
      </c>
    </row>
    <row r="9062" spans="1:2" x14ac:dyDescent="0.25">
      <c r="A9062">
        <f ca="1">29273.8478008137*(((RANDBETWEEN(3800,4910))))</f>
        <v>113260517.14134815</v>
      </c>
      <c r="B9062">
        <v>163145276.90263772</v>
      </c>
    </row>
    <row r="9063" spans="1:2" x14ac:dyDescent="0.25">
      <c r="A9063">
        <f ca="1">40973.8329452224*(((RANDBETWEEN(3800,4910))))</f>
        <v>162338326.12897131</v>
      </c>
      <c r="B9063">
        <v>154526398.29882306</v>
      </c>
    </row>
    <row r="9064" spans="1:2" x14ac:dyDescent="0.25">
      <c r="A9064">
        <f ca="1">38003.8441926484*(((RANDBETWEEN(3800,4910))))</f>
        <v>175197721.72810909</v>
      </c>
      <c r="B9064">
        <v>168889452.92882386</v>
      </c>
    </row>
    <row r="9065" spans="1:2" x14ac:dyDescent="0.25">
      <c r="A9065">
        <f ca="1">30832.4498443892*(((RANDBETWEEN(3800,4910))))</f>
        <v>120339051.74265096</v>
      </c>
      <c r="B9065">
        <v>177945455.003676</v>
      </c>
    </row>
    <row r="9066" spans="1:2" x14ac:dyDescent="0.25">
      <c r="A9066">
        <f ca="1">33241.3467327106*(((RANDBETWEEN(3800,4910))))</f>
        <v>134361523.49361643</v>
      </c>
      <c r="B9066">
        <v>161410631.83561933</v>
      </c>
    </row>
    <row r="9067" spans="1:2" x14ac:dyDescent="0.25">
      <c r="A9067">
        <f ca="1">28214.786552632*(((RANDBETWEEN(3800,4910))))</f>
        <v>119348547.11763321</v>
      </c>
      <c r="B9067">
        <v>182102360.3072502</v>
      </c>
    </row>
    <row r="9068" spans="1:2" x14ac:dyDescent="0.25">
      <c r="A9068">
        <f ca="1">32313.7990227015*(((RANDBETWEEN(3800,4910))))</f>
        <v>151454776.01940203</v>
      </c>
      <c r="B9068">
        <v>151673068.24740058</v>
      </c>
    </row>
    <row r="9069" spans="1:2" x14ac:dyDescent="0.25">
      <c r="A9069">
        <f ca="1">38282.9447138571*(((RANDBETWEEN(3800,4910))))</f>
        <v>155543604.37240124</v>
      </c>
      <c r="B9069">
        <v>200542536.24725401</v>
      </c>
    </row>
    <row r="9070" spans="1:2" x14ac:dyDescent="0.25">
      <c r="A9070">
        <f ca="1">35571.4950885296*(((RANDBETWEEN(3800,4910))))</f>
        <v>141645693.44252482</v>
      </c>
      <c r="B9070">
        <v>156175956.94445682</v>
      </c>
    </row>
    <row r="9071" spans="1:2" x14ac:dyDescent="0.25">
      <c r="A9071">
        <f ca="1">36714.6801164392*(((RANDBETWEEN(3800,4910))))</f>
        <v>179498071.08927134</v>
      </c>
      <c r="B9071">
        <v>150679992.81815737</v>
      </c>
    </row>
    <row r="9072" spans="1:2" x14ac:dyDescent="0.25">
      <c r="A9072">
        <f ca="1">30851.5588951119*(((RANDBETWEEN(3800,4910))))</f>
        <v>149105584.1400758</v>
      </c>
      <c r="B9072">
        <v>171706782.8825115</v>
      </c>
    </row>
    <row r="9073" spans="1:2" x14ac:dyDescent="0.25">
      <c r="A9073">
        <f ca="1">35325.9625514113*(((RANDBETWEEN(3800,4910))))</f>
        <v>172673304.95129821</v>
      </c>
      <c r="B9073">
        <v>194404852.24424127</v>
      </c>
    </row>
    <row r="9074" spans="1:2" x14ac:dyDescent="0.25">
      <c r="A9074">
        <f ca="1">31623.0409477274*(((RANDBETWEEN(3800,4910))))</f>
        <v>143758344.14836895</v>
      </c>
      <c r="B9074">
        <v>159570343.18264374</v>
      </c>
    </row>
    <row r="9075" spans="1:2" x14ac:dyDescent="0.25">
      <c r="A9075">
        <f ca="1">32847.7082714152*(((RANDBETWEEN(3800,4910))))</f>
        <v>132113482.66763175</v>
      </c>
      <c r="B9075">
        <v>184891560.47820926</v>
      </c>
    </row>
    <row r="9076" spans="1:2" x14ac:dyDescent="0.25">
      <c r="A9076">
        <f ca="1">30821.3689319988*(((RANDBETWEEN(3800,4910))))</f>
        <v>140175585.90273044</v>
      </c>
      <c r="B9076">
        <v>167367512.26799777</v>
      </c>
    </row>
    <row r="9077" spans="1:2" x14ac:dyDescent="0.25">
      <c r="A9077">
        <f ca="1">36949.570741676*(((RANDBETWEEN(3800,4910))))</f>
        <v>174106377.33477753</v>
      </c>
      <c r="B9077">
        <v>196714027.34645677</v>
      </c>
    </row>
    <row r="9078" spans="1:2" x14ac:dyDescent="0.25">
      <c r="A9078">
        <f ca="1">30930.284959712*(((RANDBETWEEN(3800,4910))))</f>
        <v>132938364.7568423</v>
      </c>
      <c r="B9078">
        <v>197615122.2572493</v>
      </c>
    </row>
    <row r="9079" spans="1:2" x14ac:dyDescent="0.25">
      <c r="A9079">
        <f ca="1">31338.9051032359*(((RANDBETWEEN(3800,4910))))</f>
        <v>145725908.73004693</v>
      </c>
      <c r="B9079">
        <v>182840331.08689731</v>
      </c>
    </row>
    <row r="9080" spans="1:2" x14ac:dyDescent="0.25">
      <c r="A9080">
        <f ca="1">30828.4896197575*(((RANDBETWEEN(3800,4910))))</f>
        <v>144338988.39970475</v>
      </c>
      <c r="B9080">
        <v>161534659.98634201</v>
      </c>
    </row>
    <row r="9081" spans="1:2" x14ac:dyDescent="0.25">
      <c r="A9081">
        <f ca="1">35862.6565576247*(((RANDBETWEEN(3800,4910))))</f>
        <v>136349820.23208901</v>
      </c>
      <c r="B9081">
        <v>190244696.80760837</v>
      </c>
    </row>
    <row r="9082" spans="1:2" x14ac:dyDescent="0.25">
      <c r="A9082">
        <f ca="1">31221.622673779*(((RANDBETWEEN(3800,4910))))</f>
        <v>152548848.38408428</v>
      </c>
      <c r="B9082">
        <v>155667466.29924932</v>
      </c>
    </row>
    <row r="9083" spans="1:2" x14ac:dyDescent="0.25">
      <c r="A9083">
        <f ca="1">31540.566889722*(((RANDBETWEEN(3800,4910))))</f>
        <v>133290435.67596529</v>
      </c>
      <c r="B9083">
        <v>161997918.83591735</v>
      </c>
    </row>
    <row r="9084" spans="1:2" x14ac:dyDescent="0.25">
      <c r="A9084">
        <f ca="1">37274.0053078069*(((RANDBETWEEN(3800,4910))))</f>
        <v>164751103.46050635</v>
      </c>
      <c r="B9084">
        <v>145818556.33082604</v>
      </c>
    </row>
    <row r="9085" spans="1:2" x14ac:dyDescent="0.25">
      <c r="A9085">
        <f ca="1">33207.7155708279*(((RANDBETWEEN(3800,4910))))</f>
        <v>133661055.17258242</v>
      </c>
      <c r="B9085">
        <v>155387591.58470538</v>
      </c>
    </row>
    <row r="9086" spans="1:2" x14ac:dyDescent="0.25">
      <c r="A9086">
        <f ca="1">40954.4863120337*(((RANDBETWEEN(3800,4910))))</f>
        <v>165169443.29643193</v>
      </c>
      <c r="B9086">
        <v>195309060.25311702</v>
      </c>
    </row>
    <row r="9087" spans="1:2" x14ac:dyDescent="0.25">
      <c r="A9087">
        <f ca="1">29916.2152282258*(((RANDBETWEEN(3800,4910))))</f>
        <v>120981174.38294517</v>
      </c>
      <c r="B9087">
        <v>176823891.48776585</v>
      </c>
    </row>
    <row r="9088" spans="1:2" x14ac:dyDescent="0.25">
      <c r="A9088">
        <f ca="1">37118.4509127078*(((RANDBETWEEN(3800,4910))))</f>
        <v>176535352.54083854</v>
      </c>
      <c r="B9088">
        <v>177522761.36529264</v>
      </c>
    </row>
    <row r="9089" spans="1:2" x14ac:dyDescent="0.25">
      <c r="A9089">
        <f ca="1">32512.1411859228*(((RANDBETWEEN(3800,4910))))</f>
        <v>138566745.73440278</v>
      </c>
      <c r="B9089">
        <v>146684101.03387487</v>
      </c>
    </row>
    <row r="9090" spans="1:2" x14ac:dyDescent="0.25">
      <c r="A9090">
        <f ca="1">29262.4313055294*(((RANDBETWEEN(3800,4910))))</f>
        <v>134343822.12368554</v>
      </c>
      <c r="B9090">
        <v>148203759.05687863</v>
      </c>
    </row>
    <row r="9091" spans="1:2" x14ac:dyDescent="0.25">
      <c r="A9091">
        <f ca="1">32226.7950558594*(((RANDBETWEEN(3800,4910))))</f>
        <v>134127921.02248672</v>
      </c>
      <c r="B9091">
        <v>166302950.44530091</v>
      </c>
    </row>
    <row r="9092" spans="1:2" x14ac:dyDescent="0.25">
      <c r="A9092">
        <f ca="1">34557.5088772002*(((RANDBETWEEN(3800,4910))))</f>
        <v>136985965.18922165</v>
      </c>
      <c r="B9092">
        <v>148419612.60965231</v>
      </c>
    </row>
    <row r="9093" spans="1:2" x14ac:dyDescent="0.25">
      <c r="A9093">
        <f ca="1">28881.6455356414*(((RANDBETWEEN(3800,4910))))</f>
        <v>120349816.94701765</v>
      </c>
      <c r="B9093">
        <v>166168541.35372114</v>
      </c>
    </row>
    <row r="9094" spans="1:2" x14ac:dyDescent="0.25">
      <c r="A9094">
        <f ca="1">36083.5768265632*(((RANDBETWEEN(3800,4910))))</f>
        <v>154257290.93355751</v>
      </c>
      <c r="B9094">
        <v>145418728.93817478</v>
      </c>
    </row>
    <row r="9095" spans="1:2" x14ac:dyDescent="0.25">
      <c r="A9095">
        <f ca="1">32719.5728659977*(((RANDBETWEEN(3800,4910))))</f>
        <v>143082692.14300799</v>
      </c>
      <c r="B9095">
        <v>155584963.3866902</v>
      </c>
    </row>
    <row r="9096" spans="1:2" x14ac:dyDescent="0.25">
      <c r="A9096">
        <f ca="1">29611.243797297*(((RANDBETWEEN(3800,4910))))</f>
        <v>131237032.50962019</v>
      </c>
      <c r="B9096">
        <v>153157778.70495367</v>
      </c>
    </row>
    <row r="9097" spans="1:2" x14ac:dyDescent="0.25">
      <c r="A9097">
        <f ca="1">28509.2654885808*(((RANDBETWEEN(3800,4910))))</f>
        <v>118826618.55640486</v>
      </c>
      <c r="B9097">
        <v>144929674.8326835</v>
      </c>
    </row>
    <row r="9098" spans="1:2" x14ac:dyDescent="0.25">
      <c r="A9098">
        <f ca="1">38666.5009718016*(((RANDBETWEEN(3800,4910))))</f>
        <v>165028626.14764926</v>
      </c>
      <c r="B9098">
        <v>162919750.40397632</v>
      </c>
    </row>
    <row r="9099" spans="1:2" x14ac:dyDescent="0.25">
      <c r="A9099">
        <f ca="1">34751.1140610738*(((RANDBETWEEN(3800,4910))))</f>
        <v>166735845.26503226</v>
      </c>
      <c r="B9099">
        <v>158878407.12984595</v>
      </c>
    </row>
    <row r="9100" spans="1:2" x14ac:dyDescent="0.25">
      <c r="A9100">
        <f ca="1">35582.2399354394*(((RANDBETWEEN(3800,4910))))</f>
        <v>154853908.19903243</v>
      </c>
      <c r="B9100">
        <v>170211739.48376107</v>
      </c>
    </row>
    <row r="9101" spans="1:2" x14ac:dyDescent="0.25">
      <c r="A9101">
        <f ca="1">39454.5892610904*(((RANDBETWEEN(3800,4910))))</f>
        <v>178255834.28160638</v>
      </c>
      <c r="B9101">
        <v>196634320.27529305</v>
      </c>
    </row>
    <row r="9102" spans="1:2" x14ac:dyDescent="0.25">
      <c r="A9102">
        <f ca="1">31702.2121827897*(((RANDBETWEEN(3800,4910))))</f>
        <v>147351882.22560644</v>
      </c>
      <c r="B9102">
        <v>173764848.63366163</v>
      </c>
    </row>
    <row r="9103" spans="1:2" x14ac:dyDescent="0.25">
      <c r="A9103">
        <f ca="1">30244.1277513721*(((RANDBETWEEN(3800,4910))))</f>
        <v>129626331.54238069</v>
      </c>
      <c r="B9103">
        <v>179536779.25515592</v>
      </c>
    </row>
    <row r="9104" spans="1:2" x14ac:dyDescent="0.25">
      <c r="A9104">
        <f ca="1">37624.9337647869*(((RANDBETWEEN(3800,4910))))</f>
        <v>146360992.34502113</v>
      </c>
      <c r="B9104">
        <v>148179910.14779761</v>
      </c>
    </row>
    <row r="9105" spans="1:2" x14ac:dyDescent="0.25">
      <c r="A9105">
        <f ca="1">36272.9132108414*(((RANDBETWEEN(3800,4910))))</f>
        <v>175778537.41973764</v>
      </c>
      <c r="B9105">
        <v>170129767.28898263</v>
      </c>
    </row>
    <row r="9106" spans="1:2" x14ac:dyDescent="0.25">
      <c r="A9106">
        <f ca="1">31253.0326562871*(((RANDBETWEEN(3800,4910))))</f>
        <v>146139180.70079827</v>
      </c>
      <c r="B9106">
        <v>155173424.00526163</v>
      </c>
    </row>
    <row r="9107" spans="1:2" x14ac:dyDescent="0.25">
      <c r="A9107">
        <f ca="1">32823.1181248487*(((RANDBETWEEN(3800,4910))))</f>
        <v>148852840.69618872</v>
      </c>
      <c r="B9107">
        <v>197674213.36387223</v>
      </c>
    </row>
    <row r="9108" spans="1:2" x14ac:dyDescent="0.25">
      <c r="A9108">
        <f ca="1">31502.2326766604*(((RANDBETWEEN(3800,4910))))</f>
        <v>130860274.53884734</v>
      </c>
      <c r="B9108">
        <v>181686959.18392634</v>
      </c>
    </row>
    <row r="9109" spans="1:2" x14ac:dyDescent="0.25">
      <c r="A9109">
        <f ca="1">31586.5694650025*(((RANDBETWEEN(3800,4910))))</f>
        <v>151331254.30682677</v>
      </c>
      <c r="B9109">
        <v>170896686.5926615</v>
      </c>
    </row>
    <row r="9110" spans="1:2" x14ac:dyDescent="0.25">
      <c r="A9110">
        <f ca="1">34013.7696634517*(((RANDBETWEEN(3800,4910))))</f>
        <v>130136682.73236614</v>
      </c>
      <c r="B9110">
        <v>177973371.59108734</v>
      </c>
    </row>
    <row r="9111" spans="1:2" x14ac:dyDescent="0.25">
      <c r="A9111">
        <f ca="1">27880.71318307*(((RANDBETWEEN(3800,4910))))</f>
        <v>134942651.80605885</v>
      </c>
      <c r="B9111">
        <v>158753481.15010047</v>
      </c>
    </row>
    <row r="9112" spans="1:2" x14ac:dyDescent="0.25">
      <c r="A9112">
        <f ca="1">38348.1902805626*(((RANDBETWEEN(3800,4910))))</f>
        <v>167926725.23858356</v>
      </c>
      <c r="B9112">
        <v>153505808.15111321</v>
      </c>
    </row>
    <row r="9113" spans="1:2" x14ac:dyDescent="0.25">
      <c r="A9113">
        <f ca="1">29007.8461414008*(((RANDBETWEEN(3800,4910))))</f>
        <v>131695621.48195946</v>
      </c>
      <c r="B9113">
        <v>193189438.94648954</v>
      </c>
    </row>
    <row r="9114" spans="1:2" x14ac:dyDescent="0.25">
      <c r="A9114">
        <f ca="1">34075.5067579203*(((RANDBETWEEN(3800,4910))))</f>
        <v>161722355.07308951</v>
      </c>
      <c r="B9114">
        <v>164399557.0680238</v>
      </c>
    </row>
    <row r="9115" spans="1:2" x14ac:dyDescent="0.25">
      <c r="A9115">
        <f ca="1">33475.9184979475*(((RANDBETWEEN(3800,4910))))</f>
        <v>135577469.91668743</v>
      </c>
      <c r="B9115">
        <v>145782865.72493297</v>
      </c>
    </row>
    <row r="9116" spans="1:2" x14ac:dyDescent="0.25">
      <c r="A9116">
        <f ca="1">34052.9592610943*(((RANDBETWEEN(3800,4910))))</f>
        <v>133419494.38496745</v>
      </c>
      <c r="B9116">
        <v>187777999.93658599</v>
      </c>
    </row>
    <row r="9117" spans="1:2" x14ac:dyDescent="0.25">
      <c r="A9117">
        <f ca="1">33889.2173537871*(((RANDBETWEEN(3800,4910))))</f>
        <v>152704813.3961646</v>
      </c>
      <c r="B9117">
        <v>154156087.88856077</v>
      </c>
    </row>
    <row r="9118" spans="1:2" x14ac:dyDescent="0.25">
      <c r="A9118">
        <f ca="1">32410.8728016903*(((RANDBETWEEN(3800,4910))))</f>
        <v>154308165.40884766</v>
      </c>
      <c r="B9118">
        <v>158525212.33948439</v>
      </c>
    </row>
    <row r="9119" spans="1:2" x14ac:dyDescent="0.25">
      <c r="A9119">
        <f ca="1">31465.1379930963*(((RANDBETWEEN(3800,4910))))</f>
        <v>121833014.30926879</v>
      </c>
      <c r="B9119">
        <v>175701768.87501505</v>
      </c>
    </row>
    <row r="9120" spans="1:2" x14ac:dyDescent="0.25">
      <c r="A9120">
        <f ca="1">32188.7219727757*(((RANDBETWEEN(3800,4910))))</f>
        <v>139892185.69368336</v>
      </c>
      <c r="B9120">
        <v>180293892.83337218</v>
      </c>
    </row>
    <row r="9121" spans="1:2" x14ac:dyDescent="0.25">
      <c r="A9121">
        <f ca="1">40615.0481547893*(((RANDBETWEEN(3800,4910))))</f>
        <v>172898259.99493811</v>
      </c>
      <c r="B9121">
        <v>157734568.93968189</v>
      </c>
    </row>
    <row r="9122" spans="1:2" x14ac:dyDescent="0.25">
      <c r="A9122">
        <f ca="1">36015.052230656*(((RANDBETWEEN(3800,4910))))</f>
        <v>169378790.64077514</v>
      </c>
      <c r="B9122">
        <v>162719014.15880638</v>
      </c>
    </row>
    <row r="9123" spans="1:2" x14ac:dyDescent="0.25">
      <c r="A9123">
        <f ca="1">39787.1232470341*(((RANDBETWEEN(3800,4910))))</f>
        <v>165275709.96817961</v>
      </c>
      <c r="B9123">
        <v>146713412.41144323</v>
      </c>
    </row>
    <row r="9124" spans="1:2" x14ac:dyDescent="0.25">
      <c r="A9124">
        <f ca="1">33338.618971588*(((RANDBETWEEN(3800,4910))))</f>
        <v>128753746.46827298</v>
      </c>
      <c r="B9124">
        <v>179427467.2244789</v>
      </c>
    </row>
    <row r="9125" spans="1:2" x14ac:dyDescent="0.25">
      <c r="A9125">
        <f ca="1">32118.5913845588*(((RANDBETWEEN(3800,4910))))</f>
        <v>153591104.00096008</v>
      </c>
      <c r="B9125">
        <v>151244715.06130278</v>
      </c>
    </row>
    <row r="9126" spans="1:2" x14ac:dyDescent="0.25">
      <c r="A9126">
        <f ca="1">31917.5955366255*(((RANDBETWEEN(3800,4910))))</f>
        <v>130989812.08231114</v>
      </c>
      <c r="B9126">
        <v>151852429.30919579</v>
      </c>
    </row>
    <row r="9127" spans="1:2" x14ac:dyDescent="0.25">
      <c r="A9127">
        <f ca="1">30626.8097383553*(((RANDBETWEEN(3800,4910))))</f>
        <v>140913951.60617283</v>
      </c>
      <c r="B9127">
        <v>176015578.53278798</v>
      </c>
    </row>
    <row r="9128" spans="1:2" x14ac:dyDescent="0.25">
      <c r="A9128">
        <f ca="1">36792.3986566876*(((RANDBETWEEN(3800,4910))))</f>
        <v>171526162.5374774</v>
      </c>
      <c r="B9128">
        <v>173994142.61987355</v>
      </c>
    </row>
    <row r="9129" spans="1:2" x14ac:dyDescent="0.25">
      <c r="A9129">
        <f ca="1">39994.1830756726*(((RANDBETWEEN(3800,4910))))</f>
        <v>165455935.38405746</v>
      </c>
      <c r="B9129">
        <v>166942298.58811796</v>
      </c>
    </row>
    <row r="9130" spans="1:2" x14ac:dyDescent="0.25">
      <c r="A9130">
        <f ca="1">35759.8659650286*(((RANDBETWEEN(3800,4910))))</f>
        <v>169859363.33388591</v>
      </c>
      <c r="B9130">
        <v>173564551.00998688</v>
      </c>
    </row>
    <row r="9131" spans="1:2" x14ac:dyDescent="0.25">
      <c r="A9131">
        <f ca="1">33284.0282418058*(((RANDBETWEEN(3800,4910))))</f>
        <v>155802536.19989312</v>
      </c>
      <c r="B9131">
        <v>165829151.64101374</v>
      </c>
    </row>
    <row r="9132" spans="1:2" x14ac:dyDescent="0.25">
      <c r="A9132">
        <f ca="1">30153.2695907616*(((RANDBETWEEN(3800,4910))))</f>
        <v>116632846.7770658</v>
      </c>
      <c r="B9132">
        <v>146328577.39523023</v>
      </c>
    </row>
    <row r="9133" spans="1:2" x14ac:dyDescent="0.25">
      <c r="A9133">
        <f ca="1">31046.8713505449*(((RANDBETWEEN(3800,4910))))</f>
        <v>127540547.50803843</v>
      </c>
      <c r="B9133">
        <v>166990140.67379105</v>
      </c>
    </row>
    <row r="9134" spans="1:2" x14ac:dyDescent="0.25">
      <c r="A9134">
        <f ca="1">36585.2936656835*(((RANDBETWEEN(3800,4910))))</f>
        <v>139316798.27892283</v>
      </c>
      <c r="B9134">
        <v>145134687.45044282</v>
      </c>
    </row>
    <row r="9135" spans="1:2" x14ac:dyDescent="0.25">
      <c r="A9135">
        <f ca="1">33032.7332925198*(((RANDBETWEEN(3800,4910))))</f>
        <v>131338147.57105884</v>
      </c>
      <c r="B9135">
        <v>182261486.59922194</v>
      </c>
    </row>
    <row r="9136" spans="1:2" x14ac:dyDescent="0.25">
      <c r="A9136">
        <f ca="1">32883.4029824776*(((RANDBETWEEN(3800,4910))))</f>
        <v>136926490.01903668</v>
      </c>
      <c r="B9136">
        <v>191279867.45477155</v>
      </c>
    </row>
    <row r="9137" spans="1:2" x14ac:dyDescent="0.25">
      <c r="A9137">
        <f ca="1">42085.617361787*(((RANDBETWEEN(3800,4910))))</f>
        <v>188880250.71969992</v>
      </c>
      <c r="B9137">
        <v>144104451.36833364</v>
      </c>
    </row>
    <row r="9138" spans="1:2" x14ac:dyDescent="0.25">
      <c r="A9138">
        <f ca="1">28530.0443629216*(((RANDBETWEEN(3800,4910))))</f>
        <v>127643418.47971109</v>
      </c>
      <c r="B9138">
        <v>151068591.58159745</v>
      </c>
    </row>
    <row r="9139" spans="1:2" x14ac:dyDescent="0.25">
      <c r="A9139">
        <f ca="1">36417.8600023532*(((RANDBETWEEN(3800,4910))))</f>
        <v>175971099.53137088</v>
      </c>
      <c r="B9139">
        <v>194566678.21981478</v>
      </c>
    </row>
    <row r="9140" spans="1:2" x14ac:dyDescent="0.25">
      <c r="A9140">
        <f ca="1">31751.4634879788*(((RANDBETWEEN(3800,4910))))</f>
        <v>150311428.15209168</v>
      </c>
      <c r="B9140">
        <v>164933530.88250872</v>
      </c>
    </row>
    <row r="9141" spans="1:2" x14ac:dyDescent="0.25">
      <c r="A9141">
        <f ca="1">30170.9790819532*(((RANDBETWEEN(3800,4910))))</f>
        <v>137096928.94839513</v>
      </c>
      <c r="B9141">
        <v>195401521.53329146</v>
      </c>
    </row>
    <row r="9142" spans="1:2" x14ac:dyDescent="0.25">
      <c r="A9142">
        <f ca="1">30582.3879631637*(((RANDBETWEEN(3800,4910))))</f>
        <v>146367308.79170141</v>
      </c>
      <c r="B9142">
        <v>196444889.26682478</v>
      </c>
    </row>
    <row r="9143" spans="1:2" x14ac:dyDescent="0.25">
      <c r="A9143">
        <f ca="1">32431.511113323*(((RANDBETWEEN(3800,4910))))</f>
        <v>125153201.38631339</v>
      </c>
      <c r="B9143">
        <v>149868586.9489755</v>
      </c>
    </row>
    <row r="9144" spans="1:2" x14ac:dyDescent="0.25">
      <c r="A9144">
        <f ca="1">29957.1598923803*(((RANDBETWEEN(3800,4910))))</f>
        <v>118870010.4529649</v>
      </c>
      <c r="B9144">
        <v>159716817.77126974</v>
      </c>
    </row>
    <row r="9145" spans="1:2" x14ac:dyDescent="0.25">
      <c r="A9145">
        <f ca="1">30097.5344010907*(((RANDBETWEEN(3800,4910))))</f>
        <v>136191343.16493556</v>
      </c>
      <c r="B9145">
        <v>156130901.68782729</v>
      </c>
    </row>
    <row r="9146" spans="1:2" x14ac:dyDescent="0.25">
      <c r="A9146">
        <f ca="1">29875.3187281555*(((RANDBETWEEN(3800,4910))))</f>
        <v>143282028.6202338</v>
      </c>
      <c r="B9146">
        <v>146244897.5994426</v>
      </c>
    </row>
    <row r="9147" spans="1:2" x14ac:dyDescent="0.25">
      <c r="A9147">
        <f ca="1">41554.5505480326*(((RANDBETWEEN(3800,4910))))</f>
        <v>202370661.16891864</v>
      </c>
      <c r="B9147">
        <v>186784852.44278359</v>
      </c>
    </row>
    <row r="9148" spans="1:2" x14ac:dyDescent="0.25">
      <c r="A9148">
        <f ca="1">31759.2704173703*(((RANDBETWEEN(3800,4910))))</f>
        <v>146918384.95075515</v>
      </c>
      <c r="B9148">
        <v>199852711.53253999</v>
      </c>
    </row>
    <row r="9149" spans="1:2" x14ac:dyDescent="0.25">
      <c r="A9149">
        <f ca="1">35957.8005209965*(((RANDBETWEEN(3800,4910))))</f>
        <v>175905560.14871493</v>
      </c>
      <c r="B9149">
        <v>162609045.44867963</v>
      </c>
    </row>
    <row r="9150" spans="1:2" x14ac:dyDescent="0.25">
      <c r="A9150">
        <f ca="1">31191.2598287421*(((RANDBETWEEN(3800,4910))))</f>
        <v>127603443.95938386</v>
      </c>
      <c r="B9150">
        <v>168907301.29952097</v>
      </c>
    </row>
    <row r="9151" spans="1:2" x14ac:dyDescent="0.25">
      <c r="A9151">
        <f ca="1">34818.4991544233*(((RANDBETWEEN(3800,4910))))</f>
        <v>145297596.97140828</v>
      </c>
      <c r="B9151">
        <v>181211465.43049002</v>
      </c>
    </row>
    <row r="9152" spans="1:2" x14ac:dyDescent="0.25">
      <c r="A9152">
        <f ca="1">30098.3912113421*(((RANDBETWEEN(3800,4910))))</f>
        <v>134329119.97621992</v>
      </c>
      <c r="B9152">
        <v>144616347.43163562</v>
      </c>
    </row>
    <row r="9153" spans="1:2" x14ac:dyDescent="0.25">
      <c r="A9153">
        <f ca="1">27749.4410018933*(((RANDBETWEEN(3800,4910))))</f>
        <v>113273218.16972844</v>
      </c>
      <c r="B9153">
        <v>145278635.67030475</v>
      </c>
    </row>
    <row r="9154" spans="1:2" x14ac:dyDescent="0.25">
      <c r="A9154">
        <f ca="1">34485.6201281452*(((RANDBETWEEN(3800,4910))))</f>
        <v>163013526.3457424</v>
      </c>
      <c r="B9154">
        <v>146948473.62069857</v>
      </c>
    </row>
    <row r="9155" spans="1:2" x14ac:dyDescent="0.25">
      <c r="A9155">
        <f ca="1">40176.3420322132*(((RANDBETWEEN(3800,4910))))</f>
        <v>171512804.13551828</v>
      </c>
      <c r="B9155">
        <v>180273267.64070725</v>
      </c>
    </row>
    <row r="9156" spans="1:2" x14ac:dyDescent="0.25">
      <c r="A9156">
        <f ca="1">28757.3968847542*(((RANDBETWEEN(3800,4910))))</f>
        <v>123369232.63559552</v>
      </c>
      <c r="B9156">
        <v>161062886.73178554</v>
      </c>
    </row>
    <row r="9157" spans="1:2" x14ac:dyDescent="0.25">
      <c r="A9157">
        <f ca="1">28880.8038602671*(((RANDBETWEEN(3800,4910))))</f>
        <v>111826472.54695405</v>
      </c>
      <c r="B9157">
        <v>187095729.07566261</v>
      </c>
    </row>
    <row r="9158" spans="1:2" x14ac:dyDescent="0.25">
      <c r="A9158">
        <f ca="1">28295.6318948325*(((RANDBETWEEN(3800,4910))))</f>
        <v>137488475.37699133</v>
      </c>
      <c r="B9158">
        <v>165699523.70188069</v>
      </c>
    </row>
    <row r="9159" spans="1:2" x14ac:dyDescent="0.25">
      <c r="A9159">
        <f ca="1">34275.8861956663*(((RANDBETWEEN(3800,4910))))</f>
        <v>136075268.1967952</v>
      </c>
      <c r="B9159">
        <v>180945129.66073123</v>
      </c>
    </row>
    <row r="9160" spans="1:2" x14ac:dyDescent="0.25">
      <c r="A9160">
        <f ca="1">29128.4532548759*(((RANDBETWEEN(3800,4910))))</f>
        <v>125922303.42082837</v>
      </c>
      <c r="B9160">
        <v>167587393.73028532</v>
      </c>
    </row>
    <row r="9161" spans="1:2" x14ac:dyDescent="0.25">
      <c r="A9161">
        <f ca="1">30559.7060789664*(((RANDBETWEEN(3800,4910))))</f>
        <v>146961626.5337494</v>
      </c>
      <c r="B9161">
        <v>153443405.816625</v>
      </c>
    </row>
    <row r="9162" spans="1:2" x14ac:dyDescent="0.25">
      <c r="A9162">
        <f ca="1">31448.1241831037*(((RANDBETWEEN(3800,4910))))</f>
        <v>120792244.98730135</v>
      </c>
      <c r="B9162">
        <v>148217726.88151377</v>
      </c>
    </row>
    <row r="9163" spans="1:2" x14ac:dyDescent="0.25">
      <c r="A9163">
        <f ca="1">32299.4476760387*(((RANDBETWEEN(3800,4910))))</f>
        <v>131297254.80309729</v>
      </c>
      <c r="B9163">
        <v>146826624.86675656</v>
      </c>
    </row>
    <row r="9164" spans="1:2" x14ac:dyDescent="0.25">
      <c r="A9164">
        <f ca="1">27235.2233201403*(((RANDBETWEEN(3800,4910))))</f>
        <v>115940345.6738372</v>
      </c>
      <c r="B9164">
        <v>193008035.28495491</v>
      </c>
    </row>
    <row r="9165" spans="1:2" x14ac:dyDescent="0.25">
      <c r="A9165">
        <f ca="1">30392.8862383341*(((RANDBETWEEN(3800,4910))))</f>
        <v>120720544.13866296</v>
      </c>
      <c r="B9165">
        <v>158345960.9900679</v>
      </c>
    </row>
    <row r="9166" spans="1:2" x14ac:dyDescent="0.25">
      <c r="A9166">
        <f ca="1">30653.3130544006*(((RANDBETWEEN(3800,4910))))</f>
        <v>137602722.3012042</v>
      </c>
      <c r="B9166">
        <v>150431259.01283601</v>
      </c>
    </row>
    <row r="9167" spans="1:2" x14ac:dyDescent="0.25">
      <c r="A9167">
        <f ca="1">31448.1321249677*(((RANDBETWEEN(3800,4910))))</f>
        <v>152586337.07034343</v>
      </c>
      <c r="B9167">
        <v>148394530.16712683</v>
      </c>
    </row>
    <row r="9168" spans="1:2" x14ac:dyDescent="0.25">
      <c r="A9168">
        <f ca="1">35970.3446685538*(((RANDBETWEEN(3800,4910))))</f>
        <v>142010920.7514503</v>
      </c>
      <c r="B9168">
        <v>190845455.12880781</v>
      </c>
    </row>
    <row r="9169" spans="1:2" x14ac:dyDescent="0.25">
      <c r="A9169">
        <f ca="1">31822.177078292*(((RANDBETWEEN(3800,4910))))</f>
        <v>148100412.1223709</v>
      </c>
      <c r="B9169">
        <v>147835987.82663444</v>
      </c>
    </row>
    <row r="9170" spans="1:2" x14ac:dyDescent="0.25">
      <c r="A9170">
        <f ca="1">32220.8183071732*(((RANDBETWEEN(3800,4910))))</f>
        <v>157366476.61223403</v>
      </c>
      <c r="B9170">
        <v>147344298.01785466</v>
      </c>
    </row>
    <row r="9171" spans="1:2" x14ac:dyDescent="0.25">
      <c r="A9171">
        <f ca="1">31272.3403240623*(((RANDBETWEEN(3800,4910))))</f>
        <v>151107948.44586882</v>
      </c>
      <c r="B9171">
        <v>188188760.38689533</v>
      </c>
    </row>
    <row r="9172" spans="1:2" x14ac:dyDescent="0.25">
      <c r="A9172">
        <f ca="1">37759.0958423533*(((RANDBETWEEN(3800,4910))))</f>
        <v>146920641.92259684</v>
      </c>
      <c r="B9172">
        <v>148821424.86119795</v>
      </c>
    </row>
    <row r="9173" spans="1:2" x14ac:dyDescent="0.25">
      <c r="A9173">
        <f ca="1">31026.1749607476*(((RANDBETWEEN(3800,4910))))</f>
        <v>132109452.98286334</v>
      </c>
      <c r="B9173">
        <v>174042876.0816898</v>
      </c>
    </row>
    <row r="9174" spans="1:2" x14ac:dyDescent="0.25">
      <c r="A9174">
        <f ca="1">31592.9703382098*(((RANDBETWEEN(3800,4910))))</f>
        <v>121727714.71312252</v>
      </c>
      <c r="B9174">
        <v>201094559.80212069</v>
      </c>
    </row>
    <row r="9175" spans="1:2" x14ac:dyDescent="0.25">
      <c r="A9175">
        <f ca="1">36383.0401846563*(((RANDBETWEEN(3800,4910))))</f>
        <v>165542832.84018618</v>
      </c>
      <c r="B9175">
        <v>146560387.62476835</v>
      </c>
    </row>
    <row r="9176" spans="1:2" x14ac:dyDescent="0.25">
      <c r="A9176">
        <f ca="1">31371.3534437801*(((RANDBETWEEN(3800,4910))))</f>
        <v>146253249.75490275</v>
      </c>
      <c r="B9176">
        <v>160910657.14551935</v>
      </c>
    </row>
    <row r="9177" spans="1:2" x14ac:dyDescent="0.25">
      <c r="A9177">
        <f ca="1">31362.7614357852*(((RANDBETWEEN(3800,4910))))</f>
        <v>129935920.62845795</v>
      </c>
      <c r="B9177">
        <v>144167300.76639253</v>
      </c>
    </row>
    <row r="9178" spans="1:2" x14ac:dyDescent="0.25">
      <c r="A9178">
        <f ca="1">28922.7422989572*(((RANDBETWEEN(3800,4910))))</f>
        <v>139407617.88097358</v>
      </c>
      <c r="B9178">
        <v>200694356.50075704</v>
      </c>
    </row>
    <row r="9179" spans="1:2" x14ac:dyDescent="0.25">
      <c r="A9179">
        <f ca="1">35492.0865184595*(((RANDBETWEEN(3800,4910))))</f>
        <v>148108477.04153135</v>
      </c>
      <c r="B9179">
        <v>174129229.10288495</v>
      </c>
    </row>
    <row r="9180" spans="1:2" x14ac:dyDescent="0.25">
      <c r="A9180">
        <f ca="1">30523.2528286945*(((RANDBETWEEN(3800,4910))))</f>
        <v>125420045.87310582</v>
      </c>
      <c r="B9180">
        <v>177094227.71292713</v>
      </c>
    </row>
    <row r="9181" spans="1:2" x14ac:dyDescent="0.25">
      <c r="A9181">
        <f ca="1">34664.1088733935*(((RANDBETWEEN(3800,4910))))</f>
        <v>166769027.78989625</v>
      </c>
      <c r="B9181">
        <v>163705098.22653157</v>
      </c>
    </row>
    <row r="9182" spans="1:2" x14ac:dyDescent="0.25">
      <c r="A9182">
        <f ca="1">33525.3057405331*(((RANDBETWEEN(3800,4910))))</f>
        <v>138560088.62562349</v>
      </c>
      <c r="B9182">
        <v>200802530.09399688</v>
      </c>
    </row>
    <row r="9183" spans="1:2" x14ac:dyDescent="0.25">
      <c r="A9183">
        <f ca="1">31489.2974953541*(((RANDBETWEEN(3800,4910))))</f>
        <v>122304431.47195522</v>
      </c>
      <c r="B9183">
        <v>157493951.49986479</v>
      </c>
    </row>
    <row r="9184" spans="1:2" x14ac:dyDescent="0.25">
      <c r="A9184">
        <f ca="1">41373.0090758132*(((RANDBETWEEN(3800,4910))))</f>
        <v>198921427.63650984</v>
      </c>
      <c r="B9184">
        <v>143936510.48209772</v>
      </c>
    </row>
    <row r="9185" spans="1:2" x14ac:dyDescent="0.25">
      <c r="A9185">
        <f ca="1">37985.4911346769*(((RANDBETWEEN(3800,4910))))</f>
        <v>176556562.7939783</v>
      </c>
      <c r="B9185">
        <v>185313580.36223552</v>
      </c>
    </row>
    <row r="9186" spans="1:2" x14ac:dyDescent="0.25">
      <c r="A9186">
        <f ca="1">30429.3252396561*(((RANDBETWEEN(3800,4910))))</f>
        <v>119435101.56565008</v>
      </c>
      <c r="B9186">
        <v>194734677.39164636</v>
      </c>
    </row>
    <row r="9187" spans="1:2" x14ac:dyDescent="0.25">
      <c r="A9187">
        <f ca="1">34550.0884991785*(((RANDBETWEEN(3800,4910))))</f>
        <v>142657315.41310784</v>
      </c>
      <c r="B9187">
        <v>178894026.69673932</v>
      </c>
    </row>
    <row r="9188" spans="1:2" x14ac:dyDescent="0.25">
      <c r="A9188">
        <f ca="1">31864.7279626508*(((RANDBETWEEN(3800,4910))))</f>
        <v>125929404.90839593</v>
      </c>
      <c r="B9188">
        <v>197415280.36984926</v>
      </c>
    </row>
    <row r="9189" spans="1:2" x14ac:dyDescent="0.25">
      <c r="A9189">
        <f ca="1">31222.8365514751*(((RANDBETWEEN(3800,4910))))</f>
        <v>129481103.17896716</v>
      </c>
      <c r="B9189">
        <v>162220085.47505647</v>
      </c>
    </row>
    <row r="9190" spans="1:2" x14ac:dyDescent="0.25">
      <c r="A9190">
        <f ca="1">31069.7634739964*(((RANDBETWEEN(3800,4910))))</f>
        <v>143386958.43249342</v>
      </c>
      <c r="B9190">
        <v>149651207.81181374</v>
      </c>
    </row>
    <row r="9191" spans="1:2" x14ac:dyDescent="0.25">
      <c r="A9191">
        <f ca="1">32123.4466794686*(((RANDBETWEEN(3800,4910))))</f>
        <v>136299784.26098517</v>
      </c>
      <c r="B9191">
        <v>151164958.84922734</v>
      </c>
    </row>
    <row r="9192" spans="1:2" x14ac:dyDescent="0.25">
      <c r="A9192">
        <f ca="1">30690.2359386813*(((RANDBETWEEN(3800,4910))))</f>
        <v>137952610.54437244</v>
      </c>
      <c r="B9192">
        <v>149772688.14899358</v>
      </c>
    </row>
    <row r="9193" spans="1:2" x14ac:dyDescent="0.25">
      <c r="A9193">
        <f ca="1">29752.47162248*(((RANDBETWEEN(3800,4910))))</f>
        <v>141026715.49055502</v>
      </c>
      <c r="B9193">
        <v>156730526.5920482</v>
      </c>
    </row>
    <row r="9194" spans="1:2" x14ac:dyDescent="0.25">
      <c r="A9194">
        <f ca="1">31337.930248287*(((RANDBETWEEN(3800,4910))))</f>
        <v>128297486.43648687</v>
      </c>
      <c r="B9194">
        <v>175386709.70367515</v>
      </c>
    </row>
    <row r="9195" spans="1:2" x14ac:dyDescent="0.25">
      <c r="A9195">
        <f ca="1">30578.8718337783*(((RANDBETWEEN(3800,4910))))</f>
        <v>143690118.74692437</v>
      </c>
      <c r="B9195">
        <v>157787354.25391626</v>
      </c>
    </row>
    <row r="9196" spans="1:2" x14ac:dyDescent="0.25">
      <c r="A9196">
        <f ca="1">31193.3618226374*(((RANDBETWEEN(3800,4910))))</f>
        <v>153097019.8255043</v>
      </c>
      <c r="B9196">
        <v>202958543.52016011</v>
      </c>
    </row>
    <row r="9197" spans="1:2" x14ac:dyDescent="0.25">
      <c r="A9197">
        <f ca="1">29457.5468318517*(((RANDBETWEEN(3800,4910))))</f>
        <v>132176012.63451837</v>
      </c>
      <c r="B9197">
        <v>164169010.3152343</v>
      </c>
    </row>
    <row r="9198" spans="1:2" x14ac:dyDescent="0.25">
      <c r="A9198">
        <f ca="1">38005.5687346543*(((RANDBETWEEN(3800,4910))))</f>
        <v>167376524.70741755</v>
      </c>
      <c r="B9198">
        <v>191101794.86503726</v>
      </c>
    </row>
    <row r="9199" spans="1:2" x14ac:dyDescent="0.25">
      <c r="A9199">
        <f ca="1">33493.9605931823*(((RANDBETWEEN(3800,4910))))</f>
        <v>133607408.80620417</v>
      </c>
      <c r="B9199">
        <v>193772047.40381199</v>
      </c>
    </row>
    <row r="9200" spans="1:2" x14ac:dyDescent="0.25">
      <c r="A9200">
        <f ca="1">33483.6566135885*(((RANDBETWEEN(3800,4910))))</f>
        <v>149471043.12305912</v>
      </c>
      <c r="B9200">
        <v>198813462.31432959</v>
      </c>
    </row>
    <row r="9201" spans="1:2" x14ac:dyDescent="0.25">
      <c r="A9201">
        <f ca="1">29788.1180865081*(((RANDBETWEEN(3800,4910))))</f>
        <v>118497133.74812926</v>
      </c>
      <c r="B9201">
        <v>154093113.16664004</v>
      </c>
    </row>
    <row r="9202" spans="1:2" x14ac:dyDescent="0.25">
      <c r="A9202">
        <f ca="1">31482.7680869883*(((RANDBETWEEN(3800,4910))))</f>
        <v>122499450.62647164</v>
      </c>
      <c r="B9202">
        <v>161751503.04398882</v>
      </c>
    </row>
    <row r="9203" spans="1:2" x14ac:dyDescent="0.25">
      <c r="A9203">
        <f ca="1">32470.0324276429*(((RANDBETWEEN(3800,4910))))</f>
        <v>152966322.76662579</v>
      </c>
      <c r="B9203">
        <v>160370162.71187931</v>
      </c>
    </row>
    <row r="9204" spans="1:2" x14ac:dyDescent="0.25">
      <c r="A9204">
        <f ca="1">29710.567602379*(((RANDBETWEEN(3800,4910))))</f>
        <v>135034529.75281233</v>
      </c>
      <c r="B9204">
        <v>144340633.82130629</v>
      </c>
    </row>
    <row r="9205" spans="1:2" x14ac:dyDescent="0.25">
      <c r="A9205">
        <f ca="1">31933.3426213861*(((RANDBETWEEN(3800,4910))))</f>
        <v>142135308.00778943</v>
      </c>
      <c r="B9205">
        <v>149945912.14822376</v>
      </c>
    </row>
    <row r="9206" spans="1:2" x14ac:dyDescent="0.25">
      <c r="A9206">
        <f ca="1">38246.4010852663*(((RANDBETWEEN(3800,4910))))</f>
        <v>163120900.62866074</v>
      </c>
      <c r="B9206">
        <v>143314157.92414397</v>
      </c>
    </row>
    <row r="9207" spans="1:2" x14ac:dyDescent="0.25">
      <c r="A9207">
        <f ca="1">32494.9874148722*(((RANDBETWEEN(3800,4910))))</f>
        <v>143205409.5373418</v>
      </c>
      <c r="B9207">
        <v>175783270.64424258</v>
      </c>
    </row>
    <row r="9208" spans="1:2" x14ac:dyDescent="0.25">
      <c r="A9208">
        <f ca="1">37071.2375225062*(((RANDBETWEEN(3800,4910))))</f>
        <v>153511994.58069831</v>
      </c>
      <c r="B9208">
        <v>167315966.79801551</v>
      </c>
    </row>
    <row r="9209" spans="1:2" x14ac:dyDescent="0.25">
      <c r="A9209">
        <f ca="1">32857.7168545229*(((RANDBETWEEN(3800,4910))))</f>
        <v>159162780.44330871</v>
      </c>
      <c r="B9209">
        <v>152021216.21284333</v>
      </c>
    </row>
    <row r="9210" spans="1:2" x14ac:dyDescent="0.25">
      <c r="A9210">
        <f ca="1">31668.0209821267*(((RANDBETWEEN(3800,4910))))</f>
        <v>122206892.97002701</v>
      </c>
      <c r="B9210">
        <v>150702331.86604044</v>
      </c>
    </row>
    <row r="9211" spans="1:2" x14ac:dyDescent="0.25">
      <c r="A9211">
        <f ca="1">32712.5556480771*(((RANDBETWEEN(3800,4910))))</f>
        <v>126139614.57898517</v>
      </c>
      <c r="B9211">
        <v>154890753.95345572</v>
      </c>
    </row>
    <row r="9212" spans="1:2" x14ac:dyDescent="0.25">
      <c r="A9212">
        <f ca="1">29951.1082235781*(((RANDBETWEEN(3800,4910))))</f>
        <v>132054436.1577559</v>
      </c>
      <c r="B9212">
        <v>150454067.34388906</v>
      </c>
    </row>
    <row r="9213" spans="1:2" x14ac:dyDescent="0.25">
      <c r="A9213">
        <f ca="1">33260.0352122276*(((RANDBETWEEN(3800,4910))))</f>
        <v>156488465.673531</v>
      </c>
      <c r="B9213">
        <v>193368928.58553252</v>
      </c>
    </row>
    <row r="9214" spans="1:2" x14ac:dyDescent="0.25">
      <c r="A9214">
        <f ca="1">35290.9291722122*(((RANDBETWEEN(3800,4910))))</f>
        <v>172396189.00625643</v>
      </c>
      <c r="B9214">
        <v>190166077.66403279</v>
      </c>
    </row>
    <row r="9215" spans="1:2" x14ac:dyDescent="0.25">
      <c r="A9215">
        <f ca="1">29079.1585797598*(((RANDBETWEEN(3800,4910))))</f>
        <v>114542805.64567369</v>
      </c>
      <c r="B9215">
        <v>147016169.29062515</v>
      </c>
    </row>
    <row r="9216" spans="1:2" x14ac:dyDescent="0.25">
      <c r="A9216">
        <f ca="1">32380.4362117344*(((RANDBETWEEN(3800,4910))))</f>
        <v>155490854.68874863</v>
      </c>
      <c r="B9216">
        <v>168693656.20111412</v>
      </c>
    </row>
    <row r="9217" spans="1:2" x14ac:dyDescent="0.25">
      <c r="A9217">
        <f ca="1">33533.2742730617*(((RANDBETWEEN(3800,4910))))</f>
        <v>136379826.46854213</v>
      </c>
      <c r="B9217">
        <v>199078032.43619305</v>
      </c>
    </row>
    <row r="9218" spans="1:2" x14ac:dyDescent="0.25">
      <c r="A9218">
        <f ca="1">31147.0904184536*(((RANDBETWEEN(3800,4910))))</f>
        <v>145830677.3391996</v>
      </c>
      <c r="B9218">
        <v>175944251.78920326</v>
      </c>
    </row>
    <row r="9219" spans="1:2" x14ac:dyDescent="0.25">
      <c r="A9219">
        <f ca="1">31585.5770579172*(((RANDBETWEEN(3800,4910))))</f>
        <v>139639836.17305195</v>
      </c>
      <c r="B9219">
        <v>147702881.43055022</v>
      </c>
    </row>
    <row r="9220" spans="1:2" x14ac:dyDescent="0.25">
      <c r="A9220">
        <f ca="1">32113.3439174375*(((RANDBETWEEN(3800,4910))))</f>
        <v>126012761.53202458</v>
      </c>
      <c r="B9220">
        <v>166580527.42732826</v>
      </c>
    </row>
    <row r="9221" spans="1:2" x14ac:dyDescent="0.25">
      <c r="A9221">
        <f ca="1">32694.1712338325*(((RANDBETWEEN(3800,4910))))</f>
        <v>138263650.14787748</v>
      </c>
      <c r="B9221">
        <v>199016651.52572697</v>
      </c>
    </row>
    <row r="9222" spans="1:2" x14ac:dyDescent="0.25">
      <c r="A9222">
        <f ca="1">29561.9919422296*(((RANDBETWEEN(3800,4910))))</f>
        <v>143434784.90369815</v>
      </c>
      <c r="B9222">
        <v>155559523.04506135</v>
      </c>
    </row>
    <row r="9223" spans="1:2" x14ac:dyDescent="0.25">
      <c r="A9223">
        <f ca="1">31646.9338561523*(((RANDBETWEEN(3800,4910))))</f>
        <v>135290642.23505124</v>
      </c>
      <c r="B9223">
        <v>165926750.0030995</v>
      </c>
    </row>
    <row r="9224" spans="1:2" x14ac:dyDescent="0.25">
      <c r="A9224">
        <f ca="1">31022.9794816514*(((RANDBETWEEN(3800,4910))))</f>
        <v>124309078.78297722</v>
      </c>
      <c r="B9224">
        <v>180533875.25025466</v>
      </c>
    </row>
    <row r="9225" spans="1:2" x14ac:dyDescent="0.25">
      <c r="A9225">
        <f ca="1">30806.5229458055*(((RANDBETWEEN(3800,4910))))</f>
        <v>125259322.29764517</v>
      </c>
      <c r="B9225">
        <v>164932323.60068965</v>
      </c>
    </row>
    <row r="9226" spans="1:2" x14ac:dyDescent="0.25">
      <c r="A9226">
        <f ca="1">26264.7277032899*(((RANDBETWEEN(3800,4910))))</f>
        <v>123523014.3885725</v>
      </c>
      <c r="B9226">
        <v>144781958.26337326</v>
      </c>
    </row>
    <row r="9227" spans="1:2" x14ac:dyDescent="0.25">
      <c r="A9227">
        <f ca="1">30927.3758671194*(((RANDBETWEEN(3800,4910))))</f>
        <v>133884610.12876008</v>
      </c>
      <c r="B9227">
        <v>163333098.4373053</v>
      </c>
    </row>
    <row r="9228" spans="1:2" x14ac:dyDescent="0.25">
      <c r="A9228">
        <f ca="1">37421.6658958678*(((RANDBETWEEN(3800,4910))))</f>
        <v>143437245.37886131</v>
      </c>
      <c r="B9228">
        <v>174204622.48008382</v>
      </c>
    </row>
    <row r="9229" spans="1:2" x14ac:dyDescent="0.25">
      <c r="A9229">
        <f ca="1">35294.5184748681*(((RANDBETWEEN(3800,4910))))</f>
        <v>143401628.56338894</v>
      </c>
      <c r="B9229">
        <v>172053650.42781508</v>
      </c>
    </row>
    <row r="9230" spans="1:2" x14ac:dyDescent="0.25">
      <c r="A9230">
        <f ca="1">38895.7159466891*(((RANDBETWEEN(3800,4910))))</f>
        <v>175769740.36308822</v>
      </c>
      <c r="B9230">
        <v>144206221.61362076</v>
      </c>
    </row>
    <row r="9231" spans="1:2" x14ac:dyDescent="0.25">
      <c r="A9231">
        <f ca="1">33837.7217408466*(((RANDBETWEEN(3800,4910))))</f>
        <v>148818300.21624348</v>
      </c>
      <c r="B9231">
        <v>143258749.81087261</v>
      </c>
    </row>
    <row r="9232" spans="1:2" x14ac:dyDescent="0.25">
      <c r="A9232">
        <f ca="1">30708.863327151*(((RANDBETWEEN(3800,4910))))</f>
        <v>118874009.93940137</v>
      </c>
      <c r="B9232">
        <v>143422879.96177697</v>
      </c>
    </row>
    <row r="9233" spans="1:2" x14ac:dyDescent="0.25">
      <c r="A9233">
        <f ca="1">31832.1347943877*(((RANDBETWEEN(3800,4910))))</f>
        <v>150534165.44265935</v>
      </c>
      <c r="B9233">
        <v>148575879.50051966</v>
      </c>
    </row>
    <row r="9234" spans="1:2" x14ac:dyDescent="0.25">
      <c r="A9234">
        <f ca="1">32661.1704622896*(((RANDBETWEEN(3800,4910))))</f>
        <v>151188558.06993845</v>
      </c>
      <c r="B9234">
        <v>167948608.38824829</v>
      </c>
    </row>
    <row r="9235" spans="1:2" x14ac:dyDescent="0.25">
      <c r="A9235">
        <f ca="1">32206.7044269627*(((RANDBETWEEN(3800,4910))))</f>
        <v>140453438.00598443</v>
      </c>
      <c r="B9235">
        <v>172334036.45978945</v>
      </c>
    </row>
    <row r="9236" spans="1:2" x14ac:dyDescent="0.25">
      <c r="A9236">
        <f ca="1">30546.9248808735*(((RANDBETWEEN(3800,4910))))</f>
        <v>146991802.52676338</v>
      </c>
      <c r="B9236">
        <v>186570973.42158315</v>
      </c>
    </row>
    <row r="9237" spans="1:2" x14ac:dyDescent="0.25">
      <c r="A9237">
        <f ca="1">31623.9582156345*(((RANDBETWEEN(3800,4910))))</f>
        <v>135065925.53897491</v>
      </c>
      <c r="B9237">
        <v>154926903.19860756</v>
      </c>
    </row>
    <row r="9238" spans="1:2" x14ac:dyDescent="0.25">
      <c r="A9238">
        <f ca="1">39069.8321377019*(((RANDBETWEEN(3800,4910))))</f>
        <v>172415169.22367835</v>
      </c>
      <c r="B9238">
        <v>165848250.28018963</v>
      </c>
    </row>
    <row r="9239" spans="1:2" x14ac:dyDescent="0.25">
      <c r="A9239">
        <f ca="1">28404.1044289591*(((RANDBETWEEN(3800,4910))))</f>
        <v>131596215.81936742</v>
      </c>
      <c r="B9239">
        <v>144354270.32082888</v>
      </c>
    </row>
    <row r="9240" spans="1:2" x14ac:dyDescent="0.25">
      <c r="A9240">
        <f ca="1">33173.2008534411*(((RANDBETWEEN(3800,4910))))</f>
        <v>131863473.39242825</v>
      </c>
      <c r="B9240">
        <v>201010606.56392947</v>
      </c>
    </row>
    <row r="9241" spans="1:2" x14ac:dyDescent="0.25">
      <c r="A9241">
        <f ca="1">30636.105813206*(((RANDBETWEEN(3800,4910))))</f>
        <v>124351953.49580336</v>
      </c>
      <c r="B9241">
        <v>186932125.98853689</v>
      </c>
    </row>
    <row r="9242" spans="1:2" x14ac:dyDescent="0.25">
      <c r="A9242">
        <f ca="1">29417.5385307712*(((RANDBETWEEN(3800,4910))))</f>
        <v>126524833.2208471</v>
      </c>
      <c r="B9242">
        <v>195541996.99564809</v>
      </c>
    </row>
    <row r="9243" spans="1:2" x14ac:dyDescent="0.25">
      <c r="A9243">
        <f ca="1">38133.3822891407*(((RANDBETWEEN(3800,4910))))</f>
        <v>149215924.8974075</v>
      </c>
      <c r="B9243">
        <v>175997516.93240809</v>
      </c>
    </row>
    <row r="9244" spans="1:2" x14ac:dyDescent="0.25">
      <c r="A9244">
        <f ca="1">41419.4024012155*(((RANDBETWEEN(3800,4910))))</f>
        <v>178766140.76364627</v>
      </c>
      <c r="B9244">
        <v>148806595.98310244</v>
      </c>
    </row>
    <row r="9245" spans="1:2" x14ac:dyDescent="0.25">
      <c r="A9245">
        <f ca="1">33587.7196521055*(((RANDBETWEEN(3800,4910))))</f>
        <v>154469922.68003333</v>
      </c>
      <c r="B9245">
        <v>150887251.96515122</v>
      </c>
    </row>
    <row r="9246" spans="1:2" x14ac:dyDescent="0.25">
      <c r="A9246">
        <f ca="1">31114.3086116459*(((RANDBETWEEN(3800,4910))))</f>
        <v>129902238.4536218</v>
      </c>
      <c r="B9246">
        <v>145129788.89522067</v>
      </c>
    </row>
    <row r="9247" spans="1:2" x14ac:dyDescent="0.25">
      <c r="A9247">
        <f ca="1">29104.6141168498*(((RANDBETWEEN(3800,4910))))</f>
        <v>116563979.53798352</v>
      </c>
      <c r="B9247">
        <v>165050686.62270069</v>
      </c>
    </row>
    <row r="9248" spans="1:2" x14ac:dyDescent="0.25">
      <c r="A9248">
        <f ca="1">38221.5721034036*(((RANDBETWEEN(3800,4910))))</f>
        <v>164199873.75622207</v>
      </c>
      <c r="B9248">
        <v>190954285.73434642</v>
      </c>
    </row>
    <row r="9249" spans="1:2" x14ac:dyDescent="0.25">
      <c r="A9249">
        <f ca="1">27910.5542180409*(((RANDBETWEEN(3800,4910))))</f>
        <v>136426789.01778376</v>
      </c>
      <c r="B9249">
        <v>163810999.9487575</v>
      </c>
    </row>
    <row r="9250" spans="1:2" x14ac:dyDescent="0.25">
      <c r="A9250">
        <f ca="1">29790.8935765667*(((RANDBETWEEN(3800,4910))))</f>
        <v>139749081.76767451</v>
      </c>
      <c r="B9250">
        <v>157777121.13840565</v>
      </c>
    </row>
    <row r="9251" spans="1:2" x14ac:dyDescent="0.25">
      <c r="A9251">
        <f ca="1">32550.0342650641*(((RANDBETWEEN(3800,4910))))</f>
        <v>150674108.61298174</v>
      </c>
      <c r="B9251">
        <v>153009850.03103864</v>
      </c>
    </row>
    <row r="9252" spans="1:2" x14ac:dyDescent="0.25">
      <c r="A9252">
        <f ca="1">39097.5037840826*(((RANDBETWEEN(3800,4910))))</f>
        <v>177385374.66838261</v>
      </c>
      <c r="B9252">
        <v>169837885.29433978</v>
      </c>
    </row>
    <row r="9253" spans="1:2" x14ac:dyDescent="0.25">
      <c r="A9253">
        <f ca="1">35075.8409731387*(((RANDBETWEEN(3800,4910))))</f>
        <v>143635568.78500313</v>
      </c>
      <c r="B9253">
        <v>157955505.96317762</v>
      </c>
    </row>
    <row r="9254" spans="1:2" x14ac:dyDescent="0.25">
      <c r="A9254">
        <f ca="1">40484.0471635822*(((RANDBETWEEN(3800,4910))))</f>
        <v>188331787.40498435</v>
      </c>
      <c r="B9254">
        <v>182337763.60170913</v>
      </c>
    </row>
    <row r="9255" spans="1:2" x14ac:dyDescent="0.25">
      <c r="A9255">
        <f ca="1">30820.9497152828*(((RANDBETWEEN(3800,4910))))</f>
        <v>124763204.44746482</v>
      </c>
      <c r="B9255">
        <v>179959564.90194917</v>
      </c>
    </row>
    <row r="9256" spans="1:2" x14ac:dyDescent="0.25">
      <c r="A9256">
        <f ca="1">30679.7023669847*(((RANDBETWEEN(3800,4910))))</f>
        <v>130266016.25021702</v>
      </c>
      <c r="B9256">
        <v>173234599.67407292</v>
      </c>
    </row>
    <row r="9257" spans="1:2" x14ac:dyDescent="0.25">
      <c r="A9257">
        <f ca="1">30351.3302826404*(((RANDBETWEEN(3800,4910))))</f>
        <v>118886160.71710257</v>
      </c>
      <c r="B9257">
        <v>147559993.33373958</v>
      </c>
    </row>
    <row r="9258" spans="1:2" x14ac:dyDescent="0.25">
      <c r="A9258">
        <f ca="1">35698.0262285213*(((RANDBETWEEN(3800,4910))))</f>
        <v>166816876.56588021</v>
      </c>
      <c r="B9258">
        <v>181130419.33746019</v>
      </c>
    </row>
    <row r="9259" spans="1:2" x14ac:dyDescent="0.25">
      <c r="A9259">
        <f ca="1">31546.0555234478*(((RANDBETWEEN(3800,4910))))</f>
        <v>147446263.5165948</v>
      </c>
      <c r="B9259">
        <v>166499194.17184743</v>
      </c>
    </row>
    <row r="9260" spans="1:2" x14ac:dyDescent="0.25">
      <c r="A9260">
        <f ca="1">40682.8568342526*(((RANDBETWEEN(3800,4910))))</f>
        <v>175831307.23763993</v>
      </c>
      <c r="B9260">
        <v>184045913.14584553</v>
      </c>
    </row>
    <row r="9261" spans="1:2" x14ac:dyDescent="0.25">
      <c r="A9261">
        <f ca="1">31398.909559929*(((RANDBETWEEN(3800,4910))))</f>
        <v>153634864.47673258</v>
      </c>
      <c r="B9261">
        <v>144140253.49685523</v>
      </c>
    </row>
    <row r="9262" spans="1:2" x14ac:dyDescent="0.25">
      <c r="A9262">
        <f ca="1">32229.767718644*(((RANDBETWEEN(3800,4910))))</f>
        <v>152253422.70287418</v>
      </c>
      <c r="B9262">
        <v>190060591.60187739</v>
      </c>
    </row>
    <row r="9263" spans="1:2" x14ac:dyDescent="0.25">
      <c r="A9263">
        <f ca="1">37523.8074879749*(((RANDBETWEEN(3800,4910))))</f>
        <v>165517514.82945728</v>
      </c>
      <c r="B9263">
        <v>159690658.46882182</v>
      </c>
    </row>
    <row r="9264" spans="1:2" x14ac:dyDescent="0.25">
      <c r="A9264">
        <f ca="1">41223.4128443823*(((RANDBETWEEN(3800,4910))))</f>
        <v>184474772.47861075</v>
      </c>
      <c r="B9264">
        <v>179340164.31440818</v>
      </c>
    </row>
    <row r="9265" spans="1:2" x14ac:dyDescent="0.25">
      <c r="A9265">
        <f ca="1">30225.5001956995*(((RANDBETWEEN(3800,4910))))</f>
        <v>129334915.33739814</v>
      </c>
      <c r="B9265">
        <v>147333985.52264184</v>
      </c>
    </row>
    <row r="9266" spans="1:2" x14ac:dyDescent="0.25">
      <c r="A9266">
        <f ca="1">38173.230980228*(((RANDBETWEEN(3800,4910))))</f>
        <v>159754971.65225425</v>
      </c>
      <c r="B9266">
        <v>203638577.35420239</v>
      </c>
    </row>
    <row r="9267" spans="1:2" x14ac:dyDescent="0.25">
      <c r="A9267">
        <f ca="1">31494.2828145547*(((RANDBETWEEN(3800,4910))))</f>
        <v>129032076.69123074</v>
      </c>
      <c r="B9267">
        <v>181496802.73103678</v>
      </c>
    </row>
    <row r="9268" spans="1:2" x14ac:dyDescent="0.25">
      <c r="A9268">
        <f ca="1">37358.0678262914*(((RANDBETWEEN(3800,4910))))</f>
        <v>154923907.2756305</v>
      </c>
      <c r="B9268">
        <v>156938904.25088999</v>
      </c>
    </row>
    <row r="9269" spans="1:2" x14ac:dyDescent="0.25">
      <c r="A9269">
        <f ca="1">31826.5498950991*(((RANDBETWEEN(3800,4910))))</f>
        <v>127560811.97955699</v>
      </c>
      <c r="B9269">
        <v>185866716.58484697</v>
      </c>
    </row>
    <row r="9270" spans="1:2" x14ac:dyDescent="0.25">
      <c r="A9270">
        <f ca="1">32165.1486949392*(((RANDBETWEEN(3800,4910))))</f>
        <v>156161796.91392958</v>
      </c>
      <c r="B9270">
        <v>168306089.61689579</v>
      </c>
    </row>
    <row r="9271" spans="1:2" x14ac:dyDescent="0.25">
      <c r="A9271">
        <f ca="1">32602.9097773574*(((RANDBETWEEN(3800,4910))))</f>
        <v>134356591.19249001</v>
      </c>
      <c r="B9271">
        <v>181706595.58744797</v>
      </c>
    </row>
    <row r="9272" spans="1:2" x14ac:dyDescent="0.25">
      <c r="A9272">
        <f ca="1">29056.629889746*(((RANDBETWEEN(3800,4910))))</f>
        <v>123955583.10965638</v>
      </c>
      <c r="B9272">
        <v>164327611.66362014</v>
      </c>
    </row>
    <row r="9273" spans="1:2" x14ac:dyDescent="0.25">
      <c r="A9273">
        <f ca="1">27395.2674893799*(((RANDBETWEEN(3800,4910))))</f>
        <v>123333494.23718841</v>
      </c>
      <c r="B9273">
        <v>186969269.96271834</v>
      </c>
    </row>
    <row r="9274" spans="1:2" x14ac:dyDescent="0.25">
      <c r="A9274">
        <f ca="1">34107.5355684497*(((RANDBETWEEN(3800,4910))))</f>
        <v>145502746.7350063</v>
      </c>
      <c r="B9274">
        <v>171417408.89170259</v>
      </c>
    </row>
    <row r="9275" spans="1:2" x14ac:dyDescent="0.25">
      <c r="A9275">
        <f ca="1">27324.8583296252*(((RANDBETWEEN(3800,4910))))</f>
        <v>132279639.17371546</v>
      </c>
      <c r="B9275">
        <v>166115597.39328253</v>
      </c>
    </row>
    <row r="9276" spans="1:2" x14ac:dyDescent="0.25">
      <c r="A9276">
        <f ca="1">32473.6591282844*(((RANDBETWEEN(3800,4910))))</f>
        <v>149541200.28574964</v>
      </c>
      <c r="B9276">
        <v>146956865.08437836</v>
      </c>
    </row>
    <row r="9277" spans="1:2" x14ac:dyDescent="0.25">
      <c r="A9277">
        <f ca="1">36650.4430836982*(((RANDBETWEEN(3800,4910))))</f>
        <v>151036475.94792023</v>
      </c>
      <c r="B9277">
        <v>178545742.16658527</v>
      </c>
    </row>
    <row r="9278" spans="1:2" x14ac:dyDescent="0.25">
      <c r="A9278">
        <f ca="1">29652.4536006138*(((RANDBETWEEN(3800,4910))))</f>
        <v>119113906.11366554</v>
      </c>
      <c r="B9278">
        <v>161758131.30984291</v>
      </c>
    </row>
    <row r="9279" spans="1:2" x14ac:dyDescent="0.25">
      <c r="A9279">
        <f ca="1">37986.8733507125*(((RANDBETWEEN(3800,4910))))</f>
        <v>157493576.91205421</v>
      </c>
      <c r="B9279">
        <v>195266390.43099809</v>
      </c>
    </row>
    <row r="9280" spans="1:2" x14ac:dyDescent="0.25">
      <c r="A9280">
        <f ca="1">31919.780269434*(((RANDBETWEEN(3800,4910))))</f>
        <v>153119185.95247507</v>
      </c>
      <c r="B9280">
        <v>158642602.00084448</v>
      </c>
    </row>
    <row r="9281" spans="1:2" x14ac:dyDescent="0.25">
      <c r="A9281">
        <f ca="1">30450.1713290815*(((RANDBETWEEN(3800,4910))))</f>
        <v>121161231.71841539</v>
      </c>
      <c r="B9281">
        <v>143914801.36538631</v>
      </c>
    </row>
    <row r="9282" spans="1:2" x14ac:dyDescent="0.25">
      <c r="A9282">
        <f ca="1">28083.642173437*(((RANDBETWEEN(3800,4910))))</f>
        <v>115367602.0484793</v>
      </c>
      <c r="B9282">
        <v>201246754.59947687</v>
      </c>
    </row>
    <row r="9283" spans="1:2" x14ac:dyDescent="0.25">
      <c r="A9283">
        <f ca="1">34086.8693261899*(((RANDBETWEEN(3800,4910))))</f>
        <v>165150881.88539025</v>
      </c>
      <c r="B9283">
        <v>185944613.69094473</v>
      </c>
    </row>
    <row r="9284" spans="1:2" x14ac:dyDescent="0.25">
      <c r="A9284">
        <f ca="1">39186.3595527409*(((RANDBETWEEN(3800,4910))))</f>
        <v>190014657.47124043</v>
      </c>
      <c r="B9284">
        <v>176992570.09730172</v>
      </c>
    </row>
    <row r="9285" spans="1:2" x14ac:dyDescent="0.25">
      <c r="A9285">
        <f ca="1">29649.1030847437*(((RANDBETWEEN(3800,4910))))</f>
        <v>127846932.50141472</v>
      </c>
      <c r="B9285">
        <v>177534932.18722266</v>
      </c>
    </row>
    <row r="9286" spans="1:2" x14ac:dyDescent="0.25">
      <c r="A9286">
        <f ca="1">30609.5868294898*(((RANDBETWEEN(3800,4910))))</f>
        <v>132753778.07949723</v>
      </c>
      <c r="B9286">
        <v>151354956.68106613</v>
      </c>
    </row>
    <row r="9287" spans="1:2" x14ac:dyDescent="0.25">
      <c r="A9287">
        <f ca="1">33324.1568616214*(((RANDBETWEEN(3800,4910))))</f>
        <v>148425794.66166174</v>
      </c>
      <c r="B9287">
        <v>152446630.60455066</v>
      </c>
    </row>
    <row r="9288" spans="1:2" x14ac:dyDescent="0.25">
      <c r="A9288">
        <f ca="1">33003.9887208864*(((RANDBETWEEN(3800,4910))))</f>
        <v>147626841.54852507</v>
      </c>
      <c r="B9288">
        <v>147125007.51606867</v>
      </c>
    </row>
    <row r="9289" spans="1:2" x14ac:dyDescent="0.25">
      <c r="A9289">
        <f ca="1">34258.4531689874*(((RANDBETWEEN(3800,4910))))</f>
        <v>137205104.94179466</v>
      </c>
      <c r="B9289">
        <v>154729292.81713641</v>
      </c>
    </row>
    <row r="9290" spans="1:2" x14ac:dyDescent="0.25">
      <c r="A9290">
        <f ca="1">30308.6416365082*(((RANDBETWEEN(3800,4910))))</f>
        <v>136176726.87283117</v>
      </c>
      <c r="B9290">
        <v>190911599.26590848</v>
      </c>
    </row>
    <row r="9291" spans="1:2" x14ac:dyDescent="0.25">
      <c r="A9291">
        <f ca="1">34944.7921577227*(((RANDBETWEEN(3800,4910))))</f>
        <v>148725035.42326763</v>
      </c>
      <c r="B9291">
        <v>162823703.58884454</v>
      </c>
    </row>
    <row r="9292" spans="1:2" x14ac:dyDescent="0.25">
      <c r="A9292">
        <f ca="1">37019.2753711774*(((RANDBETWEEN(3800,4910))))</f>
        <v>144264116.12147841</v>
      </c>
      <c r="B9292">
        <v>146127015.50671849</v>
      </c>
    </row>
    <row r="9293" spans="1:2" x14ac:dyDescent="0.25">
      <c r="A9293">
        <f ca="1">41233.0156415283*(((RANDBETWEEN(3800,4910))))</f>
        <v>183321987.54223487</v>
      </c>
      <c r="B9293">
        <v>202367280.37201115</v>
      </c>
    </row>
    <row r="9294" spans="1:2" x14ac:dyDescent="0.25">
      <c r="A9294">
        <f ca="1">37454.5301452636*(((RANDBETWEEN(3800,4910))))</f>
        <v>183339925.0610655</v>
      </c>
      <c r="B9294">
        <v>202560577.66093436</v>
      </c>
    </row>
    <row r="9295" spans="1:2" x14ac:dyDescent="0.25">
      <c r="A9295">
        <f ca="1">30873.9607632924*(((RANDBETWEEN(3800,4910))))</f>
        <v>127108096.46247497</v>
      </c>
      <c r="B9295">
        <v>145377035.33052433</v>
      </c>
    </row>
    <row r="9296" spans="1:2" x14ac:dyDescent="0.25">
      <c r="A9296">
        <f ca="1">38211.1321994881*(((RANDBETWEEN(3800,4910))))</f>
        <v>175350885.66345087</v>
      </c>
      <c r="B9296">
        <v>194110261.52919349</v>
      </c>
    </row>
    <row r="9297" spans="1:2" x14ac:dyDescent="0.25">
      <c r="A9297">
        <f ca="1">38311.5394010869*(((RANDBETWEEN(3800,4910))))</f>
        <v>166195457.92191485</v>
      </c>
      <c r="B9297">
        <v>169694790.51736742</v>
      </c>
    </row>
    <row r="9298" spans="1:2" x14ac:dyDescent="0.25">
      <c r="A9298">
        <f ca="1">29747.8149259851*(((RANDBETWEEN(3800,4910))))</f>
        <v>126190230.91602869</v>
      </c>
      <c r="B9298">
        <v>158114949.50536513</v>
      </c>
    </row>
    <row r="9299" spans="1:2" x14ac:dyDescent="0.25">
      <c r="A9299">
        <f ca="1">32413.7808968644*(((RANDBETWEEN(3800,4910))))</f>
        <v>129071675.53131407</v>
      </c>
      <c r="B9299">
        <v>168335287.26528078</v>
      </c>
    </row>
    <row r="9300" spans="1:2" x14ac:dyDescent="0.25">
      <c r="A9300">
        <f ca="1">35896.2210778342*(((RANDBETWEEN(3800,4910))))</f>
        <v>173055681.81623852</v>
      </c>
      <c r="B9300">
        <v>156689740.66179803</v>
      </c>
    </row>
    <row r="9301" spans="1:2" x14ac:dyDescent="0.25">
      <c r="A9301">
        <f ca="1">32557.1001943807*(((RANDBETWEEN(3800,4910))))</f>
        <v>145823251.77063102</v>
      </c>
      <c r="B9301">
        <v>196956373.08767846</v>
      </c>
    </row>
    <row r="9302" spans="1:2" x14ac:dyDescent="0.25">
      <c r="A9302">
        <f ca="1">38124.3553898059*(((RANDBETWEEN(3800,4910))))</f>
        <v>149752467.97115743</v>
      </c>
      <c r="B9302">
        <v>146532903.75962549</v>
      </c>
    </row>
    <row r="9303" spans="1:2" x14ac:dyDescent="0.25">
      <c r="A9303">
        <f ca="1">30474.1143156865*(((RANDBETWEEN(3800,4910))))</f>
        <v>117691029.4871811</v>
      </c>
      <c r="B9303">
        <v>144932491.48559082</v>
      </c>
    </row>
    <row r="9304" spans="1:2" x14ac:dyDescent="0.25">
      <c r="A9304">
        <f ca="1">32559.3759925297*(((RANDBETWEEN(3800,4910))))</f>
        <v>132549219.66558857</v>
      </c>
      <c r="B9304">
        <v>190652934.45321637</v>
      </c>
    </row>
    <row r="9305" spans="1:2" x14ac:dyDescent="0.25">
      <c r="A9305">
        <f ca="1">30989.3062806151*(((RANDBETWEEN(3800,4910))))</f>
        <v>119525754.32433231</v>
      </c>
      <c r="B9305">
        <v>149183070.80991846</v>
      </c>
    </row>
    <row r="9306" spans="1:2" x14ac:dyDescent="0.25">
      <c r="A9306">
        <f ca="1">39986.0079857573*(((RANDBETWEEN(3800,4910))))</f>
        <v>154186046.79308003</v>
      </c>
      <c r="B9306">
        <v>166794246.71442607</v>
      </c>
    </row>
    <row r="9307" spans="1:2" x14ac:dyDescent="0.25">
      <c r="A9307">
        <f ca="1">36709.2263202427*(((RANDBETWEEN(3800,4910))))</f>
        <v>173524512.8157872</v>
      </c>
      <c r="B9307">
        <v>167749471.12844416</v>
      </c>
    </row>
    <row r="9308" spans="1:2" x14ac:dyDescent="0.25">
      <c r="A9308">
        <f ca="1">39893.0965736294*(((RANDBETWEEN(3800,4910))))</f>
        <v>192444297.87118837</v>
      </c>
      <c r="B9308">
        <v>167023255.18042892</v>
      </c>
    </row>
    <row r="9309" spans="1:2" x14ac:dyDescent="0.25">
      <c r="A9309">
        <f ca="1">39274.3691647603*(((RANDBETWEEN(3800,4910))))</f>
        <v>184589535.07437357</v>
      </c>
      <c r="B9309">
        <v>164489350.94423798</v>
      </c>
    </row>
    <row r="9310" spans="1:2" x14ac:dyDescent="0.25">
      <c r="A9310">
        <f ca="1">35146.0546769407*(((RANDBETWEEN(3800,4910))))</f>
        <v>162620794.99020442</v>
      </c>
      <c r="B9310">
        <v>186128949.36268699</v>
      </c>
    </row>
    <row r="9311" spans="1:2" x14ac:dyDescent="0.25">
      <c r="A9311">
        <f ca="1">30649.4505757557*(((RANDBETWEEN(3800,4910))))</f>
        <v>130413412.19984059</v>
      </c>
      <c r="B9311">
        <v>159213291.46808279</v>
      </c>
    </row>
    <row r="9312" spans="1:2" x14ac:dyDescent="0.25">
      <c r="A9312">
        <f ca="1">29890.3957512081*(((RANDBETWEEN(3800,4910))))</f>
        <v>135283931.16996789</v>
      </c>
      <c r="B9312">
        <v>192676020.90223178</v>
      </c>
    </row>
    <row r="9313" spans="1:2" x14ac:dyDescent="0.25">
      <c r="A9313">
        <f ca="1">31734.3291129787*(((RANDBETWEEN(3800,4910))))</f>
        <v>143978651.18558422</v>
      </c>
      <c r="B9313">
        <v>201328354.74304244</v>
      </c>
    </row>
    <row r="9314" spans="1:2" x14ac:dyDescent="0.25">
      <c r="A9314">
        <f ca="1">32344.0980857418*(((RANDBETWEEN(3800,4910))))</f>
        <v>140082288.80934757</v>
      </c>
      <c r="B9314">
        <v>150706803.62101603</v>
      </c>
    </row>
    <row r="9315" spans="1:2" x14ac:dyDescent="0.25">
      <c r="A9315">
        <f ca="1">32382.6846764582*(((RANDBETWEEN(3800,4910))))</f>
        <v>150514718.3761777</v>
      </c>
      <c r="B9315">
        <v>150239895.00124216</v>
      </c>
    </row>
    <row r="9316" spans="1:2" x14ac:dyDescent="0.25">
      <c r="A9316">
        <f ca="1">38567.743104216*(((RANDBETWEEN(3800,4910))))</f>
        <v>176100315.01385039</v>
      </c>
      <c r="B9316">
        <v>156210563.38456082</v>
      </c>
    </row>
    <row r="9317" spans="1:2" x14ac:dyDescent="0.25">
      <c r="A9317">
        <f ca="1">27656.2185515638*(((RANDBETWEEN(3800,4910))))</f>
        <v>112865027.90893199</v>
      </c>
      <c r="B9317">
        <v>147660340.89693844</v>
      </c>
    </row>
    <row r="9318" spans="1:2" x14ac:dyDescent="0.25">
      <c r="A9318">
        <f ca="1">33427.6177798014*(((RANDBETWEEN(3800,4910))))</f>
        <v>152530219.92923394</v>
      </c>
      <c r="B9318">
        <v>190886001.23819843</v>
      </c>
    </row>
    <row r="9319" spans="1:2" x14ac:dyDescent="0.25">
      <c r="A9319">
        <f ca="1">33184.2529812285*(((RANDBETWEEN(3800,4910))))</f>
        <v>147570373.00752297</v>
      </c>
      <c r="B9319">
        <v>195807293.98074085</v>
      </c>
    </row>
    <row r="9320" spans="1:2" x14ac:dyDescent="0.25">
      <c r="A9320">
        <f ca="1">34141.4303546*(((RANDBETWEEN(3800,4910))))</f>
        <v>131239658.28308243</v>
      </c>
      <c r="B9320">
        <v>189113996.81820017</v>
      </c>
    </row>
    <row r="9321" spans="1:2" x14ac:dyDescent="0.25">
      <c r="A9321">
        <f ca="1">31764.3165002854*(((RANDBETWEEN(3800,4910))))</f>
        <v>149419344.8173427</v>
      </c>
      <c r="B9321">
        <v>152866491.02415127</v>
      </c>
    </row>
    <row r="9322" spans="1:2" x14ac:dyDescent="0.25">
      <c r="A9322">
        <f ca="1">31573.0298610751*(((RANDBETWEEN(3800,4910))))</f>
        <v>133080320.86443156</v>
      </c>
      <c r="B9322">
        <v>166917889.80758446</v>
      </c>
    </row>
    <row r="9323" spans="1:2" x14ac:dyDescent="0.25">
      <c r="A9323">
        <f ca="1">39576.8456609725*(((RANDBETWEEN(3800,4910))))</f>
        <v>175642041.04339606</v>
      </c>
      <c r="B9323">
        <v>180236515.64447969</v>
      </c>
    </row>
    <row r="9324" spans="1:2" x14ac:dyDescent="0.25">
      <c r="A9324">
        <f ca="1">28158.1691244796*(((RANDBETWEEN(3800,4910))))</f>
        <v>123191989.91959804</v>
      </c>
      <c r="B9324">
        <v>159456371.64073059</v>
      </c>
    </row>
    <row r="9325" spans="1:2" x14ac:dyDescent="0.25">
      <c r="A9325">
        <f ca="1">32752.3516879447*(((RANDBETWEEN(3800,4910))))</f>
        <v>154460090.56034729</v>
      </c>
      <c r="B9325">
        <v>182323218.68721169</v>
      </c>
    </row>
    <row r="9326" spans="1:2" x14ac:dyDescent="0.25">
      <c r="A9326">
        <f ca="1">35906.150279978*(((RANDBETWEEN(3800,4910))))</f>
        <v>159387401.09282231</v>
      </c>
      <c r="B9326">
        <v>155062683.57027027</v>
      </c>
    </row>
    <row r="9327" spans="1:2" x14ac:dyDescent="0.25">
      <c r="A9327">
        <f ca="1">31346.5469955396*(((RANDBETWEEN(3800,4910))))</f>
        <v>144538928.19643301</v>
      </c>
      <c r="B9327">
        <v>150615529.46414226</v>
      </c>
    </row>
    <row r="9328" spans="1:2" x14ac:dyDescent="0.25">
      <c r="A9328">
        <f ca="1">32433.7101649914*(((RANDBETWEEN(3800,4910))))</f>
        <v>142189385.36332241</v>
      </c>
      <c r="B9328">
        <v>165863981.17081156</v>
      </c>
    </row>
    <row r="9329" spans="1:2" x14ac:dyDescent="0.25">
      <c r="A9329">
        <f ca="1">40207.9421401815*(((RANDBETWEEN(3800,4910))))</f>
        <v>159585322.35438031</v>
      </c>
      <c r="B9329">
        <v>170609777.63676226</v>
      </c>
    </row>
    <row r="9330" spans="1:2" x14ac:dyDescent="0.25">
      <c r="A9330">
        <f ca="1">36896.601352249*(((RANDBETWEEN(3800,4910))))</f>
        <v>143490882.65889633</v>
      </c>
      <c r="B9330">
        <v>161407576.52602696</v>
      </c>
    </row>
    <row r="9331" spans="1:2" x14ac:dyDescent="0.25">
      <c r="A9331">
        <f ca="1">31919.3079122067*(((RANDBETWEEN(3800,4910))))</f>
        <v>136678476.4800691</v>
      </c>
      <c r="B9331">
        <v>175415090.54858303</v>
      </c>
    </row>
    <row r="9332" spans="1:2" x14ac:dyDescent="0.25">
      <c r="A9332">
        <f ca="1">38234.0296497748*(((RANDBETWEEN(3800,4910))))</f>
        <v>149571523.98991901</v>
      </c>
      <c r="B9332">
        <v>154688143.64423585</v>
      </c>
    </row>
    <row r="9333" spans="1:2" x14ac:dyDescent="0.25">
      <c r="A9333">
        <f ca="1">35580.3007860115*(((RANDBETWEEN(3800,4910))))</f>
        <v>158794882.40796921</v>
      </c>
      <c r="B9333">
        <v>153142363.02530792</v>
      </c>
    </row>
    <row r="9334" spans="1:2" x14ac:dyDescent="0.25">
      <c r="A9334">
        <f ca="1">32201.5195756254*(((RANDBETWEEN(3800,4910))))</f>
        <v>125167306.59045604</v>
      </c>
      <c r="B9334">
        <v>172431005.66268611</v>
      </c>
    </row>
    <row r="9335" spans="1:2" x14ac:dyDescent="0.25">
      <c r="A9335">
        <f ca="1">30195.8005569947*(((RANDBETWEEN(3800,4910))))</f>
        <v>142041045.82010296</v>
      </c>
      <c r="B9335">
        <v>152228368.57814953</v>
      </c>
    </row>
    <row r="9336" spans="1:2" x14ac:dyDescent="0.25">
      <c r="A9336">
        <f ca="1">38491.6418167219*(((RANDBETWEEN(3800,4910))))</f>
        <v>155891149.35772383</v>
      </c>
      <c r="B9336">
        <v>152883164.67481819</v>
      </c>
    </row>
    <row r="9337" spans="1:2" x14ac:dyDescent="0.25">
      <c r="A9337">
        <f ca="1">41985.9058140007*(((RANDBETWEEN(3800,4910))))</f>
        <v>204051502.2560432</v>
      </c>
      <c r="B9337">
        <v>194585553.37449846</v>
      </c>
    </row>
    <row r="9338" spans="1:2" x14ac:dyDescent="0.25">
      <c r="A9338">
        <f ca="1">40702.5654128436*(((RANDBETWEEN(3800,4910))))</f>
        <v>173311523.52788797</v>
      </c>
      <c r="B9338">
        <v>189811734.03036487</v>
      </c>
    </row>
    <row r="9339" spans="1:2" x14ac:dyDescent="0.25">
      <c r="A9339">
        <f ca="1">32041.1356770936*(((RANDBETWEEN(3800,4910))))</f>
        <v>139539145.87374267</v>
      </c>
      <c r="B9339">
        <v>153987130.28252023</v>
      </c>
    </row>
    <row r="9340" spans="1:2" x14ac:dyDescent="0.25">
      <c r="A9340">
        <f ca="1">35670.455896967*(((RANDBETWEEN(3800,4910))))</f>
        <v>160196017.4332788</v>
      </c>
      <c r="B9340">
        <v>180527782.57831973</v>
      </c>
    </row>
    <row r="9341" spans="1:2" x14ac:dyDescent="0.25">
      <c r="A9341">
        <f ca="1">28029.2811551418*(((RANDBETWEEN(3800,4910))))</f>
        <v>111248216.9047578</v>
      </c>
      <c r="B9341">
        <v>158887750.00310746</v>
      </c>
    </row>
    <row r="9342" spans="1:2" x14ac:dyDescent="0.25">
      <c r="A9342">
        <f ca="1">37466.8563835848*(((RANDBETWEEN(3800,4910))))</f>
        <v>154213580.87483487</v>
      </c>
      <c r="B9342">
        <v>144030061.9394486</v>
      </c>
    </row>
    <row r="9343" spans="1:2" x14ac:dyDescent="0.25">
      <c r="A9343">
        <f ca="1">38631.6865117879*(((RANDBETWEEN(3800,4910))))</f>
        <v>178941971.92260134</v>
      </c>
      <c r="B9343">
        <v>154780138.16022965</v>
      </c>
    </row>
    <row r="9344" spans="1:2" x14ac:dyDescent="0.25">
      <c r="A9344">
        <f ca="1">32701.0020528055*(((RANDBETWEEN(3800,4910))))</f>
        <v>146271582.18219903</v>
      </c>
      <c r="B9344">
        <v>188530781.0905906</v>
      </c>
    </row>
    <row r="9345" spans="1:2" x14ac:dyDescent="0.25">
      <c r="A9345">
        <f ca="1">36960.5168086762*(((RANDBETWEEN(3800,4910))))</f>
        <v>148618238.08768687</v>
      </c>
      <c r="B9345">
        <v>147172676.48986515</v>
      </c>
    </row>
    <row r="9346" spans="1:2" x14ac:dyDescent="0.25">
      <c r="A9346">
        <f ca="1">41031.9767011052*(((RANDBETWEEN(3800,4910))))</f>
        <v>173852485.28258267</v>
      </c>
      <c r="B9346">
        <v>199078915.34381485</v>
      </c>
    </row>
    <row r="9347" spans="1:2" x14ac:dyDescent="0.25">
      <c r="A9347">
        <f ca="1">37536.9645706148*(((RANDBETWEEN(3800,4910))))</f>
        <v>184043737.28972444</v>
      </c>
      <c r="B9347">
        <v>169397800.29777044</v>
      </c>
    </row>
    <row r="9348" spans="1:2" x14ac:dyDescent="0.25">
      <c r="A9348">
        <f ca="1">28736.5335507079*(((RANDBETWEEN(3800,4910))))</f>
        <v>130981119.92412679</v>
      </c>
      <c r="B9348">
        <v>187386971.92358989</v>
      </c>
    </row>
    <row r="9349" spans="1:2" x14ac:dyDescent="0.25">
      <c r="A9349">
        <f ca="1">32618.7125695116*(((RANDBETWEEN(3800,4910))))</f>
        <v>128191540.39818053</v>
      </c>
      <c r="B9349">
        <v>187873839.48491132</v>
      </c>
    </row>
    <row r="9350" spans="1:2" x14ac:dyDescent="0.25">
      <c r="A9350">
        <f ca="1">39709.4831946673*(((RANDBETWEEN(3800,4910))))</f>
        <v>155502336.19031715</v>
      </c>
      <c r="B9350">
        <v>155131561.72778738</v>
      </c>
    </row>
    <row r="9351" spans="1:2" x14ac:dyDescent="0.25">
      <c r="A9351">
        <f ca="1">30395.6243935881*(((RANDBETWEEN(3800,4910))))</f>
        <v>147114822.06496641</v>
      </c>
      <c r="B9351">
        <v>195780123.11474097</v>
      </c>
    </row>
    <row r="9352" spans="1:2" x14ac:dyDescent="0.25">
      <c r="A9352">
        <f ca="1">40442.1573511325*(((RANDBETWEEN(3800,4910))))</f>
        <v>181059538.46101999</v>
      </c>
      <c r="B9352">
        <v>156961134.2589063</v>
      </c>
    </row>
    <row r="9353" spans="1:2" x14ac:dyDescent="0.25">
      <c r="A9353">
        <f ca="1">33061.8650780183*(((RANDBETWEEN(3800,4910))))</f>
        <v>146926928.40671322</v>
      </c>
      <c r="B9353">
        <v>152111130.31664276</v>
      </c>
    </row>
    <row r="9354" spans="1:2" x14ac:dyDescent="0.25">
      <c r="A9354">
        <f ca="1">35356.8840561949*(((RANDBETWEEN(3800,4910))))</f>
        <v>141356822.45666716</v>
      </c>
      <c r="B9354">
        <v>166497141.47519845</v>
      </c>
    </row>
    <row r="9355" spans="1:2" x14ac:dyDescent="0.25">
      <c r="A9355">
        <f ca="1">32158.4302767254*(((RANDBETWEEN(3800,4910))))</f>
        <v>127829760.34998348</v>
      </c>
      <c r="B9355">
        <v>191180729.12927765</v>
      </c>
    </row>
    <row r="9356" spans="1:2" x14ac:dyDescent="0.25">
      <c r="A9356">
        <f ca="1">32562.2955205528*(((RANDBETWEEN(3800,4910))))</f>
        <v>125625336.11829279</v>
      </c>
      <c r="B9356">
        <v>199846285.86052388</v>
      </c>
    </row>
    <row r="9357" spans="1:2" x14ac:dyDescent="0.25">
      <c r="A9357">
        <f ca="1">29976.4458101969*(((RANDBETWEEN(3800,4910))))</f>
        <v>124492179.44974789</v>
      </c>
      <c r="B9357">
        <v>168593999.87329507</v>
      </c>
    </row>
    <row r="9358" spans="1:2" x14ac:dyDescent="0.25">
      <c r="A9358">
        <f ca="1">28684.6033043856*(((RANDBETWEEN(3800,4910))))</f>
        <v>125466454.8533825</v>
      </c>
      <c r="B9358">
        <v>182663733.7072143</v>
      </c>
    </row>
    <row r="9359" spans="1:2" x14ac:dyDescent="0.25">
      <c r="A9359">
        <f ca="1">39457.0586965241*(((RANDBETWEEN(3800,4910))))</f>
        <v>156013210.0860562</v>
      </c>
      <c r="B9359">
        <v>151819674.11231345</v>
      </c>
    </row>
    <row r="9360" spans="1:2" x14ac:dyDescent="0.25">
      <c r="A9360">
        <f ca="1">28497.1043225247*(((RANDBETWEEN(3800,4910))))</f>
        <v>123648935.65543474</v>
      </c>
      <c r="B9360">
        <v>147956604.30367425</v>
      </c>
    </row>
    <row r="9361" spans="1:2" x14ac:dyDescent="0.25">
      <c r="A9361">
        <f ca="1">32604.5111002904*(((RANDBETWEEN(3800,4910))))</f>
        <v>147568017.23991448</v>
      </c>
      <c r="B9361">
        <v>158327548.53153172</v>
      </c>
    </row>
    <row r="9362" spans="1:2" x14ac:dyDescent="0.25">
      <c r="A9362">
        <f ca="1">42016.7140035213*(((RANDBETWEEN(3800,4910))))</f>
        <v>189537396.86988461</v>
      </c>
      <c r="B9362">
        <v>173269902.72013706</v>
      </c>
    </row>
    <row r="9363" spans="1:2" x14ac:dyDescent="0.25">
      <c r="A9363">
        <f ca="1">29705.0702263914*(((RANDBETWEEN(3800,4910))))</f>
        <v>131326115.4708762</v>
      </c>
      <c r="B9363">
        <v>175422076.60589555</v>
      </c>
    </row>
    <row r="9364" spans="1:2" x14ac:dyDescent="0.25">
      <c r="A9364">
        <f ca="1">33749.3850118348*(((RANDBETWEEN(3800,4910))))</f>
        <v>140701186.11433914</v>
      </c>
      <c r="B9364">
        <v>150916886.2414228</v>
      </c>
    </row>
    <row r="9365" spans="1:2" x14ac:dyDescent="0.25">
      <c r="A9365">
        <f ca="1">34287.1143878391*(((RANDBETWEEN(3800,4910))))</f>
        <v>131868241.93562922</v>
      </c>
      <c r="B9365">
        <v>143298689.00545627</v>
      </c>
    </row>
    <row r="9366" spans="1:2" x14ac:dyDescent="0.25">
      <c r="A9366">
        <f ca="1">31660.7947678855*(((RANDBETWEEN(3800,4910))))</f>
        <v>129366007.42157999</v>
      </c>
      <c r="B9366">
        <v>184050334.25002277</v>
      </c>
    </row>
    <row r="9367" spans="1:2" x14ac:dyDescent="0.25">
      <c r="A9367">
        <f ca="1">35559.2954008481*(((RANDBETWEEN(3800,4910))))</f>
        <v>173849395.21474648</v>
      </c>
      <c r="B9367">
        <v>162427412.68495807</v>
      </c>
    </row>
    <row r="9368" spans="1:2" x14ac:dyDescent="0.25">
      <c r="A9368">
        <f ca="1">33601.1121106431*(((RANDBETWEEN(3800,4910))))</f>
        <v>137159739.6356453</v>
      </c>
      <c r="B9368">
        <v>151650141.83801201</v>
      </c>
    </row>
    <row r="9369" spans="1:2" x14ac:dyDescent="0.25">
      <c r="A9369">
        <f ca="1">39521.5946754927*(((RANDBETWEEN(3800,4910))))</f>
        <v>156900730.86170587</v>
      </c>
      <c r="B9369">
        <v>165083647.44218656</v>
      </c>
    </row>
    <row r="9370" spans="1:2" x14ac:dyDescent="0.25">
      <c r="A9370">
        <f ca="1">32815.8671049422*(((RANDBETWEEN(3800,4910))))</f>
        <v>155219051.40637642</v>
      </c>
      <c r="B9370">
        <v>184885001.60986021</v>
      </c>
    </row>
    <row r="9371" spans="1:2" x14ac:dyDescent="0.25">
      <c r="A9371">
        <f ca="1">31623.0236931583*(((RANDBETWEEN(3800,4910))))</f>
        <v>150082870.44772929</v>
      </c>
      <c r="B9371">
        <v>178647422.62296531</v>
      </c>
    </row>
    <row r="9372" spans="1:2" x14ac:dyDescent="0.25">
      <c r="A9372">
        <f ca="1">33573.5490555985*(((RANDBETWEEN(3800,4910))))</f>
        <v>136677918.2053414</v>
      </c>
      <c r="B9372">
        <v>151293753.79389334</v>
      </c>
    </row>
    <row r="9373" spans="1:2" x14ac:dyDescent="0.25">
      <c r="A9373">
        <f ca="1">29854.9051731454*(((RANDBETWEEN(3800,4910))))</f>
        <v>125539876.25307621</v>
      </c>
      <c r="B9373">
        <v>164430045.76673776</v>
      </c>
    </row>
    <row r="9374" spans="1:2" x14ac:dyDescent="0.25">
      <c r="A9374">
        <f ca="1">40030.3053549377*(((RANDBETWEEN(3800,4910))))</f>
        <v>164204312.56595454</v>
      </c>
      <c r="B9374">
        <v>145841517.26851773</v>
      </c>
    </row>
    <row r="9375" spans="1:2" x14ac:dyDescent="0.25">
      <c r="A9375">
        <f ca="1">31768.7632284824*(((RANDBETWEEN(3800,4910))))</f>
        <v>149249649.64741018</v>
      </c>
      <c r="B9375">
        <v>150992101.40063</v>
      </c>
    </row>
    <row r="9376" spans="1:2" x14ac:dyDescent="0.25">
      <c r="A9376">
        <f ca="1">32662.2587429866*(((RANDBETWEEN(3800,4910))))</f>
        <v>130616372.7132033</v>
      </c>
      <c r="B9376">
        <v>199749795.0031265</v>
      </c>
    </row>
    <row r="9377" spans="1:2" x14ac:dyDescent="0.25">
      <c r="A9377">
        <f ca="1">29832.2013015707*(((RANDBETWEEN(3800,4910))))</f>
        <v>134692388.87659168</v>
      </c>
      <c r="B9377">
        <v>158249341.74704325</v>
      </c>
    </row>
    <row r="9378" spans="1:2" x14ac:dyDescent="0.25">
      <c r="A9378">
        <f ca="1">31161.1195650847*(((RANDBETWEEN(3800,4910))))</f>
        <v>143652761.19504049</v>
      </c>
      <c r="B9378">
        <v>165939794.70905513</v>
      </c>
    </row>
    <row r="9379" spans="1:2" x14ac:dyDescent="0.25">
      <c r="A9379">
        <f ca="1">37597.4036188152*(((RANDBETWEEN(3800,4910))))</f>
        <v>170015459.16428217</v>
      </c>
      <c r="B9379">
        <v>157748830.59291476</v>
      </c>
    </row>
    <row r="9380" spans="1:2" x14ac:dyDescent="0.25">
      <c r="A9380">
        <f ca="1">34224.9986230918*(((RANDBETWEEN(3800,4910))))</f>
        <v>151069143.9223271</v>
      </c>
      <c r="B9380">
        <v>186521278.87737986</v>
      </c>
    </row>
    <row r="9381" spans="1:2" x14ac:dyDescent="0.25">
      <c r="A9381">
        <f ca="1">32550.8519599316*(((RANDBETWEEN(3800,4910))))</f>
        <v>159238767.78798541</v>
      </c>
      <c r="B9381">
        <v>189129969.31426543</v>
      </c>
    </row>
    <row r="9382" spans="1:2" x14ac:dyDescent="0.25">
      <c r="A9382">
        <f ca="1">30735.3012480588*(((RANDBETWEEN(3800,4910))))</f>
        <v>146269298.63951185</v>
      </c>
      <c r="B9382">
        <v>165876191.05440521</v>
      </c>
    </row>
    <row r="9383" spans="1:2" x14ac:dyDescent="0.25">
      <c r="A9383">
        <f ca="1">41581.4606294145*(((RANDBETWEEN(3800,4910))))</f>
        <v>177677581.26948816</v>
      </c>
      <c r="B9383">
        <v>143860739.5845736</v>
      </c>
    </row>
    <row r="9384" spans="1:2" x14ac:dyDescent="0.25">
      <c r="A9384">
        <f ca="1">39709.5552224277*(((RANDBETWEEN(3800,4910))))</f>
        <v>186634909.54541001</v>
      </c>
      <c r="B9384">
        <v>183565112.78188956</v>
      </c>
    </row>
    <row r="9385" spans="1:2" x14ac:dyDescent="0.25">
      <c r="A9385">
        <f ca="1">38749.343291662*(((RANDBETWEEN(3800,4910))))</f>
        <v>154764877.10689822</v>
      </c>
      <c r="B9385">
        <v>177755563.91016421</v>
      </c>
    </row>
    <row r="9386" spans="1:2" x14ac:dyDescent="0.25">
      <c r="A9386">
        <f ca="1">33308.3093401264*(((RANDBETWEEN(3800,4910))))</f>
        <v>140660990.34335378</v>
      </c>
      <c r="B9386">
        <v>168607266.14040229</v>
      </c>
    </row>
    <row r="9387" spans="1:2" x14ac:dyDescent="0.25">
      <c r="A9387">
        <f ca="1">32175.1871353208*(((RANDBETWEEN(3800,4910))))</f>
        <v>137677625.75203779</v>
      </c>
      <c r="B9387">
        <v>200868549.76151878</v>
      </c>
    </row>
    <row r="9388" spans="1:2" x14ac:dyDescent="0.25">
      <c r="A9388">
        <f ca="1">30994.6801663831*(((RANDBETWEEN(3800,4910))))</f>
        <v>127357140.80366819</v>
      </c>
      <c r="B9388">
        <v>164113890.60516086</v>
      </c>
    </row>
    <row r="9389" spans="1:2" x14ac:dyDescent="0.25">
      <c r="A9389">
        <f ca="1">31465.9011690372*(((RANDBETWEEN(3800,4910))))</f>
        <v>121993298.83235721</v>
      </c>
      <c r="B9389">
        <v>195434258.70775056</v>
      </c>
    </row>
    <row r="9390" spans="1:2" x14ac:dyDescent="0.25">
      <c r="A9390">
        <f ca="1">29453.889783694*(((RANDBETWEEN(3800,4910))))</f>
        <v>120702040.33357809</v>
      </c>
      <c r="B9390">
        <v>173904308.65025681</v>
      </c>
    </row>
    <row r="9391" spans="1:2" x14ac:dyDescent="0.25">
      <c r="A9391">
        <f ca="1">41116.451464295*(((RANDBETWEEN(3800,4910))))</f>
        <v>194275233.16879407</v>
      </c>
      <c r="B9391">
        <v>178695303.92934978</v>
      </c>
    </row>
    <row r="9392" spans="1:2" x14ac:dyDescent="0.25">
      <c r="A9392">
        <f ca="1">31688.1610764739*(((RANDBETWEEN(3800,4910))))</f>
        <v>142058026.1058324</v>
      </c>
      <c r="B9392">
        <v>154117883.59483638</v>
      </c>
    </row>
    <row r="9393" spans="1:2" x14ac:dyDescent="0.25">
      <c r="A9393">
        <f ca="1">32375.2506128714*(((RANDBETWEEN(3800,4910))))</f>
        <v>143130982.95950449</v>
      </c>
      <c r="B9393">
        <v>159146842.5703285</v>
      </c>
    </row>
    <row r="9394" spans="1:2" x14ac:dyDescent="0.25">
      <c r="A9394">
        <f ca="1">35886.485668216*(((RANDBETWEEN(3800,4910))))</f>
        <v>144443104.81456926</v>
      </c>
      <c r="B9394">
        <v>161066227.38151962</v>
      </c>
    </row>
    <row r="9395" spans="1:2" x14ac:dyDescent="0.25">
      <c r="A9395">
        <f ca="1">30801.8317575994*(((RANDBETWEEN(3800,4910))))</f>
        <v>123392138.02094309</v>
      </c>
      <c r="B9395">
        <v>148235436.78270775</v>
      </c>
    </row>
    <row r="9396" spans="1:2" x14ac:dyDescent="0.25">
      <c r="A9396">
        <f ca="1">38584.202137784*(((RANDBETWEEN(3800,4910))))</f>
        <v>172201294.14093006</v>
      </c>
      <c r="B9396">
        <v>183652859.80120224</v>
      </c>
    </row>
    <row r="9397" spans="1:2" x14ac:dyDescent="0.25">
      <c r="A9397">
        <f ca="1">30492.3809943781*(((RANDBETWEEN(3800,4910))))</f>
        <v>147034261.15489125</v>
      </c>
      <c r="B9397">
        <v>146944496.46864864</v>
      </c>
    </row>
    <row r="9398" spans="1:2" x14ac:dyDescent="0.25">
      <c r="A9398">
        <f ca="1">32518.7696013689*(((RANDBETWEEN(3800,4910))))</f>
        <v>154626749.45450908</v>
      </c>
      <c r="B9398">
        <v>159339706.23399919</v>
      </c>
    </row>
    <row r="9399" spans="1:2" x14ac:dyDescent="0.25">
      <c r="A9399">
        <f ca="1">38891.5238072177*(((RANDBETWEEN(3800,4910))))</f>
        <v>161555389.89518249</v>
      </c>
      <c r="B9399">
        <v>153617739.1801573</v>
      </c>
    </row>
    <row r="9400" spans="1:2" x14ac:dyDescent="0.25">
      <c r="A9400">
        <f ca="1">32571.2219951803*(((RANDBETWEEN(3800,4910))))</f>
        <v>141000820.01713553</v>
      </c>
      <c r="B9400">
        <v>147357475.1420694</v>
      </c>
    </row>
    <row r="9401" spans="1:2" x14ac:dyDescent="0.25">
      <c r="A9401">
        <f ca="1">34112.4593941923*(((RANDBETWEEN(3800,4910))))</f>
        <v>137916673.33071965</v>
      </c>
      <c r="B9401">
        <v>157112460.27573356</v>
      </c>
    </row>
    <row r="9402" spans="1:2" x14ac:dyDescent="0.25">
      <c r="A9402">
        <f ca="1">32709.8922535446*(((RANDBETWEEN(3800,4910))))</f>
        <v>124395720.24023028</v>
      </c>
      <c r="B9402">
        <v>202030894.25340611</v>
      </c>
    </row>
    <row r="9403" spans="1:2" x14ac:dyDescent="0.25">
      <c r="A9403">
        <f ca="1">29962.1552684079*(((RANDBETWEEN(3800,4910))))</f>
        <v>142080540.2827903</v>
      </c>
      <c r="B9403">
        <v>176041241.00023282</v>
      </c>
    </row>
    <row r="9404" spans="1:2" x14ac:dyDescent="0.25">
      <c r="A9404">
        <f ca="1">34971.1665556973*(((RANDBETWEEN(3800,4910))))</f>
        <v>169540215.46202034</v>
      </c>
      <c r="B9404">
        <v>189305699.76619154</v>
      </c>
    </row>
    <row r="9405" spans="1:2" x14ac:dyDescent="0.25">
      <c r="A9405">
        <f ca="1">31589.194794084*(((RANDBETWEEN(3800,4910))))</f>
        <v>125093211.38457255</v>
      </c>
      <c r="B9405">
        <v>177680388.52136013</v>
      </c>
    </row>
    <row r="9406" spans="1:2" x14ac:dyDescent="0.25">
      <c r="A9406">
        <f ca="1">29816.1524729523*(((RANDBETWEEN(3800,4910))))</f>
        <v>115656855.44258185</v>
      </c>
      <c r="B9406">
        <v>151676474.80326736</v>
      </c>
    </row>
    <row r="9407" spans="1:2" x14ac:dyDescent="0.25">
      <c r="A9407">
        <f ca="1">31345.3276118881*(((RANDBETWEEN(3800,4910))))</f>
        <v>145222902.82587746</v>
      </c>
      <c r="B9407">
        <v>158348983.72950998</v>
      </c>
    </row>
    <row r="9408" spans="1:2" x14ac:dyDescent="0.25">
      <c r="A9408">
        <f ca="1">32023.3390540703*(((RANDBETWEEN(3800,4910))))</f>
        <v>128125379.55533546</v>
      </c>
      <c r="B9408">
        <v>202817025.58775645</v>
      </c>
    </row>
    <row r="9409" spans="1:2" x14ac:dyDescent="0.25">
      <c r="A9409">
        <f ca="1">30984.103801395*(((RANDBETWEEN(3800,4910))))</f>
        <v>151977029.14584246</v>
      </c>
      <c r="B9409">
        <v>181849781.326516</v>
      </c>
    </row>
    <row r="9410" spans="1:2" x14ac:dyDescent="0.25">
      <c r="A9410">
        <f ca="1">32980.5104342405*(((RANDBETWEEN(3800,4910))))</f>
        <v>143564161.92024896</v>
      </c>
      <c r="B9410">
        <v>164045104.51339179</v>
      </c>
    </row>
    <row r="9411" spans="1:2" x14ac:dyDescent="0.25">
      <c r="A9411">
        <f ca="1">31979.8123313651*(((RANDBETWEEN(3800,4910))))</f>
        <v>148802066.77784178</v>
      </c>
      <c r="B9411">
        <v>153735988.29315597</v>
      </c>
    </row>
    <row r="9412" spans="1:2" x14ac:dyDescent="0.25">
      <c r="A9412">
        <f ca="1">32700.1339530576*(((RANDBETWEEN(3800,4910))))</f>
        <v>146071498.36830822</v>
      </c>
      <c r="B9412">
        <v>146442096.45801353</v>
      </c>
    </row>
    <row r="9413" spans="1:2" x14ac:dyDescent="0.25">
      <c r="A9413">
        <f ca="1">30555.9265554309*(((RANDBETWEEN(3800,4910))))</f>
        <v>125584858.14282091</v>
      </c>
      <c r="B9413">
        <v>200092012.46107733</v>
      </c>
    </row>
    <row r="9414" spans="1:2" x14ac:dyDescent="0.25">
      <c r="A9414">
        <f ca="1">37155.4627490329*(((RANDBETWEEN(3800,4910))))</f>
        <v>150219535.89434013</v>
      </c>
      <c r="B9414">
        <v>149491516.50010481</v>
      </c>
    </row>
    <row r="9415" spans="1:2" x14ac:dyDescent="0.25">
      <c r="A9415">
        <f ca="1">33586.2296965944*(((RANDBETWEEN(3800,4910))))</f>
        <v>155537829.72492883</v>
      </c>
      <c r="B9415">
        <v>193527456.52008766</v>
      </c>
    </row>
    <row r="9416" spans="1:2" x14ac:dyDescent="0.25">
      <c r="A9416">
        <f ca="1">31360.1761767737*(((RANDBETWEEN(3800,4910))))</f>
        <v>143817767.94668418</v>
      </c>
      <c r="B9416">
        <v>157842957.70199916</v>
      </c>
    </row>
    <row r="9417" spans="1:2" x14ac:dyDescent="0.25">
      <c r="A9417">
        <f ca="1">31627.4080131776*(((RANDBETWEEN(3800,4910))))</f>
        <v>151843185.8712655</v>
      </c>
      <c r="B9417">
        <v>202546150.90395576</v>
      </c>
    </row>
    <row r="9418" spans="1:2" x14ac:dyDescent="0.25">
      <c r="A9418">
        <f ca="1">34137.6197785957*(((RANDBETWEEN(3800,4910))))</f>
        <v>162972996.8230159</v>
      </c>
      <c r="B9418">
        <v>161850548.62302098</v>
      </c>
    </row>
    <row r="9419" spans="1:2" x14ac:dyDescent="0.25">
      <c r="A9419">
        <f ca="1">31873.113119935*(((RANDBETWEEN(3800,4910))))</f>
        <v>132655896.80516952</v>
      </c>
      <c r="B9419">
        <v>172177815.11416614</v>
      </c>
    </row>
    <row r="9420" spans="1:2" x14ac:dyDescent="0.25">
      <c r="A9420">
        <f ca="1">30736.4088167548*(((RANDBETWEEN(3800,4910))))</f>
        <v>120732613.83221276</v>
      </c>
      <c r="B9420">
        <v>167020278.6563018</v>
      </c>
    </row>
    <row r="9421" spans="1:2" x14ac:dyDescent="0.25">
      <c r="A9421">
        <f ca="1">36275.4698499175*(((RANDBETWEEN(3800,4910))))</f>
        <v>172199655.37755823</v>
      </c>
      <c r="B9421">
        <v>165265086.50240034</v>
      </c>
    </row>
    <row r="9422" spans="1:2" x14ac:dyDescent="0.25">
      <c r="A9422">
        <f ca="1">29510.2875058058*(((RANDBETWEEN(3800,4910))))</f>
        <v>144069223.60334376</v>
      </c>
      <c r="B9422">
        <v>178575313.54561466</v>
      </c>
    </row>
    <row r="9423" spans="1:2" x14ac:dyDescent="0.25">
      <c r="A9423">
        <f ca="1">30453.5509700808*(((RANDBETWEEN(3800,4910))))</f>
        <v>131193897.57910813</v>
      </c>
      <c r="B9423">
        <v>164482586.21457583</v>
      </c>
    </row>
    <row r="9424" spans="1:2" x14ac:dyDescent="0.25">
      <c r="A9424">
        <f ca="1">37370.8850472506*(((RANDBETWEEN(3800,4910))))</f>
        <v>160620063.93308333</v>
      </c>
      <c r="B9424">
        <v>159976453.72211713</v>
      </c>
    </row>
    <row r="9425" spans="1:2" x14ac:dyDescent="0.25">
      <c r="A9425">
        <f ca="1">32798.3877586156*(((RANDBETWEEN(3800,4910))))</f>
        <v>139327551.19859931</v>
      </c>
      <c r="B9425">
        <v>155361582.69729719</v>
      </c>
    </row>
    <row r="9426" spans="1:2" x14ac:dyDescent="0.25">
      <c r="A9426">
        <f ca="1">34080.1770368013*(((RANDBETWEEN(3800,4910))))</f>
        <v>155132965.87151957</v>
      </c>
      <c r="B9426">
        <v>170740472.54529947</v>
      </c>
    </row>
    <row r="9427" spans="1:2" x14ac:dyDescent="0.25">
      <c r="A9427">
        <f ca="1">32217.8707062135*(((RANDBETWEEN(3800,4910))))</f>
        <v>147010144.03245237</v>
      </c>
      <c r="B9427">
        <v>171470229.38561207</v>
      </c>
    </row>
    <row r="9428" spans="1:2" x14ac:dyDescent="0.25">
      <c r="A9428">
        <f ca="1">32529.0898692784*(((RANDBETWEEN(3800,4910))))</f>
        <v>158058847.67482355</v>
      </c>
      <c r="B9428">
        <v>160317145.05753928</v>
      </c>
    </row>
    <row r="9429" spans="1:2" x14ac:dyDescent="0.25">
      <c r="A9429">
        <f ca="1">28927.5604262678*(((RANDBETWEEN(3800,4910))))</f>
        <v>123433900.33888462</v>
      </c>
      <c r="B9429">
        <v>154223285.44638929</v>
      </c>
    </row>
    <row r="9430" spans="1:2" x14ac:dyDescent="0.25">
      <c r="A9430">
        <f ca="1">36785.9810578954*(((RANDBETWEEN(3800,4910))))</f>
        <v>174365550.21442413</v>
      </c>
      <c r="B9430">
        <v>144116752.22206324</v>
      </c>
    </row>
    <row r="9431" spans="1:2" x14ac:dyDescent="0.25">
      <c r="A9431">
        <f ca="1">38431.2776146605*(((RANDBETWEEN(3800,4910))))</f>
        <v>163986261.58175614</v>
      </c>
      <c r="B9431">
        <v>153181272.34573257</v>
      </c>
    </row>
    <row r="9432" spans="1:2" x14ac:dyDescent="0.25">
      <c r="A9432">
        <f ca="1">31024.3918047796*(((RANDBETWEEN(3800,4910))))</f>
        <v>145659519.52344</v>
      </c>
      <c r="B9432">
        <v>200623061.7821801</v>
      </c>
    </row>
    <row r="9433" spans="1:2" x14ac:dyDescent="0.25">
      <c r="A9433">
        <f ca="1">33929.9029820816*(((RANDBETWEEN(3800,4910))))</f>
        <v>139825130.18915844</v>
      </c>
      <c r="B9433">
        <v>159239010.00067538</v>
      </c>
    </row>
    <row r="9434" spans="1:2" x14ac:dyDescent="0.25">
      <c r="A9434">
        <f ca="1">33231.824809749*(((RANDBETWEEN(3800,4910))))</f>
        <v>135884931.64706364</v>
      </c>
      <c r="B9434">
        <v>163165716.86788893</v>
      </c>
    </row>
    <row r="9435" spans="1:2" x14ac:dyDescent="0.25">
      <c r="A9435">
        <f ca="1">39069.413552388*(((RANDBETWEEN(3800,4910))))</f>
        <v>180852315.33400422</v>
      </c>
      <c r="B9435">
        <v>162765548.6596866</v>
      </c>
    </row>
    <row r="9436" spans="1:2" x14ac:dyDescent="0.25">
      <c r="A9436">
        <f ca="1">32411.4927715375*(((RANDBETWEEN(3800,4910))))</f>
        <v>131234134.2319552</v>
      </c>
      <c r="B9436">
        <v>153483597.25427705</v>
      </c>
    </row>
    <row r="9437" spans="1:2" x14ac:dyDescent="0.25">
      <c r="A9437">
        <f ca="1">29235.0482216987*(((RANDBETWEEN(3800,4910))))</f>
        <v>115887731.15081362</v>
      </c>
      <c r="B9437">
        <v>154740507.99157602</v>
      </c>
    </row>
    <row r="9438" spans="1:2" x14ac:dyDescent="0.25">
      <c r="A9438">
        <f ca="1">30511.6785421034*(((RANDBETWEEN(3800,4910))))</f>
        <v>123694344.80968738</v>
      </c>
      <c r="B9438">
        <v>155961969.98152971</v>
      </c>
    </row>
    <row r="9439" spans="1:2" x14ac:dyDescent="0.25">
      <c r="A9439">
        <f ca="1">30866.372840359*(((RANDBETWEEN(3800,4910))))</f>
        <v>136583699.81858855</v>
      </c>
      <c r="B9439">
        <v>201237223.89891553</v>
      </c>
    </row>
    <row r="9440" spans="1:2" x14ac:dyDescent="0.25">
      <c r="A9440">
        <f ca="1">31394.3969793291*(((RANDBETWEEN(3800,4910))))</f>
        <v>137695825.15133727</v>
      </c>
      <c r="B9440">
        <v>146124551.21185002</v>
      </c>
    </row>
    <row r="9441" spans="1:2" x14ac:dyDescent="0.25">
      <c r="A9441">
        <f ca="1">36367.0406407212*(((RANDBETWEEN(3800,4910))))</f>
        <v>172307038.55573708</v>
      </c>
      <c r="B9441">
        <v>168208201.16493857</v>
      </c>
    </row>
    <row r="9442" spans="1:2" x14ac:dyDescent="0.25">
      <c r="A9442">
        <f ca="1">30614.4201724708*(((RANDBETWEEN(3800,4910))))</f>
        <v>149459599.28200233</v>
      </c>
      <c r="B9442">
        <v>163420250.42482203</v>
      </c>
    </row>
    <row r="9443" spans="1:2" x14ac:dyDescent="0.25">
      <c r="A9443">
        <f ca="1">32933.0590197532*(((RANDBETWEEN(3800,4910))))</f>
        <v>139175107.41747698</v>
      </c>
      <c r="B9443">
        <v>146701025.03296971</v>
      </c>
    </row>
    <row r="9444" spans="1:2" x14ac:dyDescent="0.25">
      <c r="A9444">
        <f ca="1">31887.9362311133*(((RANDBETWEEN(3800,4910))))</f>
        <v>132047943.93304023</v>
      </c>
      <c r="B9444">
        <v>167749935.25174707</v>
      </c>
    </row>
    <row r="9445" spans="1:2" x14ac:dyDescent="0.25">
      <c r="A9445">
        <f ca="1">29873.6476504896*(((RANDBETWEEN(3800,4910))))</f>
        <v>146380873.48739916</v>
      </c>
      <c r="B9445">
        <v>149448387.44120494</v>
      </c>
    </row>
    <row r="9446" spans="1:2" x14ac:dyDescent="0.25">
      <c r="A9446">
        <f ca="1">31779.5094626111*(((RANDBETWEEN(3800,4910))))</f>
        <v>133855293.85651784</v>
      </c>
      <c r="B9446">
        <v>147403389.75924623</v>
      </c>
    </row>
    <row r="9447" spans="1:2" x14ac:dyDescent="0.25">
      <c r="A9447">
        <f ca="1">30700.5740098992*(((RANDBETWEEN(3800,4910))))</f>
        <v>121789177.09727024</v>
      </c>
      <c r="B9447">
        <v>150339099.71951547</v>
      </c>
    </row>
    <row r="9448" spans="1:2" x14ac:dyDescent="0.25">
      <c r="A9448">
        <f ca="1">30776.5340166328*(((RANDBETWEEN(3800,4910))))</f>
        <v>117658689.54558712</v>
      </c>
      <c r="B9448">
        <v>143004636.5975731</v>
      </c>
    </row>
    <row r="9449" spans="1:2" x14ac:dyDescent="0.25">
      <c r="A9449">
        <f ca="1">28506.3152613887*(((RANDBETWEEN(3800,4910))))</f>
        <v>130273860.74454647</v>
      </c>
      <c r="B9449">
        <v>199151568.6879344</v>
      </c>
    </row>
    <row r="9450" spans="1:2" x14ac:dyDescent="0.25">
      <c r="A9450">
        <f ca="1">34283.9872092977*(((RANDBETWEEN(3800,4910))))</f>
        <v>151123815.61858436</v>
      </c>
      <c r="B9450">
        <v>145177783.92933622</v>
      </c>
    </row>
    <row r="9451" spans="1:2" x14ac:dyDescent="0.25">
      <c r="A9451">
        <f ca="1">30493.3687482377*(((RANDBETWEEN(3800,4910))))</f>
        <v>116850589.04324695</v>
      </c>
      <c r="B9451">
        <v>197979252.66488186</v>
      </c>
    </row>
    <row r="9452" spans="1:2" x14ac:dyDescent="0.25">
      <c r="A9452">
        <f ca="1">41394.006048172*(((RANDBETWEEN(3800,4910))))</f>
        <v>193972312.34173399</v>
      </c>
      <c r="B9452">
        <v>152373846.9512822</v>
      </c>
    </row>
    <row r="9453" spans="1:2" x14ac:dyDescent="0.25">
      <c r="A9453">
        <f ca="1">31324.3429955587*(((RANDBETWEEN(3800,4910))))</f>
        <v>124764858.15131028</v>
      </c>
      <c r="B9453">
        <v>163957065.21779746</v>
      </c>
    </row>
    <row r="9454" spans="1:2" x14ac:dyDescent="0.25">
      <c r="A9454">
        <f ca="1">42548.4911412687*(((RANDBETWEEN(3800,4910))))</f>
        <v>167173021.69404489</v>
      </c>
      <c r="B9454">
        <v>160058222.6690129</v>
      </c>
    </row>
    <row r="9455" spans="1:2" x14ac:dyDescent="0.25">
      <c r="A9455">
        <f ca="1">29816.6137145992*(((RANDBETWEEN(3800,4910))))</f>
        <v>124752711.78188318</v>
      </c>
      <c r="B9455">
        <v>177383752.45194453</v>
      </c>
    </row>
    <row r="9456" spans="1:2" x14ac:dyDescent="0.25">
      <c r="A9456">
        <f ca="1">31862.613515626*(((RANDBETWEEN(3800,4910))))</f>
        <v>127514179.28953533</v>
      </c>
      <c r="B9456">
        <v>159590246.51559442</v>
      </c>
    </row>
    <row r="9457" spans="1:2" x14ac:dyDescent="0.25">
      <c r="A9457">
        <f ca="1">31257.6487146131*(((RANDBETWEEN(3800,4910))))</f>
        <v>144003987.62822241</v>
      </c>
      <c r="B9457">
        <v>168674054.42151052</v>
      </c>
    </row>
    <row r="9458" spans="1:2" x14ac:dyDescent="0.25">
      <c r="A9458">
        <f ca="1">31642.6387465991*(((RANDBETWEEN(3800,4910))))</f>
        <v>141885592.13975033</v>
      </c>
      <c r="B9458">
        <v>144138021.20674711</v>
      </c>
    </row>
    <row r="9459" spans="1:2" x14ac:dyDescent="0.25">
      <c r="A9459">
        <f ca="1">38630.0989186601*(((RANDBETWEEN(3800,4910))))</f>
        <v>165993535.05348253</v>
      </c>
      <c r="B9459">
        <v>161373124.53632361</v>
      </c>
    </row>
    <row r="9460" spans="1:2" x14ac:dyDescent="0.25">
      <c r="A9460">
        <f ca="1">28877.2960769082*(((RANDBETWEEN(3800,4910))))</f>
        <v>139910499.49262029</v>
      </c>
      <c r="B9460">
        <v>149028567.75291726</v>
      </c>
    </row>
    <row r="9461" spans="1:2" x14ac:dyDescent="0.25">
      <c r="A9461">
        <f ca="1">36338.7025524047*(((RANDBETWEEN(3800,4910))))</f>
        <v>157746307.77998883</v>
      </c>
      <c r="B9461">
        <v>177279366.32830411</v>
      </c>
    </row>
    <row r="9462" spans="1:2" x14ac:dyDescent="0.25">
      <c r="A9462">
        <f ca="1">32952.2614684212*(((RANDBETWEEN(3800,4910))))</f>
        <v>133423706.68563735</v>
      </c>
      <c r="B9462">
        <v>147258212.17789459</v>
      </c>
    </row>
    <row r="9463" spans="1:2" x14ac:dyDescent="0.25">
      <c r="A9463">
        <f ca="1">35563.2580630983*(((RANDBETWEEN(3800,4910))))</f>
        <v>164871264.3805235</v>
      </c>
      <c r="B9463">
        <v>199916862.78938162</v>
      </c>
    </row>
    <row r="9464" spans="1:2" x14ac:dyDescent="0.25">
      <c r="A9464">
        <f ca="1">33123.9455308788*(((RANDBETWEEN(3800,4910))))</f>
        <v>149422118.28979406</v>
      </c>
      <c r="B9464">
        <v>146845620.88009307</v>
      </c>
    </row>
    <row r="9465" spans="1:2" x14ac:dyDescent="0.25">
      <c r="A9465">
        <f ca="1">30892.6274704022*(((RANDBETWEEN(3800,4910))))</f>
        <v>147883007.70081514</v>
      </c>
      <c r="B9465">
        <v>167518914.05977559</v>
      </c>
    </row>
    <row r="9466" spans="1:2" x14ac:dyDescent="0.25">
      <c r="A9466">
        <f ca="1">28710.2632674785*(((RANDBETWEEN(3800,4910))))</f>
        <v>137206348.15527958</v>
      </c>
      <c r="B9466">
        <v>146962574.36747408</v>
      </c>
    </row>
    <row r="9467" spans="1:2" x14ac:dyDescent="0.25">
      <c r="A9467">
        <f ca="1">32225.5662135749*(((RANDBETWEEN(3800,4910))))</f>
        <v>154005980.93467453</v>
      </c>
      <c r="B9467">
        <v>201619201.44193411</v>
      </c>
    </row>
    <row r="9468" spans="1:2" x14ac:dyDescent="0.25">
      <c r="A9468">
        <f ca="1">32915.8183920043*(((RANDBETWEEN(3800,4910))))</f>
        <v>140879702.71777818</v>
      </c>
      <c r="B9468">
        <v>197754890.17474568</v>
      </c>
    </row>
    <row r="9469" spans="1:2" x14ac:dyDescent="0.25">
      <c r="A9469">
        <f ca="1">29828.5860345096*(((RANDBETWEEN(3800,4910))))</f>
        <v>128799834.49701241</v>
      </c>
      <c r="B9469">
        <v>182329778.4759655</v>
      </c>
    </row>
    <row r="9470" spans="1:2" x14ac:dyDescent="0.25">
      <c r="A9470">
        <f ca="1">31967.5049495428*(((RANDBETWEEN(3800,4910))))</f>
        <v>147306262.80749339</v>
      </c>
      <c r="B9470">
        <v>200029956.10409167</v>
      </c>
    </row>
    <row r="9471" spans="1:2" x14ac:dyDescent="0.25">
      <c r="A9471">
        <f ca="1">29597.9882957822*(((RANDBETWEEN(3800,4910))))</f>
        <v>136920293.85628822</v>
      </c>
      <c r="B9471">
        <v>143892762.08451381</v>
      </c>
    </row>
    <row r="9472" spans="1:2" x14ac:dyDescent="0.25">
      <c r="A9472">
        <f ca="1">31347.2827271977*(((RANDBETWEEN(3800,4910))))</f>
        <v>130091223.31787042</v>
      </c>
      <c r="B9472">
        <v>153089904.59705287</v>
      </c>
    </row>
    <row r="9473" spans="1:2" x14ac:dyDescent="0.25">
      <c r="A9473">
        <f ca="1">37309.2336071764*(((RANDBETWEEN(3800,4910))))</f>
        <v>178188899.70787454</v>
      </c>
      <c r="B9473">
        <v>173763872.62875491</v>
      </c>
    </row>
    <row r="9474" spans="1:2" x14ac:dyDescent="0.25">
      <c r="A9474">
        <f ca="1">30062.5810758062*(((RANDBETWEEN(3800,4910))))</f>
        <v>126623591.49129581</v>
      </c>
      <c r="B9474">
        <v>165537608.83454311</v>
      </c>
    </row>
    <row r="9475" spans="1:2" x14ac:dyDescent="0.25">
      <c r="A9475">
        <f ca="1">36518.0685527221*(((RANDBETWEEN(3800,4910))))</f>
        <v>139754648.35126761</v>
      </c>
      <c r="B9475">
        <v>143814951.83325708</v>
      </c>
    </row>
    <row r="9476" spans="1:2" x14ac:dyDescent="0.25">
      <c r="A9476">
        <f ca="1">40385.6543092993*(((RANDBETWEEN(3800,4910))))</f>
        <v>163158043.40956914</v>
      </c>
      <c r="B9476">
        <v>177126314.23303032</v>
      </c>
    </row>
    <row r="9477" spans="1:2" x14ac:dyDescent="0.25">
      <c r="A9477">
        <f ca="1">31966.2853689973*(((RANDBETWEEN(3800,4910))))</f>
        <v>140779520.76506424</v>
      </c>
      <c r="B9477">
        <v>196929169.70779899</v>
      </c>
    </row>
    <row r="9478" spans="1:2" x14ac:dyDescent="0.25">
      <c r="A9478">
        <f ca="1">31057.1629155842*(((RANDBETWEEN(3800,4910))))</f>
        <v>125222480.87563567</v>
      </c>
      <c r="B9478">
        <v>149247076.47132784</v>
      </c>
    </row>
    <row r="9479" spans="1:2" x14ac:dyDescent="0.25">
      <c r="A9479">
        <f ca="1">33007.8453601786*(((RANDBETWEEN(3800,4910))))</f>
        <v>157645469.44021311</v>
      </c>
      <c r="B9479">
        <v>195836014.33020192</v>
      </c>
    </row>
    <row r="9480" spans="1:2" x14ac:dyDescent="0.25">
      <c r="A9480">
        <f ca="1">32404.0484331927*(((RANDBETWEEN(3800,4910))))</f>
        <v>137555185.59890315</v>
      </c>
      <c r="B9480">
        <v>185438523.60485411</v>
      </c>
    </row>
    <row r="9481" spans="1:2" x14ac:dyDescent="0.25">
      <c r="A9481">
        <f ca="1">31187.8405948628*(((RANDBETWEEN(3800,4910))))</f>
        <v>136821056.6896629</v>
      </c>
      <c r="B9481">
        <v>146261093.56203693</v>
      </c>
    </row>
    <row r="9482" spans="1:2" x14ac:dyDescent="0.25">
      <c r="A9482">
        <f ca="1">33699.4735942013*(((RANDBETWEEN(3800,4910))))</f>
        <v>146424212.76680481</v>
      </c>
      <c r="B9482">
        <v>144170736.59956637</v>
      </c>
    </row>
    <row r="9483" spans="1:2" x14ac:dyDescent="0.25">
      <c r="A9483">
        <f ca="1">29052.6126653325*(((RANDBETWEEN(3800,4910))))</f>
        <v>123560761.66565916</v>
      </c>
      <c r="B9483">
        <v>162558127.33268535</v>
      </c>
    </row>
    <row r="9484" spans="1:2" x14ac:dyDescent="0.25">
      <c r="A9484">
        <f ca="1">40182.4228907497*(((RANDBETWEEN(3800,4910))))</f>
        <v>189178846.96964946</v>
      </c>
      <c r="B9484">
        <v>150998667.91291785</v>
      </c>
    </row>
    <row r="9485" spans="1:2" x14ac:dyDescent="0.25">
      <c r="A9485">
        <f ca="1">33570.9646416657*(((RANDBETWEEN(3800,4910))))</f>
        <v>134418142.42522949</v>
      </c>
      <c r="B9485">
        <v>173377656.64742351</v>
      </c>
    </row>
    <row r="9486" spans="1:2" x14ac:dyDescent="0.25">
      <c r="A9486">
        <f ca="1">29830.0897945045*(((RANDBETWEEN(3800,4910))))</f>
        <v>134623195.24259871</v>
      </c>
      <c r="B9486">
        <v>169957694.28652829</v>
      </c>
    </row>
    <row r="9487" spans="1:2" x14ac:dyDescent="0.25">
      <c r="A9487">
        <f ca="1">37354.1856475207*(((RANDBETWEEN(3800,4910))))</f>
        <v>162976311.98013282</v>
      </c>
      <c r="B9487">
        <v>184724848.88486847</v>
      </c>
    </row>
    <row r="9488" spans="1:2" x14ac:dyDescent="0.25">
      <c r="A9488">
        <f ca="1">41218.0657916608*(((RANDBETWEEN(3800,4910))))</f>
        <v>198588640.98422158</v>
      </c>
      <c r="B9488">
        <v>187533303.48543993</v>
      </c>
    </row>
    <row r="9489" spans="1:2" x14ac:dyDescent="0.25">
      <c r="A9489">
        <f ca="1">28481.207469049*(((RANDBETWEEN(3800,4910))))</f>
        <v>120988169.32852004</v>
      </c>
      <c r="B9489">
        <v>185405823.19453728</v>
      </c>
    </row>
    <row r="9490" spans="1:2" x14ac:dyDescent="0.25">
      <c r="A9490">
        <f ca="1">29181.440228757*(((RANDBETWEEN(3800,4910))))</f>
        <v>120169170.86202116</v>
      </c>
      <c r="B9490">
        <v>178152289.43816406</v>
      </c>
    </row>
    <row r="9491" spans="1:2" x14ac:dyDescent="0.25">
      <c r="A9491">
        <f ca="1">36307.1624915183*(((RANDBETWEEN(3800,4910))))</f>
        <v>163309616.88684919</v>
      </c>
      <c r="B9491">
        <v>177975982.06411186</v>
      </c>
    </row>
    <row r="9492" spans="1:2" x14ac:dyDescent="0.25">
      <c r="A9492">
        <f ca="1">29365.0985314213*(((RANDBETWEEN(3800,4910))))</f>
        <v>130704053.56335628</v>
      </c>
      <c r="B9492">
        <v>148357157.52820942</v>
      </c>
    </row>
    <row r="9493" spans="1:2" x14ac:dyDescent="0.25">
      <c r="A9493">
        <f ca="1">38904.4392703333*(((RANDBETWEEN(3800,4910))))</f>
        <v>175459021.10920337</v>
      </c>
      <c r="B9493">
        <v>199531260.45833486</v>
      </c>
    </row>
    <row r="9494" spans="1:2" x14ac:dyDescent="0.25">
      <c r="A9494">
        <f ca="1">30232.1938185195*(((RANDBETWEEN(3800,4910))))</f>
        <v>128365894.95343381</v>
      </c>
      <c r="B9494">
        <v>165083009.73551199</v>
      </c>
    </row>
    <row r="9495" spans="1:2" x14ac:dyDescent="0.25">
      <c r="A9495">
        <f ca="1">34512.9055452324*(((RANDBETWEEN(3800,4910))))</f>
        <v>161416859.23505181</v>
      </c>
      <c r="B9495">
        <v>163544204.78259596</v>
      </c>
    </row>
    <row r="9496" spans="1:2" x14ac:dyDescent="0.25">
      <c r="A9496">
        <f ca="1">40115.9948227793*(((RANDBETWEEN(3800,4910))))</f>
        <v>177753973.05973512</v>
      </c>
      <c r="B9496">
        <v>166920616.03677922</v>
      </c>
    </row>
    <row r="9497" spans="1:2" x14ac:dyDescent="0.25">
      <c r="A9497">
        <f ca="1">31569.2052427837*(((RANDBETWEEN(3800,4910))))</f>
        <v>141114347.43524313</v>
      </c>
      <c r="B9497">
        <v>182116886.14396459</v>
      </c>
    </row>
    <row r="9498" spans="1:2" x14ac:dyDescent="0.25">
      <c r="A9498">
        <f ca="1">33400.9276113204*(((RANDBETWEEN(3800,4910))))</f>
        <v>156683751.42470387</v>
      </c>
      <c r="B9498">
        <v>148822496.92554903</v>
      </c>
    </row>
    <row r="9499" spans="1:2" x14ac:dyDescent="0.25">
      <c r="A9499">
        <f ca="1">33606.3677007045*(((RANDBETWEEN(3800,4910))))</f>
        <v>145414753.04094845</v>
      </c>
      <c r="B9499">
        <v>182465435.37532875</v>
      </c>
    </row>
    <row r="9500" spans="1:2" x14ac:dyDescent="0.25">
      <c r="A9500">
        <f ca="1">36125.9897235373*(((RANDBETWEEN(3800,4910))))</f>
        <v>144720714.83249053</v>
      </c>
      <c r="B9500">
        <v>159709910.02300745</v>
      </c>
    </row>
    <row r="9501" spans="1:2" x14ac:dyDescent="0.25">
      <c r="A9501">
        <f ca="1">31993.6332736542*(((RANDBETWEEN(3800,4910))))</f>
        <v>127558615.86205935</v>
      </c>
      <c r="B9501">
        <v>151075555.6280188</v>
      </c>
    </row>
    <row r="9502" spans="1:2" x14ac:dyDescent="0.25">
      <c r="A9502">
        <f ca="1">30418.1976431948*(((RANDBETWEEN(3800,4910))))</f>
        <v>141231691.65735337</v>
      </c>
      <c r="B9502">
        <v>153300215.8690356</v>
      </c>
    </row>
    <row r="9503" spans="1:2" x14ac:dyDescent="0.25">
      <c r="A9503">
        <f ca="1">33007.0948546874*(((RANDBETWEEN(3800,4910))))</f>
        <v>156255587.04208997</v>
      </c>
      <c r="B9503">
        <v>169622279.32729059</v>
      </c>
    </row>
    <row r="9504" spans="1:2" x14ac:dyDescent="0.25">
      <c r="A9504">
        <f ca="1">31540.7169705524*(((RANDBETWEEN(3800,4910))))</f>
        <v>153382506.62779611</v>
      </c>
      <c r="B9504">
        <v>201378111.25088814</v>
      </c>
    </row>
    <row r="9505" spans="1:2" x14ac:dyDescent="0.25">
      <c r="A9505">
        <f ca="1">35187.2231338409*(((RANDBETWEEN(3800,4910))))</f>
        <v>133781822.35486303</v>
      </c>
      <c r="B9505">
        <v>180865149.27517164</v>
      </c>
    </row>
    <row r="9506" spans="1:2" x14ac:dyDescent="0.25">
      <c r="A9506">
        <f ca="1">31770.6802834864*(((RANDBETWEEN(3800,4910))))</f>
        <v>134326436.23858041</v>
      </c>
      <c r="B9506">
        <v>151843448.9664664</v>
      </c>
    </row>
    <row r="9507" spans="1:2" x14ac:dyDescent="0.25">
      <c r="A9507">
        <f ca="1">33163.1360498596*(((RANDBETWEEN(3800,4910))))</f>
        <v>144922904.53788686</v>
      </c>
      <c r="B9507">
        <v>190526188.64605629</v>
      </c>
    </row>
    <row r="9508" spans="1:2" x14ac:dyDescent="0.25">
      <c r="A9508">
        <f ca="1">29149.8713046465*(((RANDBETWEEN(3800,4910))))</f>
        <v>138578488.18228936</v>
      </c>
      <c r="B9508">
        <v>151283090.30029753</v>
      </c>
    </row>
    <row r="9509" spans="1:2" x14ac:dyDescent="0.25">
      <c r="A9509">
        <f ca="1">32417.5951346293*(((RANDBETWEEN(3800,4910))))</f>
        <v>126525873.81045808</v>
      </c>
      <c r="B9509">
        <v>156289600.88647446</v>
      </c>
    </row>
    <row r="9510" spans="1:2" x14ac:dyDescent="0.25">
      <c r="A9510">
        <f ca="1">33418.6342996914*(((RANDBETWEEN(3800,4910))))</f>
        <v>137116656.5316337</v>
      </c>
      <c r="B9510">
        <v>183356164.22506541</v>
      </c>
    </row>
    <row r="9511" spans="1:2" x14ac:dyDescent="0.25">
      <c r="A9511">
        <f ca="1">29846.7053783561*(((RANDBETWEEN(3800,4910))))</f>
        <v>135862202.88227722</v>
      </c>
      <c r="B9511">
        <v>182485663.83021975</v>
      </c>
    </row>
    <row r="9512" spans="1:2" x14ac:dyDescent="0.25">
      <c r="A9512">
        <f ca="1">30344.6819984122*(((RANDBETWEEN(3800,4910))))</f>
        <v>128266970.80728821</v>
      </c>
      <c r="B9512">
        <v>145435127.95021048</v>
      </c>
    </row>
    <row r="9513" spans="1:2" x14ac:dyDescent="0.25">
      <c r="A9513">
        <f ca="1">29065.5360995789*(((RANDBETWEEN(3800,4910))))</f>
        <v>126783868.46636324</v>
      </c>
      <c r="B9513">
        <v>196144978.79017386</v>
      </c>
    </row>
    <row r="9514" spans="1:2" x14ac:dyDescent="0.25">
      <c r="A9514">
        <f ca="1">32068.8013760863*(((RANDBETWEEN(3800,4910))))</f>
        <v>128082792.69608878</v>
      </c>
      <c r="B9514">
        <v>148627619.75312993</v>
      </c>
    </row>
    <row r="9515" spans="1:2" x14ac:dyDescent="0.25">
      <c r="A9515">
        <f ca="1">29701.3908090579*(((RANDBETWEEN(3800,4910))))</f>
        <v>119072875.75351295</v>
      </c>
      <c r="B9515">
        <v>162618236.56132442</v>
      </c>
    </row>
    <row r="9516" spans="1:2" x14ac:dyDescent="0.25">
      <c r="A9516">
        <f ca="1">30681.0220119193*(((RANDBETWEEN(3800,4910))))</f>
        <v>126743301.93123874</v>
      </c>
      <c r="B9516">
        <v>146856470.18161261</v>
      </c>
    </row>
    <row r="9517" spans="1:2" x14ac:dyDescent="0.25">
      <c r="A9517">
        <f ca="1">32665.0269325314*(((RANDBETWEEN(3800,4910))))</f>
        <v>147319271.46571675</v>
      </c>
      <c r="B9517">
        <v>193070315.64088017</v>
      </c>
    </row>
    <row r="9518" spans="1:2" x14ac:dyDescent="0.25">
      <c r="A9518">
        <f ca="1">31755.7341728087*(((RANDBETWEEN(3800,4910))))</f>
        <v>146647980.41003072</v>
      </c>
      <c r="B9518">
        <v>150021070.43944591</v>
      </c>
    </row>
    <row r="9519" spans="1:2" x14ac:dyDescent="0.25">
      <c r="A9519">
        <f ca="1">31363.686240799*(((RANDBETWEEN(3800,4910))))</f>
        <v>132605665.42609829</v>
      </c>
      <c r="B9519">
        <v>164337789.4863157</v>
      </c>
    </row>
    <row r="9520" spans="1:2" x14ac:dyDescent="0.25">
      <c r="A9520">
        <f ca="1">30961.4040194865*(((RANDBETWEEN(3800,4910))))</f>
        <v>127127524.90401141</v>
      </c>
      <c r="B9520">
        <v>144343400.76474038</v>
      </c>
    </row>
    <row r="9521" spans="1:2" x14ac:dyDescent="0.25">
      <c r="A9521">
        <f ca="1">31930.3603158877*(((RANDBETWEEN(3800,4910))))</f>
        <v>139407953.13916579</v>
      </c>
      <c r="B9521">
        <v>173197551.27457562</v>
      </c>
    </row>
    <row r="9522" spans="1:2" x14ac:dyDescent="0.25">
      <c r="A9522">
        <f ca="1">29427.777858994*(((RANDBETWEEN(3800,4910))))</f>
        <v>122360700.3376971</v>
      </c>
      <c r="B9522">
        <v>148323767.12955463</v>
      </c>
    </row>
    <row r="9523" spans="1:2" x14ac:dyDescent="0.25">
      <c r="A9523">
        <f ca="1">34179.1216075936*(((RANDBETWEEN(3800,4910))))</f>
        <v>138083651.29467794</v>
      </c>
      <c r="B9523">
        <v>146413689.73588997</v>
      </c>
    </row>
    <row r="9524" spans="1:2" x14ac:dyDescent="0.25">
      <c r="A9524">
        <f ca="1">42076.0365913119*(((RANDBETWEEN(3800,4910))))</f>
        <v>186691374.35565105</v>
      </c>
      <c r="B9524">
        <v>197366048.79905027</v>
      </c>
    </row>
    <row r="9525" spans="1:2" x14ac:dyDescent="0.25">
      <c r="A9525">
        <f ca="1">38255.3544919821*(((RANDBETWEEN(3800,4910))))</f>
        <v>182784083.76269057</v>
      </c>
      <c r="B9525">
        <v>143370189.08635509</v>
      </c>
    </row>
    <row r="9526" spans="1:2" x14ac:dyDescent="0.25">
      <c r="A9526">
        <f ca="1">28996.3293973445*(((RANDBETWEEN(3800,4910))))</f>
        <v>116739222.15370899</v>
      </c>
      <c r="B9526">
        <v>157076736.05672145</v>
      </c>
    </row>
    <row r="9527" spans="1:2" x14ac:dyDescent="0.25">
      <c r="A9527">
        <f ca="1">38700.4786746529*(((RANDBETWEEN(3800,4910))))</f>
        <v>155962929.05885121</v>
      </c>
      <c r="B9527">
        <v>178219546.57547474</v>
      </c>
    </row>
    <row r="9528" spans="1:2" x14ac:dyDescent="0.25">
      <c r="A9528">
        <f ca="1">31305.3113726146*(((RANDBETWEEN(3800,4910))))</f>
        <v>123969033.03555389</v>
      </c>
      <c r="B9528">
        <v>150378483.36751953</v>
      </c>
    </row>
    <row r="9529" spans="1:2" x14ac:dyDescent="0.25">
      <c r="A9529">
        <f ca="1">32649.9678100697*(((RANDBETWEEN(3800,4910))))</f>
        <v>146402455.66035259</v>
      </c>
      <c r="B9529">
        <v>151264144.2167266</v>
      </c>
    </row>
    <row r="9530" spans="1:2" x14ac:dyDescent="0.25">
      <c r="A9530">
        <f ca="1">32931.6541571404*(((RANDBETWEEN(3800,4910))))</f>
        <v>154383594.6886743</v>
      </c>
      <c r="B9530">
        <v>163316864.65280071</v>
      </c>
    </row>
    <row r="9531" spans="1:2" x14ac:dyDescent="0.25">
      <c r="A9531">
        <f ca="1">37140.0169276097*(((RANDBETWEEN(3800,4910))))</f>
        <v>159739212.80564943</v>
      </c>
      <c r="B9531">
        <v>175126762.82062137</v>
      </c>
    </row>
    <row r="9532" spans="1:2" x14ac:dyDescent="0.25">
      <c r="A9532">
        <f ca="1">40889.3411618187*(((RANDBETWEEN(3800,4910))))</f>
        <v>188581641.43830782</v>
      </c>
      <c r="B9532">
        <v>171766656.08556494</v>
      </c>
    </row>
    <row r="9533" spans="1:2" x14ac:dyDescent="0.25">
      <c r="A9533">
        <f ca="1">38205.2758452549*(((RANDBETWEEN(3800,4910))))</f>
        <v>147510570.03852919</v>
      </c>
      <c r="B9533">
        <v>150444587.04711142</v>
      </c>
    </row>
    <row r="9534" spans="1:2" x14ac:dyDescent="0.25">
      <c r="A9534">
        <f ca="1">30830.2263627882*(((RANDBETWEEN(3800,4910))))</f>
        <v>149557428.08588573</v>
      </c>
      <c r="B9534">
        <v>196575061.97092167</v>
      </c>
    </row>
    <row r="9535" spans="1:2" x14ac:dyDescent="0.25">
      <c r="A9535">
        <f ca="1">35170.4418425647*(((RANDBETWEEN(3800,4910))))</f>
        <v>146379378.94875422</v>
      </c>
      <c r="B9535">
        <v>178266508.52100301</v>
      </c>
    </row>
    <row r="9536" spans="1:2" x14ac:dyDescent="0.25">
      <c r="A9536">
        <f ca="1">34622.7755211671*(((RANDBETWEEN(3800,4910))))</f>
        <v>136967699.96173722</v>
      </c>
      <c r="B9536">
        <v>175538733.73564434</v>
      </c>
    </row>
    <row r="9537" spans="1:2" x14ac:dyDescent="0.25">
      <c r="A9537">
        <f ca="1">38605.9240913659*(((RANDBETWEEN(3800,4910))))</f>
        <v>150640315.80450955</v>
      </c>
      <c r="B9537">
        <v>152569932.62839594</v>
      </c>
    </row>
    <row r="9538" spans="1:2" x14ac:dyDescent="0.25">
      <c r="A9538">
        <f ca="1">35261.1977123782*(((RANDBETWEEN(3800,4910))))</f>
        <v>165692368.05046535</v>
      </c>
      <c r="B9538">
        <v>170348935.08875903</v>
      </c>
    </row>
    <row r="9539" spans="1:2" x14ac:dyDescent="0.25">
      <c r="A9539">
        <f ca="1">30029.0510909746*(((RANDBETWEEN(3800,4910))))</f>
        <v>137472995.89448163</v>
      </c>
      <c r="B9539">
        <v>152151478.13437724</v>
      </c>
    </row>
    <row r="9540" spans="1:2" x14ac:dyDescent="0.25">
      <c r="A9540">
        <f ca="1">30881.6462122822*(((RANDBETWEEN(3800,4910))))</f>
        <v>138010076.92268908</v>
      </c>
      <c r="B9540">
        <v>166872327.33079097</v>
      </c>
    </row>
    <row r="9541" spans="1:2" x14ac:dyDescent="0.25">
      <c r="A9541">
        <f ca="1">40964.4048807169*(((RANDBETWEEN(3800,4910))))</f>
        <v>189460372.57331574</v>
      </c>
      <c r="B9541">
        <v>202051981.85403311</v>
      </c>
    </row>
    <row r="9542" spans="1:2" x14ac:dyDescent="0.25">
      <c r="A9542">
        <f ca="1">39689.1668964645*(((RANDBETWEEN(3800,4910))))</f>
        <v>158796356.75275463</v>
      </c>
      <c r="B9542">
        <v>199828290.392598</v>
      </c>
    </row>
    <row r="9543" spans="1:2" x14ac:dyDescent="0.25">
      <c r="A9543">
        <f ca="1">34870.2192987826*(((RANDBETWEEN(3800,4910))))</f>
        <v>147291806.31805781</v>
      </c>
      <c r="B9543">
        <v>170780077.43629044</v>
      </c>
    </row>
    <row r="9544" spans="1:2" x14ac:dyDescent="0.25">
      <c r="A9544">
        <f ca="1">30268.5356295416*(((RANDBETWEEN(3800,4910))))</f>
        <v>145228433.95054042</v>
      </c>
      <c r="B9544">
        <v>165903941.2846213</v>
      </c>
    </row>
    <row r="9545" spans="1:2" x14ac:dyDescent="0.25">
      <c r="A9545">
        <f ca="1">40263.0128723434*(((RANDBETWEEN(3800,4910))))</f>
        <v>179774352.47501329</v>
      </c>
      <c r="B9545">
        <v>147648558.0645721</v>
      </c>
    </row>
    <row r="9546" spans="1:2" x14ac:dyDescent="0.25">
      <c r="A9546">
        <f ca="1">40753.8548817183*(((RANDBETWEEN(3800,4910))))</f>
        <v>172185036.87525985</v>
      </c>
      <c r="B9546">
        <v>185755759.24950638</v>
      </c>
    </row>
    <row r="9547" spans="1:2" x14ac:dyDescent="0.25">
      <c r="A9547">
        <f ca="1">38084.1424086286*(((RANDBETWEEN(3800,4910))))</f>
        <v>180023741.16558763</v>
      </c>
      <c r="B9547">
        <v>150736275.65979514</v>
      </c>
    </row>
    <row r="9548" spans="1:2" x14ac:dyDescent="0.25">
      <c r="A9548">
        <f ca="1">37523.5499790945*(((RANDBETWEEN(3800,4910))))</f>
        <v>153846554.91428754</v>
      </c>
      <c r="B9548">
        <v>148504218.86762995</v>
      </c>
    </row>
    <row r="9549" spans="1:2" x14ac:dyDescent="0.25">
      <c r="A9549">
        <f ca="1">30981.1707867271*(((RANDBETWEEN(3800,4910))))</f>
        <v>129191482.18065207</v>
      </c>
      <c r="B9549">
        <v>151088493.52162901</v>
      </c>
    </row>
    <row r="9550" spans="1:2" x14ac:dyDescent="0.25">
      <c r="A9550">
        <f ca="1">30426.471091283*(((RANDBETWEEN(3800,4910))))</f>
        <v>134332869.86801454</v>
      </c>
      <c r="B9550">
        <v>145662656.120217</v>
      </c>
    </row>
    <row r="9551" spans="1:2" x14ac:dyDescent="0.25">
      <c r="A9551">
        <f ca="1">33244.5929263032*(((RANDBETWEEN(3800,4910))))</f>
        <v>130983696.12963478</v>
      </c>
      <c r="B9551">
        <v>164196607.10890681</v>
      </c>
    </row>
    <row r="9552" spans="1:2" x14ac:dyDescent="0.25">
      <c r="A9552">
        <f ca="1">33613.6040607578*(((RANDBETWEEN(3800,4910))))</f>
        <v>156504940.50688821</v>
      </c>
      <c r="B9552">
        <v>149757222.70582226</v>
      </c>
    </row>
    <row r="9553" spans="1:2" x14ac:dyDescent="0.25">
      <c r="A9553">
        <f ca="1">36111.6144315995*(((RANDBETWEEN(3800,4910))))</f>
        <v>176766352.64267975</v>
      </c>
      <c r="B9553">
        <v>158084691.09164411</v>
      </c>
    </row>
    <row r="9554" spans="1:2" x14ac:dyDescent="0.25">
      <c r="A9554">
        <f ca="1">36737.9153280065*(((RANDBETWEEN(3800,4910))))</f>
        <v>142616587.30332124</v>
      </c>
      <c r="B9554">
        <v>191870987.63841069</v>
      </c>
    </row>
    <row r="9555" spans="1:2" x14ac:dyDescent="0.25">
      <c r="A9555">
        <f ca="1">29030.2265484761*(((RANDBETWEEN(3800,4910))))</f>
        <v>140564356.94772139</v>
      </c>
      <c r="B9555">
        <v>153400296.58079296</v>
      </c>
    </row>
    <row r="9556" spans="1:2" x14ac:dyDescent="0.25">
      <c r="A9556">
        <f ca="1">31344.7930456144*(((RANDBETWEEN(3800,4910))))</f>
        <v>149984834.72326511</v>
      </c>
      <c r="B9556">
        <v>183700553.01369843</v>
      </c>
    </row>
    <row r="9557" spans="1:2" x14ac:dyDescent="0.25">
      <c r="A9557">
        <f ca="1">29848.8500185758*(((RANDBETWEEN(3800,4910))))</f>
        <v>121305726.47549197</v>
      </c>
      <c r="B9557">
        <v>190258750.32428089</v>
      </c>
    </row>
    <row r="9558" spans="1:2" x14ac:dyDescent="0.25">
      <c r="A9558">
        <f ca="1">37669.2365723698*(((RANDBETWEEN(3800,4910))))</f>
        <v>144800545.3841894</v>
      </c>
      <c r="B9558">
        <v>160015266.18999916</v>
      </c>
    </row>
    <row r="9559" spans="1:2" x14ac:dyDescent="0.25">
      <c r="A9559">
        <f ca="1">32018.3004957204*(((RANDBETWEEN(3800,4910))))</f>
        <v>143570059.42281032</v>
      </c>
      <c r="B9559">
        <v>145634048.72087082</v>
      </c>
    </row>
    <row r="9560" spans="1:2" x14ac:dyDescent="0.25">
      <c r="A9560">
        <f ca="1">31505.7675019488*(((RANDBETWEEN(3800,4910))))</f>
        <v>135474800.25837991</v>
      </c>
      <c r="B9560">
        <v>144603702.52650884</v>
      </c>
    </row>
    <row r="9561" spans="1:2" x14ac:dyDescent="0.25">
      <c r="A9561">
        <f ca="1">40756.4927958501*(((RANDBETWEEN(3800,4910))))</f>
        <v>186664737.00499356</v>
      </c>
      <c r="B9561">
        <v>159124619.15262702</v>
      </c>
    </row>
    <row r="9562" spans="1:2" x14ac:dyDescent="0.25">
      <c r="A9562">
        <f ca="1">31386.6219966101*(((RANDBETWEEN(3800,4910))))</f>
        <v>132074905.36173545</v>
      </c>
      <c r="B9562">
        <v>162305437.8383832</v>
      </c>
    </row>
    <row r="9563" spans="1:2" x14ac:dyDescent="0.25">
      <c r="A9563">
        <f ca="1">30260.9770798236*(((RANDBETWEEN(3800,4910))))</f>
        <v>146614433.95174548</v>
      </c>
      <c r="B9563">
        <v>148833932.39375651</v>
      </c>
    </row>
    <row r="9564" spans="1:2" x14ac:dyDescent="0.25">
      <c r="A9564">
        <f ca="1">39474.3640771834*(((RANDBETWEEN(3800,4910))))</f>
        <v>193424383.97819856</v>
      </c>
      <c r="B9564">
        <v>157934274.27132744</v>
      </c>
    </row>
    <row r="9565" spans="1:2" x14ac:dyDescent="0.25">
      <c r="A9565">
        <f ca="1">40499.4412400784*(((RANDBETWEEN(3800,4910))))</f>
        <v>168234678.91128555</v>
      </c>
      <c r="B9565">
        <v>172363804.36860776</v>
      </c>
    </row>
    <row r="9566" spans="1:2" x14ac:dyDescent="0.25">
      <c r="A9566">
        <f ca="1">29770.1438767171*(((RANDBETWEEN(3800,4910))))</f>
        <v>136912891.68902174</v>
      </c>
      <c r="B9566">
        <v>148332439.9605149</v>
      </c>
    </row>
    <row r="9567" spans="1:2" x14ac:dyDescent="0.25">
      <c r="A9567">
        <f ca="1">36301.6400692716*(((RANDBETWEEN(3800,4910))))</f>
        <v>175591033.01506668</v>
      </c>
      <c r="B9567">
        <v>155843658.7151092</v>
      </c>
    </row>
    <row r="9568" spans="1:2" x14ac:dyDescent="0.25">
      <c r="A9568">
        <f ca="1">31501.0784762316*(((RANDBETWEEN(3800,4910))))</f>
        <v>135013622.34912848</v>
      </c>
      <c r="B9568">
        <v>171249434.08218867</v>
      </c>
    </row>
    <row r="9569" spans="1:2" x14ac:dyDescent="0.25">
      <c r="A9569">
        <f ca="1">38303.6009771177*(((RANDBETWEEN(3800,4910))))</f>
        <v>184048802.69505033</v>
      </c>
      <c r="B9569">
        <v>179490092.53502923</v>
      </c>
    </row>
    <row r="9570" spans="1:2" x14ac:dyDescent="0.25">
      <c r="A9570">
        <f ca="1">40373.396508393*(((RANDBETWEEN(3800,4910))))</f>
        <v>197466282.32255006</v>
      </c>
      <c r="B9570">
        <v>171343338.90837535</v>
      </c>
    </row>
    <row r="9571" spans="1:2" x14ac:dyDescent="0.25">
      <c r="A9571">
        <f ca="1">32525.0068127284*(((RANDBETWEEN(3800,4910))))</f>
        <v>129774777.18278638</v>
      </c>
      <c r="B9571">
        <v>149000068.88964325</v>
      </c>
    </row>
    <row r="9572" spans="1:2" x14ac:dyDescent="0.25">
      <c r="A9572">
        <f ca="1">36175.1208178096*(((RANDBETWEEN(3800,4910))))</f>
        <v>166767306.97010222</v>
      </c>
      <c r="B9572">
        <v>151788341.33503175</v>
      </c>
    </row>
    <row r="9573" spans="1:2" x14ac:dyDescent="0.25">
      <c r="A9573">
        <f ca="1">37537.1008806265*(((RANDBETWEEN(3800,4910))))</f>
        <v>172295293.04207572</v>
      </c>
      <c r="B9573">
        <v>159137336.19254601</v>
      </c>
    </row>
    <row r="9574" spans="1:2" x14ac:dyDescent="0.25">
      <c r="A9574">
        <f ca="1">30075.5065153955*(((RANDBETWEEN(3800,4910))))</f>
        <v>119099005.80096656</v>
      </c>
      <c r="B9574">
        <v>161904396.51517272</v>
      </c>
    </row>
    <row r="9575" spans="1:2" x14ac:dyDescent="0.25">
      <c r="A9575">
        <f ca="1">35344.438109288*(((RANDBETWEEN(3800,4910))))</f>
        <v>134591620.32016876</v>
      </c>
      <c r="B9575">
        <v>145287234.17815831</v>
      </c>
    </row>
    <row r="9576" spans="1:2" x14ac:dyDescent="0.25">
      <c r="A9576">
        <f ca="1">37599.037296314*(((RANDBETWEEN(3800,4910))))</f>
        <v>155284024.03377682</v>
      </c>
      <c r="B9576">
        <v>145551909.60438505</v>
      </c>
    </row>
    <row r="9577" spans="1:2" x14ac:dyDescent="0.25">
      <c r="A9577">
        <f ca="1">32180.1449832962*(((RANDBETWEEN(3800,4910))))</f>
        <v>147320703.73352981</v>
      </c>
      <c r="B9577">
        <v>184026561.89065886</v>
      </c>
    </row>
    <row r="9578" spans="1:2" x14ac:dyDescent="0.25">
      <c r="A9578">
        <f ca="1">33922.0882177801*(((RANDBETWEEN(3800,4910))))</f>
        <v>141997861.27962762</v>
      </c>
      <c r="B9578">
        <v>153848463.86780769</v>
      </c>
    </row>
    <row r="9579" spans="1:2" x14ac:dyDescent="0.25">
      <c r="A9579">
        <f ca="1">32135.1910551167*(((RANDBETWEEN(3800,4910))))</f>
        <v>134774991.28515929</v>
      </c>
      <c r="B9579">
        <v>150171717.70106256</v>
      </c>
    </row>
    <row r="9580" spans="1:2" x14ac:dyDescent="0.25">
      <c r="A9580">
        <f ca="1">42083.6077354053*(((RANDBETWEEN(3800,4910))))</f>
        <v>162106056.99678105</v>
      </c>
      <c r="B9580">
        <v>172567515.67245248</v>
      </c>
    </row>
    <row r="9581" spans="1:2" x14ac:dyDescent="0.25">
      <c r="A9581">
        <f ca="1">33779.607039049*(((RANDBETWEEN(3800,4910))))</f>
        <v>139881352.74870211</v>
      </c>
      <c r="B9581">
        <v>174630462.18279761</v>
      </c>
    </row>
    <row r="9582" spans="1:2" x14ac:dyDescent="0.25">
      <c r="A9582">
        <f ca="1">32909.27846558*(((RANDBETWEEN(3800,4910))))</f>
        <v>137692421.09998667</v>
      </c>
      <c r="B9582">
        <v>148109512.55177316</v>
      </c>
    </row>
    <row r="9583" spans="1:2" x14ac:dyDescent="0.25">
      <c r="A9583">
        <f ca="1">34534.1046941216*(((RANDBETWEEN(3800,4910))))</f>
        <v>140657408.41915709</v>
      </c>
      <c r="B9583">
        <v>201996537.96374154</v>
      </c>
    </row>
    <row r="9584" spans="1:2" x14ac:dyDescent="0.25">
      <c r="A9584">
        <f ca="1">34828.0116606777*(((RANDBETWEEN(3800,4910))))</f>
        <v>144396936.34516969</v>
      </c>
      <c r="B9584">
        <v>183914588.80053785</v>
      </c>
    </row>
    <row r="9585" spans="1:2" x14ac:dyDescent="0.25">
      <c r="A9585">
        <f ca="1">32782.9845184809*(((RANDBETWEEN(3800,4910))))</f>
        <v>140311173.73909807</v>
      </c>
      <c r="B9585">
        <v>167267040.46264827</v>
      </c>
    </row>
    <row r="9586" spans="1:2" x14ac:dyDescent="0.25">
      <c r="A9586">
        <f ca="1">30965.2532794238*(((RANDBETWEEN(3800,4910))))</f>
        <v>134544025.4990963</v>
      </c>
      <c r="B9586">
        <v>152330971.99421382</v>
      </c>
    </row>
    <row r="9587" spans="1:2" x14ac:dyDescent="0.25">
      <c r="A9587">
        <f ca="1">32855.4601664068*(((RANDBETWEEN(3800,4910))))</f>
        <v>146141086.8201775</v>
      </c>
      <c r="B9587">
        <v>198505583.93360159</v>
      </c>
    </row>
    <row r="9588" spans="1:2" x14ac:dyDescent="0.25">
      <c r="A9588">
        <f ca="1">30605.0144015712*(((RANDBETWEEN(3800,4910))))</f>
        <v>122083402.44786742</v>
      </c>
      <c r="B9588">
        <v>173157432.8548677</v>
      </c>
    </row>
    <row r="9589" spans="1:2" x14ac:dyDescent="0.25">
      <c r="A9589">
        <f ca="1">32834.9410553484*(((RANDBETWEEN(3800,4910))))</f>
        <v>141518595.94855154</v>
      </c>
      <c r="B9589">
        <v>165404673.21971744</v>
      </c>
    </row>
    <row r="9590" spans="1:2" x14ac:dyDescent="0.25">
      <c r="A9590">
        <f ca="1">34964.3308586719*(((RANDBETWEEN(3800,4910))))</f>
        <v>154507378.06447092</v>
      </c>
      <c r="B9590">
        <v>158696464.05220366</v>
      </c>
    </row>
    <row r="9591" spans="1:2" x14ac:dyDescent="0.25">
      <c r="A9591">
        <f ca="1">28581.4038574444*(((RANDBETWEEN(3800,4910))))</f>
        <v>135847412.53443325</v>
      </c>
      <c r="B9591">
        <v>195774631.00459951</v>
      </c>
    </row>
    <row r="9592" spans="1:2" x14ac:dyDescent="0.25">
      <c r="A9592">
        <f ca="1">37215.8005782994*(((RANDBETWEEN(3800,4910))))</f>
        <v>176961131.7498138</v>
      </c>
      <c r="B9592">
        <v>143513406.68394566</v>
      </c>
    </row>
    <row r="9593" spans="1:2" x14ac:dyDescent="0.25">
      <c r="A9593">
        <f ca="1">37217.186490169*(((RANDBETWEEN(3800,4910))))</f>
        <v>166025868.93264389</v>
      </c>
      <c r="B9593">
        <v>144939077.64547282</v>
      </c>
    </row>
    <row r="9594" spans="1:2" x14ac:dyDescent="0.25">
      <c r="A9594">
        <f ca="1">35169.9602969514*(((RANDBETWEEN(3800,4910))))</f>
        <v>140363311.54513323</v>
      </c>
      <c r="B9594">
        <v>157075770.70094156</v>
      </c>
    </row>
    <row r="9595" spans="1:2" x14ac:dyDescent="0.25">
      <c r="A9595">
        <f ca="1">35334.808220265*(((RANDBETWEEN(3800,4910))))</f>
        <v>139537157.66182634</v>
      </c>
      <c r="B9595">
        <v>167584975.97036731</v>
      </c>
    </row>
    <row r="9596" spans="1:2" x14ac:dyDescent="0.25">
      <c r="A9596">
        <f ca="1">33532.5581587735*(((RANDBETWEEN(3800,4910))))</f>
        <v>141339732.63923025</v>
      </c>
      <c r="B9596">
        <v>165163502.01895052</v>
      </c>
    </row>
    <row r="9597" spans="1:2" x14ac:dyDescent="0.25">
      <c r="A9597">
        <f ca="1">31775.5612277217*(((RANDBETWEEN(3800,4910))))</f>
        <v>143498434.50439098</v>
      </c>
      <c r="B9597">
        <v>199358360.13809642</v>
      </c>
    </row>
    <row r="9598" spans="1:2" x14ac:dyDescent="0.25">
      <c r="A9598">
        <f ca="1">33306.3794354139*(((RANDBETWEEN(3800,4910))))</f>
        <v>152876281.60854977</v>
      </c>
      <c r="B9598">
        <v>186467428.98525006</v>
      </c>
    </row>
    <row r="9599" spans="1:2" x14ac:dyDescent="0.25">
      <c r="A9599">
        <f ca="1">38263.1008249582*(((RANDBETWEEN(3800,4910))))</f>
        <v>161432022.3804985</v>
      </c>
      <c r="B9599">
        <v>157262213.18237799</v>
      </c>
    </row>
    <row r="9600" spans="1:2" x14ac:dyDescent="0.25">
      <c r="A9600">
        <f ca="1">37440.7199856796*(((RANDBETWEEN(3800,4910))))</f>
        <v>159123059.93913841</v>
      </c>
      <c r="B9600">
        <v>145716662.00380754</v>
      </c>
    </row>
    <row r="9601" spans="1:2" x14ac:dyDescent="0.25">
      <c r="A9601">
        <f ca="1">40495.9682159197*(((RANDBETWEEN(3800,4910))))</f>
        <v>159027667.18391684</v>
      </c>
      <c r="B9601">
        <v>189480369.88471699</v>
      </c>
    </row>
    <row r="9602" spans="1:2" x14ac:dyDescent="0.25">
      <c r="A9602">
        <f ca="1">34303.1390107594*(((RANDBETWEEN(3800,4910))))</f>
        <v>158068864.5615792</v>
      </c>
      <c r="B9602">
        <v>150215045.57831681</v>
      </c>
    </row>
    <row r="9603" spans="1:2" x14ac:dyDescent="0.25">
      <c r="A9603">
        <f ca="1">29696.1468017025*(((RANDBETWEEN(3800,4910))))</f>
        <v>133543572.16725627</v>
      </c>
      <c r="B9603">
        <v>162508378.06318548</v>
      </c>
    </row>
    <row r="9604" spans="1:2" x14ac:dyDescent="0.25">
      <c r="A9604">
        <f ca="1">32765.815766346*(((RANDBETWEEN(3800,4910))))</f>
        <v>126803707.01575908</v>
      </c>
      <c r="B9604">
        <v>159854379.65042782</v>
      </c>
    </row>
    <row r="9605" spans="1:2" x14ac:dyDescent="0.25">
      <c r="A9605">
        <f ca="1">29861.2482617453*(((RANDBETWEEN(3800,4910))))</f>
        <v>132822832.26824299</v>
      </c>
      <c r="B9605">
        <v>147172622.78928518</v>
      </c>
    </row>
    <row r="9606" spans="1:2" x14ac:dyDescent="0.25">
      <c r="A9606">
        <f ca="1">30296.7746986169*(((RANDBETWEEN(3800,4910))))</f>
        <v>118945137.46676983</v>
      </c>
      <c r="B9606">
        <v>161414165.76368609</v>
      </c>
    </row>
    <row r="9607" spans="1:2" x14ac:dyDescent="0.25">
      <c r="A9607">
        <f ca="1">32876.5779652995*(((RANDBETWEEN(3800,4910))))</f>
        <v>148602132.40315369</v>
      </c>
      <c r="B9607">
        <v>186887058.42643726</v>
      </c>
    </row>
    <row r="9608" spans="1:2" x14ac:dyDescent="0.25">
      <c r="A9608">
        <f ca="1">33178.6365328608*(((RANDBETWEEN(3800,4910))))</f>
        <v>155773698.52178141</v>
      </c>
      <c r="B9608">
        <v>149229775.92217258</v>
      </c>
    </row>
    <row r="9609" spans="1:2" x14ac:dyDescent="0.25">
      <c r="A9609">
        <f ca="1">29418.7813168025*(((RANDBETWEEN(3800,4910))))</f>
        <v>136709076.77918115</v>
      </c>
      <c r="B9609">
        <v>151623336.58925691</v>
      </c>
    </row>
    <row r="9610" spans="1:2" x14ac:dyDescent="0.25">
      <c r="A9610">
        <f ca="1">31971.7678340038*(((RANDBETWEEN(3800,4910))))</f>
        <v>144608305.91319939</v>
      </c>
      <c r="B9610">
        <v>152537493.07088837</v>
      </c>
    </row>
    <row r="9611" spans="1:2" x14ac:dyDescent="0.25">
      <c r="A9611">
        <f ca="1">37555.0108146104*(((RANDBETWEEN(3800,4910))))</f>
        <v>168021118.38456678</v>
      </c>
      <c r="B9611">
        <v>159455979.7648434</v>
      </c>
    </row>
    <row r="9612" spans="1:2" x14ac:dyDescent="0.25">
      <c r="A9612">
        <f ca="1">29823.8400369892*(((RANDBETWEEN(3800,4910))))</f>
        <v>141633416.33566195</v>
      </c>
      <c r="B9612">
        <v>194372698.7543264</v>
      </c>
    </row>
    <row r="9613" spans="1:2" x14ac:dyDescent="0.25">
      <c r="A9613">
        <f ca="1">34513.5895747431*(((RANDBETWEEN(3800,4910))))</f>
        <v>147856217.73819959</v>
      </c>
      <c r="B9613">
        <v>196913480.30830657</v>
      </c>
    </row>
    <row r="9614" spans="1:2" x14ac:dyDescent="0.25">
      <c r="A9614">
        <f ca="1">39706.2962652449*(((RANDBETWEEN(3800,4910))))</f>
        <v>181616599.11723036</v>
      </c>
      <c r="B9614">
        <v>143611826.0170483</v>
      </c>
    </row>
    <row r="9615" spans="1:2" x14ac:dyDescent="0.25">
      <c r="A9615">
        <f ca="1">34228.1082420431*(((RANDBETWEEN(3800,4910))))</f>
        <v>152999643.84193268</v>
      </c>
      <c r="B9615">
        <v>194799335.84270561</v>
      </c>
    </row>
    <row r="9616" spans="1:2" x14ac:dyDescent="0.25">
      <c r="A9616">
        <f ca="1">30976.7174359637*(((RANDBETWEEN(3800,4910))))</f>
        <v>140944064.33363503</v>
      </c>
      <c r="B9616">
        <v>193007751.67819917</v>
      </c>
    </row>
    <row r="9617" spans="1:2" x14ac:dyDescent="0.25">
      <c r="A9617">
        <f ca="1">32811.6206190683*(((RANDBETWEEN(3800,4910))))</f>
        <v>141057157.04137444</v>
      </c>
      <c r="B9617">
        <v>187949010.65358096</v>
      </c>
    </row>
    <row r="9618" spans="1:2" x14ac:dyDescent="0.25">
      <c r="A9618">
        <f ca="1">30654.1517818932*(((RANDBETWEEN(3800,4910))))</f>
        <v>144932829.62479094</v>
      </c>
      <c r="B9618">
        <v>170078264.28364456</v>
      </c>
    </row>
    <row r="9619" spans="1:2" x14ac:dyDescent="0.25">
      <c r="A9619">
        <f ca="1">31680.8024423457*(((RANDBETWEEN(3800,4910))))</f>
        <v>135277026.42881599</v>
      </c>
      <c r="B9619">
        <v>176953505.51084602</v>
      </c>
    </row>
    <row r="9620" spans="1:2" x14ac:dyDescent="0.25">
      <c r="A9620">
        <f ca="1">29430.0220977631*(((RANDBETWEEN(3800,4910))))</f>
        <v>125460184.20276405</v>
      </c>
      <c r="B9620">
        <v>143411130.50950482</v>
      </c>
    </row>
    <row r="9621" spans="1:2" x14ac:dyDescent="0.25">
      <c r="A9621">
        <f ca="1">32869.5261955348*(((RANDBETWEEN(3800,4910))))</f>
        <v>145217566.73187268</v>
      </c>
      <c r="B9621">
        <v>144442986.49763721</v>
      </c>
    </row>
    <row r="9622" spans="1:2" x14ac:dyDescent="0.25">
      <c r="A9622">
        <f ca="1">29272.675477747*(((RANDBETWEEN(3800,4910))))</f>
        <v>128331409.29444265</v>
      </c>
      <c r="B9622">
        <v>198952989.20439067</v>
      </c>
    </row>
    <row r="9623" spans="1:2" x14ac:dyDescent="0.25">
      <c r="A9623">
        <f ca="1">27588.7187076871*(((RANDBETWEEN(3800,4910))))</f>
        <v>118245248.38114677</v>
      </c>
      <c r="B9623">
        <v>175155778.98803237</v>
      </c>
    </row>
    <row r="9624" spans="1:2" x14ac:dyDescent="0.25">
      <c r="A9624">
        <f ca="1">32472.0874877976*(((RANDBETWEEN(3800,4910))))</f>
        <v>124627871.77816722</v>
      </c>
      <c r="B9624">
        <v>181633496.57520884</v>
      </c>
    </row>
    <row r="9625" spans="1:2" x14ac:dyDescent="0.25">
      <c r="A9625">
        <f ca="1">40670.0416302678*(((RANDBETWEEN(3800,4910))))</f>
        <v>160809344.60607883</v>
      </c>
      <c r="B9625">
        <v>199345373.83761412</v>
      </c>
    </row>
    <row r="9626" spans="1:2" x14ac:dyDescent="0.25">
      <c r="A9626">
        <f ca="1">32825.0455629285*(((RANDBETWEEN(3800,4910))))</f>
        <v>147778355.12430412</v>
      </c>
      <c r="B9626">
        <v>148500542.915797</v>
      </c>
    </row>
    <row r="9627" spans="1:2" x14ac:dyDescent="0.25">
      <c r="A9627">
        <f ca="1">39592.3620868002*(((RANDBETWEEN(3800,4910))))</f>
        <v>173493730.66435862</v>
      </c>
      <c r="B9627">
        <v>147508757.60552135</v>
      </c>
    </row>
    <row r="9628" spans="1:2" x14ac:dyDescent="0.25">
      <c r="A9628">
        <f ca="1">32877.9826089357*(((RANDBETWEEN(3800,4910))))</f>
        <v>129177593.67050846</v>
      </c>
      <c r="B9628">
        <v>173024419.72943687</v>
      </c>
    </row>
    <row r="9629" spans="1:2" x14ac:dyDescent="0.25">
      <c r="A9629">
        <f ca="1">29426.7611257026*(((RANDBETWEEN(3800,4910))))</f>
        <v>131567048.99301627</v>
      </c>
      <c r="B9629">
        <v>193210012.70633277</v>
      </c>
    </row>
    <row r="9630" spans="1:2" x14ac:dyDescent="0.25">
      <c r="A9630">
        <f ca="1">31161.0591974854*(((RANDBETWEEN(3800,4910))))</f>
        <v>142593006.88769305</v>
      </c>
      <c r="B9630">
        <v>161231852.80571744</v>
      </c>
    </row>
    <row r="9631" spans="1:2" x14ac:dyDescent="0.25">
      <c r="A9631">
        <f ca="1">36219.2072662866*(((RANDBETWEEN(3800,4910))))</f>
        <v>150273490.94782305</v>
      </c>
      <c r="B9631">
        <v>148782147.60121012</v>
      </c>
    </row>
    <row r="9632" spans="1:2" x14ac:dyDescent="0.25">
      <c r="A9632">
        <f ca="1">35351.8075396872*(((RANDBETWEEN(3800,4910))))</f>
        <v>167355456.89287925</v>
      </c>
      <c r="B9632">
        <v>172021502.86702564</v>
      </c>
    </row>
    <row r="9633" spans="1:2" x14ac:dyDescent="0.25">
      <c r="A9633">
        <f ca="1">34080.2003382405*(((RANDBETWEEN(3800,4910))))</f>
        <v>156496279.95320016</v>
      </c>
      <c r="B9633">
        <v>175615895.11894539</v>
      </c>
    </row>
    <row r="9634" spans="1:2" x14ac:dyDescent="0.25">
      <c r="A9634">
        <f ca="1">31330.4001077359*(((RANDBETWEEN(3800,4910))))</f>
        <v>144621126.89730871</v>
      </c>
      <c r="B9634">
        <v>182153888.55134654</v>
      </c>
    </row>
    <row r="9635" spans="1:2" x14ac:dyDescent="0.25">
      <c r="A9635">
        <f ca="1">39497.291387675*(((RANDBETWEEN(3800,4910))))</f>
        <v>162886829.68277168</v>
      </c>
      <c r="B9635">
        <v>190924243.8124975</v>
      </c>
    </row>
    <row r="9636" spans="1:2" x14ac:dyDescent="0.25">
      <c r="A9636">
        <f ca="1">32953.7524695315*(((RANDBETWEEN(3800,4910))))</f>
        <v>160221144.50686225</v>
      </c>
      <c r="B9636">
        <v>145405557.27491364</v>
      </c>
    </row>
    <row r="9637" spans="1:2" x14ac:dyDescent="0.25">
      <c r="A9637">
        <f ca="1">36114.3106896802*(((RANDBETWEEN(3800,4910))))</f>
        <v>158866852.72390309</v>
      </c>
      <c r="B9637">
        <v>159355494.12374091</v>
      </c>
    </row>
    <row r="9638" spans="1:2" x14ac:dyDescent="0.25">
      <c r="A9638">
        <f ca="1">35720.7462352192*(((RANDBETWEEN(3800,4910))))</f>
        <v>140418253.45064655</v>
      </c>
      <c r="B9638">
        <v>155963714.88210559</v>
      </c>
    </row>
    <row r="9639" spans="1:2" x14ac:dyDescent="0.25">
      <c r="A9639">
        <f ca="1">41801.8115480127*(((RANDBETWEEN(3800,4910))))</f>
        <v>170509589.304344</v>
      </c>
      <c r="B9639">
        <v>150876185.55313736</v>
      </c>
    </row>
    <row r="9640" spans="1:2" x14ac:dyDescent="0.25">
      <c r="A9640">
        <f ca="1">31643.5181181288*(((RANDBETWEEN(3800,4910))))</f>
        <v>137111364.00585216</v>
      </c>
      <c r="B9640">
        <v>155989216.66078314</v>
      </c>
    </row>
    <row r="9641" spans="1:2" x14ac:dyDescent="0.25">
      <c r="A9641">
        <f ca="1">29134.9090979981*(((RANDBETWEEN(3800,4910))))</f>
        <v>119423992.39269425</v>
      </c>
      <c r="B9641">
        <v>150849679.40493432</v>
      </c>
    </row>
    <row r="9642" spans="1:2" x14ac:dyDescent="0.25">
      <c r="A9642">
        <f ca="1">31763.2449234557*(((RANDBETWEEN(3800,4910))))</f>
        <v>147413219.68975779</v>
      </c>
      <c r="B9642">
        <v>146543453.49022579</v>
      </c>
    </row>
    <row r="9643" spans="1:2" x14ac:dyDescent="0.25">
      <c r="A9643">
        <f ca="1">28785.0656511267*(((RANDBETWEEN(3800,4910))))</f>
        <v>135318593.62594643</v>
      </c>
      <c r="B9643">
        <v>147839528.50712296</v>
      </c>
    </row>
    <row r="9644" spans="1:2" x14ac:dyDescent="0.25">
      <c r="A9644">
        <f ca="1">30862.9828582612*(((RANDBETWEEN(3800,4910))))</f>
        <v>137371136.70212078</v>
      </c>
      <c r="B9644">
        <v>197841990.07444191</v>
      </c>
    </row>
    <row r="9645" spans="1:2" x14ac:dyDescent="0.25">
      <c r="A9645">
        <f ca="1">31542.3725857537*(((RANDBETWEEN(3800,4910))))</f>
        <v>133045727.56670906</v>
      </c>
      <c r="B9645">
        <v>167817629.13027328</v>
      </c>
    </row>
    <row r="9646" spans="1:2" x14ac:dyDescent="0.25">
      <c r="A9646">
        <f ca="1">29388.9319988213*(((RANDBETWEEN(3800,4910))))</f>
        <v>118114117.70326285</v>
      </c>
      <c r="B9646">
        <v>148431099.35821396</v>
      </c>
    </row>
    <row r="9647" spans="1:2" x14ac:dyDescent="0.25">
      <c r="A9647">
        <f ca="1">33095.1317072019*(((RANDBETWEEN(3800,4910))))</f>
        <v>130758865.37515482</v>
      </c>
      <c r="B9647">
        <v>195008385.49103978</v>
      </c>
    </row>
    <row r="9648" spans="1:2" x14ac:dyDescent="0.25">
      <c r="A9648">
        <f ca="1">29541.6770035978*(((RANDBETWEEN(3800,4910))))</f>
        <v>143543008.56048173</v>
      </c>
      <c r="B9648">
        <v>155888875.06286877</v>
      </c>
    </row>
    <row r="9649" spans="1:2" x14ac:dyDescent="0.25">
      <c r="A9649">
        <f ca="1">31990.3283722617*(((RANDBETWEEN(3800,4910))))</f>
        <v>131480249.60999557</v>
      </c>
      <c r="B9649">
        <v>180498775.86649445</v>
      </c>
    </row>
    <row r="9650" spans="1:2" x14ac:dyDescent="0.25">
      <c r="A9650">
        <f ca="1">28493.5439451197*(((RANDBETWEEN(3800,4910))))</f>
        <v>116567088.2794849</v>
      </c>
      <c r="B9650">
        <v>179266243.21040952</v>
      </c>
    </row>
    <row r="9651" spans="1:2" x14ac:dyDescent="0.25">
      <c r="A9651">
        <f ca="1">31597.9962279401*(((RANDBETWEEN(3800,4910))))</f>
        <v>147625838.37693614</v>
      </c>
      <c r="B9651">
        <v>155687291.9000479</v>
      </c>
    </row>
    <row r="9652" spans="1:2" x14ac:dyDescent="0.25">
      <c r="A9652">
        <f ca="1">31365.7493322165*(((RANDBETWEEN(3800,4910))))</f>
        <v>131359758.20332278</v>
      </c>
      <c r="B9652">
        <v>170228289.59854013</v>
      </c>
    </row>
    <row r="9653" spans="1:2" x14ac:dyDescent="0.25">
      <c r="A9653">
        <f ca="1">29469.8755992867*(((RANDBETWEEN(3800,4910))))</f>
        <v>121091718.83746906</v>
      </c>
      <c r="B9653">
        <v>153108490.17637739</v>
      </c>
    </row>
    <row r="9654" spans="1:2" x14ac:dyDescent="0.25">
      <c r="A9654">
        <f ca="1">34040.2358848067*(((RANDBETWEEN(3800,4910))))</f>
        <v>145385847.46400958</v>
      </c>
      <c r="B9654">
        <v>189685567.49393326</v>
      </c>
    </row>
    <row r="9655" spans="1:2" x14ac:dyDescent="0.25">
      <c r="A9655">
        <f ca="1">29540.9778032209*(((RANDBETWEEN(3800,4910))))</f>
        <v>126021811.30854028</v>
      </c>
      <c r="B9655">
        <v>146270167.23847181</v>
      </c>
    </row>
    <row r="9656" spans="1:2" x14ac:dyDescent="0.25">
      <c r="A9656">
        <f ca="1">28279.6850427488*(((RANDBETWEEN(3800,4910))))</f>
        <v>116710260.17142422</v>
      </c>
      <c r="B9656">
        <v>154031791.64894718</v>
      </c>
    </row>
    <row r="9657" spans="1:2" x14ac:dyDescent="0.25">
      <c r="A9657">
        <f ca="1">41627.080469937*(((RANDBETWEEN(3800,4910))))</f>
        <v>188903691.17257416</v>
      </c>
      <c r="B9657">
        <v>187944117.13969055</v>
      </c>
    </row>
    <row r="9658" spans="1:2" x14ac:dyDescent="0.25">
      <c r="A9658">
        <f ca="1">29287.2339032491*(((RANDBETWEEN(3800,4910))))</f>
        <v>115098829.23976898</v>
      </c>
      <c r="B9658">
        <v>155181467.60866976</v>
      </c>
    </row>
    <row r="9659" spans="1:2" x14ac:dyDescent="0.25">
      <c r="A9659">
        <f ca="1">27968.08093234*(((RANDBETWEEN(3800,4910))))</f>
        <v>122807843.37390499</v>
      </c>
      <c r="B9659">
        <v>148967662.71755117</v>
      </c>
    </row>
    <row r="9660" spans="1:2" x14ac:dyDescent="0.25">
      <c r="A9660">
        <f ca="1">32335.1740575198*(((RANDBETWEEN(3800,4910))))</f>
        <v>130957454.93295525</v>
      </c>
      <c r="B9660">
        <v>179149508.38476336</v>
      </c>
    </row>
    <row r="9661" spans="1:2" x14ac:dyDescent="0.25">
      <c r="A9661">
        <f ca="1">34004.5506228836*(((RANDBETWEEN(3800,4910))))</f>
        <v>148769908.97511593</v>
      </c>
      <c r="B9661">
        <v>144894526.33165869</v>
      </c>
    </row>
    <row r="9662" spans="1:2" x14ac:dyDescent="0.25">
      <c r="A9662">
        <f ca="1">30502.4892512671*(((RANDBETWEEN(3800,4910))))</f>
        <v>126524325.41425608</v>
      </c>
      <c r="B9662">
        <v>146237885.28863674</v>
      </c>
    </row>
    <row r="9663" spans="1:2" x14ac:dyDescent="0.25">
      <c r="A9663">
        <f ca="1">30016.2204558103*(((RANDBETWEEN(3800,4910))))</f>
        <v>137984565.4353601</v>
      </c>
      <c r="B9663">
        <v>150403018.11284012</v>
      </c>
    </row>
    <row r="9664" spans="1:2" x14ac:dyDescent="0.25">
      <c r="A9664">
        <f ca="1">32487.4257121939*(((RANDBETWEEN(3800,4910))))</f>
        <v>146875651.64482862</v>
      </c>
      <c r="B9664">
        <v>157383903.02828047</v>
      </c>
    </row>
    <row r="9665" spans="1:2" x14ac:dyDescent="0.25">
      <c r="A9665">
        <f ca="1">39158.1430364099*(((RANDBETWEEN(3800,4910))))</f>
        <v>181615467.40286905</v>
      </c>
      <c r="B9665">
        <v>164831424.16908687</v>
      </c>
    </row>
    <row r="9666" spans="1:2" x14ac:dyDescent="0.25">
      <c r="A9666">
        <f ca="1">34371.8175912783*(((RANDBETWEEN(3800,4910))))</f>
        <v>134015716.78839426</v>
      </c>
      <c r="B9666">
        <v>202480063.25011045</v>
      </c>
    </row>
    <row r="9667" spans="1:2" x14ac:dyDescent="0.25">
      <c r="A9667">
        <f ca="1">31242.6326518157*(((RANDBETWEEN(3800,4910))))</f>
        <v>134718231.99462929</v>
      </c>
      <c r="B9667">
        <v>158003754.44369644</v>
      </c>
    </row>
    <row r="9668" spans="1:2" x14ac:dyDescent="0.25">
      <c r="A9668">
        <f ca="1">36547.1212560275*(((RANDBETWEEN(3800,4910))))</f>
        <v>176230218.69656461</v>
      </c>
      <c r="B9668">
        <v>155086762.72354496</v>
      </c>
    </row>
    <row r="9669" spans="1:2" x14ac:dyDescent="0.25">
      <c r="A9669">
        <f ca="1">29822.196356418*(((RANDBETWEEN(3800,4910))))</f>
        <v>136615481.50875086</v>
      </c>
      <c r="B9669">
        <v>151807431.63313508</v>
      </c>
    </row>
    <row r="9670" spans="1:2" x14ac:dyDescent="0.25">
      <c r="A9670">
        <f ca="1">36386.7671801788*(((RANDBETWEEN(3800,4910))))</f>
        <v>155589816.46244454</v>
      </c>
      <c r="B9670">
        <v>167821467.00276974</v>
      </c>
    </row>
    <row r="9671" spans="1:2" x14ac:dyDescent="0.25">
      <c r="A9671">
        <f ca="1">32709.0535690538*(((RANDBETWEEN(3800,4910))))</f>
        <v>154092351.36381257</v>
      </c>
      <c r="B9671">
        <v>156847429.28952831</v>
      </c>
    </row>
    <row r="9672" spans="1:2" x14ac:dyDescent="0.25">
      <c r="A9672">
        <f ca="1">29211.1747857401*(((RANDBETWEEN(3800,4910))))</f>
        <v>120262406.59289201</v>
      </c>
      <c r="B9672">
        <v>182199294.38052565</v>
      </c>
    </row>
    <row r="9673" spans="1:2" x14ac:dyDescent="0.25">
      <c r="A9673">
        <f ca="1">30911.9114881164*(((RANDBETWEEN(3800,4910))))</f>
        <v>118856299.67180754</v>
      </c>
      <c r="B9673">
        <v>150550521.07885498</v>
      </c>
    </row>
    <row r="9674" spans="1:2" x14ac:dyDescent="0.25">
      <c r="A9674">
        <f ca="1">30577.7117045403*(((RANDBETWEEN(3800,4910))))</f>
        <v>121301782.3319115</v>
      </c>
      <c r="B9674">
        <v>184327456.84123909</v>
      </c>
    </row>
    <row r="9675" spans="1:2" x14ac:dyDescent="0.25">
      <c r="A9675">
        <f ca="1">30529.5724460847*(((RANDBETWEEN(3800,4910))))</f>
        <v>136100833.96464571</v>
      </c>
      <c r="B9675">
        <v>186782390.56511948</v>
      </c>
    </row>
    <row r="9676" spans="1:2" x14ac:dyDescent="0.25">
      <c r="A9676">
        <f ca="1">32317.6063246439*(((RANDBETWEEN(3800,4910))))</f>
        <v>150276869.40959391</v>
      </c>
      <c r="B9676">
        <v>143262548.97586632</v>
      </c>
    </row>
    <row r="9677" spans="1:2" x14ac:dyDescent="0.25">
      <c r="A9677">
        <f ca="1">33126.3964401248*(((RANDBETWEEN(3800,4910))))</f>
        <v>125880306.47247422</v>
      </c>
      <c r="B9677">
        <v>174877929.40366369</v>
      </c>
    </row>
    <row r="9678" spans="1:2" x14ac:dyDescent="0.25">
      <c r="A9678">
        <f ca="1">31613.8400932446*(((RANDBETWEEN(3800,4910))))</f>
        <v>144506863.06622121</v>
      </c>
      <c r="B9678">
        <v>149942331.06163955</v>
      </c>
    </row>
    <row r="9679" spans="1:2" x14ac:dyDescent="0.25">
      <c r="A9679">
        <f ca="1">30633.15468274*(((RANDBETWEEN(3800,4910))))</f>
        <v>141555807.78894132</v>
      </c>
      <c r="B9679">
        <v>197759632.6924234</v>
      </c>
    </row>
    <row r="9680" spans="1:2" x14ac:dyDescent="0.25">
      <c r="A9680">
        <f ca="1">30075.8323939508*(((RANDBETWEEN(3800,4910))))</f>
        <v>118558931.29695389</v>
      </c>
      <c r="B9680">
        <v>162804887.84755331</v>
      </c>
    </row>
    <row r="9681" spans="1:2" x14ac:dyDescent="0.25">
      <c r="A9681">
        <f ca="1">32070.2605630801*(((RANDBETWEEN(3800,4910))))</f>
        <v>127960339.64668941</v>
      </c>
      <c r="B9681">
        <v>151879786.55565268</v>
      </c>
    </row>
    <row r="9682" spans="1:2" x14ac:dyDescent="0.25">
      <c r="A9682">
        <f ca="1">30245.613871192*(((RANDBETWEEN(3800,4910))))</f>
        <v>141277262.39233774</v>
      </c>
      <c r="B9682">
        <v>146428422.20909488</v>
      </c>
    </row>
    <row r="9683" spans="1:2" x14ac:dyDescent="0.25">
      <c r="A9683">
        <f ca="1">31265.6932544331*(((RANDBETWEEN(3800,4910))))</f>
        <v>120873170.12163818</v>
      </c>
      <c r="B9683">
        <v>194709218.05564654</v>
      </c>
    </row>
    <row r="9684" spans="1:2" x14ac:dyDescent="0.25">
      <c r="A9684">
        <f ca="1">32905.8944997631*(((RANDBETWEEN(3800,4910))))</f>
        <v>125272740.36059794</v>
      </c>
      <c r="B9684">
        <v>203173848.76683301</v>
      </c>
    </row>
    <row r="9685" spans="1:2" x14ac:dyDescent="0.25">
      <c r="A9685">
        <f ca="1">32503.0588069914*(((RANDBETWEEN(3800,4910))))</f>
        <v>143631016.86809492</v>
      </c>
      <c r="B9685">
        <v>159963071.21639943</v>
      </c>
    </row>
    <row r="9686" spans="1:2" x14ac:dyDescent="0.25">
      <c r="A9686">
        <f ca="1">35603.4861219873*(((RANDBETWEEN(3800,4910))))</f>
        <v>158115081.86774552</v>
      </c>
      <c r="B9686">
        <v>143046827.43497264</v>
      </c>
    </row>
    <row r="9687" spans="1:2" x14ac:dyDescent="0.25">
      <c r="A9687">
        <f ca="1">28093.5317948358*(((RANDBETWEEN(3800,4910))))</f>
        <v>115970099.24908209</v>
      </c>
      <c r="B9687">
        <v>143800845.33203942</v>
      </c>
    </row>
    <row r="9688" spans="1:2" x14ac:dyDescent="0.25">
      <c r="A9688">
        <f ca="1">32394.5057338748*(((RANDBETWEEN(3800,4910))))</f>
        <v>155752783.56846988</v>
      </c>
      <c r="B9688">
        <v>152364701.39094859</v>
      </c>
    </row>
    <row r="9689" spans="1:2" x14ac:dyDescent="0.25">
      <c r="A9689">
        <f ca="1">28011.1207509598*(((RANDBETWEEN(3800,4910))))</f>
        <v>110727960.32854414</v>
      </c>
      <c r="B9689">
        <v>164072778.44387603</v>
      </c>
    </row>
    <row r="9690" spans="1:2" x14ac:dyDescent="0.25">
      <c r="A9690">
        <f ca="1">41201.4314250199*(((RANDBETWEEN(3800,4910))))</f>
        <v>170985940.41383269</v>
      </c>
      <c r="B9690">
        <v>174063692.8600657</v>
      </c>
    </row>
    <row r="9691" spans="1:2" x14ac:dyDescent="0.25">
      <c r="A9691">
        <f ca="1">36803.0269214562*(((RANDBETWEEN(3800,4910))))</f>
        <v>157737773.38536134</v>
      </c>
      <c r="B9691">
        <v>160697482.73563302</v>
      </c>
    </row>
    <row r="9692" spans="1:2" x14ac:dyDescent="0.25">
      <c r="A9692">
        <f ca="1">30233.6492749172*(((RANDBETWEEN(3800,4910))))</f>
        <v>116490250.65625593</v>
      </c>
      <c r="B9692">
        <v>175403428.31421214</v>
      </c>
    </row>
    <row r="9693" spans="1:2" x14ac:dyDescent="0.25">
      <c r="A9693">
        <f ca="1">37168.0736582409*(((RANDBETWEEN(3800,4910))))</f>
        <v>179410291.54832888</v>
      </c>
      <c r="B9693">
        <v>143782175.22609076</v>
      </c>
    </row>
    <row r="9694" spans="1:2" x14ac:dyDescent="0.25">
      <c r="A9694">
        <f ca="1">40808.1172354001*(((RANDBETWEEN(3800,4910))))</f>
        <v>195756538.37821433</v>
      </c>
      <c r="B9694">
        <v>162553226.09328955</v>
      </c>
    </row>
    <row r="9695" spans="1:2" x14ac:dyDescent="0.25">
      <c r="A9695">
        <f ca="1">30395.3582605908*(((RANDBETWEEN(3800,4910))))</f>
        <v>139879438.71523881</v>
      </c>
      <c r="B9695">
        <v>154531186.43529472</v>
      </c>
    </row>
    <row r="9696" spans="1:2" x14ac:dyDescent="0.25">
      <c r="A9696">
        <f ca="1">28070.8538542515*(((RANDBETWEEN(3800,4910))))</f>
        <v>113827312.37899007</v>
      </c>
      <c r="B9696">
        <v>145581861.22350729</v>
      </c>
    </row>
    <row r="9697" spans="1:2" x14ac:dyDescent="0.25">
      <c r="A9697">
        <f ca="1">33140.7692792038*(((RANDBETWEEN(3800,4910))))</f>
        <v>152182412.53010377</v>
      </c>
      <c r="B9697">
        <v>161568942.57802096</v>
      </c>
    </row>
    <row r="9698" spans="1:2" x14ac:dyDescent="0.25">
      <c r="A9698">
        <f ca="1">40094.5915199273*(((RANDBETWEEN(3800,4910))))</f>
        <v>158012785.18003353</v>
      </c>
      <c r="B9698">
        <v>185688222.97538367</v>
      </c>
    </row>
    <row r="9699" spans="1:2" x14ac:dyDescent="0.25">
      <c r="A9699">
        <f ca="1">31500.3144729158*(((RANDBETWEEN(3800,4910))))</f>
        <v>125276750.65878604</v>
      </c>
      <c r="B9699">
        <v>150472872.04629439</v>
      </c>
    </row>
    <row r="9700" spans="1:2" x14ac:dyDescent="0.25">
      <c r="A9700">
        <f ca="1">37769.9045306684*(((RANDBETWEEN(3800,4910))))</f>
        <v>165507721.65338895</v>
      </c>
      <c r="B9700">
        <v>152317345.51571155</v>
      </c>
    </row>
    <row r="9701" spans="1:2" x14ac:dyDescent="0.25">
      <c r="A9701">
        <f ca="1">37143.4271107868*(((RANDBETWEEN(3800,4910))))</f>
        <v>178251306.70466608</v>
      </c>
      <c r="B9701">
        <v>158997605.3182652</v>
      </c>
    </row>
    <row r="9702" spans="1:2" x14ac:dyDescent="0.25">
      <c r="A9702">
        <f ca="1">31018.0766045323*(((RANDBETWEEN(3800,4910))))</f>
        <v>122428348.35808884</v>
      </c>
      <c r="B9702">
        <v>190970271.01835939</v>
      </c>
    </row>
    <row r="9703" spans="1:2" x14ac:dyDescent="0.25">
      <c r="A9703">
        <f ca="1">30734.465791314*(((RANDBETWEEN(3800,4910))))</f>
        <v>119157523.87292439</v>
      </c>
      <c r="B9703">
        <v>154874101.0819813</v>
      </c>
    </row>
    <row r="9704" spans="1:2" x14ac:dyDescent="0.25">
      <c r="A9704">
        <f ca="1">29830.2274856578*(((RANDBETWEEN(3800,4910))))</f>
        <v>139307162.358022</v>
      </c>
      <c r="B9704">
        <v>173045543.43369532</v>
      </c>
    </row>
    <row r="9705" spans="1:2" x14ac:dyDescent="0.25">
      <c r="A9705">
        <f ca="1">32072.3799289362*(((RANDBETWEEN(3800,4910))))</f>
        <v>128289519.71574472</v>
      </c>
      <c r="B9705">
        <v>153962778.25712824</v>
      </c>
    </row>
    <row r="9706" spans="1:2" x14ac:dyDescent="0.25">
      <c r="A9706">
        <f ca="1">31990.1412317143*(((RANDBETWEEN(3800,4910))))</f>
        <v>144179566.53133613</v>
      </c>
      <c r="B9706">
        <v>172937964.11157203</v>
      </c>
    </row>
    <row r="9707" spans="1:2" x14ac:dyDescent="0.25">
      <c r="A9707">
        <f ca="1">39209.1398913046*(((RANDBETWEEN(3800,4910))))</f>
        <v>178793677.904349</v>
      </c>
      <c r="B9707">
        <v>166022069.94474226</v>
      </c>
    </row>
    <row r="9708" spans="1:2" x14ac:dyDescent="0.25">
      <c r="A9708">
        <f ca="1">29937.7940441153*(((RANDBETWEEN(3800,4910))))</f>
        <v>116787334.56609385</v>
      </c>
      <c r="B9708">
        <v>166762112.30640668</v>
      </c>
    </row>
    <row r="9709" spans="1:2" x14ac:dyDescent="0.25">
      <c r="A9709">
        <f ca="1">28491.7497605969*(((RANDBETWEEN(3800,4910))))</f>
        <v>117186566.76533498</v>
      </c>
      <c r="B9709">
        <v>146677309.14662406</v>
      </c>
    </row>
    <row r="9710" spans="1:2" x14ac:dyDescent="0.25">
      <c r="A9710">
        <f ca="1">29565.1141758445*(((RANDBETWEEN(3800,4910))))</f>
        <v>122488268.03052355</v>
      </c>
      <c r="B9710">
        <v>181338424.46133173</v>
      </c>
    </row>
    <row r="9711" spans="1:2" x14ac:dyDescent="0.25">
      <c r="A9711">
        <f ca="1">31779.4920231216*(((RANDBETWEEN(3800,4910))))</f>
        <v>139321293.02936524</v>
      </c>
      <c r="B9711">
        <v>174287574.8885594</v>
      </c>
    </row>
    <row r="9712" spans="1:2" x14ac:dyDescent="0.25">
      <c r="A9712">
        <f ca="1">30843.6559881221*(((RANDBETWEEN(3800,4910))))</f>
        <v>134940994.94803408</v>
      </c>
      <c r="B9712">
        <v>168528757.4501864</v>
      </c>
    </row>
    <row r="9713" spans="1:2" x14ac:dyDescent="0.25">
      <c r="A9713">
        <f ca="1">30855.221269205*(((RANDBETWEEN(3800,4910))))</f>
        <v>117928655.69090147</v>
      </c>
      <c r="B9713">
        <v>160390233.14981443</v>
      </c>
    </row>
    <row r="9714" spans="1:2" x14ac:dyDescent="0.25">
      <c r="A9714">
        <f ca="1">29277.8185167102*(((RANDBETWEEN(3800,4910))))</f>
        <v>119629166.45927775</v>
      </c>
      <c r="B9714">
        <v>175769381.24405867</v>
      </c>
    </row>
    <row r="9715" spans="1:2" x14ac:dyDescent="0.25">
      <c r="A9715">
        <f ca="1">39632.9009013404*(((RANDBETWEEN(3800,4910))))</f>
        <v>162653425.29910094</v>
      </c>
      <c r="B9715">
        <v>184035032.22931287</v>
      </c>
    </row>
    <row r="9716" spans="1:2" x14ac:dyDescent="0.25">
      <c r="A9716">
        <f ca="1">30017.9217911164*(((RANDBETWEEN(3800,4910))))</f>
        <v>123823927.38835531</v>
      </c>
      <c r="B9716">
        <v>145462018.23457199</v>
      </c>
    </row>
    <row r="9717" spans="1:2" x14ac:dyDescent="0.25">
      <c r="A9717">
        <f ca="1">34354.7963001482*(((RANDBETWEEN(3800,4910))))</f>
        <v>155249324.48036957</v>
      </c>
      <c r="B9717">
        <v>178698839.98536199</v>
      </c>
    </row>
    <row r="9718" spans="1:2" x14ac:dyDescent="0.25">
      <c r="A9718">
        <f ca="1">37727.4266462802*(((RANDBETWEEN(3800,4910))))</f>
        <v>180865283.3422673</v>
      </c>
      <c r="B9718">
        <v>189255537.89450294</v>
      </c>
    </row>
    <row r="9719" spans="1:2" x14ac:dyDescent="0.25">
      <c r="A9719">
        <f ca="1">28342.7533530819*(((RANDBETWEEN(3800,4910))))</f>
        <v>130149923.39735192</v>
      </c>
      <c r="B9719">
        <v>150774673.31435663</v>
      </c>
    </row>
    <row r="9720" spans="1:2" x14ac:dyDescent="0.25">
      <c r="A9720">
        <f ca="1">30616.0851055778*(((RANDBETWEEN(3800,4910))))</f>
        <v>136915132.59214371</v>
      </c>
      <c r="B9720">
        <v>144024833.72136012</v>
      </c>
    </row>
    <row r="9721" spans="1:2" x14ac:dyDescent="0.25">
      <c r="A9721">
        <f ca="1">37263.7622826655*(((RANDBETWEEN(3800,4910))))</f>
        <v>148458828.93413937</v>
      </c>
      <c r="B9721">
        <v>149161010.1508677</v>
      </c>
    </row>
    <row r="9722" spans="1:2" x14ac:dyDescent="0.25">
      <c r="A9722">
        <f ca="1">31842.3956773844*(((RANDBETWEEN(3800,4910))))</f>
        <v>142112611.90816674</v>
      </c>
      <c r="B9722">
        <v>175446971.94824761</v>
      </c>
    </row>
    <row r="9723" spans="1:2" x14ac:dyDescent="0.25">
      <c r="A9723">
        <f ca="1">32710.3334653296*(((RANDBETWEEN(3800,4910))))</f>
        <v>157925489.97061127</v>
      </c>
      <c r="B9723">
        <v>150640927.02526745</v>
      </c>
    </row>
    <row r="9724" spans="1:2" x14ac:dyDescent="0.25">
      <c r="A9724">
        <f ca="1">31526.6199636884*(((RANDBETWEEN(3800,4910))))</f>
        <v>140230405.59848589</v>
      </c>
      <c r="B9724">
        <v>153760097.93580285</v>
      </c>
    </row>
    <row r="9725" spans="1:2" x14ac:dyDescent="0.25">
      <c r="A9725">
        <f ca="1">30849.5127327439*(((RANDBETWEEN(3800,4910))))</f>
        <v>123675696.5455704</v>
      </c>
      <c r="B9725">
        <v>145664422.8428387</v>
      </c>
    </row>
    <row r="9726" spans="1:2" x14ac:dyDescent="0.25">
      <c r="A9726">
        <f ca="1">29325.8182862818*(((RANDBETWEEN(3800,4910))))</f>
        <v>122083381.52579099</v>
      </c>
      <c r="B9726">
        <v>156724410.20078397</v>
      </c>
    </row>
    <row r="9727" spans="1:2" x14ac:dyDescent="0.25">
      <c r="A9727">
        <f ca="1">35529.5813100306*(((RANDBETWEEN(3800,4910))))</f>
        <v>153416732.09671208</v>
      </c>
      <c r="B9727">
        <v>170306210.48467413</v>
      </c>
    </row>
    <row r="9728" spans="1:2" x14ac:dyDescent="0.25">
      <c r="A9728">
        <f ca="1">38309.466543437*(((RANDBETWEEN(3800,4910))))</f>
        <v>163696350.54010636</v>
      </c>
      <c r="B9728">
        <v>169186991.05845597</v>
      </c>
    </row>
    <row r="9729" spans="1:2" x14ac:dyDescent="0.25">
      <c r="A9729">
        <f ca="1">33457.6579911072*(((RANDBETWEEN(3800,4910))))</f>
        <v>152232343.8595379</v>
      </c>
      <c r="B9729">
        <v>142945206.45358127</v>
      </c>
    </row>
    <row r="9730" spans="1:2" x14ac:dyDescent="0.25">
      <c r="A9730">
        <f ca="1">33489.0093479717*(((RANDBETWEEN(3800,4910))))</f>
        <v>138711476.71929857</v>
      </c>
      <c r="B9730">
        <v>177667624.46146232</v>
      </c>
    </row>
    <row r="9731" spans="1:2" x14ac:dyDescent="0.25">
      <c r="A9731">
        <f ca="1">31158.4976689545*(((RANDBETWEEN(3800,4910))))</f>
        <v>137658242.70144102</v>
      </c>
      <c r="B9731">
        <v>176879043.1815275</v>
      </c>
    </row>
    <row r="9732" spans="1:2" x14ac:dyDescent="0.25">
      <c r="A9732">
        <f ca="1">30790.0556743757*(((RANDBETWEEN(3800,4910))))</f>
        <v>144343781.00147319</v>
      </c>
      <c r="B9732">
        <v>150708282.78479102</v>
      </c>
    </row>
    <row r="9733" spans="1:2" x14ac:dyDescent="0.25">
      <c r="A9733">
        <f ca="1">30793.8437512668*(((RANDBETWEEN(3800,4910))))</f>
        <v>124992211.78639211</v>
      </c>
      <c r="B9733">
        <v>155178754.05829796</v>
      </c>
    </row>
    <row r="9734" spans="1:2" x14ac:dyDescent="0.25">
      <c r="A9734">
        <f ca="1">30462.440989973*(((RANDBETWEEN(3800,4910))))</f>
        <v>121331902.46306247</v>
      </c>
      <c r="B9734">
        <v>145236923.75091386</v>
      </c>
    </row>
    <row r="9735" spans="1:2" x14ac:dyDescent="0.25">
      <c r="A9735">
        <f ca="1">40532.192742692*(((RANDBETWEEN(3800,4910))))</f>
        <v>168087003.3039436</v>
      </c>
      <c r="B9735">
        <v>144034170.21233565</v>
      </c>
    </row>
    <row r="9736" spans="1:2" x14ac:dyDescent="0.25">
      <c r="A9736">
        <f ca="1">31733.6730039474*(((RANDBETWEEN(3800,4910))))</f>
        <v>146609569.27823696</v>
      </c>
      <c r="B9736">
        <v>189063533.43793043</v>
      </c>
    </row>
    <row r="9737" spans="1:2" x14ac:dyDescent="0.25">
      <c r="A9737">
        <f ca="1">28062.9063033625*(((RANDBETWEEN(3800,4910))))</f>
        <v>128443922.15049013</v>
      </c>
      <c r="B9737">
        <v>156683564.45682472</v>
      </c>
    </row>
    <row r="9738" spans="1:2" x14ac:dyDescent="0.25">
      <c r="A9738">
        <f ca="1">31739.1122014576*(((RANDBETWEEN(3800,4910))))</f>
        <v>132764706.33869711</v>
      </c>
      <c r="B9738">
        <v>185025457.62066567</v>
      </c>
    </row>
    <row r="9739" spans="1:2" x14ac:dyDescent="0.25">
      <c r="A9739">
        <f ca="1">38119.9834947317*(((RANDBETWEEN(3800,4910))))</f>
        <v>165364488.40014616</v>
      </c>
      <c r="B9739">
        <v>166218632.45678142</v>
      </c>
    </row>
    <row r="9740" spans="1:2" x14ac:dyDescent="0.25">
      <c r="A9740">
        <f ca="1">39637.4889290062*(((RANDBETWEEN(3800,4910))))</f>
        <v>184948523.34274286</v>
      </c>
      <c r="B9740">
        <v>147554892.85463542</v>
      </c>
    </row>
    <row r="9741" spans="1:2" x14ac:dyDescent="0.25">
      <c r="A9741">
        <f ca="1">32369.3570309135*(((RANDBETWEEN(3800,4910))))</f>
        <v>137634506.09544441</v>
      </c>
      <c r="B9741">
        <v>159502411.64875194</v>
      </c>
    </row>
    <row r="9742" spans="1:2" x14ac:dyDescent="0.25">
      <c r="A9742">
        <f ca="1">32414.4132817765*(((RANDBETWEEN(3800,4910))))</f>
        <v>149171129.92273524</v>
      </c>
      <c r="B9742">
        <v>149950805.79386777</v>
      </c>
    </row>
    <row r="9743" spans="1:2" x14ac:dyDescent="0.25">
      <c r="A9743">
        <f ca="1">39835.0044649649*(((RANDBETWEEN(3800,4910))))</f>
        <v>170613324.12344477</v>
      </c>
      <c r="B9743">
        <v>150441985.21409333</v>
      </c>
    </row>
    <row r="9744" spans="1:2" x14ac:dyDescent="0.25">
      <c r="A9744">
        <f ca="1">32553.1231134778*(((RANDBETWEEN(3800,4910))))</f>
        <v>151860319.32437417</v>
      </c>
      <c r="B9744">
        <v>195980454.22663116</v>
      </c>
    </row>
    <row r="9745" spans="1:2" x14ac:dyDescent="0.25">
      <c r="A9745">
        <f ca="1">30300.353277343*(((RANDBETWEEN(3800,4910))))</f>
        <v>128928003.19509467</v>
      </c>
      <c r="B9745">
        <v>161691402.5993219</v>
      </c>
    </row>
    <row r="9746" spans="1:2" x14ac:dyDescent="0.25">
      <c r="A9746">
        <f ca="1">32724.0906444334*(((RANDBETWEEN(3800,4910))))</f>
        <v>139142833.4201307</v>
      </c>
      <c r="B9746">
        <v>193549484.34799677</v>
      </c>
    </row>
    <row r="9747" spans="1:2" x14ac:dyDescent="0.25">
      <c r="A9747">
        <f ca="1">36223.7905182628*(((RANDBETWEEN(3800,4910))))</f>
        <v>141091664.06863359</v>
      </c>
      <c r="B9747">
        <v>144195932.59698376</v>
      </c>
    </row>
    <row r="9748" spans="1:2" x14ac:dyDescent="0.25">
      <c r="A9748">
        <f ca="1">28889.5935285158*(((RANDBETWEEN(3800,4910))))</f>
        <v>136561108.60929403</v>
      </c>
      <c r="B9748">
        <v>176831040.03178966</v>
      </c>
    </row>
    <row r="9749" spans="1:2" x14ac:dyDescent="0.25">
      <c r="A9749">
        <f ca="1">31230.5825654712*(((RANDBETWEEN(3800,4910))))</f>
        <v>123142187.0556529</v>
      </c>
      <c r="B9749">
        <v>147592524.18109381</v>
      </c>
    </row>
    <row r="9750" spans="1:2" x14ac:dyDescent="0.25">
      <c r="A9750">
        <f ca="1">31652.2099043835*(((RANDBETWEEN(3800,4910))))</f>
        <v>131736497.62204401</v>
      </c>
      <c r="B9750">
        <v>176324206.73521906</v>
      </c>
    </row>
    <row r="9751" spans="1:2" x14ac:dyDescent="0.25">
      <c r="A9751">
        <f ca="1">34654.017083839*(((RANDBETWEEN(3800,4910))))</f>
        <v>151992518.92971778</v>
      </c>
      <c r="B9751">
        <v>203183012.24252027</v>
      </c>
    </row>
    <row r="9752" spans="1:2" x14ac:dyDescent="0.25">
      <c r="A9752">
        <f ca="1">30652.1473226412*(((RANDBETWEEN(3800,4910))))</f>
        <v>117520332.83500643</v>
      </c>
      <c r="B9752">
        <v>151040980.28549525</v>
      </c>
    </row>
    <row r="9753" spans="1:2" x14ac:dyDescent="0.25">
      <c r="A9753">
        <f ca="1">36846.9155691159*(((RANDBETWEEN(3800,4910))))</f>
        <v>162863366.81549218</v>
      </c>
      <c r="B9753">
        <v>196154885.29096445</v>
      </c>
    </row>
    <row r="9754" spans="1:2" x14ac:dyDescent="0.25">
      <c r="A9754">
        <f ca="1">33245.8513097753*(((RANDBETWEEN(3800,4910))))</f>
        <v>157352614.24916652</v>
      </c>
      <c r="B9754">
        <v>165787034.62052265</v>
      </c>
    </row>
    <row r="9755" spans="1:2" x14ac:dyDescent="0.25">
      <c r="A9755">
        <f ca="1">32328.0525955495*(((RANDBETWEEN(3800,4910))))</f>
        <v>157372960.03513512</v>
      </c>
      <c r="B9755">
        <v>192049185.07748595</v>
      </c>
    </row>
    <row r="9756" spans="1:2" x14ac:dyDescent="0.25">
      <c r="A9756">
        <f ca="1">40506.4095583951*(((RANDBETWEEN(3800,4910))))</f>
        <v>172192747.0327374</v>
      </c>
      <c r="B9756">
        <v>174208340.7985886</v>
      </c>
    </row>
    <row r="9757" spans="1:2" x14ac:dyDescent="0.25">
      <c r="A9757">
        <f ca="1">30468.3965215559*(((RANDBETWEEN(3800,4910))))</f>
        <v>129703963.99226327</v>
      </c>
      <c r="B9757">
        <v>202008528.22446421</v>
      </c>
    </row>
    <row r="9758" spans="1:2" x14ac:dyDescent="0.25">
      <c r="A9758">
        <f ca="1">30131.8713840963*(((RANDBETWEEN(3800,4910))))</f>
        <v>123329749.57510607</v>
      </c>
      <c r="B9758">
        <v>158945950.62823874</v>
      </c>
    </row>
    <row r="9759" spans="1:2" x14ac:dyDescent="0.25">
      <c r="A9759">
        <f ca="1">30723.4086132517*(((RANDBETWEEN(3800,4910))))</f>
        <v>117271250.67678167</v>
      </c>
      <c r="B9759">
        <v>199296783.00287044</v>
      </c>
    </row>
    <row r="9760" spans="1:2" x14ac:dyDescent="0.25">
      <c r="A9760">
        <f ca="1">31594.1240555743*(((RANDBETWEEN(3800,4910))))</f>
        <v>127829825.9288535</v>
      </c>
      <c r="B9760">
        <v>146289371.13459063</v>
      </c>
    </row>
    <row r="9761" spans="1:2" x14ac:dyDescent="0.25">
      <c r="A9761">
        <f ca="1">34099.7903684326*(((RANDBETWEEN(3800,4910))))</f>
        <v>138035951.4114151</v>
      </c>
      <c r="B9761">
        <v>162150213.33053195</v>
      </c>
    </row>
    <row r="9762" spans="1:2" x14ac:dyDescent="0.25">
      <c r="A9762">
        <f ca="1">29773.7853453598*(((RANDBETWEEN(3800,4910))))</f>
        <v>133297236.99117604</v>
      </c>
      <c r="B9762">
        <v>178856648.94196391</v>
      </c>
    </row>
    <row r="9763" spans="1:2" x14ac:dyDescent="0.25">
      <c r="A9763">
        <f ca="1">28969.9907932078*(((RANDBETWEEN(3800,4910))))</f>
        <v>111592404.53543626</v>
      </c>
      <c r="B9763">
        <v>164776882.15046474</v>
      </c>
    </row>
    <row r="9764" spans="1:2" x14ac:dyDescent="0.25">
      <c r="A9764">
        <f ca="1">31100.9452740404*(((RANDBETWEEN(3800,4910))))</f>
        <v>141695906.66852823</v>
      </c>
      <c r="B9764">
        <v>185794197.48172367</v>
      </c>
    </row>
    <row r="9765" spans="1:2" x14ac:dyDescent="0.25">
      <c r="A9765">
        <f ca="1">35813.6718812788*(((RANDBETWEEN(3800,4910))))</f>
        <v>143039805.49382758</v>
      </c>
      <c r="B9765">
        <v>155801384.70996734</v>
      </c>
    </row>
    <row r="9766" spans="1:2" x14ac:dyDescent="0.25">
      <c r="A9766">
        <f ca="1">39337.9446773061*(((RANDBETWEEN(3800,4910))))</f>
        <v>162623063.29598328</v>
      </c>
      <c r="B9766">
        <v>147734984.72179544</v>
      </c>
    </row>
    <row r="9767" spans="1:2" x14ac:dyDescent="0.25">
      <c r="A9767">
        <f ca="1">32743.5285037305*(((RANDBETWEEN(3800,4910))))</f>
        <v>128649323.49115728</v>
      </c>
      <c r="B9767">
        <v>155277301.72790539</v>
      </c>
    </row>
    <row r="9768" spans="1:2" x14ac:dyDescent="0.25">
      <c r="A9768">
        <f ca="1">32075.0649021347*(((RANDBETWEEN(3800,4910))))</f>
        <v>132020967.13718651</v>
      </c>
      <c r="B9768">
        <v>157979441.54093224</v>
      </c>
    </row>
    <row r="9769" spans="1:2" x14ac:dyDescent="0.25">
      <c r="A9769">
        <f ca="1">32813.7673575989*(((RANDBETWEEN(3800,4910))))</f>
        <v>157473269.54911736</v>
      </c>
      <c r="B9769">
        <v>195635081.23453304</v>
      </c>
    </row>
    <row r="9770" spans="1:2" x14ac:dyDescent="0.25">
      <c r="A9770">
        <f ca="1">33252.9709510968*(((RANDBETWEEN(3800,4910))))</f>
        <v>147011384.57479918</v>
      </c>
      <c r="B9770">
        <v>159259895.92017922</v>
      </c>
    </row>
    <row r="9771" spans="1:2" x14ac:dyDescent="0.25">
      <c r="A9771">
        <f ca="1">31397.664851266*(((RANDBETWEEN(3800,4910))))</f>
        <v>132623736.33174758</v>
      </c>
      <c r="B9771">
        <v>143155167.16154361</v>
      </c>
    </row>
    <row r="9772" spans="1:2" x14ac:dyDescent="0.25">
      <c r="A9772">
        <f ca="1">38318.910696903*(((RANDBETWEEN(3800,4910))))</f>
        <v>180175518.09683782</v>
      </c>
      <c r="B9772">
        <v>171776618.90760785</v>
      </c>
    </row>
    <row r="9773" spans="1:2" x14ac:dyDescent="0.25">
      <c r="A9773">
        <f ca="1">28822.8787038307*(((RANDBETWEEN(3800,4910))))</f>
        <v>120652570.25423545</v>
      </c>
      <c r="B9773">
        <v>151901086.92260012</v>
      </c>
    </row>
    <row r="9774" spans="1:2" x14ac:dyDescent="0.25">
      <c r="A9774">
        <f ca="1">29978.6771030283*(((RANDBETWEEN(3800,4910))))</f>
        <v>115148098.75273208</v>
      </c>
      <c r="B9774">
        <v>143448878.49592912</v>
      </c>
    </row>
    <row r="9775" spans="1:2" x14ac:dyDescent="0.25">
      <c r="A9775">
        <f ca="1">29083.9151713811*(((RANDBETWEEN(3800,4910))))</f>
        <v>134396772.00695214</v>
      </c>
      <c r="B9775">
        <v>163901649.10793227</v>
      </c>
    </row>
    <row r="9776" spans="1:2" x14ac:dyDescent="0.25">
      <c r="A9776">
        <f ca="1">28576.8338059475*(((RANDBETWEEN(3800,4910))))</f>
        <v>122223118.18803735</v>
      </c>
      <c r="B9776">
        <v>178701890.65942207</v>
      </c>
    </row>
    <row r="9777" spans="1:2" x14ac:dyDescent="0.25">
      <c r="A9777">
        <f ca="1">32645.6390481346*(((RANDBETWEEN(3800,4910))))</f>
        <v>158298703.74440446</v>
      </c>
      <c r="B9777">
        <v>152589513.51139811</v>
      </c>
    </row>
    <row r="9778" spans="1:2" x14ac:dyDescent="0.25">
      <c r="A9778">
        <f ca="1">29589.2246813529*(((RANDBETWEEN(3800,4910))))</f>
        <v>135814541.28741002</v>
      </c>
      <c r="B9778">
        <v>178326057.56032589</v>
      </c>
    </row>
    <row r="9779" spans="1:2" x14ac:dyDescent="0.25">
      <c r="A9779">
        <f ca="1">30078.1131162908*(((RANDBETWEEN(3800,4910))))</f>
        <v>138750335.80544949</v>
      </c>
      <c r="B9779">
        <v>144383230.84199503</v>
      </c>
    </row>
    <row r="9780" spans="1:2" x14ac:dyDescent="0.25">
      <c r="A9780">
        <f ca="1">32845.7501020948*(((RANDBETWEEN(3800,4910))))</f>
        <v>158185132.49168858</v>
      </c>
      <c r="B9780">
        <v>150378153.16548619</v>
      </c>
    </row>
    <row r="9781" spans="1:2" x14ac:dyDescent="0.25">
      <c r="A9781">
        <f ca="1">39996.2248258426*(((RANDBETWEEN(3800,4910))))</f>
        <v>167104227.32237029</v>
      </c>
      <c r="B9781">
        <v>175490836.77461177</v>
      </c>
    </row>
    <row r="9782" spans="1:2" x14ac:dyDescent="0.25">
      <c r="A9782">
        <f ca="1">31586.771722712*(((RANDBETWEEN(3800,4910))))</f>
        <v>124641401.21782152</v>
      </c>
      <c r="B9782">
        <v>156538989.67764568</v>
      </c>
    </row>
    <row r="9783" spans="1:2" x14ac:dyDescent="0.25">
      <c r="A9783">
        <f ca="1">33719.8217083822*(((RANDBETWEEN(3800,4910))))</f>
        <v>162394661.34756875</v>
      </c>
      <c r="B9783">
        <v>147478814.45548892</v>
      </c>
    </row>
    <row r="9784" spans="1:2" x14ac:dyDescent="0.25">
      <c r="A9784">
        <f ca="1">31869.2236133175*(((RANDBETWEEN(3800,4910))))</f>
        <v>139778414.76801074</v>
      </c>
      <c r="B9784">
        <v>169983489.39080295</v>
      </c>
    </row>
    <row r="9785" spans="1:2" x14ac:dyDescent="0.25">
      <c r="A9785">
        <f ca="1">30174.5599435106*(((RANDBETWEEN(3800,4910))))</f>
        <v>133914697.02930002</v>
      </c>
      <c r="B9785">
        <v>195518853.75126135</v>
      </c>
    </row>
    <row r="9786" spans="1:2" x14ac:dyDescent="0.25">
      <c r="A9786">
        <f ca="1">42851.8616967755*(((RANDBETWEEN(3800,4910))))</f>
        <v>168793483.2235986</v>
      </c>
      <c r="B9786">
        <v>185080488.18784586</v>
      </c>
    </row>
    <row r="9787" spans="1:2" x14ac:dyDescent="0.25">
      <c r="A9787">
        <f ca="1">40590.4615750866*(((RANDBETWEEN(3800,4910))))</f>
        <v>188664465.40100238</v>
      </c>
      <c r="B9787">
        <v>194855937.77470964</v>
      </c>
    </row>
    <row r="9788" spans="1:2" x14ac:dyDescent="0.25">
      <c r="A9788">
        <f ca="1">32539.7645380229*(((RANDBETWEEN(3800,4910))))</f>
        <v>128955086.86418481</v>
      </c>
      <c r="B9788">
        <v>150340414.60780257</v>
      </c>
    </row>
    <row r="9789" spans="1:2" x14ac:dyDescent="0.25">
      <c r="A9789">
        <f ca="1">38409.6320985153*(((RANDBETWEEN(3800,4910))))</f>
        <v>187477414.27285329</v>
      </c>
      <c r="B9789">
        <v>154222230.3108595</v>
      </c>
    </row>
    <row r="9790" spans="1:2" x14ac:dyDescent="0.25">
      <c r="A9790">
        <f ca="1">30556.8214785252*(((RANDBETWEEN(3800,4910))))</f>
        <v>139889128.72868848</v>
      </c>
      <c r="B9790">
        <v>148972067.12620181</v>
      </c>
    </row>
    <row r="9791" spans="1:2" x14ac:dyDescent="0.25">
      <c r="A9791">
        <f ca="1">27071.870619794*(((RANDBETWEEN(3800,4910))))</f>
        <v>122067064.6246513</v>
      </c>
      <c r="B9791">
        <v>155328185.98197672</v>
      </c>
    </row>
    <row r="9792" spans="1:2" x14ac:dyDescent="0.25">
      <c r="A9792">
        <f ca="1">32478.0221056876*(((RANDBETWEEN(3800,4910))))</f>
        <v>126079681.81427939</v>
      </c>
      <c r="B9792">
        <v>186098029.78027636</v>
      </c>
    </row>
    <row r="9793" spans="1:2" x14ac:dyDescent="0.25">
      <c r="A9793">
        <f ca="1">31386.245047588*(((RANDBETWEEN(3800,4910))))</f>
        <v>124069826.67311521</v>
      </c>
      <c r="B9793">
        <v>168225819.89866835</v>
      </c>
    </row>
    <row r="9794" spans="1:2" x14ac:dyDescent="0.25">
      <c r="A9794">
        <f ca="1">32895.5677161588*(((RANDBETWEEN(3800,4910))))</f>
        <v>131812539.83864826</v>
      </c>
      <c r="B9794">
        <v>160893306.12403712</v>
      </c>
    </row>
    <row r="9795" spans="1:2" x14ac:dyDescent="0.25">
      <c r="A9795">
        <f ca="1">31773.2560961394*(((RANDBETWEEN(3800,4910))))</f>
        <v>124741803.43344323</v>
      </c>
      <c r="B9795">
        <v>189017229.31358522</v>
      </c>
    </row>
    <row r="9796" spans="1:2" x14ac:dyDescent="0.25">
      <c r="A9796">
        <f ca="1">32565.2861004745*(((RANDBETWEEN(3800,4910))))</f>
        <v>143352389.41428861</v>
      </c>
      <c r="B9796">
        <v>151247104.91351923</v>
      </c>
    </row>
    <row r="9797" spans="1:2" x14ac:dyDescent="0.25">
      <c r="A9797">
        <f ca="1">37673.7671575119*(((RANDBETWEEN(3800,4910))))</f>
        <v>168590108.02986559</v>
      </c>
      <c r="B9797">
        <v>190365798.67392963</v>
      </c>
    </row>
    <row r="9798" spans="1:2" x14ac:dyDescent="0.25">
      <c r="A9798">
        <f ca="1">31881.3494206454*(((RANDBETWEEN(3800,4910))))</f>
        <v>139799717.20952997</v>
      </c>
      <c r="B9798">
        <v>200240048.61871284</v>
      </c>
    </row>
    <row r="9799" spans="1:2" x14ac:dyDescent="0.25">
      <c r="A9799">
        <f ca="1">33863.9506659518*(((RANDBETWEEN(3800,4910))))</f>
        <v>133288509.82118641</v>
      </c>
      <c r="B9799">
        <v>194200173.7147249</v>
      </c>
    </row>
    <row r="9800" spans="1:2" x14ac:dyDescent="0.25">
      <c r="A9800">
        <f ca="1">28395.1856370558*(((RANDBETWEEN(3800,4910))))</f>
        <v>136382076.61477903</v>
      </c>
      <c r="B9800">
        <v>149875723.24232465</v>
      </c>
    </row>
    <row r="9801" spans="1:2" x14ac:dyDescent="0.25">
      <c r="A9801">
        <f ca="1">29659.9882763397*(((RANDBETWEEN(3800,4910))))</f>
        <v>120538192.35504444</v>
      </c>
      <c r="B9801">
        <v>162183612.58787197</v>
      </c>
    </row>
    <row r="9802" spans="1:2" x14ac:dyDescent="0.25">
      <c r="A9802">
        <f ca="1">31899.985758377*(((RANDBETWEEN(3800,4910))))</f>
        <v>151493032.36653239</v>
      </c>
      <c r="B9802">
        <v>188001025.09193563</v>
      </c>
    </row>
    <row r="9803" spans="1:2" x14ac:dyDescent="0.25">
      <c r="A9803">
        <f ca="1">37574.9957577114*(((RANDBETWEEN(3800,4910))))</f>
        <v>167734781.06242391</v>
      </c>
      <c r="B9803">
        <v>154496749.32896283</v>
      </c>
    </row>
    <row r="9804" spans="1:2" x14ac:dyDescent="0.25">
      <c r="A9804">
        <f ca="1">37151.1229031857*(((RANDBETWEEN(3800,4910))))</f>
        <v>145037983.81403711</v>
      </c>
      <c r="B9804">
        <v>150015769.34741747</v>
      </c>
    </row>
    <row r="9805" spans="1:2" x14ac:dyDescent="0.25">
      <c r="A9805">
        <f ca="1">34533.8311682566*(((RANDBETWEEN(3800,4910))))</f>
        <v>156645458.17921203</v>
      </c>
      <c r="B9805">
        <v>154898498.93621367</v>
      </c>
    </row>
    <row r="9806" spans="1:2" x14ac:dyDescent="0.25">
      <c r="A9806">
        <f ca="1">35548.8784628962*(((RANDBETWEEN(3800,4910))))</f>
        <v>162707216.72467595</v>
      </c>
      <c r="B9806">
        <v>150630436.42318267</v>
      </c>
    </row>
    <row r="9807" spans="1:2" x14ac:dyDescent="0.25">
      <c r="A9807">
        <f ca="1">36129.9898360538*(((RANDBETWEEN(3800,4910))))</f>
        <v>153949886.69142532</v>
      </c>
      <c r="B9807">
        <v>180189402.80448008</v>
      </c>
    </row>
    <row r="9808" spans="1:2" x14ac:dyDescent="0.25">
      <c r="A9808">
        <f ca="1">33956.2761972451*(((RANDBETWEEN(3800,4910))))</f>
        <v>156708214.65028635</v>
      </c>
      <c r="B9808">
        <v>152142465.93395868</v>
      </c>
    </row>
    <row r="9809" spans="1:2" x14ac:dyDescent="0.25">
      <c r="A9809">
        <f ca="1">31267.206337552*(((RANDBETWEEN(3800,4910))))</f>
        <v>148237825.24633411</v>
      </c>
      <c r="B9809">
        <v>143776141.79455245</v>
      </c>
    </row>
    <row r="9810" spans="1:2" x14ac:dyDescent="0.25">
      <c r="A9810">
        <f ca="1">32377.5515320605*(((RANDBETWEEN(3800,4910))))</f>
        <v>152854420.78285781</v>
      </c>
      <c r="B9810">
        <v>145464395.76998132</v>
      </c>
    </row>
    <row r="9811" spans="1:2" x14ac:dyDescent="0.25">
      <c r="A9811">
        <f ca="1">33788.8072626154*(((RANDBETWEEN(3800,4910))))</f>
        <v>142588766.64823717</v>
      </c>
      <c r="B9811">
        <v>198070420.08688667</v>
      </c>
    </row>
    <row r="9812" spans="1:2" x14ac:dyDescent="0.25">
      <c r="A9812">
        <f ca="1">31676.3741398669*(((RANDBETWEEN(3800,4910))))</f>
        <v>131678687.29942676</v>
      </c>
      <c r="B9812">
        <v>148938207.40758491</v>
      </c>
    </row>
    <row r="9813" spans="1:2" x14ac:dyDescent="0.25">
      <c r="A9813">
        <f ca="1">35691.5732264165*(((RANDBETWEEN(3800,4910))))</f>
        <v>151439345.19968522</v>
      </c>
      <c r="B9813">
        <v>152295972.88439161</v>
      </c>
    </row>
    <row r="9814" spans="1:2" x14ac:dyDescent="0.25">
      <c r="A9814">
        <f ca="1">34154.7763652206*(((RANDBETWEEN(3800,4910))))</f>
        <v>138873320.70098686</v>
      </c>
      <c r="B9814">
        <v>152839997.32460564</v>
      </c>
    </row>
    <row r="9815" spans="1:2" x14ac:dyDescent="0.25">
      <c r="A9815">
        <f ca="1">29531.5918682619*(((RANDBETWEEN(3800,4910))))</f>
        <v>144586673.78701028</v>
      </c>
      <c r="B9815">
        <v>153406301.55000016</v>
      </c>
    </row>
    <row r="9816" spans="1:2" x14ac:dyDescent="0.25">
      <c r="A9816">
        <f ca="1">32838.6114119083*(((RANDBETWEEN(3800,4910))))</f>
        <v>155392309.20114988</v>
      </c>
      <c r="B9816">
        <v>163668389.26859823</v>
      </c>
    </row>
    <row r="9817" spans="1:2" x14ac:dyDescent="0.25">
      <c r="A9817">
        <f ca="1">28891.724405266*(((RANDBETWEEN(3800,4910))))</f>
        <v>140067079.91672975</v>
      </c>
      <c r="B9817">
        <v>173315765.46293744</v>
      </c>
    </row>
    <row r="9818" spans="1:2" x14ac:dyDescent="0.25">
      <c r="A9818">
        <f ca="1">35449.8434740678*(((RANDBETWEEN(3800,4910))))</f>
        <v>160481441.40710491</v>
      </c>
      <c r="B9818">
        <v>152861854.46897855</v>
      </c>
    </row>
    <row r="9819" spans="1:2" x14ac:dyDescent="0.25">
      <c r="A9819">
        <f ca="1">41962.8855372791*(((RANDBETWEEN(3800,4910))))</f>
        <v>179307409.90079367</v>
      </c>
      <c r="B9819">
        <v>159585911.47025308</v>
      </c>
    </row>
    <row r="9820" spans="1:2" x14ac:dyDescent="0.25">
      <c r="A9820">
        <f ca="1">37517.9965967785*(((RANDBETWEEN(3800,4910))))</f>
        <v>148796374.50282338</v>
      </c>
      <c r="B9820">
        <v>170685192.17435861</v>
      </c>
    </row>
    <row r="9821" spans="1:2" x14ac:dyDescent="0.25">
      <c r="A9821">
        <f ca="1">29196.8497462782*(((RANDBETWEEN(3800,4910))))</f>
        <v>137020815.85928342</v>
      </c>
      <c r="B9821">
        <v>159081543.36726418</v>
      </c>
    </row>
    <row r="9822" spans="1:2" x14ac:dyDescent="0.25">
      <c r="A9822">
        <f ca="1">30579.7360641673*(((RANDBETWEEN(3800,4910))))</f>
        <v>137853450.17726609</v>
      </c>
      <c r="B9822">
        <v>145250546.86136761</v>
      </c>
    </row>
    <row r="9823" spans="1:2" x14ac:dyDescent="0.25">
      <c r="A9823">
        <f ca="1">37806.2115709123*(((RANDBETWEEN(3800,4910))))</f>
        <v>145402689.70172885</v>
      </c>
      <c r="B9823">
        <v>150418682.67344788</v>
      </c>
    </row>
    <row r="9824" spans="1:2" x14ac:dyDescent="0.25">
      <c r="A9824">
        <f ca="1">35250.5071447817*(((RANDBETWEEN(3800,4910))))</f>
        <v>141037279.08627152</v>
      </c>
      <c r="B9824">
        <v>160344156.96068776</v>
      </c>
    </row>
    <row r="9825" spans="1:2" x14ac:dyDescent="0.25">
      <c r="A9825">
        <f ca="1">37979.2908707512*(((RANDBETWEEN(3800,4910))))</f>
        <v>181047279.58087078</v>
      </c>
      <c r="B9825">
        <v>152018392.55076525</v>
      </c>
    </row>
    <row r="9826" spans="1:2" x14ac:dyDescent="0.25">
      <c r="A9826">
        <f ca="1">34387.4384461551*(((RANDBETWEEN(3800,4910))))</f>
        <v>161552185.82003647</v>
      </c>
      <c r="B9826">
        <v>143831383.92807326</v>
      </c>
    </row>
    <row r="9827" spans="1:2" x14ac:dyDescent="0.25">
      <c r="A9827">
        <f ca="1">31864.1296148077*(((RANDBETWEEN(3800,4910))))</f>
        <v>136155425.84407347</v>
      </c>
      <c r="B9827">
        <v>165946593.59890053</v>
      </c>
    </row>
    <row r="9828" spans="1:2" x14ac:dyDescent="0.25">
      <c r="A9828">
        <f ca="1">31389.3371656602*(((RANDBETWEEN(3800,4910))))</f>
        <v>133624408.31421527</v>
      </c>
      <c r="B9828">
        <v>162405978.99197808</v>
      </c>
    </row>
    <row r="9829" spans="1:2" x14ac:dyDescent="0.25">
      <c r="A9829">
        <f ca="1">33257.6930283974*(((RANDBETWEEN(3800,4910))))</f>
        <v>157707980.3406606</v>
      </c>
      <c r="B9829">
        <v>144088965.56629649</v>
      </c>
    </row>
    <row r="9830" spans="1:2" x14ac:dyDescent="0.25">
      <c r="A9830">
        <f ca="1">31670.0872161576*(((RANDBETWEEN(3800,4910))))</f>
        <v>153599922.99836436</v>
      </c>
      <c r="B9830">
        <v>160060990.74345219</v>
      </c>
    </row>
    <row r="9831" spans="1:2" x14ac:dyDescent="0.25">
      <c r="A9831">
        <f ca="1">29854.2120553171*(((RANDBETWEEN(3800,4910))))</f>
        <v>141061151.96137327</v>
      </c>
      <c r="B9831">
        <v>183504109.05033121</v>
      </c>
    </row>
    <row r="9832" spans="1:2" x14ac:dyDescent="0.25">
      <c r="A9832">
        <f ca="1">38761.462443192*(((RANDBETWEEN(3800,4910))))</f>
        <v>187295386.52550372</v>
      </c>
      <c r="B9832">
        <v>191253279.15958592</v>
      </c>
    </row>
    <row r="9833" spans="1:2" x14ac:dyDescent="0.25">
      <c r="A9833">
        <f ca="1">31502.6897250108*(((RANDBETWEEN(3800,4910))))</f>
        <v>130515643.53071983</v>
      </c>
      <c r="B9833">
        <v>150123611.32145357</v>
      </c>
    </row>
    <row r="9834" spans="1:2" x14ac:dyDescent="0.25">
      <c r="A9834">
        <f ca="1">36478.8002002744*(((RANDBETWEEN(3800,4910))))</f>
        <v>172508246.14709753</v>
      </c>
      <c r="B9834">
        <v>143350176.3140589</v>
      </c>
    </row>
    <row r="9835" spans="1:2" x14ac:dyDescent="0.25">
      <c r="A9835">
        <f ca="1">34041.910167652*(((RANDBETWEEN(3800,4910))))</f>
        <v>136542101.68245205</v>
      </c>
      <c r="B9835">
        <v>172378678.1113455</v>
      </c>
    </row>
    <row r="9836" spans="1:2" x14ac:dyDescent="0.25">
      <c r="A9836">
        <f ca="1">36707.1606181319*(((RANDBETWEEN(3800,4910))))</f>
        <v>172927433.6720196</v>
      </c>
      <c r="B9836">
        <v>192276019.25485158</v>
      </c>
    </row>
    <row r="9837" spans="1:2" x14ac:dyDescent="0.25">
      <c r="A9837">
        <f ca="1">39634.9717425504*(((RANDBETWEEN(3800,4910))))</f>
        <v>191872898.20568645</v>
      </c>
      <c r="B9837">
        <v>157962317.59272474</v>
      </c>
    </row>
    <row r="9838" spans="1:2" x14ac:dyDescent="0.25">
      <c r="A9838">
        <f ca="1">27588.1316048873*(((RANDBETWEEN(3800,4910))))</f>
        <v>123043066.95779756</v>
      </c>
      <c r="B9838">
        <v>196186754.72386634</v>
      </c>
    </row>
    <row r="9839" spans="1:2" x14ac:dyDescent="0.25">
      <c r="A9839">
        <f ca="1">29627.7477249352*(((RANDBETWEEN(3800,4910))))</f>
        <v>118244341.17021623</v>
      </c>
      <c r="B9839">
        <v>172151681.65358922</v>
      </c>
    </row>
    <row r="9840" spans="1:2" x14ac:dyDescent="0.25">
      <c r="A9840">
        <f ca="1">32463.2416600228*(((RANDBETWEEN(3800,4910))))</f>
        <v>126476789.50744894</v>
      </c>
      <c r="B9840">
        <v>146975146.99839401</v>
      </c>
    </row>
    <row r="9841" spans="1:2" x14ac:dyDescent="0.25">
      <c r="A9841">
        <f ca="1">30811.7562905821*(((RANDBETWEEN(3800,4910))))</f>
        <v>138067479.93809834</v>
      </c>
      <c r="B9841">
        <v>157576331.03919169</v>
      </c>
    </row>
    <row r="9842" spans="1:2" x14ac:dyDescent="0.25">
      <c r="A9842">
        <f ca="1">35884.0225933349*(((RANDBETWEEN(3800,4910))))</f>
        <v>163954099.22894716</v>
      </c>
      <c r="B9842">
        <v>203650699.8348549</v>
      </c>
    </row>
    <row r="9843" spans="1:2" x14ac:dyDescent="0.25">
      <c r="A9843">
        <f ca="1">36517.3724241018*(((RANDBETWEEN(3800,4910))))</f>
        <v>178679503.27113</v>
      </c>
      <c r="B9843">
        <v>186693613.70530611</v>
      </c>
    </row>
    <row r="9844" spans="1:2" x14ac:dyDescent="0.25">
      <c r="A9844">
        <f ca="1">30805.5005454423*(((RANDBETWEEN(3800,4910))))</f>
        <v>124793082.70958664</v>
      </c>
      <c r="B9844">
        <v>158804308.29535085</v>
      </c>
    </row>
    <row r="9845" spans="1:2" x14ac:dyDescent="0.25">
      <c r="A9845">
        <f ca="1">34198.9499620649*(((RANDBETWEEN(3800,4910))))</f>
        <v>147363275.38653752</v>
      </c>
      <c r="B9845">
        <v>163490427.35447389</v>
      </c>
    </row>
    <row r="9846" spans="1:2" x14ac:dyDescent="0.25">
      <c r="A9846">
        <f ca="1">31099.0423287517*(((RANDBETWEEN(3800,4910))))</f>
        <v>150426067.74417192</v>
      </c>
      <c r="B9846">
        <v>150717421.36371106</v>
      </c>
    </row>
    <row r="9847" spans="1:2" x14ac:dyDescent="0.25">
      <c r="A9847">
        <f ca="1">36165.4877152178*(((RANDBETWEEN(3800,4910))))</f>
        <v>154390467.05626479</v>
      </c>
      <c r="B9847">
        <v>144783857.27234119</v>
      </c>
    </row>
    <row r="9848" spans="1:2" x14ac:dyDescent="0.25">
      <c r="A9848">
        <f ca="1">32142.4420443769*(((RANDBETWEEN(3800,4910))))</f>
        <v>136766090.89882377</v>
      </c>
      <c r="B9848">
        <v>200018510.03196993</v>
      </c>
    </row>
    <row r="9849" spans="1:2" x14ac:dyDescent="0.25">
      <c r="A9849">
        <f ca="1">37119.0497438881*(((RANDBETWEEN(3800,4910))))</f>
        <v>159871747.24692604</v>
      </c>
      <c r="B9849">
        <v>172752090.82133657</v>
      </c>
    </row>
    <row r="9850" spans="1:2" x14ac:dyDescent="0.25">
      <c r="A9850">
        <f ca="1">31538.056422192*(((RANDBETWEEN(3800,4910))))</f>
        <v>148102712.9586136</v>
      </c>
      <c r="B9850">
        <v>202137736.40335879</v>
      </c>
    </row>
    <row r="9851" spans="1:2" x14ac:dyDescent="0.25">
      <c r="A9851">
        <f ca="1">34322.4339507769*(((RANDBETWEEN(3800,4910))))</f>
        <v>143570741.21609962</v>
      </c>
      <c r="B9851">
        <v>143717199.16318551</v>
      </c>
    </row>
    <row r="9852" spans="1:2" x14ac:dyDescent="0.25">
      <c r="A9852">
        <f ca="1">32063.1872749804*(((RANDBETWEEN(3800,4910))))</f>
        <v>146047818.03753576</v>
      </c>
      <c r="B9852">
        <v>162911671.12707716</v>
      </c>
    </row>
    <row r="9853" spans="1:2" x14ac:dyDescent="0.25">
      <c r="A9853">
        <f ca="1">32361.6615112984*(((RANDBETWEEN(3800,4910))))</f>
        <v>129187752.75310309</v>
      </c>
      <c r="B9853">
        <v>191857146.1213654</v>
      </c>
    </row>
    <row r="9854" spans="1:2" x14ac:dyDescent="0.25">
      <c r="A9854">
        <f ca="1">28410.415038533*(((RANDBETWEEN(3800,4910))))</f>
        <v>120431749.34834157</v>
      </c>
      <c r="B9854">
        <v>157941962.50888383</v>
      </c>
    </row>
    <row r="9855" spans="1:2" x14ac:dyDescent="0.25">
      <c r="A9855">
        <f ca="1">32835.9071933214*(((RANDBETWEEN(3800,4910))))</f>
        <v>135382445.35806397</v>
      </c>
      <c r="B9855">
        <v>162625808.63389802</v>
      </c>
    </row>
    <row r="9856" spans="1:2" x14ac:dyDescent="0.25">
      <c r="A9856">
        <f ca="1">41421.9505972135*(((RANDBETWEEN(3800,4910))))</f>
        <v>194310370.25152841</v>
      </c>
      <c r="B9856">
        <v>200987727.19028199</v>
      </c>
    </row>
    <row r="9857" spans="1:2" x14ac:dyDescent="0.25">
      <c r="A9857">
        <f ca="1">31544.3709189928*(((RANDBETWEEN(3800,4910))))</f>
        <v>152927110.21527719</v>
      </c>
      <c r="B9857">
        <v>150617536.47116342</v>
      </c>
    </row>
    <row r="9858" spans="1:2" x14ac:dyDescent="0.25">
      <c r="A9858">
        <f ca="1">29072.4812900704*(((RANDBETWEEN(3800,4910))))</f>
        <v>114661866.20803766</v>
      </c>
      <c r="B9858">
        <v>158543458.32437074</v>
      </c>
    </row>
    <row r="9859" spans="1:2" x14ac:dyDescent="0.25">
      <c r="A9859">
        <f ca="1">30733.8377910944*(((RANDBETWEEN(3800,4910))))</f>
        <v>128067902.07549028</v>
      </c>
      <c r="B9859">
        <v>149400027.85523677</v>
      </c>
    </row>
    <row r="9860" spans="1:2" x14ac:dyDescent="0.25">
      <c r="A9860">
        <f ca="1">32815.8116673345*(((RANDBETWEEN(3800,4910))))</f>
        <v>158795712.65823144</v>
      </c>
      <c r="B9860">
        <v>149175146.91007882</v>
      </c>
    </row>
    <row r="9861" spans="1:2" x14ac:dyDescent="0.25">
      <c r="A9861">
        <f ca="1">33692.2487773127*(((RANDBETWEEN(3800,4910))))</f>
        <v>135038533.09946933</v>
      </c>
      <c r="B9861">
        <v>193929191.6035955</v>
      </c>
    </row>
    <row r="9862" spans="1:2" x14ac:dyDescent="0.25">
      <c r="A9862">
        <f ca="1">32704.1620923351*(((RANDBETWEEN(3800,4910))))</f>
        <v>155802628.20788425</v>
      </c>
      <c r="B9862">
        <v>151914454.48779216</v>
      </c>
    </row>
    <row r="9863" spans="1:2" x14ac:dyDescent="0.25">
      <c r="A9863">
        <f ca="1">41902.0533377393*(((RANDBETWEEN(3800,4910))))</f>
        <v>164214147.03060019</v>
      </c>
      <c r="B9863">
        <v>154252648.94763887</v>
      </c>
    </row>
    <row r="9864" spans="1:2" x14ac:dyDescent="0.25">
      <c r="A9864">
        <f ca="1">30399.7724335676*(((RANDBETWEEN(3800,4910))))</f>
        <v>137042174.13052264</v>
      </c>
      <c r="B9864">
        <v>149105686.38703597</v>
      </c>
    </row>
    <row r="9865" spans="1:2" x14ac:dyDescent="0.25">
      <c r="A9865">
        <f ca="1">32106.1191701621*(((RANDBETWEEN(3800,4910))))</f>
        <v>127172338.03301211</v>
      </c>
      <c r="B9865">
        <v>163174938.18781251</v>
      </c>
    </row>
    <row r="9866" spans="1:2" x14ac:dyDescent="0.25">
      <c r="A9866">
        <f ca="1">32087.3859364138*(((RANDBETWEEN(3800,4910))))</f>
        <v>139034643.26248118</v>
      </c>
      <c r="B9866">
        <v>148224378.43751574</v>
      </c>
    </row>
    <row r="9867" spans="1:2" x14ac:dyDescent="0.25">
      <c r="A9867">
        <f ca="1">39487.0659890614*(((RANDBETWEEN(3800,4910))))</f>
        <v>153683660.8294268</v>
      </c>
      <c r="B9867">
        <v>168490246.15106076</v>
      </c>
    </row>
    <row r="9868" spans="1:2" x14ac:dyDescent="0.25">
      <c r="A9868">
        <f ca="1">26975.180053233*(((RANDBETWEEN(3800,4910))))</f>
        <v>112540451.1820882</v>
      </c>
      <c r="B9868">
        <v>145289892.91299665</v>
      </c>
    </row>
    <row r="9869" spans="1:2" x14ac:dyDescent="0.25">
      <c r="A9869">
        <f ca="1">40584.105352404*(((RANDBETWEEN(3800,4910))))</f>
        <v>161240650.56510127</v>
      </c>
      <c r="B9869">
        <v>162916942.17991978</v>
      </c>
    </row>
    <row r="9870" spans="1:2" x14ac:dyDescent="0.25">
      <c r="A9870">
        <f ca="1">29408.2816429421*(((RANDBETWEEN(3800,4910))))</f>
        <v>137866024.34211254</v>
      </c>
      <c r="B9870">
        <v>185375803.70791036</v>
      </c>
    </row>
    <row r="9871" spans="1:2" x14ac:dyDescent="0.25">
      <c r="A9871">
        <f ca="1">37822.634467008*(((RANDBETWEEN(3800,4910))))</f>
        <v>172622503.70742458</v>
      </c>
      <c r="B9871">
        <v>189985669.97457209</v>
      </c>
    </row>
    <row r="9872" spans="1:2" x14ac:dyDescent="0.25">
      <c r="A9872">
        <f ca="1">32773.458787072*(((RANDBETWEEN(3800,4910))))</f>
        <v>132372000.04098369</v>
      </c>
      <c r="B9872">
        <v>167178563.71461836</v>
      </c>
    </row>
    <row r="9873" spans="1:2" x14ac:dyDescent="0.25">
      <c r="A9873">
        <f ca="1">39088.6937319307*(((RANDBETWEEN(3800,4910))))</f>
        <v>168784979.53447673</v>
      </c>
      <c r="B9873">
        <v>167772946.88845026</v>
      </c>
    </row>
    <row r="9874" spans="1:2" x14ac:dyDescent="0.25">
      <c r="A9874">
        <f ca="1">33272.8163586597*(((RANDBETWEEN(3800,4910))))</f>
        <v>159243699.09254533</v>
      </c>
      <c r="B9874">
        <v>201774914.42447302</v>
      </c>
    </row>
    <row r="9875" spans="1:2" x14ac:dyDescent="0.25">
      <c r="A9875">
        <f ca="1">31846.2582281995*(((RANDBETWEEN(3800,4910))))</f>
        <v>154995738.79664716</v>
      </c>
      <c r="B9875">
        <v>155553185.02953526</v>
      </c>
    </row>
    <row r="9876" spans="1:2" x14ac:dyDescent="0.25">
      <c r="A9876">
        <f ca="1">31657.4333432587*(((RANDBETWEEN(3800,4910))))</f>
        <v>142078560.84454492</v>
      </c>
      <c r="B9876">
        <v>150568462.17703289</v>
      </c>
    </row>
    <row r="9877" spans="1:2" x14ac:dyDescent="0.25">
      <c r="A9877">
        <f ca="1">37631.5968862467*(((RANDBETWEEN(3800,4910))))</f>
        <v>157074285.40319353</v>
      </c>
      <c r="B9877">
        <v>177887199.95768979</v>
      </c>
    </row>
    <row r="9878" spans="1:2" x14ac:dyDescent="0.25">
      <c r="A9878">
        <f ca="1">32994.2768264179*(((RANDBETWEEN(3800,4910))))</f>
        <v>139301836.76113641</v>
      </c>
      <c r="B9878">
        <v>161263759.34517413</v>
      </c>
    </row>
    <row r="9879" spans="1:2" x14ac:dyDescent="0.25">
      <c r="A9879">
        <f ca="1">29585.4361264696*(((RANDBETWEEN(3800,4910))))</f>
        <v>144495270.04167733</v>
      </c>
      <c r="B9879">
        <v>150049105.13435268</v>
      </c>
    </row>
    <row r="9880" spans="1:2" x14ac:dyDescent="0.25">
      <c r="A9880">
        <f ca="1">36818.9063674478*(((RANDBETWEEN(3800,4910))))</f>
        <v>157253549.09536961</v>
      </c>
      <c r="B9880">
        <v>145046298.546388</v>
      </c>
    </row>
    <row r="9881" spans="1:2" x14ac:dyDescent="0.25">
      <c r="A9881">
        <f ca="1">29247.9992274587*(((RANDBETWEEN(3800,4910))))</f>
        <v>124508732.71129163</v>
      </c>
      <c r="B9881">
        <v>157480987.23349741</v>
      </c>
    </row>
    <row r="9882" spans="1:2" x14ac:dyDescent="0.25">
      <c r="A9882">
        <f ca="1">37413.6927325627*(((RANDBETWEEN(3800,4910))))</f>
        <v>158858539.34246105</v>
      </c>
      <c r="B9882">
        <v>187427746.44164482</v>
      </c>
    </row>
    <row r="9883" spans="1:2" x14ac:dyDescent="0.25">
      <c r="A9883">
        <f ca="1">33140.2658774172*(((RANDBETWEEN(3800,4910))))</f>
        <v>136637316.21259096</v>
      </c>
      <c r="B9883">
        <v>162694500.38359469</v>
      </c>
    </row>
    <row r="9884" spans="1:2" x14ac:dyDescent="0.25">
      <c r="A9884">
        <f ca="1">28972.0296515137*(((RANDBETWEEN(3800,4910))))</f>
        <v>140224623.51332614</v>
      </c>
      <c r="B9884">
        <v>145929217.01462561</v>
      </c>
    </row>
    <row r="9885" spans="1:2" x14ac:dyDescent="0.25">
      <c r="A9885">
        <f ca="1">30002.3092703166*(((RANDBETWEEN(3800,4910))))</f>
        <v>145301183.7961435</v>
      </c>
      <c r="B9885">
        <v>170267305.18309063</v>
      </c>
    </row>
    <row r="9886" spans="1:2" x14ac:dyDescent="0.25">
      <c r="A9886">
        <f ca="1">31185.6548595846*(((RANDBETWEEN(3800,4910))))</f>
        <v>130792636.48109782</v>
      </c>
      <c r="B9886">
        <v>161691396.36631188</v>
      </c>
    </row>
    <row r="9887" spans="1:2" x14ac:dyDescent="0.25">
      <c r="A9887">
        <f ca="1">30211.5330778266*(((RANDBETWEEN(3800,4910))))</f>
        <v>138399033.02952379</v>
      </c>
      <c r="B9887">
        <v>148855078.8271333</v>
      </c>
    </row>
    <row r="9888" spans="1:2" x14ac:dyDescent="0.25">
      <c r="A9888">
        <f ca="1">29964.8569383439*(((RANDBETWEEN(3800,4910))))</f>
        <v>122436405.45007308</v>
      </c>
      <c r="B9888">
        <v>197057685.6597752</v>
      </c>
    </row>
    <row r="9889" spans="1:2" x14ac:dyDescent="0.25">
      <c r="A9889">
        <f ca="1">41559.2171397281*(((RANDBETWEEN(3800,4910))))</f>
        <v>186850240.26021752</v>
      </c>
      <c r="B9889">
        <v>193398533.46735147</v>
      </c>
    </row>
    <row r="9890" spans="1:2" x14ac:dyDescent="0.25">
      <c r="A9890">
        <f ca="1">31728.6025325528*(((RANDBETWEEN(3800,4910))))</f>
        <v>123265620.83896747</v>
      </c>
      <c r="B9890">
        <v>200893079.71211877</v>
      </c>
    </row>
    <row r="9891" spans="1:2" x14ac:dyDescent="0.25">
      <c r="A9891">
        <f ca="1">32063.1990003008*(((RANDBETWEEN(3800,4910))))</f>
        <v>141046012.40232304</v>
      </c>
      <c r="B9891">
        <v>200791951.86342257</v>
      </c>
    </row>
    <row r="9892" spans="1:2" x14ac:dyDescent="0.25">
      <c r="A9892">
        <f ca="1">36168.213453057*(((RANDBETWEEN(3800,4910))))</f>
        <v>164673875.85176864</v>
      </c>
      <c r="B9892">
        <v>203362571.05861294</v>
      </c>
    </row>
    <row r="9893" spans="1:2" x14ac:dyDescent="0.25">
      <c r="A9893">
        <f ca="1">30523.185653318*(((RANDBETWEEN(3800,4910))))</f>
        <v>144893562.29630056</v>
      </c>
      <c r="B9893">
        <v>196741938.39627269</v>
      </c>
    </row>
    <row r="9894" spans="1:2" x14ac:dyDescent="0.25">
      <c r="A9894">
        <f ca="1">33181.137848763*(((RANDBETWEEN(3800,4910))))</f>
        <v>140986654.71939397</v>
      </c>
      <c r="B9894">
        <v>170767975.91964951</v>
      </c>
    </row>
    <row r="9895" spans="1:2" x14ac:dyDescent="0.25">
      <c r="A9895">
        <f ca="1">29679.783041824*(((RANDBETWEEN(3800,4910))))</f>
        <v>140889930.09953853</v>
      </c>
      <c r="B9895">
        <v>199585902.36573541</v>
      </c>
    </row>
    <row r="9896" spans="1:2" x14ac:dyDescent="0.25">
      <c r="A9896">
        <f ca="1">32968.341964521*(((RANDBETWEEN(3800,4910))))</f>
        <v>158577724.84934598</v>
      </c>
      <c r="B9896">
        <v>167978717.334252</v>
      </c>
    </row>
    <row r="9897" spans="1:2" x14ac:dyDescent="0.25">
      <c r="A9897">
        <f ca="1">29256.7078563572*(((RANDBETWEEN(3800,4910))))</f>
        <v>132854710.37571786</v>
      </c>
      <c r="B9897">
        <v>203273973.79234597</v>
      </c>
    </row>
    <row r="9898" spans="1:2" x14ac:dyDescent="0.25">
      <c r="A9898">
        <f ca="1">30026.9681070299*(((RANDBETWEEN(3800,4910))))</f>
        <v>144399689.6267066</v>
      </c>
      <c r="B9898">
        <v>148139687.36683658</v>
      </c>
    </row>
    <row r="9899" spans="1:2" x14ac:dyDescent="0.25">
      <c r="A9899">
        <f ca="1">37777.8170115181*(((RANDBETWEEN(3800,4910))))</f>
        <v>176195738.54172021</v>
      </c>
      <c r="B9899">
        <v>145959195.93419406</v>
      </c>
    </row>
    <row r="9900" spans="1:2" x14ac:dyDescent="0.25">
      <c r="A9900">
        <f ca="1">29332.1310346858*(((RANDBETWEEN(3800,4910))))</f>
        <v>143346124.36650938</v>
      </c>
      <c r="B9900">
        <v>155027049.39630705</v>
      </c>
    </row>
    <row r="9901" spans="1:2" x14ac:dyDescent="0.25">
      <c r="A9901">
        <f ca="1">32183.9231779882*(((RANDBETWEEN(3800,4910))))</f>
        <v>130119601.4086064</v>
      </c>
      <c r="B9901">
        <v>168691865.249143</v>
      </c>
    </row>
    <row r="9902" spans="1:2" x14ac:dyDescent="0.25">
      <c r="A9902">
        <f ca="1">33611.2442488314*(((RANDBETWEEN(3800,4910))))</f>
        <v>137839712.66445777</v>
      </c>
      <c r="B9902">
        <v>150792465.60633379</v>
      </c>
    </row>
    <row r="9903" spans="1:2" x14ac:dyDescent="0.25">
      <c r="A9903">
        <f ca="1">41976.9980180439*(((RANDBETWEEN(3800,4910))))</f>
        <v>160939810.40118018</v>
      </c>
      <c r="B9903">
        <v>166056309.62866077</v>
      </c>
    </row>
    <row r="9904" spans="1:2" x14ac:dyDescent="0.25">
      <c r="A9904">
        <f ca="1">38161.0593076209*(((RANDBETWEEN(3800,4910))))</f>
        <v>182371702.43112034</v>
      </c>
      <c r="B9904">
        <v>187936670.12160647</v>
      </c>
    </row>
    <row r="9905" spans="1:2" x14ac:dyDescent="0.25">
      <c r="A9905">
        <f ca="1">31605.4446823021*(((RANDBETWEEN(3800,4910))))</f>
        <v>155024706.16669157</v>
      </c>
      <c r="B9905">
        <v>171731481.82326046</v>
      </c>
    </row>
    <row r="9906" spans="1:2" x14ac:dyDescent="0.25">
      <c r="A9906">
        <f ca="1">29388.3068874889*(((RANDBETWEEN(3800,4910))))</f>
        <v>123372112.31367835</v>
      </c>
      <c r="B9906">
        <v>148756325.53904417</v>
      </c>
    </row>
    <row r="9907" spans="1:2" x14ac:dyDescent="0.25">
      <c r="A9907">
        <f ca="1">33329.2861926655*(((RANDBETWEEN(3800,4910))))</f>
        <v>130650801.87524863</v>
      </c>
      <c r="B9907">
        <v>155884769.82852191</v>
      </c>
    </row>
    <row r="9908" spans="1:2" x14ac:dyDescent="0.25">
      <c r="A9908">
        <f ca="1">38514.6714008506*(((RANDBETWEEN(3800,4910))))</f>
        <v>156908771.28706527</v>
      </c>
      <c r="B9908">
        <v>190782791.28564781</v>
      </c>
    </row>
    <row r="9909" spans="1:2" x14ac:dyDescent="0.25">
      <c r="A9909">
        <f ca="1">30413.3967943378*(((RANDBETWEEN(3800,4910))))</f>
        <v>144372394.58272162</v>
      </c>
      <c r="B9909">
        <v>160665416.22917542</v>
      </c>
    </row>
    <row r="9910" spans="1:2" x14ac:dyDescent="0.25">
      <c r="A9910">
        <f ca="1">30899.1108366399*(((RANDBETWEEN(3800,4910))))</f>
        <v>126717253.54106022</v>
      </c>
      <c r="B9910">
        <v>194656726.70905823</v>
      </c>
    </row>
    <row r="9911" spans="1:2" x14ac:dyDescent="0.25">
      <c r="A9911">
        <f ca="1">30419.865700371*(((RANDBETWEEN(3800,4910))))</f>
        <v>144372682.61396098</v>
      </c>
      <c r="B9911">
        <v>180307446.2753973</v>
      </c>
    </row>
    <row r="9912" spans="1:2" x14ac:dyDescent="0.25">
      <c r="A9912">
        <f ca="1">31191.5672634363*(((RANDBETWEEN(3800,4910))))</f>
        <v>144479339.56423676</v>
      </c>
      <c r="B9912">
        <v>158193003.77306396</v>
      </c>
    </row>
    <row r="9913" spans="1:2" x14ac:dyDescent="0.25">
      <c r="A9913">
        <f ca="1">30777.9478158908*(((RANDBETWEEN(3800,4910))))</f>
        <v>136961867.78071406</v>
      </c>
      <c r="B9913">
        <v>144263900.6349771</v>
      </c>
    </row>
    <row r="9914" spans="1:2" x14ac:dyDescent="0.25">
      <c r="A9914">
        <f ca="1">30997.1568046541*(((RANDBETWEEN(3800,4910))))</f>
        <v>137534384.74225023</v>
      </c>
      <c r="B9914">
        <v>178164755.1308015</v>
      </c>
    </row>
    <row r="9915" spans="1:2" x14ac:dyDescent="0.25">
      <c r="A9915">
        <f ca="1">29921.0377369186*(((RANDBETWEEN(3800,4910))))</f>
        <v>118786519.81556664</v>
      </c>
      <c r="B9915">
        <v>184982402.50535268</v>
      </c>
    </row>
    <row r="9916" spans="1:2" x14ac:dyDescent="0.25">
      <c r="A9916">
        <f ca="1">29216.3076690756*(((RANDBETWEEN(3800,4910))))</f>
        <v>114235762.98608564</v>
      </c>
      <c r="B9916">
        <v>157928792.306752</v>
      </c>
    </row>
    <row r="9917" spans="1:2" x14ac:dyDescent="0.25">
      <c r="A9917">
        <f ca="1">32176.9878467509*(((RANDBETWEEN(3800,4910))))</f>
        <v>133373614.62478255</v>
      </c>
      <c r="B9917">
        <v>175876957.437803</v>
      </c>
    </row>
    <row r="9918" spans="1:2" x14ac:dyDescent="0.25">
      <c r="A9918">
        <f ca="1">33803.2496710564*(((RANDBETWEEN(3800,4910))))</f>
        <v>147686397.81284544</v>
      </c>
      <c r="B9918">
        <v>179485332.36456603</v>
      </c>
    </row>
    <row r="9919" spans="1:2" x14ac:dyDescent="0.25">
      <c r="A9919">
        <f ca="1">29456.0968187672*(((RANDBETWEEN(3800,4910))))</f>
        <v>124363640.76883517</v>
      </c>
      <c r="B9919">
        <v>152683616.22982749</v>
      </c>
    </row>
    <row r="9920" spans="1:2" x14ac:dyDescent="0.25">
      <c r="A9920">
        <f ca="1">41201.4710175729*(((RANDBETWEEN(3800,4910))))</f>
        <v>165753517.90369588</v>
      </c>
      <c r="B9920">
        <v>193456429.39694324</v>
      </c>
    </row>
    <row r="9921" spans="1:2" x14ac:dyDescent="0.25">
      <c r="A9921">
        <f ca="1">39895.8049948096*(((RANDBETWEEN(3800,4910))))</f>
        <v>175860708.4171207</v>
      </c>
      <c r="B9921">
        <v>149827637.79983452</v>
      </c>
    </row>
    <row r="9922" spans="1:2" x14ac:dyDescent="0.25">
      <c r="A9922">
        <f ca="1">32613.6932093852*(((RANDBETWEEN(3800,4910))))</f>
        <v>148914123.19405296</v>
      </c>
      <c r="B9922">
        <v>195823343.85446894</v>
      </c>
    </row>
    <row r="9923" spans="1:2" x14ac:dyDescent="0.25">
      <c r="A9923">
        <f ca="1">32353.5480686778*(((RANDBETWEEN(3800,4910))))</f>
        <v>150411644.97128317</v>
      </c>
      <c r="B9923">
        <v>198062602.42432317</v>
      </c>
    </row>
    <row r="9924" spans="1:2" x14ac:dyDescent="0.25">
      <c r="A9924">
        <f ca="1">29500.269643062*(((RANDBETWEEN(3800,4910))))</f>
        <v>135022734.15629455</v>
      </c>
      <c r="B9924">
        <v>183770729.18427834</v>
      </c>
    </row>
    <row r="9925" spans="1:2" x14ac:dyDescent="0.25">
      <c r="A9925">
        <f ca="1">33467.1076253318*(((RANDBETWEEN(3800,4910))))</f>
        <v>161344925.86172447</v>
      </c>
      <c r="B9925">
        <v>155689648.29732668</v>
      </c>
    </row>
    <row r="9926" spans="1:2" x14ac:dyDescent="0.25">
      <c r="A9926">
        <f ca="1">32380.5432482704*(((RANDBETWEEN(3800,4910))))</f>
        <v>154908518.89972553</v>
      </c>
      <c r="B9926">
        <v>162054888.9608947</v>
      </c>
    </row>
    <row r="9927" spans="1:2" x14ac:dyDescent="0.25">
      <c r="A9927">
        <f ca="1">32964.1321828264*(((RANDBETWEEN(3800,4910))))</f>
        <v>158920081.25340614</v>
      </c>
      <c r="B9927">
        <v>149803838.80552125</v>
      </c>
    </row>
    <row r="9928" spans="1:2" x14ac:dyDescent="0.25">
      <c r="A9928">
        <f ca="1">34672.350647319*(((RANDBETWEEN(3800,4910))))</f>
        <v>146039940.92650771</v>
      </c>
      <c r="B9928">
        <v>194886216.03581572</v>
      </c>
    </row>
    <row r="9929" spans="1:2" x14ac:dyDescent="0.25">
      <c r="A9929">
        <f ca="1">33000.5306911217*(((RANDBETWEEN(3800,4910))))</f>
        <v>128108060.14293446</v>
      </c>
      <c r="B9929">
        <v>142972264.21384275</v>
      </c>
    </row>
    <row r="9930" spans="1:2" x14ac:dyDescent="0.25">
      <c r="A9930">
        <f ca="1">34919.5592559444*(((RANDBETWEEN(3800,4910))))</f>
        <v>152738152.18550071</v>
      </c>
      <c r="B9930">
        <v>152125105.47530717</v>
      </c>
    </row>
    <row r="9931" spans="1:2" x14ac:dyDescent="0.25">
      <c r="A9931">
        <f ca="1">31806.2356549563*(((RANDBETWEEN(3800,4910))))</f>
        <v>148821376.62954047</v>
      </c>
      <c r="B9931">
        <v>157425666.43575978</v>
      </c>
    </row>
    <row r="9932" spans="1:2" x14ac:dyDescent="0.25">
      <c r="A9932">
        <f ca="1">37307.4881470649*(((RANDBETWEEN(3800,4910))))</f>
        <v>149528412.49343628</v>
      </c>
      <c r="B9932">
        <v>177934545.56467375</v>
      </c>
    </row>
    <row r="9933" spans="1:2" x14ac:dyDescent="0.25">
      <c r="A9933">
        <f ca="1">40617.8800581845*(((RANDBETWEEN(3800,4910))))</f>
        <v>169945210.16344386</v>
      </c>
      <c r="B9933">
        <v>184491441.2799947</v>
      </c>
    </row>
    <row r="9934" spans="1:2" x14ac:dyDescent="0.25">
      <c r="A9934">
        <f ca="1">32339.9397590364*(((RANDBETWEEN(3800,4910))))</f>
        <v>135989446.68674821</v>
      </c>
      <c r="B9934">
        <v>168668140.81315306</v>
      </c>
    </row>
    <row r="9935" spans="1:2" x14ac:dyDescent="0.25">
      <c r="A9935">
        <f ca="1">31822.4360606564*(((RANDBETWEEN(3800,4910))))</f>
        <v>127767080.78353558</v>
      </c>
      <c r="B9935">
        <v>154795117.50451767</v>
      </c>
    </row>
    <row r="9936" spans="1:2" x14ac:dyDescent="0.25">
      <c r="A9936">
        <f ca="1">38766.6223202512*(((RANDBETWEEN(3800,4910))))</f>
        <v>149871761.89009106</v>
      </c>
      <c r="B9936">
        <v>170273917.31189933</v>
      </c>
    </row>
    <row r="9937" spans="1:2" x14ac:dyDescent="0.25">
      <c r="A9937">
        <f ca="1">32571.6269747282*(((RANDBETWEEN(3800,4910))))</f>
        <v>153607792.81281826</v>
      </c>
      <c r="B9937">
        <v>171743399.39577743</v>
      </c>
    </row>
    <row r="9938" spans="1:2" x14ac:dyDescent="0.25">
      <c r="A9938">
        <f ca="1">34762.4184919821*(((RANDBETWEEN(3800,4910))))</f>
        <v>141378756.0068914</v>
      </c>
      <c r="B9938">
        <v>148969596.26969638</v>
      </c>
    </row>
    <row r="9939" spans="1:2" x14ac:dyDescent="0.25">
      <c r="A9939">
        <f ca="1">38444.7641796545*(((RANDBETWEEN(3800,4910))))</f>
        <v>159468881.81720686</v>
      </c>
      <c r="B9939">
        <v>197137382.97134477</v>
      </c>
    </row>
    <row r="9940" spans="1:2" x14ac:dyDescent="0.25">
      <c r="A9940">
        <f ca="1">40329.7693500025*(((RANDBETWEEN(3800,4910))))</f>
        <v>169909318.27156043</v>
      </c>
      <c r="B9940">
        <v>182898294.25319475</v>
      </c>
    </row>
    <row r="9941" spans="1:2" x14ac:dyDescent="0.25">
      <c r="A9941">
        <f ca="1">30527.3013482902*(((RANDBETWEEN(3800,4910))))</f>
        <v>144516244.58280593</v>
      </c>
      <c r="B9941">
        <v>151709556.55904445</v>
      </c>
    </row>
    <row r="9942" spans="1:2" x14ac:dyDescent="0.25">
      <c r="A9942">
        <f ca="1">30118.0274285985*(((RANDBETWEEN(3800,4910))))</f>
        <v>128965393.44925871</v>
      </c>
      <c r="B9942">
        <v>143800943.25174731</v>
      </c>
    </row>
    <row r="9943" spans="1:2" x14ac:dyDescent="0.25">
      <c r="A9943">
        <f ca="1">41148.3889594051*(((RANDBETWEEN(3800,4910))))</f>
        <v>188253879.48927832</v>
      </c>
      <c r="B9943">
        <v>164671719.01994082</v>
      </c>
    </row>
    <row r="9944" spans="1:2" x14ac:dyDescent="0.25">
      <c r="A9944">
        <f ca="1">39540.2395154797*(((RANDBETWEEN(3800,4910))))</f>
        <v>173621191.71247149</v>
      </c>
      <c r="B9944">
        <v>179291997.76246965</v>
      </c>
    </row>
    <row r="9945" spans="1:2" x14ac:dyDescent="0.25">
      <c r="A9945">
        <f ca="1">33470.3718194013*(((RANDBETWEEN(3800,4910))))</f>
        <v>149378269.42998794</v>
      </c>
      <c r="B9945">
        <v>194728963.22843596</v>
      </c>
    </row>
    <row r="9946" spans="1:2" x14ac:dyDescent="0.25">
      <c r="A9946">
        <f ca="1">34771.587446776*(((RANDBETWEEN(3800,4910))))</f>
        <v>161270622.57814726</v>
      </c>
      <c r="B9946">
        <v>159770443.97493631</v>
      </c>
    </row>
    <row r="9947" spans="1:2" x14ac:dyDescent="0.25">
      <c r="A9947">
        <f ca="1">33723.6177794323*(((RANDBETWEEN(3800,4910))))</f>
        <v>154555340.28313842</v>
      </c>
      <c r="B9947">
        <v>160513901.05988553</v>
      </c>
    </row>
    <row r="9948" spans="1:2" x14ac:dyDescent="0.25">
      <c r="A9948">
        <f ca="1">29978.6015013028*(((RANDBETWEEN(3800,4910))))</f>
        <v>115717401.79502897</v>
      </c>
      <c r="B9948">
        <v>184393073.52342224</v>
      </c>
    </row>
    <row r="9949" spans="1:2" x14ac:dyDescent="0.25">
      <c r="A9949">
        <f ca="1">30340.2883160073*(((RANDBETWEEN(3800,4910))))</f>
        <v>122453403.64340536</v>
      </c>
      <c r="B9949">
        <v>143213979.33992875</v>
      </c>
    </row>
    <row r="9950" spans="1:2" x14ac:dyDescent="0.25">
      <c r="A9950">
        <f ca="1">31106.9815019527*(((RANDBETWEEN(3800,4910))))</f>
        <v>151242144.06249395</v>
      </c>
      <c r="B9950">
        <v>146363607.53090861</v>
      </c>
    </row>
    <row r="9951" spans="1:2" x14ac:dyDescent="0.25">
      <c r="A9951">
        <f ca="1">42061.2850549155*(((RANDBETWEEN(3800,4910))))</f>
        <v>201095003.84755081</v>
      </c>
      <c r="B9951">
        <v>202308650.45218694</v>
      </c>
    </row>
    <row r="9952" spans="1:2" x14ac:dyDescent="0.25">
      <c r="A9952">
        <f ca="1">29449.4584794608*(((RANDBETWEEN(3800,4910))))</f>
        <v>130137157.02073726</v>
      </c>
      <c r="B9952">
        <v>177169257.90681905</v>
      </c>
    </row>
    <row r="9953" spans="1:2" x14ac:dyDescent="0.25">
      <c r="A9953">
        <f ca="1">30284.1009464925*(((RANDBETWEEN(3800,4910))))</f>
        <v>136641863.47057429</v>
      </c>
      <c r="B9953">
        <v>159044828.25338632</v>
      </c>
    </row>
    <row r="9954" spans="1:2" x14ac:dyDescent="0.25">
      <c r="A9954">
        <f ca="1">32301.5578275124*(((RANDBETWEEN(3800,4910))))</f>
        <v>139575031.37268108</v>
      </c>
      <c r="B9954">
        <v>203079390.85058266</v>
      </c>
    </row>
    <row r="9955" spans="1:2" x14ac:dyDescent="0.25">
      <c r="A9955">
        <f ca="1">39652.8178350902*(((RANDBETWEEN(3800,4910))))</f>
        <v>176613650.63749158</v>
      </c>
      <c r="B9955">
        <v>182405300.68250757</v>
      </c>
    </row>
    <row r="9956" spans="1:2" x14ac:dyDescent="0.25">
      <c r="A9956">
        <f ca="1">37687.1000304091*(((RANDBETWEEN(3800,4910))))</f>
        <v>182179441.54699752</v>
      </c>
      <c r="B9956">
        <v>157483888.10794657</v>
      </c>
    </row>
    <row r="9957" spans="1:2" x14ac:dyDescent="0.25">
      <c r="A9957">
        <f ca="1">31686.1087060996*(((RANDBETWEEN(3800,4910))))</f>
        <v>144456969.59110826</v>
      </c>
      <c r="B9957">
        <v>179774117.7819925</v>
      </c>
    </row>
    <row r="9958" spans="1:2" x14ac:dyDescent="0.25">
      <c r="A9958">
        <f ca="1">29818.1934904755*(((RANDBETWEEN(3800,4910))))</f>
        <v>134867689.15742049</v>
      </c>
      <c r="B9958">
        <v>175953638.5168367</v>
      </c>
    </row>
    <row r="9959" spans="1:2" x14ac:dyDescent="0.25">
      <c r="A9959">
        <f ca="1">33393.2509637905*(((RANDBETWEEN(3800,4910))))</f>
        <v>134508014.8821483</v>
      </c>
      <c r="B9959">
        <v>176160379.80857828</v>
      </c>
    </row>
    <row r="9960" spans="1:2" x14ac:dyDescent="0.25">
      <c r="A9960">
        <f ca="1">37280.1551961969*(((RANDBETWEEN(3800,4910))))</f>
        <v>181069713.78792831</v>
      </c>
      <c r="B9960">
        <v>195368720.07755926</v>
      </c>
    </row>
    <row r="9961" spans="1:2" x14ac:dyDescent="0.25">
      <c r="A9961">
        <f ca="1">31549.8219628721*(((RANDBETWEEN(3800,4910))))</f>
        <v>142352796.69647869</v>
      </c>
      <c r="B9961">
        <v>163622276.000581</v>
      </c>
    </row>
    <row r="9962" spans="1:2" x14ac:dyDescent="0.25">
      <c r="A9962">
        <f ca="1">31151.1059510471*(((RANDBETWEEN(3800,4910))))</f>
        <v>144572282.71880952</v>
      </c>
      <c r="B9962">
        <v>192602265.88592279</v>
      </c>
    </row>
    <row r="9963" spans="1:2" x14ac:dyDescent="0.25">
      <c r="A9963">
        <f ca="1">37074.4432242622*(((RANDBETWEEN(3800,4910))))</f>
        <v>181442325.13953939</v>
      </c>
      <c r="B9963">
        <v>155102430.94635871</v>
      </c>
    </row>
    <row r="9964" spans="1:2" x14ac:dyDescent="0.25">
      <c r="A9964">
        <f ca="1">39484.6329189228*(((RANDBETWEEN(3800,4910))))</f>
        <v>154108522.28255585</v>
      </c>
      <c r="B9964">
        <v>176850315.59163144</v>
      </c>
    </row>
    <row r="9965" spans="1:2" x14ac:dyDescent="0.25">
      <c r="A9965">
        <f ca="1">28143.3178246922*(((RANDBETWEEN(3800,4910))))</f>
        <v>114205583.73260091</v>
      </c>
      <c r="B9965">
        <v>174746377.44037542</v>
      </c>
    </row>
    <row r="9966" spans="1:2" x14ac:dyDescent="0.25">
      <c r="A9966">
        <f ca="1">29495.6899229755*(((RANDBETWEEN(3800,4910))))</f>
        <v>113853363.10268554</v>
      </c>
      <c r="B9966">
        <v>159219797.84163007</v>
      </c>
    </row>
    <row r="9967" spans="1:2" x14ac:dyDescent="0.25">
      <c r="A9967">
        <f ca="1">29832.6316697535*(((RANDBETWEEN(3800,4910))))</f>
        <v>136484289.88912219</v>
      </c>
      <c r="B9967">
        <v>158438177.41819823</v>
      </c>
    </row>
    <row r="9968" spans="1:2" x14ac:dyDescent="0.25">
      <c r="A9968">
        <f ca="1">35579.0375305779*(((RANDBETWEEN(3800,4910))))</f>
        <v>165869472.96755436</v>
      </c>
      <c r="B9968">
        <v>154438997.34585327</v>
      </c>
    </row>
    <row r="9969" spans="1:2" x14ac:dyDescent="0.25">
      <c r="A9969">
        <f ca="1">34730.3921223174*(((RANDBETWEEN(3800,4910))))</f>
        <v>138852107.70502478</v>
      </c>
      <c r="B9969">
        <v>146261989.25559494</v>
      </c>
    </row>
    <row r="9970" spans="1:2" x14ac:dyDescent="0.25">
      <c r="A9970">
        <f ca="1">34563.1874885797*(((RANDBETWEEN(3800,4910))))</f>
        <v>150384428.76281032</v>
      </c>
      <c r="B9970">
        <v>202369619.75912893</v>
      </c>
    </row>
    <row r="9971" spans="1:2" x14ac:dyDescent="0.25">
      <c r="A9971">
        <f ca="1">34079.9514985164*(((RANDBETWEEN(3800,4910))))</f>
        <v>138603162.74446613</v>
      </c>
      <c r="B9971">
        <v>157734688.05507675</v>
      </c>
    </row>
    <row r="9972" spans="1:2" x14ac:dyDescent="0.25">
      <c r="A9972">
        <f ca="1">37358.9480332615*(((RANDBETWEEN(3800,4910))))</f>
        <v>163520115.54158577</v>
      </c>
      <c r="B9972">
        <v>195257595.34201324</v>
      </c>
    </row>
    <row r="9973" spans="1:2" x14ac:dyDescent="0.25">
      <c r="A9973">
        <f ca="1">31383.8799309884*(((RANDBETWEEN(3800,4910))))</f>
        <v>145401515.72026944</v>
      </c>
      <c r="B9973">
        <v>195349380.37344241</v>
      </c>
    </row>
    <row r="9974" spans="1:2" x14ac:dyDescent="0.25">
      <c r="A9974">
        <f ca="1">30418.3621730414*(((RANDBETWEEN(3800,4910))))</f>
        <v>124228591.11470123</v>
      </c>
      <c r="B9974">
        <v>143495879.32260233</v>
      </c>
    </row>
    <row r="9975" spans="1:2" x14ac:dyDescent="0.25">
      <c r="A9975">
        <f ca="1">29368.7141972078*(((RANDBETWEEN(3800,4910))))</f>
        <v>112746493.80308057</v>
      </c>
      <c r="B9975">
        <v>153950632.40592018</v>
      </c>
    </row>
    <row r="9976" spans="1:2" x14ac:dyDescent="0.25">
      <c r="A9976">
        <f ca="1">29625.890511187*(((RANDBETWEEN(3800,4910))))</f>
        <v>126650681.93532442</v>
      </c>
      <c r="B9976">
        <v>171179451.67365593</v>
      </c>
    </row>
    <row r="9977" spans="1:2" x14ac:dyDescent="0.25">
      <c r="A9977">
        <f ca="1">35418.6720176117*(((RANDBETWEEN(3800,4910))))</f>
        <v>142383061.5107992</v>
      </c>
      <c r="B9977">
        <v>149347099.50926864</v>
      </c>
    </row>
    <row r="9978" spans="1:2" x14ac:dyDescent="0.25">
      <c r="A9978">
        <f ca="1">28238.6205514741*(((RANDBETWEEN(3800,4910))))</f>
        <v>110921301.52619046</v>
      </c>
      <c r="B9978">
        <v>145866176.13137275</v>
      </c>
    </row>
    <row r="9979" spans="1:2" x14ac:dyDescent="0.25">
      <c r="A9979">
        <f ca="1">32457.4275393564*(((RANDBETWEEN(3800,4910))))</f>
        <v>129213019.03417799</v>
      </c>
      <c r="B9979">
        <v>198476146.4997918</v>
      </c>
    </row>
    <row r="9980" spans="1:2" x14ac:dyDescent="0.25">
      <c r="A9980">
        <f ca="1">31416.2986937015*(((RANDBETWEEN(3800,4910))))</f>
        <v>124157212.43750846</v>
      </c>
      <c r="B9980">
        <v>158698734.26195133</v>
      </c>
    </row>
    <row r="9981" spans="1:2" x14ac:dyDescent="0.25">
      <c r="A9981">
        <f ca="1">31054.0930618944*(((RANDBETWEEN(3800,4910))))</f>
        <v>124030047.68920618</v>
      </c>
      <c r="B9981">
        <v>194992936.06634766</v>
      </c>
    </row>
    <row r="9982" spans="1:2" x14ac:dyDescent="0.25">
      <c r="A9982">
        <f ca="1">33488.6333566849*(((RANDBETWEEN(3800,4910))))</f>
        <v>146914634.53577647</v>
      </c>
      <c r="B9982">
        <v>190433423.83552861</v>
      </c>
    </row>
    <row r="9983" spans="1:2" x14ac:dyDescent="0.25">
      <c r="A9983">
        <f ca="1">33616.8013949361*(((RANDBETWEEN(3800,4910))))</f>
        <v>145829684.45123264</v>
      </c>
      <c r="B9983">
        <v>169762555.11198243</v>
      </c>
    </row>
    <row r="9984" spans="1:2" x14ac:dyDescent="0.25">
      <c r="A9984">
        <f ca="1">38352.0864177183*(((RANDBETWEEN(3800,4910))))</f>
        <v>180599974.9410356</v>
      </c>
      <c r="B9984">
        <v>163645509.34022561</v>
      </c>
    </row>
    <row r="9985" spans="1:2" x14ac:dyDescent="0.25">
      <c r="A9985">
        <f ca="1">28471.8383527515*(((RANDBETWEEN(3800,4910))))</f>
        <v>137490507.40543717</v>
      </c>
      <c r="B9985">
        <v>180351296.76604214</v>
      </c>
    </row>
    <row r="9986" spans="1:2" x14ac:dyDescent="0.25">
      <c r="A9986">
        <f ca="1">27531.4920866051*(((RANDBETWEEN(3800,4910))))</f>
        <v>132261287.98405111</v>
      </c>
      <c r="B9986">
        <v>162480804.47538978</v>
      </c>
    </row>
    <row r="9987" spans="1:2" x14ac:dyDescent="0.25">
      <c r="A9987">
        <f ca="1">34548.0050986842*(((RANDBETWEEN(3800,4910))))</f>
        <v>165001272.35131568</v>
      </c>
      <c r="B9987">
        <v>143827548.57062018</v>
      </c>
    </row>
    <row r="9988" spans="1:2" x14ac:dyDescent="0.25">
      <c r="A9988">
        <f ca="1">31359.3263551037*(((RANDBETWEEN(3800,4910))))</f>
        <v>141524639.84058291</v>
      </c>
      <c r="B9988">
        <v>176078260.56183711</v>
      </c>
    </row>
    <row r="9989" spans="1:2" x14ac:dyDescent="0.25">
      <c r="A9989">
        <f ca="1">35039.7449961918*(((RANDBETWEEN(3800,4910))))</f>
        <v>150425625.26865149</v>
      </c>
      <c r="B9989">
        <v>191135177.49319696</v>
      </c>
    </row>
    <row r="9990" spans="1:2" x14ac:dyDescent="0.25">
      <c r="A9990">
        <f ca="1">30041.4506369984*(((RANDBETWEEN(3800,4910))))</f>
        <v>116741077.17537589</v>
      </c>
      <c r="B9990">
        <v>183559963.54767689</v>
      </c>
    </row>
    <row r="9991" spans="1:2" x14ac:dyDescent="0.25">
      <c r="A9991">
        <f ca="1">30860.0876648221*(((RANDBETWEEN(3800,4910))))</f>
        <v>126001737.93546848</v>
      </c>
      <c r="B9991">
        <v>157874956.88305667</v>
      </c>
    </row>
    <row r="9992" spans="1:2" x14ac:dyDescent="0.25">
      <c r="A9992">
        <f ca="1">31668.9825479656*(((RANDBETWEEN(3800,4910))))</f>
        <v>149129238.81837004</v>
      </c>
      <c r="B9992">
        <v>150168088.80638564</v>
      </c>
    </row>
    <row r="9993" spans="1:2" x14ac:dyDescent="0.25">
      <c r="A9993">
        <f ca="1">29611.0014239527*(((RANDBETWEEN(3800,4910))))</f>
        <v>112521805.41102016</v>
      </c>
      <c r="B9993">
        <v>162044077.4617874</v>
      </c>
    </row>
    <row r="9994" spans="1:2" x14ac:dyDescent="0.25">
      <c r="A9994">
        <f ca="1">34615.4149713464*(((RANDBETWEEN(3800,4910))))</f>
        <v>131780884.79591574</v>
      </c>
      <c r="B9994">
        <v>185573075.04142392</v>
      </c>
    </row>
    <row r="9995" spans="1:2" x14ac:dyDescent="0.25">
      <c r="A9995">
        <f ca="1">32527.1645307331*(((RANDBETWEEN(3800,4910))))</f>
        <v>130011076.62934026</v>
      </c>
      <c r="B9995">
        <v>182421308.20385721</v>
      </c>
    </row>
    <row r="9996" spans="1:2" x14ac:dyDescent="0.25">
      <c r="A9996">
        <f ca="1">32459.0470627219*(((RANDBETWEEN(3800,4910))))</f>
        <v>131913567.26290168</v>
      </c>
      <c r="B9996">
        <v>166885377.61498728</v>
      </c>
    </row>
    <row r="9997" spans="1:2" x14ac:dyDescent="0.25">
      <c r="A9997">
        <f ca="1">28237.6179283702*(((RANDBETWEEN(3800,4910))))</f>
        <v>107415898.59952009</v>
      </c>
      <c r="B9997">
        <v>146921732.49213383</v>
      </c>
    </row>
    <row r="9998" spans="1:2" x14ac:dyDescent="0.25">
      <c r="A9998">
        <f ca="1">31052.0095909692*(((RANDBETWEEN(3800,4910))))</f>
        <v>134920981.67276108</v>
      </c>
      <c r="B9998">
        <v>144430691.03977156</v>
      </c>
    </row>
    <row r="9999" spans="1:2" x14ac:dyDescent="0.25">
      <c r="A9999">
        <f ca="1">28700.5991335082*(((RANDBETWEEN(3800,4910))))</f>
        <v>126627043.3770383</v>
      </c>
      <c r="B9999">
        <v>170576217.26223129</v>
      </c>
    </row>
    <row r="10000" spans="1:2" x14ac:dyDescent="0.25">
      <c r="A10000">
        <f ca="1">32013.8494692511*(((RANDBETWEEN(3800,4910))))</f>
        <v>122388946.52094704</v>
      </c>
      <c r="B10000">
        <v>145596112.2559334</v>
      </c>
    </row>
    <row r="10001" spans="1:2" x14ac:dyDescent="0.25">
      <c r="A10001">
        <f ca="1">34636.5020609963*(((RANDBETWEEN(3800,4910))))</f>
        <v>142148204.45832872</v>
      </c>
      <c r="B10001">
        <v>153778043.92134789</v>
      </c>
    </row>
    <row r="10002" spans="1:2" x14ac:dyDescent="0.25">
      <c r="A10002">
        <f ca="1">30630.7287512975*(((RANDBETWEEN(3800,4910))))</f>
        <v>141207659.54348144</v>
      </c>
      <c r="B10002">
        <v>156730407.99885511</v>
      </c>
    </row>
    <row r="10003" spans="1:2" x14ac:dyDescent="0.25">
      <c r="A10003">
        <f ca="1">41345.0152470865*(((RANDBETWEEN(3800,4910))))</f>
        <v>171829883.36689159</v>
      </c>
      <c r="B10003">
        <v>173223255.61955795</v>
      </c>
    </row>
    <row r="10004" spans="1:2" x14ac:dyDescent="0.25">
      <c r="A10004">
        <f ca="1">35004.9897679183*(((RANDBETWEEN(3800,4910))))</f>
        <v>149471306.30901113</v>
      </c>
      <c r="B10004">
        <v>156744367.03213632</v>
      </c>
    </row>
    <row r="10005" spans="1:2" x14ac:dyDescent="0.25">
      <c r="A10005">
        <f ca="1">40716.4297174603*(((RANDBETWEEN(3800,4910))))</f>
        <v>161033479.53255531</v>
      </c>
      <c r="B10005">
        <v>181854480.16033053</v>
      </c>
    </row>
    <row r="10006" spans="1:2" x14ac:dyDescent="0.25">
      <c r="A10006">
        <f ca="1">39600.7586793064*(((RANDBETWEEN(3800,4910))))</f>
        <v>192895295.52690125</v>
      </c>
      <c r="B10006">
        <v>185738759.15112028</v>
      </c>
    </row>
    <row r="10007" spans="1:2" x14ac:dyDescent="0.25">
      <c r="A10007">
        <f ca="1">30324.3086232288*(((RANDBETWEEN(3800,4910))))</f>
        <v>129272527.66082431</v>
      </c>
      <c r="B10007">
        <v>174072989.76083234</v>
      </c>
    </row>
    <row r="10008" spans="1:2" x14ac:dyDescent="0.25">
      <c r="A10008">
        <f ca="1">36142.1377378678*(((RANDBETWEEN(3800,4910))))</f>
        <v>141062763.59089807</v>
      </c>
      <c r="B10008">
        <v>157003658.35409072</v>
      </c>
    </row>
    <row r="10009" spans="1:2" x14ac:dyDescent="0.25">
      <c r="A10009">
        <f ca="1">29672.1068381161*(((RANDBETWEEN(3800,4910))))</f>
        <v>138123657.33143038</v>
      </c>
      <c r="B10009">
        <v>172416117.40583813</v>
      </c>
    </row>
    <row r="10010" spans="1:2" x14ac:dyDescent="0.25">
      <c r="A10010">
        <f ca="1">30441.3455725222*(((RANDBETWEEN(3800,4910))))</f>
        <v>135677077.21673152</v>
      </c>
      <c r="B10010">
        <v>155092339.65402597</v>
      </c>
    </row>
    <row r="10011" spans="1:2" x14ac:dyDescent="0.25">
      <c r="A10011">
        <f ca="1">29819.6273861317*(((RANDBETWEEN(3800,4910))))</f>
        <v>137766678.52392846</v>
      </c>
      <c r="B10011">
        <v>155248651.63604826</v>
      </c>
    </row>
    <row r="10012" spans="1:2" x14ac:dyDescent="0.25">
      <c r="A10012">
        <f ca="1">31867.2137707341*(((RANDBETWEEN(3800,4910))))</f>
        <v>152197812.96902609</v>
      </c>
      <c r="B10012">
        <v>190659461.35215133</v>
      </c>
    </row>
    <row r="10013" spans="1:2" x14ac:dyDescent="0.25">
      <c r="A10013">
        <f ca="1">33380.9318724642*(((RANDBETWEEN(3800,4910))))</f>
        <v>161496948.39898184</v>
      </c>
      <c r="B10013">
        <v>192715605.79483125</v>
      </c>
    </row>
    <row r="10014" spans="1:2" x14ac:dyDescent="0.25">
      <c r="A10014">
        <f ca="1">31793.454645983*(((RANDBETWEEN(3800,4910))))</f>
        <v>151495811.38810915</v>
      </c>
      <c r="B10014">
        <v>159650610.27331054</v>
      </c>
    </row>
    <row r="10015" spans="1:2" x14ac:dyDescent="0.25">
      <c r="A10015">
        <f ca="1">29254.4783212568*(((RANDBETWEEN(3800,4910))))</f>
        <v>122166701.46956828</v>
      </c>
      <c r="B10015">
        <v>146666064.98863041</v>
      </c>
    </row>
    <row r="10016" spans="1:2" x14ac:dyDescent="0.25">
      <c r="A10016">
        <f ca="1">29959.142496498*(((RANDBETWEEN(3800,4910))))</f>
        <v>130561942.99973823</v>
      </c>
      <c r="B10016">
        <v>143676301.22790593</v>
      </c>
    </row>
    <row r="10017" spans="1:2" x14ac:dyDescent="0.25">
      <c r="A10017">
        <f ca="1">31521.3704371947*(((RANDBETWEEN(3800,4910))))</f>
        <v>152657997.02733374</v>
      </c>
      <c r="B10017">
        <v>166237993.56841844</v>
      </c>
    </row>
    <row r="10018" spans="1:2" x14ac:dyDescent="0.25">
      <c r="A10018">
        <f ca="1">30493.2128989012*(((RANDBETWEEN(3800,4910))))</f>
        <v>144903747.69557831</v>
      </c>
      <c r="B10018">
        <v>168512967.52223235</v>
      </c>
    </row>
    <row r="10019" spans="1:2" x14ac:dyDescent="0.25">
      <c r="A10019">
        <f ca="1">30235.2343038154*(((RANDBETWEEN(3800,4910))))</f>
        <v>148424765.19742987</v>
      </c>
      <c r="B10019">
        <v>144087083.86207521</v>
      </c>
    </row>
    <row r="10020" spans="1:2" x14ac:dyDescent="0.25">
      <c r="A10020">
        <f ca="1">32650.470981292*(((RANDBETWEEN(3800,4910))))</f>
        <v>157603823.42669636</v>
      </c>
      <c r="B10020">
        <v>183128392.9622708</v>
      </c>
    </row>
    <row r="10021" spans="1:2" x14ac:dyDescent="0.25">
      <c r="A10021">
        <f ca="1">30082.63396345*(((RANDBETWEEN(3800,4910))))</f>
        <v>140395652.70742109</v>
      </c>
      <c r="B10021">
        <v>168538316.44576439</v>
      </c>
    </row>
    <row r="10022" spans="1:2" x14ac:dyDescent="0.25">
      <c r="A10022">
        <f ca="1">35413.600970649*(((RANDBETWEEN(3800,4910))))</f>
        <v>145514486.38839674</v>
      </c>
      <c r="B10022">
        <v>154873137.24793112</v>
      </c>
    </row>
    <row r="10023" spans="1:2" x14ac:dyDescent="0.25">
      <c r="A10023">
        <f ca="1">40079.3168911986*(((RANDBETWEEN(3800,4910))))</f>
        <v>184124381.79816654</v>
      </c>
      <c r="B10023">
        <v>168415084.57595822</v>
      </c>
    </row>
    <row r="10024" spans="1:2" x14ac:dyDescent="0.25">
      <c r="A10024">
        <f ca="1">32379.0182109606*(((RANDBETWEEN(3800,4910))))</f>
        <v>131394055.90007824</v>
      </c>
      <c r="B10024">
        <v>172249435.37304443</v>
      </c>
    </row>
    <row r="10025" spans="1:2" x14ac:dyDescent="0.25">
      <c r="A10025">
        <f ca="1">35197.1944525754*(((RANDBETWEEN(3800,4910))))</f>
        <v>168031406.31659517</v>
      </c>
      <c r="B10025">
        <v>156589206.81257436</v>
      </c>
    </row>
    <row r="10026" spans="1:2" x14ac:dyDescent="0.25">
      <c r="A10026">
        <f ca="1">37751.5834231606*(((RANDBETWEEN(3800,4910))))</f>
        <v>159500439.96285343</v>
      </c>
      <c r="B10026">
        <v>169230280.02013031</v>
      </c>
    </row>
    <row r="10027" spans="1:2" x14ac:dyDescent="0.25">
      <c r="A10027">
        <f ca="1">30013.3973368867*(((RANDBETWEEN(3800,4910))))</f>
        <v>123204996.0679197</v>
      </c>
      <c r="B10027">
        <v>183163569.53724718</v>
      </c>
    </row>
    <row r="10028" spans="1:2" x14ac:dyDescent="0.25">
      <c r="A10028">
        <f ca="1">33787.5577410148*(((RANDBETWEEN(3800,4910))))</f>
        <v>156571542.5718624</v>
      </c>
      <c r="B10028">
        <v>176609586.55456415</v>
      </c>
    </row>
    <row r="10029" spans="1:2" x14ac:dyDescent="0.25">
      <c r="A10029">
        <f ca="1">34173.9377473653*(((RANDBETWEEN(3800,4910))))</f>
        <v>140523232.01716605</v>
      </c>
      <c r="B10029">
        <v>155089727.384269</v>
      </c>
    </row>
    <row r="10030" spans="1:2" x14ac:dyDescent="0.25">
      <c r="A10030">
        <f ca="1">30146.3161529544*(((RANDBETWEEN(3800,4910))))</f>
        <v>142230319.6096389</v>
      </c>
      <c r="B10030">
        <v>203018213.02690098</v>
      </c>
    </row>
    <row r="10031" spans="1:2" x14ac:dyDescent="0.25">
      <c r="A10031">
        <f ca="1">38690.6108885397*(((RANDBETWEEN(3800,4910))))</f>
        <v>186295291.42831865</v>
      </c>
      <c r="B10031">
        <v>167572990.63581717</v>
      </c>
    </row>
    <row r="10032" spans="1:2" x14ac:dyDescent="0.25">
      <c r="A10032">
        <f ca="1">31750.4531881618*(((RANDBETWEEN(3800,4910))))</f>
        <v>128748087.67799595</v>
      </c>
      <c r="B10032">
        <v>167471448.61778837</v>
      </c>
    </row>
    <row r="10033" spans="1:2" x14ac:dyDescent="0.25">
      <c r="A10033">
        <f ca="1">29658.2989574014*(((RANDBETWEEN(3800,4910))))</f>
        <v>134085169.58641167</v>
      </c>
      <c r="B10033">
        <v>199667730.97576261</v>
      </c>
    </row>
    <row r="10034" spans="1:2" x14ac:dyDescent="0.25">
      <c r="A10034">
        <f ca="1">35988.612373305*(((RANDBETWEEN(3800,4910))))</f>
        <v>139635816.00842345</v>
      </c>
      <c r="B10034">
        <v>150351021.94978201</v>
      </c>
    </row>
    <row r="10035" spans="1:2" x14ac:dyDescent="0.25">
      <c r="A10035">
        <f ca="1">31691.8839421487*(((RANDBETWEEN(3800,4910))))</f>
        <v>152818264.36904085</v>
      </c>
      <c r="B10035">
        <v>180129384.25583029</v>
      </c>
    </row>
    <row r="10036" spans="1:2" x14ac:dyDescent="0.25">
      <c r="A10036">
        <f ca="1">34577.8619659761*(((RANDBETWEEN(3800,4910))))</f>
        <v>167564319.08712032</v>
      </c>
      <c r="B10036">
        <v>161010927.22955635</v>
      </c>
    </row>
    <row r="10037" spans="1:2" x14ac:dyDescent="0.25">
      <c r="A10037">
        <f ca="1">31188.9577458678*(((RANDBETWEEN(3800,4910))))</f>
        <v>136139800.56071305</v>
      </c>
      <c r="B10037">
        <v>178167337.81711322</v>
      </c>
    </row>
    <row r="10038" spans="1:2" x14ac:dyDescent="0.25">
      <c r="A10038">
        <f ca="1">32095.5469596798*(((RANDBETWEEN(3800,4910))))</f>
        <v>137978756.37966353</v>
      </c>
      <c r="B10038">
        <v>144870784.03927431</v>
      </c>
    </row>
    <row r="10039" spans="1:2" x14ac:dyDescent="0.25">
      <c r="A10039">
        <f ca="1">34319.905692195*(((RANDBETWEEN(3800,4910))))</f>
        <v>155709412.12548861</v>
      </c>
      <c r="B10039">
        <v>177121898.8969869</v>
      </c>
    </row>
    <row r="10040" spans="1:2" x14ac:dyDescent="0.25">
      <c r="A10040">
        <f ca="1">31041.1462179194*(((RANDBETWEEN(3800,4910))))</f>
        <v>147352321.09646344</v>
      </c>
      <c r="B10040">
        <v>173131877.16947037</v>
      </c>
    </row>
    <row r="10041" spans="1:2" x14ac:dyDescent="0.25">
      <c r="A10041">
        <f ca="1">27864.030340661*(((RANDBETWEEN(3800,4910))))</f>
        <v>125638912.8060406</v>
      </c>
      <c r="B10041">
        <v>182285478.88486069</v>
      </c>
    </row>
    <row r="10042" spans="1:2" x14ac:dyDescent="0.25">
      <c r="A10042">
        <f ca="1">29761.953233331*(((RANDBETWEEN(3800,4910))))</f>
        <v>121756150.6775573</v>
      </c>
      <c r="B10042">
        <v>199053730.11302191</v>
      </c>
    </row>
    <row r="10043" spans="1:2" x14ac:dyDescent="0.25">
      <c r="A10043">
        <f ca="1">38982.8978123922*(((RANDBETWEEN(3800,4910))))</f>
        <v>163611222.11861011</v>
      </c>
      <c r="B10043">
        <v>147584879.29712349</v>
      </c>
    </row>
    <row r="10044" spans="1:2" x14ac:dyDescent="0.25">
      <c r="A10044">
        <f ca="1">39974.6436913537*(((RANDBETWEEN(3800,4910))))</f>
        <v>169132717.45811749</v>
      </c>
      <c r="B10044">
        <v>188256213.08740634</v>
      </c>
    </row>
    <row r="10045" spans="1:2" x14ac:dyDescent="0.25">
      <c r="A10045">
        <f ca="1">31552.8456507886*(((RANDBETWEEN(3800,4910))))</f>
        <v>129398220.01388419</v>
      </c>
      <c r="B10045">
        <v>149635380.41276628</v>
      </c>
    </row>
    <row r="10046" spans="1:2" x14ac:dyDescent="0.25">
      <c r="A10046">
        <f ca="1">39980.5247860427*(((RANDBETWEEN(3800,4910))))</f>
        <v>191386772.15078619</v>
      </c>
      <c r="B10046">
        <v>193126786.82367167</v>
      </c>
    </row>
    <row r="10047" spans="1:2" x14ac:dyDescent="0.25">
      <c r="A10047">
        <f ca="1">32451.4493962785*(((RANDBETWEEN(3800,4910))))</f>
        <v>130779341.06700231</v>
      </c>
      <c r="B10047">
        <v>155839792.15295181</v>
      </c>
    </row>
    <row r="10048" spans="1:2" x14ac:dyDescent="0.25">
      <c r="A10048">
        <f ca="1">32191.7714196079*(((RANDBETWEEN(3800,4910))))</f>
        <v>146987628.30192947</v>
      </c>
      <c r="B10048">
        <v>164994915.59437937</v>
      </c>
    </row>
    <row r="10049" spans="1:2" x14ac:dyDescent="0.25">
      <c r="A10049">
        <f ca="1">38847.5299894634*(((RANDBETWEEN(3800,4910))))</f>
        <v>151738452.13884398</v>
      </c>
      <c r="B10049">
        <v>156751193.21859089</v>
      </c>
    </row>
    <row r="10050" spans="1:2" x14ac:dyDescent="0.25">
      <c r="A10050">
        <f ca="1">38546.1682192247*(((RANDBETWEEN(3800,4910))))</f>
        <v>181398267.63967121</v>
      </c>
      <c r="B10050">
        <v>182651928.00628135</v>
      </c>
    </row>
    <row r="10051" spans="1:2" x14ac:dyDescent="0.25">
      <c r="A10051">
        <f ca="1">34266.8844354694*(((RANDBETWEEN(3800,4910))))</f>
        <v>135011524.67574948</v>
      </c>
      <c r="B10051">
        <v>176088953.97476035</v>
      </c>
    </row>
    <row r="10052" spans="1:2" x14ac:dyDescent="0.25">
      <c r="A10052">
        <f ca="1">33491.6499045463*(((RANDBETWEEN(3800,4910))))</f>
        <v>137248781.30883089</v>
      </c>
      <c r="B10052">
        <v>143013583.76872814</v>
      </c>
    </row>
    <row r="10053" spans="1:2" x14ac:dyDescent="0.25">
      <c r="A10053">
        <f ca="1">35143.4987899971*(((RANDBETWEEN(3800,4910))))</f>
        <v>138992537.71443868</v>
      </c>
      <c r="B10053">
        <v>151271060.1076405</v>
      </c>
    </row>
    <row r="10054" spans="1:2" x14ac:dyDescent="0.25">
      <c r="A10054">
        <f ca="1">38983.5222963778*(((RANDBETWEEN(3800,4910))))</f>
        <v>152347605.13424432</v>
      </c>
      <c r="B10054">
        <v>187937487.34375989</v>
      </c>
    </row>
    <row r="10055" spans="1:2" x14ac:dyDescent="0.25">
      <c r="A10055">
        <f ca="1">37601.5931332316*(((RANDBETWEEN(3800,4910))))</f>
        <v>169507981.84460804</v>
      </c>
      <c r="B10055">
        <v>147412731.01828462</v>
      </c>
    </row>
    <row r="10056" spans="1:2" x14ac:dyDescent="0.25">
      <c r="A10056">
        <f ca="1">29347.9031081471*(((RANDBETWEEN(3800,4910))))</f>
        <v>113899211.96271889</v>
      </c>
      <c r="B10056">
        <v>169164620.75603107</v>
      </c>
    </row>
    <row r="10057" spans="1:2" x14ac:dyDescent="0.25">
      <c r="A10057">
        <f ca="1">35565.5946546138*(((RANDBETWEEN(3800,4910))))</f>
        <v>173417839.53589699</v>
      </c>
      <c r="B10057">
        <v>177695223.74741748</v>
      </c>
    </row>
    <row r="10058" spans="1:2" x14ac:dyDescent="0.25">
      <c r="A10058">
        <f ca="1">35447.1634724283*(((RANDBETWEEN(3800,4910))))</f>
        <v>160398414.71273786</v>
      </c>
      <c r="B10058">
        <v>144430074.60815245</v>
      </c>
    </row>
    <row r="10059" spans="1:2" x14ac:dyDescent="0.25">
      <c r="A10059">
        <f ca="1">34906.0667149163*(((RANDBETWEEN(3800,4910))))</f>
        <v>161510370.6899178</v>
      </c>
      <c r="B10059">
        <v>186942311.17663559</v>
      </c>
    </row>
    <row r="10060" spans="1:2" x14ac:dyDescent="0.25">
      <c r="A10060">
        <f ca="1">32498.7043116168*(((RANDBETWEEN(3800,4910))))</f>
        <v>158528679.63206688</v>
      </c>
      <c r="B10060">
        <v>166537897.9516657</v>
      </c>
    </row>
    <row r="10061" spans="1:2" x14ac:dyDescent="0.25">
      <c r="A10061">
        <f ca="1">34820.013064912*(((RANDBETWEEN(3800,4910))))</f>
        <v>163654061.40508649</v>
      </c>
      <c r="B10061">
        <v>147508263.64584586</v>
      </c>
    </row>
    <row r="10062" spans="1:2" x14ac:dyDescent="0.25">
      <c r="A10062">
        <f ca="1">31304.5217155588*(((RANDBETWEEN(3800,4910))))</f>
        <v>120084145.30088356</v>
      </c>
      <c r="B10062">
        <v>150377469.27137929</v>
      </c>
    </row>
    <row r="10063" spans="1:2" x14ac:dyDescent="0.25">
      <c r="A10063">
        <f ca="1">39684.5572435198*(((RANDBETWEEN(3800,4910))))</f>
        <v>168143469.04079333</v>
      </c>
      <c r="B10063">
        <v>200227861.76442456</v>
      </c>
    </row>
    <row r="10064" spans="1:2" x14ac:dyDescent="0.25">
      <c r="A10064">
        <f ca="1">30649.9897325794*(((RANDBETWEEN(3800,4910))))</f>
        <v>133020955.43939443</v>
      </c>
      <c r="B10064">
        <v>172848699.53479722</v>
      </c>
    </row>
    <row r="10065" spans="1:2" x14ac:dyDescent="0.25">
      <c r="A10065">
        <f ca="1">27372.7306537742*(((RANDBETWEEN(3800,4910))))</f>
        <v>132757743.67080501</v>
      </c>
      <c r="B10065">
        <v>149160546.51787966</v>
      </c>
    </row>
    <row r="10066" spans="1:2" x14ac:dyDescent="0.25">
      <c r="A10066">
        <f ca="1">30631.1587829538*(((RANDBETWEEN(3800,4910))))</f>
        <v>146049365.07712385</v>
      </c>
      <c r="B10066">
        <v>197824714.94511992</v>
      </c>
    </row>
    <row r="10067" spans="1:2" x14ac:dyDescent="0.25">
      <c r="A10067">
        <f ca="1">33495.1403122717*(((RANDBETWEEN(3800,4910))))</f>
        <v>128654833.93943566</v>
      </c>
      <c r="B10067">
        <v>200693372.98707977</v>
      </c>
    </row>
    <row r="10068" spans="1:2" x14ac:dyDescent="0.25">
      <c r="A10068">
        <f ca="1">32228.625413862*(((RANDBETWEEN(3800,4910))))</f>
        <v>156695576.76219726</v>
      </c>
      <c r="B10068">
        <v>175553585.01506728</v>
      </c>
    </row>
    <row r="10069" spans="1:2" x14ac:dyDescent="0.25">
      <c r="A10069">
        <f ca="1">29218.9663163144*(((RANDBETWEEN(3800,4910))))</f>
        <v>123771541.31590775</v>
      </c>
      <c r="B10069">
        <v>192688061.65440759</v>
      </c>
    </row>
    <row r="10070" spans="1:2" x14ac:dyDescent="0.25">
      <c r="A10070">
        <f ca="1">39182.7701812631*(((RANDBETWEEN(3800,4910))))</f>
        <v>150540203.03641298</v>
      </c>
      <c r="B10070">
        <v>173975030.47335762</v>
      </c>
    </row>
    <row r="10071" spans="1:2" x14ac:dyDescent="0.25">
      <c r="A10071">
        <f ca="1">32005.7879349275*(((RANDBETWEEN(3800,4910))))</f>
        <v>125622717.6445906</v>
      </c>
      <c r="B10071">
        <v>188735696.01002282</v>
      </c>
    </row>
    <row r="10072" spans="1:2" x14ac:dyDescent="0.25">
      <c r="A10072">
        <f ca="1">30822.7283726789*(((RANDBETWEEN(3800,4910))))</f>
        <v>135003550.27233353</v>
      </c>
      <c r="B10072">
        <v>161538503.77803671</v>
      </c>
    </row>
    <row r="10073" spans="1:2" x14ac:dyDescent="0.25">
      <c r="A10073">
        <f ca="1">30307.1188133858*(((RANDBETWEEN(3800,4910))))</f>
        <v>126410992.57063225</v>
      </c>
      <c r="B10073">
        <v>168827961.42404991</v>
      </c>
    </row>
    <row r="10074" spans="1:2" x14ac:dyDescent="0.25">
      <c r="A10074">
        <f ca="1">30448.758688737*(((RANDBETWEEN(3800,4910))))</f>
        <v>138846339.62064087</v>
      </c>
      <c r="B10074">
        <v>180340378.01388955</v>
      </c>
    </row>
    <row r="10075" spans="1:2" x14ac:dyDescent="0.25">
      <c r="A10075">
        <f ca="1">28382.2007902025*(((RANDBETWEEN(3800,4910))))</f>
        <v>115912908.027187</v>
      </c>
      <c r="B10075">
        <v>179829837.80987233</v>
      </c>
    </row>
    <row r="10076" spans="1:2" x14ac:dyDescent="0.25">
      <c r="A10076">
        <f ca="1">30101.3856196885*(((RANDBETWEEN(3800,4910))))</f>
        <v>119833616.15197998</v>
      </c>
      <c r="B10076">
        <v>142987638.77330405</v>
      </c>
    </row>
    <row r="10077" spans="1:2" x14ac:dyDescent="0.25">
      <c r="A10077">
        <f ca="1">36637.6207711674*(((RANDBETWEEN(3800,4910))))</f>
        <v>172123542.38294452</v>
      </c>
      <c r="B10077">
        <v>148634404.32948527</v>
      </c>
    </row>
    <row r="10078" spans="1:2" x14ac:dyDescent="0.25">
      <c r="A10078">
        <f ca="1">38755.8514707704*(((RANDBETWEEN(3800,4910))))</f>
        <v>161495633.07870042</v>
      </c>
      <c r="B10078">
        <v>159338123.19775382</v>
      </c>
    </row>
    <row r="10079" spans="1:2" x14ac:dyDescent="0.25">
      <c r="A10079">
        <f ca="1">37413.9311655176*(((RANDBETWEEN(3800,4910))))</f>
        <v>152050216.25666335</v>
      </c>
      <c r="B10079">
        <v>169007313.71655378</v>
      </c>
    </row>
    <row r="10080" spans="1:2" x14ac:dyDescent="0.25">
      <c r="A10080">
        <f ca="1">33413.4759225684*(((RANDBETWEEN(3800,4910))))</f>
        <v>145649341.5464758</v>
      </c>
      <c r="B10080">
        <v>148987275.84464955</v>
      </c>
    </row>
    <row r="10081" spans="1:2" x14ac:dyDescent="0.25">
      <c r="A10081">
        <f ca="1">37915.3021153388*(((RANDBETWEEN(3800,4910))))</f>
        <v>185026674.32285339</v>
      </c>
      <c r="B10081">
        <v>167338066.64911351</v>
      </c>
    </row>
    <row r="10082" spans="1:2" x14ac:dyDescent="0.25">
      <c r="A10082">
        <f ca="1">30166.7648059386*(((RANDBETWEEN(3800,4910))))</f>
        <v>115025874.20504394</v>
      </c>
      <c r="B10082">
        <v>198621296.63112354</v>
      </c>
    </row>
    <row r="10083" spans="1:2" x14ac:dyDescent="0.25">
      <c r="A10083">
        <f ca="1">35643.687049679*(((RANDBETWEEN(3800,4910))))</f>
        <v>168523352.37088248</v>
      </c>
      <c r="B10083">
        <v>194263579.16261554</v>
      </c>
    </row>
    <row r="10084" spans="1:2" x14ac:dyDescent="0.25">
      <c r="A10084">
        <f ca="1">37007.3450993952*(((RANDBETWEEN(3800,4910))))</f>
        <v>175155764.35543746</v>
      </c>
      <c r="B10084">
        <v>152078951.36583027</v>
      </c>
    </row>
    <row r="10085" spans="1:2" x14ac:dyDescent="0.25">
      <c r="A10085">
        <f ca="1">31116.5267691169*(((RANDBETWEEN(3800,4910))))</f>
        <v>130191548.00198524</v>
      </c>
      <c r="B10085">
        <v>155910526.74021301</v>
      </c>
    </row>
    <row r="10086" spans="1:2" x14ac:dyDescent="0.25">
      <c r="A10086">
        <f ca="1">38894.2813495075*(((RANDBETWEEN(3800,4910))))</f>
        <v>148109423.3789247</v>
      </c>
      <c r="B10086">
        <v>151072306.23209134</v>
      </c>
    </row>
    <row r="10087" spans="1:2" x14ac:dyDescent="0.25">
      <c r="A10087">
        <f ca="1">31030.2389600145*(((RANDBETWEEN(3800,4910))))</f>
        <v>128930642.87886013</v>
      </c>
      <c r="B10087">
        <v>179901547.80479699</v>
      </c>
    </row>
    <row r="10088" spans="1:2" x14ac:dyDescent="0.25">
      <c r="A10088">
        <f ca="1">27666.4578126013*(((RANDBETWEEN(3800,4910))))</f>
        <v>124471393.69889328</v>
      </c>
      <c r="B10088">
        <v>162110416.17933738</v>
      </c>
    </row>
    <row r="10089" spans="1:2" x14ac:dyDescent="0.25">
      <c r="A10089">
        <f ca="1">30400.1411418415*(((RANDBETWEEN(3800,4910))))</f>
        <v>146498280.16253403</v>
      </c>
      <c r="B10089">
        <v>170076558.00816381</v>
      </c>
    </row>
    <row r="10090" spans="1:2" x14ac:dyDescent="0.25">
      <c r="A10090">
        <f ca="1">31571.0929982676*(((RANDBETWEEN(3800,4910))))</f>
        <v>131146320.31480369</v>
      </c>
      <c r="B10090">
        <v>144307394.02608433</v>
      </c>
    </row>
    <row r="10091" spans="1:2" x14ac:dyDescent="0.25">
      <c r="A10091">
        <f ca="1">30257.3934674386*(((RANDBETWEEN(3800,4910))))</f>
        <v>130923741.53360663</v>
      </c>
      <c r="B10091">
        <v>177283381.85242549</v>
      </c>
    </row>
    <row r="10092" spans="1:2" x14ac:dyDescent="0.25">
      <c r="A10092">
        <f ca="1">30327.9798158145*(((RANDBETWEEN(3800,4910))))</f>
        <v>132139008.05750358</v>
      </c>
      <c r="B10092">
        <v>161171128.81130546</v>
      </c>
    </row>
    <row r="10093" spans="1:2" x14ac:dyDescent="0.25">
      <c r="A10093">
        <f ca="1">29917.907729373*(((RANDBETWEEN(3800,4910))))</f>
        <v>130412159.79233679</v>
      </c>
      <c r="B10093">
        <v>164054853.02834195</v>
      </c>
    </row>
    <row r="10094" spans="1:2" x14ac:dyDescent="0.25">
      <c r="A10094">
        <f ca="1">29894.4820353339*(((RANDBETWEEN(3800,4910))))</f>
        <v>133718018.14404857</v>
      </c>
      <c r="B10094">
        <v>176051803.04544279</v>
      </c>
    </row>
    <row r="10095" spans="1:2" x14ac:dyDescent="0.25">
      <c r="A10095">
        <f ca="1">31830.9359633739*(((RANDBETWEEN(3800,4910))))</f>
        <v>132862326.71112281</v>
      </c>
      <c r="B10095">
        <v>176837063.99687508</v>
      </c>
    </row>
    <row r="10096" spans="1:2" x14ac:dyDescent="0.25">
      <c r="A10096">
        <f ca="1">42343.5028946043*(((RANDBETWEEN(3800,4910))))</f>
        <v>206932698.64593104</v>
      </c>
      <c r="B10096">
        <v>173217581.43418118</v>
      </c>
    </row>
    <row r="10097" spans="1:2" x14ac:dyDescent="0.25">
      <c r="A10097">
        <f ca="1">34145.4438717238*(((RANDBETWEEN(3800,4910))))</f>
        <v>153995951.86147428</v>
      </c>
      <c r="B10097">
        <v>164732629.7047838</v>
      </c>
    </row>
    <row r="10098" spans="1:2" x14ac:dyDescent="0.25">
      <c r="A10098">
        <f ca="1">33226.1774577389*(((RANDBETWEEN(3800,4910))))</f>
        <v>150547810.06101489</v>
      </c>
      <c r="B10098">
        <v>191365346.30694413</v>
      </c>
    </row>
    <row r="10099" spans="1:2" x14ac:dyDescent="0.25">
      <c r="A10099">
        <f ca="1">28892.0849107663*(((RANDBETWEEN(3800,4910))))</f>
        <v>123022497.55004291</v>
      </c>
      <c r="B10099">
        <v>152791867.65590185</v>
      </c>
    </row>
    <row r="10100" spans="1:2" x14ac:dyDescent="0.25">
      <c r="A10100">
        <f ca="1">29526.6499680045*(((RANDBETWEEN(3800,4910))))</f>
        <v>140753540.39747724</v>
      </c>
      <c r="B10100">
        <v>169270365.80392191</v>
      </c>
    </row>
    <row r="10101" spans="1:2" x14ac:dyDescent="0.25">
      <c r="A10101">
        <f ca="1">29329.8058128881*(((RANDBETWEEN(3800,4910))))</f>
        <v>120662821.11422163</v>
      </c>
      <c r="B10101">
        <v>152472702.60330614</v>
      </c>
    </row>
    <row r="10102" spans="1:2" x14ac:dyDescent="0.25">
      <c r="A10102">
        <f ca="1">31064.8746656359*(((RANDBETWEEN(3800,4910))))</f>
        <v>152404275.1096096</v>
      </c>
      <c r="B10102">
        <v>187043925.25783831</v>
      </c>
    </row>
    <row r="10103" spans="1:2" x14ac:dyDescent="0.25">
      <c r="A10103">
        <f ca="1">36569.2859901347*(((RANDBETWEEN(3800,4910))))</f>
        <v>172351044.87150475</v>
      </c>
      <c r="B10103">
        <v>147087944.97047809</v>
      </c>
    </row>
    <row r="10104" spans="1:2" x14ac:dyDescent="0.25">
      <c r="A10104">
        <f ca="1">32126.1818722936*(((RANDBETWEEN(3800,4910))))</f>
        <v>143379149.69604644</v>
      </c>
      <c r="B10104">
        <v>183888538.80526817</v>
      </c>
    </row>
    <row r="10105" spans="1:2" x14ac:dyDescent="0.25">
      <c r="A10105">
        <f ca="1">31913.5561489333*(((RANDBETWEEN(3800,4910))))</f>
        <v>141632362.18896586</v>
      </c>
      <c r="B10105">
        <v>161568916.69575834</v>
      </c>
    </row>
    <row r="10106" spans="1:2" x14ac:dyDescent="0.25">
      <c r="A10106">
        <f ca="1">35528.993243057*(((RANDBETWEEN(3800,4910))))</f>
        <v>150429757.39110351</v>
      </c>
      <c r="B10106">
        <v>198476318.79630455</v>
      </c>
    </row>
    <row r="10107" spans="1:2" x14ac:dyDescent="0.25">
      <c r="A10107">
        <f ca="1">32791.7378547373*(((RANDBETWEEN(3800,4910))))</f>
        <v>149169615.50119981</v>
      </c>
      <c r="B10107">
        <v>151624944.88683507</v>
      </c>
    </row>
    <row r="10108" spans="1:2" x14ac:dyDescent="0.25">
      <c r="A10108">
        <f ca="1">30899.1162005969*(((RANDBETWEEN(3800,4910))))</f>
        <v>144731460.28359607</v>
      </c>
      <c r="B10108">
        <v>154636043.07556254</v>
      </c>
    </row>
    <row r="10109" spans="1:2" x14ac:dyDescent="0.25">
      <c r="A10109">
        <f ca="1">32817.4980161998*(((RANDBETWEEN(3800,4910))))</f>
        <v>136192616.76722926</v>
      </c>
      <c r="B10109">
        <v>146154039.22053796</v>
      </c>
    </row>
    <row r="10110" spans="1:2" x14ac:dyDescent="0.25">
      <c r="A10110">
        <f ca="1">39404.3183963766*(((RANDBETWEEN(3800,4910))))</f>
        <v>175506834.13746122</v>
      </c>
      <c r="B10110">
        <v>147326785.53655517</v>
      </c>
    </row>
    <row r="10111" spans="1:2" x14ac:dyDescent="0.25">
      <c r="A10111">
        <f ca="1">32300.8799312295*(((RANDBETWEEN(3800,4910))))</f>
        <v>142963694.57562169</v>
      </c>
      <c r="B10111">
        <v>173432866.99217585</v>
      </c>
    </row>
    <row r="10112" spans="1:2" x14ac:dyDescent="0.25">
      <c r="A10112">
        <f ca="1">38893.5037305517*(((RANDBETWEEN(3800,4910))))</f>
        <v>147911994.68728805</v>
      </c>
      <c r="B10112">
        <v>155582945.55244005</v>
      </c>
    </row>
    <row r="10113" spans="1:2" x14ac:dyDescent="0.25">
      <c r="A10113">
        <f ca="1">36179.1948485886*(((RANDBETWEEN(3800,4910))))</f>
        <v>138059807.54221401</v>
      </c>
      <c r="B10113">
        <v>189301364.51001757</v>
      </c>
    </row>
    <row r="10114" spans="1:2" x14ac:dyDescent="0.25">
      <c r="A10114">
        <f ca="1">33526.0672868719*(((RANDBETWEEN(3800,4910))))</f>
        <v>142586364.17106599</v>
      </c>
      <c r="B10114">
        <v>153339789.84560353</v>
      </c>
    </row>
    <row r="10115" spans="1:2" x14ac:dyDescent="0.25">
      <c r="A10115">
        <f ca="1">32754.0019432009*(((RANDBETWEEN(3800,4910))))</f>
        <v>142021352.42571917</v>
      </c>
      <c r="B10115">
        <v>192203533.9809269</v>
      </c>
    </row>
    <row r="10116" spans="1:2" x14ac:dyDescent="0.25">
      <c r="A10116">
        <f ca="1">35295.7820501173*(((RANDBETWEEN(3800,4910))))</f>
        <v>152124820.63600594</v>
      </c>
      <c r="B10116">
        <v>152635222.67277497</v>
      </c>
    </row>
    <row r="10117" spans="1:2" x14ac:dyDescent="0.25">
      <c r="A10117">
        <f ca="1">36093.9040669569*(((RANDBETWEEN(3800,4910))))</f>
        <v>147804537.15418842</v>
      </c>
      <c r="B10117">
        <v>176356568.97651836</v>
      </c>
    </row>
    <row r="10118" spans="1:2" x14ac:dyDescent="0.25">
      <c r="A10118">
        <f ca="1">34383.7935236157*(((RANDBETWEEN(3800,4910))))</f>
        <v>143002197.26471755</v>
      </c>
      <c r="B10118">
        <v>193193182.54786921</v>
      </c>
    </row>
    <row r="10119" spans="1:2" x14ac:dyDescent="0.25">
      <c r="A10119">
        <f ca="1">28169.5312267895*(((RANDBETWEEN(3800,4910))))</f>
        <v>129523504.58077833</v>
      </c>
      <c r="B10119">
        <v>184939166.65341657</v>
      </c>
    </row>
    <row r="10120" spans="1:2" x14ac:dyDescent="0.25">
      <c r="A10120">
        <f ca="1">37044.3099642187*(((RANDBETWEEN(3800,4910))))</f>
        <v>163772894.3518109</v>
      </c>
      <c r="B10120">
        <v>174240428.11762264</v>
      </c>
    </row>
    <row r="10121" spans="1:2" x14ac:dyDescent="0.25">
      <c r="A10121">
        <f ca="1">36384.4209879762*(((RANDBETWEEN(3800,4910))))</f>
        <v>159618454.87425175</v>
      </c>
      <c r="B10121">
        <v>182001137.11311859</v>
      </c>
    </row>
    <row r="10122" spans="1:2" x14ac:dyDescent="0.25">
      <c r="A10122">
        <f ca="1">30420.7313378748*(((RANDBETWEEN(3800,4910))))</f>
        <v>131326297.18560559</v>
      </c>
      <c r="B10122">
        <v>143091786.48658639</v>
      </c>
    </row>
    <row r="10123" spans="1:2" x14ac:dyDescent="0.25">
      <c r="A10123">
        <f ca="1">37638.4952817458*(((RANDBETWEEN(3800,4910))))</f>
        <v>165383548.26799119</v>
      </c>
      <c r="B10123">
        <v>159444913.31588316</v>
      </c>
    </row>
    <row r="10124" spans="1:2" x14ac:dyDescent="0.25">
      <c r="A10124">
        <f ca="1">31322.7453272973*(((RANDBETWEEN(3800,4910))))</f>
        <v>132933731.16904972</v>
      </c>
      <c r="B10124">
        <v>185306408.66658282</v>
      </c>
    </row>
    <row r="10125" spans="1:2" x14ac:dyDescent="0.25">
      <c r="A10125">
        <f ca="1">40686.5083510703*(((RANDBETWEEN(3800,4910))))</f>
        <v>173527958.11731476</v>
      </c>
      <c r="B10125">
        <v>147620608.00822368</v>
      </c>
    </row>
    <row r="10126" spans="1:2" x14ac:dyDescent="0.25">
      <c r="A10126">
        <f ca="1">40461.9523995649*(((RANDBETWEEN(3800,4910))))</f>
        <v>157842076.31070271</v>
      </c>
      <c r="B10126">
        <v>165727655.27490026</v>
      </c>
    </row>
    <row r="10127" spans="1:2" x14ac:dyDescent="0.25">
      <c r="A10127">
        <f ca="1">33287.4937228547*(((RANDBETWEEN(3800,4910))))</f>
        <v>154919995.7861656</v>
      </c>
      <c r="B10127">
        <v>166622455.03212395</v>
      </c>
    </row>
    <row r="10128" spans="1:2" x14ac:dyDescent="0.25">
      <c r="A10128">
        <f ca="1">38375.646444808*(((RANDBETWEEN(3800,4910))))</f>
        <v>185239245.3890883</v>
      </c>
      <c r="B10128">
        <v>183628980.84168994</v>
      </c>
    </row>
    <row r="10129" spans="1:2" x14ac:dyDescent="0.25">
      <c r="A10129">
        <f ca="1">30869.777205181*(((RANDBETWEEN(3800,4910))))</f>
        <v>133697005.07563882</v>
      </c>
      <c r="B10129">
        <v>173822619.90896416</v>
      </c>
    </row>
    <row r="10130" spans="1:2" x14ac:dyDescent="0.25">
      <c r="A10130">
        <f ca="1">34673.0156740427*(((RANDBETWEEN(3800,4910))))</f>
        <v>150896964.21343371</v>
      </c>
      <c r="B10130">
        <v>191504173.37690768</v>
      </c>
    </row>
    <row r="10131" spans="1:2" x14ac:dyDescent="0.25">
      <c r="A10131">
        <f ca="1">39716.5869123875*(((RANDBETWEEN(3800,4910))))</f>
        <v>182140267.58020896</v>
      </c>
      <c r="B10131">
        <v>176863240.21026948</v>
      </c>
    </row>
    <row r="10132" spans="1:2" x14ac:dyDescent="0.25">
      <c r="A10132">
        <f ca="1">30948.9740545111*(((RANDBETWEEN(3800,4910))))</f>
        <v>124786263.38778888</v>
      </c>
      <c r="B10132">
        <v>192650214.27150208</v>
      </c>
    </row>
    <row r="10133" spans="1:2" x14ac:dyDescent="0.25">
      <c r="A10133">
        <f ca="1">31239.6290555459*(((RANDBETWEEN(3800,4910))))</f>
        <v>133611893.47056971</v>
      </c>
      <c r="B10133">
        <v>178151579.13873067</v>
      </c>
    </row>
    <row r="10134" spans="1:2" x14ac:dyDescent="0.25">
      <c r="A10134">
        <f ca="1">38942.9782612435*(((RANDBETWEEN(3800,4910))))</f>
        <v>174152998.78428075</v>
      </c>
      <c r="B10134">
        <v>187673603.20339966</v>
      </c>
    </row>
    <row r="10135" spans="1:2" x14ac:dyDescent="0.25">
      <c r="A10135">
        <f ca="1">31557.9184438656*(((RANDBETWEEN(3800,4910))))</f>
        <v>120361900.94490345</v>
      </c>
      <c r="B10135">
        <v>187153495.75114751</v>
      </c>
    </row>
    <row r="10136" spans="1:2" x14ac:dyDescent="0.25">
      <c r="A10136">
        <f ca="1">30905.065528032*(((RANDBETWEEN(3800,4910))))</f>
        <v>150909434.97338033</v>
      </c>
      <c r="B10136">
        <v>162191052.25382888</v>
      </c>
    </row>
    <row r="10137" spans="1:2" x14ac:dyDescent="0.25">
      <c r="A10137">
        <f ca="1">38237.8933528944*(((RANDBETWEEN(3800,4910))))</f>
        <v>152875097.62487179</v>
      </c>
      <c r="B10137">
        <v>162323150.53981623</v>
      </c>
    </row>
    <row r="10138" spans="1:2" x14ac:dyDescent="0.25">
      <c r="A10138">
        <f ca="1">31555.6627748142*(((RANDBETWEEN(3800,4910))))</f>
        <v>149321396.25042099</v>
      </c>
      <c r="B10138">
        <v>156216181.1312542</v>
      </c>
    </row>
    <row r="10139" spans="1:2" x14ac:dyDescent="0.25">
      <c r="A10139">
        <f ca="1">39632.3533329064*(((RANDBETWEEN(3800,4910))))</f>
        <v>178543751.76474345</v>
      </c>
      <c r="B10139">
        <v>156627258.67358783</v>
      </c>
    </row>
    <row r="10140" spans="1:2" x14ac:dyDescent="0.25">
      <c r="A10140">
        <f ca="1">32863.7806721073*(((RANDBETWEEN(3800,4910))))</f>
        <v>130764983.29431511</v>
      </c>
      <c r="B10140">
        <v>171330747.05934125</v>
      </c>
    </row>
    <row r="10141" spans="1:2" x14ac:dyDescent="0.25">
      <c r="A10141">
        <f ca="1">28918.2018321874*(((RANDBETWEEN(3800,4910))))</f>
        <v>125129059.32787487</v>
      </c>
      <c r="B10141">
        <v>168125526.57654732</v>
      </c>
    </row>
    <row r="10142" spans="1:2" x14ac:dyDescent="0.25">
      <c r="A10142">
        <f ca="1">34422.5039761262*(((RANDBETWEEN(3800,4910))))</f>
        <v>146364486.90648851</v>
      </c>
      <c r="B10142">
        <v>169705985.64501494</v>
      </c>
    </row>
    <row r="10143" spans="1:2" x14ac:dyDescent="0.25">
      <c r="A10143">
        <f ca="1">34533.0830775203*(((RANDBETWEEN(3800,4910))))</f>
        <v>154777278.35344592</v>
      </c>
      <c r="B10143">
        <v>187053199.8135702</v>
      </c>
    </row>
    <row r="10144" spans="1:2" x14ac:dyDescent="0.25">
      <c r="A10144">
        <f ca="1">29623.8852691682*(((RANDBETWEEN(3800,4910))))</f>
        <v>122376270.04693425</v>
      </c>
      <c r="B10144">
        <v>143946709.56958759</v>
      </c>
    </row>
    <row r="10145" spans="1:2" x14ac:dyDescent="0.25">
      <c r="A10145">
        <f ca="1">38453.992112532*(((RANDBETWEEN(3800,4910))))</f>
        <v>153777514.4580155</v>
      </c>
      <c r="B10145">
        <v>186983142.99882343</v>
      </c>
    </row>
    <row r="10146" spans="1:2" x14ac:dyDescent="0.25">
      <c r="A10146">
        <f ca="1">30175.860911852*(((RANDBETWEEN(3800,4910))))</f>
        <v>126738615.82977821</v>
      </c>
      <c r="B10146">
        <v>146484857.82355598</v>
      </c>
    </row>
    <row r="10147" spans="1:2" x14ac:dyDescent="0.25">
      <c r="A10147">
        <f ca="1">39109.5813886628*(((RANDBETWEEN(3800,4910))))</f>
        <v>182446197.17811176</v>
      </c>
      <c r="B10147">
        <v>171224745.63626581</v>
      </c>
    </row>
    <row r="10148" spans="1:2" x14ac:dyDescent="0.25">
      <c r="A10148">
        <f ca="1">30414.6630364433*(((RANDBETWEEN(3800,4910))))</f>
        <v>145017113.3577618</v>
      </c>
      <c r="B10148">
        <v>150140770.49981043</v>
      </c>
    </row>
    <row r="10149" spans="1:2" x14ac:dyDescent="0.25">
      <c r="A10149">
        <f ca="1">41359.2801743163*(((RANDBETWEEN(3800,4910))))</f>
        <v>192279293.5303964</v>
      </c>
      <c r="B10149">
        <v>152743793.08022094</v>
      </c>
    </row>
    <row r="10150" spans="1:2" x14ac:dyDescent="0.25">
      <c r="A10150">
        <f ca="1">29192.2090945752*(((RANDBETWEEN(3800,4910))))</f>
        <v>133466779.98039772</v>
      </c>
      <c r="B10150">
        <v>148612156.4005079</v>
      </c>
    </row>
    <row r="10151" spans="1:2" x14ac:dyDescent="0.25">
      <c r="A10151">
        <f ca="1">31388.883846517*(((RANDBETWEEN(3800,4910))))</f>
        <v>152141920.00406814</v>
      </c>
      <c r="B10151">
        <v>148803254.00095302</v>
      </c>
    </row>
    <row r="10152" spans="1:2" x14ac:dyDescent="0.25">
      <c r="A10152">
        <f ca="1">31346.5064205646*(((RANDBETWEEN(3800,4910))))</f>
        <v>136388649.43587652</v>
      </c>
      <c r="B10152">
        <v>201883474.83394817</v>
      </c>
    </row>
    <row r="10153" spans="1:2" x14ac:dyDescent="0.25">
      <c r="A10153">
        <f ca="1">33555.5342568255*(((RANDBETWEEN(3800,4910))))</f>
        <v>152744791.93706954</v>
      </c>
      <c r="B10153">
        <v>154547582.00123125</v>
      </c>
    </row>
    <row r="10154" spans="1:2" x14ac:dyDescent="0.25">
      <c r="A10154">
        <f ca="1">38853.5585407865*(((RANDBETWEEN(3800,4910))))</f>
        <v>150440978.66992545</v>
      </c>
      <c r="B10154">
        <v>198742172.7897712</v>
      </c>
    </row>
    <row r="10155" spans="1:2" x14ac:dyDescent="0.25">
      <c r="A10155">
        <f ca="1">37351.8935778278*(((RANDBETWEEN(3800,4910))))</f>
        <v>166477389.67637852</v>
      </c>
      <c r="B10155">
        <v>199367361.71215358</v>
      </c>
    </row>
    <row r="10156" spans="1:2" x14ac:dyDescent="0.25">
      <c r="A10156">
        <f ca="1">35776.9433286958*(((RANDBETWEEN(3800,4910))))</f>
        <v>146864352.36429638</v>
      </c>
      <c r="B10156">
        <v>152129600.71788627</v>
      </c>
    </row>
    <row r="10157" spans="1:2" x14ac:dyDescent="0.25">
      <c r="A10157">
        <f ca="1">42998.8377644608*(((RANDBETWEEN(3800,4910))))</f>
        <v>172296342.92219454</v>
      </c>
      <c r="B10157">
        <v>178263212.82272992</v>
      </c>
    </row>
    <row r="10158" spans="1:2" x14ac:dyDescent="0.25">
      <c r="A10158">
        <f ca="1">38909.2137561311*(((RANDBETWEEN(3800,4910))))</f>
        <v>164391428.11965409</v>
      </c>
      <c r="B10158">
        <v>158908234.61763006</v>
      </c>
    </row>
    <row r="10159" spans="1:2" x14ac:dyDescent="0.25">
      <c r="A10159">
        <f ca="1">33694.3984553517*(((RANDBETWEEN(3800,4910))))</f>
        <v>143538137.41979814</v>
      </c>
      <c r="B10159">
        <v>167868582.78253213</v>
      </c>
    </row>
    <row r="10160" spans="1:2" x14ac:dyDescent="0.25">
      <c r="A10160">
        <f ca="1">35694.9825016765*(((RANDBETWEEN(3800,4910))))</f>
        <v>140995180.88162208</v>
      </c>
      <c r="B10160">
        <v>153402700.99395135</v>
      </c>
    </row>
    <row r="10161" spans="1:2" x14ac:dyDescent="0.25">
      <c r="A10161">
        <f ca="1">38840.9674351403*(((RANDBETWEEN(3800,4910))))</f>
        <v>186630848.52584901</v>
      </c>
      <c r="B10161">
        <v>148192843.75260743</v>
      </c>
    </row>
    <row r="10162" spans="1:2" x14ac:dyDescent="0.25">
      <c r="A10162">
        <f ca="1">32919.1285220785*(((RANDBETWEEN(3800,4910))))</f>
        <v>157419272.59257951</v>
      </c>
      <c r="B10162">
        <v>143651972.44505414</v>
      </c>
    </row>
    <row r="10163" spans="1:2" x14ac:dyDescent="0.25">
      <c r="A10163">
        <f ca="1">40382.5539692582*(((RANDBETWEEN(3800,4910))))</f>
        <v>174896841.24085709</v>
      </c>
      <c r="B10163">
        <v>145442592.11531502</v>
      </c>
    </row>
    <row r="10164" spans="1:2" x14ac:dyDescent="0.25">
      <c r="A10164">
        <f ca="1">33325.3802407185*(((RANDBETWEEN(3800,4910))))</f>
        <v>160661658.14050367</v>
      </c>
      <c r="B10164">
        <v>201895023.62204307</v>
      </c>
    </row>
    <row r="10165" spans="1:2" x14ac:dyDescent="0.25">
      <c r="A10165">
        <f ca="1">36039.9406923597*(((RANDBETWEEN(3800,4910))))</f>
        <v>160738135.48792419</v>
      </c>
      <c r="B10165">
        <v>197601210.23317772</v>
      </c>
    </row>
    <row r="10166" spans="1:2" x14ac:dyDescent="0.25">
      <c r="A10166">
        <f ca="1">36015.2313987318*(((RANDBETWEEN(3800,4910))))</f>
        <v>148814936.13955978</v>
      </c>
      <c r="B10166">
        <v>152249919.00982738</v>
      </c>
    </row>
    <row r="10167" spans="1:2" x14ac:dyDescent="0.25">
      <c r="A10167">
        <f ca="1">28942.3024723593*(((RANDBETWEEN(3800,4910))))</f>
        <v>123178439.32236111</v>
      </c>
      <c r="B10167">
        <v>180954358.10568032</v>
      </c>
    </row>
    <row r="10168" spans="1:2" x14ac:dyDescent="0.25">
      <c r="A10168">
        <f ca="1">33666.039732041*(((RANDBETWEEN(3800,4910))))</f>
        <v>130388571.88219479</v>
      </c>
      <c r="B10168">
        <v>164434954.50811914</v>
      </c>
    </row>
    <row r="10169" spans="1:2" x14ac:dyDescent="0.25">
      <c r="A10169">
        <f ca="1">36118.7739464696*(((RANDBETWEEN(3800,4910))))</f>
        <v>140610386.97360602</v>
      </c>
      <c r="B10169">
        <v>168803763.05788738</v>
      </c>
    </row>
    <row r="10170" spans="1:2" x14ac:dyDescent="0.25">
      <c r="A10170">
        <f ca="1">31190.1162412095*(((RANDBETWEEN(3800,4910))))</f>
        <v>130530636.46946187</v>
      </c>
      <c r="B10170">
        <v>151342812.54076022</v>
      </c>
    </row>
    <row r="10171" spans="1:2" x14ac:dyDescent="0.25">
      <c r="A10171">
        <f ca="1">38478.8677620623*(((RANDBETWEEN(3800,4910))))</f>
        <v>156993780.46921432</v>
      </c>
      <c r="B10171">
        <v>150661354.45639026</v>
      </c>
    </row>
    <row r="10172" spans="1:2" x14ac:dyDescent="0.25">
      <c r="A10172">
        <f ca="1">31401.9564715331*(((RANDBETWEEN(3800,4910))))</f>
        <v>123660904.58489731</v>
      </c>
      <c r="B10172">
        <v>155246584.35535601</v>
      </c>
    </row>
    <row r="10173" spans="1:2" x14ac:dyDescent="0.25">
      <c r="A10173">
        <f ca="1">34780.9238728204*(((RANDBETWEEN(3800,4910))))</f>
        <v>148375421.24145201</v>
      </c>
      <c r="B10173">
        <v>160636119.34703439</v>
      </c>
    </row>
    <row r="10174" spans="1:2" x14ac:dyDescent="0.25">
      <c r="A10174">
        <f ca="1">32820.4823996024*(((RANDBETWEEN(3800,4910))))</f>
        <v>129805007.89042749</v>
      </c>
      <c r="B10174">
        <v>197465125.44787064</v>
      </c>
    </row>
    <row r="10175" spans="1:2" x14ac:dyDescent="0.25">
      <c r="A10175">
        <f ca="1">32550.9844171805*(((RANDBETWEEN(3800,4910))))</f>
        <v>129422714.04270971</v>
      </c>
      <c r="B10175">
        <v>163185580.42134932</v>
      </c>
    </row>
    <row r="10176" spans="1:2" x14ac:dyDescent="0.25">
      <c r="A10176">
        <f ca="1">40187.005471747*(((RANDBETWEEN(3800,4910))))</f>
        <v>171678887.37530333</v>
      </c>
      <c r="B10176">
        <v>191439280.08959585</v>
      </c>
    </row>
    <row r="10177" spans="1:2" x14ac:dyDescent="0.25">
      <c r="A10177">
        <f ca="1">33600.9705423132*(((RANDBETWEEN(3800,4910))))</f>
        <v>153287627.61403292</v>
      </c>
      <c r="B10177">
        <v>170705450.95003182</v>
      </c>
    </row>
    <row r="10178" spans="1:2" x14ac:dyDescent="0.25">
      <c r="A10178">
        <f ca="1">28245.1066016345*(((RANDBETWEEN(3800,4910))))</f>
        <v>118318751.55424675</v>
      </c>
      <c r="B10178">
        <v>158313767.80118436</v>
      </c>
    </row>
    <row r="10179" spans="1:2" x14ac:dyDescent="0.25">
      <c r="A10179">
        <f ca="1">32119.0131790528*(((RANDBETWEEN(3800,4910))))</f>
        <v>125874412.64870803</v>
      </c>
      <c r="B10179">
        <v>144281632.37864986</v>
      </c>
    </row>
    <row r="10180" spans="1:2" x14ac:dyDescent="0.25">
      <c r="A10180">
        <f ca="1">31118.6773388845*(((RANDBETWEEN(3800,4910))))</f>
        <v>135055059.65075859</v>
      </c>
      <c r="B10180">
        <v>153234621.32904655</v>
      </c>
    </row>
    <row r="10181" spans="1:2" x14ac:dyDescent="0.25">
      <c r="A10181">
        <f ca="1">40286.7558167393*(((RANDBETWEEN(3800,4910))))</f>
        <v>186245672.14078569</v>
      </c>
      <c r="B10181">
        <v>181329257.72331402</v>
      </c>
    </row>
    <row r="10182" spans="1:2" x14ac:dyDescent="0.25">
      <c r="A10182">
        <f ca="1">31425.1916334222*(((RANDBETWEEN(3800,4910))))</f>
        <v>142638944.82410318</v>
      </c>
      <c r="B10182">
        <v>150285277.25109762</v>
      </c>
    </row>
    <row r="10183" spans="1:2" x14ac:dyDescent="0.25">
      <c r="A10183">
        <f ca="1">33716.8218954016*(((RANDBETWEEN(3800,4910))))</f>
        <v>136822863.25153965</v>
      </c>
      <c r="B10183">
        <v>145440208.49085552</v>
      </c>
    </row>
    <row r="10184" spans="1:2" x14ac:dyDescent="0.25">
      <c r="A10184">
        <f ca="1">33390.8886863451*(((RANDBETWEEN(3800,4910))))</f>
        <v>160042529.47365195</v>
      </c>
      <c r="B10184">
        <v>189969367.0513663</v>
      </c>
    </row>
    <row r="10185" spans="1:2" x14ac:dyDescent="0.25">
      <c r="A10185">
        <f ca="1">30856.6605006858*(((RANDBETWEEN(3800,4910))))</f>
        <v>119106709.53264707</v>
      </c>
      <c r="B10185">
        <v>186215747.56929165</v>
      </c>
    </row>
    <row r="10186" spans="1:2" x14ac:dyDescent="0.25">
      <c r="A10186">
        <f ca="1">32293.1857735532*(((RANDBETWEEN(3800,4910))))</f>
        <v>127784136.10594982</v>
      </c>
      <c r="B10186">
        <v>178076305.50061795</v>
      </c>
    </row>
    <row r="10187" spans="1:2" x14ac:dyDescent="0.25">
      <c r="A10187">
        <f ca="1">39825.9298139758*(((RANDBETWEEN(3800,4910))))</f>
        <v>162688923.29009113</v>
      </c>
      <c r="B10187">
        <v>160216889.15036005</v>
      </c>
    </row>
    <row r="10188" spans="1:2" x14ac:dyDescent="0.25">
      <c r="A10188">
        <f ca="1">36005.685523886*(((RANDBETWEEN(3800,4910))))</f>
        <v>158316999.24852666</v>
      </c>
      <c r="B10188">
        <v>169597279.92714697</v>
      </c>
    </row>
    <row r="10189" spans="1:2" x14ac:dyDescent="0.25">
      <c r="A10189">
        <f ca="1">35104.564469591*(((RANDBETWEEN(3800,4910))))</f>
        <v>145332896.90410656</v>
      </c>
      <c r="B10189">
        <v>187927648.62345529</v>
      </c>
    </row>
    <row r="10190" spans="1:2" x14ac:dyDescent="0.25">
      <c r="A10190">
        <f ca="1">38104.7463834191*(((RANDBETWEEN(3800,4910))))</f>
        <v>149180082.09108573</v>
      </c>
      <c r="B10190">
        <v>171381970.35209936</v>
      </c>
    </row>
    <row r="10191" spans="1:2" x14ac:dyDescent="0.25">
      <c r="A10191">
        <f ca="1">32647.3510083159*(((RANDBETWEEN(3800,4910))))</f>
        <v>136629163.96980187</v>
      </c>
      <c r="B10191">
        <v>159705300.12498784</v>
      </c>
    </row>
    <row r="10192" spans="1:2" x14ac:dyDescent="0.25">
      <c r="A10192">
        <f ca="1">35851.5104992108*(((RANDBETWEEN(3800,4910))))</f>
        <v>162299788.02992746</v>
      </c>
      <c r="B10192">
        <v>186863521.51298869</v>
      </c>
    </row>
    <row r="10193" spans="1:2" x14ac:dyDescent="0.25">
      <c r="A10193">
        <f ca="1">37026.4440620826*(((RANDBETWEEN(3800,4910))))</f>
        <v>146402559.8214747</v>
      </c>
      <c r="B10193">
        <v>155189568.38886991</v>
      </c>
    </row>
    <row r="10194" spans="1:2" x14ac:dyDescent="0.25">
      <c r="A10194">
        <f ca="1">35699.6976098155*(((RANDBETWEEN(3800,4910))))</f>
        <v>145654766.24804723</v>
      </c>
      <c r="B10194">
        <v>175113319.97483119</v>
      </c>
    </row>
    <row r="10195" spans="1:2" x14ac:dyDescent="0.25">
      <c r="A10195">
        <f ca="1">34471.747017417*(((RANDBETWEEN(3800,4910))))</f>
        <v>169118390.86744785</v>
      </c>
      <c r="B10195">
        <v>153382005.56838006</v>
      </c>
    </row>
    <row r="10196" spans="1:2" x14ac:dyDescent="0.25">
      <c r="A10196">
        <f ca="1">32104.8318699788*(((RANDBETWEEN(3800,4910))))</f>
        <v>156703684.3573665</v>
      </c>
      <c r="B10196">
        <v>143375924.69987321</v>
      </c>
    </row>
    <row r="10197" spans="1:2" x14ac:dyDescent="0.25">
      <c r="A10197">
        <f ca="1">32190.532728015*(((RANDBETWEEN(3800,4910))))</f>
        <v>137421384.21589607</v>
      </c>
      <c r="B10197">
        <v>199252457.70364451</v>
      </c>
    </row>
    <row r="10198" spans="1:2" x14ac:dyDescent="0.25">
      <c r="A10198">
        <f ca="1">32960.4048761342*(((RANDBETWEEN(3800,4910))))</f>
        <v>127787489.70477211</v>
      </c>
      <c r="B10198">
        <v>146034953.75322855</v>
      </c>
    </row>
    <row r="10199" spans="1:2" x14ac:dyDescent="0.25">
      <c r="A10199">
        <f ca="1">30452.7102573678*(((RANDBETWEEN(3800,4910))))</f>
        <v>136763121.76583874</v>
      </c>
      <c r="B10199">
        <v>189996878.85296255</v>
      </c>
    </row>
    <row r="10200" spans="1:2" x14ac:dyDescent="0.25">
      <c r="A10200">
        <f ca="1">29419.7087527711*(((RANDBETWEEN(3800,4910))))</f>
        <v>113471816.65943795</v>
      </c>
      <c r="B10200">
        <v>187666220.3024241</v>
      </c>
    </row>
    <row r="10201" spans="1:2" x14ac:dyDescent="0.25">
      <c r="A10201">
        <f ca="1">29800.7229762792*(((RANDBETWEEN(3800,4910))))</f>
        <v>116997638.40487203</v>
      </c>
      <c r="B10201">
        <v>176447473.21757242</v>
      </c>
    </row>
    <row r="10202" spans="1:2" x14ac:dyDescent="0.25">
      <c r="A10202">
        <f ca="1">37186.2624078947*(((RANDBETWEEN(3800,4910))))</f>
        <v>150753107.80160502</v>
      </c>
      <c r="B10202">
        <v>170718229.72769678</v>
      </c>
    </row>
    <row r="10203" spans="1:2" x14ac:dyDescent="0.25">
      <c r="A10203">
        <f ca="1">32454.8320008833*(((RANDBETWEEN(3800,4910))))</f>
        <v>145008189.37994641</v>
      </c>
      <c r="B10203">
        <v>165780445.63402253</v>
      </c>
    </row>
    <row r="10204" spans="1:2" x14ac:dyDescent="0.25">
      <c r="A10204">
        <f ca="1">37754.8371329073*(((RANDBETWEEN(3800,4910))))</f>
        <v>152265258.15701514</v>
      </c>
      <c r="B10204">
        <v>191083254.29381856</v>
      </c>
    </row>
    <row r="10205" spans="1:2" x14ac:dyDescent="0.25">
      <c r="A10205">
        <f ca="1">35503.2970137321*(((RANDBETWEEN(3800,4910))))</f>
        <v>146664119.96372744</v>
      </c>
      <c r="B10205">
        <v>192648226.75940144</v>
      </c>
    </row>
    <row r="10206" spans="1:2" x14ac:dyDescent="0.25">
      <c r="A10206">
        <f ca="1">30588.4819400176*(((RANDBETWEEN(3800,4910))))</f>
        <v>128777508.9674743</v>
      </c>
      <c r="B10206">
        <v>161197764.60069117</v>
      </c>
    </row>
    <row r="10207" spans="1:2" x14ac:dyDescent="0.25">
      <c r="A10207">
        <f ca="1">33394.3488544372*(((RANDBETWEEN(3800,4910))))</f>
        <v>139888927.35123762</v>
      </c>
      <c r="B10207">
        <v>190466520.33278823</v>
      </c>
    </row>
    <row r="10208" spans="1:2" x14ac:dyDescent="0.25">
      <c r="A10208">
        <f ca="1">33505.5108794822*(((RANDBETWEEN(3800,4910))))</f>
        <v>151712953.26229548</v>
      </c>
      <c r="B10208">
        <v>147365595.85673636</v>
      </c>
    </row>
    <row r="10209" spans="1:2" x14ac:dyDescent="0.25">
      <c r="A10209">
        <f ca="1">32921.8474401731*(((RANDBETWEEN(3800,4910))))</f>
        <v>152921981.35960424</v>
      </c>
      <c r="B10209">
        <v>178263394.41344726</v>
      </c>
    </row>
    <row r="10210" spans="1:2" x14ac:dyDescent="0.25">
      <c r="A10210">
        <f ca="1">35281.0804888685*(((RANDBETWEEN(3800,4910))))</f>
        <v>148568629.93862543</v>
      </c>
      <c r="B10210">
        <v>151590649.3536467</v>
      </c>
    </row>
    <row r="10211" spans="1:2" x14ac:dyDescent="0.25">
      <c r="A10211">
        <f ca="1">37411.0992048885*(((RANDBETWEEN(3800,4910))))</f>
        <v>148746530.43863669</v>
      </c>
      <c r="B10211">
        <v>166998066.46197987</v>
      </c>
    </row>
    <row r="10212" spans="1:2" x14ac:dyDescent="0.25">
      <c r="A10212">
        <f ca="1">42910.3123460656*(((RANDBETWEEN(3800,4910))))</f>
        <v>187432244.32761461</v>
      </c>
      <c r="B10212">
        <v>160452521.43944612</v>
      </c>
    </row>
    <row r="10213" spans="1:2" x14ac:dyDescent="0.25">
      <c r="A10213">
        <f ca="1">32554.7126383789*(((RANDBETWEEN(3800,4910))))</f>
        <v>156230065.95158041</v>
      </c>
      <c r="B10213">
        <v>166492639.94299263</v>
      </c>
    </row>
    <row r="10214" spans="1:2" x14ac:dyDescent="0.25">
      <c r="A10214">
        <f ca="1">40745.5278219899*(((RANDBETWEEN(3800,4910))))</f>
        <v>192237400.26414847</v>
      </c>
      <c r="B10214">
        <v>175226798.61292288</v>
      </c>
    </row>
    <row r="10215" spans="1:2" x14ac:dyDescent="0.25">
      <c r="A10215">
        <f ca="1">29316.206746792*(((RANDBETWEEN(3800,4910))))</f>
        <v>138870871.35955393</v>
      </c>
      <c r="B10215">
        <v>152086497.96401671</v>
      </c>
    </row>
    <row r="10216" spans="1:2" x14ac:dyDescent="0.25">
      <c r="A10216">
        <f ca="1">30672.9522933861*(((RANDBETWEEN(3800,4910))))</f>
        <v>119133746.70751168</v>
      </c>
      <c r="B10216">
        <v>145979833.49360403</v>
      </c>
    </row>
    <row r="10217" spans="1:2" x14ac:dyDescent="0.25">
      <c r="A10217">
        <f ca="1">30084.5304357842*(((RANDBETWEEN(3800,4910))))</f>
        <v>137817233.92632726</v>
      </c>
      <c r="B10217">
        <v>153691141.69765362</v>
      </c>
    </row>
    <row r="10218" spans="1:2" x14ac:dyDescent="0.25">
      <c r="A10218">
        <f ca="1">30880.5465605891*(((RANDBETWEEN(3800,4910))))</f>
        <v>128339551.5058085</v>
      </c>
      <c r="B10218">
        <v>142974057.68711442</v>
      </c>
    </row>
    <row r="10219" spans="1:2" x14ac:dyDescent="0.25">
      <c r="A10219">
        <f ca="1">35891.9951200548*(((RANDBETWEEN(3800,4910))))</f>
        <v>147157179.99222478</v>
      </c>
      <c r="B10219">
        <v>158681520.1802212</v>
      </c>
    </row>
    <row r="10220" spans="1:2" x14ac:dyDescent="0.25">
      <c r="A10220">
        <f ca="1">33949.7861438294*(((RANDBETWEEN(3800,4910))))</f>
        <v>166082353.81561321</v>
      </c>
      <c r="B10220">
        <v>165140889.32231882</v>
      </c>
    </row>
    <row r="10221" spans="1:2" x14ac:dyDescent="0.25">
      <c r="A10221">
        <f ca="1">30687.6517635396*(((RANDBETWEEN(3800,4910))))</f>
        <v>133706098.73374194</v>
      </c>
      <c r="B10221">
        <v>165259807.47127241</v>
      </c>
    </row>
    <row r="10222" spans="1:2" x14ac:dyDescent="0.25">
      <c r="A10222">
        <f ca="1">41099.1640276698*(((RANDBETWEEN(3800,4910))))</f>
        <v>197481483.15295339</v>
      </c>
      <c r="B10222">
        <v>144071659.36613166</v>
      </c>
    </row>
    <row r="10223" spans="1:2" x14ac:dyDescent="0.25">
      <c r="A10223">
        <f ca="1">32643.2818179984*(((RANDBETWEEN(3800,4910))))</f>
        <v>124436190.29021004</v>
      </c>
      <c r="B10223">
        <v>162953582.53680229</v>
      </c>
    </row>
    <row r="10224" spans="1:2" x14ac:dyDescent="0.25">
      <c r="A10224">
        <f ca="1">36996.2145162231*(((RANDBETWEEN(3800,4910))))</f>
        <v>169368670.05526945</v>
      </c>
      <c r="B10224">
        <v>175427686.00907105</v>
      </c>
    </row>
    <row r="10225" spans="1:2" x14ac:dyDescent="0.25">
      <c r="A10225">
        <f ca="1">40108.5836217749*(((RANDBETWEEN(3800,4910))))</f>
        <v>178964500.12035981</v>
      </c>
      <c r="B10225">
        <v>159334405.41968566</v>
      </c>
    </row>
    <row r="10226" spans="1:2" x14ac:dyDescent="0.25">
      <c r="A10226">
        <f ca="1">29686.6315789886*(((RANDBETWEEN(3800,4910))))</f>
        <v>136885058.21071646</v>
      </c>
      <c r="B10226">
        <v>174616990.60044232</v>
      </c>
    </row>
    <row r="10227" spans="1:2" x14ac:dyDescent="0.25">
      <c r="A10227">
        <f ca="1">32223.6915176893*(((RANDBETWEEN(3800,4910))))</f>
        <v>156381574.93534613</v>
      </c>
      <c r="B10227">
        <v>189489435.4065783</v>
      </c>
    </row>
    <row r="10228" spans="1:2" x14ac:dyDescent="0.25">
      <c r="A10228">
        <f ca="1">31533.0702109981*(((RANDBETWEEN(3800,4910))))</f>
        <v>120014865.22305907</v>
      </c>
      <c r="B10228">
        <v>181497483.59902906</v>
      </c>
    </row>
    <row r="10229" spans="1:2" x14ac:dyDescent="0.25">
      <c r="A10229">
        <f ca="1">37036.0337767384*(((RANDBETWEEN(3800,4910))))</f>
        <v>172847169.63603789</v>
      </c>
      <c r="B10229">
        <v>158051696.60980648</v>
      </c>
    </row>
    <row r="10230" spans="1:2" x14ac:dyDescent="0.25">
      <c r="A10230">
        <f ca="1">31341.8661142717*(((RANDBETWEEN(3800,4910))))</f>
        <v>135866989.60536778</v>
      </c>
      <c r="B10230">
        <v>145792883.19291031</v>
      </c>
    </row>
    <row r="10231" spans="1:2" x14ac:dyDescent="0.25">
      <c r="A10231">
        <f ca="1">31225.1124580275*(((RANDBETWEEN(3800,4910))))</f>
        <v>152191198.12042588</v>
      </c>
      <c r="B10231">
        <v>184710291.42976052</v>
      </c>
    </row>
    <row r="10232" spans="1:2" x14ac:dyDescent="0.25">
      <c r="A10232">
        <f ca="1">32347.3881074001*(((RANDBETWEEN(3800,4910))))</f>
        <v>137993957.66616887</v>
      </c>
      <c r="B10232">
        <v>173270547.04352531</v>
      </c>
    </row>
    <row r="10233" spans="1:2" x14ac:dyDescent="0.25">
      <c r="A10233">
        <f ca="1">40213.1544070334*(((RANDBETWEEN(3800,4910))))</f>
        <v>154498939.23182252</v>
      </c>
      <c r="B10233">
        <v>159508580.88594338</v>
      </c>
    </row>
    <row r="10234" spans="1:2" x14ac:dyDescent="0.25">
      <c r="A10234">
        <f ca="1">38447.5582513901*(((RANDBETWEEN(3800,4910))))</f>
        <v>148715155.31637681</v>
      </c>
      <c r="B10234">
        <v>178645722.39497668</v>
      </c>
    </row>
    <row r="10235" spans="1:2" x14ac:dyDescent="0.25">
      <c r="A10235">
        <f ca="1">33774.929375967*(((RANDBETWEEN(3800,4910))))</f>
        <v>161173962.98211434</v>
      </c>
      <c r="B10235">
        <v>151201696.44509646</v>
      </c>
    </row>
    <row r="10236" spans="1:2" x14ac:dyDescent="0.25">
      <c r="A10236">
        <f ca="1">38811.1152124883*(((RANDBETWEEN(3800,4910))))</f>
        <v>155283271.9651655</v>
      </c>
      <c r="B10236">
        <v>180255226.19100255</v>
      </c>
    </row>
    <row r="10237" spans="1:2" x14ac:dyDescent="0.25">
      <c r="A10237">
        <f ca="1">32105.1069739313*(((RANDBETWEEN(3800,4910))))</f>
        <v>127232538.93768975</v>
      </c>
      <c r="B10237">
        <v>165730925.42407179</v>
      </c>
    </row>
    <row r="10238" spans="1:2" x14ac:dyDescent="0.25">
      <c r="A10238">
        <f ca="1">30518.3287043628*(((RANDBETWEEN(3800,4910))))</f>
        <v>144199103.1281144</v>
      </c>
      <c r="B10238">
        <v>185436057.71917447</v>
      </c>
    </row>
    <row r="10239" spans="1:2" x14ac:dyDescent="0.25">
      <c r="A10239">
        <f ca="1">33909.6214216115*(((RANDBETWEEN(3800,4910))))</f>
        <v>131806698.46580377</v>
      </c>
      <c r="B10239">
        <v>166883094.48265818</v>
      </c>
    </row>
    <row r="10240" spans="1:2" x14ac:dyDescent="0.25">
      <c r="A10240">
        <f ca="1">32936.4142380884*(((RANDBETWEEN(3800,4910))))</f>
        <v>159181690.01268128</v>
      </c>
      <c r="B10240">
        <v>144500915.67677164</v>
      </c>
    </row>
    <row r="10241" spans="1:2" x14ac:dyDescent="0.25">
      <c r="A10241">
        <f ca="1">30162.4517185545*(((RANDBETWEEN(3800,4910))))</f>
        <v>115552352.53378247</v>
      </c>
      <c r="B10241">
        <v>148941021.96400046</v>
      </c>
    </row>
    <row r="10242" spans="1:2" x14ac:dyDescent="0.25">
      <c r="A10242">
        <f ca="1">29994.910249123*(((RANDBETWEEN(3800,4910))))</f>
        <v>125408719.75158314</v>
      </c>
      <c r="B10242">
        <v>148671437.65186918</v>
      </c>
    </row>
    <row r="10243" spans="1:2" x14ac:dyDescent="0.25">
      <c r="A10243">
        <f ca="1">34737.1688454771*(((RANDBETWEEN(3800,4910))))</f>
        <v>151037210.14013448</v>
      </c>
      <c r="B10243">
        <v>162395637.33689165</v>
      </c>
    </row>
    <row r="10244" spans="1:2" x14ac:dyDescent="0.25">
      <c r="A10244">
        <f ca="1">41169.8733838369*(((RANDBETWEEN(3800,4910))))</f>
        <v>184317523.13943794</v>
      </c>
      <c r="B10244">
        <v>200535388.52277997</v>
      </c>
    </row>
    <row r="10245" spans="1:2" x14ac:dyDescent="0.25">
      <c r="A10245">
        <f ca="1">33277.4645739072*(((RANDBETWEEN(3800,4910))))</f>
        <v>135073228.7054894</v>
      </c>
      <c r="B10245">
        <v>146908521.03067073</v>
      </c>
    </row>
    <row r="10246" spans="1:2" x14ac:dyDescent="0.25">
      <c r="A10246">
        <f ca="1">30136.4246909707*(((RANDBETWEEN(3800,4910))))</f>
        <v>124222342.57618108</v>
      </c>
      <c r="B10246">
        <v>149591971.71677852</v>
      </c>
    </row>
    <row r="10247" spans="1:2" x14ac:dyDescent="0.25">
      <c r="A10247">
        <f ca="1">28673.4938264395*(((RANDBETWEEN(3800,4910))))</f>
        <v>115869588.55264187</v>
      </c>
      <c r="B10247">
        <v>181903639.57951659</v>
      </c>
    </row>
    <row r="10248" spans="1:2" x14ac:dyDescent="0.25">
      <c r="A10248">
        <f ca="1">33104.2838930407*(((RANDBETWEEN(3800,4910))))</f>
        <v>141189770.80381849</v>
      </c>
      <c r="B10248">
        <v>190060360.06895846</v>
      </c>
    </row>
    <row r="10249" spans="1:2" x14ac:dyDescent="0.25">
      <c r="A10249">
        <f ca="1">33204.0095044309*(((RANDBETWEEN(3800,4910))))</f>
        <v>152074363.53029367</v>
      </c>
      <c r="B10249">
        <v>158848892.97007787</v>
      </c>
    </row>
    <row r="10250" spans="1:2" x14ac:dyDescent="0.25">
      <c r="A10250">
        <f ca="1">40594.2095512641*(((RANDBETWEEN(3800,4910))))</f>
        <v>158276823.04037875</v>
      </c>
      <c r="B10250">
        <v>148447844.97522461</v>
      </c>
    </row>
    <row r="10251" spans="1:2" x14ac:dyDescent="0.25">
      <c r="A10251">
        <f ca="1">31708.2274706968*(((RANDBETWEEN(3800,4910))))</f>
        <v>135203881.93505129</v>
      </c>
      <c r="B10251">
        <v>165864681.65299875</v>
      </c>
    </row>
    <row r="10252" spans="1:2" x14ac:dyDescent="0.25">
      <c r="A10252">
        <f ca="1">32479.6990274471*(((RANDBETWEEN(3800,4910))))</f>
        <v>152914423.02122074</v>
      </c>
      <c r="B10252">
        <v>148192777.90015402</v>
      </c>
    </row>
    <row r="10253" spans="1:2" x14ac:dyDescent="0.25">
      <c r="A10253">
        <f ca="1">32116.5353264952*(((RANDBETWEEN(3800,4910))))</f>
        <v>155829429.40415478</v>
      </c>
      <c r="B10253">
        <v>195928694.07376647</v>
      </c>
    </row>
    <row r="10254" spans="1:2" x14ac:dyDescent="0.25">
      <c r="A10254">
        <f ca="1">28179.989776641*(((RANDBETWEEN(3800,4910))))</f>
        <v>133770411.46971501</v>
      </c>
      <c r="B10254">
        <v>148674858.90545818</v>
      </c>
    </row>
    <row r="10255" spans="1:2" x14ac:dyDescent="0.25">
      <c r="A10255">
        <f ca="1">27897.4890952497*(((RANDBETWEEN(3800,4910))))</f>
        <v>134131127.56996058</v>
      </c>
      <c r="B10255">
        <v>177307185.95485121</v>
      </c>
    </row>
    <row r="10256" spans="1:2" x14ac:dyDescent="0.25">
      <c r="A10256">
        <f ca="1">30924.5698044006*(((RANDBETWEEN(3800,4910))))</f>
        <v>146675234.58227196</v>
      </c>
      <c r="B10256">
        <v>183688510.89786401</v>
      </c>
    </row>
    <row r="10257" spans="1:2" x14ac:dyDescent="0.25">
      <c r="A10257">
        <f ca="1">31282.4559851022*(((RANDBETWEEN(3800,4910))))</f>
        <v>130009887.07408492</v>
      </c>
      <c r="B10257">
        <v>143848149.51045328</v>
      </c>
    </row>
    <row r="10258" spans="1:2" x14ac:dyDescent="0.25">
      <c r="A10258">
        <f ca="1">32194.4362036573*(((RANDBETWEEN(3800,4910))))</f>
        <v>135184437.61915708</v>
      </c>
      <c r="B10258">
        <v>147257840.89194655</v>
      </c>
    </row>
    <row r="10259" spans="1:2" x14ac:dyDescent="0.25">
      <c r="A10259">
        <f ca="1">42392.5535784881*(((RANDBETWEEN(3800,4910))))</f>
        <v>166475557.90272287</v>
      </c>
      <c r="B10259">
        <v>145294666.58722925</v>
      </c>
    </row>
    <row r="10260" spans="1:2" x14ac:dyDescent="0.25">
      <c r="A10260">
        <f ca="1">39535.0383647892*(((RANDBETWEEN(3800,4910))))</f>
        <v>191626330.95413327</v>
      </c>
      <c r="B10260">
        <v>184686846.65941533</v>
      </c>
    </row>
    <row r="10261" spans="1:2" x14ac:dyDescent="0.25">
      <c r="A10261">
        <f ca="1">31035.165229441*(((RANDBETWEEN(3800,4910))))</f>
        <v>128578689.54557408</v>
      </c>
      <c r="B10261">
        <v>151251019.6599544</v>
      </c>
    </row>
    <row r="10262" spans="1:2" x14ac:dyDescent="0.25">
      <c r="A10262">
        <f ca="1">35207.5065709416*(((RANDBETWEEN(3800,4910))))</f>
        <v>156215706.65526798</v>
      </c>
      <c r="B10262">
        <v>159608066.85169047</v>
      </c>
    </row>
    <row r="10263" spans="1:2" x14ac:dyDescent="0.25">
      <c r="A10263">
        <f ca="1">30269.8044125974*(((RANDBETWEEN(3800,4910))))</f>
        <v>146687472.18344697</v>
      </c>
      <c r="B10263">
        <v>196304797.41449594</v>
      </c>
    </row>
    <row r="10264" spans="1:2" x14ac:dyDescent="0.25">
      <c r="A10264">
        <f ca="1">30599.1391997967*(((RANDBETWEEN(3800,4910))))</f>
        <v>149323799.29500788</v>
      </c>
      <c r="B10264">
        <v>175040009.17062122</v>
      </c>
    </row>
    <row r="10265" spans="1:2" x14ac:dyDescent="0.25">
      <c r="A10265">
        <f ca="1">35377.8879583635*(((RANDBETWEEN(3800,4910))))</f>
        <v>148728640.97696036</v>
      </c>
      <c r="B10265">
        <v>183156729.66527271</v>
      </c>
    </row>
    <row r="10266" spans="1:2" x14ac:dyDescent="0.25">
      <c r="A10266">
        <f ca="1">38068.1950701104*(((RANDBETWEEN(3800,4910))))</f>
        <v>157830736.7606777</v>
      </c>
      <c r="B10266">
        <v>147665580.38216972</v>
      </c>
    </row>
    <row r="10267" spans="1:2" x14ac:dyDescent="0.25">
      <c r="A10267">
        <f ca="1">34819.3875285802*(((RANDBETWEEN(3800,4910))))</f>
        <v>170510540.7274574</v>
      </c>
      <c r="B10267">
        <v>158011126.2219063</v>
      </c>
    </row>
    <row r="10268" spans="1:2" x14ac:dyDescent="0.25">
      <c r="A10268">
        <f ca="1">33270.3874688401*(((RANDBETWEEN(3800,4910))))</f>
        <v>141299335.58016405</v>
      </c>
      <c r="B10268">
        <v>150110523.66854</v>
      </c>
    </row>
    <row r="10269" spans="1:2" x14ac:dyDescent="0.25">
      <c r="A10269">
        <f ca="1">40035.106115128*(((RANDBETWEEN(3800,4910))))</f>
        <v>161301442.53785062</v>
      </c>
      <c r="B10269">
        <v>185242466.88052359</v>
      </c>
    </row>
    <row r="10270" spans="1:2" x14ac:dyDescent="0.25">
      <c r="A10270">
        <f ca="1">33281.7356777965*(((RANDBETWEEN(3800,4910))))</f>
        <v>151531742.54100767</v>
      </c>
      <c r="B10270">
        <v>186026435.44455329</v>
      </c>
    </row>
    <row r="10271" spans="1:2" x14ac:dyDescent="0.25">
      <c r="A10271">
        <f ca="1">31662.6270099708*(((RANDBETWEEN(3800,4910))))</f>
        <v>121996101.86941731</v>
      </c>
      <c r="B10271">
        <v>150475103.43571907</v>
      </c>
    </row>
    <row r="10272" spans="1:2" x14ac:dyDescent="0.25">
      <c r="A10272">
        <f ca="1">32406.6770061033*(((RANDBETWEEN(3800,4910))))</f>
        <v>155746489.69133264</v>
      </c>
      <c r="B10272">
        <v>201874442.8012225</v>
      </c>
    </row>
    <row r="10273" spans="1:2" x14ac:dyDescent="0.25">
      <c r="A10273">
        <f ca="1">30327.8158008019*(((RANDBETWEEN(3800,4910))))</f>
        <v>120067822.75537467</v>
      </c>
      <c r="B10273">
        <v>149236322.56880379</v>
      </c>
    </row>
    <row r="10274" spans="1:2" x14ac:dyDescent="0.25">
      <c r="A10274">
        <f ca="1">31546.7456628829*(((RANDBETWEEN(3800,4910))))</f>
        <v>143506146.0204545</v>
      </c>
      <c r="B10274">
        <v>144243533.26994681</v>
      </c>
    </row>
    <row r="10275" spans="1:2" x14ac:dyDescent="0.25">
      <c r="A10275">
        <f ca="1">31966.5242587104*(((RANDBETWEEN(3800,4910))))</f>
        <v>138926514.42835557</v>
      </c>
      <c r="B10275">
        <v>202435985.32133877</v>
      </c>
    </row>
    <row r="10276" spans="1:2" x14ac:dyDescent="0.25">
      <c r="A10276">
        <f ca="1">40096.1699773335*(((RANDBETWEEN(3800,4910))))</f>
        <v>164233912.22715786</v>
      </c>
      <c r="B10276">
        <v>192474932.63676524</v>
      </c>
    </row>
    <row r="10277" spans="1:2" x14ac:dyDescent="0.25">
      <c r="A10277">
        <f ca="1">36540.9112444655*(((RANDBETWEEN(3800,4910))))</f>
        <v>155006545.49902251</v>
      </c>
      <c r="B10277">
        <v>175360567.81925029</v>
      </c>
    </row>
    <row r="10278" spans="1:2" x14ac:dyDescent="0.25">
      <c r="A10278">
        <f ca="1">29888.843259436*(((RANDBETWEEN(3800,4910))))</f>
        <v>128312804.11275861</v>
      </c>
      <c r="B10278">
        <v>156355225.68589553</v>
      </c>
    </row>
    <row r="10279" spans="1:2" x14ac:dyDescent="0.25">
      <c r="A10279">
        <f ca="1">39463.0476294967*(((RANDBETWEEN(3800,4910))))</f>
        <v>152524679.08800483</v>
      </c>
      <c r="B10279">
        <v>167431505.01422226</v>
      </c>
    </row>
    <row r="10280" spans="1:2" x14ac:dyDescent="0.25">
      <c r="A10280">
        <f ca="1">31229.4534589375*(((RANDBETWEEN(3800,4910))))</f>
        <v>134692632.76839754</v>
      </c>
      <c r="B10280">
        <v>186698108.39742294</v>
      </c>
    </row>
    <row r="10281" spans="1:2" x14ac:dyDescent="0.25">
      <c r="A10281">
        <f ca="1">33385.4477956118*(((RANDBETWEEN(3800,4910))))</f>
        <v>157512542.69969636</v>
      </c>
      <c r="B10281">
        <v>154004627.61297673</v>
      </c>
    </row>
    <row r="10282" spans="1:2" x14ac:dyDescent="0.25">
      <c r="A10282">
        <f ca="1">34301.4506043394*(((RANDBETWEEN(3800,4910))))</f>
        <v>153910608.86167094</v>
      </c>
      <c r="B10282">
        <v>181879282.26733381</v>
      </c>
    </row>
    <row r="10283" spans="1:2" x14ac:dyDescent="0.25">
      <c r="A10283">
        <f ca="1">29105.2925723528*(((RANDBETWEEN(3800,4910))))</f>
        <v>131090237.74587718</v>
      </c>
      <c r="B10283">
        <v>146231596.09043676</v>
      </c>
    </row>
    <row r="10284" spans="1:2" x14ac:dyDescent="0.25">
      <c r="A10284">
        <f ca="1">32677.6047209156*(((RANDBETWEEN(3800,4910))))</f>
        <v>140873153.95186716</v>
      </c>
      <c r="B10284">
        <v>178087467.90734276</v>
      </c>
    </row>
    <row r="10285" spans="1:2" x14ac:dyDescent="0.25">
      <c r="A10285">
        <f ca="1">40078.5853888636*(((RANDBETWEEN(3800,4910))))</f>
        <v>184121021.27643928</v>
      </c>
      <c r="B10285">
        <v>182669583.3440972</v>
      </c>
    </row>
    <row r="10286" spans="1:2" x14ac:dyDescent="0.25">
      <c r="A10286">
        <f ca="1">32518.9427969519*(((RANDBETWEEN(3800,4910))))</f>
        <v>123734577.3424018</v>
      </c>
      <c r="B10286">
        <v>188956844.56307235</v>
      </c>
    </row>
    <row r="10287" spans="1:2" x14ac:dyDescent="0.25">
      <c r="A10287">
        <f ca="1">32329.0087775383*(((RANDBETWEEN(3800,4910))))</f>
        <v>144122721.13026568</v>
      </c>
      <c r="B10287">
        <v>187622588.94149578</v>
      </c>
    </row>
    <row r="10288" spans="1:2" x14ac:dyDescent="0.25">
      <c r="A10288">
        <f ca="1">29623.7921034803*(((RANDBETWEEN(3800,4910))))</f>
        <v>113636866.50895043</v>
      </c>
      <c r="B10288">
        <v>195859991.81295341</v>
      </c>
    </row>
    <row r="10289" spans="1:2" x14ac:dyDescent="0.25">
      <c r="A10289">
        <f ca="1">30150.1769281792*(((RANDBETWEEN(3800,4910))))</f>
        <v>133685884.49954648</v>
      </c>
      <c r="B10289">
        <v>145823742.89306465</v>
      </c>
    </row>
    <row r="10290" spans="1:2" x14ac:dyDescent="0.25">
      <c r="A10290">
        <f ca="1">28686.4218532219*(((RANDBETWEEN(3800,4910))))</f>
        <v>114229331.81952977</v>
      </c>
      <c r="B10290">
        <v>157847290.57185179</v>
      </c>
    </row>
    <row r="10291" spans="1:2" x14ac:dyDescent="0.25">
      <c r="A10291">
        <f ca="1">32701.7483325161*(((RANDBETWEEN(3800,4910))))</f>
        <v>148989165.40294346</v>
      </c>
      <c r="B10291">
        <v>173178928.85142916</v>
      </c>
    </row>
    <row r="10292" spans="1:2" x14ac:dyDescent="0.25">
      <c r="A10292">
        <f ca="1">36721.074184364*(((RANDBETWEEN(3800,4910))))</f>
        <v>170165457.77034283</v>
      </c>
      <c r="B10292">
        <v>159974867.17891884</v>
      </c>
    </row>
    <row r="10293" spans="1:2" x14ac:dyDescent="0.25">
      <c r="A10293">
        <f ca="1">31983.5947307773*(((RANDBETWEEN(3800,4910))))</f>
        <v>140631866.03122786</v>
      </c>
      <c r="B10293">
        <v>186371375.71422896</v>
      </c>
    </row>
    <row r="10294" spans="1:2" x14ac:dyDescent="0.25">
      <c r="A10294">
        <f ca="1">31207.8673261143*(((RANDBETWEEN(3800,4910))))</f>
        <v>146989055.10599858</v>
      </c>
      <c r="B10294">
        <v>151936742.46542466</v>
      </c>
    </row>
    <row r="10295" spans="1:2" x14ac:dyDescent="0.25">
      <c r="A10295">
        <f ca="1">30747.4907126517*(((RANDBETWEEN(3800,4910))))</f>
        <v>128616753.6510222</v>
      </c>
      <c r="B10295">
        <v>180870561.52588099</v>
      </c>
    </row>
    <row r="10296" spans="1:2" x14ac:dyDescent="0.25">
      <c r="A10296">
        <f ca="1">29222.2718582232*(((RANDBETWEEN(3800,4910))))</f>
        <v>123551765.41656753</v>
      </c>
      <c r="B10296">
        <v>147178780.91736096</v>
      </c>
    </row>
    <row r="10297" spans="1:2" x14ac:dyDescent="0.25">
      <c r="A10297">
        <f ca="1">31964.8652432934*(((RANDBETWEEN(3800,4910))))</f>
        <v>147453923.36731237</v>
      </c>
      <c r="B10297">
        <v>174741938.49184281</v>
      </c>
    </row>
    <row r="10298" spans="1:2" x14ac:dyDescent="0.25">
      <c r="A10298">
        <f ca="1">28969.2526010443*(((RANDBETWEEN(3800,4910))))</f>
        <v>129347712.86366285</v>
      </c>
      <c r="B10298">
        <v>193970736.21917793</v>
      </c>
    </row>
    <row r="10299" spans="1:2" x14ac:dyDescent="0.25">
      <c r="A10299">
        <f ca="1">37081.6290279906*(((RANDBETWEEN(3800,4910))))</f>
        <v>163233330.98121482</v>
      </c>
      <c r="B10299">
        <v>149666074.61641231</v>
      </c>
    </row>
    <row r="10300" spans="1:2" x14ac:dyDescent="0.25">
      <c r="A10300">
        <f ca="1">29108.7930414364*(((RANDBETWEEN(3800,4910))))</f>
        <v>128660865.24314886</v>
      </c>
      <c r="B10300">
        <v>156586637.97578093</v>
      </c>
    </row>
    <row r="10301" spans="1:2" x14ac:dyDescent="0.25">
      <c r="A10301">
        <f ca="1">31643.5646662837*(((RANDBETWEEN(3800,4910))))</f>
        <v>130909427.02441575</v>
      </c>
      <c r="B10301">
        <v>168092402.79082519</v>
      </c>
    </row>
    <row r="10302" spans="1:2" x14ac:dyDescent="0.25">
      <c r="A10302">
        <f ca="1">42282.5923190127*(((RANDBETWEEN(3800,4910))))</f>
        <v>186085688.79597509</v>
      </c>
      <c r="B10302">
        <v>170617494.62977922</v>
      </c>
    </row>
    <row r="10303" spans="1:2" x14ac:dyDescent="0.25">
      <c r="A10303">
        <f ca="1">28677.4329142739*(((RANDBETWEEN(3800,4910))))</f>
        <v>127327802.13937625</v>
      </c>
      <c r="B10303">
        <v>150076784.00903428</v>
      </c>
    </row>
    <row r="10304" spans="1:2" x14ac:dyDescent="0.25">
      <c r="A10304">
        <f ca="1">30787.1531025817*(((RANDBETWEEN(3800,4910))))</f>
        <v>142975539.00838926</v>
      </c>
      <c r="B10304">
        <v>170112871.64591944</v>
      </c>
    </row>
    <row r="10305" spans="1:2" x14ac:dyDescent="0.25">
      <c r="A10305">
        <f ca="1">31246.9551359006*(((RANDBETWEEN(3800,4910))))</f>
        <v>142267386.73375538</v>
      </c>
      <c r="B10305">
        <v>155763996.53909096</v>
      </c>
    </row>
    <row r="10306" spans="1:2" x14ac:dyDescent="0.25">
      <c r="A10306">
        <f ca="1">31338.8263302411*(((RANDBETWEEN(3800,4910))))</f>
        <v>145631525.95663047</v>
      </c>
      <c r="B10306">
        <v>151934745.04961517</v>
      </c>
    </row>
    <row r="10307" spans="1:2" x14ac:dyDescent="0.25">
      <c r="A10307">
        <f ca="1">35762.9902398747*(((RANDBETWEEN(3800,4910))))</f>
        <v>159216832.54792196</v>
      </c>
      <c r="B10307">
        <v>165179358.37762284</v>
      </c>
    </row>
    <row r="10308" spans="1:2" x14ac:dyDescent="0.25">
      <c r="A10308">
        <f ca="1">32075.3504559814*(((RANDBETWEEN(3800,4910))))</f>
        <v>129776867.94490075</v>
      </c>
      <c r="B10308">
        <v>166234422.4266817</v>
      </c>
    </row>
    <row r="10309" spans="1:2" x14ac:dyDescent="0.25">
      <c r="A10309">
        <f ca="1">40065.4774781617*(((RANDBETWEEN(3800,4910))))</f>
        <v>167153172.03889063</v>
      </c>
      <c r="B10309">
        <v>173466976.83392355</v>
      </c>
    </row>
    <row r="10310" spans="1:2" x14ac:dyDescent="0.25">
      <c r="A10310">
        <f ca="1">33757.7065019631*(((RANDBETWEEN(3800,4910))))</f>
        <v>141849882.72124904</v>
      </c>
      <c r="B10310">
        <v>175617585.66016567</v>
      </c>
    </row>
    <row r="10311" spans="1:2" x14ac:dyDescent="0.25">
      <c r="A10311">
        <f ca="1">32322.3217940763*(((RANDBETWEEN(3800,4910))))</f>
        <v>146581729.33613601</v>
      </c>
      <c r="B10311">
        <v>148605836.59754112</v>
      </c>
    </row>
    <row r="10312" spans="1:2" x14ac:dyDescent="0.25">
      <c r="A10312">
        <f ca="1">33387.2181224889*(((RANDBETWEEN(3800,4910))))</f>
        <v>155250564.26957354</v>
      </c>
      <c r="B10312">
        <v>192794642.51751262</v>
      </c>
    </row>
    <row r="10313" spans="1:2" x14ac:dyDescent="0.25">
      <c r="A10313">
        <f ca="1">36335.2763015758*(((RANDBETWEEN(3800,4910))))</f>
        <v>167214941.53985205</v>
      </c>
      <c r="B10313">
        <v>158389152.27766907</v>
      </c>
    </row>
    <row r="10314" spans="1:2" x14ac:dyDescent="0.25">
      <c r="A10314">
        <f ca="1">37714.563477962*(((RANDBETWEEN(3800,4910))))</f>
        <v>173185275.4908013</v>
      </c>
      <c r="B10314">
        <v>167655649.89046741</v>
      </c>
    </row>
    <row r="10315" spans="1:2" x14ac:dyDescent="0.25">
      <c r="A10315">
        <f ca="1">40525.2156298153*(((RANDBETWEEN(3800,4910))))</f>
        <v>190630614.322651</v>
      </c>
      <c r="B10315">
        <v>147508368.04633471</v>
      </c>
    </row>
    <row r="10316" spans="1:2" x14ac:dyDescent="0.25">
      <c r="A10316">
        <f ca="1">32055.6043258903*(((RANDBETWEEN(3800,4910))))</f>
        <v>155341458.56326416</v>
      </c>
      <c r="B10316">
        <v>184333881.07883269</v>
      </c>
    </row>
    <row r="10317" spans="1:2" x14ac:dyDescent="0.25">
      <c r="A10317">
        <f ca="1">43999.2713965731*(((RANDBETWEEN(3800,4910))))</f>
        <v>182860971.92415783</v>
      </c>
      <c r="B10317">
        <v>174403272.78173774</v>
      </c>
    </row>
    <row r="10318" spans="1:2" x14ac:dyDescent="0.25">
      <c r="A10318">
        <f ca="1">40304.2418738036*(((RANDBETWEEN(3800,4910))))</f>
        <v>188623851.96940067</v>
      </c>
      <c r="B10318">
        <v>179609132.46600652</v>
      </c>
    </row>
    <row r="10319" spans="1:2" x14ac:dyDescent="0.25">
      <c r="A10319">
        <f ca="1">40875.1815775593*(((RANDBETWEEN(3800,4910))))</f>
        <v>177520913.59134024</v>
      </c>
      <c r="B10319">
        <v>167800654.05283624</v>
      </c>
    </row>
    <row r="10320" spans="1:2" x14ac:dyDescent="0.25">
      <c r="A10320">
        <f ca="1">30278.3868935053*(((RANDBETWEEN(3800,4910))))</f>
        <v>139916425.83488813</v>
      </c>
      <c r="B10320">
        <v>174333298.20323023</v>
      </c>
    </row>
    <row r="10321" spans="1:2" x14ac:dyDescent="0.25">
      <c r="A10321">
        <f ca="1">32940.8280250382*(((RANDBETWEEN(3800,4910))))</f>
        <v>140163223.24653739</v>
      </c>
      <c r="B10321">
        <v>187810459.40276331</v>
      </c>
    </row>
    <row r="10322" spans="1:2" x14ac:dyDescent="0.25">
      <c r="A10322">
        <f ca="1">30645.5579879477*(((RANDBETWEEN(3800,4910))))</f>
        <v>145351881.53683597</v>
      </c>
      <c r="B10322">
        <v>200916328.96295971</v>
      </c>
    </row>
    <row r="10323" spans="1:2" x14ac:dyDescent="0.25">
      <c r="A10323">
        <f ca="1">30950.5554454949*(((RANDBETWEEN(3800,4910))))</f>
        <v>127701991.7681118</v>
      </c>
      <c r="B10323">
        <v>152479418.49045536</v>
      </c>
    </row>
    <row r="10324" spans="1:2" x14ac:dyDescent="0.25">
      <c r="A10324">
        <f ca="1">31229.2340629976*(((RANDBETWEEN(3800,4910))))</f>
        <v>131100324.59646383</v>
      </c>
      <c r="B10324">
        <v>155644127.80918017</v>
      </c>
    </row>
    <row r="10325" spans="1:2" x14ac:dyDescent="0.25">
      <c r="A10325">
        <f ca="1">30405.7662905429*(((RANDBETWEEN(3800,4910))))</f>
        <v>130349520.08755744</v>
      </c>
      <c r="B10325">
        <v>201113965.98424354</v>
      </c>
    </row>
    <row r="10326" spans="1:2" x14ac:dyDescent="0.25">
      <c r="A10326">
        <f ca="1">37323.0404409227*(((RANDBETWEEN(3800,4910))))</f>
        <v>177545703.37746951</v>
      </c>
      <c r="B10326">
        <v>157691823.28837079</v>
      </c>
    </row>
    <row r="10327" spans="1:2" x14ac:dyDescent="0.25">
      <c r="A10327">
        <f ca="1">32305.2482050476*(((RANDBETWEEN(3800,4910))))</f>
        <v>131514665.44274862</v>
      </c>
      <c r="B10327">
        <v>145336710.69803455</v>
      </c>
    </row>
    <row r="10328" spans="1:2" x14ac:dyDescent="0.25">
      <c r="A10328">
        <f ca="1">40611.602925146*(((RANDBETWEEN(3800,4910))))</f>
        <v>181412030.26662722</v>
      </c>
      <c r="B10328">
        <v>201254903.99194667</v>
      </c>
    </row>
    <row r="10329" spans="1:2" x14ac:dyDescent="0.25">
      <c r="A10329">
        <f ca="1">31613.8696344608*(((RANDBETWEEN(3800,4910))))</f>
        <v>134169262.72865181</v>
      </c>
      <c r="B10329">
        <v>166790679.15421835</v>
      </c>
    </row>
    <row r="10330" spans="1:2" x14ac:dyDescent="0.25">
      <c r="A10330">
        <f ca="1">30400.2769053542*(((RANDBETWEEN(3800,4910))))</f>
        <v>125492343.06530201</v>
      </c>
      <c r="B10330">
        <v>159406276.93727875</v>
      </c>
    </row>
    <row r="10331" spans="1:2" x14ac:dyDescent="0.25">
      <c r="A10331">
        <f ca="1">38038.8240044066*(((RANDBETWEEN(3800,4910))))</f>
        <v>157138381.96220377</v>
      </c>
      <c r="B10331">
        <v>175519817.22645468</v>
      </c>
    </row>
    <row r="10332" spans="1:2" x14ac:dyDescent="0.25">
      <c r="A10332">
        <f ca="1">38239.5727578129*(((RANDBETWEEN(3800,4910))))</f>
        <v>162518184.22070494</v>
      </c>
      <c r="B10332">
        <v>174983686.76057154</v>
      </c>
    </row>
    <row r="10333" spans="1:2" x14ac:dyDescent="0.25">
      <c r="A10333">
        <f ca="1">33909.1298012556*(((RANDBETWEEN(3800,4910))))</f>
        <v>158694727.46987617</v>
      </c>
      <c r="B10333">
        <v>166007386.9038353</v>
      </c>
    </row>
    <row r="10334" spans="1:2" x14ac:dyDescent="0.25">
      <c r="A10334">
        <f ca="1">36157.1167759767*(((RANDBETWEEN(3800,4910))))</f>
        <v>145279295.20587447</v>
      </c>
      <c r="B10334">
        <v>143354688.9001492</v>
      </c>
    </row>
    <row r="10335" spans="1:2" x14ac:dyDescent="0.25">
      <c r="A10335">
        <f ca="1">33152.4332945579*(((RANDBETWEEN(3800,4910))))</f>
        <v>147196803.82783699</v>
      </c>
      <c r="B10335">
        <v>173924253.19839859</v>
      </c>
    </row>
    <row r="10336" spans="1:2" x14ac:dyDescent="0.25">
      <c r="A10336">
        <f ca="1">31464.5269568522*(((RANDBETWEEN(3800,4910))))</f>
        <v>138192202.39449471</v>
      </c>
      <c r="B10336">
        <v>166331744.82715192</v>
      </c>
    </row>
    <row r="10337" spans="1:2" x14ac:dyDescent="0.25">
      <c r="A10337">
        <f ca="1">33168.4039180888*(((RANDBETWEEN(3800,4910))))</f>
        <v>134962235.54270366</v>
      </c>
      <c r="B10337">
        <v>172466764.837116</v>
      </c>
    </row>
    <row r="10338" spans="1:2" x14ac:dyDescent="0.25">
      <c r="A10338">
        <f ca="1">31428.2727786841*(((RANDBETWEEN(3800,4910))))</f>
        <v>126750224.11643291</v>
      </c>
      <c r="B10338">
        <v>146847796.50597543</v>
      </c>
    </row>
    <row r="10339" spans="1:2" x14ac:dyDescent="0.25">
      <c r="A10339">
        <f ca="1">30753.1046385035*(((RANDBETWEEN(3800,4910))))</f>
        <v>124488567.57666227</v>
      </c>
      <c r="B10339">
        <v>186930553.08975312</v>
      </c>
    </row>
    <row r="10340" spans="1:2" x14ac:dyDescent="0.25">
      <c r="A10340">
        <f ca="1">34410.9644537755*(((RANDBETWEEN(3800,4910))))</f>
        <v>167134054.35198778</v>
      </c>
      <c r="B10340">
        <v>164588955.96078476</v>
      </c>
    </row>
    <row r="10341" spans="1:2" x14ac:dyDescent="0.25">
      <c r="A10341">
        <f ca="1">30840.7668274053*(((RANDBETWEEN(3800,4910))))</f>
        <v>130302239.84578745</v>
      </c>
      <c r="B10341">
        <v>161484475.2533657</v>
      </c>
    </row>
    <row r="10342" spans="1:2" x14ac:dyDescent="0.25">
      <c r="A10342">
        <f ca="1">37246.0183698358*(((RANDBETWEEN(3800,4910))))</f>
        <v>174683826.15452981</v>
      </c>
      <c r="B10342">
        <v>196423278.18430915</v>
      </c>
    </row>
    <row r="10343" spans="1:2" x14ac:dyDescent="0.25">
      <c r="A10343">
        <f ca="1">30074.9030484161*(((RANDBETWEEN(3800,4910))))</f>
        <v>126645416.73688</v>
      </c>
      <c r="B10343">
        <v>158710605.82738912</v>
      </c>
    </row>
    <row r="10344" spans="1:2" x14ac:dyDescent="0.25">
      <c r="A10344">
        <f ca="1">33295.1479184184*(((RANDBETWEEN(3800,4910))))</f>
        <v>157819001.13330334</v>
      </c>
      <c r="B10344">
        <v>174343889.55290896</v>
      </c>
    </row>
    <row r="10345" spans="1:2" x14ac:dyDescent="0.25">
      <c r="A10345">
        <f ca="1">33474.602691366*(((RANDBETWEEN(3800,4910))))</f>
        <v>136107734.54309425</v>
      </c>
      <c r="B10345">
        <v>164422674.75420976</v>
      </c>
    </row>
    <row r="10346" spans="1:2" x14ac:dyDescent="0.25">
      <c r="A10346">
        <f ca="1">33882.2401924901*(((RANDBETWEEN(3800,4910))))</f>
        <v>143050818.09269336</v>
      </c>
      <c r="B10346">
        <v>160648591.71168154</v>
      </c>
    </row>
    <row r="10347" spans="1:2" x14ac:dyDescent="0.25">
      <c r="A10347">
        <f ca="1">34954.9089236015*(((RANDBETWEEN(3800,4910))))</f>
        <v>142021794.9565931</v>
      </c>
      <c r="B10347">
        <v>160417507.85925484</v>
      </c>
    </row>
    <row r="10348" spans="1:2" x14ac:dyDescent="0.25">
      <c r="A10348">
        <f ca="1">28962.8123031282*(((RANDBETWEEN(3800,4910))))</f>
        <v>111014459.55789056</v>
      </c>
      <c r="B10348">
        <v>151601293.21185175</v>
      </c>
    </row>
    <row r="10349" spans="1:2" x14ac:dyDescent="0.25">
      <c r="A10349">
        <f ca="1">31893.3912406928*(((RANDBETWEEN(3800,4910))))</f>
        <v>147921548.57433307</v>
      </c>
      <c r="B10349">
        <v>171842360.87990785</v>
      </c>
    </row>
    <row r="10350" spans="1:2" x14ac:dyDescent="0.25">
      <c r="A10350">
        <f ca="1">31155.8344250412*(((RANDBETWEEN(3800,4910))))</f>
        <v>127209271.95744324</v>
      </c>
      <c r="B10350">
        <v>155158076.29594541</v>
      </c>
    </row>
    <row r="10351" spans="1:2" x14ac:dyDescent="0.25">
      <c r="A10351">
        <f ca="1">30584.8128335705*(((RANDBETWEEN(3800,4910))))</f>
        <v>141730022.67076579</v>
      </c>
      <c r="B10351">
        <v>150267737.45157039</v>
      </c>
    </row>
    <row r="10352" spans="1:2" x14ac:dyDescent="0.25">
      <c r="A10352">
        <f ca="1">33013.8830184592*(((RANDBETWEEN(3800,4910))))</f>
        <v>136314322.98321792</v>
      </c>
      <c r="B10352">
        <v>174086183.36082107</v>
      </c>
    </row>
    <row r="10353" spans="1:2" x14ac:dyDescent="0.25">
      <c r="A10353">
        <f ca="1">27720.5200360988*(((RANDBETWEEN(3800,4910))))</f>
        <v>134250478.53482643</v>
      </c>
      <c r="B10353">
        <v>143922711.2573587</v>
      </c>
    </row>
    <row r="10354" spans="1:2" x14ac:dyDescent="0.25">
      <c r="A10354">
        <f ca="1">38261.3916048309*(((RANDBETWEEN(3800,4910))))</f>
        <v>180823336.72443086</v>
      </c>
      <c r="B10354">
        <v>159558077.88505983</v>
      </c>
    </row>
    <row r="10355" spans="1:2" x14ac:dyDescent="0.25">
      <c r="A10355">
        <f ca="1">31300.7428383056*(((RANDBETWEEN(3800,4910))))</f>
        <v>121227777.01275775</v>
      </c>
      <c r="B10355">
        <v>148922230.99330789</v>
      </c>
    </row>
    <row r="10356" spans="1:2" x14ac:dyDescent="0.25">
      <c r="A10356">
        <f ca="1">36819.3392776454*(((RANDBETWEEN(3800,4910))))</f>
        <v>155635347.12660712</v>
      </c>
      <c r="B10356">
        <v>149854001.89124382</v>
      </c>
    </row>
    <row r="10357" spans="1:2" x14ac:dyDescent="0.25">
      <c r="A10357">
        <f ca="1">38263.4449910555*(((RANDBETWEEN(3800,4910))))</f>
        <v>184047170.40697712</v>
      </c>
      <c r="B10357">
        <v>187109664.54189041</v>
      </c>
    </row>
    <row r="10358" spans="1:2" x14ac:dyDescent="0.25">
      <c r="A10358">
        <f ca="1">35163.7646123983*(((RANDBETWEEN(3800,4910))))</f>
        <v>156795226.4066841</v>
      </c>
      <c r="B10358">
        <v>181624193.48512703</v>
      </c>
    </row>
    <row r="10359" spans="1:2" x14ac:dyDescent="0.25">
      <c r="A10359">
        <f ca="1">34102.0708113178*(((RANDBETWEEN(3800,4910))))</f>
        <v>155710055.3244772</v>
      </c>
      <c r="B10359">
        <v>192940830.31012011</v>
      </c>
    </row>
    <row r="10360" spans="1:2" x14ac:dyDescent="0.25">
      <c r="A10360">
        <f ca="1">32197.1849148298*(((RANDBETWEEN(3800,4910))))</f>
        <v>134745218.86856291</v>
      </c>
      <c r="B10360">
        <v>145178962.58481362</v>
      </c>
    </row>
    <row r="10361" spans="1:2" x14ac:dyDescent="0.25">
      <c r="A10361">
        <f ca="1">32382.8521206645*(((RANDBETWEEN(3800,4910))))</f>
        <v>149414479.68474603</v>
      </c>
      <c r="B10361">
        <v>165425223.83152211</v>
      </c>
    </row>
    <row r="10362" spans="1:2" x14ac:dyDescent="0.25">
      <c r="A10362">
        <f ca="1">32529.9210986059*(((RANDBETWEEN(3800,4910))))</f>
        <v>159624322.83085909</v>
      </c>
      <c r="B10362">
        <v>153614204.16468415</v>
      </c>
    </row>
    <row r="10363" spans="1:2" x14ac:dyDescent="0.25">
      <c r="A10363">
        <f ca="1">33284.0006020474*(((RANDBETWEEN(3800,4910))))</f>
        <v>150543534.72306034</v>
      </c>
      <c r="B10363">
        <v>180186109.5671275</v>
      </c>
    </row>
    <row r="10364" spans="1:2" x14ac:dyDescent="0.25">
      <c r="A10364">
        <f ca="1">35529.1257344472*(((RANDBETWEEN(3800,4910))))</f>
        <v>165174905.53944504</v>
      </c>
      <c r="B10364">
        <v>148218501.3567211</v>
      </c>
    </row>
    <row r="10365" spans="1:2" x14ac:dyDescent="0.25">
      <c r="A10365">
        <f ca="1">29439.5950681558*(((RANDBETWEEN(3800,4910))))</f>
        <v>140279670.49976227</v>
      </c>
      <c r="B10365">
        <v>161814125.99489439</v>
      </c>
    </row>
    <row r="10366" spans="1:2" x14ac:dyDescent="0.25">
      <c r="A10366">
        <f ca="1">32135.4667693652*(((RANDBETWEEN(3800,4910))))</f>
        <v>132976561.49163309</v>
      </c>
      <c r="B10366">
        <v>164832724.61540461</v>
      </c>
    </row>
    <row r="10367" spans="1:2" x14ac:dyDescent="0.25">
      <c r="A10367">
        <f ca="1">28665.8869899065*(((RANDBETWEEN(3800,4910))))</f>
        <v>131433091.84872121</v>
      </c>
      <c r="B10367">
        <v>190988798.38386071</v>
      </c>
    </row>
    <row r="10368" spans="1:2" x14ac:dyDescent="0.25">
      <c r="A10368">
        <f ca="1">31371.4445369672*(((RANDBETWEEN(3800,4910))))</f>
        <v>143869444.64653143</v>
      </c>
      <c r="B10368">
        <v>158055156.11822307</v>
      </c>
    </row>
    <row r="10369" spans="1:2" x14ac:dyDescent="0.25">
      <c r="A10369">
        <f ca="1">32002.0977750299*(((RANDBETWEEN(3800,4910))))</f>
        <v>135144858.90395135</v>
      </c>
      <c r="B10369">
        <v>184363443.43872201</v>
      </c>
    </row>
    <row r="10370" spans="1:2" x14ac:dyDescent="0.25">
      <c r="A10370">
        <f ca="1">40241.4906935653*(((RANDBETWEEN(3800,4910))))</f>
        <v>188128968.99241763</v>
      </c>
      <c r="B10370">
        <v>196150715.33681771</v>
      </c>
    </row>
    <row r="10371" spans="1:2" x14ac:dyDescent="0.25">
      <c r="A10371">
        <f ca="1">30970.9637945383*(((RANDBETWEEN(3800,4910))))</f>
        <v>118309081.69513631</v>
      </c>
      <c r="B10371">
        <v>152288389.76713544</v>
      </c>
    </row>
    <row r="10372" spans="1:2" x14ac:dyDescent="0.25">
      <c r="A10372">
        <f ca="1">31000.9504070334*(((RANDBETWEEN(3800,4910))))</f>
        <v>118764641.00934483</v>
      </c>
      <c r="B10372">
        <v>168439178.69870996</v>
      </c>
    </row>
    <row r="10373" spans="1:2" x14ac:dyDescent="0.25">
      <c r="A10373">
        <f ca="1">30580.4075805452*(((RANDBETWEEN(3800,4910))))</f>
        <v>124676321.7058827</v>
      </c>
      <c r="B10373">
        <v>167012058.49212798</v>
      </c>
    </row>
    <row r="10374" spans="1:2" x14ac:dyDescent="0.25">
      <c r="A10374">
        <f ca="1">34293.399057683*(((RANDBETWEEN(3800,4910))))</f>
        <v>137413650.02413559</v>
      </c>
      <c r="B10374">
        <v>169545520.44660372</v>
      </c>
    </row>
    <row r="10375" spans="1:2" x14ac:dyDescent="0.25">
      <c r="A10375">
        <f ca="1">37846.1020491907*(((RANDBETWEEN(3800,4910))))</f>
        <v>177195449.79431066</v>
      </c>
      <c r="B10375">
        <v>143062028.47300223</v>
      </c>
    </row>
    <row r="10376" spans="1:2" x14ac:dyDescent="0.25">
      <c r="A10376">
        <f ca="1">31710.6623500124*(((RANDBETWEEN(3800,4910))))</f>
        <v>146186153.43355733</v>
      </c>
      <c r="B10376">
        <v>178257190.51127225</v>
      </c>
    </row>
    <row r="10377" spans="1:2" x14ac:dyDescent="0.25">
      <c r="A10377">
        <f ca="1">31421.161731891*(((RANDBETWEEN(3800,4910))))</f>
        <v>121379947.77029493</v>
      </c>
      <c r="B10377">
        <v>195242109.22323641</v>
      </c>
    </row>
    <row r="10378" spans="1:2" x14ac:dyDescent="0.25">
      <c r="A10378">
        <f ca="1">29941.785573461*(((RANDBETWEEN(3800,4910))))</f>
        <v>145996146.45619571</v>
      </c>
      <c r="B10378">
        <v>192164337.80063623</v>
      </c>
    </row>
    <row r="10379" spans="1:2" x14ac:dyDescent="0.25">
      <c r="A10379">
        <f ca="1">32781.8060339335*(((RANDBETWEEN(3800,4910))))</f>
        <v>149911198.9931778</v>
      </c>
      <c r="B10379">
        <v>163691052.39991784</v>
      </c>
    </row>
    <row r="10380" spans="1:2" x14ac:dyDescent="0.25">
      <c r="A10380">
        <f ca="1">34231.3631459797*(((RANDBETWEEN(3800,4910))))</f>
        <v>154383447.7883684</v>
      </c>
      <c r="B10380">
        <v>172106593.36060846</v>
      </c>
    </row>
    <row r="10381" spans="1:2" x14ac:dyDescent="0.25">
      <c r="A10381">
        <f ca="1">29974.3624962225*(((RANDBETWEEN(3800,4910))))</f>
        <v>124663373.62178954</v>
      </c>
      <c r="B10381">
        <v>190166113.91386449</v>
      </c>
    </row>
    <row r="10382" spans="1:2" x14ac:dyDescent="0.25">
      <c r="A10382">
        <f ca="1">40290.8143271305*(((RANDBETWEEN(3800,4910))))</f>
        <v>159591915.54976371</v>
      </c>
      <c r="B10382">
        <v>163011676.02263075</v>
      </c>
    </row>
    <row r="10383" spans="1:2" x14ac:dyDescent="0.25">
      <c r="A10383">
        <f ca="1">31821.1476668778*(((RANDBETWEEN(3800,4910))))</f>
        <v>123911549.01482201</v>
      </c>
      <c r="B10383">
        <v>151179306.01162806</v>
      </c>
    </row>
    <row r="10384" spans="1:2" x14ac:dyDescent="0.25">
      <c r="A10384">
        <f ca="1">37604.248198408*(((RANDBETWEEN(3800,4910))))</f>
        <v>146694172.22198975</v>
      </c>
      <c r="B10384">
        <v>174345820.23048136</v>
      </c>
    </row>
    <row r="10385" spans="1:2" x14ac:dyDescent="0.25">
      <c r="A10385">
        <f ca="1">32685.3362844277*(((RANDBETWEEN(3800,4910))))</f>
        <v>145351690.45684981</v>
      </c>
      <c r="B10385">
        <v>188031788.70248315</v>
      </c>
    </row>
    <row r="10386" spans="1:2" x14ac:dyDescent="0.25">
      <c r="A10386">
        <f ca="1">38491.4024715092*(((RANDBETWEEN(3800,4910))))</f>
        <v>165590013.43243262</v>
      </c>
      <c r="B10386">
        <v>195765719.8558597</v>
      </c>
    </row>
    <row r="10387" spans="1:2" x14ac:dyDescent="0.25">
      <c r="A10387">
        <f ca="1">31788.9312960473*(((RANDBETWEEN(3800,4910))))</f>
        <v>149821233.19827092</v>
      </c>
      <c r="B10387">
        <v>167872397.45543325</v>
      </c>
    </row>
    <row r="10388" spans="1:2" x14ac:dyDescent="0.25">
      <c r="A10388">
        <f ca="1">31244.1598691258*(((RANDBETWEEN(3800,4910))))</f>
        <v>147159992.98358247</v>
      </c>
      <c r="B10388">
        <v>163037019.31199595</v>
      </c>
    </row>
    <row r="10389" spans="1:2" x14ac:dyDescent="0.25">
      <c r="A10389">
        <f ca="1">29781.5612196995*(((RANDBETWEEN(3800,4910))))</f>
        <v>115254641.92023693</v>
      </c>
      <c r="B10389">
        <v>192705711.76923314</v>
      </c>
    </row>
    <row r="10390" spans="1:2" x14ac:dyDescent="0.25">
      <c r="A10390">
        <f ca="1">33654.9640448379*(((RANDBETWEEN(3800,4910))))</f>
        <v>131052429.9905986</v>
      </c>
      <c r="B10390">
        <v>144562745.40130723</v>
      </c>
    </row>
    <row r="10391" spans="1:2" x14ac:dyDescent="0.25">
      <c r="A10391">
        <f ca="1">32026.859636729*(((RANDBETWEEN(3800,4910))))</f>
        <v>142103176.20816675</v>
      </c>
      <c r="B10391">
        <v>199516428.19339523</v>
      </c>
    </row>
    <row r="10392" spans="1:2" x14ac:dyDescent="0.25">
      <c r="A10392">
        <f ca="1">27843.3694108039*(((RANDBETWEEN(3800,4910))))</f>
        <v>120171982.37702966</v>
      </c>
      <c r="B10392">
        <v>148579110.44896245</v>
      </c>
    </row>
    <row r="10393" spans="1:2" x14ac:dyDescent="0.25">
      <c r="A10393">
        <f ca="1">36724.4876967802*(((RANDBETWEEN(3800,4910))))</f>
        <v>156666664.51446423</v>
      </c>
      <c r="B10393">
        <v>159784697.47562233</v>
      </c>
    </row>
    <row r="10394" spans="1:2" x14ac:dyDescent="0.25">
      <c r="A10394">
        <f ca="1">36245.5091631145*(((RANDBETWEEN(3800,4910))))</f>
        <v>174304653.56541759</v>
      </c>
      <c r="B10394">
        <v>180773155.0621365</v>
      </c>
    </row>
    <row r="10395" spans="1:2" x14ac:dyDescent="0.25">
      <c r="A10395">
        <f ca="1">35889.8975770959*(((RANDBETWEEN(3800,4910))))</f>
        <v>169436206.46146971</v>
      </c>
      <c r="B10395">
        <v>166982736.79246008</v>
      </c>
    </row>
    <row r="10396" spans="1:2" x14ac:dyDescent="0.25">
      <c r="A10396">
        <f ca="1">31937.5132485427*(((RANDBETWEEN(3800,4910))))</f>
        <v>135063743.52808696</v>
      </c>
      <c r="B10396">
        <v>198223623.78273797</v>
      </c>
    </row>
    <row r="10397" spans="1:2" x14ac:dyDescent="0.25">
      <c r="A10397">
        <f ca="1">33051.6364389809*(((RANDBETWEEN(3800,4910))))</f>
        <v>159143629.45369279</v>
      </c>
      <c r="B10397">
        <v>178830918.21744958</v>
      </c>
    </row>
    <row r="10398" spans="1:2" x14ac:dyDescent="0.25">
      <c r="A10398">
        <f ca="1">37956.685783029*(((RANDBETWEEN(3800,4910))))</f>
        <v>167123287.50267649</v>
      </c>
      <c r="B10398">
        <v>145368932.37458175</v>
      </c>
    </row>
    <row r="10399" spans="1:2" x14ac:dyDescent="0.25">
      <c r="A10399">
        <f ca="1">31058.1334529346*(((RANDBETWEEN(3800,4910))))</f>
        <v>131406962.63936646</v>
      </c>
      <c r="B10399">
        <v>197769967.14652199</v>
      </c>
    </row>
    <row r="10400" spans="1:2" x14ac:dyDescent="0.25">
      <c r="A10400">
        <f ca="1">33490.9594862913*(((RANDBETWEEN(3800,4910))))</f>
        <v>134198274.66156924</v>
      </c>
      <c r="B10400">
        <v>175598781.0779416</v>
      </c>
    </row>
    <row r="10401" spans="1:2" x14ac:dyDescent="0.25">
      <c r="A10401">
        <f ca="1">31407.8128099762*(((RANDBETWEEN(3800,4910))))</f>
        <v>121830905.88989784</v>
      </c>
      <c r="B10401">
        <v>189241142.91199043</v>
      </c>
    </row>
    <row r="10402" spans="1:2" x14ac:dyDescent="0.25">
      <c r="A10402">
        <f ca="1">35338.9638743184*(((RANDBETWEEN(3800,4910))))</f>
        <v>147787546.9223994</v>
      </c>
      <c r="B10402">
        <v>169142057.74486712</v>
      </c>
    </row>
    <row r="10403" spans="1:2" x14ac:dyDescent="0.25">
      <c r="A10403">
        <f ca="1">29818.1867170064*(((RANDBETWEEN(3800,4910))))</f>
        <v>124252384.04976575</v>
      </c>
      <c r="B10403">
        <v>145320958.63030672</v>
      </c>
    </row>
    <row r="10404" spans="1:2" x14ac:dyDescent="0.25">
      <c r="A10404">
        <f ca="1">32782.3947583537*(((RANDBETWEEN(3800,4910))))</f>
        <v>148504248.25534236</v>
      </c>
      <c r="B10404">
        <v>202533638.40791366</v>
      </c>
    </row>
    <row r="10405" spans="1:2" x14ac:dyDescent="0.25">
      <c r="A10405">
        <f ca="1">28614.1136542972*(((RANDBETWEEN(3800,4910))))</f>
        <v>126274083.55641356</v>
      </c>
      <c r="B10405">
        <v>197086222.71129766</v>
      </c>
    </row>
    <row r="10406" spans="1:2" x14ac:dyDescent="0.25">
      <c r="A10406">
        <f ca="1">30888.5006298835*(((RANDBETWEEN(3800,4910))))</f>
        <v>120804925.96347429</v>
      </c>
      <c r="B10406">
        <v>148969234.586696</v>
      </c>
    </row>
    <row r="10407" spans="1:2" x14ac:dyDescent="0.25">
      <c r="A10407">
        <f ca="1">35502.4265439477*(((RANDBETWEEN(3800,4910))))</f>
        <v>146589519.1999602</v>
      </c>
      <c r="B10407">
        <v>156826393.42556831</v>
      </c>
    </row>
    <row r="10408" spans="1:2" x14ac:dyDescent="0.25">
      <c r="A10408">
        <f ca="1">34186.8643458598*(((RANDBETWEEN(3800,4910))))</f>
        <v>151823864.55996343</v>
      </c>
      <c r="B10408">
        <v>160760325.57190171</v>
      </c>
    </row>
    <row r="10409" spans="1:2" x14ac:dyDescent="0.25">
      <c r="A10409">
        <f ca="1">30971.1295836812*(((RANDBETWEEN(3800,4910))))</f>
        <v>138533862.6278061</v>
      </c>
      <c r="B10409">
        <v>168297462.92931995</v>
      </c>
    </row>
    <row r="10410" spans="1:2" x14ac:dyDescent="0.25">
      <c r="A10410">
        <f ca="1">38435.9828922475*(((RANDBETWEEN(3800,4910))))</f>
        <v>171808843.52834648</v>
      </c>
      <c r="B10410">
        <v>164367354.44678554</v>
      </c>
    </row>
    <row r="10411" spans="1:2" x14ac:dyDescent="0.25">
      <c r="A10411">
        <f ca="1">32807.7791908601*(((RANDBETWEEN(3800,4910))))</f>
        <v>146191464.07447278</v>
      </c>
      <c r="B10411">
        <v>191207851.70726931</v>
      </c>
    </row>
    <row r="10412" spans="1:2" x14ac:dyDescent="0.25">
      <c r="A10412">
        <f ca="1">39466.158089832*(((RANDBETWEEN(3800,4910))))</f>
        <v>179097425.41165745</v>
      </c>
      <c r="B10412">
        <v>150369207.79781461</v>
      </c>
    </row>
    <row r="10413" spans="1:2" x14ac:dyDescent="0.25">
      <c r="A10413">
        <f ca="1">35510.6930632045*(((RANDBETWEEN(3800,4910))))</f>
        <v>171303583.33689839</v>
      </c>
      <c r="B10413">
        <v>186739222.69294786</v>
      </c>
    </row>
    <row r="10414" spans="1:2" x14ac:dyDescent="0.25">
      <c r="A10414">
        <f ca="1">28685.0577529348*(((RANDBETWEEN(3800,4910))))</f>
        <v>109519550.50070514</v>
      </c>
      <c r="B10414">
        <v>157310232.18072504</v>
      </c>
    </row>
    <row r="10415" spans="1:2" x14ac:dyDescent="0.25">
      <c r="A10415">
        <f ca="1">30711.7703873599*(((RANDBETWEEN(3800,4910))))</f>
        <v>135438907.40825707</v>
      </c>
      <c r="B10415">
        <v>167703181.85544935</v>
      </c>
    </row>
    <row r="10416" spans="1:2" x14ac:dyDescent="0.25">
      <c r="A10416">
        <f ca="1">32605.3860625004*(((RANDBETWEEN(3800,4910))))</f>
        <v>156408036.94181439</v>
      </c>
      <c r="B10416">
        <v>198714100.17307231</v>
      </c>
    </row>
    <row r="10417" spans="1:2" x14ac:dyDescent="0.25">
      <c r="A10417">
        <f ca="1">30787.5079485196*(((RANDBETWEEN(3800,4910))))</f>
        <v>125582244.92201148</v>
      </c>
      <c r="B10417">
        <v>170897567.81970185</v>
      </c>
    </row>
    <row r="10418" spans="1:2" x14ac:dyDescent="0.25">
      <c r="A10418">
        <f ca="1">31403.8474914956*(((RANDBETWEEN(3800,4910))))</f>
        <v>127436813.12048911</v>
      </c>
      <c r="B10418">
        <v>162534048.20131558</v>
      </c>
    </row>
    <row r="10419" spans="1:2" x14ac:dyDescent="0.25">
      <c r="A10419">
        <f ca="1">31257.6675814772*(((RANDBETWEEN(3800,4910))))</f>
        <v>142628737.17428026</v>
      </c>
      <c r="B10419">
        <v>158308890.47562745</v>
      </c>
    </row>
    <row r="10420" spans="1:2" x14ac:dyDescent="0.25">
      <c r="A10420">
        <f ca="1">29598.6239026268*(((RANDBETWEEN(3800,4910))))</f>
        <v>126741307.55104774</v>
      </c>
      <c r="B10420">
        <v>182017441.49897861</v>
      </c>
    </row>
    <row r="10421" spans="1:2" x14ac:dyDescent="0.25">
      <c r="A10421">
        <f ca="1">31446.6917737141*(((RANDBETWEEN(3800,4910))))</f>
        <v>146006989.90535438</v>
      </c>
      <c r="B10421">
        <v>151125116.31207132</v>
      </c>
    </row>
    <row r="10422" spans="1:2" x14ac:dyDescent="0.25">
      <c r="A10422">
        <f ca="1">33241.9187380363*(((RANDBETWEEN(3800,4910))))</f>
        <v>130408047.20931658</v>
      </c>
      <c r="B10422">
        <v>190957919.21408331</v>
      </c>
    </row>
    <row r="10423" spans="1:2" x14ac:dyDescent="0.25">
      <c r="A10423">
        <f ca="1">40600.2003715413*(((RANDBETWEEN(3800,4910))))</f>
        <v>191226943.74995932</v>
      </c>
      <c r="B10423">
        <v>167513856.39514545</v>
      </c>
    </row>
    <row r="10424" spans="1:2" x14ac:dyDescent="0.25">
      <c r="A10424">
        <f ca="1">32696.1980179358*(((RANDBETWEEN(3800,4910))))</f>
        <v>141378360.22955447</v>
      </c>
      <c r="B10424">
        <v>176493300.63955182</v>
      </c>
    </row>
    <row r="10425" spans="1:2" x14ac:dyDescent="0.25">
      <c r="A10425">
        <f ca="1">30140.5807549855*(((RANDBETWEEN(3800,4910))))</f>
        <v>117578405.5251987</v>
      </c>
      <c r="B10425">
        <v>151278653.55198175</v>
      </c>
    </row>
    <row r="10426" spans="1:2" x14ac:dyDescent="0.25">
      <c r="A10426">
        <f ca="1">30542.8149280383*(((RANDBETWEEN(3800,4910))))</f>
        <v>143398516.08713996</v>
      </c>
      <c r="B10426">
        <v>154447242.02475193</v>
      </c>
    </row>
    <row r="10427" spans="1:2" x14ac:dyDescent="0.25">
      <c r="A10427">
        <f ca="1">28835.6201914352*(((RANDBETWEEN(3800,4910))))</f>
        <v>135267894.31802246</v>
      </c>
      <c r="B10427">
        <v>148100842.77410978</v>
      </c>
    </row>
    <row r="10428" spans="1:2" x14ac:dyDescent="0.25">
      <c r="A10428">
        <f ca="1">32784.4373657165*(((RANDBETWEEN(3800,4910))))</f>
        <v>156512903.98393083</v>
      </c>
      <c r="B10428">
        <v>184605150.85350406</v>
      </c>
    </row>
    <row r="10429" spans="1:2" x14ac:dyDescent="0.25">
      <c r="A10429">
        <f ca="1">38982.3254651881*(((RANDBETWEEN(3800,4910))))</f>
        <v>157371647.90296417</v>
      </c>
      <c r="B10429">
        <v>170351584.85823479</v>
      </c>
    </row>
    <row r="10430" spans="1:2" x14ac:dyDescent="0.25">
      <c r="A10430">
        <f ca="1">31854.7331479495*(((RANDBETWEEN(3800,4910))))</f>
        <v>138026558.73006502</v>
      </c>
      <c r="B10430">
        <v>147280200.60460395</v>
      </c>
    </row>
    <row r="10431" spans="1:2" x14ac:dyDescent="0.25">
      <c r="A10431">
        <f ca="1">30624.7002075871*(((RANDBETWEEN(3800,4910))))</f>
        <v>150275403.91862991</v>
      </c>
      <c r="B10431">
        <v>181383986.33471909</v>
      </c>
    </row>
    <row r="10432" spans="1:2" x14ac:dyDescent="0.25">
      <c r="A10432">
        <f ca="1">33565.2575848621*(((RANDBETWEEN(3800,4910))))</f>
        <v>129293372.21688883</v>
      </c>
      <c r="B10432">
        <v>188227037.77359509</v>
      </c>
    </row>
    <row r="10433" spans="1:2" x14ac:dyDescent="0.25">
      <c r="A10433">
        <f ca="1">32180.2312445021*(((RANDBETWEEN(3800,4910))))</f>
        <v>147160197.48110834</v>
      </c>
      <c r="B10433">
        <v>156065051.06362471</v>
      </c>
    </row>
    <row r="10434" spans="1:2" x14ac:dyDescent="0.25">
      <c r="A10434">
        <f ca="1">28558.5230396459*(((RANDBETWEEN(3800,4910))))</f>
        <v>119603094.49003717</v>
      </c>
      <c r="B10434">
        <v>160103488.50976834</v>
      </c>
    </row>
    <row r="10435" spans="1:2" x14ac:dyDescent="0.25">
      <c r="A10435">
        <f ca="1">39260.6322721308*(((RANDBETWEEN(3800,4910))))</f>
        <v>163834618.47160184</v>
      </c>
      <c r="B10435">
        <v>144417666.33071074</v>
      </c>
    </row>
    <row r="10436" spans="1:2" x14ac:dyDescent="0.25">
      <c r="A10436">
        <f ca="1">28980.8367996293*(((RANDBETWEEN(3800,4910))))</f>
        <v>121806457.06884196</v>
      </c>
      <c r="B10436">
        <v>166396363.17411682</v>
      </c>
    </row>
    <row r="10437" spans="1:2" x14ac:dyDescent="0.25">
      <c r="A10437">
        <f ca="1">40564.7110361517*(((RANDBETWEEN(3800,4910))))</f>
        <v>171507598.26084942</v>
      </c>
      <c r="B10437">
        <v>197224312.92506322</v>
      </c>
    </row>
    <row r="10438" spans="1:2" x14ac:dyDescent="0.25">
      <c r="A10438">
        <f ca="1">41693.6223466828*(((RANDBETWEEN(3800,4910))))</f>
        <v>163438999.5989964</v>
      </c>
      <c r="B10438">
        <v>176502718.29460377</v>
      </c>
    </row>
    <row r="10439" spans="1:2" x14ac:dyDescent="0.25">
      <c r="A10439">
        <f ca="1">27506.1361168936*(((RANDBETWEEN(3800,4910))))</f>
        <v>120916974.36986434</v>
      </c>
      <c r="B10439">
        <v>157842700.87018824</v>
      </c>
    </row>
    <row r="10440" spans="1:2" x14ac:dyDescent="0.25">
      <c r="A10440">
        <f ca="1">35347.0262338606*(((RANDBETWEEN(3800,4910))))</f>
        <v>172740917.20487696</v>
      </c>
      <c r="B10440">
        <v>149765483.2607629</v>
      </c>
    </row>
    <row r="10441" spans="1:2" x14ac:dyDescent="0.25">
      <c r="A10441">
        <f ca="1">33517.4486487844*(((RANDBETWEEN(3800,4910))))</f>
        <v>148582849.86006126</v>
      </c>
      <c r="B10441">
        <v>153750123.02422318</v>
      </c>
    </row>
    <row r="10442" spans="1:2" x14ac:dyDescent="0.25">
      <c r="A10442">
        <f ca="1">42766.2710440033*(((RANDBETWEEN(3800,4910))))</f>
        <v>193517376.47411478</v>
      </c>
      <c r="B10442">
        <v>184471708.38043392</v>
      </c>
    </row>
    <row r="10443" spans="1:2" x14ac:dyDescent="0.25">
      <c r="A10443">
        <f ca="1">34664.929349307*(((RANDBETWEEN(3800,4910))))</f>
        <v>167847587.90934432</v>
      </c>
      <c r="B10443">
        <v>159382911.30643696</v>
      </c>
    </row>
    <row r="10444" spans="1:2" x14ac:dyDescent="0.25">
      <c r="A10444">
        <f ca="1">31697.061385655*(((RANDBETWEEN(3800,4910))))</f>
        <v>126978427.91093393</v>
      </c>
      <c r="B10444">
        <v>196872981.4612987</v>
      </c>
    </row>
    <row r="10445" spans="1:2" x14ac:dyDescent="0.25">
      <c r="A10445">
        <f ca="1">38079.3648954918*(((RANDBETWEEN(3800,4910))))</f>
        <v>152736332.59581777</v>
      </c>
      <c r="B10445">
        <v>185302064.59259367</v>
      </c>
    </row>
    <row r="10446" spans="1:2" x14ac:dyDescent="0.25">
      <c r="A10446">
        <f ca="1">38498.0957331974*(((RANDBETWEEN(3800,4910))))</f>
        <v>146369759.97761637</v>
      </c>
      <c r="B10446">
        <v>144001963.47789755</v>
      </c>
    </row>
    <row r="10447" spans="1:2" x14ac:dyDescent="0.25">
      <c r="A10447">
        <f ca="1">28845.3244045949*(((RANDBETWEEN(3800,4910))))</f>
        <v>139986359.33549899</v>
      </c>
      <c r="B10447">
        <v>180408501.6866881</v>
      </c>
    </row>
    <row r="10448" spans="1:2" x14ac:dyDescent="0.25">
      <c r="A10448">
        <f ca="1">31194.9725434509*(((RANDBETWEEN(3800,4910))))</f>
        <v>151513981.64354101</v>
      </c>
      <c r="B10448">
        <v>152619443.11836398</v>
      </c>
    </row>
    <row r="10449" spans="1:2" x14ac:dyDescent="0.25">
      <c r="A10449">
        <f ca="1">32408.7625329321*(((RANDBETWEEN(3800,4910))))</f>
        <v>148432132.40082908</v>
      </c>
      <c r="B10449">
        <v>196931917.79497194</v>
      </c>
    </row>
    <row r="10450" spans="1:2" x14ac:dyDescent="0.25">
      <c r="A10450">
        <f ca="1">32558.3664461682*(((RANDBETWEEN(3800,4910))))</f>
        <v>125838086.31444013</v>
      </c>
      <c r="B10450">
        <v>156632020.09609595</v>
      </c>
    </row>
    <row r="10451" spans="1:2" x14ac:dyDescent="0.25">
      <c r="A10451">
        <f ca="1">30499.3430906036*(((RANDBETWEEN(3800,4910))))</f>
        <v>122363364.47950184</v>
      </c>
      <c r="B10451">
        <v>154399669.93031272</v>
      </c>
    </row>
    <row r="10452" spans="1:2" x14ac:dyDescent="0.25">
      <c r="A10452">
        <f ca="1">39504.198595901*(((RANDBETWEEN(3800,4910))))</f>
        <v>155211996.28329518</v>
      </c>
      <c r="B10452">
        <v>183517695.04710269</v>
      </c>
    </row>
    <row r="10453" spans="1:2" x14ac:dyDescent="0.25">
      <c r="A10453">
        <f ca="1">28970.2325856262*(((RANDBETWEEN(3800,4910))))</f>
        <v>114519329.41098034</v>
      </c>
      <c r="B10453">
        <v>178030948.324296</v>
      </c>
    </row>
    <row r="10454" spans="1:2" x14ac:dyDescent="0.25">
      <c r="A10454">
        <f ca="1">37680.5229954337*(((RANDBETWEEN(3800,4910))))</f>
        <v>166547911.63981715</v>
      </c>
      <c r="B10454">
        <v>151223083.92589265</v>
      </c>
    </row>
    <row r="10455" spans="1:2" x14ac:dyDescent="0.25">
      <c r="A10455">
        <f ca="1">30818.8507042342*(((RANDBETWEEN(3800,4910))))</f>
        <v>129808999.16623463</v>
      </c>
      <c r="B10455">
        <v>199670174.88261148</v>
      </c>
    </row>
    <row r="10456" spans="1:2" x14ac:dyDescent="0.25">
      <c r="A10456">
        <f ca="1">31822.6246249643*(((RANDBETWEEN(3800,4910))))</f>
        <v>131109213.45485289</v>
      </c>
      <c r="B10456">
        <v>203425854.47606713</v>
      </c>
    </row>
    <row r="10457" spans="1:2" x14ac:dyDescent="0.25">
      <c r="A10457">
        <f ca="1">31026.3701183414*(((RANDBETWEEN(3800,4910))))</f>
        <v>125936036.31034777</v>
      </c>
      <c r="B10457">
        <v>155644131.14235407</v>
      </c>
    </row>
    <row r="10458" spans="1:2" x14ac:dyDescent="0.25">
      <c r="A10458">
        <f ca="1">38211.6131829067*(((RANDBETWEEN(3800,4910))))</f>
        <v>173824628.36904275</v>
      </c>
      <c r="B10458">
        <v>196255030.67469314</v>
      </c>
    </row>
    <row r="10459" spans="1:2" x14ac:dyDescent="0.25">
      <c r="A10459">
        <f ca="1">37042.3459862424*(((RANDBETWEEN(3800,4910))))</f>
        <v>170320706.84474236</v>
      </c>
      <c r="B10459">
        <v>163265542.14736545</v>
      </c>
    </row>
    <row r="10460" spans="1:2" x14ac:dyDescent="0.25">
      <c r="A10460">
        <f ca="1">37230.5852459881*(((RANDBETWEEN(3800,4910))))</f>
        <v>156591841.54462612</v>
      </c>
      <c r="B10460">
        <v>194754251.35083961</v>
      </c>
    </row>
    <row r="10461" spans="1:2" x14ac:dyDescent="0.25">
      <c r="A10461">
        <f ca="1">30008.0388597029*(((RANDBETWEEN(3800,4910))))</f>
        <v>146019117.09131444</v>
      </c>
      <c r="B10461">
        <v>161269506.31509155</v>
      </c>
    </row>
    <row r="10462" spans="1:2" x14ac:dyDescent="0.25">
      <c r="A10462">
        <f ca="1">31178.1237189233*(((RANDBETWEEN(3800,4910))))</f>
        <v>125772551.08213647</v>
      </c>
      <c r="B10462">
        <v>197437829.29363713</v>
      </c>
    </row>
    <row r="10463" spans="1:2" x14ac:dyDescent="0.25">
      <c r="A10463">
        <f ca="1">29927.61368961*(((RANDBETWEEN(3800,4910))))</f>
        <v>126384312.61122303</v>
      </c>
      <c r="B10463">
        <v>174926129.73146182</v>
      </c>
    </row>
    <row r="10464" spans="1:2" x14ac:dyDescent="0.25">
      <c r="A10464">
        <f ca="1">31465.4931969822*(((RANDBETWEEN(3800,4910))))</f>
        <v>144835665.18570906</v>
      </c>
      <c r="B10464">
        <v>174918584.78454593</v>
      </c>
    </row>
    <row r="10465" spans="1:2" x14ac:dyDescent="0.25">
      <c r="A10465">
        <f ca="1">35897.8864397704*(((RANDBETWEEN(3800,4910))))</f>
        <v>148976228.72504705</v>
      </c>
      <c r="B10465">
        <v>178969015.88792229</v>
      </c>
    </row>
    <row r="10466" spans="1:2" x14ac:dyDescent="0.25">
      <c r="A10466">
        <f ca="1">38057.8720817553*(((RANDBETWEEN(3800,4910))))</f>
        <v>178186957.08677819</v>
      </c>
      <c r="B10466">
        <v>179631081.03440335</v>
      </c>
    </row>
    <row r="10467" spans="1:2" x14ac:dyDescent="0.25">
      <c r="A10467">
        <f ca="1">31552.9635806785*(((RANDBETWEEN(3800,4910))))</f>
        <v>151738201.85948288</v>
      </c>
      <c r="B10467">
        <v>169220304.43335995</v>
      </c>
    </row>
    <row r="10468" spans="1:2" x14ac:dyDescent="0.25">
      <c r="A10468">
        <f ca="1">29315.1895811425*(((RANDBETWEEN(3800,4910))))</f>
        <v>118697202.6140459</v>
      </c>
      <c r="B10468">
        <v>168548640.23920995</v>
      </c>
    </row>
    <row r="10469" spans="1:2" x14ac:dyDescent="0.25">
      <c r="A10469">
        <f ca="1">37506.1824675523*(((RANDBETWEEN(3800,4910))))</f>
        <v>156963373.62670618</v>
      </c>
      <c r="B10469">
        <v>154963885.65448225</v>
      </c>
    </row>
    <row r="10470" spans="1:2" x14ac:dyDescent="0.25">
      <c r="A10470">
        <f ca="1">29689.482250665*(((RANDBETWEEN(3800,4910))))</f>
        <v>134523044.07776326</v>
      </c>
      <c r="B10470">
        <v>186444586.62119582</v>
      </c>
    </row>
    <row r="10471" spans="1:2" x14ac:dyDescent="0.25">
      <c r="A10471">
        <f ca="1">33463.860735939*(((RANDBETWEEN(3800,4910))))</f>
        <v>130442129.14869025</v>
      </c>
      <c r="B10471">
        <v>161852568.29123643</v>
      </c>
    </row>
    <row r="10472" spans="1:2" x14ac:dyDescent="0.25">
      <c r="A10472">
        <f ca="1">38597.2734552939*(((RANDBETWEEN(3800,4910))))</f>
        <v>152806605.60950837</v>
      </c>
      <c r="B10472">
        <v>185948069.7321257</v>
      </c>
    </row>
    <row r="10473" spans="1:2" x14ac:dyDescent="0.25">
      <c r="A10473">
        <f ca="1">33618.4000762602*(((RANDBETWEEN(3800,4910))))</f>
        <v>149299314.73867151</v>
      </c>
      <c r="B10473">
        <v>179006741.84700644</v>
      </c>
    </row>
    <row r="10474" spans="1:2" x14ac:dyDescent="0.25">
      <c r="A10474">
        <f ca="1">34673.8432482296*(((RANDBETWEEN(3800,4910))))</f>
        <v>161684131.06649444</v>
      </c>
      <c r="B10474">
        <v>174996737.53066811</v>
      </c>
    </row>
    <row r="10475" spans="1:2" x14ac:dyDescent="0.25">
      <c r="A10475">
        <f ca="1">37267.2532903919*(((RANDBETWEEN(3800,4910))))</f>
        <v>177913867.20833102</v>
      </c>
      <c r="B10475">
        <v>148181867.42421317</v>
      </c>
    </row>
    <row r="10476" spans="1:2" x14ac:dyDescent="0.25">
      <c r="A10476">
        <f ca="1">29551.350903793*(((RANDBETWEEN(3800,4910))))</f>
        <v>139245965.45867246</v>
      </c>
      <c r="B10476">
        <v>187177750.10311952</v>
      </c>
    </row>
    <row r="10477" spans="1:2" x14ac:dyDescent="0.25">
      <c r="A10477">
        <f ca="1">34972.3987973001*(((RANDBETWEEN(3800,4910))))</f>
        <v>135902741.72630826</v>
      </c>
      <c r="B10477">
        <v>177937652.12277263</v>
      </c>
    </row>
    <row r="10478" spans="1:2" x14ac:dyDescent="0.25">
      <c r="A10478">
        <f ca="1">30786.5105677636*(((RANDBETWEEN(3800,4910))))</f>
        <v>144419521.07337901</v>
      </c>
      <c r="B10478">
        <v>164975163.98486915</v>
      </c>
    </row>
    <row r="10479" spans="1:2" x14ac:dyDescent="0.25">
      <c r="A10479">
        <f ca="1">36092.291688208*(((RANDBETWEEN(3800,4910))))</f>
        <v>154366731.55046549</v>
      </c>
      <c r="B10479">
        <v>155688736.35877353</v>
      </c>
    </row>
    <row r="10480" spans="1:2" x14ac:dyDescent="0.25">
      <c r="A10480">
        <f ca="1">36957.3881960533*(((RANDBETWEEN(3800,4910))))</f>
        <v>169080050.99694368</v>
      </c>
      <c r="B10480">
        <v>171688762.4456012</v>
      </c>
    </row>
    <row r="10481" spans="1:2" x14ac:dyDescent="0.25">
      <c r="A10481">
        <f ca="1">32874.4246281362*(((RANDBETWEEN(3800,4910))))</f>
        <v>157008252.02397862</v>
      </c>
      <c r="B10481">
        <v>161813106.40782598</v>
      </c>
    </row>
    <row r="10482" spans="1:2" x14ac:dyDescent="0.25">
      <c r="A10482">
        <f ca="1">36436.8109505143*(((RANDBETWEEN(3800,4910))))</f>
        <v>166042547.5014936</v>
      </c>
      <c r="B10482">
        <v>203504105.04559812</v>
      </c>
    </row>
    <row r="10483" spans="1:2" x14ac:dyDescent="0.25">
      <c r="A10483">
        <f ca="1">33082.2469739743*(((RANDBETWEEN(3800,4910))))</f>
        <v>155982794.48228866</v>
      </c>
      <c r="B10483">
        <v>147635158.6756275</v>
      </c>
    </row>
    <row r="10484" spans="1:2" x14ac:dyDescent="0.25">
      <c r="A10484">
        <f ca="1">32536.3495456307*(((RANDBETWEEN(3800,4910))))</f>
        <v>143582910.54486844</v>
      </c>
      <c r="B10484">
        <v>155377642.20590708</v>
      </c>
    </row>
    <row r="10485" spans="1:2" x14ac:dyDescent="0.25">
      <c r="A10485">
        <f ca="1">38514.9110069864*(((RANDBETWEEN(3800,4910))))</f>
        <v>160183514.87805623</v>
      </c>
      <c r="B10485">
        <v>170522449.0109401</v>
      </c>
    </row>
    <row r="10486" spans="1:2" x14ac:dyDescent="0.25">
      <c r="A10486">
        <f ca="1">31369.9943554451*(((RANDBETWEEN(3800,4910))))</f>
        <v>151705292.70293257</v>
      </c>
      <c r="B10486">
        <v>157629444.49188533</v>
      </c>
    </row>
    <row r="10487" spans="1:2" x14ac:dyDescent="0.25">
      <c r="A10487">
        <f ca="1">37118.2303415729*(((RANDBETWEEN(3800,4910))))</f>
        <v>153483882.46240374</v>
      </c>
      <c r="B10487">
        <v>199137915.81416219</v>
      </c>
    </row>
    <row r="10488" spans="1:2" x14ac:dyDescent="0.25">
      <c r="A10488">
        <f ca="1">31261.986473159*(((RANDBETWEEN(3800,4910))))</f>
        <v>130518793.52543882</v>
      </c>
      <c r="B10488">
        <v>187032666.00565398</v>
      </c>
    </row>
    <row r="10489" spans="1:2" x14ac:dyDescent="0.25">
      <c r="A10489">
        <f ca="1">38609.0868712293*(((RANDBETWEEN(3800,4910))))</f>
        <v>149764647.97349837</v>
      </c>
      <c r="B10489">
        <v>159517252.65147218</v>
      </c>
    </row>
    <row r="10490" spans="1:2" x14ac:dyDescent="0.25">
      <c r="A10490">
        <f ca="1">29864.725403688*(((RANDBETWEEN(3800,4910))))</f>
        <v>133196675.30044861</v>
      </c>
      <c r="B10490">
        <v>167544208.71481144</v>
      </c>
    </row>
    <row r="10491" spans="1:2" x14ac:dyDescent="0.25">
      <c r="A10491">
        <f ca="1">31217.8846380447*(((RANDBETWEEN(3800,4910))))</f>
        <v>125589549.89885366</v>
      </c>
      <c r="B10491">
        <v>144343988.00685295</v>
      </c>
    </row>
    <row r="10492" spans="1:2" x14ac:dyDescent="0.25">
      <c r="A10492">
        <f ca="1">37795.5713022315*(((RANDBETWEEN(3800,4910))))</f>
        <v>159497310.89541712</v>
      </c>
      <c r="B10492">
        <v>165043538.16148517</v>
      </c>
    </row>
    <row r="10493" spans="1:2" x14ac:dyDescent="0.25">
      <c r="A10493">
        <f ca="1">41125.8964269303*(((RANDBETWEEN(3800,4910))))</f>
        <v>194854497.27079573</v>
      </c>
      <c r="B10493">
        <v>188898589.66358453</v>
      </c>
    </row>
    <row r="10494" spans="1:2" x14ac:dyDescent="0.25">
      <c r="A10494">
        <f ca="1">32225.0634051424*(((RANDBETWEEN(3800,4910))))</f>
        <v>138599997.70551738</v>
      </c>
      <c r="B10494">
        <v>172405839.11116806</v>
      </c>
    </row>
    <row r="10495" spans="1:2" x14ac:dyDescent="0.25">
      <c r="A10495">
        <f ca="1">31616.5936435517*(((RANDBETWEEN(3800,4910))))</f>
        <v>151190550.803464</v>
      </c>
      <c r="B10495">
        <v>157249754.47430876</v>
      </c>
    </row>
    <row r="10496" spans="1:2" x14ac:dyDescent="0.25">
      <c r="A10496">
        <f ca="1">39933.6502536095*(((RANDBETWEEN(3800,4910))))</f>
        <v>172433501.79508567</v>
      </c>
      <c r="B10496">
        <v>145039556.01052791</v>
      </c>
    </row>
    <row r="10497" spans="1:2" x14ac:dyDescent="0.25">
      <c r="A10497">
        <f ca="1">32096.5439321878*(((RANDBETWEEN(3800,4910))))</f>
        <v>152811645.6611459</v>
      </c>
      <c r="B10497">
        <v>198747353.47749463</v>
      </c>
    </row>
    <row r="10498" spans="1:2" x14ac:dyDescent="0.25">
      <c r="A10498">
        <f ca="1">32341.2618209271*(((RANDBETWEEN(3800,4910))))</f>
        <v>127327547.78899005</v>
      </c>
      <c r="B10498">
        <v>177966645.5883781</v>
      </c>
    </row>
    <row r="10499" spans="1:2" x14ac:dyDescent="0.25">
      <c r="A10499">
        <f ca="1">39823.0373011622*(((RANDBETWEEN(3800,4910))))</f>
        <v>182548802.98852754</v>
      </c>
      <c r="B10499">
        <v>192264454.99833071</v>
      </c>
    </row>
    <row r="10500" spans="1:2" x14ac:dyDescent="0.25">
      <c r="A10500">
        <f ca="1">31979.2122064638*(((RANDBETWEEN(3800,4910))))</f>
        <v>149694692.33845705</v>
      </c>
      <c r="B10500">
        <v>164780721.3878811</v>
      </c>
    </row>
    <row r="10501" spans="1:2" x14ac:dyDescent="0.25">
      <c r="A10501">
        <f ca="1">32165.6934925238*(((RANDBETWEEN(3800,4910))))</f>
        <v>157676229.50035185</v>
      </c>
      <c r="B10501">
        <v>187660777.49177492</v>
      </c>
    </row>
    <row r="10502" spans="1:2" x14ac:dyDescent="0.25">
      <c r="A10502">
        <f ca="1">28712.5970886771*(((RANDBETWEEN(3800,4910))))</f>
        <v>129436387.67575635</v>
      </c>
      <c r="B10502">
        <v>181529968.11273861</v>
      </c>
    </row>
    <row r="10503" spans="1:2" x14ac:dyDescent="0.25">
      <c r="A10503">
        <f ca="1">39510.9141182148*(((RANDBETWEEN(3800,4910))))</f>
        <v>152946748.55160967</v>
      </c>
      <c r="B10503">
        <v>163862357.66191861</v>
      </c>
    </row>
    <row r="10504" spans="1:2" x14ac:dyDescent="0.25">
      <c r="A10504">
        <f ca="1">37883.8726379478*(((RANDBETWEEN(3800,4910))))</f>
        <v>150853580.84430796</v>
      </c>
      <c r="B10504">
        <v>163578721.3467024</v>
      </c>
    </row>
    <row r="10505" spans="1:2" x14ac:dyDescent="0.25">
      <c r="A10505">
        <f ca="1">31043.1081056867*(((RANDBETWEEN(3800,4910))))</f>
        <v>151552453.77196255</v>
      </c>
      <c r="B10505">
        <v>147318881.83908689</v>
      </c>
    </row>
    <row r="10506" spans="1:2" x14ac:dyDescent="0.25">
      <c r="A10506">
        <f ca="1">33348.4415392296*(((RANDBETWEEN(3800,4910))))</f>
        <v>150668258.87423933</v>
      </c>
      <c r="B10506">
        <v>143098003.58058447</v>
      </c>
    </row>
    <row r="10507" spans="1:2" x14ac:dyDescent="0.25">
      <c r="A10507">
        <f ca="1">37236.9993017144*(((RANDBETWEEN(3800,4910))))</f>
        <v>157102900.05393308</v>
      </c>
      <c r="B10507">
        <v>167395148.7740154</v>
      </c>
    </row>
    <row r="10508" spans="1:2" x14ac:dyDescent="0.25">
      <c r="A10508">
        <f ca="1">29900.0413324461*(((RANDBETWEEN(3800,4910))))</f>
        <v>119540365.2471194</v>
      </c>
      <c r="B10508">
        <v>155365711.30892012</v>
      </c>
    </row>
    <row r="10509" spans="1:2" x14ac:dyDescent="0.25">
      <c r="A10509">
        <f ca="1">32916.9799397292*(((RANDBETWEEN(3800,4910))))</f>
        <v>148258077.64854044</v>
      </c>
      <c r="B10509">
        <v>146140280.26523048</v>
      </c>
    </row>
    <row r="10510" spans="1:2" x14ac:dyDescent="0.25">
      <c r="A10510">
        <f ca="1">30087.0551158509*(((RANDBETWEEN(3800,4910))))</f>
        <v>139995067.45405409</v>
      </c>
      <c r="B10510">
        <v>188496925.1179404</v>
      </c>
    </row>
    <row r="10511" spans="1:2" x14ac:dyDescent="0.25">
      <c r="A10511">
        <f ca="1">36130.5422627551*(((RANDBETWEEN(3800,4910))))</f>
        <v>157854339.1459772</v>
      </c>
      <c r="B10511">
        <v>160744285.95045671</v>
      </c>
    </row>
    <row r="10512" spans="1:2" x14ac:dyDescent="0.25">
      <c r="A10512">
        <f ca="1">28811.9319332747*(((RANDBETWEEN(3800,4910))))</f>
        <v>132189143.70986445</v>
      </c>
      <c r="B10512">
        <v>192635622.49960637</v>
      </c>
    </row>
    <row r="10513" spans="1:2" x14ac:dyDescent="0.25">
      <c r="A10513">
        <f ca="1">31986.605323125*(((RANDBETWEEN(3800,4910))))</f>
        <v>134983474.46358767</v>
      </c>
      <c r="B10513">
        <v>160626829.64584604</v>
      </c>
    </row>
    <row r="10514" spans="1:2" x14ac:dyDescent="0.25">
      <c r="A10514">
        <f ca="1">39578.7106271994*(((RANDBETWEEN(3800,4910))))</f>
        <v>171217502.17326456</v>
      </c>
      <c r="B10514">
        <v>162887338.24255386</v>
      </c>
    </row>
    <row r="10515" spans="1:2" x14ac:dyDescent="0.25">
      <c r="A10515">
        <f ca="1">31743.0032960974*(((RANDBETWEEN(3800,4910))))</f>
        <v>143859290.93791321</v>
      </c>
      <c r="B10515">
        <v>162380466.07060021</v>
      </c>
    </row>
    <row r="10516" spans="1:2" x14ac:dyDescent="0.25">
      <c r="A10516">
        <f ca="1">31230.2707992878*(((RANDBETWEEN(3800,4910))))</f>
        <v>128856097.3178616</v>
      </c>
      <c r="B10516">
        <v>202024037.73811913</v>
      </c>
    </row>
    <row r="10517" spans="1:2" x14ac:dyDescent="0.25">
      <c r="A10517">
        <f ca="1">40299.6733963083*(((RANDBETWEEN(3800,4910))))</f>
        <v>185620295.66339588</v>
      </c>
      <c r="B10517">
        <v>185319941.21613365</v>
      </c>
    </row>
    <row r="10518" spans="1:2" x14ac:dyDescent="0.25">
      <c r="A10518">
        <f ca="1">32073.1760088734*(((RANDBETWEEN(3800,4910))))</f>
        <v>141570998.90316734</v>
      </c>
      <c r="B10518">
        <v>149810942.49279368</v>
      </c>
    </row>
    <row r="10519" spans="1:2" x14ac:dyDescent="0.25">
      <c r="A10519">
        <f ca="1">36765.3229473225*(((RANDBETWEEN(3800,4910))))</f>
        <v>166399851.65958163</v>
      </c>
      <c r="B10519">
        <v>193320080.77421999</v>
      </c>
    </row>
    <row r="10520" spans="1:2" x14ac:dyDescent="0.25">
      <c r="A10520">
        <f ca="1">31833.0547323984*(((RANDBETWEEN(3800,4910))))</f>
        <v>126791056.9991428</v>
      </c>
      <c r="B10520">
        <v>156051583.86707032</v>
      </c>
    </row>
    <row r="10521" spans="1:2" x14ac:dyDescent="0.25">
      <c r="A10521">
        <f ca="1">40210.334288382*(((RANDBETWEEN(3800,4910))))</f>
        <v>163615850.21942639</v>
      </c>
      <c r="B10521">
        <v>161003673.23352784</v>
      </c>
    </row>
    <row r="10522" spans="1:2" x14ac:dyDescent="0.25">
      <c r="A10522">
        <f ca="1">33066.997380603*(((RANDBETWEEN(3800,4910))))</f>
        <v>128895155.78959051</v>
      </c>
      <c r="B10522">
        <v>171469528.17992175</v>
      </c>
    </row>
    <row r="10523" spans="1:2" x14ac:dyDescent="0.25">
      <c r="A10523">
        <f ca="1">38066.6210147087*(((RANDBETWEEN(3800,4910))))</f>
        <v>166465333.69732112</v>
      </c>
      <c r="B10523">
        <v>148741412.62539977</v>
      </c>
    </row>
    <row r="10524" spans="1:2" x14ac:dyDescent="0.25">
      <c r="A10524">
        <f ca="1">30426.1529003396*(((RANDBETWEEN(3800,4910))))</f>
        <v>128641774.46263562</v>
      </c>
      <c r="B10524">
        <v>179963805.42246956</v>
      </c>
    </row>
    <row r="10525" spans="1:2" x14ac:dyDescent="0.25">
      <c r="A10525">
        <f ca="1">31924.1234466121*(((RANDBETWEEN(3800,4910))))</f>
        <v>144839748.07727888</v>
      </c>
      <c r="B10525">
        <v>181575933.34432948</v>
      </c>
    </row>
    <row r="10526" spans="1:2" x14ac:dyDescent="0.25">
      <c r="A10526">
        <f ca="1">33336.3462954427*(((RANDBETWEEN(3800,4910))))</f>
        <v>160647852.79773813</v>
      </c>
      <c r="B10526">
        <v>145480114.31461298</v>
      </c>
    </row>
    <row r="10527" spans="1:2" x14ac:dyDescent="0.25">
      <c r="A10527">
        <f ca="1">35517.2211622234*(((RANDBETWEEN(3800,4910))))</f>
        <v>169417144.94380605</v>
      </c>
      <c r="B10527">
        <v>178985323.45590544</v>
      </c>
    </row>
    <row r="10528" spans="1:2" x14ac:dyDescent="0.25">
      <c r="A10528">
        <f ca="1">31702.3168982225*(((RANDBETWEEN(3800,4910))))</f>
        <v>147384071.25983623</v>
      </c>
      <c r="B10528">
        <v>144713152.37927979</v>
      </c>
    </row>
    <row r="10529" spans="1:2" x14ac:dyDescent="0.25">
      <c r="A10529">
        <f ca="1">30122.3764959084*(((RANDBETWEEN(3800,4910))))</f>
        <v>121604033.91398214</v>
      </c>
      <c r="B10529">
        <v>145249073.56811249</v>
      </c>
    </row>
    <row r="10530" spans="1:2" x14ac:dyDescent="0.25">
      <c r="A10530">
        <f ca="1">32233.4241266724*(((RANDBETWEEN(3800,4910))))</f>
        <v>134316678.33584374</v>
      </c>
      <c r="B10530">
        <v>166650516.94794425</v>
      </c>
    </row>
    <row r="10531" spans="1:2" x14ac:dyDescent="0.25">
      <c r="A10531">
        <f ca="1">30333.0727378665*(((RANDBETWEEN(3800,4910))))</f>
        <v>133344187.75566129</v>
      </c>
      <c r="B10531">
        <v>152220824.91349798</v>
      </c>
    </row>
    <row r="10532" spans="1:2" x14ac:dyDescent="0.25">
      <c r="A10532">
        <f ca="1">30318.699616168*(((RANDBETWEEN(3800,4910))))</f>
        <v>121153523.6662074</v>
      </c>
      <c r="B10532">
        <v>157936477.98886812</v>
      </c>
    </row>
    <row r="10533" spans="1:2" x14ac:dyDescent="0.25">
      <c r="A10533">
        <f ca="1">30291.9134919693*(((RANDBETWEEN(3800,4910))))</f>
        <v>146097898.77176815</v>
      </c>
      <c r="B10533">
        <v>154319834.99249244</v>
      </c>
    </row>
    <row r="10534" spans="1:2" x14ac:dyDescent="0.25">
      <c r="A10534">
        <f ca="1">32773.7606136563*(((RANDBETWEEN(3800,4910))))</f>
        <v>142500311.14817765</v>
      </c>
      <c r="B10534">
        <v>174724549.51522559</v>
      </c>
    </row>
    <row r="10535" spans="1:2" x14ac:dyDescent="0.25">
      <c r="A10535">
        <f ca="1">33126.7127678243*(((RANDBETWEEN(3800,4910))))</f>
        <v>154701748.62573934</v>
      </c>
      <c r="B10535">
        <v>181134714.96016842</v>
      </c>
    </row>
    <row r="10536" spans="1:2" x14ac:dyDescent="0.25">
      <c r="A10536">
        <f ca="1">38537.4400973513*(((RANDBETWEEN(3800,4910))))</f>
        <v>166635890.98094717</v>
      </c>
      <c r="B10536">
        <v>185724693.75890657</v>
      </c>
    </row>
    <row r="10537" spans="1:2" x14ac:dyDescent="0.25">
      <c r="A10537">
        <f ca="1">29847.7218641675*(((RANDBETWEEN(3800,4910))))</f>
        <v>137239825.13144207</v>
      </c>
      <c r="B10537">
        <v>167054019.8747521</v>
      </c>
    </row>
    <row r="10538" spans="1:2" x14ac:dyDescent="0.25">
      <c r="A10538">
        <f ca="1">27345.7114471997*(((RANDBETWEEN(3800,4910))))</f>
        <v>132025094.86708017</v>
      </c>
      <c r="B10538">
        <v>172650761.99352756</v>
      </c>
    </row>
    <row r="10539" spans="1:2" x14ac:dyDescent="0.25">
      <c r="A10539">
        <f ca="1">30371.0389775747*(((RANDBETWEEN(3800,4910))))</f>
        <v>148818090.990116</v>
      </c>
      <c r="B10539">
        <v>169602617.50621578</v>
      </c>
    </row>
    <row r="10540" spans="1:2" x14ac:dyDescent="0.25">
      <c r="A10540">
        <f ca="1">39476.9458273797*(((RANDBETWEEN(3800,4910))))</f>
        <v>170224590.40766144</v>
      </c>
      <c r="B10540">
        <v>172968255.78008869</v>
      </c>
    </row>
    <row r="10541" spans="1:2" x14ac:dyDescent="0.25">
      <c r="A10541">
        <f ca="1">32805.5568016257*(((RANDBETWEEN(3800,4910))))</f>
        <v>155301505.89889628</v>
      </c>
      <c r="B10541">
        <v>148276688.13156006</v>
      </c>
    </row>
    <row r="10542" spans="1:2" x14ac:dyDescent="0.25">
      <c r="A10542">
        <f ca="1">30841.9599721076*(((RANDBETWEEN(3800,4910))))</f>
        <v>147640462.38647917</v>
      </c>
      <c r="B10542">
        <v>164757733.41924188</v>
      </c>
    </row>
    <row r="10543" spans="1:2" x14ac:dyDescent="0.25">
      <c r="A10543">
        <f ca="1">33077.0170940252*(((RANDBETWEEN(3800,4910))))</f>
        <v>132572684.51285318</v>
      </c>
      <c r="B10543">
        <v>158397608.84300637</v>
      </c>
    </row>
    <row r="10544" spans="1:2" x14ac:dyDescent="0.25">
      <c r="A10544">
        <f ca="1">40278.6196399523*(((RANDBETWEEN(3800,4910))))</f>
        <v>177870384.33002958</v>
      </c>
      <c r="B10544">
        <v>200923026.75660253</v>
      </c>
    </row>
    <row r="10545" spans="1:2" x14ac:dyDescent="0.25">
      <c r="A10545">
        <f ca="1">35360.8405994773*(((RANDBETWEEN(3800,4910))))</f>
        <v>158451926.72625759</v>
      </c>
      <c r="B10545">
        <v>168407452.69861436</v>
      </c>
    </row>
    <row r="10546" spans="1:2" x14ac:dyDescent="0.25">
      <c r="A10546">
        <f ca="1">40258.3114245342*(((RANDBETWEEN(3800,4910))))</f>
        <v>166870700.85469407</v>
      </c>
      <c r="B10546">
        <v>183073577.51003006</v>
      </c>
    </row>
    <row r="10547" spans="1:2" x14ac:dyDescent="0.25">
      <c r="A10547">
        <f ca="1">32992.1442686884*(((RANDBETWEEN(3800,4910))))</f>
        <v>137445273.02335599</v>
      </c>
      <c r="B10547">
        <v>197973471.21221161</v>
      </c>
    </row>
    <row r="10548" spans="1:2" x14ac:dyDescent="0.25">
      <c r="A10548">
        <f ca="1">32353.6077270609*(((RANDBETWEEN(3800,4910))))</f>
        <v>146529489.39585894</v>
      </c>
      <c r="B10548">
        <v>195650305.10682744</v>
      </c>
    </row>
    <row r="10549" spans="1:2" x14ac:dyDescent="0.25">
      <c r="A10549">
        <f ca="1">31637.2198788769*(((RANDBETWEEN(3800,4910))))</f>
        <v>122404403.71137491</v>
      </c>
      <c r="B10549">
        <v>199640434.08374622</v>
      </c>
    </row>
    <row r="10550" spans="1:2" x14ac:dyDescent="0.25">
      <c r="A10550">
        <f ca="1">28847.2606558905*(((RANDBETWEEN(3800,4910))))</f>
        <v>115562126.18749738</v>
      </c>
      <c r="B10550">
        <v>150778220.1827586</v>
      </c>
    </row>
    <row r="10551" spans="1:2" x14ac:dyDescent="0.25">
      <c r="A10551">
        <f ca="1">29633.0562699776*(((RANDBETWEEN(3800,4910))))</f>
        <v>122414155.45127746</v>
      </c>
      <c r="B10551">
        <v>197962726.97427353</v>
      </c>
    </row>
    <row r="10552" spans="1:2" x14ac:dyDescent="0.25">
      <c r="A10552">
        <f ca="1">42875.8321161177*(((RANDBETWEEN(3800,4910))))</f>
        <v>170474308.49368379</v>
      </c>
      <c r="B10552">
        <v>194529200.23141161</v>
      </c>
    </row>
    <row r="10553" spans="1:2" x14ac:dyDescent="0.25">
      <c r="A10553">
        <f ca="1">35665.5212051701*(((RANDBETWEEN(3800,4910))))</f>
        <v>159068224.57505873</v>
      </c>
      <c r="B10553">
        <v>184929147.05730239</v>
      </c>
    </row>
    <row r="10554" spans="1:2" x14ac:dyDescent="0.25">
      <c r="A10554">
        <f ca="1">32043.3849200735*(((RANDBETWEEN(3800,4910))))</f>
        <v>143458234.28716901</v>
      </c>
      <c r="B10554">
        <v>173113742.82040781</v>
      </c>
    </row>
    <row r="10555" spans="1:2" x14ac:dyDescent="0.25">
      <c r="A10555">
        <f ca="1">30956.1460351291*(((RANDBETWEEN(3800,4910))))</f>
        <v>133575770.14158189</v>
      </c>
      <c r="B10555">
        <v>152941228.06245327</v>
      </c>
    </row>
    <row r="10556" spans="1:2" x14ac:dyDescent="0.25">
      <c r="A10556">
        <f ca="1">30130.8910882328*(((RANDBETWEEN(3800,4910))))</f>
        <v>120945396.82816644</v>
      </c>
      <c r="B10556">
        <v>194003939.43445021</v>
      </c>
    </row>
    <row r="10557" spans="1:2" x14ac:dyDescent="0.25">
      <c r="A10557">
        <f ca="1">31315.6240482867*(((RANDBETWEEN(3800,4910))))</f>
        <v>143644767.50949088</v>
      </c>
      <c r="B10557">
        <v>172039935.79562783</v>
      </c>
    </row>
    <row r="10558" spans="1:2" x14ac:dyDescent="0.25">
      <c r="A10558">
        <f ca="1">33073.7325568903*(((RANDBETWEEN(3800,4910))))</f>
        <v>136561441.72739995</v>
      </c>
      <c r="B10558">
        <v>147816227.15043753</v>
      </c>
    </row>
    <row r="10559" spans="1:2" x14ac:dyDescent="0.25">
      <c r="A10559">
        <f ca="1">30982.7083247425*(((RANDBETWEEN(3800,4910))))</f>
        <v>147601622.45907328</v>
      </c>
      <c r="B10559">
        <v>176476075.74225563</v>
      </c>
    </row>
    <row r="10560" spans="1:2" x14ac:dyDescent="0.25">
      <c r="A10560">
        <f ca="1">29042.1213225263*(((RANDBETWEEN(3800,4910))))</f>
        <v>141289920.23409039</v>
      </c>
      <c r="B10560">
        <v>145444427.50168622</v>
      </c>
    </row>
    <row r="10561" spans="1:2" x14ac:dyDescent="0.25">
      <c r="A10561">
        <f ca="1">32545.1882261108*(((RANDBETWEEN(3800,4910))))</f>
        <v>140497577.57212049</v>
      </c>
      <c r="B10561">
        <v>164973633.13511214</v>
      </c>
    </row>
    <row r="10562" spans="1:2" x14ac:dyDescent="0.25">
      <c r="A10562">
        <f ca="1">30965.332826411*(((RANDBETWEEN(3800,4910))))</f>
        <v>127453309.91350788</v>
      </c>
      <c r="B10562">
        <v>151525619.56802943</v>
      </c>
    </row>
    <row r="10563" spans="1:2" x14ac:dyDescent="0.25">
      <c r="A10563">
        <f ca="1">29475.7476253497*(((RANDBETWEEN(3800,4910))))</f>
        <v>125301403.15536137</v>
      </c>
      <c r="B10563">
        <v>197194610.75350285</v>
      </c>
    </row>
    <row r="10564" spans="1:2" x14ac:dyDescent="0.25">
      <c r="A10564">
        <f ca="1">38878.8683381604*(((RANDBETWEEN(3800,4910))))</f>
        <v>162435911.91683403</v>
      </c>
      <c r="B10564">
        <v>156570300.77293614</v>
      </c>
    </row>
    <row r="10565" spans="1:2" x14ac:dyDescent="0.25">
      <c r="A10565">
        <f ca="1">29796.9901443072*(((RANDBETWEEN(3800,4910))))</f>
        <v>116089073.60222079</v>
      </c>
      <c r="B10565">
        <v>152756453.76523209</v>
      </c>
    </row>
    <row r="10566" spans="1:2" x14ac:dyDescent="0.25">
      <c r="A10566">
        <f ca="1">34009.2739360858*(((RANDBETWEEN(3800,4910))))</f>
        <v>148110387.99165371</v>
      </c>
      <c r="B10566">
        <v>187369917.26660341</v>
      </c>
    </row>
    <row r="10567" spans="1:2" x14ac:dyDescent="0.25">
      <c r="A10567">
        <f ca="1">39317.4101502703*(((RANDBETWEEN(3800,4910))))</f>
        <v>153809708.50785723</v>
      </c>
      <c r="B10567">
        <v>174627353.81402937</v>
      </c>
    </row>
    <row r="10568" spans="1:2" x14ac:dyDescent="0.25">
      <c r="A10568">
        <f ca="1">38191.9917522758*(((RANDBETWEEN(3800,4910))))</f>
        <v>145129568.65864801</v>
      </c>
      <c r="B10568">
        <v>151451708.22953841</v>
      </c>
    </row>
    <row r="10569" spans="1:2" x14ac:dyDescent="0.25">
      <c r="A10569">
        <f ca="1">37029.5147820363*(((RANDBETWEEN(3800,4910))))</f>
        <v>170076561.39389294</v>
      </c>
      <c r="B10569">
        <v>147581677.62180468</v>
      </c>
    </row>
    <row r="10570" spans="1:2" x14ac:dyDescent="0.25">
      <c r="A10570">
        <f ca="1">39739.3918778012*(((RANDBETWEEN(3800,4910))))</f>
        <v>194643541.4174701</v>
      </c>
      <c r="B10570">
        <v>177373434.54103482</v>
      </c>
    </row>
    <row r="10571" spans="1:2" x14ac:dyDescent="0.25">
      <c r="A10571">
        <f ca="1">28550.3824025745*(((RANDBETWEEN(3800,4910))))</f>
        <v>116713963.26172471</v>
      </c>
      <c r="B10571">
        <v>158941224.48793271</v>
      </c>
    </row>
    <row r="10572" spans="1:2" x14ac:dyDescent="0.25">
      <c r="A10572">
        <f ca="1">28892.3657255733*(((RANDBETWEEN(3800,4910))))</f>
        <v>136834244.07631516</v>
      </c>
      <c r="B10572">
        <v>200132961.33013183</v>
      </c>
    </row>
    <row r="10573" spans="1:2" x14ac:dyDescent="0.25">
      <c r="A10573">
        <f ca="1">31727.431016801*(((RANDBETWEEN(3800,4910))))</f>
        <v>136999047.13054666</v>
      </c>
      <c r="B10573">
        <v>162584239.59761056</v>
      </c>
    </row>
    <row r="10574" spans="1:2" x14ac:dyDescent="0.25">
      <c r="A10574">
        <f ca="1">33488.8919504777*(((RANDBETWEEN(3800,4910))))</f>
        <v>128965722.90128976</v>
      </c>
      <c r="B10574">
        <v>155754546.37961432</v>
      </c>
    </row>
    <row r="10575" spans="1:2" x14ac:dyDescent="0.25">
      <c r="A10575">
        <f ca="1">36534.7092265078*(((RANDBETWEEN(3800,4910))))</f>
        <v>144092893.18934682</v>
      </c>
      <c r="B10575">
        <v>178756564.1185413</v>
      </c>
    </row>
    <row r="10576" spans="1:2" x14ac:dyDescent="0.25">
      <c r="A10576">
        <f ca="1">36686.4696564373*(((RANDBETWEEN(3800,4910))))</f>
        <v>140839357.01106283</v>
      </c>
      <c r="B10576">
        <v>199774693.3728846</v>
      </c>
    </row>
    <row r="10577" spans="1:2" x14ac:dyDescent="0.25">
      <c r="A10577">
        <f ca="1">37662.6682057386*(((RANDBETWEEN(3800,4910))))</f>
        <v>182814591.47065505</v>
      </c>
      <c r="B10577">
        <v>151281414.06708869</v>
      </c>
    </row>
    <row r="10578" spans="1:2" x14ac:dyDescent="0.25">
      <c r="A10578">
        <f ca="1">38537.3354236057*(((RANDBETWEEN(3800,4910))))</f>
        <v>170643321.2557261</v>
      </c>
      <c r="B10578">
        <v>151144196.87275428</v>
      </c>
    </row>
    <row r="10579" spans="1:2" x14ac:dyDescent="0.25">
      <c r="A10579">
        <f ca="1">33393.4403869378*(((RANDBETWEEN(3800,4910))))</f>
        <v>156080940.36854738</v>
      </c>
      <c r="B10579">
        <v>148375061.31196761</v>
      </c>
    </row>
    <row r="10580" spans="1:2" x14ac:dyDescent="0.25">
      <c r="A10580">
        <f ca="1">29128.6868625652*(((RANDBETWEEN(3800,4910))))</f>
        <v>118641141.5912282</v>
      </c>
      <c r="B10580">
        <v>171513552.7792432</v>
      </c>
    </row>
    <row r="10581" spans="1:2" x14ac:dyDescent="0.25">
      <c r="A10581">
        <f ca="1">30202.1253729466*(((RANDBETWEEN(3800,4910))))</f>
        <v>119237990.97239308</v>
      </c>
      <c r="B10581">
        <v>154363756.37681913</v>
      </c>
    </row>
    <row r="10582" spans="1:2" x14ac:dyDescent="0.25">
      <c r="A10582">
        <f ca="1">34840.1369051625*(((RANDBETWEEN(3800,4910))))</f>
        <v>155387010.59702474</v>
      </c>
      <c r="B10582">
        <v>185298326.96908844</v>
      </c>
    </row>
    <row r="10583" spans="1:2" x14ac:dyDescent="0.25">
      <c r="A10583">
        <f ca="1">39618.3773484343*(((RANDBETWEEN(3800,4910))))</f>
        <v>171151390.14523613</v>
      </c>
      <c r="B10583">
        <v>170766697.433456</v>
      </c>
    </row>
    <row r="10584" spans="1:2" x14ac:dyDescent="0.25">
      <c r="A10584">
        <f ca="1">36643.7100586883*(((RANDBETWEEN(3800,4910))))</f>
        <v>149762843.00985914</v>
      </c>
      <c r="B10584">
        <v>159620303.07759354</v>
      </c>
    </row>
    <row r="10585" spans="1:2" x14ac:dyDescent="0.25">
      <c r="A10585">
        <f ca="1">36991.6233121705*(((RANDBETWEEN(3800,4910))))</f>
        <v>144230339.29415286</v>
      </c>
      <c r="B10585">
        <v>181704791.06320485</v>
      </c>
    </row>
    <row r="10586" spans="1:2" x14ac:dyDescent="0.25">
      <c r="A10586">
        <f ca="1">28955.8131578213*(((RANDBETWEEN(3800,4910))))</f>
        <v>119674375.78127562</v>
      </c>
      <c r="B10586">
        <v>173216888.79154909</v>
      </c>
    </row>
    <row r="10587" spans="1:2" x14ac:dyDescent="0.25">
      <c r="A10587">
        <f ca="1">27933.1637431616*(((RANDBETWEEN(3800,4910))))</f>
        <v>121341663.30029412</v>
      </c>
      <c r="B10587">
        <v>148092332.68498307</v>
      </c>
    </row>
    <row r="10588" spans="1:2" x14ac:dyDescent="0.25">
      <c r="A10588">
        <f ca="1">32722.0774719991*(((RANDBETWEEN(3800,4910))))</f>
        <v>135633011.12143645</v>
      </c>
      <c r="B10588">
        <v>186579793.45069298</v>
      </c>
    </row>
    <row r="10589" spans="1:2" x14ac:dyDescent="0.25">
      <c r="A10589">
        <f ca="1">31323.1381047701*(((RANDBETWEEN(3800,4910))))</f>
        <v>141110737.16198942</v>
      </c>
      <c r="B10589">
        <v>195856304.60953629</v>
      </c>
    </row>
    <row r="10590" spans="1:2" x14ac:dyDescent="0.25">
      <c r="A10590">
        <f ca="1">30710.0114949869*(((RANDBETWEEN(3800,4910))))</f>
        <v>147070245.04949212</v>
      </c>
      <c r="B10590">
        <v>157038825.19311398</v>
      </c>
    </row>
    <row r="10591" spans="1:2" x14ac:dyDescent="0.25">
      <c r="A10591">
        <f ca="1">35311.7206270605*(((RANDBETWEEN(3800,4910))))</f>
        <v>172074014.61566588</v>
      </c>
      <c r="B10591">
        <v>192232307.98882556</v>
      </c>
    </row>
    <row r="10592" spans="1:2" x14ac:dyDescent="0.25">
      <c r="A10592">
        <f ca="1">29876.6074890078*(((RANDBETWEEN(3800,4910))))</f>
        <v>129066944.35251379</v>
      </c>
      <c r="B10592">
        <v>152343550.67015466</v>
      </c>
    </row>
    <row r="10593" spans="1:2" x14ac:dyDescent="0.25">
      <c r="A10593">
        <f ca="1">33640.1078113789*(((RANDBETWEEN(3800,4910))))</f>
        <v>156090100.244798</v>
      </c>
      <c r="B10593">
        <v>159632031.96387184</v>
      </c>
    </row>
    <row r="10594" spans="1:2" x14ac:dyDescent="0.25">
      <c r="A10594">
        <f ca="1">33204.6250003144*(((RANDBETWEEN(3800,4910))))</f>
        <v>142381432.00134835</v>
      </c>
      <c r="B10594">
        <v>159666658.60316554</v>
      </c>
    </row>
    <row r="10595" spans="1:2" x14ac:dyDescent="0.25">
      <c r="A10595">
        <f ca="1">29955.612880136*(((RANDBETWEEN(3800,4910))))</f>
        <v>127011798.61177646</v>
      </c>
      <c r="B10595">
        <v>144414309.98645914</v>
      </c>
    </row>
    <row r="10596" spans="1:2" x14ac:dyDescent="0.25">
      <c r="A10596">
        <f ca="1">39032.7175140964*(((RANDBETWEEN(3800,4910))))</f>
        <v>178808878.93207559</v>
      </c>
      <c r="B10596">
        <v>172586632.02056399</v>
      </c>
    </row>
    <row r="10597" spans="1:2" x14ac:dyDescent="0.25">
      <c r="A10597">
        <f ca="1">33998.9515733675*(((RANDBETWEEN(3800,4910))))</f>
        <v>141843625.96408916</v>
      </c>
      <c r="B10597">
        <v>189888878.66218019</v>
      </c>
    </row>
    <row r="10598" spans="1:2" x14ac:dyDescent="0.25">
      <c r="A10598">
        <f ca="1">32264.9106018551*(((RANDBETWEEN(3800,4910))))</f>
        <v>140481420.76047701</v>
      </c>
      <c r="B10598">
        <v>200502625.16757563</v>
      </c>
    </row>
    <row r="10599" spans="1:2" x14ac:dyDescent="0.25">
      <c r="A10599">
        <f ca="1">39256.950837345*(((RANDBETWEEN(3800,4910))))</f>
        <v>168216034.33802372</v>
      </c>
      <c r="B10599">
        <v>148959575.02548847</v>
      </c>
    </row>
    <row r="10600" spans="1:2" x14ac:dyDescent="0.25">
      <c r="A10600">
        <f ca="1">33038.8207111241*(((RANDBETWEEN(3800,4910))))</f>
        <v>159643581.67615172</v>
      </c>
      <c r="B10600">
        <v>143934016.62517831</v>
      </c>
    </row>
    <row r="10601" spans="1:2" x14ac:dyDescent="0.25">
      <c r="A10601">
        <f ca="1">32035.5971352725*(((RANDBETWEEN(3800,4910))))</f>
        <v>155084325.73185411</v>
      </c>
      <c r="B10601">
        <v>202115274.40512371</v>
      </c>
    </row>
    <row r="10602" spans="1:2" x14ac:dyDescent="0.25">
      <c r="A10602">
        <f ca="1">36468.0572833921*(((RANDBETWEEN(3800,4910))))</f>
        <v>140657296.94204336</v>
      </c>
      <c r="B10602">
        <v>174945198.44138467</v>
      </c>
    </row>
    <row r="10603" spans="1:2" x14ac:dyDescent="0.25">
      <c r="A10603">
        <f ca="1">29742.1177087064*(((RANDBETWEEN(3800,4910))))</f>
        <v>134642566.86731401</v>
      </c>
      <c r="B10603">
        <v>143262121.54696682</v>
      </c>
    </row>
    <row r="10604" spans="1:2" x14ac:dyDescent="0.25">
      <c r="A10604">
        <f ca="1">32267.2207988014*(((RANDBETWEEN(3800,4910))))</f>
        <v>129907830.93597434</v>
      </c>
      <c r="B10604">
        <v>162114734.44914317</v>
      </c>
    </row>
    <row r="10605" spans="1:2" x14ac:dyDescent="0.25">
      <c r="A10605">
        <f ca="1">38501.704239483*(((RANDBETWEEN(3800,4910))))</f>
        <v>167944433.89262468</v>
      </c>
      <c r="B10605">
        <v>144580348.78825837</v>
      </c>
    </row>
    <row r="10606" spans="1:2" x14ac:dyDescent="0.25">
      <c r="A10606">
        <f ca="1">29665.6304094994*(((RANDBETWEEN(3800,4910))))</f>
        <v>136728890.55738285</v>
      </c>
      <c r="B10606">
        <v>187457374.44354945</v>
      </c>
    </row>
    <row r="10607" spans="1:2" x14ac:dyDescent="0.25">
      <c r="A10607">
        <f ca="1">31198.7886756121*(((RANDBETWEEN(3800,4910))))</f>
        <v>147320680.12624055</v>
      </c>
      <c r="B10607">
        <v>176126338.27570286</v>
      </c>
    </row>
    <row r="10608" spans="1:2" x14ac:dyDescent="0.25">
      <c r="A10608">
        <f ca="1">38820.9271997833*(((RANDBETWEEN(3800,4910))))</f>
        <v>177217532.66701072</v>
      </c>
      <c r="B10608">
        <v>143995724.56152189</v>
      </c>
    </row>
    <row r="10609" spans="1:2" x14ac:dyDescent="0.25">
      <c r="A10609">
        <f ca="1">38920.4364440188*(((RANDBETWEEN(3800,4910))))</f>
        <v>176426338.40073735</v>
      </c>
      <c r="B10609">
        <v>154182133.6915006</v>
      </c>
    </row>
    <row r="10610" spans="1:2" x14ac:dyDescent="0.25">
      <c r="A10610">
        <f ca="1">29321.4114682206*(((RANDBETWEEN(3800,4910))))</f>
        <v>123061963.93212168</v>
      </c>
      <c r="B10610">
        <v>154029165.8786687</v>
      </c>
    </row>
    <row r="10611" spans="1:2" x14ac:dyDescent="0.25">
      <c r="A10611">
        <f ca="1">32831.7698313701*(((RANDBETWEEN(3800,4910))))</f>
        <v>143113684.69494206</v>
      </c>
      <c r="B10611">
        <v>164234025.76277655</v>
      </c>
    </row>
    <row r="10612" spans="1:2" x14ac:dyDescent="0.25">
      <c r="A10612">
        <f ca="1">30502.1336919207*(((RANDBETWEEN(3800,4910))))</f>
        <v>120056398.21139982</v>
      </c>
      <c r="B10612">
        <v>163713328.44585156</v>
      </c>
    </row>
    <row r="10613" spans="1:2" x14ac:dyDescent="0.25">
      <c r="A10613">
        <f ca="1">31249.7021909048*(((RANDBETWEEN(3800,4910))))</f>
        <v>143311134.24748921</v>
      </c>
      <c r="B10613">
        <v>194155983.57552788</v>
      </c>
    </row>
    <row r="10614" spans="1:2" x14ac:dyDescent="0.25">
      <c r="A10614">
        <f ca="1">39000.7424372162*(((RANDBETWEEN(3800,4910))))</f>
        <v>160488055.12914488</v>
      </c>
      <c r="B10614">
        <v>174969169.86777097</v>
      </c>
    </row>
    <row r="10615" spans="1:2" x14ac:dyDescent="0.25">
      <c r="A10615">
        <f ca="1">29462.70394942*(((RANDBETWEEN(3800,4910))))</f>
        <v>135145423.01598963</v>
      </c>
      <c r="B10615">
        <v>149812196.02656925</v>
      </c>
    </row>
    <row r="10616" spans="1:2" x14ac:dyDescent="0.25">
      <c r="A10616">
        <f ca="1">31654.7989927406*(((RANDBETWEEN(3800,4910))))</f>
        <v>126967398.7598827</v>
      </c>
      <c r="B10616">
        <v>164392590.32695705</v>
      </c>
    </row>
    <row r="10617" spans="1:2" x14ac:dyDescent="0.25">
      <c r="A10617">
        <f ca="1">38848.6455093914*(((RANDBETWEEN(3800,4910))))</f>
        <v>178703769.34320033</v>
      </c>
      <c r="B10617">
        <v>178498796.92631418</v>
      </c>
    </row>
    <row r="10618" spans="1:2" x14ac:dyDescent="0.25">
      <c r="A10618">
        <f ca="1">32787.5809914354*(((RANDBETWEEN(3800,4910))))</f>
        <v>134789745.455791</v>
      </c>
      <c r="B10618">
        <v>179705766.5425508</v>
      </c>
    </row>
    <row r="10619" spans="1:2" x14ac:dyDescent="0.25">
      <c r="A10619">
        <f ca="1">29626.1477703954*(((RANDBETWEEN(3800,4910))))</f>
        <v>120845056.75544269</v>
      </c>
      <c r="B10619">
        <v>184220530.00057983</v>
      </c>
    </row>
    <row r="10620" spans="1:2" x14ac:dyDescent="0.25">
      <c r="A10620">
        <f ca="1">39383.4402037595*(((RANDBETWEEN(3800,4910))))</f>
        <v>192939473.55821767</v>
      </c>
      <c r="B10620">
        <v>166716342.30508816</v>
      </c>
    </row>
    <row r="10621" spans="1:2" x14ac:dyDescent="0.25">
      <c r="A10621">
        <f ca="1">32994.2300178692*(((RANDBETWEEN(3800,4910))))</f>
        <v>157844396.40548635</v>
      </c>
      <c r="B10621">
        <v>166745441.34379539</v>
      </c>
    </row>
    <row r="10622" spans="1:2" x14ac:dyDescent="0.25">
      <c r="A10622">
        <f ca="1">38135.6933882449*(((RANDBETWEEN(3800,4910))))</f>
        <v>149949546.4025791</v>
      </c>
      <c r="B10622">
        <v>162332608.00026155</v>
      </c>
    </row>
    <row r="10623" spans="1:2" x14ac:dyDescent="0.25">
      <c r="A10623">
        <f ca="1">32977.1856338686*(((RANDBETWEEN(3800,4910))))</f>
        <v>127193004.98983105</v>
      </c>
      <c r="B10623">
        <v>145960533.81487322</v>
      </c>
    </row>
    <row r="10624" spans="1:2" x14ac:dyDescent="0.25">
      <c r="A10624">
        <f ca="1">32160.0917211693*(((RANDBETWEEN(3800,4910))))</f>
        <v>123173151.2920783</v>
      </c>
      <c r="B10624">
        <v>197325506.61443996</v>
      </c>
    </row>
    <row r="10625" spans="1:2" x14ac:dyDescent="0.25">
      <c r="A10625">
        <f ca="1">31185.057317332*(((RANDBETWEEN(3800,4910))))</f>
        <v>130634205.10230355</v>
      </c>
      <c r="B10625">
        <v>179811583.07036874</v>
      </c>
    </row>
    <row r="10626" spans="1:2" x14ac:dyDescent="0.25">
      <c r="A10626">
        <f ca="1">32354.2513047337*(((RANDBETWEEN(3800,4910))))</f>
        <v>135693729.97205323</v>
      </c>
      <c r="B10626">
        <v>196354807.79334563</v>
      </c>
    </row>
    <row r="10627" spans="1:2" x14ac:dyDescent="0.25">
      <c r="A10627">
        <f ca="1">33578.4193453196*(((RANDBETWEEN(3800,4910))))</f>
        <v>161310726.53491554</v>
      </c>
      <c r="B10627">
        <v>179593609.3532832</v>
      </c>
    </row>
    <row r="10628" spans="1:2" x14ac:dyDescent="0.25">
      <c r="A10628">
        <f ca="1">38159.3231388679*(((RANDBETWEEN(3800,4910))))</f>
        <v>152064902.70838857</v>
      </c>
      <c r="B10628">
        <v>162445143.64385229</v>
      </c>
    </row>
    <row r="10629" spans="1:2" x14ac:dyDescent="0.25">
      <c r="A10629">
        <f ca="1">37589.5673586213*(((RANDBETWEEN(3800,4910))))</f>
        <v>170017613.16304457</v>
      </c>
      <c r="B10629">
        <v>162406547.76994234</v>
      </c>
    </row>
    <row r="10630" spans="1:2" x14ac:dyDescent="0.25">
      <c r="A10630">
        <f ca="1">30889.1918796349*(((RANDBETWEEN(3800,4910))))</f>
        <v>138507136.38828278</v>
      </c>
      <c r="B10630">
        <v>155960088.32931194</v>
      </c>
    </row>
    <row r="10631" spans="1:2" x14ac:dyDescent="0.25">
      <c r="A10631">
        <f ca="1">30590.4952468808*(((RANDBETWEEN(3800,4910))))</f>
        <v>144478909.051018</v>
      </c>
      <c r="B10631">
        <v>151812107.34069008</v>
      </c>
    </row>
    <row r="10632" spans="1:2" x14ac:dyDescent="0.25">
      <c r="A10632">
        <f ca="1">29498.4397709188*(((RANDBETWEEN(3800,4910))))</f>
        <v>127698745.76830727</v>
      </c>
      <c r="B10632">
        <v>177071180.87678802</v>
      </c>
    </row>
    <row r="10633" spans="1:2" x14ac:dyDescent="0.25">
      <c r="A10633">
        <f ca="1">34305.7396040504*(((RANDBETWEEN(3800,4910))))</f>
        <v>135816423.09243572</v>
      </c>
      <c r="B10633">
        <v>145688235.52108511</v>
      </c>
    </row>
    <row r="10634" spans="1:2" x14ac:dyDescent="0.25">
      <c r="A10634">
        <f ca="1">27286.7693376298*(((RANDBETWEEN(3800,4910))))</f>
        <v>128520683.58023623</v>
      </c>
      <c r="B10634">
        <v>167523004.83698323</v>
      </c>
    </row>
    <row r="10635" spans="1:2" x14ac:dyDescent="0.25">
      <c r="A10635">
        <f ca="1">34622.7847659171*(((RANDBETWEEN(3800,4910))))</f>
        <v>166535594.72406131</v>
      </c>
      <c r="B10635">
        <v>164357248.62619856</v>
      </c>
    </row>
    <row r="10636" spans="1:2" x14ac:dyDescent="0.25">
      <c r="A10636">
        <f ca="1">40190.5737229469*(((RANDBETWEEN(3800,4910))))</f>
        <v>193517612.47598949</v>
      </c>
      <c r="B10636">
        <v>151032767.52349854</v>
      </c>
    </row>
    <row r="10637" spans="1:2" x14ac:dyDescent="0.25">
      <c r="A10637">
        <f ca="1">34274.353771515*(((RANDBETWEEN(3800,4910))))</f>
        <v>147105526.38734242</v>
      </c>
      <c r="B10637">
        <v>194549344.30484524</v>
      </c>
    </row>
    <row r="10638" spans="1:2" x14ac:dyDescent="0.25">
      <c r="A10638">
        <f ca="1">32027.07137244*(((RANDBETWEEN(3800,4910))))</f>
        <v>145659120.60185719</v>
      </c>
      <c r="B10638">
        <v>165302448.84122524</v>
      </c>
    </row>
    <row r="10639" spans="1:2" x14ac:dyDescent="0.25">
      <c r="A10639">
        <f ca="1">30412.884192086*(((RANDBETWEEN(3800,4910))))</f>
        <v>130015079.92116767</v>
      </c>
      <c r="B10639">
        <v>183272459.93691036</v>
      </c>
    </row>
    <row r="10640" spans="1:2" x14ac:dyDescent="0.25">
      <c r="A10640">
        <f ca="1">32093.4026203987*(((RANDBETWEEN(3800,4910))))</f>
        <v>154497640.2145994</v>
      </c>
      <c r="B10640">
        <v>156492641.47393593</v>
      </c>
    </row>
    <row r="10641" spans="1:2" x14ac:dyDescent="0.25">
      <c r="A10641">
        <f ca="1">39999.6965316505*(((RANDBETWEEN(3800,4910))))</f>
        <v>171438699.33465388</v>
      </c>
      <c r="B10641">
        <v>174751562.36352336</v>
      </c>
    </row>
    <row r="10642" spans="1:2" x14ac:dyDescent="0.25">
      <c r="A10642">
        <f ca="1">36339.5621099359*(((RANDBETWEEN(3800,4910))))</f>
        <v>141978669.1635195</v>
      </c>
      <c r="B10642">
        <v>173941107.76650825</v>
      </c>
    </row>
    <row r="10643" spans="1:2" x14ac:dyDescent="0.25">
      <c r="A10643">
        <f ca="1">29686.0818232305*(((RANDBETWEEN(3800,4910))))</f>
        <v>129550061.0765778</v>
      </c>
      <c r="B10643">
        <v>164717532.91093141</v>
      </c>
    </row>
    <row r="10644" spans="1:2" x14ac:dyDescent="0.25">
      <c r="A10644">
        <f ca="1">36528.7759563596*(((RANDBETWEEN(3800,4910))))</f>
        <v>142389168.67788959</v>
      </c>
      <c r="B10644">
        <v>144512906.51409936</v>
      </c>
    </row>
    <row r="10645" spans="1:2" x14ac:dyDescent="0.25">
      <c r="A10645">
        <f ca="1">33116.8584323346*(((RANDBETWEEN(3800,4910))))</f>
        <v>156145987.50845784</v>
      </c>
      <c r="B10645">
        <v>159051624.38896155</v>
      </c>
    </row>
    <row r="10646" spans="1:2" x14ac:dyDescent="0.25">
      <c r="A10646">
        <f ca="1">35351.5797857515*(((RANDBETWEEN(3800,4910))))</f>
        <v>157455936.36573705</v>
      </c>
      <c r="B10646">
        <v>167945494.43726248</v>
      </c>
    </row>
    <row r="10647" spans="1:2" x14ac:dyDescent="0.25">
      <c r="A10647">
        <f ca="1">36793.8116698961*(((RANDBETWEEN(3800,4910))))</f>
        <v>166381616.37127036</v>
      </c>
      <c r="B10647">
        <v>176318403.67559683</v>
      </c>
    </row>
    <row r="10648" spans="1:2" x14ac:dyDescent="0.25">
      <c r="A10648">
        <f ca="1">29935.7633005264*(((RANDBETWEEN(3800,4910))))</f>
        <v>124502839.56688933</v>
      </c>
      <c r="B10648">
        <v>145257489.41586244</v>
      </c>
    </row>
    <row r="10649" spans="1:2" x14ac:dyDescent="0.25">
      <c r="A10649">
        <f ca="1">36595.0085612408*(((RANDBETWEEN(3800,4910))))</f>
        <v>145757919.09942216</v>
      </c>
      <c r="B10649">
        <v>145895903.78749612</v>
      </c>
    </row>
    <row r="10650" spans="1:2" x14ac:dyDescent="0.25">
      <c r="A10650">
        <f ca="1">39456.5037274375*(((RANDBETWEEN(3800,4910))))</f>
        <v>166782641.25587827</v>
      </c>
      <c r="B10650">
        <v>181986283.34464595</v>
      </c>
    </row>
    <row r="10651" spans="1:2" x14ac:dyDescent="0.25">
      <c r="A10651">
        <f ca="1">38060.2024007321*(((RANDBETWEEN(3800,4910))))</f>
        <v>175381412.66257334</v>
      </c>
      <c r="B10651">
        <v>143090610.90224403</v>
      </c>
    </row>
    <row r="10652" spans="1:2" x14ac:dyDescent="0.25">
      <c r="A10652">
        <f ca="1">35208.9316101993*(((RANDBETWEEN(3800,4910))))</f>
        <v>157595177.88725191</v>
      </c>
      <c r="B10652">
        <v>161325590.02597129</v>
      </c>
    </row>
    <row r="10653" spans="1:2" x14ac:dyDescent="0.25">
      <c r="A10653">
        <f ca="1">31772.5301282421*(((RANDBETWEEN(3800,4910))))</f>
        <v>127852661.2360462</v>
      </c>
      <c r="B10653">
        <v>179844856.57991415</v>
      </c>
    </row>
    <row r="10654" spans="1:2" x14ac:dyDescent="0.25">
      <c r="A10654">
        <f ca="1">38887.8349778523*(((RANDBETWEEN(3800,4910))))</f>
        <v>168306549.78414482</v>
      </c>
      <c r="B10654">
        <v>169497804.78109241</v>
      </c>
    </row>
    <row r="10655" spans="1:2" x14ac:dyDescent="0.25">
      <c r="A10655">
        <f ca="1">31975.8207223308*(((RANDBETWEEN(3800,4910))))</f>
        <v>156745473.18086535</v>
      </c>
      <c r="B10655">
        <v>146091859.16711795</v>
      </c>
    </row>
    <row r="10656" spans="1:2" x14ac:dyDescent="0.25">
      <c r="A10656">
        <f ca="1">43014.0346925977*(((RANDBETWEEN(3800,4910))))</f>
        <v>207026548.97547263</v>
      </c>
      <c r="B10656">
        <v>200663758.65894341</v>
      </c>
    </row>
    <row r="10657" spans="1:2" x14ac:dyDescent="0.25">
      <c r="A10657">
        <f ca="1">30153.476553589*(((RANDBETWEEN(3800,4910))))</f>
        <v>145339756.9882991</v>
      </c>
      <c r="B10657">
        <v>151182555.05019361</v>
      </c>
    </row>
    <row r="10658" spans="1:2" x14ac:dyDescent="0.25">
      <c r="A10658">
        <f ca="1">30513.8712474411*(((RANDBETWEEN(3800,4910))))</f>
        <v>142591320.33929241</v>
      </c>
      <c r="B10658">
        <v>190071928.05371022</v>
      </c>
    </row>
    <row r="10659" spans="1:2" x14ac:dyDescent="0.25">
      <c r="A10659">
        <f ca="1">30243.0217305219*(((RANDBETWEEN(3800,4910))))</f>
        <v>140085676.65577751</v>
      </c>
      <c r="B10659">
        <v>172568742.64502952</v>
      </c>
    </row>
    <row r="10660" spans="1:2" x14ac:dyDescent="0.25">
      <c r="A10660">
        <f ca="1">32359.9684410789*(((RANDBETWEEN(3800,4910))))</f>
        <v>124488798.59283046</v>
      </c>
      <c r="B10660">
        <v>177709063.14654213</v>
      </c>
    </row>
    <row r="10661" spans="1:2" x14ac:dyDescent="0.25">
      <c r="A10661">
        <f ca="1">32455.0288327931*(((RANDBETWEEN(3800,4910))))</f>
        <v>153512286.37911114</v>
      </c>
      <c r="B10661">
        <v>155006724.65139109</v>
      </c>
    </row>
    <row r="10662" spans="1:2" x14ac:dyDescent="0.25">
      <c r="A10662">
        <f ca="1">37084.5682044046*(((RANDBETWEEN(3800,4910))))</f>
        <v>143406025.24643242</v>
      </c>
      <c r="B10662">
        <v>166381652.28783143</v>
      </c>
    </row>
    <row r="10663" spans="1:2" x14ac:dyDescent="0.25">
      <c r="A10663">
        <f ca="1">32192.7143537897*(((RANDBETWEEN(3800,4910))))</f>
        <v>143000037.1595338</v>
      </c>
      <c r="B10663">
        <v>155763793.64776999</v>
      </c>
    </row>
    <row r="10664" spans="1:2" x14ac:dyDescent="0.25">
      <c r="A10664">
        <f ca="1">28085.9002687497*(((RANDBETWEEN(3800,4910))))</f>
        <v>117651836.22579245</v>
      </c>
      <c r="B10664">
        <v>149545439.01897895</v>
      </c>
    </row>
    <row r="10665" spans="1:2" x14ac:dyDescent="0.25">
      <c r="A10665">
        <f ca="1">31374.6316378573*(((RANDBETWEEN(3800,4910))))</f>
        <v>140495600.47432479</v>
      </c>
      <c r="B10665">
        <v>174963358.92645544</v>
      </c>
    </row>
    <row r="10666" spans="1:2" x14ac:dyDescent="0.25">
      <c r="A10666">
        <f ca="1">29403.7626816831*(((RANDBETWEEN(3800,4910))))</f>
        <v>115380364.76292448</v>
      </c>
      <c r="B10666">
        <v>191117043.24865285</v>
      </c>
    </row>
    <row r="10667" spans="1:2" x14ac:dyDescent="0.25">
      <c r="A10667">
        <f ca="1">30490.9037367659*(((RANDBETWEEN(3800,4910))))</f>
        <v>131629231.43161824</v>
      </c>
      <c r="B10667">
        <v>146897992.61773503</v>
      </c>
    </row>
    <row r="10668" spans="1:2" x14ac:dyDescent="0.25">
      <c r="A10668">
        <f ca="1">30289.6849622034*(((RANDBETWEEN(3800,4910))))</f>
        <v>118493247.57213967</v>
      </c>
      <c r="B10668">
        <v>156378080.3763001</v>
      </c>
    </row>
    <row r="10669" spans="1:2" x14ac:dyDescent="0.25">
      <c r="A10669">
        <f ca="1">30322.3299768523*(((RANDBETWEEN(3800,4910))))</f>
        <v>124442842.22500192</v>
      </c>
      <c r="B10669">
        <v>156652840.55207258</v>
      </c>
    </row>
    <row r="10670" spans="1:2" x14ac:dyDescent="0.25">
      <c r="A10670">
        <f ca="1">36683.2408246084*(((RANDBETWEEN(3800,4910))))</f>
        <v>149814355.52770066</v>
      </c>
      <c r="B10670">
        <v>169705848.62059766</v>
      </c>
    </row>
    <row r="10671" spans="1:2" x14ac:dyDescent="0.25">
      <c r="A10671">
        <f ca="1">31881.9551757725*(((RANDBETWEEN(3800,4910))))</f>
        <v>134765024.52799022</v>
      </c>
      <c r="B10671">
        <v>146650263.61469918</v>
      </c>
    </row>
    <row r="10672" spans="1:2" x14ac:dyDescent="0.25">
      <c r="A10672">
        <f ca="1">30189.2013877756*(((RANDBETWEEN(3800,4910))))</f>
        <v>135277811.41862252</v>
      </c>
      <c r="B10672">
        <v>160513858.2587212</v>
      </c>
    </row>
    <row r="10673" spans="1:2" x14ac:dyDescent="0.25">
      <c r="A10673">
        <f ca="1">31050.5055761767*(((RANDBETWEEN(3800,4910))))</f>
        <v>129511658.75823312</v>
      </c>
      <c r="B10673">
        <v>164206986.43890506</v>
      </c>
    </row>
    <row r="10674" spans="1:2" x14ac:dyDescent="0.25">
      <c r="A10674">
        <f ca="1">30929.1325182331*(((RANDBETWEEN(3800,4910))))</f>
        <v>148367048.68996412</v>
      </c>
      <c r="B10674">
        <v>195640939.41275513</v>
      </c>
    </row>
    <row r="10675" spans="1:2" x14ac:dyDescent="0.25">
      <c r="A10675">
        <f ca="1">37617.4799494745*(((RANDBETWEEN(3800,4910))))</f>
        <v>178683029.76000369</v>
      </c>
      <c r="B10675">
        <v>178512322.21842536</v>
      </c>
    </row>
    <row r="10676" spans="1:2" x14ac:dyDescent="0.25">
      <c r="A10676">
        <f ca="1">33271.534244405*(((RANDBETWEEN(3800,4910))))</f>
        <v>149489003.36011145</v>
      </c>
      <c r="B10676">
        <v>164264273.49385166</v>
      </c>
    </row>
    <row r="10677" spans="1:2" x14ac:dyDescent="0.25">
      <c r="A10677">
        <f ca="1">30366.8693830871*(((RANDBETWEEN(3800,4910))))</f>
        <v>139839433.50911599</v>
      </c>
      <c r="B10677">
        <v>145680287.77626377</v>
      </c>
    </row>
    <row r="10678" spans="1:2" x14ac:dyDescent="0.25">
      <c r="A10678">
        <f ca="1">37110.9489312717*(((RANDBETWEEN(3800,4910))))</f>
        <v>159873967.99591863</v>
      </c>
      <c r="B10678">
        <v>185550084.20578349</v>
      </c>
    </row>
    <row r="10679" spans="1:2" x14ac:dyDescent="0.25">
      <c r="A10679">
        <f ca="1">28390.436413063*(((RANDBETWEEN(3800,4910))))</f>
        <v>135564333.87237558</v>
      </c>
      <c r="B10679">
        <v>160473251.7432301</v>
      </c>
    </row>
    <row r="10680" spans="1:2" x14ac:dyDescent="0.25">
      <c r="A10680">
        <f ca="1">37506.6305508168*(((RANDBETWEEN(3800,4910))))</f>
        <v>163941482.13762003</v>
      </c>
      <c r="B10680">
        <v>177147002.04413587</v>
      </c>
    </row>
    <row r="10681" spans="1:2" x14ac:dyDescent="0.25">
      <c r="A10681">
        <f ca="1">29741.814217708*(((RANDBETWEEN(3800,4910))))</f>
        <v>140054203.15118691</v>
      </c>
      <c r="B10681">
        <v>142935339.00730264</v>
      </c>
    </row>
    <row r="10682" spans="1:2" x14ac:dyDescent="0.25">
      <c r="A10682">
        <f ca="1">36632.4855299419*(((RANDBETWEEN(3800,4910))))</f>
        <v>154405926.50870493</v>
      </c>
      <c r="B10682">
        <v>173253729.90073222</v>
      </c>
    </row>
    <row r="10683" spans="1:2" x14ac:dyDescent="0.25">
      <c r="A10683">
        <f ca="1">32648.1399206406*(((RANDBETWEEN(3800,4910))))</f>
        <v>148614332.91875586</v>
      </c>
      <c r="B10683">
        <v>165786018.19182912</v>
      </c>
    </row>
    <row r="10684" spans="1:2" x14ac:dyDescent="0.25">
      <c r="A10684">
        <f ca="1">31871.471758786*(((RANDBETWEEN(3800,4910))))</f>
        <v>148680415.7547369</v>
      </c>
      <c r="B10684">
        <v>145537882.06730881</v>
      </c>
    </row>
    <row r="10685" spans="1:2" x14ac:dyDescent="0.25">
      <c r="A10685">
        <f ca="1">30199.6867407446*(((RANDBETWEEN(3800,4910))))</f>
        <v>126959483.05809014</v>
      </c>
      <c r="B10685">
        <v>150146885.68108898</v>
      </c>
    </row>
    <row r="10686" spans="1:2" x14ac:dyDescent="0.25">
      <c r="A10686">
        <f ca="1">41609.8872870827*(((RANDBETWEEN(3800,4910))))</f>
        <v>180295641.61492917</v>
      </c>
      <c r="B10686">
        <v>178740956.29684684</v>
      </c>
    </row>
    <row r="10687" spans="1:2" x14ac:dyDescent="0.25">
      <c r="A10687">
        <f ca="1">32139.2030335628*(((RANDBETWEEN(3800,4910))))</f>
        <v>123189565.22764625</v>
      </c>
      <c r="B10687">
        <v>162052043.0576281</v>
      </c>
    </row>
    <row r="10688" spans="1:2" x14ac:dyDescent="0.25">
      <c r="A10688">
        <f ca="1">30809.3756462014*(((RANDBETWEEN(3800,4910))))</f>
        <v>117229674.33379638</v>
      </c>
      <c r="B10688">
        <v>158425889.23340917</v>
      </c>
    </row>
    <row r="10689" spans="1:2" x14ac:dyDescent="0.25">
      <c r="A10689">
        <f ca="1">39478.3708756128*(((RANDBETWEEN(3800,4910))))</f>
        <v>155544781.24991453</v>
      </c>
      <c r="B10689">
        <v>170021465.21516445</v>
      </c>
    </row>
    <row r="10690" spans="1:2" x14ac:dyDescent="0.25">
      <c r="A10690">
        <f ca="1">29011.4248842597*(((RANDBETWEEN(3800,4910))))</f>
        <v>112999499.92419161</v>
      </c>
      <c r="B10690">
        <v>178218387.72311524</v>
      </c>
    </row>
    <row r="10691" spans="1:2" x14ac:dyDescent="0.25">
      <c r="A10691">
        <f ca="1">31833.6923674306*(((RANDBETWEEN(3800,4910))))</f>
        <v>149713855.20402628</v>
      </c>
      <c r="B10691">
        <v>178664777.7965565</v>
      </c>
    </row>
    <row r="10692" spans="1:2" x14ac:dyDescent="0.25">
      <c r="A10692">
        <f ca="1">30059.6000998478*(((RANDBETWEEN(3800,4910))))</f>
        <v>119817565.99799319</v>
      </c>
      <c r="B10692">
        <v>167147929.20196167</v>
      </c>
    </row>
    <row r="10693" spans="1:2" x14ac:dyDescent="0.25">
      <c r="A10693">
        <f ca="1">31588.2082430367*(((RANDBETWEEN(3800,4910))))</f>
        <v>140725467.72272834</v>
      </c>
      <c r="B10693">
        <v>148266206.33150437</v>
      </c>
    </row>
    <row r="10694" spans="1:2" x14ac:dyDescent="0.25">
      <c r="A10694">
        <f ca="1">31264.8179643661*(((RANDBETWEEN(3800,4910))))</f>
        <v>131656148.44794555</v>
      </c>
      <c r="B10694">
        <v>144974405.44466746</v>
      </c>
    </row>
    <row r="10695" spans="1:2" x14ac:dyDescent="0.25">
      <c r="A10695">
        <f ca="1">30737.0093021857*(((RANDBETWEEN(3800,4910))))</f>
        <v>137671064.66448957</v>
      </c>
      <c r="B10695">
        <v>188810883.37283203</v>
      </c>
    </row>
    <row r="10696" spans="1:2" x14ac:dyDescent="0.25">
      <c r="A10696">
        <f ca="1">33070.1099556889*(((RANDBETWEEN(3800,4910))))</f>
        <v>131552897.40373045</v>
      </c>
      <c r="B10696">
        <v>155345050.33651173</v>
      </c>
    </row>
    <row r="10697" spans="1:2" x14ac:dyDescent="0.25">
      <c r="A10697">
        <f ca="1">37653.7415524243*(((RANDBETWEEN(3800,4910))))</f>
        <v>173997939.7137526</v>
      </c>
      <c r="B10697">
        <v>178239327.46316785</v>
      </c>
    </row>
    <row r="10698" spans="1:2" x14ac:dyDescent="0.25">
      <c r="A10698">
        <f ca="1">40754.5267408153*(((RANDBETWEEN(3800,4910))))</f>
        <v>167338086.79778758</v>
      </c>
      <c r="B10698">
        <v>167245687.48385921</v>
      </c>
    </row>
    <row r="10699" spans="1:2" x14ac:dyDescent="0.25">
      <c r="A10699">
        <f ca="1">29979.7578198776*(((RANDBETWEEN(3800,4910))))</f>
        <v>117610589.92737971</v>
      </c>
      <c r="B10699">
        <v>162380338.15718728</v>
      </c>
    </row>
    <row r="10700" spans="1:2" x14ac:dyDescent="0.25">
      <c r="A10700">
        <f ca="1">33958.4406209699*(((RANDBETWEEN(3800,4910))))</f>
        <v>151590478.93200955</v>
      </c>
      <c r="B10700">
        <v>183050166.55179334</v>
      </c>
    </row>
    <row r="10701" spans="1:2" x14ac:dyDescent="0.25">
      <c r="A10701">
        <f ca="1">36272.8428115027*(((RANDBETWEEN(3800,4910))))</f>
        <v>166818804.09010094</v>
      </c>
      <c r="B10701">
        <v>162848885.53365004</v>
      </c>
    </row>
    <row r="10702" spans="1:2" x14ac:dyDescent="0.25">
      <c r="A10702">
        <f ca="1">28864.4957247325*(((RANDBETWEEN(3800,4910))))</f>
        <v>112513804.33500715</v>
      </c>
      <c r="B10702">
        <v>163183390.7573536</v>
      </c>
    </row>
    <row r="10703" spans="1:2" x14ac:dyDescent="0.25">
      <c r="A10703">
        <f ca="1">42441.4692322234*(((RANDBETWEEN(3800,4910))))</f>
        <v>205671359.89935473</v>
      </c>
      <c r="B10703">
        <v>164693265.21135169</v>
      </c>
    </row>
    <row r="10704" spans="1:2" x14ac:dyDescent="0.25">
      <c r="A10704">
        <f ca="1">34640.6794952655*(((RANDBETWEEN(3800,4910))))</f>
        <v>153007881.33058792</v>
      </c>
      <c r="B10704">
        <v>196647350.43108466</v>
      </c>
    </row>
    <row r="10705" spans="1:2" x14ac:dyDescent="0.25">
      <c r="A10705">
        <f ca="1">32206.2106640608*(((RANDBETWEEN(3800,4910))))</f>
        <v>153365975.18225735</v>
      </c>
      <c r="B10705">
        <v>199243789.09807938</v>
      </c>
    </row>
    <row r="10706" spans="1:2" x14ac:dyDescent="0.25">
      <c r="A10706">
        <f ca="1">30649.5305310563*(((RANDBETWEEN(3800,4910))))</f>
        <v>133325457.8100948</v>
      </c>
      <c r="B10706">
        <v>160933788.32240346</v>
      </c>
    </row>
    <row r="10707" spans="1:2" x14ac:dyDescent="0.25">
      <c r="A10707">
        <f ca="1">32942.6614067171*(((RANDBETWEEN(3800,4910))))</f>
        <v>138161521.93977159</v>
      </c>
      <c r="B10707">
        <v>194474221.40184388</v>
      </c>
    </row>
    <row r="10708" spans="1:2" x14ac:dyDescent="0.25">
      <c r="A10708">
        <f ca="1">31788.6422750091*(((RANDBETWEEN(3800,4910))))</f>
        <v>148357593.49746755</v>
      </c>
      <c r="B10708">
        <v>181250384.02348712</v>
      </c>
    </row>
    <row r="10709" spans="1:2" x14ac:dyDescent="0.25">
      <c r="A10709">
        <f ca="1">30120.5701750991*(((RANDBETWEEN(3800,4910))))</f>
        <v>128765437.49854884</v>
      </c>
      <c r="B10709">
        <v>196110953.51432613</v>
      </c>
    </row>
    <row r="10710" spans="1:2" x14ac:dyDescent="0.25">
      <c r="A10710">
        <f ca="1">29512.7886935764*(((RANDBETWEEN(3800,4910))))</f>
        <v>112414212.13383248</v>
      </c>
      <c r="B10710">
        <v>162508267.1916146</v>
      </c>
    </row>
    <row r="10711" spans="1:2" x14ac:dyDescent="0.25">
      <c r="A10711">
        <f ca="1">29725.9322952299*(((RANDBETWEEN(3800,4910))))</f>
        <v>122292485.46257566</v>
      </c>
      <c r="B10711">
        <v>153444077.65651685</v>
      </c>
    </row>
    <row r="10712" spans="1:2" x14ac:dyDescent="0.25">
      <c r="A10712">
        <f ca="1">34252.6720020139*(((RANDBETWEEN(3800,4910))))</f>
        <v>151122788.87288538</v>
      </c>
      <c r="B10712">
        <v>188218849.32854712</v>
      </c>
    </row>
    <row r="10713" spans="1:2" x14ac:dyDescent="0.25">
      <c r="A10713">
        <f ca="1">34268.3009309559*(((RANDBETWEEN(3800,4910))))</f>
        <v>158353818.60194704</v>
      </c>
      <c r="B10713">
        <v>150304585.17813846</v>
      </c>
    </row>
    <row r="10714" spans="1:2" x14ac:dyDescent="0.25">
      <c r="A10714">
        <f ca="1">29403.7954237036*(((RANDBETWEEN(3800,4910))))</f>
        <v>136727648.72022155</v>
      </c>
      <c r="B10714">
        <v>179230432.09796938</v>
      </c>
    </row>
    <row r="10715" spans="1:2" x14ac:dyDescent="0.25">
      <c r="A10715">
        <f ca="1">34104.3080208315*(((RANDBETWEEN(3800,4910))))</f>
        <v>143510928.15165877</v>
      </c>
      <c r="B10715">
        <v>171395106.28001696</v>
      </c>
    </row>
    <row r="10716" spans="1:2" x14ac:dyDescent="0.25">
      <c r="A10716">
        <f ca="1">32296.3251373767*(((RANDBETWEEN(3800,4910))))</f>
        <v>154796286.38344634</v>
      </c>
      <c r="B10716">
        <v>159894186.09586191</v>
      </c>
    </row>
    <row r="10717" spans="1:2" x14ac:dyDescent="0.25">
      <c r="A10717">
        <f ca="1">39807.5120540793*(((RANDBETWEEN(3800,4910))))</f>
        <v>192787780.87790605</v>
      </c>
      <c r="B10717">
        <v>157911289.96841535</v>
      </c>
    </row>
    <row r="10718" spans="1:2" x14ac:dyDescent="0.25">
      <c r="A10718">
        <f ca="1">30101.6648939971*(((RANDBETWEEN(3800,4910))))</f>
        <v>120888286.21429226</v>
      </c>
      <c r="B10718">
        <v>168668339.95821881</v>
      </c>
    </row>
    <row r="10719" spans="1:2" x14ac:dyDescent="0.25">
      <c r="A10719">
        <f ca="1">34317.5360402621*(((RANDBETWEEN(3800,4910))))</f>
        <v>134524741.27782744</v>
      </c>
      <c r="B10719">
        <v>200138115.54532158</v>
      </c>
    </row>
    <row r="10720" spans="1:2" x14ac:dyDescent="0.25">
      <c r="A10720">
        <f ca="1">32877.1938722613*(((RANDBETWEEN(3800,4910))))</f>
        <v>139859582.73259947</v>
      </c>
      <c r="B10720">
        <v>148783868.54885796</v>
      </c>
    </row>
    <row r="10721" spans="1:2" x14ac:dyDescent="0.25">
      <c r="A10721">
        <f ca="1">40483.0696528801*(((RANDBETWEEN(3800,4910))))</f>
        <v>194845014.23931217</v>
      </c>
      <c r="B10721">
        <v>161561106.81919855</v>
      </c>
    </row>
    <row r="10722" spans="1:2" x14ac:dyDescent="0.25">
      <c r="A10722">
        <f ca="1">35720.7479323325*(((RANDBETWEEN(3800,4910))))</f>
        <v>146205021.28703684</v>
      </c>
      <c r="B10722">
        <v>152318270.7940743</v>
      </c>
    </row>
    <row r="10723" spans="1:2" x14ac:dyDescent="0.25">
      <c r="A10723">
        <f ca="1">26627.0684958739*(((RANDBETWEEN(3800,4910))))</f>
        <v>125306984.34158248</v>
      </c>
      <c r="B10723">
        <v>144717569.59323448</v>
      </c>
    </row>
    <row r="10724" spans="1:2" x14ac:dyDescent="0.25">
      <c r="A10724">
        <f ca="1">31232.6141929276*(((RANDBETWEEN(3800,4910))))</f>
        <v>137860759.04758254</v>
      </c>
      <c r="B10724">
        <v>192367248.00970298</v>
      </c>
    </row>
    <row r="10725" spans="1:2" x14ac:dyDescent="0.25">
      <c r="A10725">
        <f ca="1">35546.6103659138*(((RANDBETWEEN(3800,4910))))</f>
        <v>142506360.95694849</v>
      </c>
      <c r="B10725">
        <v>144860710.42151731</v>
      </c>
    </row>
    <row r="10726" spans="1:2" x14ac:dyDescent="0.25">
      <c r="A10726">
        <f ca="1">30474.9961836983*(((RANDBETWEEN(3800,4910))))</f>
        <v>130920583.60516796</v>
      </c>
      <c r="B10726">
        <v>151945063.17892057</v>
      </c>
    </row>
    <row r="10727" spans="1:2" x14ac:dyDescent="0.25">
      <c r="A10727">
        <f ca="1">32591.5231267112*(((RANDBETWEEN(3800,4910))))</f>
        <v>145716699.89952576</v>
      </c>
      <c r="B10727">
        <v>144079624.93577045</v>
      </c>
    </row>
    <row r="10728" spans="1:2" x14ac:dyDescent="0.25">
      <c r="A10728">
        <f ca="1">40375.9711938675*(((RANDBETWEEN(3800,4910))))</f>
        <v>179551943.89912876</v>
      </c>
      <c r="B10728">
        <v>157616166.83206132</v>
      </c>
    </row>
    <row r="10729" spans="1:2" x14ac:dyDescent="0.25">
      <c r="A10729">
        <f ca="1">35776.2877010219*(((RANDBETWEEN(3800,4910))))</f>
        <v>144071110.57201529</v>
      </c>
      <c r="B10729">
        <v>147021423.66328371</v>
      </c>
    </row>
    <row r="10730" spans="1:2" x14ac:dyDescent="0.25">
      <c r="A10730">
        <f ca="1">31224.1404631012*(((RANDBETWEEN(3800,4910))))</f>
        <v>149750977.66103342</v>
      </c>
      <c r="B10730">
        <v>156787082.70918</v>
      </c>
    </row>
    <row r="10731" spans="1:2" x14ac:dyDescent="0.25">
      <c r="A10731">
        <f ca="1">39670.3251706738*(((RANDBETWEEN(3800,4910))))</f>
        <v>170542727.90872666</v>
      </c>
      <c r="B10731">
        <v>177572232.36162668</v>
      </c>
    </row>
    <row r="10732" spans="1:2" x14ac:dyDescent="0.25">
      <c r="A10732">
        <f ca="1">34168.4629727646*(((RANDBETWEEN(3800,4910))))</f>
        <v>163120242.23197833</v>
      </c>
      <c r="B10732">
        <v>150403176.63049871</v>
      </c>
    </row>
    <row r="10733" spans="1:2" x14ac:dyDescent="0.25">
      <c r="A10733">
        <f ca="1">32756.1385347921*(((RANDBETWEEN(3800,4910))))</f>
        <v>160570591.09755099</v>
      </c>
      <c r="B10733">
        <v>188121309.08585244</v>
      </c>
    </row>
    <row r="10734" spans="1:2" x14ac:dyDescent="0.25">
      <c r="A10734">
        <f ca="1">31986.4706324924*(((RANDBETWEEN(3800,4910))))</f>
        <v>130984597.24005632</v>
      </c>
      <c r="B10734">
        <v>166701950.76418704</v>
      </c>
    </row>
    <row r="10735" spans="1:2" x14ac:dyDescent="0.25">
      <c r="A10735">
        <f ca="1">36148.6026847283*(((RANDBETWEEN(3800,4910))))</f>
        <v>150233592.75773081</v>
      </c>
      <c r="B10735">
        <v>170708702.24854928</v>
      </c>
    </row>
    <row r="10736" spans="1:2" x14ac:dyDescent="0.25">
      <c r="A10736">
        <f ca="1">38941.9160386439*(((RANDBETWEEN(3800,4910))))</f>
        <v>166204097.65293214</v>
      </c>
      <c r="B10736">
        <v>190587428.47910774</v>
      </c>
    </row>
    <row r="10737" spans="1:2" x14ac:dyDescent="0.25">
      <c r="A10737">
        <f ca="1">31507.8386577847*(((RANDBETWEEN(3800,4910))))</f>
        <v>137059098.1613633</v>
      </c>
      <c r="B10737">
        <v>166303551.9381865</v>
      </c>
    </row>
    <row r="10738" spans="1:2" x14ac:dyDescent="0.25">
      <c r="A10738">
        <f ca="1">30606.0054134316*(((RANDBETWEEN(3800,4910))))</f>
        <v>123770685.89191741</v>
      </c>
      <c r="B10738">
        <v>172468668.57434124</v>
      </c>
    </row>
    <row r="10739" spans="1:2" x14ac:dyDescent="0.25">
      <c r="A10739">
        <f ca="1">30769.0049997174*(((RANDBETWEEN(3800,4910))))</f>
        <v>132583642.54378209</v>
      </c>
      <c r="B10739">
        <v>172291149.38446218</v>
      </c>
    </row>
    <row r="10740" spans="1:2" x14ac:dyDescent="0.25">
      <c r="A10740">
        <f ca="1">30275.4968813721*(((RANDBETWEEN(3800,4910))))</f>
        <v>120012069.63775888</v>
      </c>
      <c r="B10740">
        <v>152718805.90700638</v>
      </c>
    </row>
    <row r="10741" spans="1:2" x14ac:dyDescent="0.25">
      <c r="A10741">
        <f ca="1">34410.607395334*(((RANDBETWEEN(3800,4910))))</f>
        <v>163347153.30565047</v>
      </c>
      <c r="B10741">
        <v>165748191.4912405</v>
      </c>
    </row>
    <row r="10742" spans="1:2" x14ac:dyDescent="0.25">
      <c r="A10742">
        <f ca="1">38329.9744553176*(((RANDBETWEEN(3800,4910))))</f>
        <v>161637502.27807447</v>
      </c>
      <c r="B10742">
        <v>166417534.91762608</v>
      </c>
    </row>
    <row r="10743" spans="1:2" x14ac:dyDescent="0.25">
      <c r="A10743">
        <f ca="1">31608.3742705797*(((RANDBETWEEN(3800,4910))))</f>
        <v>123462309.90088411</v>
      </c>
      <c r="B10743">
        <v>144294576.90624934</v>
      </c>
    </row>
    <row r="10744" spans="1:2" x14ac:dyDescent="0.25">
      <c r="A10744">
        <f ca="1">31006.8625832332*(((RANDBETWEEN(3800,4910))))</f>
        <v>151995640.38300914</v>
      </c>
      <c r="B10744">
        <v>161565884.92344326</v>
      </c>
    </row>
    <row r="10745" spans="1:2" x14ac:dyDescent="0.25">
      <c r="A10745">
        <f ca="1">34515.5783250933*(((RANDBETWEEN(3800,4910))))</f>
        <v>144447695.29051548</v>
      </c>
      <c r="B10745">
        <v>180193080.6972661</v>
      </c>
    </row>
    <row r="10746" spans="1:2" x14ac:dyDescent="0.25">
      <c r="A10746">
        <f ca="1">33918.6653604772*(((RANDBETWEEN(3800,4910))))</f>
        <v>151650352.82669351</v>
      </c>
      <c r="B10746">
        <v>203097761.83620104</v>
      </c>
    </row>
    <row r="10747" spans="1:2" x14ac:dyDescent="0.25">
      <c r="A10747">
        <f ca="1">33264.3673024691*(((RANDBETWEEN(3800,4910))))</f>
        <v>150787376.98209226</v>
      </c>
      <c r="B10747">
        <v>171701145.11125979</v>
      </c>
    </row>
    <row r="10748" spans="1:2" x14ac:dyDescent="0.25">
      <c r="A10748">
        <f ca="1">31687.6468613297*(((RANDBETWEEN(3800,4910))))</f>
        <v>123930386.87466057</v>
      </c>
      <c r="B10748">
        <v>170111064.85465121</v>
      </c>
    </row>
    <row r="10749" spans="1:2" x14ac:dyDescent="0.25">
      <c r="A10749">
        <f ca="1">38762.8515881453*(((RANDBETWEEN(3800,4910))))</f>
        <v>173076132.34106892</v>
      </c>
      <c r="B10749">
        <v>193543454.46338624</v>
      </c>
    </row>
    <row r="10750" spans="1:2" x14ac:dyDescent="0.25">
      <c r="A10750">
        <f ca="1">29299.7203247552*(((RANDBETWEEN(3800,4910))))</f>
        <v>142103643.57506269</v>
      </c>
      <c r="B10750">
        <v>154308224.88180733</v>
      </c>
    </row>
    <row r="10751" spans="1:2" x14ac:dyDescent="0.25">
      <c r="A10751">
        <f ca="1">31876.5406528963*(((RANDBETWEEN(3800,4910))))</f>
        <v>134040853.44542886</v>
      </c>
      <c r="B10751">
        <v>164602110.17071036</v>
      </c>
    </row>
    <row r="10752" spans="1:2" x14ac:dyDescent="0.25">
      <c r="A10752">
        <f ca="1">32706.5079325694*(((RANDBETWEEN(3800,4910))))</f>
        <v>151692783.7912567</v>
      </c>
      <c r="B10752">
        <v>189598442.52539992</v>
      </c>
    </row>
    <row r="10753" spans="1:2" x14ac:dyDescent="0.25">
      <c r="A10753">
        <f ca="1">28912.348105531*(((RANDBETWEEN(3800,4910))))</f>
        <v>126289136.52495958</v>
      </c>
      <c r="B10753">
        <v>152313464.0764021</v>
      </c>
    </row>
    <row r="10754" spans="1:2" x14ac:dyDescent="0.25">
      <c r="A10754">
        <f ca="1">30992.8440847013*(((RANDBETWEEN(3800,4910))))</f>
        <v>125304068.63444729</v>
      </c>
      <c r="B10754">
        <v>170514529.78547949</v>
      </c>
    </row>
    <row r="10755" spans="1:2" x14ac:dyDescent="0.25">
      <c r="A10755">
        <f ca="1">31248.5242643477*(((RANDBETWEEN(3800,4910))))</f>
        <v>127993955.38676833</v>
      </c>
      <c r="B10755">
        <v>159350165.62087131</v>
      </c>
    </row>
    <row r="10756" spans="1:2" x14ac:dyDescent="0.25">
      <c r="A10756">
        <f ca="1">29336.9978521947*(((RANDBETWEEN(3800,4910))))</f>
        <v>115206390.56556858</v>
      </c>
      <c r="B10756">
        <v>168816504.94895363</v>
      </c>
    </row>
    <row r="10757" spans="1:2" x14ac:dyDescent="0.25">
      <c r="A10757">
        <f ca="1">31230.9991907126*(((RANDBETWEEN(3800,4910))))</f>
        <v>124268145.77984534</v>
      </c>
      <c r="B10757">
        <v>161568021.25632793</v>
      </c>
    </row>
    <row r="10758" spans="1:2" x14ac:dyDescent="0.25">
      <c r="A10758">
        <f ca="1">32526.0178940347*(((RANDBETWEEN(3800,4910))))</f>
        <v>137064639.40546238</v>
      </c>
      <c r="B10758">
        <v>170176894.60313594</v>
      </c>
    </row>
    <row r="10759" spans="1:2" x14ac:dyDescent="0.25">
      <c r="A10759">
        <f ca="1">29921.8811088012*(((RANDBETWEEN(3800,4910))))</f>
        <v>134618543.10849673</v>
      </c>
      <c r="B10759">
        <v>164920506.55248666</v>
      </c>
    </row>
    <row r="10760" spans="1:2" x14ac:dyDescent="0.25">
      <c r="A10760">
        <f ca="1">32589.0036958665*(((RANDBETWEEN(3800,4910))))</f>
        <v>142739836.18789533</v>
      </c>
      <c r="B10760">
        <v>158909924.4624036</v>
      </c>
    </row>
    <row r="10761" spans="1:2" x14ac:dyDescent="0.25">
      <c r="A10761">
        <f ca="1">37838.1494229077*(((RANDBETWEEN(3800,4910))))</f>
        <v>184990712.52859595</v>
      </c>
      <c r="B10761">
        <v>172355828.74862641</v>
      </c>
    </row>
    <row r="10762" spans="1:2" x14ac:dyDescent="0.25">
      <c r="A10762">
        <f ca="1">35814.9753336499*(((RANDBETWEEN(3800,4910))))</f>
        <v>173344480.61486572</v>
      </c>
      <c r="B10762">
        <v>168189309.70529523</v>
      </c>
    </row>
    <row r="10763" spans="1:2" x14ac:dyDescent="0.25">
      <c r="A10763">
        <f ca="1">30088.1012489081*(((RANDBETWEEN(3800,4910))))</f>
        <v>146529053.08218235</v>
      </c>
      <c r="B10763">
        <v>149110338.51180798</v>
      </c>
    </row>
    <row r="10764" spans="1:2" x14ac:dyDescent="0.25">
      <c r="A10764">
        <f ca="1">30520.4883958343*(((RANDBETWEEN(3800,4910))))</f>
        <v>116008376.39256616</v>
      </c>
      <c r="B10764">
        <v>153517891.79643795</v>
      </c>
    </row>
    <row r="10765" spans="1:2" x14ac:dyDescent="0.25">
      <c r="A10765">
        <f ca="1">31477.798836921*(((RANDBETWEEN(3800,4910))))</f>
        <v>121189525.52214591</v>
      </c>
      <c r="B10765">
        <v>186033232.74949518</v>
      </c>
    </row>
    <row r="10766" spans="1:2" x14ac:dyDescent="0.25">
      <c r="A10766">
        <f ca="1">30586.4731606867*(((RANDBETWEEN(3800,4910))))</f>
        <v>147549146.52715245</v>
      </c>
      <c r="B10766">
        <v>173842256.68497011</v>
      </c>
    </row>
    <row r="10767" spans="1:2" x14ac:dyDescent="0.25">
      <c r="A10767">
        <f ca="1">38738.8736787445*(((RANDBETWEEN(3800,4910))))</f>
        <v>171613210.39683795</v>
      </c>
      <c r="B10767">
        <v>196689535.35136515</v>
      </c>
    </row>
    <row r="10768" spans="1:2" x14ac:dyDescent="0.25">
      <c r="A10768">
        <f ca="1">30126.3608282594*(((RANDBETWEEN(3800,4910))))</f>
        <v>132405355.84020022</v>
      </c>
      <c r="B10768">
        <v>195948803.51629373</v>
      </c>
    </row>
    <row r="10769" spans="1:2" x14ac:dyDescent="0.25">
      <c r="A10769">
        <f ca="1">36122.7691572924*(((RANDBETWEEN(3800,4910))))</f>
        <v>145863741.85714662</v>
      </c>
      <c r="B10769">
        <v>152880487.77721411</v>
      </c>
    </row>
    <row r="10770" spans="1:2" x14ac:dyDescent="0.25">
      <c r="A10770">
        <f ca="1">34085.1465403991*(((RANDBETWEEN(3800,4910))))</f>
        <v>156144056.30156836</v>
      </c>
      <c r="B10770">
        <v>176111609.95013994</v>
      </c>
    </row>
    <row r="10771" spans="1:2" x14ac:dyDescent="0.25">
      <c r="A10771">
        <f ca="1">31059.5531271845*(((RANDBETWEEN(3800,4910))))</f>
        <v>129611515.19974092</v>
      </c>
      <c r="B10771">
        <v>178113855.13937292</v>
      </c>
    </row>
    <row r="10772" spans="1:2" x14ac:dyDescent="0.25">
      <c r="A10772">
        <f ca="1">39510.1937715495*(((RANDBETWEEN(3800,4910))))</f>
        <v>192296113.08613139</v>
      </c>
      <c r="B10772">
        <v>147547537.62206638</v>
      </c>
    </row>
    <row r="10773" spans="1:2" x14ac:dyDescent="0.25">
      <c r="A10773">
        <f ca="1">30488.728067785*(((RANDBETWEEN(3800,4910))))</f>
        <v>145736120.16401228</v>
      </c>
      <c r="B10773">
        <v>170135984.74587423</v>
      </c>
    </row>
    <row r="10774" spans="1:2" x14ac:dyDescent="0.25">
      <c r="A10774">
        <f ca="1">32397.7111464384*(((RANDBETWEEN(3800,4910))))</f>
        <v>158392409.79493719</v>
      </c>
      <c r="B10774">
        <v>150552059.23978707</v>
      </c>
    </row>
    <row r="10775" spans="1:2" x14ac:dyDescent="0.25">
      <c r="A10775">
        <f ca="1">30971.8932271004*(((RANDBETWEEN(3800,4910))))</f>
        <v>144886516.51637548</v>
      </c>
      <c r="B10775">
        <v>203331921.9811708</v>
      </c>
    </row>
    <row r="10776" spans="1:2" x14ac:dyDescent="0.25">
      <c r="A10776">
        <f ca="1">32044.5721533549*(((RANDBETWEEN(3800,4910))))</f>
        <v>156473645.82483199</v>
      </c>
      <c r="B10776">
        <v>174462060.35122222</v>
      </c>
    </row>
    <row r="10777" spans="1:2" x14ac:dyDescent="0.25">
      <c r="A10777">
        <f ca="1">34707.1382167294*(((RANDBETWEEN(3800,4910))))</f>
        <v>153197308.08864358</v>
      </c>
      <c r="B10777">
        <v>193059421.0002847</v>
      </c>
    </row>
    <row r="10778" spans="1:2" x14ac:dyDescent="0.25">
      <c r="A10778">
        <f ca="1">30610.5468556671*(((RANDBETWEEN(3800,4910))))</f>
        <v>150297785.06132549</v>
      </c>
      <c r="B10778">
        <v>158866758.72378898</v>
      </c>
    </row>
    <row r="10779" spans="1:2" x14ac:dyDescent="0.25">
      <c r="A10779">
        <f ca="1">39592.6503695596*(((RANDBETWEEN(3800,4910))))</f>
        <v>175632997.03936619</v>
      </c>
      <c r="B10779">
        <v>184576594.73544523</v>
      </c>
    </row>
    <row r="10780" spans="1:2" x14ac:dyDescent="0.25">
      <c r="A10780">
        <f ca="1">32370.7977701505*(((RANDBETWEEN(3800,4910))))</f>
        <v>148873298.94492233</v>
      </c>
      <c r="B10780">
        <v>147700986.30212581</v>
      </c>
    </row>
    <row r="10781" spans="1:2" x14ac:dyDescent="0.25">
      <c r="A10781">
        <f ca="1">29928.9982063858*(((RANDBETWEEN(3800,4910))))</f>
        <v>141115226.54310897</v>
      </c>
      <c r="B10781">
        <v>146214618.96675488</v>
      </c>
    </row>
    <row r="10782" spans="1:2" x14ac:dyDescent="0.25">
      <c r="A10782">
        <f ca="1">37923.458788746*(((RANDBETWEEN(3800,4910))))</f>
        <v>166294366.78865129</v>
      </c>
      <c r="B10782">
        <v>188017310.00067776</v>
      </c>
    </row>
    <row r="10783" spans="1:2" x14ac:dyDescent="0.25">
      <c r="A10783">
        <f ca="1">31600.3889156931*(((RANDBETWEEN(3800,4910))))</f>
        <v>138251701.50615722</v>
      </c>
      <c r="B10783">
        <v>199728995.379695</v>
      </c>
    </row>
    <row r="10784" spans="1:2" x14ac:dyDescent="0.25">
      <c r="A10784">
        <f ca="1">35430.9741336613*(((RANDBETWEEN(3800,4910))))</f>
        <v>169430918.3071683</v>
      </c>
      <c r="B10784">
        <v>145585288.02398944</v>
      </c>
    </row>
    <row r="10785" spans="1:2" x14ac:dyDescent="0.25">
      <c r="A10785">
        <f ca="1">30657.3263345469*(((RANDBETWEEN(3800,4910))))</f>
        <v>131642559.28054434</v>
      </c>
      <c r="B10785">
        <v>159587032.35704154</v>
      </c>
    </row>
    <row r="10786" spans="1:2" x14ac:dyDescent="0.25">
      <c r="A10786">
        <f ca="1">31624.3359711369*(((RANDBETWEEN(3800,4910))))</f>
        <v>124030645.67879885</v>
      </c>
      <c r="B10786">
        <v>171785554.97283286</v>
      </c>
    </row>
    <row r="10787" spans="1:2" x14ac:dyDescent="0.25">
      <c r="A10787">
        <f ca="1">30772.0650252147*(((RANDBETWEEN(3800,4910))))</f>
        <v>137489586.5326595</v>
      </c>
      <c r="B10787">
        <v>188857679.89414918</v>
      </c>
    </row>
    <row r="10788" spans="1:2" x14ac:dyDescent="0.25">
      <c r="A10788">
        <f ca="1">41159.7838984208*(((RANDBETWEEN(3800,4910))))</f>
        <v>164844934.5131754</v>
      </c>
      <c r="B10788">
        <v>148234936.09633815</v>
      </c>
    </row>
    <row r="10789" spans="1:2" x14ac:dyDescent="0.25">
      <c r="A10789">
        <f ca="1">29799.2101104281*(((RANDBETWEEN(3800,4910))))</f>
        <v>120925194.62811708</v>
      </c>
      <c r="B10789">
        <v>145065943.29015544</v>
      </c>
    </row>
    <row r="10790" spans="1:2" x14ac:dyDescent="0.25">
      <c r="A10790">
        <f ca="1">33632.435285681*(((RANDBETWEEN(3800,4910))))</f>
        <v>156458088.94898817</v>
      </c>
      <c r="B10790">
        <v>152416826.69994304</v>
      </c>
    </row>
    <row r="10791" spans="1:2" x14ac:dyDescent="0.25">
      <c r="A10791">
        <f ca="1">41443.2744029443*(((RANDBETWEEN(3800,4910))))</f>
        <v>202326065.63517386</v>
      </c>
      <c r="B10791">
        <v>146024217.59922236</v>
      </c>
    </row>
    <row r="10792" spans="1:2" x14ac:dyDescent="0.25">
      <c r="A10792">
        <f ca="1">41225.7708663796*(((RANDBETWEEN(3800,4910))))</f>
        <v>173807849.97265637</v>
      </c>
      <c r="B10792">
        <v>179407692.20736074</v>
      </c>
    </row>
    <row r="10793" spans="1:2" x14ac:dyDescent="0.25">
      <c r="A10793">
        <f ca="1">30535.3561296577*(((RANDBETWEEN(3800,4910))))</f>
        <v>149836992.52823025</v>
      </c>
      <c r="B10793">
        <v>152710320.29791519</v>
      </c>
    </row>
    <row r="10794" spans="1:2" x14ac:dyDescent="0.25">
      <c r="A10794">
        <f ca="1">36599.8295579857*(((RANDBETWEEN(3800,4910))))</f>
        <v>151010896.75624916</v>
      </c>
      <c r="B10794">
        <v>160086693.61190936</v>
      </c>
    </row>
    <row r="10795" spans="1:2" x14ac:dyDescent="0.25">
      <c r="A10795">
        <f ca="1">33301.1799104614*(((RANDBETWEEN(3800,4910))))</f>
        <v>135236091.61638388</v>
      </c>
      <c r="B10795">
        <v>144204142.9101904</v>
      </c>
    </row>
    <row r="10796" spans="1:2" x14ac:dyDescent="0.25">
      <c r="A10796">
        <f ca="1">31136.9945467323*(((RANDBETWEEN(3800,4910))))</f>
        <v>126509608.84337337</v>
      </c>
      <c r="B10796">
        <v>195369481.86128947</v>
      </c>
    </row>
    <row r="10797" spans="1:2" x14ac:dyDescent="0.25">
      <c r="A10797">
        <f ca="1">31171.0214874216*(((RANDBETWEEN(3800,4910))))</f>
        <v>129858475.51659839</v>
      </c>
      <c r="B10797">
        <v>161591601.98928192</v>
      </c>
    </row>
    <row r="10798" spans="1:2" x14ac:dyDescent="0.25">
      <c r="A10798">
        <f ca="1">30571.3877677323*(((RANDBETWEEN(3800,4910))))</f>
        <v>122652407.7241421</v>
      </c>
      <c r="B10798">
        <v>144524669.86911082</v>
      </c>
    </row>
    <row r="10799" spans="1:2" x14ac:dyDescent="0.25">
      <c r="A10799">
        <f ca="1">29695.6263433662*(((RANDBETWEEN(3800,4910))))</f>
        <v>125048282.53191504</v>
      </c>
      <c r="B10799">
        <v>151010290.11703089</v>
      </c>
    </row>
    <row r="10800" spans="1:2" x14ac:dyDescent="0.25">
      <c r="A10800">
        <f ca="1">34312.6590879284*(((RANDBETWEEN(3800,4910))))</f>
        <v>145588612.51008025</v>
      </c>
      <c r="B10800">
        <v>154493441.72356093</v>
      </c>
    </row>
    <row r="10801" spans="1:2" x14ac:dyDescent="0.25">
      <c r="A10801">
        <f ca="1">29806.3269709009*(((RANDBETWEEN(3800,4910))))</f>
        <v>132697767.6744508</v>
      </c>
      <c r="B10801">
        <v>195768100.42451748</v>
      </c>
    </row>
    <row r="10802" spans="1:2" x14ac:dyDescent="0.25">
      <c r="A10802">
        <f ca="1">33080.7489019843*(((RANDBETWEEN(3800,4910))))</f>
        <v>159349967.4608584</v>
      </c>
      <c r="B10802">
        <v>143685775.67419308</v>
      </c>
    </row>
    <row r="10803" spans="1:2" x14ac:dyDescent="0.25">
      <c r="A10803">
        <f ca="1">34920.9376140092*(((RANDBETWEEN(3800,4910))))</f>
        <v>146563175.16599664</v>
      </c>
      <c r="B10803">
        <v>174169355.18931103</v>
      </c>
    </row>
    <row r="10804" spans="1:2" x14ac:dyDescent="0.25">
      <c r="A10804">
        <f ca="1">34039.1586859071*(((RANDBETWEEN(3800,4910))))</f>
        <v>153108135.76921004</v>
      </c>
      <c r="B10804">
        <v>149471825.14252913</v>
      </c>
    </row>
    <row r="10805" spans="1:2" x14ac:dyDescent="0.25">
      <c r="A10805">
        <f ca="1">41640.8147154383*(((RANDBETWEEN(3800,4910))))</f>
        <v>193255021.09434938</v>
      </c>
      <c r="B10805">
        <v>149455779.27774927</v>
      </c>
    </row>
    <row r="10806" spans="1:2" x14ac:dyDescent="0.25">
      <c r="A10806">
        <f ca="1">32292.4119104549*(((RANDBETWEEN(3800,4910))))</f>
        <v>157909894.24212465</v>
      </c>
      <c r="B10806">
        <v>155432945.53563103</v>
      </c>
    </row>
    <row r="10807" spans="1:2" x14ac:dyDescent="0.25">
      <c r="A10807">
        <f ca="1">28232.7470006249*(((RANDBETWEEN(3800,4910))))</f>
        <v>134670203.19298086</v>
      </c>
      <c r="B10807">
        <v>171339059.44316748</v>
      </c>
    </row>
    <row r="10808" spans="1:2" x14ac:dyDescent="0.25">
      <c r="A10808">
        <f ca="1">31661.4017867606*(((RANDBETWEEN(3800,4910))))</f>
        <v>131553124.4239902</v>
      </c>
      <c r="B10808">
        <v>179513538.74222633</v>
      </c>
    </row>
    <row r="10809" spans="1:2" x14ac:dyDescent="0.25">
      <c r="A10809">
        <f ca="1">38624.2004428312*(((RANDBETWEEN(3800,4910))))</f>
        <v>160753922.2430636</v>
      </c>
      <c r="B10809">
        <v>152296398.48745865</v>
      </c>
    </row>
    <row r="10810" spans="1:2" x14ac:dyDescent="0.25">
      <c r="A10810">
        <f ca="1">31773.5175683223*(((RANDBETWEEN(3800,4910))))</f>
        <v>129731272.23145998</v>
      </c>
      <c r="B10810">
        <v>165778357.64812288</v>
      </c>
    </row>
    <row r="10811" spans="1:2" x14ac:dyDescent="0.25">
      <c r="A10811">
        <f ca="1">33002.0327522335*(((RANDBETWEEN(3800,4910))))</f>
        <v>139004561.95240769</v>
      </c>
      <c r="B10811">
        <v>169084871.47948086</v>
      </c>
    </row>
    <row r="10812" spans="1:2" x14ac:dyDescent="0.25">
      <c r="A10812">
        <f ca="1">32887.7998377466*(((RANDBETWEEN(3800,4910))))</f>
        <v>159012512.21550477</v>
      </c>
      <c r="B10812">
        <v>161301408.90130991</v>
      </c>
    </row>
    <row r="10813" spans="1:2" x14ac:dyDescent="0.25">
      <c r="A10813">
        <f ca="1">30403.1438329124*(((RANDBETWEEN(3800,4910))))</f>
        <v>116596056.59921902</v>
      </c>
      <c r="B10813">
        <v>158619537.032547</v>
      </c>
    </row>
    <row r="10814" spans="1:2" x14ac:dyDescent="0.25">
      <c r="A10814">
        <f ca="1">42839.7245859301*(((RANDBETWEEN(3800,4910))))</f>
        <v>207130068.37297183</v>
      </c>
      <c r="B10814">
        <v>175713696.64864963</v>
      </c>
    </row>
    <row r="10815" spans="1:2" x14ac:dyDescent="0.25">
      <c r="A10815">
        <f ca="1">35019.4944512934*(((RANDBETWEEN(3800,4910))))</f>
        <v>144490434.10603648</v>
      </c>
      <c r="B10815">
        <v>143071572.94275078</v>
      </c>
    </row>
    <row r="10816" spans="1:2" x14ac:dyDescent="0.25">
      <c r="A10816">
        <f ca="1">35879.1751739921*(((RANDBETWEEN(3800,4910))))</f>
        <v>168201573.21567491</v>
      </c>
      <c r="B10816">
        <v>164416994.78837097</v>
      </c>
    </row>
    <row r="10817" spans="1:2" x14ac:dyDescent="0.25">
      <c r="A10817">
        <f ca="1">33549.424629609*(((RANDBETWEEN(3800,4910))))</f>
        <v>128628494.02992085</v>
      </c>
      <c r="B10817">
        <v>163396934.13518077</v>
      </c>
    </row>
    <row r="10818" spans="1:2" x14ac:dyDescent="0.25">
      <c r="A10818">
        <f ca="1">30063.7283204793*(((RANDBETWEEN(3800,4910))))</f>
        <v>145388190.15783769</v>
      </c>
      <c r="B10818">
        <v>195084972.4721055</v>
      </c>
    </row>
    <row r="10819" spans="1:2" x14ac:dyDescent="0.25">
      <c r="A10819">
        <f ca="1">33082.0551380845*(((RANDBETWEEN(3800,4910))))</f>
        <v>136794297.99597952</v>
      </c>
      <c r="B10819">
        <v>162117468.40240443</v>
      </c>
    </row>
    <row r="10820" spans="1:2" x14ac:dyDescent="0.25">
      <c r="A10820">
        <f ca="1">34021.2389843194*(((RANDBETWEEN(3800,4910))))</f>
        <v>160682311.72294071</v>
      </c>
      <c r="B10820">
        <v>179885887.19951308</v>
      </c>
    </row>
    <row r="10821" spans="1:2" x14ac:dyDescent="0.25">
      <c r="A10821">
        <f ca="1">32037.012538164*(((RANDBETWEEN(3800,4910))))</f>
        <v>142020076.58168113</v>
      </c>
      <c r="B10821">
        <v>170552557.94585729</v>
      </c>
    </row>
    <row r="10822" spans="1:2" x14ac:dyDescent="0.25">
      <c r="A10822">
        <f ca="1">32149.3022755829*(((RANDBETWEEN(3800,4910))))</f>
        <v>155699070.92064798</v>
      </c>
      <c r="B10822">
        <v>162254615.58400214</v>
      </c>
    </row>
    <row r="10823" spans="1:2" x14ac:dyDescent="0.25">
      <c r="A10823">
        <f ca="1">30615.5416348397*(((RANDBETWEEN(3800,4910))))</f>
        <v>119492459.0007793</v>
      </c>
      <c r="B10823">
        <v>184593619.78156298</v>
      </c>
    </row>
    <row r="10824" spans="1:2" x14ac:dyDescent="0.25">
      <c r="A10824">
        <f ca="1">38032.2000947673*(((RANDBETWEEN(3800,4910))))</f>
        <v>177192020.24152088</v>
      </c>
      <c r="B10824">
        <v>150098774.38127607</v>
      </c>
    </row>
    <row r="10825" spans="1:2" x14ac:dyDescent="0.25">
      <c r="A10825">
        <f ca="1">31892.0048095088*(((RANDBETWEEN(3800,4910))))</f>
        <v>141823745.38788557</v>
      </c>
      <c r="B10825">
        <v>148608110.02040109</v>
      </c>
    </row>
    <row r="10826" spans="1:2" x14ac:dyDescent="0.25">
      <c r="A10826">
        <f ca="1">29526.1040089861*(((RANDBETWEEN(3800,4910))))</f>
        <v>138359323.3861087</v>
      </c>
      <c r="B10826">
        <v>172837949.41827551</v>
      </c>
    </row>
    <row r="10827" spans="1:2" x14ac:dyDescent="0.25">
      <c r="A10827">
        <f ca="1">31774.1404407507*(((RANDBETWEEN(3800,4910))))</f>
        <v>153818613.87367418</v>
      </c>
      <c r="B10827">
        <v>175305478.15079835</v>
      </c>
    </row>
    <row r="10828" spans="1:2" x14ac:dyDescent="0.25">
      <c r="A10828">
        <f ca="1">31877.3265873571*(((RANDBETWEEN(3800,4910))))</f>
        <v>149122133.77565661</v>
      </c>
      <c r="B10828">
        <v>147406982.12619823</v>
      </c>
    </row>
    <row r="10829" spans="1:2" x14ac:dyDescent="0.25">
      <c r="A10829">
        <f ca="1">33749.9179442689*(((RANDBETWEEN(3800,4910))))</f>
        <v>163957101.37325847</v>
      </c>
      <c r="B10829">
        <v>160520990.4237414</v>
      </c>
    </row>
    <row r="10830" spans="1:2" x14ac:dyDescent="0.25">
      <c r="A10830">
        <f ca="1">35573.7105846628*(((RANDBETWEEN(3800,4910))))</f>
        <v>136176164.11808926</v>
      </c>
      <c r="B10830">
        <v>166821057.12351009</v>
      </c>
    </row>
    <row r="10831" spans="1:2" x14ac:dyDescent="0.25">
      <c r="A10831">
        <f ca="1">31474.4305322162*(((RANDBETWEEN(3800,4910))))</f>
        <v>143554877.65743801</v>
      </c>
      <c r="B10831">
        <v>197691419.43068138</v>
      </c>
    </row>
    <row r="10832" spans="1:2" x14ac:dyDescent="0.25">
      <c r="A10832">
        <f ca="1">31703.8574992422*(((RANDBETWEEN(3800,4910))))</f>
        <v>122028147.51458317</v>
      </c>
      <c r="B10832">
        <v>191588103.83996969</v>
      </c>
    </row>
    <row r="10833" spans="1:2" x14ac:dyDescent="0.25">
      <c r="A10833">
        <f ca="1">32263.3219727338*(((RANDBETWEEN(3800,4910))))</f>
        <v>133634679.61106358</v>
      </c>
      <c r="B10833">
        <v>156025079.34860522</v>
      </c>
    </row>
    <row r="10834" spans="1:2" x14ac:dyDescent="0.25">
      <c r="A10834">
        <f ca="1">30533.507219432*(((RANDBETWEEN(3800,4910))))</f>
        <v>132332220.28901844</v>
      </c>
      <c r="B10834">
        <v>193861557.23066097</v>
      </c>
    </row>
    <row r="10835" spans="1:2" x14ac:dyDescent="0.25">
      <c r="A10835">
        <f ca="1">40363.7470103542*(((RANDBETWEEN(3800,4910))))</f>
        <v>179174672.97896215</v>
      </c>
      <c r="B10835">
        <v>144961055.22721744</v>
      </c>
    </row>
    <row r="10836" spans="1:2" x14ac:dyDescent="0.25">
      <c r="A10836">
        <f ca="1">31914.4892239598*(((RANDBETWEEN(3800,4910))))</f>
        <v>138445054.25353754</v>
      </c>
      <c r="B10836">
        <v>149509046.2269415</v>
      </c>
    </row>
    <row r="10837" spans="1:2" x14ac:dyDescent="0.25">
      <c r="A10837">
        <f ca="1">32524.4614665222*(((RANDBETWEEN(3800,4910))))</f>
        <v>128406573.86982952</v>
      </c>
      <c r="B10837">
        <v>175835039.72679698</v>
      </c>
    </row>
    <row r="10838" spans="1:2" x14ac:dyDescent="0.25">
      <c r="A10838">
        <f ca="1">30066.9654775997*(((RANDBETWEEN(3800,4910))))</f>
        <v>136173286.64804903</v>
      </c>
      <c r="B10838">
        <v>143082080.91043818</v>
      </c>
    </row>
    <row r="10839" spans="1:2" x14ac:dyDescent="0.25">
      <c r="A10839">
        <f ca="1">40443.4636035079*(((RANDBETWEEN(3800,4910))))</f>
        <v>174109110.81310171</v>
      </c>
      <c r="B10839">
        <v>174617507.19400147</v>
      </c>
    </row>
    <row r="10840" spans="1:2" x14ac:dyDescent="0.25">
      <c r="A10840">
        <f ca="1">37395.5543842216*(((RANDBETWEEN(3800,4910))))</f>
        <v>159791203.88377902</v>
      </c>
      <c r="B10840">
        <v>151278787.29340714</v>
      </c>
    </row>
    <row r="10841" spans="1:2" x14ac:dyDescent="0.25">
      <c r="A10841">
        <f ca="1">31008.7853961782*(((RANDBETWEEN(3800,4910))))</f>
        <v>135508392.18129873</v>
      </c>
      <c r="B10841">
        <v>155609718.19701019</v>
      </c>
    </row>
    <row r="10842" spans="1:2" x14ac:dyDescent="0.25">
      <c r="A10842">
        <f ca="1">31059.4618878953*(((RANDBETWEEN(3800,4910))))</f>
        <v>140916778.58538109</v>
      </c>
      <c r="B10842">
        <v>197661308.5951463</v>
      </c>
    </row>
    <row r="10843" spans="1:2" x14ac:dyDescent="0.25">
      <c r="A10843">
        <f ca="1">30927.2841897717*(((RANDBETWEEN(3800,4910))))</f>
        <v>121327735.87647454</v>
      </c>
      <c r="B10843">
        <v>143724164.01381013</v>
      </c>
    </row>
    <row r="10844" spans="1:2" x14ac:dyDescent="0.25">
      <c r="A10844">
        <f ca="1">35032.8200777184*(((RANDBETWEEN(3800,4910))))</f>
        <v>138449704.94714314</v>
      </c>
      <c r="B10844">
        <v>168985631.58588979</v>
      </c>
    </row>
    <row r="10845" spans="1:2" x14ac:dyDescent="0.25">
      <c r="A10845">
        <f ca="1">36620.8752116983*(((RANDBETWEEN(3800,4910))))</f>
        <v>154356989.01730815</v>
      </c>
      <c r="B10845">
        <v>185081252.86459297</v>
      </c>
    </row>
    <row r="10846" spans="1:2" x14ac:dyDescent="0.25">
      <c r="A10846">
        <f ca="1">31301.5525817789*(((RANDBETWEEN(3800,4910))))</f>
        <v>140074447.8034606</v>
      </c>
      <c r="B10846">
        <v>169422040.10323572</v>
      </c>
    </row>
    <row r="10847" spans="1:2" x14ac:dyDescent="0.25">
      <c r="A10847">
        <f ca="1">40623.1821038476*(((RANDBETWEEN(3800,4910))))</f>
        <v>159324120.21129024</v>
      </c>
      <c r="B10847">
        <v>196220077.82674325</v>
      </c>
    </row>
    <row r="10848" spans="1:2" x14ac:dyDescent="0.25">
      <c r="A10848">
        <f ca="1">29973.4234858774*(((RANDBETWEEN(3800,4910))))</f>
        <v>139196578.66841492</v>
      </c>
      <c r="B10848">
        <v>177055267.81179628</v>
      </c>
    </row>
    <row r="10849" spans="1:2" x14ac:dyDescent="0.25">
      <c r="A10849">
        <f ca="1">35381.5055562651*(((RANDBETWEEN(3800,4910))))</f>
        <v>148849993.87520722</v>
      </c>
      <c r="B10849">
        <v>153843474.48003682</v>
      </c>
    </row>
    <row r="10850" spans="1:2" x14ac:dyDescent="0.25">
      <c r="A10850">
        <f ca="1">29704.8654666558*(((RANDBETWEEN(3800,4910))))</f>
        <v>118878871.59755664</v>
      </c>
      <c r="B10850">
        <v>168883807.78501979</v>
      </c>
    </row>
    <row r="10851" spans="1:2" x14ac:dyDescent="0.25">
      <c r="A10851">
        <f ca="1">32905.0726377766*(((RANDBETWEEN(3800,4910))))</f>
        <v>160675469.69026291</v>
      </c>
      <c r="B10851">
        <v>173079088.6476078</v>
      </c>
    </row>
    <row r="10852" spans="1:2" x14ac:dyDescent="0.25">
      <c r="A10852">
        <f ca="1">30478.9194450201*(((RANDBETWEEN(3800,4910))))</f>
        <v>138861956.99151158</v>
      </c>
      <c r="B10852">
        <v>175584684.8168315</v>
      </c>
    </row>
    <row r="10853" spans="1:2" x14ac:dyDescent="0.25">
      <c r="A10853">
        <f ca="1">29322.4941558387*(((RANDBETWEEN(3800,4910))))</f>
        <v>125617564.96361308</v>
      </c>
      <c r="B10853">
        <v>147740826.37937051</v>
      </c>
    </row>
    <row r="10854" spans="1:2" x14ac:dyDescent="0.25">
      <c r="A10854">
        <f ca="1">30913.7298839646*(((RANDBETWEEN(3800,4910))))</f>
        <v>150302554.69583577</v>
      </c>
      <c r="B10854">
        <v>197881149.90712622</v>
      </c>
    </row>
    <row r="10855" spans="1:2" x14ac:dyDescent="0.25">
      <c r="A10855">
        <f ca="1">34966.9319134665*(((RANDBETWEEN(3800,4910))))</f>
        <v>150602575.75130019</v>
      </c>
      <c r="B10855">
        <v>160228685.75849521</v>
      </c>
    </row>
    <row r="10856" spans="1:2" x14ac:dyDescent="0.25">
      <c r="A10856">
        <f ca="1">34009.9713969352*(((RANDBETWEEN(3800,4910))))</f>
        <v>135665775.90237433</v>
      </c>
      <c r="B10856">
        <v>157130059.79420283</v>
      </c>
    </row>
    <row r="10857" spans="1:2" x14ac:dyDescent="0.25">
      <c r="A10857">
        <f ca="1">35616.5451849165*(((RANDBETWEEN(3800,4910))))</f>
        <v>153186760.84032601</v>
      </c>
      <c r="B10857">
        <v>182503804.28300607</v>
      </c>
    </row>
    <row r="10858" spans="1:2" x14ac:dyDescent="0.25">
      <c r="A10858">
        <f ca="1">40375.1214680322*(((RANDBETWEEN(3800,4910))))</f>
        <v>168848757.97931048</v>
      </c>
      <c r="B10858">
        <v>184560384.29538363</v>
      </c>
    </row>
    <row r="10859" spans="1:2" x14ac:dyDescent="0.25">
      <c r="A10859">
        <f ca="1">31265.448869474*(((RANDBETWEEN(3800,4910))))</f>
        <v>146291035.26026878</v>
      </c>
      <c r="B10859">
        <v>188090170.86638629</v>
      </c>
    </row>
    <row r="10860" spans="1:2" x14ac:dyDescent="0.25">
      <c r="A10860">
        <f ca="1">28064.3755960612*(((RANDBETWEEN(3800,4910))))</f>
        <v>118600051.26895465</v>
      </c>
      <c r="B10860">
        <v>177084341.23438883</v>
      </c>
    </row>
    <row r="10861" spans="1:2" x14ac:dyDescent="0.25">
      <c r="A10861">
        <f ca="1">40263.6988307796*(((RANDBETWEEN(3800,4910))))</f>
        <v>165524065.89333478</v>
      </c>
      <c r="B10861">
        <v>188723873.63465455</v>
      </c>
    </row>
    <row r="10862" spans="1:2" x14ac:dyDescent="0.25">
      <c r="A10862">
        <f ca="1">31065.1239118558*(((RANDBETWEEN(3800,4910))))</f>
        <v>134108139.92748153</v>
      </c>
      <c r="B10862">
        <v>191962483.82293278</v>
      </c>
    </row>
    <row r="10863" spans="1:2" x14ac:dyDescent="0.25">
      <c r="A10863">
        <f ca="1">41440.2113267823*(((RANDBETWEEN(3800,4910))))</f>
        <v>187019673.71776858</v>
      </c>
      <c r="B10863">
        <v>176311266.15635931</v>
      </c>
    </row>
    <row r="10864" spans="1:2" x14ac:dyDescent="0.25">
      <c r="A10864">
        <f ca="1">33358.2831402532*(((RANDBETWEEN(3800,4910))))</f>
        <v>140505088.58674639</v>
      </c>
      <c r="B10864">
        <v>182806968.60141206</v>
      </c>
    </row>
    <row r="10865" spans="1:2" x14ac:dyDescent="0.25">
      <c r="A10865">
        <f ca="1">29569.108355771*(((RANDBETWEEN(3800,4910))))</f>
        <v>133829784.41821961</v>
      </c>
      <c r="B10865">
        <v>147651465.18833125</v>
      </c>
    </row>
    <row r="10866" spans="1:2" x14ac:dyDescent="0.25">
      <c r="A10866">
        <f ca="1">32695.145839402*(((RANDBETWEEN(3800,4910))))</f>
        <v>139346711.5675312</v>
      </c>
      <c r="B10866">
        <v>172276001.15455568</v>
      </c>
    </row>
    <row r="10867" spans="1:2" x14ac:dyDescent="0.25">
      <c r="A10867">
        <f ca="1">30076.6185980114*(((RANDBETWEEN(3800,4910))))</f>
        <v>143074474.6707401</v>
      </c>
      <c r="B10867">
        <v>162508224.34941587</v>
      </c>
    </row>
    <row r="10868" spans="1:2" x14ac:dyDescent="0.25">
      <c r="A10868">
        <f ca="1">32235.9676616319*(((RANDBETWEEN(3800,4910))))</f>
        <v>152379419.13653377</v>
      </c>
      <c r="B10868">
        <v>198352982.55266365</v>
      </c>
    </row>
    <row r="10869" spans="1:2" x14ac:dyDescent="0.25">
      <c r="A10869">
        <f ca="1">30837.4939633295*(((RANDBETWEEN(3800,4910))))</f>
        <v>141050697.38826895</v>
      </c>
      <c r="B10869">
        <v>184914423.13239115</v>
      </c>
    </row>
    <row r="10870" spans="1:2" x14ac:dyDescent="0.25">
      <c r="A10870">
        <f ca="1">29782.550392654*(((RANDBETWEEN(3800,4910))))</f>
        <v>123806061.98226266</v>
      </c>
      <c r="B10870">
        <v>172218762.24160737</v>
      </c>
    </row>
    <row r="10871" spans="1:2" x14ac:dyDescent="0.25">
      <c r="A10871">
        <f ca="1">35110.0226861982*(((RANDBETWEEN(3800,4910))))</f>
        <v>163156275.4227629</v>
      </c>
      <c r="B10871">
        <v>144346617.38445738</v>
      </c>
    </row>
    <row r="10872" spans="1:2" x14ac:dyDescent="0.25">
      <c r="A10872">
        <f ca="1">37731.302766228*(((RANDBETWEEN(3800,4910))))</f>
        <v>181638491.51662162</v>
      </c>
      <c r="B10872">
        <v>145727154.50742605</v>
      </c>
    </row>
    <row r="10873" spans="1:2" x14ac:dyDescent="0.25">
      <c r="A10873">
        <f ca="1">35271.3251908592*(((RANDBETWEEN(3800,4910))))</f>
        <v>151243442.41840431</v>
      </c>
      <c r="B10873">
        <v>189778442.26970971</v>
      </c>
    </row>
    <row r="10874" spans="1:2" x14ac:dyDescent="0.25">
      <c r="A10874">
        <f ca="1">28751.5328052659*(((RANDBETWEEN(3800,4910))))</f>
        <v>135419719.51280224</v>
      </c>
      <c r="B10874">
        <v>146485105.50381312</v>
      </c>
    </row>
    <row r="10875" spans="1:2" x14ac:dyDescent="0.25">
      <c r="A10875">
        <f ca="1">29491.6633644274*(((RANDBETWEEN(3800,4910))))</f>
        <v>113513412.28968121</v>
      </c>
      <c r="B10875">
        <v>153836680.62547556</v>
      </c>
    </row>
    <row r="10876" spans="1:2" x14ac:dyDescent="0.25">
      <c r="A10876">
        <f ca="1">34320.2574518362*(((RANDBETWEEN(3800,4910))))</f>
        <v>142669310.22728315</v>
      </c>
      <c r="B10876">
        <v>154630912.77669954</v>
      </c>
    </row>
    <row r="10877" spans="1:2" x14ac:dyDescent="0.25">
      <c r="A10877">
        <f ca="1">37423.3310304135*(((RANDBETWEEN(3800,4910))))</f>
        <v>154109277.18324295</v>
      </c>
      <c r="B10877">
        <v>201709308.82612997</v>
      </c>
    </row>
    <row r="10878" spans="1:2" x14ac:dyDescent="0.25">
      <c r="A10878">
        <f ca="1">28135.1018050151*(((RANDBETWEEN(3800,4910))))</f>
        <v>126270336.90090777</v>
      </c>
      <c r="B10878">
        <v>150500708.80702379</v>
      </c>
    </row>
    <row r="10879" spans="1:2" x14ac:dyDescent="0.25">
      <c r="A10879">
        <f ca="1">30087.5680223807*(((RANDBETWEEN(3800,4910))))</f>
        <v>146406105.9969044</v>
      </c>
      <c r="B10879">
        <v>148721288.17111838</v>
      </c>
    </row>
    <row r="10880" spans="1:2" x14ac:dyDescent="0.25">
      <c r="A10880">
        <f ca="1">32858.6360104043*(((RANDBETWEEN(3800,4910))))</f>
        <v>154534165.15693155</v>
      </c>
      <c r="B10880">
        <v>187043979.56493533</v>
      </c>
    </row>
    <row r="10881" spans="1:2" x14ac:dyDescent="0.25">
      <c r="A10881">
        <f ca="1">30593.2276120792*(((RANDBETWEEN(3800,4910))))</f>
        <v>135986896.73569226</v>
      </c>
      <c r="B10881">
        <v>156674841.67426902</v>
      </c>
    </row>
    <row r="10882" spans="1:2" x14ac:dyDescent="0.25">
      <c r="A10882">
        <f ca="1">30741.1768214803*(((RANDBETWEEN(3800,4910))))</f>
        <v>124563248.48063807</v>
      </c>
      <c r="B10882">
        <v>147755614.94821161</v>
      </c>
    </row>
    <row r="10883" spans="1:2" x14ac:dyDescent="0.25">
      <c r="A10883">
        <f ca="1">36098.1073080368*(((RANDBETWEEN(3800,4910))))</f>
        <v>172260168.07395199</v>
      </c>
      <c r="B10883">
        <v>189452247.06164947</v>
      </c>
    </row>
    <row r="10884" spans="1:2" x14ac:dyDescent="0.25">
      <c r="A10884">
        <f ca="1">30302.2983586406*(((RANDBETWEEN(3800,4910))))</f>
        <v>126784816.33255239</v>
      </c>
      <c r="B10884">
        <v>199047546.74610621</v>
      </c>
    </row>
    <row r="10885" spans="1:2" x14ac:dyDescent="0.25">
      <c r="A10885">
        <f ca="1">32230.0224416775*(((RANDBETWEEN(3800,4910))))</f>
        <v>157798189.8744531</v>
      </c>
      <c r="B10885">
        <v>187084445.75333413</v>
      </c>
    </row>
    <row r="10886" spans="1:2" x14ac:dyDescent="0.25">
      <c r="A10886">
        <f ca="1">30230.0478659206*(((RANDBETWEEN(3800,4910))))</f>
        <v>129747365.4405313</v>
      </c>
      <c r="B10886">
        <v>146538857.22981161</v>
      </c>
    </row>
    <row r="10887" spans="1:2" x14ac:dyDescent="0.25">
      <c r="A10887">
        <f ca="1">30996.5383875038*(((RANDBETWEEN(3800,4910))))</f>
        <v>118530762.79381436</v>
      </c>
      <c r="B10887">
        <v>194488698.27346525</v>
      </c>
    </row>
    <row r="10888" spans="1:2" x14ac:dyDescent="0.25">
      <c r="A10888">
        <f ca="1">31820.3004662034*(((RANDBETWEEN(3800,4910))))</f>
        <v>137845541.61959299</v>
      </c>
      <c r="B10888">
        <v>148271370.20005864</v>
      </c>
    </row>
    <row r="10889" spans="1:2" x14ac:dyDescent="0.25">
      <c r="A10889">
        <f ca="1">32679.7620134397*(((RANDBETWEEN(3800,4910))))</f>
        <v>133660226.63496836</v>
      </c>
      <c r="B10889">
        <v>150531385.70183623</v>
      </c>
    </row>
    <row r="10890" spans="1:2" x14ac:dyDescent="0.25">
      <c r="A10890">
        <f ca="1">31783.6014173313*(((RANDBETWEEN(3800,4910))))</f>
        <v>147444126.97499976</v>
      </c>
      <c r="B10890">
        <v>143508027.41639379</v>
      </c>
    </row>
    <row r="10891" spans="1:2" x14ac:dyDescent="0.25">
      <c r="A10891">
        <f ca="1">29069.356608396*(((RANDBETWEEN(3800,4910))))</f>
        <v>114504195.68047191</v>
      </c>
      <c r="B10891">
        <v>145723510.26368582</v>
      </c>
    </row>
    <row r="10892" spans="1:2" x14ac:dyDescent="0.25">
      <c r="A10892">
        <f ca="1">37914.1322974056*(((RANDBETWEEN(3800,4910))))</f>
        <v>153514321.6721952</v>
      </c>
      <c r="B10892">
        <v>146885054.59739363</v>
      </c>
    </row>
    <row r="10893" spans="1:2" x14ac:dyDescent="0.25">
      <c r="A10893">
        <f ca="1">34261.6133784973*(((RANDBETWEEN(3800,4910))))</f>
        <v>138142825.14210126</v>
      </c>
      <c r="B10893">
        <v>143270715.98614317</v>
      </c>
    </row>
    <row r="10894" spans="1:2" x14ac:dyDescent="0.25">
      <c r="A10894">
        <f ca="1">30017.0308908022*(((RANDBETWEEN(3800,4910))))</f>
        <v>116496096.88720325</v>
      </c>
      <c r="B10894">
        <v>154762693.0571335</v>
      </c>
    </row>
    <row r="10895" spans="1:2" x14ac:dyDescent="0.25">
      <c r="A10895">
        <f ca="1">31351.4417683896*(((RANDBETWEEN(3800,4910))))</f>
        <v>120985213.78421536</v>
      </c>
      <c r="B10895">
        <v>168773258.71288314</v>
      </c>
    </row>
    <row r="10896" spans="1:2" x14ac:dyDescent="0.25">
      <c r="A10896">
        <f ca="1">37252.6266818132*(((RANDBETWEEN(3800,4910))))</f>
        <v>166668251.77443242</v>
      </c>
      <c r="B10896">
        <v>189957116.53040698</v>
      </c>
    </row>
    <row r="10897" spans="1:2" x14ac:dyDescent="0.25">
      <c r="A10897">
        <f ca="1">28898.9349799104*(((RANDBETWEEN(3800,4910))))</f>
        <v>128889250.01040024</v>
      </c>
      <c r="B10897">
        <v>148538428.59913477</v>
      </c>
    </row>
    <row r="10898" spans="1:2" x14ac:dyDescent="0.25">
      <c r="A10898">
        <f ca="1">34915.0024821357*(((RANDBETWEEN(3800,4910))))</f>
        <v>160120201.38307443</v>
      </c>
      <c r="B10898">
        <v>171579749.00609398</v>
      </c>
    </row>
    <row r="10899" spans="1:2" x14ac:dyDescent="0.25">
      <c r="A10899">
        <f ca="1">29084.2246429224*(((RANDBETWEEN(3800,4910))))</f>
        <v>124742239.49349438</v>
      </c>
      <c r="B10899">
        <v>154589959.29476187</v>
      </c>
    </row>
    <row r="10900" spans="1:2" x14ac:dyDescent="0.25">
      <c r="A10900">
        <f ca="1">37386.9575801757*(((RANDBETWEEN(3800,4910))))</f>
        <v>160016178.44315195</v>
      </c>
      <c r="B10900">
        <v>180296584.7484442</v>
      </c>
    </row>
    <row r="10901" spans="1:2" x14ac:dyDescent="0.25">
      <c r="A10901">
        <f ca="1">29231.9125847999*(((RANDBETWEEN(3800,4910))))</f>
        <v>142184022.81246674</v>
      </c>
      <c r="B10901">
        <v>173597501.01263174</v>
      </c>
    </row>
    <row r="10902" spans="1:2" x14ac:dyDescent="0.25">
      <c r="A10902">
        <f ca="1">40691.2987871667*(((RANDBETWEEN(3800,4910))))</f>
        <v>168624742.17401898</v>
      </c>
      <c r="B10902">
        <v>151114250.75977206</v>
      </c>
    </row>
    <row r="10903" spans="1:2" x14ac:dyDescent="0.25">
      <c r="A10903">
        <f ca="1">37582.8960444633*(((RANDBETWEEN(3800,4910))))</f>
        <v>149467177.56883058</v>
      </c>
      <c r="B10903">
        <v>143164953.19812781</v>
      </c>
    </row>
    <row r="10904" spans="1:2" x14ac:dyDescent="0.25">
      <c r="A10904">
        <f ca="1">32152.3328099139*(((RANDBETWEEN(3800,4910))))</f>
        <v>145553610.63048017</v>
      </c>
      <c r="B10904">
        <v>165211014.11294264</v>
      </c>
    </row>
    <row r="10905" spans="1:2" x14ac:dyDescent="0.25">
      <c r="A10905">
        <f ca="1">39003.926789709*(((RANDBETWEEN(3800,4910))))</f>
        <v>169082022.63338831</v>
      </c>
      <c r="B10905">
        <v>177945241.65168205</v>
      </c>
    </row>
    <row r="10906" spans="1:2" x14ac:dyDescent="0.25">
      <c r="A10906">
        <f ca="1">29492.4767922165*(((RANDBETWEEN(3800,4910))))</f>
        <v>131123551.81819451</v>
      </c>
      <c r="B10906">
        <v>174846925.12937135</v>
      </c>
    </row>
    <row r="10907" spans="1:2" x14ac:dyDescent="0.25">
      <c r="A10907">
        <f ca="1">31229.2961036275*(((RANDBETWEEN(3800,4910))))</f>
        <v>140781666.83515263</v>
      </c>
      <c r="B10907">
        <v>161934875.54489556</v>
      </c>
    </row>
    <row r="10908" spans="1:2" x14ac:dyDescent="0.25">
      <c r="A10908">
        <f ca="1">36219.5839604564*(((RANDBETWEEN(3800,4910))))</f>
        <v>170159605.44622421</v>
      </c>
      <c r="B10908">
        <v>200466999.00465524</v>
      </c>
    </row>
    <row r="10909" spans="1:2" x14ac:dyDescent="0.25">
      <c r="A10909">
        <f ca="1">30318.0091324157*(((RANDBETWEEN(3800,4910))))</f>
        <v>139008071.87212613</v>
      </c>
      <c r="B10909">
        <v>178651891.67657217</v>
      </c>
    </row>
    <row r="10910" spans="1:2" x14ac:dyDescent="0.25">
      <c r="A10910">
        <f ca="1">31119.898392768*(((RANDBETWEEN(3800,4910))))</f>
        <v>128338460.97177517</v>
      </c>
      <c r="B10910">
        <v>146977697.58726239</v>
      </c>
    </row>
    <row r="10911" spans="1:2" x14ac:dyDescent="0.25">
      <c r="A10911">
        <f ca="1">29535.4192424384*(((RANDBETWEEN(3800,4910))))</f>
        <v>127238586.09642455</v>
      </c>
      <c r="B10911">
        <v>177967864.19428337</v>
      </c>
    </row>
    <row r="10912" spans="1:2" x14ac:dyDescent="0.25">
      <c r="A10912">
        <f ca="1">30964.0170514502*(((RANDBETWEEN(3800,4910))))</f>
        <v>123917996.23990384</v>
      </c>
      <c r="B10912">
        <v>150164691.83804578</v>
      </c>
    </row>
    <row r="10913" spans="1:2" x14ac:dyDescent="0.25">
      <c r="A10913">
        <f ca="1">32562.4765849406*(((RANDBETWEEN(3800,4910))))</f>
        <v>128263595.26808099</v>
      </c>
      <c r="B10913">
        <v>197118994.49756357</v>
      </c>
    </row>
    <row r="10914" spans="1:2" x14ac:dyDescent="0.25">
      <c r="A10914">
        <f ca="1">30504.4629323435*(((RANDBETWEEN(3800,4910))))</f>
        <v>140412042.87757704</v>
      </c>
      <c r="B10914">
        <v>187427867.63311538</v>
      </c>
    </row>
    <row r="10915" spans="1:2" x14ac:dyDescent="0.25">
      <c r="A10915">
        <f ca="1">32126.9554758018*(((RANDBETWEEN(3800,4910))))</f>
        <v>157132939.23214668</v>
      </c>
      <c r="B10915">
        <v>155474373.48270792</v>
      </c>
    </row>
    <row r="10916" spans="1:2" x14ac:dyDescent="0.25">
      <c r="A10916">
        <f ca="1">36385.7557510011*(((RANDBETWEEN(3800,4910))))</f>
        <v>162062156.11495894</v>
      </c>
      <c r="B10916">
        <v>144399551.1873832</v>
      </c>
    </row>
    <row r="10917" spans="1:2" x14ac:dyDescent="0.25">
      <c r="A10917">
        <f ca="1">30194.1795526401*(((RANDBETWEEN(3800,4910))))</f>
        <v>130831380.00158972</v>
      </c>
      <c r="B10917">
        <v>151034818.91552424</v>
      </c>
    </row>
    <row r="10918" spans="1:2" x14ac:dyDescent="0.25">
      <c r="A10918">
        <f ca="1">29971.1338563576*(((RANDBETWEEN(3800,4910))))</f>
        <v>119884535.42543054</v>
      </c>
      <c r="B10918">
        <v>178927876.20020023</v>
      </c>
    </row>
    <row r="10919" spans="1:2" x14ac:dyDescent="0.25">
      <c r="A10919">
        <f ca="1">31172.5985029974*(((RANDBETWEEN(3800,4910))))</f>
        <v>152621042.27067512</v>
      </c>
      <c r="B10919">
        <v>159535494.26346114</v>
      </c>
    </row>
    <row r="10920" spans="1:2" x14ac:dyDescent="0.25">
      <c r="A10920">
        <f ca="1">31238.3900408116*(((RANDBETWEEN(3800,4910))))</f>
        <v>151381238.13777283</v>
      </c>
      <c r="B10920">
        <v>173971771.15757889</v>
      </c>
    </row>
    <row r="10921" spans="1:2" x14ac:dyDescent="0.25">
      <c r="A10921">
        <f ca="1">29644.6853151591*(((RANDBETWEEN(3800,4910))))</f>
        <v>135713369.37279847</v>
      </c>
      <c r="B10921">
        <v>178414115.92204392</v>
      </c>
    </row>
    <row r="10922" spans="1:2" x14ac:dyDescent="0.25">
      <c r="A10922">
        <f ca="1">34308.5965641781*(((RANDBETWEEN(3800,4910))))</f>
        <v>153805438.39721027</v>
      </c>
      <c r="B10922">
        <v>172651537.90337873</v>
      </c>
    </row>
    <row r="10923" spans="1:2" x14ac:dyDescent="0.25">
      <c r="A10923">
        <f ca="1">31527.83195082*(((RANDBETWEEN(3800,4910))))</f>
        <v>124503408.37378813</v>
      </c>
      <c r="B10923">
        <v>165537464.32547843</v>
      </c>
    </row>
    <row r="10924" spans="1:2" x14ac:dyDescent="0.25">
      <c r="A10924">
        <f ca="1">29460.9460728551*(((RANDBETWEEN(3800,4910))))</f>
        <v>133281320.03359662</v>
      </c>
      <c r="B10924">
        <v>155587839.70648682</v>
      </c>
    </row>
    <row r="10925" spans="1:2" x14ac:dyDescent="0.25">
      <c r="A10925">
        <f ca="1">41627.1968734344*(((RANDBETWEEN(3800,4910))))</f>
        <v>196022470.07700258</v>
      </c>
      <c r="B10925">
        <v>148272408.06266272</v>
      </c>
    </row>
    <row r="10926" spans="1:2" x14ac:dyDescent="0.25">
      <c r="A10926">
        <f ca="1">30960.7292657398*(((RANDBETWEEN(3800,4910))))</f>
        <v>145763113.38310298</v>
      </c>
      <c r="B10926">
        <v>144793062.90770194</v>
      </c>
    </row>
    <row r="10927" spans="1:2" x14ac:dyDescent="0.25">
      <c r="A10927">
        <f ca="1">30587.2424680555*(((RANDBETWEEN(3800,4910))))</f>
        <v>124490076.84498578</v>
      </c>
      <c r="B10927">
        <v>173948102.43842107</v>
      </c>
    </row>
    <row r="10928" spans="1:2" x14ac:dyDescent="0.25">
      <c r="A10928">
        <f ca="1">37230.8410513363*(((RANDBETWEEN(3800,4910))))</f>
        <v>151082752.98632264</v>
      </c>
      <c r="B10928">
        <v>148665560.19928485</v>
      </c>
    </row>
    <row r="10929" spans="1:2" x14ac:dyDescent="0.25">
      <c r="A10929">
        <f ca="1">31193.0776851888*(((RANDBETWEEN(3800,4910))))</f>
        <v>127548494.65473692</v>
      </c>
      <c r="B10929">
        <v>148337403.45770997</v>
      </c>
    </row>
    <row r="10930" spans="1:2" x14ac:dyDescent="0.25">
      <c r="A10930">
        <f ca="1">35265.714373714*(((RANDBETWEEN(3800,4910))))</f>
        <v>169099100.42195868</v>
      </c>
      <c r="B10930">
        <v>158072172.91654426</v>
      </c>
    </row>
    <row r="10931" spans="1:2" x14ac:dyDescent="0.25">
      <c r="A10931">
        <f ca="1">33414.2934318074*(((RANDBETWEEN(3800,4910))))</f>
        <v>137432988.88502383</v>
      </c>
      <c r="B10931">
        <v>157257346.72707164</v>
      </c>
    </row>
    <row r="10932" spans="1:2" x14ac:dyDescent="0.25">
      <c r="A10932">
        <f ca="1">41585.8804994852*(((RANDBETWEEN(3800,4910))))</f>
        <v>165095945.58295622</v>
      </c>
      <c r="B10932">
        <v>155722768.98373818</v>
      </c>
    </row>
    <row r="10933" spans="1:2" x14ac:dyDescent="0.25">
      <c r="A10933">
        <f ca="1">32043.8546132336*(((RANDBETWEEN(3800,4910))))</f>
        <v>157078975.31407094</v>
      </c>
      <c r="B10933">
        <v>159497035.74893087</v>
      </c>
    </row>
    <row r="10934" spans="1:2" x14ac:dyDescent="0.25">
      <c r="A10934">
        <f ca="1">39610.7390405756*(((RANDBETWEEN(3800,4910))))</f>
        <v>164186513.32318595</v>
      </c>
      <c r="B10934">
        <v>202870439.54647136</v>
      </c>
    </row>
    <row r="10935" spans="1:2" x14ac:dyDescent="0.25">
      <c r="A10935">
        <f ca="1">33022.9540850262*(((RANDBETWEEN(3800,4910))))</f>
        <v>145697273.4231357</v>
      </c>
      <c r="B10935">
        <v>169238870.11465505</v>
      </c>
    </row>
    <row r="10936" spans="1:2" x14ac:dyDescent="0.25">
      <c r="A10936">
        <f ca="1">30754.1957099682*(((RANDBETWEEN(3800,4910))))</f>
        <v>144606228.22827035</v>
      </c>
      <c r="B10936">
        <v>178010994.12199566</v>
      </c>
    </row>
    <row r="10937" spans="1:2" x14ac:dyDescent="0.25">
      <c r="A10937">
        <f ca="1">31136.704727743*(((RANDBETWEEN(3800,4910))))</f>
        <v>132486678.61654639</v>
      </c>
      <c r="B10937">
        <v>184320074.8198109</v>
      </c>
    </row>
    <row r="10938" spans="1:2" x14ac:dyDescent="0.25">
      <c r="A10938">
        <f ca="1">37406.4756994701*(((RANDBETWEEN(3800,4910))))</f>
        <v>149738122.22497877</v>
      </c>
      <c r="B10938">
        <v>167040018.50900045</v>
      </c>
    </row>
    <row r="10939" spans="1:2" x14ac:dyDescent="0.25">
      <c r="A10939">
        <f ca="1">34910.6316017883*(((RANDBETWEEN(3800,4910))))</f>
        <v>155806148.83878106</v>
      </c>
      <c r="B10939">
        <v>194703193.82075706</v>
      </c>
    </row>
    <row r="10940" spans="1:2" x14ac:dyDescent="0.25">
      <c r="A10940">
        <f ca="1">37002.7916365022*(((RANDBETWEEN(3800,4910))))</f>
        <v>148566208.42055616</v>
      </c>
      <c r="B10940">
        <v>173144694.67645502</v>
      </c>
    </row>
    <row r="10941" spans="1:2" x14ac:dyDescent="0.25">
      <c r="A10941">
        <f ca="1">30856.6667669141*(((RANDBETWEEN(3800,4910))))</f>
        <v>147710863.81321776</v>
      </c>
      <c r="B10941">
        <v>152592587.13962498</v>
      </c>
    </row>
    <row r="10942" spans="1:2" x14ac:dyDescent="0.25">
      <c r="A10942">
        <f ca="1">32945.7228250519*(((RANDBETWEEN(3800,4910))))</f>
        <v>142292576.8813991</v>
      </c>
      <c r="B10942">
        <v>150843087.66885248</v>
      </c>
    </row>
    <row r="10943" spans="1:2" x14ac:dyDescent="0.25">
      <c r="A10943">
        <f ca="1">29927.2315032346*(((RANDBETWEEN(3800,4910))))</f>
        <v>124407501.35894631</v>
      </c>
      <c r="B10943">
        <v>144654280.17821252</v>
      </c>
    </row>
    <row r="10944" spans="1:2" x14ac:dyDescent="0.25">
      <c r="A10944">
        <f ca="1">31917.7752155244*(((RANDBETWEEN(3800,4910))))</f>
        <v>139321088.81576422</v>
      </c>
      <c r="B10944">
        <v>183555683.7448577</v>
      </c>
    </row>
    <row r="10945" spans="1:2" x14ac:dyDescent="0.25">
      <c r="A10945">
        <f ca="1">39198.3545851504*(((RANDBETWEEN(3800,4910))))</f>
        <v>174589471.32226029</v>
      </c>
      <c r="B10945">
        <v>148720461.03391969</v>
      </c>
    </row>
    <row r="10946" spans="1:2" x14ac:dyDescent="0.25">
      <c r="A10946">
        <f ca="1">31707.1502078284*(((RANDBETWEEN(3800,4910))))</f>
        <v>129238344.24710874</v>
      </c>
      <c r="B10946">
        <v>160800467.17144069</v>
      </c>
    </row>
    <row r="10947" spans="1:2" x14ac:dyDescent="0.25">
      <c r="A10947">
        <f ca="1">34085.6538374137*(((RANDBETWEEN(3800,4910))))</f>
        <v>166985618.14948979</v>
      </c>
      <c r="B10947">
        <v>183683246.69489008</v>
      </c>
    </row>
    <row r="10948" spans="1:2" x14ac:dyDescent="0.25">
      <c r="A10948">
        <f ca="1">31171.3773082611*(((RANDBETWEEN(3800,4910))))</f>
        <v>125963535.70268314</v>
      </c>
      <c r="B10948">
        <v>159481496.03370199</v>
      </c>
    </row>
    <row r="10949" spans="1:2" x14ac:dyDescent="0.25">
      <c r="A10949">
        <f ca="1">31603.3481018825*(((RANDBETWEEN(3800,4910))))</f>
        <v>121104029.9264138</v>
      </c>
      <c r="B10949">
        <v>195973437.32444358</v>
      </c>
    </row>
    <row r="10950" spans="1:2" x14ac:dyDescent="0.25">
      <c r="A10950">
        <f ca="1">31870.6406991833*(((RANDBETWEEN(3800,4910))))</f>
        <v>135577705.53432569</v>
      </c>
      <c r="B10950">
        <v>164791044.15299681</v>
      </c>
    </row>
    <row r="10951" spans="1:2" x14ac:dyDescent="0.25">
      <c r="A10951">
        <f ca="1">32107.7256077104*(((RANDBETWEEN(3800,4910))))</f>
        <v>130325258.24169663</v>
      </c>
      <c r="B10951">
        <v>181853777.31347618</v>
      </c>
    </row>
    <row r="10952" spans="1:2" x14ac:dyDescent="0.25">
      <c r="A10952">
        <f ca="1">28687.4336490114*(((RANDBETWEEN(3800,4910))))</f>
        <v>111823616.36384653</v>
      </c>
      <c r="B10952">
        <v>143054873.73238355</v>
      </c>
    </row>
    <row r="10953" spans="1:2" x14ac:dyDescent="0.25">
      <c r="A10953">
        <f ca="1">29086.0934454602*(((RANDBETWEEN(3800,4910))))</f>
        <v>120678201.7052142</v>
      </c>
      <c r="B10953">
        <v>173395312.98695564</v>
      </c>
    </row>
    <row r="10954" spans="1:2" x14ac:dyDescent="0.25">
      <c r="A10954">
        <f ca="1">30046.3388228362*(((RANDBETWEEN(3800,4910))))</f>
        <v>118532806.65608886</v>
      </c>
      <c r="B10954">
        <v>162768993.01680067</v>
      </c>
    </row>
    <row r="10955" spans="1:2" x14ac:dyDescent="0.25">
      <c r="A10955">
        <f ca="1">30793.2996453501*(((RANDBETWEEN(3800,4910))))</f>
        <v>132965467.86862153</v>
      </c>
      <c r="B10955">
        <v>193030425.43953866</v>
      </c>
    </row>
    <row r="10956" spans="1:2" x14ac:dyDescent="0.25">
      <c r="A10956">
        <f ca="1">29010.5525729795*(((RANDBETWEEN(3800,4910))))</f>
        <v>126195903.69246072</v>
      </c>
      <c r="B10956">
        <v>197048862.05570671</v>
      </c>
    </row>
    <row r="10957" spans="1:2" x14ac:dyDescent="0.25">
      <c r="A10957">
        <f ca="1">31297.4680891838*(((RANDBETWEEN(3800,4910))))</f>
        <v>147317182.29578814</v>
      </c>
      <c r="B10957">
        <v>145494781.13631737</v>
      </c>
    </row>
    <row r="10958" spans="1:2" x14ac:dyDescent="0.25">
      <c r="A10958">
        <f ca="1">33563.9936235742*(((RANDBETWEEN(3800,4910))))</f>
        <v>145734860.3135592</v>
      </c>
      <c r="B10958">
        <v>158964359.28426933</v>
      </c>
    </row>
    <row r="10959" spans="1:2" x14ac:dyDescent="0.25">
      <c r="A10959">
        <f ca="1">33480.8667985403*(((RANDBETWEEN(3800,4910))))</f>
        <v>137238073.00721654</v>
      </c>
      <c r="B10959">
        <v>168232195.16231161</v>
      </c>
    </row>
    <row r="10960" spans="1:2" x14ac:dyDescent="0.25">
      <c r="A10960">
        <f ca="1">33927.2281422221*(((RANDBETWEEN(3800,4910))))</f>
        <v>149686930.56348407</v>
      </c>
      <c r="B10960">
        <v>155064594.52376878</v>
      </c>
    </row>
    <row r="10961" spans="1:2" x14ac:dyDescent="0.25">
      <c r="A10961">
        <f ca="1">37645.9447215879*(((RANDBETWEEN(3800,4910))))</f>
        <v>158000029.99650434</v>
      </c>
      <c r="B10961">
        <v>143011518.96813038</v>
      </c>
    </row>
    <row r="10962" spans="1:2" x14ac:dyDescent="0.25">
      <c r="A10962">
        <f ca="1">32577.6037313991*(((RANDBETWEEN(3800,4910))))</f>
        <v>127345852.98603922</v>
      </c>
      <c r="B10962">
        <v>152914759.72500458</v>
      </c>
    </row>
    <row r="10963" spans="1:2" x14ac:dyDescent="0.25">
      <c r="A10963">
        <f ca="1">30034.8302036643*(((RANDBETWEEN(3800,4910))))</f>
        <v>123593326.28807867</v>
      </c>
      <c r="B10963">
        <v>155806593.77241999</v>
      </c>
    </row>
    <row r="10964" spans="1:2" x14ac:dyDescent="0.25">
      <c r="A10964">
        <f ca="1">33928.1083747803*(((RANDBETWEEN(3800,4910))))</f>
        <v>147960480.62241685</v>
      </c>
      <c r="B10964">
        <v>160810634.71305859</v>
      </c>
    </row>
    <row r="10965" spans="1:2" x14ac:dyDescent="0.25">
      <c r="A10965">
        <f ca="1">32047.5959068335*(((RANDBETWEEN(3800,4910))))</f>
        <v>155270602.16860816</v>
      </c>
      <c r="B10965">
        <v>162731379.24585217</v>
      </c>
    </row>
    <row r="10966" spans="1:2" x14ac:dyDescent="0.25">
      <c r="A10966">
        <f ca="1">33710.8669280317*(((RANDBETWEEN(3800,4910))))</f>
        <v>164745006.6772908</v>
      </c>
      <c r="B10966">
        <v>179275847.57567203</v>
      </c>
    </row>
    <row r="10967" spans="1:2" x14ac:dyDescent="0.25">
      <c r="A10967">
        <f ca="1">30081.1226695689*(((RANDBETWEEN(3800,4910))))</f>
        <v>120083841.69691896</v>
      </c>
      <c r="B10967">
        <v>202342703.79262331</v>
      </c>
    </row>
    <row r="10968" spans="1:2" x14ac:dyDescent="0.25">
      <c r="A10968">
        <f ca="1">33282.9071192701*(((RANDBETWEEN(3800,4910))))</f>
        <v>161055987.55014813</v>
      </c>
      <c r="B10968">
        <v>178656087.52641565</v>
      </c>
    </row>
    <row r="10969" spans="1:2" x14ac:dyDescent="0.25">
      <c r="A10969">
        <f ca="1">31429.1180213943*(((RANDBETWEEN(3800,4910))))</f>
        <v>123139284.40782271</v>
      </c>
      <c r="B10969">
        <v>148612320.43686125</v>
      </c>
    </row>
    <row r="10970" spans="1:2" x14ac:dyDescent="0.25">
      <c r="A10970">
        <f ca="1">32635.3337151456*(((RANDBETWEEN(3800,4910))))</f>
        <v>141343630.32029542</v>
      </c>
      <c r="B10970">
        <v>163335719.67733195</v>
      </c>
    </row>
    <row r="10971" spans="1:2" x14ac:dyDescent="0.25">
      <c r="A10971">
        <f ca="1">33003.5277732826*(((RANDBETWEEN(3800,4910))))</f>
        <v>134489375.67612669</v>
      </c>
      <c r="B10971">
        <v>197099816.74241146</v>
      </c>
    </row>
    <row r="10972" spans="1:2" x14ac:dyDescent="0.25">
      <c r="A10972">
        <f ca="1">28333.0698933497*(((RANDBETWEEN(3800,4910))))</f>
        <v>136565396.88594547</v>
      </c>
      <c r="B10972">
        <v>147085819.38937825</v>
      </c>
    </row>
    <row r="10973" spans="1:2" x14ac:dyDescent="0.25">
      <c r="A10973">
        <f ca="1">32522.0393848422*(((RANDBETWEEN(3800,4910))))</f>
        <v>147942757.16164699</v>
      </c>
      <c r="B10973">
        <v>157999439.27755988</v>
      </c>
    </row>
    <row r="10974" spans="1:2" x14ac:dyDescent="0.25">
      <c r="A10974">
        <f ca="1">39982.9129853108*(((RANDBETWEEN(3800,4910))))</f>
        <v>182162151.56107613</v>
      </c>
      <c r="B10974">
        <v>169863318.38933763</v>
      </c>
    </row>
    <row r="10975" spans="1:2" x14ac:dyDescent="0.25">
      <c r="A10975">
        <f ca="1">33020.7959961022*(((RANDBETWEEN(3800,4910))))</f>
        <v>134625785.27610862</v>
      </c>
      <c r="B10975">
        <v>159838296.43007523</v>
      </c>
    </row>
    <row r="10976" spans="1:2" x14ac:dyDescent="0.25">
      <c r="A10976">
        <f ca="1">30733.8984447305*(((RANDBETWEEN(3800,4910))))</f>
        <v>127822283.63163435</v>
      </c>
      <c r="B10976">
        <v>151202893.85719281</v>
      </c>
    </row>
    <row r="10977" spans="1:2" x14ac:dyDescent="0.25">
      <c r="A10977">
        <f ca="1">29781.9635470298*(((RANDBETWEEN(3800,4910))))</f>
        <v>121510411.27188158</v>
      </c>
      <c r="B10977">
        <v>166704280.08444709</v>
      </c>
    </row>
    <row r="10978" spans="1:2" x14ac:dyDescent="0.25">
      <c r="A10978">
        <f ca="1">32932.8718748096*(((RANDBETWEEN(3800,4910))))</f>
        <v>125869436.30552243</v>
      </c>
      <c r="B10978">
        <v>195012442.88051999</v>
      </c>
    </row>
    <row r="10979" spans="1:2" x14ac:dyDescent="0.25">
      <c r="A10979">
        <f ca="1">30746.1967093521*(((RANDBETWEEN(3800,4910))))</f>
        <v>148657861.08971739</v>
      </c>
      <c r="B10979">
        <v>145108855.46861881</v>
      </c>
    </row>
    <row r="10980" spans="1:2" x14ac:dyDescent="0.25">
      <c r="A10980">
        <f ca="1">29235.5858724844*(((RANDBETWEEN(3800,4910))))</f>
        <v>137641138.28765655</v>
      </c>
      <c r="B10980">
        <v>179939253.70582736</v>
      </c>
    </row>
    <row r="10981" spans="1:2" x14ac:dyDescent="0.25">
      <c r="A10981">
        <f ca="1">29743.7354192392*(((RANDBETWEEN(3800,4910))))</f>
        <v>124834457.5545468</v>
      </c>
      <c r="B10981">
        <v>154378012.10355592</v>
      </c>
    </row>
    <row r="10982" spans="1:2" x14ac:dyDescent="0.25">
      <c r="A10982">
        <f ca="1">32416.9048247464*(((RANDBETWEEN(3800,4910))))</f>
        <v>136831755.26525462</v>
      </c>
      <c r="B10982">
        <v>169267594.64587179</v>
      </c>
    </row>
    <row r="10983" spans="1:2" x14ac:dyDescent="0.25">
      <c r="A10983">
        <f ca="1">34101.5432877782*(((RANDBETWEEN(3800,4910))))</f>
        <v>151888273.8037641</v>
      </c>
      <c r="B10983">
        <v>157596357.77561429</v>
      </c>
    </row>
    <row r="10984" spans="1:2" x14ac:dyDescent="0.25">
      <c r="A10984">
        <f ca="1">31229.392294655*(((RANDBETWEEN(3800,4910))))</f>
        <v>147933631.29978055</v>
      </c>
      <c r="B10984">
        <v>145803491.95476562</v>
      </c>
    </row>
    <row r="10985" spans="1:2" x14ac:dyDescent="0.25">
      <c r="A10985">
        <f ca="1">34800.4537606129*(((RANDBETWEEN(3800,4910))))</f>
        <v>147066717.59235024</v>
      </c>
      <c r="B10985">
        <v>151371387.22242853</v>
      </c>
    </row>
    <row r="10986" spans="1:2" x14ac:dyDescent="0.25">
      <c r="A10986">
        <f ca="1">38601.3788038099*(((RANDBETWEEN(3800,4910))))</f>
        <v>176524105.26982257</v>
      </c>
      <c r="B10986">
        <v>168709646.7026256</v>
      </c>
    </row>
    <row r="10987" spans="1:2" x14ac:dyDescent="0.25">
      <c r="A10987">
        <f ca="1">32366.4392130552*(((RANDBETWEEN(3800,4910))))</f>
        <v>157559826.08915287</v>
      </c>
      <c r="B10987">
        <v>157470830.15825412</v>
      </c>
    </row>
    <row r="10988" spans="1:2" x14ac:dyDescent="0.25">
      <c r="A10988">
        <f ca="1">30322.6892407153*(((RANDBETWEEN(3800,4910))))</f>
        <v>130569499.87052026</v>
      </c>
      <c r="B10988">
        <v>146437570.58066159</v>
      </c>
    </row>
    <row r="10989" spans="1:2" x14ac:dyDescent="0.25">
      <c r="A10989">
        <f ca="1">30672.0105529084*(((RANDBETWEEN(3800,4910))))</f>
        <v>122043929.99002236</v>
      </c>
      <c r="B10989">
        <v>145186943.48045808</v>
      </c>
    </row>
    <row r="10990" spans="1:2" x14ac:dyDescent="0.25">
      <c r="A10990">
        <f ca="1">35626.0040014636*(((RANDBETWEEN(3800,4910))))</f>
        <v>158891977.84652752</v>
      </c>
      <c r="B10990">
        <v>162389909.0657168</v>
      </c>
    </row>
    <row r="10991" spans="1:2" x14ac:dyDescent="0.25">
      <c r="A10991">
        <f ca="1">34013.6043534408*(((RANDBETWEEN(3800,4910))))</f>
        <v>150748294.49444962</v>
      </c>
      <c r="B10991">
        <v>183532337.18878645</v>
      </c>
    </row>
    <row r="10992" spans="1:2" x14ac:dyDescent="0.25">
      <c r="A10992">
        <f ca="1">29942.5904902281*(((RANDBETWEEN(3800,4910))))</f>
        <v>120548869.31365819</v>
      </c>
      <c r="B10992">
        <v>165019670.34857112</v>
      </c>
    </row>
    <row r="10993" spans="1:2" x14ac:dyDescent="0.25">
      <c r="A10993">
        <f ca="1">32233.3272646794*(((RANDBETWEEN(3800,4910))))</f>
        <v>129094475.69504088</v>
      </c>
      <c r="B10993">
        <v>175216365.35969445</v>
      </c>
    </row>
    <row r="10994" spans="1:2" x14ac:dyDescent="0.25">
      <c r="A10994">
        <f ca="1">29809.038800403*(((RANDBETWEEN(3800,4910))))</f>
        <v>124452736.99168257</v>
      </c>
      <c r="B10994">
        <v>151400141.56269646</v>
      </c>
    </row>
    <row r="10995" spans="1:2" x14ac:dyDescent="0.25">
      <c r="A10995">
        <f ca="1">36163.6983360495*(((RANDBETWEEN(3800,4910))))</f>
        <v>154455155.59326729</v>
      </c>
      <c r="B10995">
        <v>158847502.56113866</v>
      </c>
    </row>
    <row r="10996" spans="1:2" x14ac:dyDescent="0.25">
      <c r="A10996">
        <f ca="1">34647.9821994701*(((RANDBETWEEN(3800,4910))))</f>
        <v>131835572.26898381</v>
      </c>
      <c r="B10996">
        <v>194316251.74599889</v>
      </c>
    </row>
    <row r="10997" spans="1:2" x14ac:dyDescent="0.25">
      <c r="A10997">
        <f ca="1">29869.3738957185*(((RANDBETWEEN(3800,4910))))</f>
        <v>124376072.90177193</v>
      </c>
      <c r="B10997">
        <v>162899331.2787292</v>
      </c>
    </row>
    <row r="10998" spans="1:2" x14ac:dyDescent="0.25">
      <c r="A10998">
        <f ca="1">39151.3692424607*(((RANDBETWEEN(3800,4910))))</f>
        <v>170465061.68167406</v>
      </c>
      <c r="B10998">
        <v>182355981.35964924</v>
      </c>
    </row>
    <row r="10999" spans="1:2" x14ac:dyDescent="0.25">
      <c r="A10999">
        <f ca="1">33269.097555615*(((RANDBETWEEN(3800,4910))))</f>
        <v>143589425.05003437</v>
      </c>
      <c r="B10999">
        <v>164294214.68576011</v>
      </c>
    </row>
    <row r="11000" spans="1:2" x14ac:dyDescent="0.25">
      <c r="A11000">
        <f ca="1">30356.3169332476*(((RANDBETWEEN(3800,4910))))</f>
        <v>136512357.24881437</v>
      </c>
      <c r="B11000">
        <v>160879064.51029173</v>
      </c>
    </row>
    <row r="11001" spans="1:2" x14ac:dyDescent="0.25">
      <c r="A11001">
        <f ca="1">34245.7391271947*(((RANDBETWEEN(3800,4910))))</f>
        <v>161948100.3325038</v>
      </c>
      <c r="B11001">
        <v>172396603.81945026</v>
      </c>
    </row>
    <row r="11002" spans="1:2" x14ac:dyDescent="0.25">
      <c r="A11002">
        <f ca="1">32536.8663774971*(((RANDBETWEEN(3800,4910))))</f>
        <v>125364546.15249644</v>
      </c>
      <c r="B11002">
        <v>189854586.83811527</v>
      </c>
    </row>
    <row r="11003" spans="1:2" x14ac:dyDescent="0.25">
      <c r="A11003">
        <f ca="1">29255.4693186073*(((RANDBETWEEN(3800,4910))))</f>
        <v>119303803.88128071</v>
      </c>
      <c r="B11003">
        <v>186796601.02558449</v>
      </c>
    </row>
    <row r="11004" spans="1:2" x14ac:dyDescent="0.25">
      <c r="A11004">
        <f ca="1">39147.9926552832*(((RANDBETWEEN(3800,4910))))</f>
        <v>172642647.60979888</v>
      </c>
      <c r="B11004">
        <v>165228258.36204129</v>
      </c>
    </row>
    <row r="11005" spans="1:2" x14ac:dyDescent="0.25">
      <c r="A11005">
        <f ca="1">40165.9850691591*(((RANDBETWEEN(3800,4910))))</f>
        <v>170825934.499134</v>
      </c>
      <c r="B11005">
        <v>150424911.19700551</v>
      </c>
    </row>
    <row r="11006" spans="1:2" x14ac:dyDescent="0.25">
      <c r="A11006">
        <f ca="1">28601.1249267405*(((RANDBETWEEN(3800,4910))))</f>
        <v>121240168.56445304</v>
      </c>
      <c r="B11006">
        <v>187090587.6992746</v>
      </c>
    </row>
    <row r="11007" spans="1:2" x14ac:dyDescent="0.25">
      <c r="A11007">
        <f ca="1">32613.7692298583*(((RANDBETWEEN(3800,4910))))</f>
        <v>148816628.99584353</v>
      </c>
      <c r="B11007">
        <v>195345136.12220359</v>
      </c>
    </row>
    <row r="11008" spans="1:2" x14ac:dyDescent="0.25">
      <c r="A11008">
        <f ca="1">29197.1302824257*(((RANDBETWEEN(3800,4910))))</f>
        <v>114102385.14371997</v>
      </c>
      <c r="B11008">
        <v>178656135.1881327</v>
      </c>
    </row>
    <row r="11009" spans="1:2" x14ac:dyDescent="0.25">
      <c r="A11009">
        <f ca="1">33553.0183928355*(((RANDBETWEEN(3800,4910))))</f>
        <v>137298951.26348272</v>
      </c>
      <c r="B11009">
        <v>143164077.97273123</v>
      </c>
    </row>
    <row r="11010" spans="1:2" x14ac:dyDescent="0.25">
      <c r="A11010">
        <f ca="1">39678.5908535835*(((RANDBETWEEN(3800,4910))))</f>
        <v>183156375.38014156</v>
      </c>
      <c r="B11010">
        <v>151187433.67594057</v>
      </c>
    </row>
    <row r="11011" spans="1:2" x14ac:dyDescent="0.25">
      <c r="A11011">
        <f ca="1">31087.2184522599*(((RANDBETWEEN(3800,4910))))</f>
        <v>124877356.52272813</v>
      </c>
      <c r="B11011">
        <v>164370584.3301442</v>
      </c>
    </row>
    <row r="11012" spans="1:2" x14ac:dyDescent="0.25">
      <c r="A11012">
        <f ca="1">29120.5154181987*(((RANDBETWEEN(3800,4910))))</f>
        <v>124140757.2277811</v>
      </c>
      <c r="B11012">
        <v>146597585.4504773</v>
      </c>
    </row>
    <row r="11013" spans="1:2" x14ac:dyDescent="0.25">
      <c r="A11013">
        <f ca="1">41809.6210428336*(((RANDBETWEEN(3800,4910))))</f>
        <v>197341411.32217461</v>
      </c>
      <c r="B11013">
        <v>167173895.78575915</v>
      </c>
    </row>
    <row r="11014" spans="1:2" x14ac:dyDescent="0.25">
      <c r="A11014">
        <f ca="1">33916.3245470736*(((RANDBETWEEN(3800,4910))))</f>
        <v>145568864.95604008</v>
      </c>
      <c r="B11014">
        <v>155993401.55861172</v>
      </c>
    </row>
    <row r="11015" spans="1:2" x14ac:dyDescent="0.25">
      <c r="A11015">
        <f ca="1">30867.0643073192*(((RANDBETWEEN(3800,4910))))</f>
        <v>151186880.97724926</v>
      </c>
      <c r="B11015">
        <v>194162666.73112699</v>
      </c>
    </row>
    <row r="11016" spans="1:2" x14ac:dyDescent="0.25">
      <c r="A11016">
        <f ca="1">30554.4725860908*(((RANDBETWEEN(3800,4910))))</f>
        <v>130284271.10709132</v>
      </c>
      <c r="B11016">
        <v>148419697.0376983</v>
      </c>
    </row>
    <row r="11017" spans="1:2" x14ac:dyDescent="0.25">
      <c r="A11017">
        <f ca="1">32182.960975437*(((RANDBETWEEN(3800,4910))))</f>
        <v>126993964.00907442</v>
      </c>
      <c r="B11017">
        <v>181360428.21694949</v>
      </c>
    </row>
    <row r="11018" spans="1:2" x14ac:dyDescent="0.25">
      <c r="A11018">
        <f ca="1">29614.5893783288*(((RANDBETWEEN(3800,4910))))</f>
        <v>133739485.63253272</v>
      </c>
      <c r="B11018">
        <v>197467497.85851949</v>
      </c>
    </row>
    <row r="11019" spans="1:2" x14ac:dyDescent="0.25">
      <c r="A11019">
        <f ca="1">32311.3983019466*(((RANDBETWEEN(3800,4910))))</f>
        <v>145789029.13838288</v>
      </c>
      <c r="B11019">
        <v>154748652.28653216</v>
      </c>
    </row>
    <row r="11020" spans="1:2" x14ac:dyDescent="0.25">
      <c r="A11020">
        <f ca="1">27617.2786577754*(((RANDBETWEEN(3800,4910))))</f>
        <v>135158961.75115275</v>
      </c>
      <c r="B11020">
        <v>153719511.7174021</v>
      </c>
    </row>
    <row r="11021" spans="1:2" x14ac:dyDescent="0.25">
      <c r="A11021">
        <f ca="1">32380.3249027987*(((RANDBETWEEN(3800,4910))))</f>
        <v>151086595.99645856</v>
      </c>
      <c r="B11021">
        <v>196645375.87822282</v>
      </c>
    </row>
    <row r="11022" spans="1:2" x14ac:dyDescent="0.25">
      <c r="A11022">
        <f ca="1">32519.1883198346*(((RANDBETWEEN(3800,4910))))</f>
        <v>128125601.9801484</v>
      </c>
      <c r="B11022">
        <v>176354483.32658705</v>
      </c>
    </row>
    <row r="11023" spans="1:2" x14ac:dyDescent="0.25">
      <c r="A11023">
        <f ca="1">33030.9700003424*(((RANDBETWEEN(3800,4910))))</f>
        <v>149993634.77155501</v>
      </c>
      <c r="B11023">
        <v>151695769.63081771</v>
      </c>
    </row>
    <row r="11024" spans="1:2" x14ac:dyDescent="0.25">
      <c r="A11024">
        <f ca="1">39567.4404833678*(((RANDBETWEEN(3800,4910))))</f>
        <v>192812137.47545132</v>
      </c>
      <c r="B11024">
        <v>172882949.01995534</v>
      </c>
    </row>
    <row r="11025" spans="1:2" x14ac:dyDescent="0.25">
      <c r="A11025">
        <f ca="1">29203.6715632476*(((RANDBETWEEN(3800,4910))))</f>
        <v>141199752.00830215</v>
      </c>
      <c r="B11025">
        <v>203250049.77840161</v>
      </c>
    </row>
    <row r="11026" spans="1:2" x14ac:dyDescent="0.25">
      <c r="A11026">
        <f ca="1">38632.5007226349*(((RANDBETWEEN(3800,4910))))</f>
        <v>169867105.67742574</v>
      </c>
      <c r="B11026">
        <v>178620898.00137776</v>
      </c>
    </row>
    <row r="11027" spans="1:2" x14ac:dyDescent="0.25">
      <c r="A11027">
        <f ca="1">32824.1647712888*(((RANDBETWEEN(3800,4910))))</f>
        <v>125158540.27292408</v>
      </c>
      <c r="B11027">
        <v>163558029.00167727</v>
      </c>
    </row>
    <row r="11028" spans="1:2" x14ac:dyDescent="0.25">
      <c r="A11028">
        <f ca="1">28654.0300630841*(((RANDBETWEEN(3800,4910))))</f>
        <v>121493087.46747671</v>
      </c>
      <c r="B11028">
        <v>168384007.48565453</v>
      </c>
    </row>
    <row r="11029" spans="1:2" x14ac:dyDescent="0.25">
      <c r="A11029">
        <f ca="1">30150.7255037847*(((RANDBETWEEN(3800,4910))))</f>
        <v>129406913.86224391</v>
      </c>
      <c r="B11029">
        <v>179166278.49235052</v>
      </c>
    </row>
    <row r="11030" spans="1:2" x14ac:dyDescent="0.25">
      <c r="A11030">
        <f ca="1">31849.7512681322*(((RANDBETWEEN(3800,4910))))</f>
        <v>149566431.95514885</v>
      </c>
      <c r="B11030">
        <v>191701730.1537891</v>
      </c>
    </row>
    <row r="11031" spans="1:2" x14ac:dyDescent="0.25">
      <c r="A11031">
        <f ca="1">39162.6952039631*(((RANDBETWEEN(3800,4910))))</f>
        <v>187628472.72218725</v>
      </c>
      <c r="B11031">
        <v>145638114.43342942</v>
      </c>
    </row>
    <row r="11032" spans="1:2" x14ac:dyDescent="0.25">
      <c r="A11032">
        <f ca="1">40933.978698451*(((RANDBETWEEN(3800,4910))))</f>
        <v>197711117.11351815</v>
      </c>
      <c r="B11032">
        <v>179363512.67195475</v>
      </c>
    </row>
    <row r="11033" spans="1:2" x14ac:dyDescent="0.25">
      <c r="A11033">
        <f ca="1">29343.3897662478*(((RANDBETWEEN(3800,4910))))</f>
        <v>133483080.04666136</v>
      </c>
      <c r="B11033">
        <v>158903716.74204335</v>
      </c>
    </row>
    <row r="11034" spans="1:2" x14ac:dyDescent="0.25">
      <c r="A11034">
        <f ca="1">40468.8085146002*(((RANDBETWEEN(3800,4910))))</f>
        <v>194533562.52968302</v>
      </c>
      <c r="B11034">
        <v>159429488.41348231</v>
      </c>
    </row>
    <row r="11035" spans="1:2" x14ac:dyDescent="0.25">
      <c r="A11035">
        <f ca="1">42313.8541367105*(((RANDBETWEEN(3800,4910))))</f>
        <v>171201853.83713061</v>
      </c>
      <c r="B11035">
        <v>196444429.07507786</v>
      </c>
    </row>
    <row r="11036" spans="1:2" x14ac:dyDescent="0.25">
      <c r="A11036">
        <f ca="1">36969.0729470935*(((RANDBETWEEN(3800,4910))))</f>
        <v>181148457.44075793</v>
      </c>
      <c r="B11036">
        <v>167397481.93293199</v>
      </c>
    </row>
    <row r="11037" spans="1:2" x14ac:dyDescent="0.25">
      <c r="A11037">
        <f ca="1">37054.2224432493*(((RANDBETWEEN(3800,4910))))</f>
        <v>180194683.74152136</v>
      </c>
      <c r="B11037">
        <v>196394105.77321553</v>
      </c>
    </row>
    <row r="11038" spans="1:2" x14ac:dyDescent="0.25">
      <c r="A11038">
        <f ca="1">36875.6348111942*(((RANDBETWEEN(3800,4910))))</f>
        <v>167931640.93017823</v>
      </c>
      <c r="B11038">
        <v>147282109.21345231</v>
      </c>
    </row>
    <row r="11039" spans="1:2" x14ac:dyDescent="0.25">
      <c r="A11039">
        <f ca="1">33950.4262347178*(((RANDBETWEEN(3800,4910))))</f>
        <v>144696716.61236712</v>
      </c>
      <c r="B11039">
        <v>155668068.55352205</v>
      </c>
    </row>
    <row r="11040" spans="1:2" x14ac:dyDescent="0.25">
      <c r="A11040">
        <f ca="1">30110.1886047336*(((RANDBETWEEN(3800,4910))))</f>
        <v>119507338.57218745</v>
      </c>
      <c r="B11040">
        <v>203475018.78013679</v>
      </c>
    </row>
    <row r="11041" spans="1:2" x14ac:dyDescent="0.25">
      <c r="A11041">
        <f ca="1">32463.975725333*(((RANDBETWEEN(3800,4910))))</f>
        <v>154625916.37976101</v>
      </c>
      <c r="B11041">
        <v>165720383.7654002</v>
      </c>
    </row>
    <row r="11042" spans="1:2" x14ac:dyDescent="0.25">
      <c r="A11042">
        <f ca="1">31075.0463008938*(((RANDBETWEEN(3800,4910))))</f>
        <v>133001198.16782565</v>
      </c>
      <c r="B11042">
        <v>143181130.14689302</v>
      </c>
    </row>
    <row r="11043" spans="1:2" x14ac:dyDescent="0.25">
      <c r="A11043">
        <f ca="1">31857.0822540548*(((RANDBETWEEN(3800,4910))))</f>
        <v>153105137.31298727</v>
      </c>
      <c r="B11043">
        <v>160951225.77411816</v>
      </c>
    </row>
    <row r="11044" spans="1:2" x14ac:dyDescent="0.25">
      <c r="A11044">
        <f ca="1">38264.9259535472*(((RANDBETWEEN(3800,4910))))</f>
        <v>157804554.63242865</v>
      </c>
      <c r="B11044">
        <v>176568579.41528422</v>
      </c>
    </row>
    <row r="11045" spans="1:2" x14ac:dyDescent="0.25">
      <c r="A11045">
        <f ca="1">33081.6812067351*(((RANDBETWEEN(3800,4910))))</f>
        <v>152274978.59460169</v>
      </c>
      <c r="B11045">
        <v>192917454.61951873</v>
      </c>
    </row>
    <row r="11046" spans="1:2" x14ac:dyDescent="0.25">
      <c r="A11046">
        <f ca="1">39520.0374172367*(((RANDBETWEEN(3800,4910))))</f>
        <v>152389264.28086463</v>
      </c>
      <c r="B11046">
        <v>154843251.83925498</v>
      </c>
    </row>
    <row r="11047" spans="1:2" x14ac:dyDescent="0.25">
      <c r="A11047">
        <f ca="1">34672.9023987594*(((RANDBETWEEN(3800,4910))))</f>
        <v>137443385.10868227</v>
      </c>
      <c r="B11047">
        <v>148861469.877498</v>
      </c>
    </row>
    <row r="11048" spans="1:2" x14ac:dyDescent="0.25">
      <c r="A11048">
        <f ca="1">33991.4406948876*(((RANDBETWEEN(3800,4910))))</f>
        <v>129371423.28474234</v>
      </c>
      <c r="B11048">
        <v>154648238.84726012</v>
      </c>
    </row>
    <row r="11049" spans="1:2" x14ac:dyDescent="0.25">
      <c r="A11049">
        <f ca="1">37350.2407335287*(((RANDBETWEEN(3800,4910))))</f>
        <v>156534858.91421887</v>
      </c>
      <c r="B11049">
        <v>149660116.43142673</v>
      </c>
    </row>
    <row r="11050" spans="1:2" x14ac:dyDescent="0.25">
      <c r="A11050">
        <f ca="1">36037.0170443683*(((RANDBETWEEN(3800,4910))))</f>
        <v>142274143.29116607</v>
      </c>
      <c r="B11050">
        <v>191924151.65390754</v>
      </c>
    </row>
    <row r="11051" spans="1:2" x14ac:dyDescent="0.25">
      <c r="A11051">
        <f ca="1">38562.4388373974*(((RANDBETWEEN(3800,4910))))</f>
        <v>179893777.17645904</v>
      </c>
      <c r="B11051">
        <v>158101664.98944402</v>
      </c>
    </row>
    <row r="11052" spans="1:2" x14ac:dyDescent="0.25">
      <c r="A11052">
        <f ca="1">34242.3068374208*(((RANDBETWEEN(3800,4910))))</f>
        <v>145974954.04792479</v>
      </c>
      <c r="B11052">
        <v>163676687.51308918</v>
      </c>
    </row>
    <row r="11053" spans="1:2" x14ac:dyDescent="0.25">
      <c r="A11053">
        <f ca="1">31572.9297792722*(((RANDBETWEEN(3800,4910))))</f>
        <v>127554636.30825983</v>
      </c>
      <c r="B11053">
        <v>146845180.99611241</v>
      </c>
    </row>
    <row r="11054" spans="1:2" x14ac:dyDescent="0.25">
      <c r="A11054">
        <f ca="1">31431.5824625703*(((RANDBETWEEN(3800,4910))))</f>
        <v>141756436.90619192</v>
      </c>
      <c r="B11054">
        <v>149613097.16450661</v>
      </c>
    </row>
    <row r="11055" spans="1:2" x14ac:dyDescent="0.25">
      <c r="A11055">
        <f ca="1">29276.5125372098*(((RANDBETWEEN(3800,4910))))</f>
        <v>132710431.33117189</v>
      </c>
      <c r="B11055">
        <v>180558293.87128443</v>
      </c>
    </row>
    <row r="11056" spans="1:2" x14ac:dyDescent="0.25">
      <c r="A11056">
        <f ca="1">30461.7925340758*(((RANDBETWEEN(3800,4910))))</f>
        <v>135341744.228899</v>
      </c>
      <c r="B11056">
        <v>173604988.48557431</v>
      </c>
    </row>
    <row r="11057" spans="1:2" x14ac:dyDescent="0.25">
      <c r="A11057">
        <f ca="1">31808.8250949163*(((RANDBETWEEN(3800,4910))))</f>
        <v>121827800.11352952</v>
      </c>
      <c r="B11057">
        <v>162993609.19955355</v>
      </c>
    </row>
    <row r="11058" spans="1:2" x14ac:dyDescent="0.25">
      <c r="A11058">
        <f ca="1">38320.6395330276*(((RANDBETWEEN(3800,4910))))</f>
        <v>185050368.30499035</v>
      </c>
      <c r="B11058">
        <v>147150798.12515455</v>
      </c>
    </row>
    <row r="11059" spans="1:2" x14ac:dyDescent="0.25">
      <c r="A11059">
        <f ca="1">30456.7964282056*(((RANDBETWEEN(3800,4910))))</f>
        <v>145796684.50182018</v>
      </c>
      <c r="B11059">
        <v>160640564.8779223</v>
      </c>
    </row>
    <row r="11060" spans="1:2" x14ac:dyDescent="0.25">
      <c r="A11060">
        <f ca="1">38530.5219252422*(((RANDBETWEEN(3800,4910))))</f>
        <v>149536955.59186485</v>
      </c>
      <c r="B11060">
        <v>189405478.50001279</v>
      </c>
    </row>
    <row r="11061" spans="1:2" x14ac:dyDescent="0.25">
      <c r="A11061">
        <f ca="1">31106.2817884784*(((RANDBETWEEN(3800,4910))))</f>
        <v>122745387.93733592</v>
      </c>
      <c r="B11061">
        <v>161605554.26506442</v>
      </c>
    </row>
    <row r="11062" spans="1:2" x14ac:dyDescent="0.25">
      <c r="A11062">
        <f ca="1">31936.4337243654*(((RANDBETWEEN(3800,4910))))</f>
        <v>125605993.83792926</v>
      </c>
      <c r="B11062">
        <v>156468014.59909549</v>
      </c>
    </row>
    <row r="11063" spans="1:2" x14ac:dyDescent="0.25">
      <c r="A11063">
        <f ca="1">35623.9234149382*(((RANDBETWEEN(3800,4910))))</f>
        <v>169035516.60388166</v>
      </c>
      <c r="B11063">
        <v>144664460.74930149</v>
      </c>
    </row>
    <row r="11064" spans="1:2" x14ac:dyDescent="0.25">
      <c r="A11064">
        <f ca="1">30019.4879375986*(((RANDBETWEEN(3800,4910))))</f>
        <v>146705237.55104455</v>
      </c>
      <c r="B11064">
        <v>186672542.15843207</v>
      </c>
    </row>
    <row r="11065" spans="1:2" x14ac:dyDescent="0.25">
      <c r="A11065">
        <f ca="1">41912.5618553702*(((RANDBETWEEN(3800,4910))))</f>
        <v>184331447.03991818</v>
      </c>
      <c r="B11065">
        <v>175283876.58704579</v>
      </c>
    </row>
    <row r="11066" spans="1:2" x14ac:dyDescent="0.25">
      <c r="A11066">
        <f ca="1">31556.6297250007*(((RANDBETWEEN(3800,4910))))</f>
        <v>138407377.9738529</v>
      </c>
      <c r="B11066">
        <v>192191628.77148589</v>
      </c>
    </row>
    <row r="11067" spans="1:2" x14ac:dyDescent="0.25">
      <c r="A11067">
        <f ca="1">30051.7085060668*(((RANDBETWEEN(3800,4910))))</f>
        <v>146381872.13305146</v>
      </c>
      <c r="B11067">
        <v>147317713.61587581</v>
      </c>
    </row>
    <row r="11068" spans="1:2" x14ac:dyDescent="0.25">
      <c r="A11068">
        <f ca="1">29026.1543620319*(((RANDBETWEEN(3800,4910))))</f>
        <v>110386465.0388072</v>
      </c>
      <c r="B11068">
        <v>193730987.39855352</v>
      </c>
    </row>
    <row r="11069" spans="1:2" x14ac:dyDescent="0.25">
      <c r="A11069">
        <f ca="1">37581.622582027*(((RANDBETWEEN(3800,4910))))</f>
        <v>163404894.98665324</v>
      </c>
      <c r="B11069">
        <v>162323499.25236839</v>
      </c>
    </row>
    <row r="11070" spans="1:2" x14ac:dyDescent="0.25">
      <c r="A11070">
        <f ca="1">33492.2274165892*(((RANDBETWEEN(3800,4910))))</f>
        <v>154533137.30014262</v>
      </c>
      <c r="B11070">
        <v>171552284.31454629</v>
      </c>
    </row>
    <row r="11071" spans="1:2" x14ac:dyDescent="0.25">
      <c r="A11071">
        <f ca="1">34185.840102543*(((RANDBETWEEN(3800,4910))))</f>
        <v>165015050.1749751</v>
      </c>
      <c r="B11071">
        <v>173678984.97557443</v>
      </c>
    </row>
    <row r="11072" spans="1:2" x14ac:dyDescent="0.25">
      <c r="A11072">
        <f ca="1">29809.8970972921*(((RANDBETWEEN(3800,4910))))</f>
        <v>146068495.77673122</v>
      </c>
      <c r="B11072">
        <v>202524532.17230046</v>
      </c>
    </row>
    <row r="11073" spans="1:2" x14ac:dyDescent="0.25">
      <c r="A11073">
        <f ca="1">35546.9663539918*(((RANDBETWEEN(3800,4910))))</f>
        <v>142507788.11315328</v>
      </c>
      <c r="B11073">
        <v>156783102.80665213</v>
      </c>
    </row>
    <row r="11074" spans="1:2" x14ac:dyDescent="0.25">
      <c r="A11074">
        <f ca="1">31311.3978997932*(((RANDBETWEEN(3800,4910))))</f>
        <v>123304284.92938578</v>
      </c>
      <c r="B11074">
        <v>200895689.45615169</v>
      </c>
    </row>
    <row r="11075" spans="1:2" x14ac:dyDescent="0.25">
      <c r="A11075">
        <f ca="1">31587.9524366289*(((RANDBETWEEN(3800,4910))))</f>
        <v>136681070.19329309</v>
      </c>
      <c r="B11075">
        <v>172763603.42276996</v>
      </c>
    </row>
    <row r="11076" spans="1:2" x14ac:dyDescent="0.25">
      <c r="A11076">
        <f ca="1">30425.9367666618*(((RANDBETWEEN(3800,4910))))</f>
        <v>138012049.17357773</v>
      </c>
      <c r="B11076">
        <v>179700827.69212443</v>
      </c>
    </row>
    <row r="11077" spans="1:2" x14ac:dyDescent="0.25">
      <c r="A11077">
        <f ca="1">38343.4622895736*(((RANDBETWEEN(3800,4910))))</f>
        <v>157131508.4626728</v>
      </c>
      <c r="B11077">
        <v>170313698.43444401</v>
      </c>
    </row>
    <row r="11078" spans="1:2" x14ac:dyDescent="0.25">
      <c r="A11078">
        <f ca="1">38756.2855272502*(((RANDBETWEEN(3800,4910))))</f>
        <v>180604290.55698583</v>
      </c>
      <c r="B11078">
        <v>147795264.79901776</v>
      </c>
    </row>
    <row r="11079" spans="1:2" x14ac:dyDescent="0.25">
      <c r="A11079">
        <f ca="1">29014.9903603625*(((RANDBETWEEN(3800,4910))))</f>
        <v>133120775.77334307</v>
      </c>
      <c r="B11079">
        <v>149597503.33489445</v>
      </c>
    </row>
    <row r="11080" spans="1:2" x14ac:dyDescent="0.25">
      <c r="A11080">
        <f ca="1">34775.0007510134*(((RANDBETWEEN(3800,4910))))</f>
        <v>164729178.55755049</v>
      </c>
      <c r="B11080">
        <v>171059534.22169787</v>
      </c>
    </row>
    <row r="11081" spans="1:2" x14ac:dyDescent="0.25">
      <c r="A11081">
        <f ca="1">30459.4464853256*(((RANDBETWEEN(3800,4910))))</f>
        <v>124731433.35740849</v>
      </c>
      <c r="B11081">
        <v>151073495.71598595</v>
      </c>
    </row>
    <row r="11082" spans="1:2" x14ac:dyDescent="0.25">
      <c r="A11082">
        <f ca="1">34155.8556591143*(((RANDBETWEEN(3800,4910))))</f>
        <v>155545766.67160648</v>
      </c>
      <c r="B11082">
        <v>170581858.37737298</v>
      </c>
    </row>
    <row r="11083" spans="1:2" x14ac:dyDescent="0.25">
      <c r="A11083">
        <f ca="1">30019.2116576611*(((RANDBETWEEN(3800,4910))))</f>
        <v>136407297.77241221</v>
      </c>
      <c r="B11083">
        <v>167309749.12799764</v>
      </c>
    </row>
    <row r="11084" spans="1:2" x14ac:dyDescent="0.25">
      <c r="A11084">
        <f ca="1">32764.747160845*(((RANDBETWEEN(3800,4910))))</f>
        <v>131452165.60931033</v>
      </c>
      <c r="B11084">
        <v>171230584.15125525</v>
      </c>
    </row>
    <row r="11085" spans="1:2" x14ac:dyDescent="0.25">
      <c r="A11085">
        <f ca="1">37622.0747759406*(((RANDBETWEEN(3800,4910))))</f>
        <v>165349018.64025885</v>
      </c>
      <c r="B11085">
        <v>196742730.13428012</v>
      </c>
    </row>
    <row r="11086" spans="1:2" x14ac:dyDescent="0.25">
      <c r="A11086">
        <f ca="1">38429.7940896624*(((RANDBETWEEN(3800,4910))))</f>
        <v>185039458.54172447</v>
      </c>
      <c r="B11086">
        <v>166145668.84544671</v>
      </c>
    </row>
    <row r="11087" spans="1:2" x14ac:dyDescent="0.25">
      <c r="A11087">
        <f ca="1">29676.5308959366*(((RANDBETWEEN(3800,4910))))</f>
        <v>136274629.87414068</v>
      </c>
      <c r="B11087">
        <v>151557852.95426971</v>
      </c>
    </row>
    <row r="11088" spans="1:2" x14ac:dyDescent="0.25">
      <c r="A11088">
        <f ca="1">31019.6231531386*(((RANDBETWEEN(3800,4910))))</f>
        <v>144923679.37146348</v>
      </c>
      <c r="B11088">
        <v>181641732.09399641</v>
      </c>
    </row>
    <row r="11089" spans="1:2" x14ac:dyDescent="0.25">
      <c r="A11089">
        <f ca="1">39953.2345036643*(((RANDBETWEEN(3800,4910))))</f>
        <v>172438160.11781517</v>
      </c>
      <c r="B11089">
        <v>165130433.04080054</v>
      </c>
    </row>
    <row r="11090" spans="1:2" x14ac:dyDescent="0.25">
      <c r="A11090">
        <f ca="1">37623.7094365738*(((RANDBETWEEN(3800,4910))))</f>
        <v>170284908.90993306</v>
      </c>
      <c r="B11090">
        <v>164980811.86881176</v>
      </c>
    </row>
    <row r="11091" spans="1:2" x14ac:dyDescent="0.25">
      <c r="A11091">
        <f ca="1">32344.1121074409*(((RANDBETWEEN(3800,4910))))</f>
        <v>138788585.05302882</v>
      </c>
      <c r="B11091">
        <v>186084756.9499591</v>
      </c>
    </row>
    <row r="11092" spans="1:2" x14ac:dyDescent="0.25">
      <c r="A11092">
        <f ca="1">41838.0836217289*(((RANDBETWEEN(3800,4910))))</f>
        <v>173586208.94655314</v>
      </c>
      <c r="B11092">
        <v>145909119.80555132</v>
      </c>
    </row>
    <row r="11093" spans="1:2" x14ac:dyDescent="0.25">
      <c r="A11093">
        <f ca="1">41395.3783983223*(((RANDBETWEEN(3800,4910))))</f>
        <v>199111770.09593007</v>
      </c>
      <c r="B11093">
        <v>163310460.13969302</v>
      </c>
    </row>
    <row r="11094" spans="1:2" x14ac:dyDescent="0.25">
      <c r="A11094">
        <f ca="1">31530.7693814687*(((RANDBETWEEN(3800,4910))))</f>
        <v>151883716.11053452</v>
      </c>
      <c r="B11094">
        <v>162526677.33708945</v>
      </c>
    </row>
    <row r="11095" spans="1:2" x14ac:dyDescent="0.25">
      <c r="A11095">
        <f ca="1">30715.9051866498*(((RANDBETWEEN(3800,4910))))</f>
        <v>130450449.32770203</v>
      </c>
      <c r="B11095">
        <v>186533330.03468865</v>
      </c>
    </row>
    <row r="11096" spans="1:2" x14ac:dyDescent="0.25">
      <c r="A11096">
        <f ca="1">29823.5605529832*(((RANDBETWEEN(3800,4910))))</f>
        <v>115894356.30889288</v>
      </c>
      <c r="B11096">
        <v>165283172.3989265</v>
      </c>
    </row>
    <row r="11097" spans="1:2" x14ac:dyDescent="0.25">
      <c r="A11097">
        <f ca="1">32460.4082021173*(((RANDBETWEEN(3800,4910))))</f>
        <v>126498210.76365097</v>
      </c>
      <c r="B11097">
        <v>156366812.81759277</v>
      </c>
    </row>
    <row r="11098" spans="1:2" x14ac:dyDescent="0.25">
      <c r="A11098">
        <f ca="1">31041.0667570124*(((RANDBETWEEN(3800,4910))))</f>
        <v>139126061.20492953</v>
      </c>
      <c r="B11098">
        <v>200592344.56638163</v>
      </c>
    </row>
    <row r="11099" spans="1:2" x14ac:dyDescent="0.25">
      <c r="A11099">
        <f ca="1">40459.6354189571*(((RANDBETWEEN(3800,4910))))</f>
        <v>173167239.59313631</v>
      </c>
      <c r="B11099">
        <v>168065844.18635827</v>
      </c>
    </row>
    <row r="11100" spans="1:2" x14ac:dyDescent="0.25">
      <c r="A11100">
        <f ca="1">29942.6818993326*(((RANDBETWEEN(3800,4910))))</f>
        <v>120489351.96291423</v>
      </c>
      <c r="B11100">
        <v>162113301.46893167</v>
      </c>
    </row>
    <row r="11101" spans="1:2" x14ac:dyDescent="0.25">
      <c r="A11101">
        <f ca="1">32450.864900672*(((RANDBETWEEN(3800,4910))))</f>
        <v>127823956.84374714</v>
      </c>
      <c r="B11101">
        <v>151476702.84876162</v>
      </c>
    </row>
    <row r="11102" spans="1:2" x14ac:dyDescent="0.25">
      <c r="A11102">
        <f ca="1">37320.8616742425*(((RANDBETWEEN(3800,4910))))</f>
        <v>176079825.37907603</v>
      </c>
      <c r="B11102">
        <v>162779079.64926553</v>
      </c>
    </row>
    <row r="11103" spans="1:2" x14ac:dyDescent="0.25">
      <c r="A11103">
        <f ca="1">32182.1729491529*(((RANDBETWEEN(3800,4910))))</f>
        <v>151256212.86101845</v>
      </c>
      <c r="B11103">
        <v>183851305.30380177</v>
      </c>
    </row>
    <row r="11104" spans="1:2" x14ac:dyDescent="0.25">
      <c r="A11104">
        <f ca="1">38029.6167910812*(((RANDBETWEEN(3800,4910))))</f>
        <v>177940576.96546876</v>
      </c>
      <c r="B11104">
        <v>144556481.04005238</v>
      </c>
    </row>
    <row r="11105" spans="1:2" x14ac:dyDescent="0.25">
      <c r="A11105">
        <f ca="1">30909.1496282225*(((RANDBETWEEN(3800,4910))))</f>
        <v>129818428.43853453</v>
      </c>
      <c r="B11105">
        <v>149225570.31658548</v>
      </c>
    </row>
    <row r="11106" spans="1:2" x14ac:dyDescent="0.25">
      <c r="A11106">
        <f ca="1">33392.3668088011*(((RANDBETWEEN(3800,4910))))</f>
        <v>128627396.94750194</v>
      </c>
      <c r="B11106">
        <v>148262772.19398993</v>
      </c>
    </row>
    <row r="11107" spans="1:2" x14ac:dyDescent="0.25">
      <c r="A11107">
        <f ca="1">35831.786850248*(((RANDBETWEEN(3800,4910))))</f>
        <v>167979416.75396284</v>
      </c>
      <c r="B11107">
        <v>181101184.92336965</v>
      </c>
    </row>
    <row r="11108" spans="1:2" x14ac:dyDescent="0.25">
      <c r="A11108">
        <f ca="1">31061.5026588757*(((RANDBETWEEN(3800,4910))))</f>
        <v>138875978.38783321</v>
      </c>
      <c r="B11108">
        <v>152847975.54686671</v>
      </c>
    </row>
    <row r="11109" spans="1:2" x14ac:dyDescent="0.25">
      <c r="A11109">
        <f ca="1">33225.8069820755*(((RANDBETWEEN(3800,4910))))</f>
        <v>128683550.44157866</v>
      </c>
      <c r="B11109">
        <v>149793026.27001217</v>
      </c>
    </row>
    <row r="11110" spans="1:2" x14ac:dyDescent="0.25">
      <c r="A11110">
        <f ca="1">31387.2202048281*(((RANDBETWEEN(3800,4910))))</f>
        <v>128467892.29836152</v>
      </c>
      <c r="B11110">
        <v>164746538.50497434</v>
      </c>
    </row>
    <row r="11111" spans="1:2" x14ac:dyDescent="0.25">
      <c r="A11111">
        <f ca="1">29428.0557362673*(((RANDBETWEEN(3800,4910))))</f>
        <v>129777725.7969389</v>
      </c>
      <c r="B11111">
        <v>147807548.45126337</v>
      </c>
    </row>
    <row r="11112" spans="1:2" x14ac:dyDescent="0.25">
      <c r="A11112">
        <f ca="1">33541.0879744758*(((RANDBETWEEN(3800,4910))))</f>
        <v>158112688.71167907</v>
      </c>
      <c r="B11112">
        <v>155072266.87025762</v>
      </c>
    </row>
    <row r="11113" spans="1:2" x14ac:dyDescent="0.25">
      <c r="A11113">
        <f ca="1">42012.2222452249*(((RANDBETWEEN(3800,4910))))</f>
        <v>195356833.4402957</v>
      </c>
      <c r="B11113">
        <v>155625695.63375545</v>
      </c>
    </row>
    <row r="11114" spans="1:2" x14ac:dyDescent="0.25">
      <c r="A11114">
        <f ca="1">32725.932734085*(((RANDBETWEEN(3800,4910))))</f>
        <v>149361156.99836415</v>
      </c>
      <c r="B11114">
        <v>158905765.20589665</v>
      </c>
    </row>
    <row r="11115" spans="1:2" x14ac:dyDescent="0.25">
      <c r="A11115">
        <f ca="1">29637.2943025748*(((RANDBETWEEN(3800,4910))))</f>
        <v>142585022.88968748</v>
      </c>
      <c r="B11115">
        <v>168254243.67569908</v>
      </c>
    </row>
    <row r="11116" spans="1:2" x14ac:dyDescent="0.25">
      <c r="A11116">
        <f ca="1">30393.6162753346*(((RANDBETWEEN(3800,4910))))</f>
        <v>139901815.71536517</v>
      </c>
      <c r="B11116">
        <v>173086843.37779582</v>
      </c>
    </row>
    <row r="11117" spans="1:2" x14ac:dyDescent="0.25">
      <c r="A11117">
        <f ca="1">37228.3301907772*(((RANDBETWEEN(3800,4910))))</f>
        <v>175494348.5193238</v>
      </c>
      <c r="B11117">
        <v>152687920.96160376</v>
      </c>
    </row>
    <row r="11118" spans="1:2" x14ac:dyDescent="0.25">
      <c r="A11118">
        <f ca="1">31829.4504842622*(((RANDBETWEEN(3800,4910))))</f>
        <v>154086369.7943131</v>
      </c>
      <c r="B11118">
        <v>162125179.63019702</v>
      </c>
    </row>
    <row r="11119" spans="1:2" x14ac:dyDescent="0.25">
      <c r="A11119">
        <f ca="1">32587.7546982991*(((RANDBETWEEN(3800,4910))))</f>
        <v>130905010.62306754</v>
      </c>
      <c r="B11119">
        <v>169779428.23382014</v>
      </c>
    </row>
    <row r="11120" spans="1:2" x14ac:dyDescent="0.25">
      <c r="A11120">
        <f ca="1">34985.8694034175*(((RANDBETWEEN(3800,4910))))</f>
        <v>133226190.68821372</v>
      </c>
      <c r="B11120">
        <v>199451059.96927226</v>
      </c>
    </row>
    <row r="11121" spans="1:2" x14ac:dyDescent="0.25">
      <c r="A11121">
        <f ca="1">40596.0871654332*(((RANDBETWEEN(3800,4910))))</f>
        <v>198027713.19298315</v>
      </c>
      <c r="B11121">
        <v>157176651.69292209</v>
      </c>
    </row>
    <row r="11122" spans="1:2" x14ac:dyDescent="0.25">
      <c r="A11122">
        <f ca="1">34687.5004373823*(((RANDBETWEEN(3800,4910))))</f>
        <v>168130314.61999193</v>
      </c>
      <c r="B11122">
        <v>148798093.05855447</v>
      </c>
    </row>
    <row r="11123" spans="1:2" x14ac:dyDescent="0.25">
      <c r="A11123">
        <f ca="1">32769.3379757362*(((RANDBETWEEN(3800,4910))))</f>
        <v>131536122.63460501</v>
      </c>
      <c r="B11123">
        <v>200456549.73034686</v>
      </c>
    </row>
    <row r="11124" spans="1:2" x14ac:dyDescent="0.25">
      <c r="A11124">
        <f ca="1">30395.1984879709*(((RANDBETWEEN(3800,4910))))</f>
        <v>140121865.02954563</v>
      </c>
      <c r="B11124">
        <v>164728673.82184577</v>
      </c>
    </row>
    <row r="11125" spans="1:2" x14ac:dyDescent="0.25">
      <c r="A11125">
        <f ca="1">30173.3113344222*(((RANDBETWEEN(3800,4910))))</f>
        <v>118762153.41228597</v>
      </c>
      <c r="B11125">
        <v>159036531.08625025</v>
      </c>
    </row>
    <row r="11126" spans="1:2" x14ac:dyDescent="0.25">
      <c r="A11126">
        <f ca="1">29663.1428683647*(((RANDBETWEEN(3800,4910))))</f>
        <v>115864236.04383239</v>
      </c>
      <c r="B11126">
        <v>203604533.9914251</v>
      </c>
    </row>
    <row r="11127" spans="1:2" x14ac:dyDescent="0.25">
      <c r="A11127">
        <f ca="1">28189.8699101214*(((RANDBETWEEN(3800,4910))))</f>
        <v>133140755.58550347</v>
      </c>
      <c r="B11127">
        <v>144205118.79586005</v>
      </c>
    </row>
    <row r="11128" spans="1:2" x14ac:dyDescent="0.25">
      <c r="A11128">
        <f ca="1">32033.2984079571*(((RANDBETWEEN(3800,4910))))</f>
        <v>144277976.02943888</v>
      </c>
      <c r="B11128">
        <v>147017091.51564038</v>
      </c>
    </row>
    <row r="11129" spans="1:2" x14ac:dyDescent="0.25">
      <c r="A11129">
        <f ca="1">40053.4720885999*(((RANDBETWEEN(3800,4910))))</f>
        <v>177396827.88040906</v>
      </c>
      <c r="B11129">
        <v>166579849.33209187</v>
      </c>
    </row>
    <row r="11130" spans="1:2" x14ac:dyDescent="0.25">
      <c r="A11130">
        <f ca="1">29254.0792385853*(((RANDBETWEEN(3800,4910))))</f>
        <v>141180186.40541288</v>
      </c>
      <c r="B11130">
        <v>177967590.48165339</v>
      </c>
    </row>
    <row r="11131" spans="1:2" x14ac:dyDescent="0.25">
      <c r="A11131">
        <f ca="1">36512.1449107428*(((RANDBETWEEN(3800,4910))))</f>
        <v>173396176.1811175</v>
      </c>
      <c r="B11131">
        <v>149245272.66019565</v>
      </c>
    </row>
    <row r="11132" spans="1:2" x14ac:dyDescent="0.25">
      <c r="A11132">
        <f ca="1">31174.0240671873*(((RANDBETWEEN(3800,4910))))</f>
        <v>145956780.68257114</v>
      </c>
      <c r="B11132">
        <v>158222845.51902327</v>
      </c>
    </row>
    <row r="11133" spans="1:2" x14ac:dyDescent="0.25">
      <c r="A11133">
        <f ca="1">30509.1127262287*(((RANDBETWEEN(3800,4910))))</f>
        <v>140067336.52611601</v>
      </c>
      <c r="B11133">
        <v>156412491.23315352</v>
      </c>
    </row>
    <row r="11134" spans="1:2" x14ac:dyDescent="0.25">
      <c r="A11134">
        <f ca="1">31073.0352842554*(((RANDBETWEEN(3800,4910))))</f>
        <v>149492372.75255296</v>
      </c>
      <c r="B11134">
        <v>144950794.59561449</v>
      </c>
    </row>
    <row r="11135" spans="1:2" x14ac:dyDescent="0.25">
      <c r="A11135">
        <f ca="1">40440.7984222439*(((RANDBETWEEN(3800,4910))))</f>
        <v>195895227.55734953</v>
      </c>
      <c r="B11135">
        <v>196084674.49890706</v>
      </c>
    </row>
    <row r="11136" spans="1:2" x14ac:dyDescent="0.25">
      <c r="A11136">
        <f ca="1">35013.400974074*(((RANDBETWEEN(3800,4910))))</f>
        <v>141349099.73233658</v>
      </c>
      <c r="B11136">
        <v>166556263.72049472</v>
      </c>
    </row>
    <row r="11137" spans="1:2" x14ac:dyDescent="0.25">
      <c r="A11137">
        <f ca="1">33085.2212806455*(((RANDBETWEEN(3800,4910))))</f>
        <v>129528641.31372721</v>
      </c>
      <c r="B11137">
        <v>200961669.56580564</v>
      </c>
    </row>
    <row r="11138" spans="1:2" x14ac:dyDescent="0.25">
      <c r="A11138">
        <f ca="1">28716.0552151436*(((RANDBETWEEN(3800,4910))))</f>
        <v>121411481.44962734</v>
      </c>
      <c r="B11138">
        <v>148694199.24476638</v>
      </c>
    </row>
    <row r="11139" spans="1:2" x14ac:dyDescent="0.25">
      <c r="A11139">
        <f ca="1">31280.9064147569*(((RANDBETWEEN(3800,4910))))</f>
        <v>129565514.36992295</v>
      </c>
      <c r="B11139">
        <v>152117146.70760182</v>
      </c>
    </row>
    <row r="11140" spans="1:2" x14ac:dyDescent="0.25">
      <c r="A11140">
        <f ca="1">29591.970422676*(((RANDBETWEEN(3800,4910))))</f>
        <v>138815933.25277326</v>
      </c>
      <c r="B11140">
        <v>148435108.57388988</v>
      </c>
    </row>
    <row r="11141" spans="1:2" x14ac:dyDescent="0.25">
      <c r="A11141">
        <f ca="1">35346.7233808718*(((RANDBETWEEN(3800,4910))))</f>
        <v>143472350.20295876</v>
      </c>
      <c r="B11141">
        <v>159559716.64981505</v>
      </c>
    </row>
    <row r="11142" spans="1:2" x14ac:dyDescent="0.25">
      <c r="A11142">
        <f ca="1">27889.8635233165*(((RANDBETWEEN(3800,4910))))</f>
        <v>136827670.44539091</v>
      </c>
      <c r="B11142">
        <v>174570140.15048912</v>
      </c>
    </row>
    <row r="11143" spans="1:2" x14ac:dyDescent="0.25">
      <c r="A11143">
        <f ca="1">32262.7285465561*(((RANDBETWEEN(3800,4910))))</f>
        <v>148247237.67142507</v>
      </c>
      <c r="B11143">
        <v>144458226.47108543</v>
      </c>
    </row>
    <row r="11144" spans="1:2" x14ac:dyDescent="0.25">
      <c r="A11144">
        <f ca="1">35899.8755816566*(((RANDBETWEEN(3800,4910))))</f>
        <v>148984483.66387498</v>
      </c>
      <c r="B11144">
        <v>155141549.8293449</v>
      </c>
    </row>
    <row r="11145" spans="1:2" x14ac:dyDescent="0.25">
      <c r="A11145">
        <f ca="1">29849.703511984*(((RANDBETWEEN(3800,4910))))</f>
        <v>127756731.03129141</v>
      </c>
      <c r="B11145">
        <v>163113425.27215859</v>
      </c>
    </row>
    <row r="11146" spans="1:2" x14ac:dyDescent="0.25">
      <c r="A11146">
        <f ca="1">38783.1801756739*(((RANDBETWEEN(3800,4910))))</f>
        <v>185228468.51901835</v>
      </c>
      <c r="B11146">
        <v>199472715.7828694</v>
      </c>
    </row>
    <row r="11147" spans="1:2" x14ac:dyDescent="0.25">
      <c r="A11147">
        <f ca="1">37220.0693154473*(((RANDBETWEEN(3800,4910))))</f>
        <v>172142820.58394369</v>
      </c>
      <c r="B11147">
        <v>151820951.43436152</v>
      </c>
    </row>
    <row r="11148" spans="1:2" x14ac:dyDescent="0.25">
      <c r="A11148">
        <f ca="1">35922.837526771*(((RANDBETWEEN(3800,4910))))</f>
        <v>169555793.12635908</v>
      </c>
      <c r="B11148">
        <v>165798162.55656821</v>
      </c>
    </row>
    <row r="11149" spans="1:2" x14ac:dyDescent="0.25">
      <c r="A11149">
        <f ca="1">33851.5617436524*(((RANDBETWEEN(3800,4910))))</f>
        <v>156055699.63823739</v>
      </c>
      <c r="B11149">
        <v>155029404.67236066</v>
      </c>
    </row>
    <row r="11150" spans="1:2" x14ac:dyDescent="0.25">
      <c r="A11150">
        <f ca="1">37787.0120603821*(((RANDBETWEEN(3800,4910))))</f>
        <v>162710873.93200529</v>
      </c>
      <c r="B11150">
        <v>177692918.33434576</v>
      </c>
    </row>
    <row r="11151" spans="1:2" x14ac:dyDescent="0.25">
      <c r="A11151">
        <f ca="1">30564.8501255545*(((RANDBETWEEN(3800,4910))))</f>
        <v>120914547.09669369</v>
      </c>
      <c r="B11151">
        <v>149924605.481282</v>
      </c>
    </row>
    <row r="11152" spans="1:2" x14ac:dyDescent="0.25">
      <c r="A11152">
        <f ca="1">32104.1330739223*(((RANDBETWEEN(3800,4910))))</f>
        <v>151916757.70580044</v>
      </c>
      <c r="B11152">
        <v>147548203.2277154</v>
      </c>
    </row>
    <row r="11153" spans="1:2" x14ac:dyDescent="0.25">
      <c r="A11153">
        <f ca="1">32816.5695154515*(((RANDBETWEEN(3800,4910))))</f>
        <v>138518739.92472059</v>
      </c>
      <c r="B11153">
        <v>146756892.16466409</v>
      </c>
    </row>
    <row r="11154" spans="1:2" x14ac:dyDescent="0.25">
      <c r="A11154">
        <f ca="1">36090.8942357427*(((RANDBETWEEN(3800,4910))))</f>
        <v>142198123.28882638</v>
      </c>
      <c r="B11154">
        <v>150358817.51486132</v>
      </c>
    </row>
    <row r="11155" spans="1:2" x14ac:dyDescent="0.25">
      <c r="A11155">
        <f ca="1">29594.0773017657*(((RANDBETWEEN(3800,4910))))</f>
        <v>140364708.64227489</v>
      </c>
      <c r="B11155">
        <v>169290361.20783502</v>
      </c>
    </row>
    <row r="11156" spans="1:2" x14ac:dyDescent="0.25">
      <c r="A11156">
        <f ca="1">33918.1151445697*(((RANDBETWEEN(3800,4910))))</f>
        <v>141913393.76487982</v>
      </c>
      <c r="B11156">
        <v>143659803.49972647</v>
      </c>
    </row>
    <row r="11157" spans="1:2" x14ac:dyDescent="0.25">
      <c r="A11157">
        <f ca="1">30310.7548869158*(((RANDBETWEEN(3800,4910))))</f>
        <v>126001808.06490906</v>
      </c>
      <c r="B11157">
        <v>158850882.46597961</v>
      </c>
    </row>
    <row r="11158" spans="1:2" x14ac:dyDescent="0.25">
      <c r="A11158">
        <f ca="1">38683.0333649069*(((RANDBETWEEN(3800,4910))))</f>
        <v>188579787.65392122</v>
      </c>
      <c r="B11158">
        <v>177578501.36146611</v>
      </c>
    </row>
    <row r="11159" spans="1:2" x14ac:dyDescent="0.25">
      <c r="A11159">
        <f ca="1">30648.6491944083*(((RANDBETWEEN(3800,4910))))</f>
        <v>128111353.63262658</v>
      </c>
      <c r="B11159">
        <v>161894969.43258682</v>
      </c>
    </row>
    <row r="11160" spans="1:2" x14ac:dyDescent="0.25">
      <c r="A11160">
        <f ca="1">32417.9796472226*(((RANDBETWEEN(3800,4910))))</f>
        <v>132524700.79784606</v>
      </c>
      <c r="B11160">
        <v>149237788.24703526</v>
      </c>
    </row>
    <row r="11161" spans="1:2" x14ac:dyDescent="0.25">
      <c r="A11161">
        <f ca="1">35873.5793754268*(((RANDBETWEEN(3800,4910))))</f>
        <v>163332406.89631802</v>
      </c>
      <c r="B11161">
        <v>193152695.60551918</v>
      </c>
    </row>
    <row r="11162" spans="1:2" x14ac:dyDescent="0.25">
      <c r="A11162">
        <f ca="1">42217.6997967061*(((RANDBETWEEN(3800,4910))))</f>
        <v>183435905.61668807</v>
      </c>
      <c r="B11162">
        <v>199392645.84321067</v>
      </c>
    </row>
    <row r="11163" spans="1:2" x14ac:dyDescent="0.25">
      <c r="A11163">
        <f ca="1">37187.6461993561*(((RANDBETWEEN(3800,4910))))</f>
        <v>158865624.56364942</v>
      </c>
      <c r="B11163">
        <v>181004620.31266582</v>
      </c>
    </row>
    <row r="11164" spans="1:2" x14ac:dyDescent="0.25">
      <c r="A11164">
        <f ca="1">39057.5784415596*(((RANDBETWEEN(3800,4910))))</f>
        <v>162362353.58156329</v>
      </c>
      <c r="B11164">
        <v>159917270.47899875</v>
      </c>
    </row>
    <row r="11165" spans="1:2" x14ac:dyDescent="0.25">
      <c r="A11165">
        <f ca="1">31484.2116238177*(((RANDBETWEEN(3800,4910))))</f>
        <v>122788425.33288914</v>
      </c>
      <c r="B11165">
        <v>183309476.6315355</v>
      </c>
    </row>
    <row r="11166" spans="1:2" x14ac:dyDescent="0.25">
      <c r="A11166">
        <f ca="1">31974.2862845833*(((RANDBETWEEN(3800,4910))))</f>
        <v>136242433.85860932</v>
      </c>
      <c r="B11166">
        <v>147333298.75587296</v>
      </c>
    </row>
    <row r="11167" spans="1:2" x14ac:dyDescent="0.25">
      <c r="A11167">
        <f ca="1">30091.7765524334*(((RANDBETWEEN(3800,4910))))</f>
        <v>140648963.60607356</v>
      </c>
      <c r="B11167">
        <v>175271226.49799478</v>
      </c>
    </row>
    <row r="11168" spans="1:2" x14ac:dyDescent="0.25">
      <c r="A11168">
        <f ca="1">37074.3808859277*(((RANDBETWEEN(3800,4910))))</f>
        <v>157936862.57405201</v>
      </c>
      <c r="B11168">
        <v>172001186.94422272</v>
      </c>
    </row>
    <row r="11169" spans="1:2" x14ac:dyDescent="0.25">
      <c r="A11169">
        <f ca="1">34197.7236149586*(((RANDBETWEEN(3800,4910))))</f>
        <v>161139673.67368487</v>
      </c>
      <c r="B11169">
        <v>165197206.78027451</v>
      </c>
    </row>
    <row r="11170" spans="1:2" x14ac:dyDescent="0.25">
      <c r="A11170">
        <f ca="1">39092.3835828111*(((RANDBETWEEN(3800,4910))))</f>
        <v>188816212.70497757</v>
      </c>
      <c r="B11170">
        <v>155387631.94476944</v>
      </c>
    </row>
    <row r="11171" spans="1:2" x14ac:dyDescent="0.25">
      <c r="A11171">
        <f ca="1">29577.4408570495*(((RANDBETWEEN(3800,4910))))</f>
        <v>144574530.90925819</v>
      </c>
      <c r="B11171">
        <v>160760358.37184814</v>
      </c>
    </row>
    <row r="11172" spans="1:2" x14ac:dyDescent="0.25">
      <c r="A11172">
        <f ca="1">29755.5786819286*(((RANDBETWEEN(3800,4910))))</f>
        <v>116701379.59052403</v>
      </c>
      <c r="B11172">
        <v>165561643.15282935</v>
      </c>
    </row>
    <row r="11173" spans="1:2" x14ac:dyDescent="0.25">
      <c r="A11173">
        <f ca="1">30324.4098751878*(((RANDBETWEEN(3800,4910))))</f>
        <v>142918943.74176019</v>
      </c>
      <c r="B11173">
        <v>163567497.9346275</v>
      </c>
    </row>
    <row r="11174" spans="1:2" x14ac:dyDescent="0.25">
      <c r="A11174">
        <f ca="1">41540.9479844278*(((RANDBETWEEN(3800,4910))))</f>
        <v>174471981.53459689</v>
      </c>
      <c r="B11174">
        <v>151991300.59075454</v>
      </c>
    </row>
    <row r="11175" spans="1:2" x14ac:dyDescent="0.25">
      <c r="A11175">
        <f ca="1">40487.5485513801*(((RANDBETWEEN(3800,4910))))</f>
        <v>154743410.56337488</v>
      </c>
      <c r="B11175">
        <v>156550032.87296957</v>
      </c>
    </row>
    <row r="11176" spans="1:2" x14ac:dyDescent="0.25">
      <c r="A11176">
        <f ca="1">39877.8961263996*(((RANDBETWEEN(3800,4910))))</f>
        <v>187505867.58633101</v>
      </c>
      <c r="B11176">
        <v>157092713.5306766</v>
      </c>
    </row>
    <row r="11177" spans="1:2" x14ac:dyDescent="0.25">
      <c r="A11177">
        <f ca="1">33803.2673949717*(((RANDBETWEEN(3800,4910))))</f>
        <v>150863982.38375878</v>
      </c>
      <c r="B11177">
        <v>191239300.43719548</v>
      </c>
    </row>
    <row r="11178" spans="1:2" x14ac:dyDescent="0.25">
      <c r="A11178">
        <f ca="1">37537.0013971516*(((RANDBETWEEN(3800,4910))))</f>
        <v>155891166.80237067</v>
      </c>
      <c r="B11178">
        <v>171928974.91749218</v>
      </c>
    </row>
    <row r="11179" spans="1:2" x14ac:dyDescent="0.25">
      <c r="A11179">
        <f ca="1">32397.8308483421*(((RANDBETWEEN(3800,4910))))</f>
        <v>149386398.04170558</v>
      </c>
      <c r="B11179">
        <v>200590305.25599983</v>
      </c>
    </row>
    <row r="11180" spans="1:2" x14ac:dyDescent="0.25">
      <c r="A11180">
        <f ca="1">32088.3195279263*(((RANDBETWEEN(3800,4910))))</f>
        <v>155981321.22524959</v>
      </c>
      <c r="B11180">
        <v>152863338.18928289</v>
      </c>
    </row>
    <row r="11181" spans="1:2" x14ac:dyDescent="0.25">
      <c r="A11181">
        <f ca="1">34797.3430774622*(((RANDBETWEEN(3800,4910))))</f>
        <v>147888708.07921448</v>
      </c>
      <c r="B11181">
        <v>172078893.50527504</v>
      </c>
    </row>
    <row r="11182" spans="1:2" x14ac:dyDescent="0.25">
      <c r="A11182">
        <f ca="1">30738.8891003976*(((RANDBETWEEN(3800,4910))))</f>
        <v>149206567.6933299</v>
      </c>
      <c r="B11182">
        <v>163765895.76778626</v>
      </c>
    </row>
    <row r="11183" spans="1:2" x14ac:dyDescent="0.25">
      <c r="A11183">
        <f ca="1">34346.280561477*(((RANDBETWEEN(3800,4910))))</f>
        <v>136079963.58457172</v>
      </c>
      <c r="B11183">
        <v>201647495.32486069</v>
      </c>
    </row>
    <row r="11184" spans="1:2" x14ac:dyDescent="0.25">
      <c r="A11184">
        <f ca="1">40608.0950890694*(((RANDBETWEEN(3800,4910))))</f>
        <v>198248720.22483692</v>
      </c>
      <c r="B11184">
        <v>193839655.64345506</v>
      </c>
    </row>
    <row r="11185" spans="1:2" x14ac:dyDescent="0.25">
      <c r="A11185">
        <f ca="1">36815.4009119242*(((RANDBETWEEN(3800,4910))))</f>
        <v>146746188.03492981</v>
      </c>
      <c r="B11185">
        <v>179998193.5043878</v>
      </c>
    </row>
    <row r="11186" spans="1:2" x14ac:dyDescent="0.25">
      <c r="A11186">
        <f ca="1">29175.0811807386*(((RANDBETWEEN(3800,4910))))</f>
        <v>137093706.46829075</v>
      </c>
      <c r="B11186">
        <v>148865819.59419453</v>
      </c>
    </row>
    <row r="11187" spans="1:2" x14ac:dyDescent="0.25">
      <c r="A11187">
        <f ca="1">31803.2318937897*(((RANDBETWEEN(3800,4910))))</f>
        <v>142065036.86955839</v>
      </c>
      <c r="B11187">
        <v>152615780.7734811</v>
      </c>
    </row>
    <row r="11188" spans="1:2" x14ac:dyDescent="0.25">
      <c r="A11188">
        <f ca="1">35830.41321679*(((RANDBETWEEN(3800,4910))))</f>
        <v>140526880.63625056</v>
      </c>
      <c r="B11188">
        <v>186611042.08639413</v>
      </c>
    </row>
    <row r="11189" spans="1:2" x14ac:dyDescent="0.25">
      <c r="A11189">
        <f ca="1">35696.6686080404*(((RANDBETWEEN(3800,4910))))</f>
        <v>168595365.8357749</v>
      </c>
      <c r="B11189">
        <v>173471102.5176158</v>
      </c>
    </row>
    <row r="11190" spans="1:2" x14ac:dyDescent="0.25">
      <c r="A11190">
        <f ca="1">29146.5504138958*(((RANDBETWEEN(3800,4910))))</f>
        <v>124922115.07395758</v>
      </c>
      <c r="B11190">
        <v>143541336.50823987</v>
      </c>
    </row>
    <row r="11191" spans="1:2" x14ac:dyDescent="0.25">
      <c r="A11191">
        <f ca="1">34455.1936320088*(((RANDBETWEEN(3800,4910))))</f>
        <v>153118880.50064716</v>
      </c>
      <c r="B11191">
        <v>149616153.35186464</v>
      </c>
    </row>
    <row r="11192" spans="1:2" x14ac:dyDescent="0.25">
      <c r="A11192">
        <f ca="1">33145.6507302229*(((RANDBETWEEN(3800,4910))))</f>
        <v>133046642.03111455</v>
      </c>
      <c r="B11192">
        <v>167109264.5080131</v>
      </c>
    </row>
    <row r="11193" spans="1:2" x14ac:dyDescent="0.25">
      <c r="A11193">
        <f ca="1">38864.8695538081*(((RANDBETWEEN(3800,4910))))</f>
        <v>175202831.94856703</v>
      </c>
      <c r="B11193">
        <v>145474172.6190905</v>
      </c>
    </row>
    <row r="11194" spans="1:2" x14ac:dyDescent="0.25">
      <c r="A11194">
        <f ca="1">35048.9316744896*(((RANDBETWEEN(3800,4910))))</f>
        <v>135008484.81013405</v>
      </c>
      <c r="B11194">
        <v>148313677.87630191</v>
      </c>
    </row>
    <row r="11195" spans="1:2" x14ac:dyDescent="0.25">
      <c r="A11195">
        <f ca="1">30924.5758478154*(((RANDBETWEEN(3800,4910))))</f>
        <v>135604265.09267062</v>
      </c>
      <c r="B11195">
        <v>152660627.79824045</v>
      </c>
    </row>
    <row r="11196" spans="1:2" x14ac:dyDescent="0.25">
      <c r="A11196">
        <f ca="1">31923.6348521384*(((RANDBETWEEN(3800,4910))))</f>
        <v>142794418.69361493</v>
      </c>
      <c r="B11196">
        <v>165791828.41324344</v>
      </c>
    </row>
    <row r="11197" spans="1:2" x14ac:dyDescent="0.25">
      <c r="A11197">
        <f ca="1">32454.3788105812*(((RANDBETWEEN(3800,4910))))</f>
        <v>128000070.02893215</v>
      </c>
      <c r="B11197">
        <v>199141288.66563106</v>
      </c>
    </row>
    <row r="11198" spans="1:2" x14ac:dyDescent="0.25">
      <c r="A11198">
        <f ca="1">41288.6195391385*(((RANDBETWEEN(3800,4910))))</f>
        <v>163791953.71176234</v>
      </c>
      <c r="B11198">
        <v>156057423.12711754</v>
      </c>
    </row>
    <row r="11199" spans="1:2" x14ac:dyDescent="0.25">
      <c r="A11199">
        <f ca="1">31680.588866916*(((RANDBETWEEN(3800,4910))))</f>
        <v>155171524.27015468</v>
      </c>
      <c r="B11199">
        <v>165969238.14542657</v>
      </c>
    </row>
    <row r="11200" spans="1:2" x14ac:dyDescent="0.25">
      <c r="A11200">
        <f ca="1">31132.029315184*(((RANDBETWEEN(3800,4910))))</f>
        <v>126645095.25416838</v>
      </c>
      <c r="B11200">
        <v>145064596.58100447</v>
      </c>
    </row>
    <row r="11201" spans="1:2" x14ac:dyDescent="0.25">
      <c r="A11201">
        <f ca="1">30124.1718999478*(((RANDBETWEEN(3800,4910))))</f>
        <v>116731166.11229773</v>
      </c>
      <c r="B11201">
        <v>145530936.13877675</v>
      </c>
    </row>
    <row r="11202" spans="1:2" x14ac:dyDescent="0.25">
      <c r="A11202">
        <f ca="1">29696.2719533673*(((RANDBETWEEN(3800,4910))))</f>
        <v>118102073.55854194</v>
      </c>
      <c r="B11202">
        <v>154589871.47056615</v>
      </c>
    </row>
    <row r="11203" spans="1:2" x14ac:dyDescent="0.25">
      <c r="A11203">
        <f ca="1">34627.4367109145*(((RANDBETWEEN(3800,4910))))</f>
        <v>147443625.51507393</v>
      </c>
      <c r="B11203">
        <v>194257015.26592505</v>
      </c>
    </row>
    <row r="11204" spans="1:2" x14ac:dyDescent="0.25">
      <c r="A11204">
        <f ca="1">33338.5215627988*(((RANDBETWEEN(3800,4910))))</f>
        <v>146022724.44505909</v>
      </c>
      <c r="B11204">
        <v>165851842.34097642</v>
      </c>
    </row>
    <row r="11205" spans="1:2" x14ac:dyDescent="0.25">
      <c r="A11205">
        <f ca="1">30088.5258029312*(((RANDBETWEEN(3800,4910))))</f>
        <v>123302778.74041198</v>
      </c>
      <c r="B11205">
        <v>165978104.56454933</v>
      </c>
    </row>
    <row r="11206" spans="1:2" x14ac:dyDescent="0.25">
      <c r="A11206">
        <f ca="1">31040.7523719024*(((RANDBETWEEN(3800,4910))))</f>
        <v>148747285.36615643</v>
      </c>
      <c r="B11206">
        <v>180302935.53001016</v>
      </c>
    </row>
    <row r="11207" spans="1:2" x14ac:dyDescent="0.25">
      <c r="A11207">
        <f ca="1">32254.4814463587*(((RANDBETWEEN(3800,4910))))</f>
        <v>141306883.21649748</v>
      </c>
      <c r="B11207">
        <v>156890004.45140606</v>
      </c>
    </row>
    <row r="11208" spans="1:2" x14ac:dyDescent="0.25">
      <c r="A11208">
        <f ca="1">28374.7196933141*(((RANDBETWEEN(3800,4910))))</f>
        <v>131800572.97544384</v>
      </c>
      <c r="B11208">
        <v>166438884.28006291</v>
      </c>
    </row>
    <row r="11209" spans="1:2" x14ac:dyDescent="0.25">
      <c r="A11209">
        <f ca="1">31661.0272490806*(((RANDBETWEEN(3800,4910))))</f>
        <v>144089335.01056591</v>
      </c>
      <c r="B11209">
        <v>144540581.77291557</v>
      </c>
    </row>
    <row r="11210" spans="1:2" x14ac:dyDescent="0.25">
      <c r="A11210">
        <f ca="1">28846.6489584515*(((RANDBETWEEN(3800,4910))))</f>
        <v>130819553.02657792</v>
      </c>
      <c r="B11210">
        <v>147048545.88092908</v>
      </c>
    </row>
    <row r="11211" spans="1:2" x14ac:dyDescent="0.25">
      <c r="A11211">
        <f ca="1">33853.5090613815*(((RANDBETWEEN(3800,4910))))</f>
        <v>133145851.13841328</v>
      </c>
      <c r="B11211">
        <v>199290309.32107151</v>
      </c>
    </row>
    <row r="11212" spans="1:2" x14ac:dyDescent="0.25">
      <c r="A11212">
        <f ca="1">37280.4033723935*(((RANDBETWEEN(3800,4910))))</f>
        <v>147294873.72432658</v>
      </c>
      <c r="B11212">
        <v>178585976.85328513</v>
      </c>
    </row>
    <row r="11213" spans="1:2" x14ac:dyDescent="0.25">
      <c r="A11213">
        <f ca="1">29363.8591190525*(((RANDBETWEEN(3800,4910))))</f>
        <v>128466883.64585449</v>
      </c>
      <c r="B11213">
        <v>197075807.13110065</v>
      </c>
    </row>
    <row r="11214" spans="1:2" x14ac:dyDescent="0.25">
      <c r="A11214">
        <f ca="1">38864.9359245244*(((RANDBETWEEN(3800,4910))))</f>
        <v>179322814.35575566</v>
      </c>
      <c r="B11214">
        <v>143804700.85856128</v>
      </c>
    </row>
    <row r="11215" spans="1:2" x14ac:dyDescent="0.25">
      <c r="A11215">
        <f ca="1">40999.7424911752*(((RANDBETWEEN(3800,4910))))</f>
        <v>189336810.82424724</v>
      </c>
      <c r="B11215">
        <v>178836905.10833353</v>
      </c>
    </row>
    <row r="11216" spans="1:2" x14ac:dyDescent="0.25">
      <c r="A11216">
        <f ca="1">38504.1615292599*(((RANDBETWEEN(3800,4910))))</f>
        <v>185744075.21715018</v>
      </c>
      <c r="B11216">
        <v>154147489.44328508</v>
      </c>
    </row>
    <row r="11217" spans="1:2" x14ac:dyDescent="0.25">
      <c r="A11217">
        <f ca="1">32350.5519490223*(((RANDBETWEEN(3800,4910))))</f>
        <v>122932097.4062846</v>
      </c>
      <c r="B11217">
        <v>157188941.66974518</v>
      </c>
    </row>
    <row r="11218" spans="1:2" x14ac:dyDescent="0.25">
      <c r="A11218">
        <f ca="1">32832.2393305478*(((RANDBETWEEN(3800,4910))))</f>
        <v>138650546.69290355</v>
      </c>
      <c r="B11218">
        <v>177127834.05916911</v>
      </c>
    </row>
    <row r="11219" spans="1:2" x14ac:dyDescent="0.25">
      <c r="A11219">
        <f ca="1">31697.1296139103*(((RANDBETWEEN(3800,4910))))</f>
        <v>147359955.5750688</v>
      </c>
      <c r="B11219">
        <v>165323714.71453327</v>
      </c>
    </row>
    <row r="11220" spans="1:2" x14ac:dyDescent="0.25">
      <c r="A11220">
        <f ca="1">30339.1967941743*(((RANDBETWEEN(3800,4910))))</f>
        <v>132612629.18733603</v>
      </c>
      <c r="B11220">
        <v>154723446.24902821</v>
      </c>
    </row>
    <row r="11221" spans="1:2" x14ac:dyDescent="0.25">
      <c r="A11221">
        <f ca="1">36470.0005829683*(((RANDBETWEEN(3800,4910))))</f>
        <v>155398672.48402777</v>
      </c>
      <c r="B11221">
        <v>188135204.06436554</v>
      </c>
    </row>
    <row r="11222" spans="1:2" x14ac:dyDescent="0.25">
      <c r="A11222">
        <f ca="1">36996.3317788078*(((RANDBETWEEN(3800,4910))))</f>
        <v>163819757.11656111</v>
      </c>
      <c r="B11222">
        <v>200994984.48199433</v>
      </c>
    </row>
    <row r="11223" spans="1:2" x14ac:dyDescent="0.25">
      <c r="A11223">
        <f ca="1">40845.9044491263*(((RANDBETWEEN(3800,4910))))</f>
        <v>193201128.04436731</v>
      </c>
      <c r="B11223">
        <v>193726609.00737792</v>
      </c>
    </row>
    <row r="11224" spans="1:2" x14ac:dyDescent="0.25">
      <c r="A11224">
        <f ca="1">30348.4724437697*(((RANDBETWEEN(3800,4910))))</f>
        <v>132865612.35882388</v>
      </c>
      <c r="B11224">
        <v>173024039.62239462</v>
      </c>
    </row>
    <row r="11225" spans="1:2" x14ac:dyDescent="0.25">
      <c r="A11225">
        <f ca="1">32380.6808584279*(((RANDBETWEEN(3800,4910))))</f>
        <v>150473023.94911444</v>
      </c>
      <c r="B11225">
        <v>164343130.70967233</v>
      </c>
    </row>
    <row r="11226" spans="1:2" x14ac:dyDescent="0.25">
      <c r="A11226">
        <f ca="1">36780.1247108434*(((RANDBETWEEN(3800,4910))))</f>
        <v>165731241.94706038</v>
      </c>
      <c r="B11226">
        <v>160297705.06048617</v>
      </c>
    </row>
    <row r="11227" spans="1:2" x14ac:dyDescent="0.25">
      <c r="A11227">
        <f ca="1">31918.8339673091*(((RANDBETWEEN(3800,4910))))</f>
        <v>132718511.63607123</v>
      </c>
      <c r="B11227">
        <v>179209380.48795351</v>
      </c>
    </row>
    <row r="11228" spans="1:2" x14ac:dyDescent="0.25">
      <c r="A11228">
        <f ca="1">31292.9567241733*(((RANDBETWEEN(3800,4910))))</f>
        <v>127769142.30479953</v>
      </c>
      <c r="B11228">
        <v>192442647.27142969</v>
      </c>
    </row>
    <row r="11229" spans="1:2" x14ac:dyDescent="0.25">
      <c r="A11229">
        <f ca="1">40196.6016744544*(((RANDBETWEEN(3800,4910))))</f>
        <v>192179952.60556659</v>
      </c>
      <c r="B11229">
        <v>178842709.13639885</v>
      </c>
    </row>
    <row r="11230" spans="1:2" x14ac:dyDescent="0.25">
      <c r="A11230">
        <f ca="1">28526.6094868812*(((RANDBETWEEN(3800,4910))))</f>
        <v>110283872.27628268</v>
      </c>
      <c r="B11230">
        <v>152967582.78847069</v>
      </c>
    </row>
    <row r="11231" spans="1:2" x14ac:dyDescent="0.25">
      <c r="A11231">
        <f ca="1">30205.1266239573*(((RANDBETWEEN(3800,4910))))</f>
        <v>123236916.62574573</v>
      </c>
      <c r="B11231">
        <v>145738488.68274829</v>
      </c>
    </row>
    <row r="11232" spans="1:2" x14ac:dyDescent="0.25">
      <c r="A11232">
        <f ca="1">33638.012418048*(((RANDBETWEEN(3800,4910))))</f>
        <v>135964846.19375002</v>
      </c>
      <c r="B11232">
        <v>144032968.11500466</v>
      </c>
    </row>
    <row r="11233" spans="1:2" x14ac:dyDescent="0.25">
      <c r="A11233">
        <f ca="1">32921.2591757338*(((RANDBETWEEN(3800,4910))))</f>
        <v>134088288.62276359</v>
      </c>
      <c r="B11233">
        <v>182746181.69572365</v>
      </c>
    </row>
    <row r="11234" spans="1:2" x14ac:dyDescent="0.25">
      <c r="A11234">
        <f ca="1">30342.7720832878*(((RANDBETWEEN(3800,4910))))</f>
        <v>141822116.71728718</v>
      </c>
      <c r="B11234">
        <v>176961738.5899027</v>
      </c>
    </row>
    <row r="11235" spans="1:2" x14ac:dyDescent="0.25">
      <c r="A11235">
        <f ca="1">39913.3409491921*(((RANDBETWEEN(3800,4910))))</f>
        <v>172944506.33284971</v>
      </c>
      <c r="B11235">
        <v>150651066.9651432</v>
      </c>
    </row>
    <row r="11236" spans="1:2" x14ac:dyDescent="0.25">
      <c r="A11236">
        <f ca="1">30887.6736506001*(((RANDBETWEEN(3800,4910))))</f>
        <v>144368986.642905</v>
      </c>
      <c r="B11236">
        <v>190085233.47361034</v>
      </c>
    </row>
    <row r="11237" spans="1:2" x14ac:dyDescent="0.25">
      <c r="A11237">
        <f ca="1">32366.3013041871*(((RANDBETWEEN(3800,4910))))</f>
        <v>145259960.25319186</v>
      </c>
      <c r="B11237">
        <v>194960431.7273846</v>
      </c>
    </row>
    <row r="11238" spans="1:2" x14ac:dyDescent="0.25">
      <c r="A11238">
        <f ca="1">31819.2632514649*(((RANDBETWEEN(3800,4910))))</f>
        <v>144841286.3206684</v>
      </c>
      <c r="B11238">
        <v>177897009.21539092</v>
      </c>
    </row>
    <row r="11239" spans="1:2" x14ac:dyDescent="0.25">
      <c r="A11239">
        <f ca="1">37153.8863532444*(((RANDBETWEEN(3800,4910))))</f>
        <v>154783090.54761627</v>
      </c>
      <c r="B11239">
        <v>178749799.83942735</v>
      </c>
    </row>
    <row r="11240" spans="1:2" x14ac:dyDescent="0.25">
      <c r="A11240">
        <f ca="1">33273.475422577*(((RANDBETWEEN(3800,4910))))</f>
        <v>145005805.89159074</v>
      </c>
      <c r="B11240">
        <v>148820541.15282583</v>
      </c>
    </row>
    <row r="11241" spans="1:2" x14ac:dyDescent="0.25">
      <c r="A11241">
        <f ca="1">31035.208074762*(((RANDBETWEEN(3800,4910))))</f>
        <v>151762167.48558614</v>
      </c>
      <c r="B11241">
        <v>147092065.66882309</v>
      </c>
    </row>
    <row r="11242" spans="1:2" x14ac:dyDescent="0.25">
      <c r="A11242">
        <f ca="1">31916.5744131179*(((RANDBETWEEN(3800,4910))))</f>
        <v>148539737.31865051</v>
      </c>
      <c r="B11242">
        <v>175383994.33910894</v>
      </c>
    </row>
    <row r="11243" spans="1:2" x14ac:dyDescent="0.25">
      <c r="A11243">
        <f ca="1">30525.4159846096*(((RANDBETWEEN(3800,4910))))</f>
        <v>129000407.95096017</v>
      </c>
      <c r="B11243">
        <v>197060699.04632491</v>
      </c>
    </row>
    <row r="11244" spans="1:2" x14ac:dyDescent="0.25">
      <c r="A11244">
        <f ca="1">31183.3100847063*(((RANDBETWEEN(3800,4910))))</f>
        <v>133869950.19364396</v>
      </c>
      <c r="B11244">
        <v>164904818.60207468</v>
      </c>
    </row>
    <row r="11245" spans="1:2" x14ac:dyDescent="0.25">
      <c r="A11245">
        <f ca="1">34231.9758940336*(((RANDBETWEEN(3800,4910))))</f>
        <v>158322888.50990525</v>
      </c>
      <c r="B11245">
        <v>148819719.67135578</v>
      </c>
    </row>
    <row r="11246" spans="1:2" x14ac:dyDescent="0.25">
      <c r="A11246">
        <f ca="1">38005.6514351798*(((RANDBETWEEN(3800,4910))))</f>
        <v>165628628.95451361</v>
      </c>
      <c r="B11246">
        <v>147258975.46493846</v>
      </c>
    </row>
    <row r="11247" spans="1:2" x14ac:dyDescent="0.25">
      <c r="A11247">
        <f ca="1">32695.8346486081*(((RANDBETWEEN(3800,4910))))</f>
        <v>153474247.84056634</v>
      </c>
      <c r="B11247">
        <v>144115305.31700248</v>
      </c>
    </row>
    <row r="11248" spans="1:2" x14ac:dyDescent="0.25">
      <c r="A11248">
        <f ca="1">30237.7073090809*(((RANDBETWEEN(3800,4910))))</f>
        <v>130173329.96559316</v>
      </c>
      <c r="B11248">
        <v>166365925.01536307</v>
      </c>
    </row>
    <row r="11249" spans="1:2" x14ac:dyDescent="0.25">
      <c r="A11249">
        <f ca="1">32686.2486331131*(((RANDBETWEEN(3800,4910))))</f>
        <v>144800081.44469085</v>
      </c>
      <c r="B11249">
        <v>158161411.90897727</v>
      </c>
    </row>
    <row r="11250" spans="1:2" x14ac:dyDescent="0.25">
      <c r="A11250">
        <f ca="1">32763.2610347026*(((RANDBETWEEN(3800,4910))))</f>
        <v>154118379.90724111</v>
      </c>
      <c r="B11250">
        <v>153677120.53388926</v>
      </c>
    </row>
    <row r="11251" spans="1:2" x14ac:dyDescent="0.25">
      <c r="A11251">
        <f ca="1">31246.8308318224*(((RANDBETWEEN(3800,4910))))</f>
        <v>145079035.55215147</v>
      </c>
      <c r="B11251">
        <v>159224865.08328724</v>
      </c>
    </row>
    <row r="11252" spans="1:2" x14ac:dyDescent="0.25">
      <c r="A11252">
        <f ca="1">37082.4903924923*(((RANDBETWEEN(3800,4910))))</f>
        <v>161271750.71694884</v>
      </c>
      <c r="B11252">
        <v>202488146.35224614</v>
      </c>
    </row>
    <row r="11253" spans="1:2" x14ac:dyDescent="0.25">
      <c r="A11253">
        <f ca="1">37072.194575915*(((RANDBETWEEN(3800,4910))))</f>
        <v>159855303.01134568</v>
      </c>
      <c r="B11253">
        <v>199329570.43963972</v>
      </c>
    </row>
    <row r="11254" spans="1:2" x14ac:dyDescent="0.25">
      <c r="A11254">
        <f ca="1">40084.6359776673*(((RANDBETWEEN(3800,4910))))</f>
        <v>172083342.25212577</v>
      </c>
      <c r="B11254">
        <v>172225410.72628087</v>
      </c>
    </row>
    <row r="11255" spans="1:2" x14ac:dyDescent="0.25">
      <c r="A11255">
        <f ca="1">33853.8022374348*(((RANDBETWEEN(3800,4910))))</f>
        <v>129050694.12910129</v>
      </c>
      <c r="B11255">
        <v>190110919.58189136</v>
      </c>
    </row>
    <row r="11256" spans="1:2" x14ac:dyDescent="0.25">
      <c r="A11256">
        <f ca="1">29634.6605266958*(((RANDBETWEEN(3800,4910))))</f>
        <v>137564094.16492203</v>
      </c>
      <c r="B11256">
        <v>155974337.12852255</v>
      </c>
    </row>
    <row r="11257" spans="1:2" x14ac:dyDescent="0.25">
      <c r="A11257">
        <f ca="1">34411.4015297947*(((RANDBETWEEN(3800,4910))))</f>
        <v>139710290.21096632</v>
      </c>
      <c r="B11257">
        <v>159200500.85520467</v>
      </c>
    </row>
    <row r="11258" spans="1:2" x14ac:dyDescent="0.25">
      <c r="A11258">
        <f ca="1">38629.5366859383*(((RANDBETWEEN(3800,4910))))</f>
        <v>170897070.29859123</v>
      </c>
      <c r="B11258">
        <v>179442493.27709985</v>
      </c>
    </row>
    <row r="11259" spans="1:2" x14ac:dyDescent="0.25">
      <c r="A11259">
        <f ca="1">31812.7442409094*(((RANDBETWEEN(3800,4910))))</f>
        <v>128873426.9199239</v>
      </c>
      <c r="B11259">
        <v>176065557.6420368</v>
      </c>
    </row>
    <row r="11260" spans="1:2" x14ac:dyDescent="0.25">
      <c r="A11260">
        <f ca="1">35402.0241321155*(((RANDBETWEEN(3800,4910))))</f>
        <v>136085380.76385185</v>
      </c>
      <c r="B11260">
        <v>180051337.68983856</v>
      </c>
    </row>
    <row r="11261" spans="1:2" x14ac:dyDescent="0.25">
      <c r="A11261">
        <f ca="1">29851.6584500684*(((RANDBETWEEN(3800,4910))))</f>
        <v>139914723.15547055</v>
      </c>
      <c r="B11261">
        <v>146262940.38722152</v>
      </c>
    </row>
    <row r="11262" spans="1:2" x14ac:dyDescent="0.25">
      <c r="A11262">
        <f ca="1">31087.3501041868*(((RANDBETWEEN(3800,4910))))</f>
        <v>146203807.53999063</v>
      </c>
      <c r="B11262">
        <v>182286485.5539726</v>
      </c>
    </row>
    <row r="11263" spans="1:2" x14ac:dyDescent="0.25">
      <c r="A11263">
        <f ca="1">35253.8914754352*(((RANDBETWEEN(3800,4910))))</f>
        <v>164177372.60110176</v>
      </c>
      <c r="B11263">
        <v>190683551.88688511</v>
      </c>
    </row>
    <row r="11264" spans="1:2" x14ac:dyDescent="0.25">
      <c r="A11264">
        <f ca="1">36833.9618373259*(((RANDBETWEEN(3800,4910))))</f>
        <v>144757470.02069068</v>
      </c>
      <c r="B11264">
        <v>182236569.46278962</v>
      </c>
    </row>
    <row r="11265" spans="1:2" x14ac:dyDescent="0.25">
      <c r="A11265">
        <f ca="1">32740.6272736254*(((RANDBETWEEN(3800,4910))))</f>
        <v>150803329.22231844</v>
      </c>
      <c r="B11265">
        <v>203451476.39576015</v>
      </c>
    </row>
    <row r="11266" spans="1:2" x14ac:dyDescent="0.25">
      <c r="A11266">
        <f ca="1">31618.150122058*(((RANDBETWEEN(3800,4910))))</f>
        <v>130993995.95568649</v>
      </c>
      <c r="B11266">
        <v>196883025.38257325</v>
      </c>
    </row>
    <row r="11267" spans="1:2" x14ac:dyDescent="0.25">
      <c r="A11267">
        <f ca="1">33245.6393318735*(((RANDBETWEEN(3800,4910))))</f>
        <v>152298273.77931246</v>
      </c>
      <c r="B11267">
        <v>202573172.53536829</v>
      </c>
    </row>
    <row r="11268" spans="1:2" x14ac:dyDescent="0.25">
      <c r="A11268">
        <f ca="1">35503.7731082752*(((RANDBETWEEN(3800,4910))))</f>
        <v>170169584.50796303</v>
      </c>
      <c r="B11268">
        <v>163419337.05756894</v>
      </c>
    </row>
    <row r="11269" spans="1:2" x14ac:dyDescent="0.25">
      <c r="A11269">
        <f ca="1">31408.4812836854*(((RANDBETWEEN(3800,4910))))</f>
        <v>148373665.58412999</v>
      </c>
      <c r="B11269">
        <v>156786784.19623268</v>
      </c>
    </row>
    <row r="11270" spans="1:2" x14ac:dyDescent="0.25">
      <c r="A11270">
        <f ca="1">31176.8934545797*(((RANDBETWEEN(3800,4910))))</f>
        <v>126422302.9583206</v>
      </c>
      <c r="B11270">
        <v>174403428.96144715</v>
      </c>
    </row>
    <row r="11271" spans="1:2" x14ac:dyDescent="0.25">
      <c r="A11271">
        <f ca="1">31367.5319038049*(((RANDBETWEEN(3800,4910))))</f>
        <v>145168937.65080926</v>
      </c>
      <c r="B11271">
        <v>156392460.60907346</v>
      </c>
    </row>
    <row r="11272" spans="1:2" x14ac:dyDescent="0.25">
      <c r="A11272">
        <f ca="1">33489.0961690049*(((RANDBETWEEN(3800,4910))))</f>
        <v>157030371.93646377</v>
      </c>
      <c r="B11272">
        <v>156743486.43159661</v>
      </c>
    </row>
    <row r="11273" spans="1:2" x14ac:dyDescent="0.25">
      <c r="A11273">
        <f ca="1">37002.2435097983*(((RANDBETWEEN(3800,4910))))</f>
        <v>166288082.33303368</v>
      </c>
      <c r="B11273">
        <v>151624407.02250877</v>
      </c>
    </row>
    <row r="11274" spans="1:2" x14ac:dyDescent="0.25">
      <c r="A11274">
        <f ca="1">29534.382027424*(((RANDBETWEEN(3800,4910))))</f>
        <v>137955098.45009732</v>
      </c>
      <c r="B11274">
        <v>203072156.68305638</v>
      </c>
    </row>
    <row r="11275" spans="1:2" x14ac:dyDescent="0.25">
      <c r="A11275">
        <f ca="1">30892.3920640196*(((RANDBETWEEN(3800,4910))))</f>
        <v>138367024.0547438</v>
      </c>
      <c r="B11275">
        <v>147385356.81265199</v>
      </c>
    </row>
    <row r="11276" spans="1:2" x14ac:dyDescent="0.25">
      <c r="A11276">
        <f ca="1">33668.2757339606*(((RANDBETWEEN(3800,4910))))</f>
        <v>143359518.07520416</v>
      </c>
      <c r="B11276">
        <v>157229509.70960474</v>
      </c>
    </row>
    <row r="11277" spans="1:2" x14ac:dyDescent="0.25">
      <c r="A11277">
        <f ca="1">27708.0517009373*(((RANDBETWEEN(3800,4910))))</f>
        <v>132887815.95769526</v>
      </c>
      <c r="B11277">
        <v>175979334.98323023</v>
      </c>
    </row>
    <row r="11278" spans="1:2" x14ac:dyDescent="0.25">
      <c r="A11278">
        <f ca="1">29833.7354325437*(((RANDBETWEEN(3800,4910))))</f>
        <v>140695896.29987592</v>
      </c>
      <c r="B11278">
        <v>174103599.60998642</v>
      </c>
    </row>
    <row r="11279" spans="1:2" x14ac:dyDescent="0.25">
      <c r="A11279">
        <f ca="1">30112.6273702919*(((RANDBETWEEN(3800,4910))))</f>
        <v>127316188.52159426</v>
      </c>
      <c r="B11279">
        <v>167946691.57572657</v>
      </c>
    </row>
    <row r="11280" spans="1:2" x14ac:dyDescent="0.25">
      <c r="A11280">
        <f ca="1">32902.4833799619*(((RANDBETWEEN(3800,4910))))</f>
        <v>140921336.31637701</v>
      </c>
      <c r="B11280">
        <v>153347329.82272783</v>
      </c>
    </row>
    <row r="11281" spans="1:2" x14ac:dyDescent="0.25">
      <c r="A11281">
        <f ca="1">31060.2402439895*(((RANDBETWEEN(3800,4910))))</f>
        <v>124986406.74181384</v>
      </c>
      <c r="B11281">
        <v>178931828.99332422</v>
      </c>
    </row>
    <row r="11282" spans="1:2" x14ac:dyDescent="0.25">
      <c r="A11282">
        <f ca="1">32936.9498840336*(((RANDBETWEEN(3800,4910))))</f>
        <v>148842076.52594805</v>
      </c>
      <c r="B11282">
        <v>156520258.86163679</v>
      </c>
    </row>
    <row r="11283" spans="1:2" x14ac:dyDescent="0.25">
      <c r="A11283">
        <f ca="1">29310.1785341463*(((RANDBETWEEN(3800,4910))))</f>
        <v>132013044.11779492</v>
      </c>
      <c r="B11283">
        <v>145859919.84699744</v>
      </c>
    </row>
    <row r="11284" spans="1:2" x14ac:dyDescent="0.25">
      <c r="A11284">
        <f ca="1">30353.915398338*(((RANDBETWEEN(3800,4910))))</f>
        <v>122751233.87087883</v>
      </c>
      <c r="B11284">
        <v>171346171.0515129</v>
      </c>
    </row>
    <row r="11285" spans="1:2" x14ac:dyDescent="0.25">
      <c r="A11285">
        <f ca="1">33458.1614456343*(((RANDBETWEEN(3800,4910))))</f>
        <v>161502545.29807669</v>
      </c>
      <c r="B11285">
        <v>155095072.95393905</v>
      </c>
    </row>
    <row r="11286" spans="1:2" x14ac:dyDescent="0.25">
      <c r="A11286">
        <f ca="1">39450.119200665*(((RANDBETWEEN(3800,4910))))</f>
        <v>177762237.11819637</v>
      </c>
      <c r="B11286">
        <v>151052517.93385869</v>
      </c>
    </row>
    <row r="11287" spans="1:2" x14ac:dyDescent="0.25">
      <c r="A11287">
        <f ca="1">30208.9664914523*(((RANDBETWEEN(3800,4910))))</f>
        <v>134037184.32257396</v>
      </c>
      <c r="B11287">
        <v>189638352.03532717</v>
      </c>
    </row>
    <row r="11288" spans="1:2" x14ac:dyDescent="0.25">
      <c r="A11288">
        <f ca="1">30643.8660090264*(((RANDBETWEEN(3800,4910))))</f>
        <v>146385747.9251191</v>
      </c>
      <c r="B11288">
        <v>172899285.83766633</v>
      </c>
    </row>
    <row r="11289" spans="1:2" x14ac:dyDescent="0.25">
      <c r="A11289">
        <f ca="1">38150.3336914916*(((RANDBETWEEN(3800,4910))))</f>
        <v>161337761.18131804</v>
      </c>
      <c r="B11289">
        <v>161743310.81337231</v>
      </c>
    </row>
    <row r="11290" spans="1:2" x14ac:dyDescent="0.25">
      <c r="A11290">
        <f ca="1">32744.6787269578*(((RANDBETWEEN(3800,4910))))</f>
        <v>125019183.37952489</v>
      </c>
      <c r="B11290">
        <v>166016251.8248353</v>
      </c>
    </row>
    <row r="11291" spans="1:2" x14ac:dyDescent="0.25">
      <c r="A11291">
        <f ca="1">34279.3403545983*(((RANDBETWEEN(3800,4910))))</f>
        <v>153537165.44824556</v>
      </c>
      <c r="B11291">
        <v>154200213.77497357</v>
      </c>
    </row>
    <row r="11292" spans="1:2" x14ac:dyDescent="0.25">
      <c r="A11292">
        <f ca="1">34589.0992349361*(((RANDBETWEEN(3800,4910))))</f>
        <v>163433493.8850731</v>
      </c>
      <c r="B11292">
        <v>194855046.87679183</v>
      </c>
    </row>
    <row r="11293" spans="1:2" x14ac:dyDescent="0.25">
      <c r="A11293">
        <f ca="1">31423.137697682*(((RANDBETWEEN(3800,4910))))</f>
        <v>142283967.49510401</v>
      </c>
      <c r="B11293">
        <v>147473651.08009464</v>
      </c>
    </row>
    <row r="11294" spans="1:2" x14ac:dyDescent="0.25">
      <c r="A11294">
        <f ca="1">30184.2657611921*(((RANDBETWEEN(3800,4910))))</f>
        <v>133565375.99327521</v>
      </c>
      <c r="B11294">
        <v>191000855.74765962</v>
      </c>
    </row>
    <row r="11295" spans="1:2" x14ac:dyDescent="0.25">
      <c r="A11295">
        <f ca="1">30538.6087760652*(((RANDBETWEEN(3800,4910))))</f>
        <v>120871813.53566618</v>
      </c>
      <c r="B11295">
        <v>189637768.32946917</v>
      </c>
    </row>
    <row r="11296" spans="1:2" x14ac:dyDescent="0.25">
      <c r="A11296">
        <f ca="1">38087.3018289378*(((RANDBETWEEN(3800,4910))))</f>
        <v>171811818.5503386</v>
      </c>
      <c r="B11296">
        <v>146427958.91366458</v>
      </c>
    </row>
    <row r="11297" spans="1:2" x14ac:dyDescent="0.25">
      <c r="A11297">
        <f ca="1">34236.2847251264*(((RANDBETWEEN(3800,4910))))</f>
        <v>150845070.49890709</v>
      </c>
      <c r="B11297">
        <v>172435701.01076877</v>
      </c>
    </row>
    <row r="11298" spans="1:2" x14ac:dyDescent="0.25">
      <c r="A11298">
        <f ca="1">38751.0571537119*(((RANDBETWEEN(3800,4910))))</f>
        <v>152834169.4142397</v>
      </c>
      <c r="B11298">
        <v>159464138.16703373</v>
      </c>
    </row>
    <row r="11299" spans="1:2" x14ac:dyDescent="0.25">
      <c r="A11299">
        <f ca="1">34397.756400526*(((RANDBETWEEN(3800,4910))))</f>
        <v>144023406.0490022</v>
      </c>
      <c r="B11299">
        <v>153747118.74743301</v>
      </c>
    </row>
    <row r="11300" spans="1:2" x14ac:dyDescent="0.25">
      <c r="A11300">
        <f ca="1">34911.511809834*(((RANDBETWEEN(3800,4910))))</f>
        <v>171136230.89180648</v>
      </c>
      <c r="B11300">
        <v>152162773.84917325</v>
      </c>
    </row>
    <row r="11301" spans="1:2" x14ac:dyDescent="0.25">
      <c r="A11301">
        <f ca="1">40182.1016108872*(((RANDBETWEEN(3800,4910))))</f>
        <v>170773931.84627056</v>
      </c>
      <c r="B11301">
        <v>152637867.93193012</v>
      </c>
    </row>
    <row r="11302" spans="1:2" x14ac:dyDescent="0.25">
      <c r="A11302">
        <f ca="1">40006.9726858208*(((RANDBETWEEN(3800,4910))))</f>
        <v>189072952.91318914</v>
      </c>
      <c r="B11302">
        <v>194796440.84994435</v>
      </c>
    </row>
    <row r="11303" spans="1:2" x14ac:dyDescent="0.25">
      <c r="A11303">
        <f ca="1">36371.0097434766*(((RANDBETWEEN(3800,4910))))</f>
        <v>160614379.02719247</v>
      </c>
      <c r="B11303">
        <v>149630994.06524226</v>
      </c>
    </row>
    <row r="11304" spans="1:2" x14ac:dyDescent="0.25">
      <c r="A11304">
        <f ca="1">31287.7342449072*(((RANDBETWEEN(3800,4910))))</f>
        <v>120770654.18534166</v>
      </c>
      <c r="B11304">
        <v>195993164.33959854</v>
      </c>
    </row>
    <row r="11305" spans="1:2" x14ac:dyDescent="0.25">
      <c r="A11305">
        <f ca="1">31213.0062053877*(((RANDBETWEEN(3800,4910))))</f>
        <v>126662379.18146318</v>
      </c>
      <c r="B11305">
        <v>165014047.50319886</v>
      </c>
    </row>
    <row r="11306" spans="1:2" x14ac:dyDescent="0.25">
      <c r="A11306">
        <f ca="1">39731.2164573215*(((RANDBETWEEN(3800,4910))))</f>
        <v>165321591.67891479</v>
      </c>
      <c r="B11306">
        <v>146310867.36598575</v>
      </c>
    </row>
    <row r="11307" spans="1:2" x14ac:dyDescent="0.25">
      <c r="A11307">
        <f ca="1">31112.4601915993*(((RANDBETWEEN(3800,4910))))</f>
        <v>121867506.57049444</v>
      </c>
      <c r="B11307">
        <v>184702113.03461719</v>
      </c>
    </row>
    <row r="11308" spans="1:2" x14ac:dyDescent="0.25">
      <c r="A11308">
        <f ca="1">31052.5919651037*(((RANDBETWEEN(3800,4910))))</f>
        <v>135792984.6633983</v>
      </c>
      <c r="B11308">
        <v>190956752.82619137</v>
      </c>
    </row>
    <row r="11309" spans="1:2" x14ac:dyDescent="0.25">
      <c r="A11309">
        <f ca="1">36615.2627807324*(((RANDBETWEEN(3800,4910))))</f>
        <v>157665321.53383368</v>
      </c>
      <c r="B11309">
        <v>149412479.27296424</v>
      </c>
    </row>
    <row r="11310" spans="1:2" x14ac:dyDescent="0.25">
      <c r="A11310">
        <f ca="1">31539.1256082805*(((RANDBETWEEN(3800,4910))))</f>
        <v>123128746.37472706</v>
      </c>
      <c r="B11310">
        <v>153033117.25587305</v>
      </c>
    </row>
    <row r="11311" spans="1:2" x14ac:dyDescent="0.25">
      <c r="A11311">
        <f ca="1">28993.8226299036*(((RANDBETWEEN(3800,4910))))</f>
        <v>112641000.91717561</v>
      </c>
      <c r="B11311">
        <v>170352313.28599954</v>
      </c>
    </row>
    <row r="11312" spans="1:2" x14ac:dyDescent="0.25">
      <c r="A11312">
        <f ca="1">40847.701762205*(((RANDBETWEEN(3800,4910))))</f>
        <v>158080605.81973323</v>
      </c>
      <c r="B11312">
        <v>166491564.04954043</v>
      </c>
    </row>
    <row r="11313" spans="1:2" x14ac:dyDescent="0.25">
      <c r="A11313">
        <f ca="1">34772.325240088*(((RANDBETWEEN(3800,4910))))</f>
        <v>132621648.46569557</v>
      </c>
      <c r="B11313">
        <v>156657149.00017405</v>
      </c>
    </row>
    <row r="11314" spans="1:2" x14ac:dyDescent="0.25">
      <c r="A11314">
        <f ca="1">32740.2616849292*(((RANDBETWEEN(3800,4910))))</f>
        <v>132336137.73048365</v>
      </c>
      <c r="B11314">
        <v>163335915.88139576</v>
      </c>
    </row>
    <row r="11315" spans="1:2" x14ac:dyDescent="0.25">
      <c r="A11315">
        <f ca="1">29650.2687888288*(((RANDBETWEEN(3800,4910))))</f>
        <v>116940660.10314089</v>
      </c>
      <c r="B11315">
        <v>144878714.99980298</v>
      </c>
    </row>
    <row r="11316" spans="1:2" x14ac:dyDescent="0.25">
      <c r="A11316">
        <f ca="1">31941.8793898073*(((RANDBETWEEN(3800,4910))))</f>
        <v>140991455.62660941</v>
      </c>
      <c r="B11316">
        <v>163581348.38253146</v>
      </c>
    </row>
    <row r="11317" spans="1:2" x14ac:dyDescent="0.25">
      <c r="A11317">
        <f ca="1">31549.0863565721*(((RANDBETWEEN(3800,4910))))</f>
        <v>133547282.5473695</v>
      </c>
      <c r="B11317">
        <v>188057192.59450141</v>
      </c>
    </row>
    <row r="11318" spans="1:2" x14ac:dyDescent="0.25">
      <c r="A11318">
        <f ca="1">29110.2221421732*(((RANDBETWEEN(3800,4910))))</f>
        <v>137866012.06533223</v>
      </c>
      <c r="B11318">
        <v>158942426.89133912</v>
      </c>
    </row>
    <row r="11319" spans="1:2" x14ac:dyDescent="0.25">
      <c r="A11319">
        <f ca="1">39180.5385166772*(((RANDBETWEEN(3800,4910))))</f>
        <v>176547506.55614746</v>
      </c>
      <c r="B11319">
        <v>146498688.30699843</v>
      </c>
    </row>
    <row r="11320" spans="1:2" x14ac:dyDescent="0.25">
      <c r="A11320">
        <f ca="1">29918.5295723071*(((RANDBETWEEN(3800,4910))))</f>
        <v>128709514.2200651</v>
      </c>
      <c r="B11320">
        <v>160766230.57497901</v>
      </c>
    </row>
    <row r="11321" spans="1:2" x14ac:dyDescent="0.25">
      <c r="A11321">
        <f ca="1">30662.0597814584*(((RANDBETWEEN(3800,4910))))</f>
        <v>136875434.86443013</v>
      </c>
      <c r="B11321">
        <v>168468813.73389912</v>
      </c>
    </row>
    <row r="11322" spans="1:2" x14ac:dyDescent="0.25">
      <c r="A11322">
        <f ca="1">34719.6935255483*(((RANDBETWEEN(3800,4910))))</f>
        <v>132698668.65464567</v>
      </c>
      <c r="B11322">
        <v>145266614.03417152</v>
      </c>
    </row>
    <row r="11323" spans="1:2" x14ac:dyDescent="0.25">
      <c r="A11323">
        <f ca="1">39792.56036927*(((RANDBETWEEN(3800,4910))))</f>
        <v>182249926.49125648</v>
      </c>
      <c r="B11323">
        <v>150580456.61598587</v>
      </c>
    </row>
    <row r="11324" spans="1:2" x14ac:dyDescent="0.25">
      <c r="A11324">
        <f ca="1">32793.8714125338*(((RANDBETWEEN(3800,4910))))</f>
        <v>157771315.36569986</v>
      </c>
      <c r="B11324">
        <v>192468829.74494588</v>
      </c>
    </row>
    <row r="11325" spans="1:2" x14ac:dyDescent="0.25">
      <c r="A11325">
        <f ca="1">32245.4593981225*(((RANDBETWEEN(3800,4910))))</f>
        <v>130465128.72480357</v>
      </c>
      <c r="B11325">
        <v>183077626.34344068</v>
      </c>
    </row>
    <row r="11326" spans="1:2" x14ac:dyDescent="0.25">
      <c r="A11326">
        <f ca="1">35163.3942225798*(((RANDBETWEEN(3800,4910))))</f>
        <v>143572138.61079338</v>
      </c>
      <c r="B11326">
        <v>166373313.17581967</v>
      </c>
    </row>
    <row r="11327" spans="1:2" x14ac:dyDescent="0.25">
      <c r="A11327">
        <f ca="1">31347.7433977126*(((RANDBETWEEN(3800,4910))))</f>
        <v>119873770.7528531</v>
      </c>
      <c r="B11327">
        <v>172704649.37712562</v>
      </c>
    </row>
    <row r="11328" spans="1:2" x14ac:dyDescent="0.25">
      <c r="A11328">
        <f ca="1">28102.5528633782*(((RANDBETWEEN(3800,4910))))</f>
        <v>120700464.54820946</v>
      </c>
      <c r="B11328">
        <v>150465402.02674735</v>
      </c>
    </row>
    <row r="11329" spans="1:2" x14ac:dyDescent="0.25">
      <c r="A11329">
        <f ca="1">29693.5618249524*(((RANDBETWEEN(3800,4910))))</f>
        <v>122990733.07895286</v>
      </c>
      <c r="B11329">
        <v>151994937.91269428</v>
      </c>
    </row>
    <row r="11330" spans="1:2" x14ac:dyDescent="0.25">
      <c r="A11330">
        <f ca="1">29765.8778067451*(((RANDBETWEEN(3800,4910))))</f>
        <v>122248460.15230203</v>
      </c>
      <c r="B11330">
        <v>168701438.04952615</v>
      </c>
    </row>
    <row r="11331" spans="1:2" x14ac:dyDescent="0.25">
      <c r="A11331">
        <f ca="1">33578.8742913045*(((RANDBETWEEN(3800,4910))))</f>
        <v>149493148.34488752</v>
      </c>
      <c r="B11331">
        <v>180068696.48603499</v>
      </c>
    </row>
    <row r="11332" spans="1:2" x14ac:dyDescent="0.25">
      <c r="A11332">
        <f ca="1">34269.4246062248*(((RANDBETWEEN(3800,4910))))</f>
        <v>135055802.37313184</v>
      </c>
      <c r="B11332">
        <v>186769789.88493195</v>
      </c>
    </row>
    <row r="11333" spans="1:2" x14ac:dyDescent="0.25">
      <c r="A11333">
        <f ca="1">31822.2493135186*(((RANDBETWEEN(3800,4910))))</f>
        <v>144568478.6313152</v>
      </c>
      <c r="B11333">
        <v>166911429.37939996</v>
      </c>
    </row>
    <row r="11334" spans="1:2" x14ac:dyDescent="0.25">
      <c r="A11334">
        <f ca="1">33933.182973458*(((RANDBETWEEN(3800,4910))))</f>
        <v>130846353.54565412</v>
      </c>
      <c r="B11334">
        <v>170051941.33983001</v>
      </c>
    </row>
    <row r="11335" spans="1:2" x14ac:dyDescent="0.25">
      <c r="A11335">
        <f ca="1">27026.1113044651*(((RANDBETWEEN(3800,4910))))</f>
        <v>107699053.54829332</v>
      </c>
      <c r="B11335">
        <v>199739281.43605995</v>
      </c>
    </row>
    <row r="11336" spans="1:2" x14ac:dyDescent="0.25">
      <c r="A11336">
        <f ca="1">34135.6351768998*(((RANDBETWEEN(3800,4910))))</f>
        <v>152415611.06485748</v>
      </c>
      <c r="B11336">
        <v>184222919.08194762</v>
      </c>
    </row>
    <row r="11337" spans="1:2" x14ac:dyDescent="0.25">
      <c r="A11337">
        <f ca="1">31823.2587051518*(((RANDBETWEEN(3800,4910))))</f>
        <v>145018589.91937682</v>
      </c>
      <c r="B11337">
        <v>203239639.39375508</v>
      </c>
    </row>
    <row r="11338" spans="1:2" x14ac:dyDescent="0.25">
      <c r="A11338">
        <f ca="1">30927.4598006452*(((RANDBETWEEN(3800,4910))))</f>
        <v>135585983.76602849</v>
      </c>
      <c r="B11338">
        <v>148107608.1658476</v>
      </c>
    </row>
    <row r="11339" spans="1:2" x14ac:dyDescent="0.25">
      <c r="A11339">
        <f ca="1">34469.6928681848*(((RANDBETWEEN(3800,4910))))</f>
        <v>131157181.36344333</v>
      </c>
      <c r="B11339">
        <v>161727118.70806456</v>
      </c>
    </row>
    <row r="11340" spans="1:2" x14ac:dyDescent="0.25">
      <c r="A11340">
        <f ca="1">31888.9462045525*(((RANDBETWEEN(3800,4910))))</f>
        <v>145764373.10100934</v>
      </c>
      <c r="B11340">
        <v>182756599.59629184</v>
      </c>
    </row>
    <row r="11341" spans="1:2" x14ac:dyDescent="0.25">
      <c r="A11341">
        <f ca="1">32579.4706805409*(((RANDBETWEEN(3800,4910))))</f>
        <v>138430170.92161825</v>
      </c>
      <c r="B11341">
        <v>164903342.39481378</v>
      </c>
    </row>
    <row r="11342" spans="1:2" x14ac:dyDescent="0.25">
      <c r="A11342">
        <f ca="1">36013.7902742987*(((RANDBETWEEN(3800,4910))))</f>
        <v>165771476.63259706</v>
      </c>
      <c r="B11342">
        <v>183917557.51718411</v>
      </c>
    </row>
    <row r="11343" spans="1:2" x14ac:dyDescent="0.25">
      <c r="A11343">
        <f ca="1">37775.195155469*(((RANDBETWEEN(3800,4910))))</f>
        <v>182491967.79607058</v>
      </c>
      <c r="B11343">
        <v>183073960.3842366</v>
      </c>
    </row>
    <row r="11344" spans="1:2" x14ac:dyDescent="0.25">
      <c r="A11344">
        <f ca="1">36050.3891153624*(((RANDBETWEEN(3800,4910))))</f>
        <v>163957169.69666842</v>
      </c>
      <c r="B11344">
        <v>177793960.53484654</v>
      </c>
    </row>
    <row r="11345" spans="1:2" x14ac:dyDescent="0.25">
      <c r="A11345">
        <f ca="1">30054.5707763477*(((RANDBETWEEN(3800,4910))))</f>
        <v>125447778.42047548</v>
      </c>
      <c r="B11345">
        <v>169908188.80437961</v>
      </c>
    </row>
    <row r="11346" spans="1:2" x14ac:dyDescent="0.25">
      <c r="A11346">
        <f ca="1">33073.7890571857*(((RANDBETWEEN(3800,4910))))</f>
        <v>133717329.15820166</v>
      </c>
      <c r="B11346">
        <v>201860442.58124104</v>
      </c>
    </row>
    <row r="11347" spans="1:2" x14ac:dyDescent="0.25">
      <c r="A11347">
        <f ca="1">39230.1854445741*(((RANDBETWEEN(3800,4910))))</f>
        <v>153546945.83006302</v>
      </c>
      <c r="B11347">
        <v>174046904.41929793</v>
      </c>
    </row>
    <row r="11348" spans="1:2" x14ac:dyDescent="0.25">
      <c r="A11348">
        <f ca="1">31823.3018301899*(((RANDBETWEEN(3800,4910))))</f>
        <v>148996699.16894904</v>
      </c>
      <c r="B11348">
        <v>196223850.79130736</v>
      </c>
    </row>
    <row r="11349" spans="1:2" x14ac:dyDescent="0.25">
      <c r="A11349">
        <f ca="1">32457.7490995872*(((RANDBETWEEN(3800,4910))))</f>
        <v>155667364.68162006</v>
      </c>
      <c r="B11349">
        <v>176536456.82023436</v>
      </c>
    </row>
    <row r="11350" spans="1:2" x14ac:dyDescent="0.25">
      <c r="A11350">
        <f ca="1">33443.2423835034*(((RANDBETWEEN(3800,4910))))</f>
        <v>148922758.33374062</v>
      </c>
      <c r="B11350">
        <v>168342141.15272126</v>
      </c>
    </row>
    <row r="11351" spans="1:2" x14ac:dyDescent="0.25">
      <c r="A11351">
        <f ca="1">33311.804595123*(((RANDBETWEEN(3800,4910))))</f>
        <v>140276009.15006274</v>
      </c>
      <c r="B11351">
        <v>198677174.20546502</v>
      </c>
    </row>
    <row r="11352" spans="1:2" x14ac:dyDescent="0.25">
      <c r="A11352">
        <f ca="1">39799.130382516*(((RANDBETWEEN(3800,4910))))</f>
        <v>152550066.75618368</v>
      </c>
      <c r="B11352">
        <v>163439523.09079146</v>
      </c>
    </row>
    <row r="11353" spans="1:2" x14ac:dyDescent="0.25">
      <c r="A11353">
        <f ca="1">34889.290373432*(((RANDBETWEEN(3800,4910))))</f>
        <v>135928675.29489103</v>
      </c>
      <c r="B11353">
        <v>162867183.86152896</v>
      </c>
    </row>
    <row r="11354" spans="1:2" x14ac:dyDescent="0.25">
      <c r="A11354">
        <f ca="1">34690.3991577649*(((RANDBETWEEN(3800,4910))))</f>
        <v>134009011.94644591</v>
      </c>
      <c r="B11354">
        <v>173403628.65242925</v>
      </c>
    </row>
    <row r="11355" spans="1:2" x14ac:dyDescent="0.25">
      <c r="A11355">
        <f ca="1">38956.8789167059*(((RANDBETWEEN(3800,4910))))</f>
        <v>172617930.4799237</v>
      </c>
      <c r="B11355">
        <v>194297545.02375215</v>
      </c>
    </row>
    <row r="11356" spans="1:2" x14ac:dyDescent="0.25">
      <c r="A11356">
        <f ca="1">30654.1815494879*(((RANDBETWEEN(3800,4910))))</f>
        <v>135614099.17493439</v>
      </c>
      <c r="B11356">
        <v>146205414.07416981</v>
      </c>
    </row>
    <row r="11357" spans="1:2" x14ac:dyDescent="0.25">
      <c r="A11357">
        <f ca="1">32071.6801496214*(((RANDBETWEEN(3800,4910))))</f>
        <v>138036511.36397058</v>
      </c>
      <c r="B11357">
        <v>153564575.56501037</v>
      </c>
    </row>
    <row r="11358" spans="1:2" x14ac:dyDescent="0.25">
      <c r="A11358">
        <f ca="1">37891.4343847724*(((RANDBETWEEN(3800,4910))))</f>
        <v>148685988.52584669</v>
      </c>
      <c r="B11358">
        <v>165762218.00269878</v>
      </c>
    </row>
    <row r="11359" spans="1:2" x14ac:dyDescent="0.25">
      <c r="A11359">
        <f ca="1">30446.1964757251*(((RANDBETWEEN(3800,4910))))</f>
        <v>138986886.91168511</v>
      </c>
      <c r="B11359">
        <v>171158517.8505314</v>
      </c>
    </row>
    <row r="11360" spans="1:2" x14ac:dyDescent="0.25">
      <c r="A11360">
        <f ca="1">38577.5378891086*(((RANDBETWEEN(3800,4910))))</f>
        <v>188451272.58829573</v>
      </c>
      <c r="B11360">
        <v>169050554.36523163</v>
      </c>
    </row>
    <row r="11361" spans="1:2" x14ac:dyDescent="0.25">
      <c r="A11361">
        <f ca="1">31704.375834895*(((RANDBETWEEN(3800,4910))))</f>
        <v>134775301.67413867</v>
      </c>
      <c r="B11361">
        <v>164534366.04447633</v>
      </c>
    </row>
    <row r="11362" spans="1:2" x14ac:dyDescent="0.25">
      <c r="A11362">
        <f ca="1">35857.2848561187*(((RANDBETWEEN(3800,4910))))</f>
        <v>166019228.88382965</v>
      </c>
      <c r="B11362">
        <v>199556017.77983791</v>
      </c>
    </row>
    <row r="11363" spans="1:2" x14ac:dyDescent="0.25">
      <c r="A11363">
        <f ca="1">33939.1206856991*(((RANDBETWEEN(3800,4910))))</f>
        <v>156832676.68861565</v>
      </c>
      <c r="B11363">
        <v>187284664.31245744</v>
      </c>
    </row>
    <row r="11364" spans="1:2" x14ac:dyDescent="0.25">
      <c r="A11364">
        <f ca="1">34620.830050911*(((RANDBETWEEN(3800,4910))))</f>
        <v>142187749.01909152</v>
      </c>
      <c r="B11364">
        <v>152079174.35294849</v>
      </c>
    </row>
    <row r="11365" spans="1:2" x14ac:dyDescent="0.25">
      <c r="A11365">
        <f ca="1">32362.6377552321*(((RANDBETWEEN(3800,4910))))</f>
        <v>141068737.97505668</v>
      </c>
      <c r="B11365">
        <v>158319339.21776044</v>
      </c>
    </row>
    <row r="11366" spans="1:2" x14ac:dyDescent="0.25">
      <c r="A11366">
        <f ca="1">38844.3472322413*(((RANDBETWEEN(3800,4910))))</f>
        <v>150793755.95556086</v>
      </c>
      <c r="B11366">
        <v>198040449.92849067</v>
      </c>
    </row>
    <row r="11367" spans="1:2" x14ac:dyDescent="0.25">
      <c r="A11367">
        <f ca="1">30903.7540808265*(((RANDBETWEEN(3800,4910))))</f>
        <v>134338618.98935261</v>
      </c>
      <c r="B11367">
        <v>188680455.54103407</v>
      </c>
    </row>
    <row r="11368" spans="1:2" x14ac:dyDescent="0.25">
      <c r="A11368">
        <f ca="1">35116.0890088111*(((RANDBETWEEN(3800,4910))))</f>
        <v>138813899.85183039</v>
      </c>
      <c r="B11368">
        <v>153630941.73534715</v>
      </c>
    </row>
    <row r="11369" spans="1:2" x14ac:dyDescent="0.25">
      <c r="A11369">
        <f ca="1">33370.2409565059*(((RANDBETWEEN(3800,4910))))</f>
        <v>157073724.1822733</v>
      </c>
      <c r="B11369">
        <v>154498045.90383515</v>
      </c>
    </row>
    <row r="11370" spans="1:2" x14ac:dyDescent="0.25">
      <c r="A11370">
        <f ca="1">29403.7427158443*(((RANDBETWEEN(3800,4910))))</f>
        <v>138432820.70619479</v>
      </c>
      <c r="B11370">
        <v>146290839.38941455</v>
      </c>
    </row>
    <row r="11371" spans="1:2" x14ac:dyDescent="0.25">
      <c r="A11371">
        <f ca="1">30032.0594529232*(((RANDBETWEEN(3800,4910))))</f>
        <v>118326314.24451759</v>
      </c>
      <c r="B11371">
        <v>173820519.93106657</v>
      </c>
    </row>
    <row r="11372" spans="1:2" x14ac:dyDescent="0.25">
      <c r="A11372">
        <f ca="1">30506.2382165067*(((RANDBETWEEN(3800,4910))))</f>
        <v>135142635.29912475</v>
      </c>
      <c r="B11372">
        <v>186437451.65424898</v>
      </c>
    </row>
    <row r="11373" spans="1:2" x14ac:dyDescent="0.25">
      <c r="A11373">
        <f ca="1">32994.5672425644*(((RANDBETWEEN(3800,4910))))</f>
        <v>141150758.66369057</v>
      </c>
      <c r="B11373">
        <v>146176185.43308198</v>
      </c>
    </row>
    <row r="11374" spans="1:2" x14ac:dyDescent="0.25">
      <c r="A11374">
        <f ca="1">30936.8691542143*(((RANDBETWEEN(3800,4910))))</f>
        <v>122169696.28999265</v>
      </c>
      <c r="B11374">
        <v>155324864.90087995</v>
      </c>
    </row>
    <row r="11375" spans="1:2" x14ac:dyDescent="0.25">
      <c r="A11375">
        <f ca="1">31307.802288693*(((RANDBETWEEN(3800,4910))))</f>
        <v>125105977.94561706</v>
      </c>
      <c r="B11375">
        <v>165495393.72924381</v>
      </c>
    </row>
    <row r="11376" spans="1:2" x14ac:dyDescent="0.25">
      <c r="A11376">
        <f ca="1">35216.8508793754*(((RANDBETWEEN(3800,4910))))</f>
        <v>142909980.86850545</v>
      </c>
      <c r="B11376">
        <v>169376787.8092868</v>
      </c>
    </row>
    <row r="11377" spans="1:2" x14ac:dyDescent="0.25">
      <c r="A11377">
        <f ca="1">37327.7448846735*(((RANDBETWEEN(3800,4910))))</f>
        <v>181935428.5678986</v>
      </c>
      <c r="B11377">
        <v>151684220.23654193</v>
      </c>
    </row>
    <row r="11378" spans="1:2" x14ac:dyDescent="0.25">
      <c r="A11378">
        <f ca="1">31280.3069700018*(((RANDBETWEEN(3800,4910))))</f>
        <v>129218948.09307759</v>
      </c>
      <c r="B11378">
        <v>167664136.12443319</v>
      </c>
    </row>
    <row r="11379" spans="1:2" x14ac:dyDescent="0.25">
      <c r="A11379">
        <f ca="1">38080.5192279858*(((RANDBETWEEN(3800,4910))))</f>
        <v>177836024.79469389</v>
      </c>
      <c r="B11379">
        <v>164464479.53725049</v>
      </c>
    </row>
    <row r="11380" spans="1:2" x14ac:dyDescent="0.25">
      <c r="A11380">
        <f ca="1">33348.183026704*(((RANDBETWEEN(3800,4910))))</f>
        <v>130791573.83073306</v>
      </c>
      <c r="B11380">
        <v>182170318.54894647</v>
      </c>
    </row>
    <row r="11381" spans="1:2" x14ac:dyDescent="0.25">
      <c r="A11381">
        <f ca="1">32196.6259724976*(((RANDBETWEEN(3800,4910))))</f>
        <v>149746507.39808613</v>
      </c>
      <c r="B11381">
        <v>187888638.73980814</v>
      </c>
    </row>
    <row r="11382" spans="1:2" x14ac:dyDescent="0.25">
      <c r="A11382">
        <f ca="1">38655.3335547711*(((RANDBETWEEN(3800,4910))))</f>
        <v>161308706.92405975</v>
      </c>
      <c r="B11382">
        <v>151286683.77951324</v>
      </c>
    </row>
    <row r="11383" spans="1:2" x14ac:dyDescent="0.25">
      <c r="A11383">
        <f ca="1">29654.8970111372*(((RANDBETWEEN(3800,4910))))</f>
        <v>114616176.94804515</v>
      </c>
      <c r="B11383">
        <v>172023226.81886515</v>
      </c>
    </row>
    <row r="11384" spans="1:2" x14ac:dyDescent="0.25">
      <c r="A11384">
        <f ca="1">35771.0597550044*(((RANDBETWEEN(3800,4910))))</f>
        <v>167802041.31072572</v>
      </c>
      <c r="B11384">
        <v>172132479.16971123</v>
      </c>
    </row>
    <row r="11385" spans="1:2" x14ac:dyDescent="0.25">
      <c r="A11385">
        <f ca="1">36945.38654496*(((RANDBETWEEN(3800,4910))))</f>
        <v>157756800.54697901</v>
      </c>
      <c r="B11385">
        <v>181063800.63383502</v>
      </c>
    </row>
    <row r="11386" spans="1:2" x14ac:dyDescent="0.25">
      <c r="A11386">
        <f ca="1">37786.7760165709*(((RANDBETWEEN(3800,4910))))</f>
        <v>171438602.78718218</v>
      </c>
      <c r="B11386">
        <v>157111778.41679275</v>
      </c>
    </row>
    <row r="11387" spans="1:2" x14ac:dyDescent="0.25">
      <c r="A11387">
        <f ca="1">34929.258204564*(((RANDBETWEEN(3800,4910))))</f>
        <v>153723665.35828608</v>
      </c>
      <c r="B11387">
        <v>180709124.57706296</v>
      </c>
    </row>
    <row r="11388" spans="1:2" x14ac:dyDescent="0.25">
      <c r="A11388">
        <f ca="1">33451.0789145186*(((RANDBETWEEN(3800,4910))))</f>
        <v>163642678.04982522</v>
      </c>
      <c r="B11388">
        <v>165707377.22041416</v>
      </c>
    </row>
    <row r="11389" spans="1:2" x14ac:dyDescent="0.25">
      <c r="A11389">
        <f ca="1">41865.0030110122*(((RANDBETWEEN(3800,4910))))</f>
        <v>183159388.1731782</v>
      </c>
      <c r="B11389">
        <v>156831625.8325223</v>
      </c>
    </row>
    <row r="11390" spans="1:2" x14ac:dyDescent="0.25">
      <c r="A11390">
        <f ca="1">35749.1931040174*(((RANDBETWEEN(3800,4910))))</f>
        <v>145749460.28507882</v>
      </c>
      <c r="B11390">
        <v>195706002.60080606</v>
      </c>
    </row>
    <row r="11391" spans="1:2" x14ac:dyDescent="0.25">
      <c r="A11391">
        <f ca="1">28365.4594181105*(((RANDBETWEEN(3800,4910))))</f>
        <v>111135870.00015691</v>
      </c>
      <c r="B11391">
        <v>181852984.66089141</v>
      </c>
    </row>
    <row r="11392" spans="1:2" x14ac:dyDescent="0.25">
      <c r="A11392">
        <f ca="1">38433.7023994343*(((RANDBETWEEN(3800,4910))))</f>
        <v>174335274.08383414</v>
      </c>
      <c r="B11392">
        <v>178084219.35425913</v>
      </c>
    </row>
    <row r="11393" spans="1:2" x14ac:dyDescent="0.25">
      <c r="A11393">
        <f ca="1">37490.3469386746*(((RANDBETWEEN(3800,4910))))</f>
        <v>151723434.06081623</v>
      </c>
      <c r="B11393">
        <v>155860385.67743975</v>
      </c>
    </row>
    <row r="11394" spans="1:2" x14ac:dyDescent="0.25">
      <c r="A11394">
        <f ca="1">29983.3482569448*(((RANDBETWEEN(3800,4910))))</f>
        <v>124250995.1767792</v>
      </c>
      <c r="B11394">
        <v>148743570.44840926</v>
      </c>
    </row>
    <row r="11395" spans="1:2" x14ac:dyDescent="0.25">
      <c r="A11395">
        <f ca="1">38397.473696161*(((RANDBETWEEN(3800,4910))))</f>
        <v>178701842.58193314</v>
      </c>
      <c r="B11395">
        <v>157069902.77634606</v>
      </c>
    </row>
    <row r="11396" spans="1:2" x14ac:dyDescent="0.25">
      <c r="A11396">
        <f ca="1">35360.4868951444*(((RANDBETWEEN(3800,4910))))</f>
        <v>141689470.98884368</v>
      </c>
      <c r="B11396">
        <v>148995970.24274006</v>
      </c>
    </row>
    <row r="11397" spans="1:2" x14ac:dyDescent="0.25">
      <c r="A11397">
        <f ca="1">29910.8330498127*(((RANDBETWEEN(3800,4910))))</f>
        <v>114678133.91298194</v>
      </c>
      <c r="B11397">
        <v>168850498.49740738</v>
      </c>
    </row>
    <row r="11398" spans="1:2" x14ac:dyDescent="0.25">
      <c r="A11398">
        <f ca="1">31975.8039944873*(((RANDBETWEEN(3800,4910))))</f>
        <v>126464304.79819742</v>
      </c>
      <c r="B11398">
        <v>174282370.16127181</v>
      </c>
    </row>
    <row r="11399" spans="1:2" x14ac:dyDescent="0.25">
      <c r="A11399">
        <f ca="1">31397.3903180182*(((RANDBETWEEN(3800,4910))))</f>
        <v>153847212.55828929</v>
      </c>
      <c r="B11399">
        <v>184061372.71800783</v>
      </c>
    </row>
    <row r="11400" spans="1:2" x14ac:dyDescent="0.25">
      <c r="A11400">
        <f ca="1">32315.3683673246*(((RANDBETWEEN(3800,4910))))</f>
        <v>123929437.68869001</v>
      </c>
      <c r="B11400">
        <v>145360624.95627034</v>
      </c>
    </row>
    <row r="11401" spans="1:2" x14ac:dyDescent="0.25">
      <c r="A11401">
        <f ca="1">38484.0494634179*(((RANDBETWEEN(3800,4910))))</f>
        <v>180066867.43933234</v>
      </c>
      <c r="B11401">
        <v>165256164.51079065</v>
      </c>
    </row>
    <row r="11402" spans="1:2" x14ac:dyDescent="0.25">
      <c r="A11402">
        <f ca="1">39921.6053000211*(((RANDBETWEEN(3800,4910))))</f>
        <v>176972476.29499349</v>
      </c>
      <c r="B11402">
        <v>198517079.19735757</v>
      </c>
    </row>
    <row r="11403" spans="1:2" x14ac:dyDescent="0.25">
      <c r="A11403">
        <f ca="1">32062.1525971082*(((RANDBETWEEN(3800,4910))))</f>
        <v>154764010.58624113</v>
      </c>
      <c r="B11403">
        <v>188692556.9836669</v>
      </c>
    </row>
    <row r="11404" spans="1:2" x14ac:dyDescent="0.25">
      <c r="A11404">
        <f ca="1">33867.6747683005*(((RANDBETWEEN(3800,4910))))</f>
        <v>159753821.88207334</v>
      </c>
      <c r="B11404">
        <v>155685904.03347725</v>
      </c>
    </row>
    <row r="11405" spans="1:2" x14ac:dyDescent="0.25">
      <c r="A11405">
        <f ca="1">35264.4137860869*(((RANDBETWEEN(3800,4910))))</f>
        <v>139682343.00669038</v>
      </c>
      <c r="B11405">
        <v>162740228.16964841</v>
      </c>
    </row>
    <row r="11406" spans="1:2" x14ac:dyDescent="0.25">
      <c r="A11406">
        <f ca="1">29764.2194656812*(((RANDBETWEEN(3800,4910))))</f>
        <v>139653717.73297611</v>
      </c>
      <c r="B11406">
        <v>187899343.03265512</v>
      </c>
    </row>
    <row r="11407" spans="1:2" x14ac:dyDescent="0.25">
      <c r="A11407">
        <f ca="1">31934.3541301503*(((RANDBETWEEN(3800,4910))))</f>
        <v>144055871.48110792</v>
      </c>
      <c r="B11407">
        <v>179112086.99534896</v>
      </c>
    </row>
    <row r="11408" spans="1:2" x14ac:dyDescent="0.25">
      <c r="A11408">
        <f ca="1">29588.6673590301*(((RANDBETWEEN(3800,4910))))</f>
        <v>120485053.48597047</v>
      </c>
      <c r="B11408">
        <v>190303598.28522515</v>
      </c>
    </row>
    <row r="11409" spans="1:2" x14ac:dyDescent="0.25">
      <c r="A11409">
        <f ca="1">39396.9004158209*(((RANDBETWEEN(3800,4910))))</f>
        <v>154869215.534592</v>
      </c>
      <c r="B11409">
        <v>169564544.09246123</v>
      </c>
    </row>
    <row r="11410" spans="1:2" x14ac:dyDescent="0.25">
      <c r="A11410">
        <f ca="1">36762.4004585267*(((RANDBETWEEN(3800,4910))))</f>
        <v>163408870.03815109</v>
      </c>
      <c r="B11410">
        <v>161125375.1780979</v>
      </c>
    </row>
    <row r="11411" spans="1:2" x14ac:dyDescent="0.25">
      <c r="A11411">
        <f ca="1">31071.7031610856*(((RANDBETWEEN(3800,4910))))</f>
        <v>149703465.83011019</v>
      </c>
      <c r="B11411">
        <v>189137531.08158514</v>
      </c>
    </row>
    <row r="11412" spans="1:2" x14ac:dyDescent="0.25">
      <c r="A11412">
        <f ca="1">31976.3360770097*(((RANDBETWEEN(3800,4910))))</f>
        <v>128225107.66880886</v>
      </c>
      <c r="B11412">
        <v>151909039.8610357</v>
      </c>
    </row>
    <row r="11413" spans="1:2" x14ac:dyDescent="0.25">
      <c r="A11413">
        <f ca="1">36039.6659076919*(((RANDBETWEEN(3800,4910))))</f>
        <v>159043045.65064424</v>
      </c>
      <c r="B11413">
        <v>175837181.45003864</v>
      </c>
    </row>
    <row r="11414" spans="1:2" x14ac:dyDescent="0.25">
      <c r="A11414">
        <f ca="1">32669.5638825113*(((RANDBETWEEN(3800,4910))))</f>
        <v>149691941.70966685</v>
      </c>
      <c r="B11414">
        <v>163904698.87147695</v>
      </c>
    </row>
    <row r="11415" spans="1:2" x14ac:dyDescent="0.25">
      <c r="A11415">
        <f ca="1">33553.9943987296*(((RANDBETWEEN(3800,4910))))</f>
        <v>130088836.28387482</v>
      </c>
      <c r="B11415">
        <v>155979450.32695824</v>
      </c>
    </row>
    <row r="11416" spans="1:2" x14ac:dyDescent="0.25">
      <c r="A11416">
        <f ca="1">33634.7284708249*(((RANDBETWEEN(3800,4910))))</f>
        <v>156199679.01851082</v>
      </c>
      <c r="B11416">
        <v>161048533.15441236</v>
      </c>
    </row>
    <row r="11417" spans="1:2" x14ac:dyDescent="0.25">
      <c r="A11417">
        <f ca="1">31823.0647878492*(((RANDBETWEEN(3800,4910))))</f>
        <v>135184379.21878341</v>
      </c>
      <c r="B11417">
        <v>199460036.63576844</v>
      </c>
    </row>
    <row r="11418" spans="1:2" x14ac:dyDescent="0.25">
      <c r="A11418">
        <f ca="1">33730.1857266048*(((RANDBETWEEN(3800,4910))))</f>
        <v>152021947.06980786</v>
      </c>
      <c r="B11418">
        <v>159614527.0334928</v>
      </c>
    </row>
    <row r="11419" spans="1:2" x14ac:dyDescent="0.25">
      <c r="A11419">
        <f ca="1">29914.4544453644*(((RANDBETWEEN(3800,4910))))</f>
        <v>117264661.42582843</v>
      </c>
      <c r="B11419">
        <v>155697655.11623478</v>
      </c>
    </row>
    <row r="11420" spans="1:2" x14ac:dyDescent="0.25">
      <c r="A11420">
        <f ca="1">41600.9757604153*(((RANDBETWEEN(3800,4910))))</f>
        <v>193652542.16473341</v>
      </c>
      <c r="B11420">
        <v>151553993.57783264</v>
      </c>
    </row>
    <row r="11421" spans="1:2" x14ac:dyDescent="0.25">
      <c r="A11421">
        <f ca="1">38176.5529823267*(((RANDBETWEEN(3800,4910))))</f>
        <v>149041262.84300327</v>
      </c>
      <c r="B11421">
        <v>180129313.3492406</v>
      </c>
    </row>
    <row r="11422" spans="1:2" x14ac:dyDescent="0.25">
      <c r="A11422">
        <f ca="1">29463.9269091348*(((RANDBETWEEN(3800,4910))))</f>
        <v>133589444.60601707</v>
      </c>
      <c r="B11422">
        <v>182676497.97166198</v>
      </c>
    </row>
    <row r="11423" spans="1:2" x14ac:dyDescent="0.25">
      <c r="A11423">
        <f ca="1">36858.3217052858*(((RANDBETWEEN(3800,4910))))</f>
        <v>148797044.72423863</v>
      </c>
      <c r="B11423">
        <v>187948349.40255052</v>
      </c>
    </row>
    <row r="11424" spans="1:2" x14ac:dyDescent="0.25">
      <c r="A11424">
        <f ca="1">38795.9561044982*(((RANDBETWEEN(3800,4910))))</f>
        <v>159373787.67727846</v>
      </c>
      <c r="B11424">
        <v>191935414.09944299</v>
      </c>
    </row>
    <row r="11425" spans="1:2" x14ac:dyDescent="0.25">
      <c r="A11425">
        <f ca="1">35864.5910157739*(((RANDBETWEEN(3800,4910))))</f>
        <v>156979314.8760424</v>
      </c>
      <c r="B11425">
        <v>184847561.80244973</v>
      </c>
    </row>
    <row r="11426" spans="1:2" x14ac:dyDescent="0.25">
      <c r="A11426">
        <f ca="1">33106.9391673716*(((RANDBETWEEN(3800,4910))))</f>
        <v>158780880.24671417</v>
      </c>
      <c r="B11426">
        <v>156781779.93357706</v>
      </c>
    </row>
    <row r="11427" spans="1:2" x14ac:dyDescent="0.25">
      <c r="A11427">
        <f ca="1">35416.0232527796*(((RANDBETWEEN(3800,4910))))</f>
        <v>170953144.24116737</v>
      </c>
      <c r="B11427">
        <v>169208484.3570646</v>
      </c>
    </row>
    <row r="11428" spans="1:2" x14ac:dyDescent="0.25">
      <c r="A11428">
        <f ca="1">31710.3805214934*(((RANDBETWEEN(3800,4910))))</f>
        <v>147136165.61972928</v>
      </c>
      <c r="B11428">
        <v>190503340.12724584</v>
      </c>
    </row>
    <row r="11429" spans="1:2" x14ac:dyDescent="0.25">
      <c r="A11429">
        <f ca="1">39584.253815374*(((RANDBETWEEN(3800,4910))))</f>
        <v>155922375.77875838</v>
      </c>
      <c r="B11429">
        <v>151393093.91752815</v>
      </c>
    </row>
    <row r="11430" spans="1:2" x14ac:dyDescent="0.25">
      <c r="A11430">
        <f ca="1">36293.7046617659*(((RANDBETWEEN(3800,4910))))</f>
        <v>162269153.54275531</v>
      </c>
      <c r="B11430">
        <v>146897470.24163094</v>
      </c>
    </row>
    <row r="11431" spans="1:2" x14ac:dyDescent="0.25">
      <c r="A11431">
        <f ca="1">34031.6621476911*(((RANDBETWEEN(3800,4910))))</f>
        <v>142422506.08808714</v>
      </c>
      <c r="B11431">
        <v>151502183.01928768</v>
      </c>
    </row>
    <row r="11432" spans="1:2" x14ac:dyDescent="0.25">
      <c r="A11432">
        <f ca="1">41640.5308617665*(((RANDBETWEEN(3800,4910))))</f>
        <v>163355802.57070988</v>
      </c>
      <c r="B11432">
        <v>168932916.10337016</v>
      </c>
    </row>
    <row r="11433" spans="1:2" x14ac:dyDescent="0.25">
      <c r="A11433">
        <f ca="1">29603.8216125164*(((RANDBETWEEN(3800,4910))))</f>
        <v>121020422.75196695</v>
      </c>
      <c r="B11433">
        <v>156197790.2865392</v>
      </c>
    </row>
    <row r="11434" spans="1:2" x14ac:dyDescent="0.25">
      <c r="A11434">
        <f ca="1">40078.0924634621*(((RANDBETWEEN(3800,4910))))</f>
        <v>185641724.29075637</v>
      </c>
      <c r="B11434">
        <v>156736114.88010478</v>
      </c>
    </row>
    <row r="11435" spans="1:2" x14ac:dyDescent="0.25">
      <c r="A11435">
        <f ca="1">32784.4711136615*(((RANDBETWEEN(3800,4910))))</f>
        <v>147202275.30033994</v>
      </c>
      <c r="B11435">
        <v>158279090.34128872</v>
      </c>
    </row>
    <row r="11436" spans="1:2" x14ac:dyDescent="0.25">
      <c r="A11436">
        <f ca="1">36433.847737863*(((RANDBETWEEN(3800,4910))))</f>
        <v>177833610.80850947</v>
      </c>
      <c r="B11436">
        <v>172150688.83937502</v>
      </c>
    </row>
    <row r="11437" spans="1:2" x14ac:dyDescent="0.25">
      <c r="A11437">
        <f ca="1">39379.9344942568*(((RANDBETWEEN(3800,4910))))</f>
        <v>181541498.01852363</v>
      </c>
      <c r="B11437">
        <v>167369829.64750445</v>
      </c>
    </row>
    <row r="11438" spans="1:2" x14ac:dyDescent="0.25">
      <c r="A11438">
        <f ca="1">31102.3709317432*(((RANDBETWEEN(3800,4910))))</f>
        <v>139991771.56377631</v>
      </c>
      <c r="B11438">
        <v>155119451.18312994</v>
      </c>
    </row>
    <row r="11439" spans="1:2" x14ac:dyDescent="0.25">
      <c r="A11439">
        <f ca="1">32640.5494351922*(((RANDBETWEEN(3800,4910))))</f>
        <v>154977328.7182925</v>
      </c>
      <c r="B11439">
        <v>187020502.35522768</v>
      </c>
    </row>
    <row r="11440" spans="1:2" x14ac:dyDescent="0.25">
      <c r="A11440">
        <f ca="1">39157.6108485775*(((RANDBETWEEN(3800,4910))))</f>
        <v>184510662.31849715</v>
      </c>
      <c r="B11440">
        <v>167008889.12519324</v>
      </c>
    </row>
    <row r="11441" spans="1:2" x14ac:dyDescent="0.25">
      <c r="A11441">
        <f ca="1">33095.0062204601*(((RANDBETWEEN(3800,4910))))</f>
        <v>160411495.15056989</v>
      </c>
      <c r="B11441">
        <v>165543708.44943735</v>
      </c>
    </row>
    <row r="11442" spans="1:2" x14ac:dyDescent="0.25">
      <c r="A11442">
        <f ca="1">35974.3878704437*(((RANDBETWEEN(3800,4910))))</f>
        <v>155193509.27309415</v>
      </c>
      <c r="B11442">
        <v>174298472.02007833</v>
      </c>
    </row>
    <row r="11443" spans="1:2" x14ac:dyDescent="0.25">
      <c r="A11443">
        <f ca="1">36394.138009161*(((RANDBETWEEN(3800,4910))))</f>
        <v>151617978.94616458</v>
      </c>
      <c r="B11443">
        <v>166480593.08809659</v>
      </c>
    </row>
    <row r="11444" spans="1:2" x14ac:dyDescent="0.25">
      <c r="A11444">
        <f ca="1">41465.9888938756*(((RANDBETWEEN(3800,4910))))</f>
        <v>181579565.36628121</v>
      </c>
      <c r="B11444">
        <v>201303896.74278206</v>
      </c>
    </row>
    <row r="11445" spans="1:2" x14ac:dyDescent="0.25">
      <c r="A11445">
        <f ca="1">40449.3333802864*(((RANDBETWEEN(3800,4910))))</f>
        <v>185177048.21495098</v>
      </c>
      <c r="B11445">
        <v>147441090.16001111</v>
      </c>
    </row>
    <row r="11446" spans="1:2" x14ac:dyDescent="0.25">
      <c r="A11446">
        <f ca="1">34419.0795737216*(((RANDBETWEEN(3800,4910))))</f>
        <v>144353619.73218852</v>
      </c>
      <c r="B11446">
        <v>191869340.18412951</v>
      </c>
    </row>
    <row r="11447" spans="1:2" x14ac:dyDescent="0.25">
      <c r="A11447">
        <f ca="1">29163.8664537642*(((RANDBETWEEN(3800,4910))))</f>
        <v>118288642.33646743</v>
      </c>
      <c r="B11447">
        <v>177775092.04898307</v>
      </c>
    </row>
    <row r="11448" spans="1:2" x14ac:dyDescent="0.25">
      <c r="A11448">
        <f ca="1">31399.4108194283*(((RANDBETWEEN(3800,4910))))</f>
        <v>124938255.65050514</v>
      </c>
      <c r="B11448">
        <v>196804676.25060067</v>
      </c>
    </row>
    <row r="11449" spans="1:2" x14ac:dyDescent="0.25">
      <c r="A11449">
        <f ca="1">37628.6559682581*(((RANDBETWEEN(3800,4910))))</f>
        <v>156271808.23617589</v>
      </c>
      <c r="B11449">
        <v>144069036.62534302</v>
      </c>
    </row>
    <row r="11450" spans="1:2" x14ac:dyDescent="0.25">
      <c r="A11450">
        <f ca="1">29250.0489788447*(((RANDBETWEEN(3800,4910))))</f>
        <v>112144687.78489073</v>
      </c>
      <c r="B11450">
        <v>161957374.26969624</v>
      </c>
    </row>
    <row r="11451" spans="1:2" x14ac:dyDescent="0.25">
      <c r="A11451">
        <f ca="1">33381.2909832111*(((RANDBETWEEN(3800,4910))))</f>
        <v>138866170.49015823</v>
      </c>
      <c r="B11451">
        <v>143441409.1535719</v>
      </c>
    </row>
    <row r="11452" spans="1:2" x14ac:dyDescent="0.25">
      <c r="A11452">
        <f ca="1">38831.0090144333*(((RANDBETWEEN(3800,4910))))</f>
        <v>162352448.68934545</v>
      </c>
      <c r="B11452">
        <v>196274724.95091134</v>
      </c>
    </row>
    <row r="11453" spans="1:2" x14ac:dyDescent="0.25">
      <c r="A11453">
        <f ca="1">31157.1294853922*(((RANDBETWEEN(3800,4910))))</f>
        <v>132262014.66548985</v>
      </c>
      <c r="B11453">
        <v>176967865.61788386</v>
      </c>
    </row>
    <row r="11454" spans="1:2" x14ac:dyDescent="0.25">
      <c r="A11454">
        <f ca="1">35845.4036544832*(((RANDBETWEEN(3800,4910))))</f>
        <v>156357650.74085563</v>
      </c>
      <c r="B11454">
        <v>198647436.77061388</v>
      </c>
    </row>
    <row r="11455" spans="1:2" x14ac:dyDescent="0.25">
      <c r="A11455">
        <f ca="1">40144.5363826181*(((RANDBETWEEN(3800,4910))))</f>
        <v>189361778.11680961</v>
      </c>
      <c r="B11455">
        <v>157016489.22573197</v>
      </c>
    </row>
    <row r="11456" spans="1:2" x14ac:dyDescent="0.25">
      <c r="A11456">
        <f ca="1">37530.5350956098*(((RANDBETWEEN(3800,4910))))</f>
        <v>174554518.72968131</v>
      </c>
      <c r="B11456">
        <v>187152957.99445516</v>
      </c>
    </row>
    <row r="11457" spans="1:2" x14ac:dyDescent="0.25">
      <c r="A11457">
        <f ca="1">33354.5966754522*(((RANDBETWEEN(3800,4910))))</f>
        <v>136220172.82254669</v>
      </c>
      <c r="B11457">
        <v>180492137.33894786</v>
      </c>
    </row>
    <row r="11458" spans="1:2" x14ac:dyDescent="0.25">
      <c r="A11458">
        <f ca="1">32175.4944745925*(((RANDBETWEEN(3800,4910))))</f>
        <v>145079304.58593774</v>
      </c>
      <c r="B11458">
        <v>163018737.29483753</v>
      </c>
    </row>
    <row r="11459" spans="1:2" x14ac:dyDescent="0.25">
      <c r="A11459">
        <f ca="1">39344.8160657596*(((RANDBETWEEN(3800,4910))))</f>
        <v>186848531.49629223</v>
      </c>
      <c r="B11459">
        <v>179086150.35633543</v>
      </c>
    </row>
    <row r="11460" spans="1:2" x14ac:dyDescent="0.25">
      <c r="A11460">
        <f ca="1">29541.6907023315*(((RANDBETWEEN(3800,4910))))</f>
        <v>123247933.61012708</v>
      </c>
      <c r="B11460">
        <v>161648299.2145721</v>
      </c>
    </row>
    <row r="11461" spans="1:2" x14ac:dyDescent="0.25">
      <c r="A11461">
        <f ca="1">38046.3204815443*(((RANDBETWEEN(3800,4910))))</f>
        <v>184106144.81019306</v>
      </c>
      <c r="B11461">
        <v>190788629.5207262</v>
      </c>
    </row>
    <row r="11462" spans="1:2" x14ac:dyDescent="0.25">
      <c r="A11462">
        <f ca="1">36673.2316280209*(((RANDBETWEEN(3800,4910))))</f>
        <v>150433596.13814172</v>
      </c>
      <c r="B11462">
        <v>169045270.29376304</v>
      </c>
    </row>
    <row r="11463" spans="1:2" x14ac:dyDescent="0.25">
      <c r="A11463">
        <f ca="1">40712.2755288133*(((RANDBETWEEN(3800,4910))))</f>
        <v>182716692.57331398</v>
      </c>
      <c r="B11463">
        <v>149894092.73675993</v>
      </c>
    </row>
    <row r="11464" spans="1:2" x14ac:dyDescent="0.25">
      <c r="A11464">
        <f ca="1">31891.8136417487*(((RANDBETWEEN(3800,4910))))</f>
        <v>138569930.27339792</v>
      </c>
      <c r="B11464">
        <v>150040247.77047083</v>
      </c>
    </row>
    <row r="11465" spans="1:2" x14ac:dyDescent="0.25">
      <c r="A11465">
        <f ca="1">40108.2139558963*(((RANDBETWEEN(3800,4910))))</f>
        <v>189511310.9416101</v>
      </c>
      <c r="B11465">
        <v>147501217.02398431</v>
      </c>
    </row>
    <row r="11466" spans="1:2" x14ac:dyDescent="0.25">
      <c r="A11466">
        <f ca="1">37142.1104236729*(((RANDBETWEEN(3800,4910))))</f>
        <v>144631377.98978245</v>
      </c>
      <c r="B11466">
        <v>191967344.46190083</v>
      </c>
    </row>
    <row r="11467" spans="1:2" x14ac:dyDescent="0.25">
      <c r="A11467">
        <f ca="1">30230.8646598834*(((RANDBETWEEN(3800,4910))))</f>
        <v>120651380.85759471</v>
      </c>
      <c r="B11467">
        <v>148054772.62249202</v>
      </c>
    </row>
    <row r="11468" spans="1:2" x14ac:dyDescent="0.25">
      <c r="A11468">
        <f ca="1">30625.0607618454*(((RANDBETWEEN(3800,4910))))</f>
        <v>123572120.17404619</v>
      </c>
      <c r="B11468">
        <v>155659363.59012252</v>
      </c>
    </row>
    <row r="11469" spans="1:2" x14ac:dyDescent="0.25">
      <c r="A11469">
        <f ca="1">29933.1811839019*(((RANDBETWEEN(3800,4910))))</f>
        <v>119732724.73560774</v>
      </c>
      <c r="B11469">
        <v>167891711.29660326</v>
      </c>
    </row>
    <row r="11470" spans="1:2" x14ac:dyDescent="0.25">
      <c r="A11470">
        <f ca="1">33005.4121276484*(((RANDBETWEEN(3800,4910))))</f>
        <v>144992775.47675928</v>
      </c>
      <c r="B11470">
        <v>185789457.35202625</v>
      </c>
    </row>
    <row r="11471" spans="1:2" x14ac:dyDescent="0.25">
      <c r="A11471">
        <f ca="1">38696.1639155132*(((RANDBETWEEN(3800,4910))))</f>
        <v>180981958.6328553</v>
      </c>
      <c r="B11471">
        <v>154997776.36265278</v>
      </c>
    </row>
    <row r="11472" spans="1:2" x14ac:dyDescent="0.25">
      <c r="A11472">
        <f ca="1">30654.4068175059*(((RANDBETWEEN(3800,4910))))</f>
        <v>125437832.6972342</v>
      </c>
      <c r="B11472">
        <v>151185674.65334457</v>
      </c>
    </row>
    <row r="11473" spans="1:2" x14ac:dyDescent="0.25">
      <c r="A11473">
        <f ca="1">32175.6065175268*(((RANDBETWEEN(3800,4910))))</f>
        <v>142763166.11826661</v>
      </c>
      <c r="B11473">
        <v>176378093.82496029</v>
      </c>
    </row>
    <row r="11474" spans="1:2" x14ac:dyDescent="0.25">
      <c r="A11474">
        <f ca="1">30485.3443718659*(((RANDBETWEEN(3800,4910))))</f>
        <v>122520599.03052889</v>
      </c>
      <c r="B11474">
        <v>183404022.43215713</v>
      </c>
    </row>
    <row r="11475" spans="1:2" x14ac:dyDescent="0.25">
      <c r="A11475">
        <f ca="1">39647.7773308559*(((RANDBETWEEN(3800,4910))))</f>
        <v>168661644.76546091</v>
      </c>
      <c r="B11475">
        <v>158907290.41678289</v>
      </c>
    </row>
    <row r="11476" spans="1:2" x14ac:dyDescent="0.25">
      <c r="A11476">
        <f ca="1">30986.9798513836*(((RANDBETWEEN(3800,4910))))</f>
        <v>132562299.80421898</v>
      </c>
      <c r="B11476">
        <v>194605693.03171912</v>
      </c>
    </row>
    <row r="11477" spans="1:2" x14ac:dyDescent="0.25">
      <c r="A11477">
        <f ca="1">28111.9534788705*(((RANDBETWEEN(3800,4910))))</f>
        <v>114556210.42639728</v>
      </c>
      <c r="B11477">
        <v>151738990.78446501</v>
      </c>
    </row>
    <row r="11478" spans="1:2" x14ac:dyDescent="0.25">
      <c r="A11478">
        <f ca="1">29033.2762040639*(((RANDBETWEEN(3800,4910))))</f>
        <v>128675480.13641112</v>
      </c>
      <c r="B11478">
        <v>155275089.24188679</v>
      </c>
    </row>
    <row r="11479" spans="1:2" x14ac:dyDescent="0.25">
      <c r="A11479">
        <f ca="1">31836.9578337183*(((RANDBETWEEN(3800,4910))))</f>
        <v>141005886.24553835</v>
      </c>
      <c r="B11479">
        <v>164683602.26173237</v>
      </c>
    </row>
    <row r="11480" spans="1:2" x14ac:dyDescent="0.25">
      <c r="A11480">
        <f ca="1">31167.2400292106*(((RANDBETWEEN(3800,4910))))</f>
        <v>139348730.17060068</v>
      </c>
      <c r="B11480">
        <v>173014847.00971264</v>
      </c>
    </row>
    <row r="11481" spans="1:2" x14ac:dyDescent="0.25">
      <c r="A11481">
        <f ca="1">29138.9722939854*(((RANDBETWEEN(3800,4910))))</f>
        <v>116759861.98199961</v>
      </c>
      <c r="B11481">
        <v>152873990.19256243</v>
      </c>
    </row>
    <row r="11482" spans="1:2" x14ac:dyDescent="0.25">
      <c r="A11482">
        <f ca="1">34156.1665796404*(((RANDBETWEEN(3800,4910))))</f>
        <v>141543154.30602983</v>
      </c>
      <c r="B11482">
        <v>156305787.90768465</v>
      </c>
    </row>
    <row r="11483" spans="1:2" x14ac:dyDescent="0.25">
      <c r="A11483">
        <f ca="1">37232.4458197439*(((RANDBETWEEN(3800,4910))))</f>
        <v>165609919.006221</v>
      </c>
      <c r="B11483">
        <v>195123234.23418194</v>
      </c>
    </row>
    <row r="11484" spans="1:2" x14ac:dyDescent="0.25">
      <c r="A11484">
        <f ca="1">27618.1597256953*(((RANDBETWEEN(3800,4910))))</f>
        <v>119862813.20951751</v>
      </c>
      <c r="B11484">
        <v>162497312.30418169</v>
      </c>
    </row>
    <row r="11485" spans="1:2" x14ac:dyDescent="0.25">
      <c r="A11485">
        <f ca="1">37354.629428508*(((RANDBETWEEN(3800,4910))))</f>
        <v>150240319.56145909</v>
      </c>
      <c r="B11485">
        <v>184085478.89426947</v>
      </c>
    </row>
    <row r="11486" spans="1:2" x14ac:dyDescent="0.25">
      <c r="A11486">
        <f ca="1">28773.595912753*(((RANDBETWEEN(3800,4910))))</f>
        <v>139206657.02589902</v>
      </c>
      <c r="B11486">
        <v>143950619.77834934</v>
      </c>
    </row>
    <row r="11487" spans="1:2" x14ac:dyDescent="0.25">
      <c r="A11487">
        <f ca="1">34946.4283879874*(((RANDBETWEEN(3800,4910))))</f>
        <v>147613713.51085883</v>
      </c>
      <c r="B11487">
        <v>145280213.76220563</v>
      </c>
    </row>
    <row r="11488" spans="1:2" x14ac:dyDescent="0.25">
      <c r="A11488">
        <f ca="1">35681.6704477601*(((RANDBETWEEN(3800,4910))))</f>
        <v>163885912.36656201</v>
      </c>
      <c r="B11488">
        <v>188980996.8892532</v>
      </c>
    </row>
    <row r="11489" spans="1:2" x14ac:dyDescent="0.25">
      <c r="A11489">
        <f ca="1">29276.1201995434*(((RANDBETWEEN(3800,4910))))</f>
        <v>119885712.21713024</v>
      </c>
      <c r="B11489">
        <v>174222264.74274364</v>
      </c>
    </row>
    <row r="11490" spans="1:2" x14ac:dyDescent="0.25">
      <c r="A11490">
        <f ca="1">31044.3111921695*(((RANDBETWEEN(3800,4910))))</f>
        <v>147522566.78518966</v>
      </c>
      <c r="B11490">
        <v>183864001.98506144</v>
      </c>
    </row>
    <row r="11491" spans="1:2" x14ac:dyDescent="0.25">
      <c r="A11491">
        <f ca="1">40853.5010590678*(((RANDBETWEEN(3800,4910))))</f>
        <v>186291964.82934922</v>
      </c>
      <c r="B11491">
        <v>163021209.2271497</v>
      </c>
    </row>
    <row r="11492" spans="1:2" x14ac:dyDescent="0.25">
      <c r="A11492">
        <f ca="1">30103.0089744564*(((RANDBETWEEN(3800,4910))))</f>
        <v>124686663.17219855</v>
      </c>
      <c r="B11492">
        <v>154632151.06531736</v>
      </c>
    </row>
    <row r="11493" spans="1:2" x14ac:dyDescent="0.25">
      <c r="A11493">
        <f ca="1">29183.5016065134*(((RANDBETWEEN(3800,4910))))</f>
        <v>124438450.850173</v>
      </c>
      <c r="B11493">
        <v>188582680.84107995</v>
      </c>
    </row>
    <row r="11494" spans="1:2" x14ac:dyDescent="0.25">
      <c r="A11494">
        <f ca="1">31399.0450719968*(((RANDBETWEEN(3800,4910))))</f>
        <v>145000790.14248142</v>
      </c>
      <c r="B11494">
        <v>171582818.92040133</v>
      </c>
    </row>
    <row r="11495" spans="1:2" x14ac:dyDescent="0.25">
      <c r="A11495">
        <f ca="1">37617.426260586*(((RANDBETWEEN(3800,4910))))</f>
        <v>176877138.27727529</v>
      </c>
      <c r="B11495">
        <v>182260274.09176201</v>
      </c>
    </row>
    <row r="11496" spans="1:2" x14ac:dyDescent="0.25">
      <c r="A11496">
        <f ca="1">30077.1768297935*(((RANDBETWEEN(3800,4910))))</f>
        <v>122353955.34360003</v>
      </c>
      <c r="B11496">
        <v>150023484.87785348</v>
      </c>
    </row>
    <row r="11497" spans="1:2" x14ac:dyDescent="0.25">
      <c r="A11497">
        <f ca="1">29643.1702638704*(((RANDBETWEEN(3800,4910))))</f>
        <v>142672578.48000804</v>
      </c>
      <c r="B11497">
        <v>166424683.6666576</v>
      </c>
    </row>
    <row r="11498" spans="1:2" x14ac:dyDescent="0.25">
      <c r="A11498">
        <f ca="1">29571.9158747606*(((RANDBETWEEN(3800,4910))))</f>
        <v>114768605.50994608</v>
      </c>
      <c r="B11498">
        <v>167958831.24877042</v>
      </c>
    </row>
    <row r="11499" spans="1:2" x14ac:dyDescent="0.25">
      <c r="A11499">
        <f ca="1">33261.6769310576*(((RANDBETWEEN(3800,4910))))</f>
        <v>142858902.41889256</v>
      </c>
      <c r="B11499">
        <v>177101756.83372977</v>
      </c>
    </row>
    <row r="11500" spans="1:2" x14ac:dyDescent="0.25">
      <c r="A11500">
        <f ca="1">37668.5500803854*(((RANDBETWEEN(3800,4910))))</f>
        <v>158132573.23745769</v>
      </c>
      <c r="B11500">
        <v>144874176.98102641</v>
      </c>
    </row>
    <row r="11501" spans="1:2" x14ac:dyDescent="0.25">
      <c r="A11501">
        <f ca="1">36403.4411282755*(((RANDBETWEEN(3800,4910))))</f>
        <v>168111091.13037637</v>
      </c>
      <c r="B11501">
        <v>202241998.45280084</v>
      </c>
    </row>
    <row r="11502" spans="1:2" x14ac:dyDescent="0.25">
      <c r="A11502">
        <f ca="1">32888.079280764*(((RANDBETWEEN(3800,4910))))</f>
        <v>125336470.13899153</v>
      </c>
      <c r="B11502">
        <v>182327114.82191706</v>
      </c>
    </row>
    <row r="11503" spans="1:2" x14ac:dyDescent="0.25">
      <c r="A11503">
        <f ca="1">32707.5320406742*(((RANDBETWEEN(3800,4910))))</f>
        <v>129096628.96454112</v>
      </c>
      <c r="B11503">
        <v>186508329.10914508</v>
      </c>
    </row>
    <row r="11504" spans="1:2" x14ac:dyDescent="0.25">
      <c r="A11504">
        <f ca="1">34175.5889265566*(((RANDBETWEEN(3800,4910))))</f>
        <v>148732163.00837439</v>
      </c>
      <c r="B11504">
        <v>151463170.4911527</v>
      </c>
    </row>
    <row r="11505" spans="1:2" x14ac:dyDescent="0.25">
      <c r="A11505">
        <f ca="1">31472.4171859044*(((RANDBETWEEN(3800,4910))))</f>
        <v>131491759.00270873</v>
      </c>
      <c r="B11505">
        <v>161255985.86969432</v>
      </c>
    </row>
    <row r="11506" spans="1:2" x14ac:dyDescent="0.25">
      <c r="A11506">
        <f ca="1">33186.798616374*(((RANDBETWEEN(3800,4910))))</f>
        <v>150070703.3432433</v>
      </c>
      <c r="B11506">
        <v>194588602.03189135</v>
      </c>
    </row>
    <row r="11507" spans="1:2" x14ac:dyDescent="0.25">
      <c r="A11507">
        <f ca="1">34792.1504255644*(((RANDBETWEEN(3800,4910))))</f>
        <v>137707331.38438383</v>
      </c>
      <c r="B11507">
        <v>154499162.81428081</v>
      </c>
    </row>
    <row r="11508" spans="1:2" x14ac:dyDescent="0.25">
      <c r="A11508">
        <f ca="1">39231.2847212679*(((RANDBETWEEN(3800,4910))))</f>
        <v>163751382.42657214</v>
      </c>
      <c r="B11508">
        <v>179782973.24892598</v>
      </c>
    </row>
    <row r="11509" spans="1:2" x14ac:dyDescent="0.25">
      <c r="A11509">
        <f ca="1">31391.4628379084*(((RANDBETWEEN(3800,4910))))</f>
        <v>132628930.49016312</v>
      </c>
      <c r="B11509">
        <v>180047998.30007401</v>
      </c>
    </row>
    <row r="11510" spans="1:2" x14ac:dyDescent="0.25">
      <c r="A11510">
        <f ca="1">34201.1990976113*(((RANDBETWEEN(3800,4910))))</f>
        <v>130956391.34475373</v>
      </c>
      <c r="B11510">
        <v>150366974.44468671</v>
      </c>
    </row>
    <row r="11511" spans="1:2" x14ac:dyDescent="0.25">
      <c r="A11511">
        <f ca="1">29756.679646981*(((RANDBETWEEN(3800,4910))))</f>
        <v>123787787.33144081</v>
      </c>
      <c r="B11511">
        <v>168893546.9900606</v>
      </c>
    </row>
    <row r="11512" spans="1:2" x14ac:dyDescent="0.25">
      <c r="A11512">
        <f ca="1">31156.2277299697*(((RANDBETWEEN(3800,4910))))</f>
        <v>135031090.9816888</v>
      </c>
      <c r="B11512">
        <v>174684939.80899847</v>
      </c>
    </row>
    <row r="11513" spans="1:2" x14ac:dyDescent="0.25">
      <c r="A11513">
        <f ca="1">31687.706730378*(((RANDBETWEEN(3800,4910))))</f>
        <v>131820859.99837263</v>
      </c>
      <c r="B11513">
        <v>158771492.43422437</v>
      </c>
    </row>
    <row r="11514" spans="1:2" x14ac:dyDescent="0.25">
      <c r="A11514">
        <f ca="1">31387.9081346137*(((RANDBETWEEN(3800,4910))))</f>
        <v>125457468.8140509</v>
      </c>
      <c r="B11514">
        <v>148778568.55401397</v>
      </c>
    </row>
    <row r="11515" spans="1:2" x14ac:dyDescent="0.25">
      <c r="A11515">
        <f ca="1">33251.0393421164*(((RANDBETWEEN(3800,4910))))</f>
        <v>150261446.78702405</v>
      </c>
      <c r="B11515">
        <v>168294631.25202584</v>
      </c>
    </row>
    <row r="11516" spans="1:2" x14ac:dyDescent="0.25">
      <c r="A11516">
        <f ca="1">31262.5597302458*(((RANDBETWEEN(3800,4910))))</f>
        <v>130302348.95566456</v>
      </c>
      <c r="B11516">
        <v>146922244.64044359</v>
      </c>
    </row>
    <row r="11517" spans="1:2" x14ac:dyDescent="0.25">
      <c r="A11517">
        <f ca="1">30253.2069449517*(((RANDBETWEEN(3800,4910))))</f>
        <v>132388033.59110861</v>
      </c>
      <c r="B11517">
        <v>150569247.67380956</v>
      </c>
    </row>
    <row r="11518" spans="1:2" x14ac:dyDescent="0.25">
      <c r="A11518">
        <f ca="1">41052.7719731953*(((RANDBETWEEN(3800,4910))))</f>
        <v>163102663.04950505</v>
      </c>
      <c r="B11518">
        <v>166228932.35291588</v>
      </c>
    </row>
    <row r="11519" spans="1:2" x14ac:dyDescent="0.25">
      <c r="A11519">
        <f ca="1">33910.6222292855*(((RANDBETWEEN(3800,4910))))</f>
        <v>139711763.58465609</v>
      </c>
      <c r="B11519">
        <v>192552355.77598214</v>
      </c>
    </row>
    <row r="11520" spans="1:2" x14ac:dyDescent="0.25">
      <c r="A11520">
        <f ca="1">32921.768760837*(((RANDBETWEEN(3800,4910))))</f>
        <v>147983350.57996243</v>
      </c>
      <c r="B11520">
        <v>168934420.52288395</v>
      </c>
    </row>
    <row r="11521" spans="1:2" x14ac:dyDescent="0.25">
      <c r="A11521">
        <f ca="1">31140.9171272874*(((RANDBETWEEN(3800,4910))))</f>
        <v>143248218.78552195</v>
      </c>
      <c r="B11521">
        <v>159029795.89173281</v>
      </c>
    </row>
    <row r="11522" spans="1:2" x14ac:dyDescent="0.25">
      <c r="A11522">
        <f ca="1">30714.8170598957*(((RANDBETWEEN(3800,4910))))</f>
        <v>121784249.6424863</v>
      </c>
      <c r="B11522">
        <v>175880717.90910858</v>
      </c>
    </row>
    <row r="11523" spans="1:2" x14ac:dyDescent="0.25">
      <c r="A11523">
        <f ca="1">30232.0847820044*(((RANDBETWEEN(3800,4910))))</f>
        <v>121109731.63670976</v>
      </c>
      <c r="B11523">
        <v>180437874.37745664</v>
      </c>
    </row>
    <row r="11524" spans="1:2" x14ac:dyDescent="0.25">
      <c r="A11524">
        <f ca="1">37232.1176923983*(((RANDBETWEEN(3800,4910))))</f>
        <v>169480599.73579711</v>
      </c>
      <c r="B11524">
        <v>164902175.94822499</v>
      </c>
    </row>
    <row r="11525" spans="1:2" x14ac:dyDescent="0.25">
      <c r="A11525">
        <f ca="1">30994.0792461677*(((RANDBETWEEN(3800,4910))))</f>
        <v>123573393.95447063</v>
      </c>
      <c r="B11525">
        <v>162271317.65963796</v>
      </c>
    </row>
    <row r="11526" spans="1:2" x14ac:dyDescent="0.25">
      <c r="A11526">
        <f ca="1">30974.0909915663*(((RANDBETWEEN(3800,4910))))</f>
        <v>125507016.69782646</v>
      </c>
      <c r="B11526">
        <v>157835058.12558377</v>
      </c>
    </row>
    <row r="11527" spans="1:2" x14ac:dyDescent="0.25">
      <c r="A11527">
        <f ca="1">31809.1794527226*(((RANDBETWEEN(3800,4910))))</f>
        <v>140183053.84814841</v>
      </c>
      <c r="B11527">
        <v>201563312.79639572</v>
      </c>
    </row>
    <row r="11528" spans="1:2" x14ac:dyDescent="0.25">
      <c r="A11528">
        <f ca="1">38258.2374489692*(((RANDBETWEEN(3800,4910))))</f>
        <v>181726627.88260356</v>
      </c>
      <c r="B11528">
        <v>201204788.48349392</v>
      </c>
    </row>
    <row r="11529" spans="1:2" x14ac:dyDescent="0.25">
      <c r="A11529">
        <f ca="1">33873.1559062621*(((RANDBETWEEN(3800,4910))))</f>
        <v>147314355.03633392</v>
      </c>
      <c r="B11529">
        <v>167789396.6421282</v>
      </c>
    </row>
    <row r="11530" spans="1:2" x14ac:dyDescent="0.25">
      <c r="A11530">
        <f ca="1">34855.5313283359*(((RANDBETWEEN(3800,4910))))</f>
        <v>134019517.95745139</v>
      </c>
      <c r="B11530">
        <v>157491238.69317505</v>
      </c>
    </row>
    <row r="11531" spans="1:2" x14ac:dyDescent="0.25">
      <c r="A11531">
        <f ca="1">32813.2774700044*(((RANDBETWEEN(3800,4910))))</f>
        <v>139751748.74474865</v>
      </c>
      <c r="B11531">
        <v>174101717.36425394</v>
      </c>
    </row>
    <row r="11532" spans="1:2" x14ac:dyDescent="0.25">
      <c r="A11532">
        <f ca="1">30399.969108169*(((RANDBETWEEN(3800,4910))))</f>
        <v>119502278.56421228</v>
      </c>
      <c r="B11532">
        <v>154143330.32525641</v>
      </c>
    </row>
    <row r="11533" spans="1:2" x14ac:dyDescent="0.25">
      <c r="A11533">
        <f ca="1">38963.4813954535*(((RANDBETWEEN(3800,4910))))</f>
        <v>162243936.53066835</v>
      </c>
      <c r="B11533">
        <v>150144204.02946532</v>
      </c>
    </row>
    <row r="11534" spans="1:2" x14ac:dyDescent="0.25">
      <c r="A11534">
        <f ca="1">35323.9901842148*(((RANDBETWEEN(3800,4910))))</f>
        <v>138010829.64972728</v>
      </c>
      <c r="B11534">
        <v>153115471.86278635</v>
      </c>
    </row>
    <row r="11535" spans="1:2" x14ac:dyDescent="0.25">
      <c r="A11535">
        <f ca="1">30299.633260787*(((RANDBETWEEN(3800,4910))))</f>
        <v>125531380.59944038</v>
      </c>
      <c r="B11535">
        <v>168550288.63756388</v>
      </c>
    </row>
    <row r="11536" spans="1:2" x14ac:dyDescent="0.25">
      <c r="A11536">
        <f ca="1">30352.3551641802*(((RANDBETWEEN(3800,4910))))</f>
        <v>120407792.9363029</v>
      </c>
      <c r="B11536">
        <v>151548794.51164114</v>
      </c>
    </row>
    <row r="11537" spans="1:2" x14ac:dyDescent="0.25">
      <c r="A11537">
        <f ca="1">40560.751551684*(((RANDBETWEEN(3800,4910))))</f>
        <v>180617026.65964895</v>
      </c>
      <c r="B11537">
        <v>149947201.09843025</v>
      </c>
    </row>
    <row r="11538" spans="1:2" x14ac:dyDescent="0.25">
      <c r="A11538">
        <f ca="1">32579.1892400874*(((RANDBETWEEN(3800,4910))))</f>
        <v>150483275.09996361</v>
      </c>
      <c r="B11538">
        <v>162307866.52478358</v>
      </c>
    </row>
    <row r="11539" spans="1:2" x14ac:dyDescent="0.25">
      <c r="A11539">
        <f ca="1">32148.5489298081*(((RANDBETWEEN(3800,4910))))</f>
        <v>134798865.66268551</v>
      </c>
      <c r="B11539">
        <v>152336355.70799658</v>
      </c>
    </row>
    <row r="11540" spans="1:2" x14ac:dyDescent="0.25">
      <c r="A11540">
        <f ca="1">29140.2461034279*(((RANDBETWEEN(3800,4910))))</f>
        <v>116386142.93709102</v>
      </c>
      <c r="B11540">
        <v>154705031.77253574</v>
      </c>
    </row>
    <row r="11541" spans="1:2" x14ac:dyDescent="0.25">
      <c r="A11541">
        <f ca="1">29183.1881266676*(((RANDBETWEEN(3800,4910))))</f>
        <v>118833942.05179062</v>
      </c>
      <c r="B11541">
        <v>167416980.41204694</v>
      </c>
    </row>
    <row r="11542" spans="1:2" x14ac:dyDescent="0.25">
      <c r="A11542">
        <f ca="1">29616.717442176*(((RANDBETWEEN(3800,4910))))</f>
        <v>115830981.91635026</v>
      </c>
      <c r="B11542">
        <v>151067851.52753136</v>
      </c>
    </row>
    <row r="11543" spans="1:2" x14ac:dyDescent="0.25">
      <c r="A11543">
        <f ca="1">31083.0052503773*(((RANDBETWEEN(3800,4910))))</f>
        <v>139314029.53219122</v>
      </c>
      <c r="B11543">
        <v>143778113.47595909</v>
      </c>
    </row>
    <row r="11544" spans="1:2" x14ac:dyDescent="0.25">
      <c r="A11544">
        <f ca="1">39748.5930881023*(((RANDBETWEEN(3800,4910))))</f>
        <v>184950203.63894007</v>
      </c>
      <c r="B11544">
        <v>176805258.81373137</v>
      </c>
    </row>
    <row r="11545" spans="1:2" x14ac:dyDescent="0.25">
      <c r="A11545">
        <f ca="1">41533.4270703042*(((RANDBETWEEN(3800,4910))))</f>
        <v>164264704.06305304</v>
      </c>
      <c r="B11545">
        <v>170761798.14458793</v>
      </c>
    </row>
    <row r="11546" spans="1:2" x14ac:dyDescent="0.25">
      <c r="A11546">
        <f ca="1">41265.0647005851*(((RANDBETWEEN(3800,4910))))</f>
        <v>188003634.77586594</v>
      </c>
      <c r="B11546">
        <v>179168387.49700603</v>
      </c>
    </row>
    <row r="11547" spans="1:2" x14ac:dyDescent="0.25">
      <c r="A11547">
        <f ca="1">33577.6271688368*(((RANDBETWEEN(3800,4910))))</f>
        <v>155598724.3003898</v>
      </c>
      <c r="B11547">
        <v>178002208.35564488</v>
      </c>
    </row>
    <row r="11548" spans="1:2" x14ac:dyDescent="0.25">
      <c r="A11548">
        <f ca="1">34891.3012413849*(((RANDBETWEEN(3800,4910))))</f>
        <v>155440747.03036976</v>
      </c>
      <c r="B11548">
        <v>178823040.48131341</v>
      </c>
    </row>
    <row r="11549" spans="1:2" x14ac:dyDescent="0.25">
      <c r="A11549">
        <f ca="1">36680.111657624*(((RANDBETWEEN(3800,4910))))</f>
        <v>164693701.34273162</v>
      </c>
      <c r="B11549">
        <v>143695607.18479145</v>
      </c>
    </row>
    <row r="11550" spans="1:2" x14ac:dyDescent="0.25">
      <c r="A11550">
        <f ca="1">37902.1027191441*(((RANDBETWEEN(3800,4910))))</f>
        <v>166087014.11528948</v>
      </c>
      <c r="B11550">
        <v>199568851.25642464</v>
      </c>
    </row>
    <row r="11551" spans="1:2" x14ac:dyDescent="0.25">
      <c r="A11551">
        <f ca="1">29067.8922942937*(((RANDBETWEEN(3800,4910))))</f>
        <v>111882317.44073632</v>
      </c>
      <c r="B11551">
        <v>144631678.62374997</v>
      </c>
    </row>
    <row r="11552" spans="1:2" x14ac:dyDescent="0.25">
      <c r="A11552">
        <f ca="1">35985.094807745*(((RANDBETWEEN(3800,4910))))</f>
        <v>155059773.52657309</v>
      </c>
      <c r="B11552">
        <v>150154942.22793838</v>
      </c>
    </row>
    <row r="11553" spans="1:2" x14ac:dyDescent="0.25">
      <c r="A11553">
        <f ca="1">30782.0436181324*(((RANDBETWEEN(3800,4910))))</f>
        <v>147846155.49788988</v>
      </c>
      <c r="B11553">
        <v>178582879.34942549</v>
      </c>
    </row>
    <row r="11554" spans="1:2" x14ac:dyDescent="0.25">
      <c r="A11554">
        <f ca="1">30059.3952938238*(((RANDBETWEEN(3800,4910))))</f>
        <v>116119444.02004136</v>
      </c>
      <c r="B11554">
        <v>170980343.69226208</v>
      </c>
    </row>
    <row r="11555" spans="1:2" x14ac:dyDescent="0.25">
      <c r="A11555">
        <f ca="1">29709.240224869*(((RANDBETWEEN(3800,4910))))</f>
        <v>122134686.56443644</v>
      </c>
      <c r="B11555">
        <v>173885735.89045337</v>
      </c>
    </row>
    <row r="11556" spans="1:2" x14ac:dyDescent="0.25">
      <c r="A11556">
        <f ca="1">32624.3640058353*(((RANDBETWEEN(3800,4910))))</f>
        <v>151474922.07909325</v>
      </c>
      <c r="B11556">
        <v>184555791.41417736</v>
      </c>
    </row>
    <row r="11557" spans="1:2" x14ac:dyDescent="0.25">
      <c r="A11557">
        <f ca="1">32429.7574963433*(((RANDBETWEEN(3800,4910))))</f>
        <v>148528289.33325225</v>
      </c>
      <c r="B11557">
        <v>147524234.72284728</v>
      </c>
    </row>
    <row r="11558" spans="1:2" x14ac:dyDescent="0.25">
      <c r="A11558">
        <f ca="1">30698.8482427551*(((RANDBETWEEN(3800,4910))))</f>
        <v>125865277.79529582</v>
      </c>
      <c r="B11558">
        <v>155153537.83027762</v>
      </c>
    </row>
    <row r="11559" spans="1:2" x14ac:dyDescent="0.25">
      <c r="A11559">
        <f ca="1">30261.6842883614*(((RANDBETWEEN(3800,4910))))</f>
        <v>141231280.57378247</v>
      </c>
      <c r="B11559">
        <v>146704959.61963421</v>
      </c>
    </row>
    <row r="11560" spans="1:2" x14ac:dyDescent="0.25">
      <c r="A11560">
        <f ca="1">31804.175199988*(((RANDBETWEEN(3800,4910))))</f>
        <v>130778768.4223507</v>
      </c>
      <c r="B11560">
        <v>172747767.67511207</v>
      </c>
    </row>
    <row r="11561" spans="1:2" x14ac:dyDescent="0.25">
      <c r="A11561">
        <f ca="1">32104.1376454717*(((RANDBETWEEN(3800,4910))))</f>
        <v>127421322.31487709</v>
      </c>
      <c r="B11561">
        <v>163326441.50313163</v>
      </c>
    </row>
    <row r="11562" spans="1:2" x14ac:dyDescent="0.25">
      <c r="A11562">
        <f ca="1">28995.4752408912*(((RANDBETWEEN(3800,4910))))</f>
        <v>125550407.79305878</v>
      </c>
      <c r="B11562">
        <v>145935659.44990426</v>
      </c>
    </row>
    <row r="11563" spans="1:2" x14ac:dyDescent="0.25">
      <c r="A11563">
        <f ca="1">32305.1306300063*(((RANDBETWEEN(3800,4910))))</f>
        <v>139558164.32162732</v>
      </c>
      <c r="B11563">
        <v>203235663.24792689</v>
      </c>
    </row>
    <row r="11564" spans="1:2" x14ac:dyDescent="0.25">
      <c r="A11564">
        <f ca="1">31945.8147679852*(((RANDBETWEEN(3800,4910))))</f>
        <v>156726167.25173524</v>
      </c>
      <c r="B11564">
        <v>159961455.26365098</v>
      </c>
    </row>
    <row r="11565" spans="1:2" x14ac:dyDescent="0.25">
      <c r="A11565">
        <f ca="1">35162.843534049*(((RANDBETWEEN(3800,4910))))</f>
        <v>164280804.99107698</v>
      </c>
      <c r="B11565">
        <v>177145275.03371596</v>
      </c>
    </row>
    <row r="11566" spans="1:2" x14ac:dyDescent="0.25">
      <c r="A11566">
        <f ca="1">29943.1323180908*(((RANDBETWEEN(3800,4910))))</f>
        <v>118484974.58268547</v>
      </c>
      <c r="B11566">
        <v>193202499.56914985</v>
      </c>
    </row>
    <row r="11567" spans="1:2" x14ac:dyDescent="0.25">
      <c r="A11567">
        <f ca="1">36551.9576094046*(((RANDBETWEEN(3800,4910))))</f>
        <v>150996136.88445038</v>
      </c>
      <c r="B11567">
        <v>173802939.52410465</v>
      </c>
    </row>
    <row r="11568" spans="1:2" x14ac:dyDescent="0.25">
      <c r="A11568">
        <f ca="1">29227.6099837635*(((RANDBETWEEN(3800,4910))))</f>
        <v>113578492.39690496</v>
      </c>
      <c r="B11568">
        <v>186330416.6738885</v>
      </c>
    </row>
    <row r="11569" spans="1:2" x14ac:dyDescent="0.25">
      <c r="A11569">
        <f ca="1">36895.0951830975*(((RANDBETWEEN(3800,4910))))</f>
        <v>164589019.61179796</v>
      </c>
      <c r="B11569">
        <v>145104375.67625147</v>
      </c>
    </row>
    <row r="11570" spans="1:2" x14ac:dyDescent="0.25">
      <c r="A11570">
        <f ca="1">29244.9621636648*(((RANDBETWEEN(3800,4910))))</f>
        <v>117681727.74658735</v>
      </c>
      <c r="B11570">
        <v>157454630.31680447</v>
      </c>
    </row>
    <row r="11571" spans="1:2" x14ac:dyDescent="0.25">
      <c r="A11571">
        <f ca="1">30272.7882739045*(((RANDBETWEEN(3800,4910))))</f>
        <v>141888558.63979021</v>
      </c>
      <c r="B11571">
        <v>194722707.95969191</v>
      </c>
    </row>
    <row r="11572" spans="1:2" x14ac:dyDescent="0.25">
      <c r="A11572">
        <f ca="1">30899.6263395293*(((RANDBETWEEN(3800,4910))))</f>
        <v>145042846.03775033</v>
      </c>
      <c r="B11572">
        <v>145724540.54675114</v>
      </c>
    </row>
    <row r="11573" spans="1:2" x14ac:dyDescent="0.25">
      <c r="A11573">
        <f ca="1">30876.4656712524*(((RANDBETWEEN(3800,4910))))</f>
        <v>129773785.21627387</v>
      </c>
      <c r="B11573">
        <v>203290281.77520198</v>
      </c>
    </row>
    <row r="11574" spans="1:2" x14ac:dyDescent="0.25">
      <c r="A11574">
        <f ca="1">31550.2947664889*(((RANDBETWEEN(3800,4910))))</f>
        <v>144121746.49332124</v>
      </c>
      <c r="B11574">
        <v>165030872.6897552</v>
      </c>
    </row>
    <row r="11575" spans="1:2" x14ac:dyDescent="0.25">
      <c r="A11575">
        <f ca="1">34677.651779791*(((RANDBETWEEN(3800,4910))))</f>
        <v>146235657.55537853</v>
      </c>
      <c r="B11575">
        <v>160100628.37079</v>
      </c>
    </row>
    <row r="11576" spans="1:2" x14ac:dyDescent="0.25">
      <c r="A11576">
        <f ca="1">34668.0085256613*(((RANDBETWEEN(3800,4910))))</f>
        <v>144184247.45822543</v>
      </c>
      <c r="B11576">
        <v>178024955.14644814</v>
      </c>
    </row>
    <row r="11577" spans="1:2" x14ac:dyDescent="0.25">
      <c r="A11577">
        <f ca="1">30927.9638064597*(((RANDBETWEEN(3800,4910))))</f>
        <v>142144921.65448859</v>
      </c>
      <c r="B11577">
        <v>190568269.25226605</v>
      </c>
    </row>
    <row r="11578" spans="1:2" x14ac:dyDescent="0.25">
      <c r="A11578">
        <f ca="1">31476.3384163441*(((RANDBETWEEN(3800,4910))))</f>
        <v>143595055.855362</v>
      </c>
      <c r="B11578">
        <v>160775965.40790588</v>
      </c>
    </row>
    <row r="11579" spans="1:2" x14ac:dyDescent="0.25">
      <c r="A11579">
        <f ca="1">35904.9145344278*(((RANDBETWEEN(3800,4910))))</f>
        <v>152200932.7114394</v>
      </c>
      <c r="B11579">
        <v>161530832.39035022</v>
      </c>
    </row>
    <row r="11580" spans="1:2" x14ac:dyDescent="0.25">
      <c r="A11580">
        <f ca="1">31154.20918404*(((RANDBETWEEN(3800,4910))))</f>
        <v>120535635.33305062</v>
      </c>
      <c r="B11580">
        <v>190923651.82395461</v>
      </c>
    </row>
    <row r="11581" spans="1:2" x14ac:dyDescent="0.25">
      <c r="A11581">
        <f ca="1">28932.7795302844*(((RANDBETWEEN(3800,4910))))</f>
        <v>115731118.12113777</v>
      </c>
      <c r="B11581">
        <v>159092567.8319281</v>
      </c>
    </row>
    <row r="11582" spans="1:2" x14ac:dyDescent="0.25">
      <c r="A11582">
        <f ca="1">33547.4375389761*(((RANDBETWEEN(3800,4910))))</f>
        <v>131036291.0272406</v>
      </c>
      <c r="B11582">
        <v>164485989.82868549</v>
      </c>
    </row>
    <row r="11583" spans="1:2" x14ac:dyDescent="0.25">
      <c r="A11583">
        <f ca="1">32399.4480063755*(((RANDBETWEEN(3800,4910))))</f>
        <v>130278180.43363594</v>
      </c>
      <c r="B11583">
        <v>192610175.86175719</v>
      </c>
    </row>
    <row r="11584" spans="1:2" x14ac:dyDescent="0.25">
      <c r="A11584">
        <f ca="1">36168.2179772016*(((RANDBETWEEN(3800,4910))))</f>
        <v>170207633.80071077</v>
      </c>
      <c r="B11584">
        <v>156516666.01894885</v>
      </c>
    </row>
    <row r="11585" spans="1:2" x14ac:dyDescent="0.25">
      <c r="A11585">
        <f ca="1">31717.8936621748*(((RANDBETWEEN(3800,4910))))</f>
        <v>137465351.13186562</v>
      </c>
      <c r="B11585">
        <v>187787674.95249909</v>
      </c>
    </row>
    <row r="11586" spans="1:2" x14ac:dyDescent="0.25">
      <c r="A11586">
        <f ca="1">29336.0054857129*(((RANDBETWEEN(3800,4910))))</f>
        <v>135884377.40982196</v>
      </c>
      <c r="B11586">
        <v>155468658.10086057</v>
      </c>
    </row>
    <row r="11587" spans="1:2" x14ac:dyDescent="0.25">
      <c r="A11587">
        <f ca="1">39372.1187980093*(((RANDBETWEEN(3800,4910))))</f>
        <v>162488734.27938443</v>
      </c>
      <c r="B11587">
        <v>157274148.40838918</v>
      </c>
    </row>
    <row r="11588" spans="1:2" x14ac:dyDescent="0.25">
      <c r="A11588">
        <f ca="1">39520.3663529267*(((RANDBETWEEN(3800,4910))))</f>
        <v>169226208.72323209</v>
      </c>
      <c r="B11588">
        <v>184768195.73250479</v>
      </c>
    </row>
    <row r="11589" spans="1:2" x14ac:dyDescent="0.25">
      <c r="A11589">
        <f ca="1">32706.5224480505*(((RANDBETWEEN(3800,4910))))</f>
        <v>146786872.7468507</v>
      </c>
      <c r="B11589">
        <v>147819576.64615405</v>
      </c>
    </row>
    <row r="11590" spans="1:2" x14ac:dyDescent="0.25">
      <c r="A11590">
        <f ca="1">31167.2783399841*(((RANDBETWEEN(3800,4910))))</f>
        <v>126196309.9985957</v>
      </c>
      <c r="B11590">
        <v>164375761.0943898</v>
      </c>
    </row>
    <row r="11591" spans="1:2" x14ac:dyDescent="0.25">
      <c r="A11591">
        <f ca="1">40235.8377392021*(((RANDBETWEEN(3800,4910))))</f>
        <v>178204525.34692615</v>
      </c>
      <c r="B11591">
        <v>144794234.38287273</v>
      </c>
    </row>
    <row r="11592" spans="1:2" x14ac:dyDescent="0.25">
      <c r="A11592">
        <f ca="1">32355.5607874481*(((RANDBETWEEN(3800,4910))))</f>
        <v>131978332.45200063</v>
      </c>
      <c r="B11592">
        <v>172679075.84295845</v>
      </c>
    </row>
    <row r="11593" spans="1:2" x14ac:dyDescent="0.25">
      <c r="A11593">
        <f ca="1">35489.9097171623*(((RANDBETWEEN(3800,4910))))</f>
        <v>155765213.74862522</v>
      </c>
      <c r="B11593">
        <v>201218632.13607019</v>
      </c>
    </row>
    <row r="11594" spans="1:2" x14ac:dyDescent="0.25">
      <c r="A11594">
        <f ca="1">31156.9896705618*(((RANDBETWEEN(3800,4910))))</f>
        <v>132915717.93461685</v>
      </c>
      <c r="B11594">
        <v>143588862.80302432</v>
      </c>
    </row>
    <row r="11595" spans="1:2" x14ac:dyDescent="0.25">
      <c r="A11595">
        <f ca="1">33587.7342448715*(((RANDBETWEEN(3800,4910))))</f>
        <v>158164640.55909985</v>
      </c>
      <c r="B11595">
        <v>146892079.86994693</v>
      </c>
    </row>
    <row r="11596" spans="1:2" x14ac:dyDescent="0.25">
      <c r="A11596">
        <f ca="1">31407.4755241854*(((RANDBETWEEN(3800,4910))))</f>
        <v>120259223.78210601</v>
      </c>
      <c r="B11596">
        <v>152645275.89364153</v>
      </c>
    </row>
    <row r="11597" spans="1:2" x14ac:dyDescent="0.25">
      <c r="A11597">
        <f ca="1">34010.5679313264*(((RANDBETWEEN(3800,4910))))</f>
        <v>138661085.45601755</v>
      </c>
      <c r="B11597">
        <v>146460559.14047313</v>
      </c>
    </row>
    <row r="11598" spans="1:2" x14ac:dyDescent="0.25">
      <c r="A11598">
        <f ca="1">30978.0064099605*(((RANDBETWEEN(3800,4910))))</f>
        <v>126204398.11417888</v>
      </c>
      <c r="B11598">
        <v>164747858.7689718</v>
      </c>
    </row>
    <row r="11599" spans="1:2" x14ac:dyDescent="0.25">
      <c r="A11599">
        <f ca="1">29450.0486331496*(((RANDBETWEEN(3800,4910))))</f>
        <v>118035794.92166342</v>
      </c>
      <c r="B11599">
        <v>196331085.59993768</v>
      </c>
    </row>
    <row r="11600" spans="1:2" x14ac:dyDescent="0.25">
      <c r="A11600">
        <f ca="1">33537.894966861*(((RANDBETWEEN(3800,4910))))</f>
        <v>143039122.0336622</v>
      </c>
      <c r="B11600">
        <v>158009128.63194552</v>
      </c>
    </row>
    <row r="11601" spans="1:2" x14ac:dyDescent="0.25">
      <c r="A11601">
        <f ca="1">32118.7561823892*(((RANDBETWEEN(3800,4910))))</f>
        <v>156257748.82732329</v>
      </c>
      <c r="B11601">
        <v>147570703.62062103</v>
      </c>
    </row>
    <row r="11602" spans="1:2" x14ac:dyDescent="0.25">
      <c r="A11602">
        <f ca="1">31481.7073641493*(((RANDBETWEEN(3800,4910))))</f>
        <v>150388116.07854137</v>
      </c>
      <c r="B11602">
        <v>156553204.42915004</v>
      </c>
    </row>
    <row r="11603" spans="1:2" x14ac:dyDescent="0.25">
      <c r="A11603">
        <f ca="1">35728.8937056727*(((RANDBETWEEN(3800,4910))))</f>
        <v>155277772.04485372</v>
      </c>
      <c r="B11603">
        <v>178474427.2564449</v>
      </c>
    </row>
    <row r="11604" spans="1:2" x14ac:dyDescent="0.25">
      <c r="A11604">
        <f ca="1">30480.379794761*(((RANDBETWEEN(3800,4910))))</f>
        <v>149323380.6145342</v>
      </c>
      <c r="B11604">
        <v>175510996.47293347</v>
      </c>
    </row>
    <row r="11605" spans="1:2" x14ac:dyDescent="0.25">
      <c r="A11605">
        <f ca="1">38533.5413902437*(((RANDBETWEEN(3800,4910))))</f>
        <v>159413260.73143807</v>
      </c>
      <c r="B11605">
        <v>170142869.90115657</v>
      </c>
    </row>
    <row r="11606" spans="1:2" x14ac:dyDescent="0.25">
      <c r="A11606">
        <f ca="1">31462.7674531285*(((RANDBETWEEN(3800,4910))))</f>
        <v>122767718.60210738</v>
      </c>
      <c r="B11606">
        <v>148505077.71859145</v>
      </c>
    </row>
    <row r="11607" spans="1:2" x14ac:dyDescent="0.25">
      <c r="A11607">
        <f ca="1">40971.1265021047*(((RANDBETWEEN(3800,4910))))</f>
        <v>156591645.49104413</v>
      </c>
      <c r="B11607">
        <v>182604682.35502386</v>
      </c>
    </row>
    <row r="11608" spans="1:2" x14ac:dyDescent="0.25">
      <c r="A11608">
        <f ca="1">31186.3414613641*(((RANDBETWEEN(3800,4910))))</f>
        <v>136003635.11300874</v>
      </c>
      <c r="B11608">
        <v>152191534.56777596</v>
      </c>
    </row>
    <row r="11609" spans="1:2" x14ac:dyDescent="0.25">
      <c r="A11609">
        <f ca="1">31113.9827014815*(((RANDBETWEEN(3800,4910))))</f>
        <v>149969396.62114105</v>
      </c>
      <c r="B11609">
        <v>201244381.04555485</v>
      </c>
    </row>
    <row r="11610" spans="1:2" x14ac:dyDescent="0.25">
      <c r="A11610">
        <f ca="1">27899.5952671455*(((RANDBETWEEN(3800,4910))))</f>
        <v>119019673.40964264</v>
      </c>
      <c r="B11610">
        <v>171050336.54082009</v>
      </c>
    </row>
    <row r="11611" spans="1:2" x14ac:dyDescent="0.25">
      <c r="A11611">
        <f ca="1">36790.6826347777*(((RANDBETWEEN(3800,4910))))</f>
        <v>166441048.23973423</v>
      </c>
      <c r="B11611">
        <v>203440019.68961537</v>
      </c>
    </row>
    <row r="11612" spans="1:2" x14ac:dyDescent="0.25">
      <c r="A11612">
        <f ca="1">31528.9580986407*(((RANDBETWEEN(3800,4910))))</f>
        <v>135259230.24316871</v>
      </c>
      <c r="B11612">
        <v>177480876.15887582</v>
      </c>
    </row>
    <row r="11613" spans="1:2" x14ac:dyDescent="0.25">
      <c r="A11613">
        <f ca="1">31258.3119558481*(((RANDBETWEEN(3800,4910))))</f>
        <v>130628485.66348909</v>
      </c>
      <c r="B11613">
        <v>158806437.21051377</v>
      </c>
    </row>
    <row r="11614" spans="1:2" x14ac:dyDescent="0.25">
      <c r="A11614">
        <f ca="1">39106.3077389284*(((RANDBETWEEN(3800,4910))))</f>
        <v>180632035.44611016</v>
      </c>
      <c r="B11614">
        <v>170340160.34764132</v>
      </c>
    </row>
    <row r="11615" spans="1:2" x14ac:dyDescent="0.25">
      <c r="A11615">
        <f ca="1">28742.5294575296*(((RANDBETWEEN(3800,4910))))</f>
        <v>138883902.33878309</v>
      </c>
      <c r="B11615">
        <v>174478061.75958368</v>
      </c>
    </row>
    <row r="11616" spans="1:2" x14ac:dyDescent="0.25">
      <c r="A11616">
        <f ca="1">29315.8274328988*(((RANDBETWEEN(3800,4910))))</f>
        <v>117673731.31565584</v>
      </c>
      <c r="B11616">
        <v>175078581.84154665</v>
      </c>
    </row>
    <row r="11617" spans="1:2" x14ac:dyDescent="0.25">
      <c r="A11617">
        <f ca="1">32011.4632775551*(((RANDBETWEEN(3800,4910))))</f>
        <v>134031996.74312323</v>
      </c>
      <c r="B11617">
        <v>197155991.46012571</v>
      </c>
    </row>
    <row r="11618" spans="1:2" x14ac:dyDescent="0.25">
      <c r="A11618">
        <f ca="1">38527.2196193279*(((RANDBETWEEN(3800,4910))))</f>
        <v>161583159.08346117</v>
      </c>
      <c r="B11618">
        <v>163879341.49680173</v>
      </c>
    </row>
    <row r="11619" spans="1:2" x14ac:dyDescent="0.25">
      <c r="A11619">
        <f ca="1">32736.2788351093*(((RANDBETWEEN(3800,4910))))</f>
        <v>158345380.72542357</v>
      </c>
      <c r="B11619">
        <v>152283792.49978235</v>
      </c>
    </row>
    <row r="11620" spans="1:2" x14ac:dyDescent="0.25">
      <c r="A11620">
        <f ca="1">36335.0783597199*(((RANDBETWEEN(3800,4910))))</f>
        <v>145485653.75231862</v>
      </c>
      <c r="B11620">
        <v>187148250.7489053</v>
      </c>
    </row>
    <row r="11621" spans="1:2" x14ac:dyDescent="0.25">
      <c r="A11621">
        <f ca="1">31470.0056155546*(((RANDBETWEEN(3800,4910))))</f>
        <v>129499073.10800736</v>
      </c>
      <c r="B11621">
        <v>155154654.66019428</v>
      </c>
    </row>
    <row r="11622" spans="1:2" x14ac:dyDescent="0.25">
      <c r="A11622">
        <f ca="1">34354.704573596*(((RANDBETWEEN(3800,4910))))</f>
        <v>136456886.56632349</v>
      </c>
      <c r="B11622">
        <v>151963467.13293907</v>
      </c>
    </row>
    <row r="11623" spans="1:2" x14ac:dyDescent="0.25">
      <c r="A11623">
        <f ca="1">39140.6158093339*(((RANDBETWEEN(3800,4910))))</f>
        <v>163490352.23558766</v>
      </c>
      <c r="B11623">
        <v>153254168.68458891</v>
      </c>
    </row>
    <row r="11624" spans="1:2" x14ac:dyDescent="0.25">
      <c r="A11624">
        <f ca="1">31239.66358479*(((RANDBETWEEN(3800,4910))))</f>
        <v>128957331.27801292</v>
      </c>
      <c r="B11624">
        <v>143507203.95503628</v>
      </c>
    </row>
    <row r="11625" spans="1:2" x14ac:dyDescent="0.25">
      <c r="A11625">
        <f ca="1">32395.8498341738*(((RANDBETWEEN(3800,4910))))</f>
        <v>155143724.85585815</v>
      </c>
      <c r="B11625">
        <v>187397995.98584369</v>
      </c>
    </row>
    <row r="11626" spans="1:2" x14ac:dyDescent="0.25">
      <c r="A11626">
        <f ca="1">30712.605434149*(((RANDBETWEEN(3800,4910))))</f>
        <v>135442589.96459731</v>
      </c>
      <c r="B11626">
        <v>162740122.9776997</v>
      </c>
    </row>
    <row r="11627" spans="1:2" x14ac:dyDescent="0.25">
      <c r="A11627">
        <f ca="1">35119.8409425483*(((RANDBETWEEN(3800,4910))))</f>
        <v>163061421.49625161</v>
      </c>
      <c r="B11627">
        <v>150996568.42983407</v>
      </c>
    </row>
    <row r="11628" spans="1:2" x14ac:dyDescent="0.25">
      <c r="A11628">
        <f ca="1">38434.7806156393*(((RANDBETWEEN(3800,4910))))</f>
        <v>172341556.28052664</v>
      </c>
      <c r="B11628">
        <v>146410883.31804976</v>
      </c>
    </row>
    <row r="11629" spans="1:2" x14ac:dyDescent="0.25">
      <c r="A11629">
        <f ca="1">31328.4146838151*(((RANDBETWEEN(3800,4910))))</f>
        <v>121052994.33826137</v>
      </c>
      <c r="B11629">
        <v>147838246.49798387</v>
      </c>
    </row>
    <row r="11630" spans="1:2" x14ac:dyDescent="0.25">
      <c r="A11630">
        <f ca="1">29791.3491314402*(((RANDBETWEEN(3800,4910))))</f>
        <v>114815859.55257067</v>
      </c>
      <c r="B11630">
        <v>148539520.251908</v>
      </c>
    </row>
    <row r="11631" spans="1:2" x14ac:dyDescent="0.25">
      <c r="A11631">
        <f ca="1">32486.5878295663*(((RANDBETWEEN(3800,4910))))</f>
        <v>158891901.07440871</v>
      </c>
      <c r="B11631">
        <v>202913490.40889364</v>
      </c>
    </row>
    <row r="11632" spans="1:2" x14ac:dyDescent="0.25">
      <c r="A11632">
        <f ca="1">31533.2330249016*(((RANDBETWEEN(3800,4910))))</f>
        <v>146471867.40066782</v>
      </c>
      <c r="B11632">
        <v>199917148.43565425</v>
      </c>
    </row>
    <row r="11633" spans="1:2" x14ac:dyDescent="0.25">
      <c r="A11633">
        <f ca="1">40951.3362642752*(((RANDBETWEEN(3800,4910))))</f>
        <v>164460566.43732911</v>
      </c>
      <c r="B11633">
        <v>147157573.70910192</v>
      </c>
    </row>
    <row r="11634" spans="1:2" x14ac:dyDescent="0.25">
      <c r="A11634">
        <f ca="1">39160.3125713004*(((RANDBETWEEN(3800,4910))))</f>
        <v>187852019.40452787</v>
      </c>
      <c r="B11634">
        <v>193017877.05823612</v>
      </c>
    </row>
    <row r="11635" spans="1:2" x14ac:dyDescent="0.25">
      <c r="A11635">
        <f ca="1">43010.6288019935*(((RANDBETWEEN(3800,4910))))</f>
        <v>209117677.23529226</v>
      </c>
      <c r="B11635">
        <v>177853357.68611979</v>
      </c>
    </row>
    <row r="11636" spans="1:2" x14ac:dyDescent="0.25">
      <c r="A11636">
        <f ca="1">32241.8439634185*(((RANDBETWEEN(3800,4910))))</f>
        <v>151375457.40824971</v>
      </c>
      <c r="B11636">
        <v>196386324.15707654</v>
      </c>
    </row>
    <row r="11637" spans="1:2" x14ac:dyDescent="0.25">
      <c r="A11637">
        <f ca="1">32332.570988013*(((RANDBETWEEN(3800,4910))))</f>
        <v>125288712.57855044</v>
      </c>
      <c r="B11637">
        <v>184806878.09671691</v>
      </c>
    </row>
    <row r="11638" spans="1:2" x14ac:dyDescent="0.25">
      <c r="A11638">
        <f ca="1">34981.5613596092*(((RANDBETWEEN(3800,4910))))</f>
        <v>147762115.18298933</v>
      </c>
      <c r="B11638">
        <v>171439192.72265086</v>
      </c>
    </row>
    <row r="11639" spans="1:2" x14ac:dyDescent="0.25">
      <c r="A11639">
        <f ca="1">31738.3733466353*(((RANDBETWEEN(3800,4910))))</f>
        <v>125810911.94606219</v>
      </c>
      <c r="B11639">
        <v>171755467.39534166</v>
      </c>
    </row>
    <row r="11640" spans="1:2" x14ac:dyDescent="0.25">
      <c r="A11640">
        <f ca="1">32008.7401203465*(((RANDBETWEEN(3800,4910))))</f>
        <v>138821905.90194273</v>
      </c>
      <c r="B11640">
        <v>152989421.41344905</v>
      </c>
    </row>
    <row r="11641" spans="1:2" x14ac:dyDescent="0.25">
      <c r="A11641">
        <f ca="1">30895.2499322181*(((RANDBETWEEN(3800,4910))))</f>
        <v>131304812.21192692</v>
      </c>
      <c r="B11641">
        <v>144323033.88389257</v>
      </c>
    </row>
    <row r="11642" spans="1:2" x14ac:dyDescent="0.25">
      <c r="A11642">
        <f ca="1">31963.7192976328*(((RANDBETWEEN(3800,4910))))</f>
        <v>152243195.01462504</v>
      </c>
      <c r="B11642">
        <v>179887172.35642391</v>
      </c>
    </row>
    <row r="11643" spans="1:2" x14ac:dyDescent="0.25">
      <c r="A11643">
        <f ca="1">39183.9949903276*(((RANDBETWEEN(3800,4910))))</f>
        <v>173114889.8672674</v>
      </c>
      <c r="B11643">
        <v>183253132.5705204</v>
      </c>
    </row>
    <row r="11644" spans="1:2" x14ac:dyDescent="0.25">
      <c r="A11644">
        <f ca="1">40524.0018580787*(((RANDBETWEEN(3800,4910))))</f>
        <v>184181588.44496772</v>
      </c>
      <c r="B11644">
        <v>190608754.0712643</v>
      </c>
    </row>
    <row r="11645" spans="1:2" x14ac:dyDescent="0.25">
      <c r="A11645">
        <f ca="1">36642.3342389185*(((RANDBETWEEN(3800,4910))))</f>
        <v>146605979.28991306</v>
      </c>
      <c r="B11645">
        <v>145967267.14763102</v>
      </c>
    </row>
    <row r="11646" spans="1:2" x14ac:dyDescent="0.25">
      <c r="A11646">
        <f ca="1">29312.6305156342*(((RANDBETWEEN(3800,4910))))</f>
        <v>137183110.81316799</v>
      </c>
      <c r="B11646">
        <v>151993133.56571633</v>
      </c>
    </row>
    <row r="11647" spans="1:2" x14ac:dyDescent="0.25">
      <c r="A11647">
        <f ca="1">32556.0327840673*(((RANDBETWEEN(3800,4910))))</f>
        <v>139697936.6764327</v>
      </c>
      <c r="B11647">
        <v>155856140.78753313</v>
      </c>
    </row>
    <row r="11648" spans="1:2" x14ac:dyDescent="0.25">
      <c r="A11648">
        <f ca="1">32591.622602381*(((RANDBETWEEN(3800,4910))))</f>
        <v>156211647.13321212</v>
      </c>
      <c r="B11648">
        <v>162855093.62246895</v>
      </c>
    </row>
    <row r="11649" spans="1:2" x14ac:dyDescent="0.25">
      <c r="A11649">
        <f ca="1">30040.9832022795*(((RANDBETWEEN(3800,4910))))</f>
        <v>127373768.77766496</v>
      </c>
      <c r="B11649">
        <v>151861057.11125037</v>
      </c>
    </row>
    <row r="11650" spans="1:2" x14ac:dyDescent="0.25">
      <c r="A11650">
        <f ca="1">39634.9657682706*(((RANDBETWEEN(3800,4910))))</f>
        <v>158222783.34693646</v>
      </c>
      <c r="B11650">
        <v>170255916.93613338</v>
      </c>
    </row>
    <row r="11651" spans="1:2" x14ac:dyDescent="0.25">
      <c r="A11651">
        <f ca="1">35060.3854817244*(((RANDBETWEEN(3800,4910))))</f>
        <v>144378667.41374102</v>
      </c>
      <c r="B11651">
        <v>155933191.60584986</v>
      </c>
    </row>
    <row r="11652" spans="1:2" x14ac:dyDescent="0.25">
      <c r="A11652">
        <f ca="1">35429.6054539027*(((RANDBETWEEN(3800,4910))))</f>
        <v>160460683.10072541</v>
      </c>
      <c r="B11652">
        <v>159980632.07092607</v>
      </c>
    </row>
    <row r="11653" spans="1:2" x14ac:dyDescent="0.25">
      <c r="A11653">
        <f ca="1">32003.7426730898*(((RANDBETWEEN(3800,4910))))</f>
        <v>145713040.39057794</v>
      </c>
      <c r="B11653">
        <v>144069264.7674363</v>
      </c>
    </row>
    <row r="11654" spans="1:2" x14ac:dyDescent="0.25">
      <c r="A11654">
        <f ca="1">30883.5624391957*(((RANDBETWEEN(3800,4910))))</f>
        <v>148210216.14570004</v>
      </c>
      <c r="B11654">
        <v>172669995.50139761</v>
      </c>
    </row>
    <row r="11655" spans="1:2" x14ac:dyDescent="0.25">
      <c r="A11655">
        <f ca="1">36553.1635695248*(((RANDBETWEEN(3800,4910))))</f>
        <v>164269917.08144426</v>
      </c>
      <c r="B11655">
        <v>157161193.68854681</v>
      </c>
    </row>
    <row r="11656" spans="1:2" x14ac:dyDescent="0.25">
      <c r="A11656">
        <f ca="1">38132.3245772204*(((RANDBETWEEN(3800,4910))))</f>
        <v>156647589.36322156</v>
      </c>
      <c r="B11656">
        <v>185937792.66816437</v>
      </c>
    </row>
    <row r="11657" spans="1:2" x14ac:dyDescent="0.25">
      <c r="A11657">
        <f ca="1">31929.9552544088*(((RANDBETWEEN(3800,4910))))</f>
        <v>140172503.56685472</v>
      </c>
      <c r="B11657">
        <v>194730687.17898983</v>
      </c>
    </row>
    <row r="11658" spans="1:2" x14ac:dyDescent="0.25">
      <c r="A11658">
        <f ca="1">31683.8442439523*(((RANDBETWEEN(3800,4910))))</f>
        <v>148914067.94657603</v>
      </c>
      <c r="B11658">
        <v>163538188.28491041</v>
      </c>
    </row>
    <row r="11659" spans="1:2" x14ac:dyDescent="0.25">
      <c r="A11659">
        <f ca="1">31188.2938918837*(((RANDBETWEEN(3800,4910))))</f>
        <v>132955696.86110023</v>
      </c>
      <c r="B11659">
        <v>199977033.78719014</v>
      </c>
    </row>
    <row r="11660" spans="1:2" x14ac:dyDescent="0.25">
      <c r="A11660">
        <f ca="1">37893.3422506353*(((RANDBETWEEN(3800,4910))))</f>
        <v>151649155.6870423</v>
      </c>
      <c r="B11660">
        <v>176470253.17659605</v>
      </c>
    </row>
    <row r="11661" spans="1:2" x14ac:dyDescent="0.25">
      <c r="A11661">
        <f ca="1">36640.2225184894*(((RANDBETWEEN(3800,4910))))</f>
        <v>164184837.10535112</v>
      </c>
      <c r="B11661">
        <v>166832802.77737981</v>
      </c>
    </row>
    <row r="11662" spans="1:2" x14ac:dyDescent="0.25">
      <c r="A11662">
        <f ca="1">36165.4699412223*(((RANDBETWEEN(3800,4910))))</f>
        <v>170918010.94221652</v>
      </c>
      <c r="B11662">
        <v>186502158.82316881</v>
      </c>
    </row>
    <row r="11663" spans="1:2" x14ac:dyDescent="0.25">
      <c r="A11663">
        <f ca="1">32955.6031511693*(((RANDBETWEEN(3800,4910))))</f>
        <v>139270378.91684178</v>
      </c>
      <c r="B11663">
        <v>149231250.02622384</v>
      </c>
    </row>
    <row r="11664" spans="1:2" x14ac:dyDescent="0.25">
      <c r="A11664">
        <f ca="1">32784.0080487442*(((RANDBETWEEN(3800,4910))))</f>
        <v>149921268.80690727</v>
      </c>
      <c r="B11664">
        <v>173424251.37890607</v>
      </c>
    </row>
    <row r="11665" spans="1:2" x14ac:dyDescent="0.25">
      <c r="A11665">
        <f ca="1">33423.7080540672*(((RANDBETWEEN(3800,4910))))</f>
        <v>143220589.01167816</v>
      </c>
      <c r="B11665">
        <v>176376031.69961333</v>
      </c>
    </row>
    <row r="11666" spans="1:2" x14ac:dyDescent="0.25">
      <c r="A11666">
        <f ca="1">30429.3169514696*(((RANDBETWEEN(3800,4910))))</f>
        <v>139913999.34285742</v>
      </c>
      <c r="B11666">
        <v>199267026.63444391</v>
      </c>
    </row>
    <row r="11667" spans="1:2" x14ac:dyDescent="0.25">
      <c r="A11667">
        <f ca="1">28459.1242708233*(((RANDBETWEEN(3800,4910))))</f>
        <v>122573448.23443604</v>
      </c>
      <c r="B11667">
        <v>159432558.20503694</v>
      </c>
    </row>
    <row r="11668" spans="1:2" x14ac:dyDescent="0.25">
      <c r="A11668">
        <f ca="1">37368.690257334*(((RANDBETWEEN(3800,4910))))</f>
        <v>159265357.87675744</v>
      </c>
      <c r="B11668">
        <v>190666785.55768147</v>
      </c>
    </row>
    <row r="11669" spans="1:2" x14ac:dyDescent="0.25">
      <c r="A11669">
        <f ca="1">35300.1637341359*(((RANDBETWEEN(3800,4910))))</f>
        <v>134528923.99079177</v>
      </c>
      <c r="B11669">
        <v>158660246.58165863</v>
      </c>
    </row>
    <row r="11670" spans="1:2" x14ac:dyDescent="0.25">
      <c r="A11670">
        <f ca="1">37043.2855380931*(((RANDBETWEEN(3800,4910))))</f>
        <v>167250434.2044903</v>
      </c>
      <c r="B11670">
        <v>145780732.55227616</v>
      </c>
    </row>
    <row r="11671" spans="1:2" x14ac:dyDescent="0.25">
      <c r="A11671">
        <f ca="1">28464.0329662402*(((RANDBETWEEN(3800,4910))))</f>
        <v>113941523.9638595</v>
      </c>
      <c r="B11671">
        <v>145362931.85205677</v>
      </c>
    </row>
    <row r="11672" spans="1:2" x14ac:dyDescent="0.25">
      <c r="A11672">
        <f ca="1">31260.7406664362*(((RANDBETWEEN(3800,4910))))</f>
        <v>148738604.09090361</v>
      </c>
      <c r="B11672">
        <v>168783495.82104358</v>
      </c>
    </row>
    <row r="11673" spans="1:2" x14ac:dyDescent="0.25">
      <c r="A11673">
        <f ca="1">41616.1710298876*(((RANDBETWEEN(3800,4910))))</f>
        <v>178242060.52100867</v>
      </c>
      <c r="B11673">
        <v>190091834.93240309</v>
      </c>
    </row>
    <row r="11674" spans="1:2" x14ac:dyDescent="0.25">
      <c r="A11674">
        <f ca="1">29125.4814333913*(((RANDBETWEEN(3800,4910))))</f>
        <v>118220329.1381353</v>
      </c>
      <c r="B11674">
        <v>159970275.98905528</v>
      </c>
    </row>
    <row r="11675" spans="1:2" x14ac:dyDescent="0.25">
      <c r="A11675">
        <f ca="1">31001.6105677427*(((RANDBETWEEN(3800,4910))))</f>
        <v>149303756.49424893</v>
      </c>
      <c r="B11675">
        <v>150000521.41275918</v>
      </c>
    </row>
    <row r="11676" spans="1:2" x14ac:dyDescent="0.25">
      <c r="A11676">
        <f ca="1">33064.2203754362*(((RANDBETWEEN(3800,4910))))</f>
        <v>159634055.97260594</v>
      </c>
      <c r="B11676">
        <v>185568054.30254266</v>
      </c>
    </row>
    <row r="11677" spans="1:2" x14ac:dyDescent="0.25">
      <c r="A11677">
        <f ca="1">36705.4131755707*(((RANDBETWEEN(3800,4910))))</f>
        <v>167596916.5596559</v>
      </c>
      <c r="B11677">
        <v>147130027.16635334</v>
      </c>
    </row>
    <row r="11678" spans="1:2" x14ac:dyDescent="0.25">
      <c r="A11678">
        <f ca="1">41781.2461191015*(((RANDBETWEEN(3800,4910))))</f>
        <v>168169515.62938347</v>
      </c>
      <c r="B11678">
        <v>158079742.37590548</v>
      </c>
    </row>
    <row r="11679" spans="1:2" x14ac:dyDescent="0.25">
      <c r="A11679">
        <f ca="1">38393.6706645372*(((RANDBETWEEN(3800,4910))))</f>
        <v>156454207.95798925</v>
      </c>
      <c r="B11679">
        <v>142940480.20148107</v>
      </c>
    </row>
    <row r="11680" spans="1:2" x14ac:dyDescent="0.25">
      <c r="A11680">
        <f ca="1">32730.5621756021*(((RANDBETWEEN(3800,4910))))</f>
        <v>132722429.62206636</v>
      </c>
      <c r="B11680">
        <v>153924269.10506433</v>
      </c>
    </row>
    <row r="11681" spans="1:2" x14ac:dyDescent="0.25">
      <c r="A11681">
        <f ca="1">28844.6275378303*(((RANDBETWEEN(3800,4910))))</f>
        <v>137358116.3351478</v>
      </c>
      <c r="B11681">
        <v>178556072.48664525</v>
      </c>
    </row>
    <row r="11682" spans="1:2" x14ac:dyDescent="0.25">
      <c r="A11682">
        <f ca="1">32654.1458620879*(((RANDBETWEEN(3800,4910))))</f>
        <v>156772554.28388402</v>
      </c>
      <c r="B11682">
        <v>164119429.91860372</v>
      </c>
    </row>
    <row r="11683" spans="1:2" x14ac:dyDescent="0.25">
      <c r="A11683">
        <f ca="1">28381.8304529486*(((RANDBETWEEN(3800,4910))))</f>
        <v>129591437.84816326</v>
      </c>
      <c r="B11683">
        <v>176894712.82652065</v>
      </c>
    </row>
    <row r="11684" spans="1:2" x14ac:dyDescent="0.25">
      <c r="A11684">
        <f ca="1">32051.146874927*(((RANDBETWEEN(3800,4910))))</f>
        <v>140159665.28405577</v>
      </c>
      <c r="B11684">
        <v>148801887.55348542</v>
      </c>
    </row>
    <row r="11685" spans="1:2" x14ac:dyDescent="0.25">
      <c r="A11685">
        <f ca="1">29121.7685315035*(((RANDBETWEEN(3800,4910))))</f>
        <v>125893405.36168967</v>
      </c>
      <c r="B11685">
        <v>172588593.83651951</v>
      </c>
    </row>
    <row r="11686" spans="1:2" x14ac:dyDescent="0.25">
      <c r="A11686">
        <f ca="1">35417.8635626602*(((RANDBETWEEN(3800,4910))))</f>
        <v>157396985.67246211</v>
      </c>
      <c r="B11686">
        <v>173369031.22082171</v>
      </c>
    </row>
    <row r="11687" spans="1:2" x14ac:dyDescent="0.25">
      <c r="A11687">
        <f ca="1">28864.283733001*(((RANDBETWEEN(3800,4910))))</f>
        <v>119526998.93835703</v>
      </c>
      <c r="B11687">
        <v>165503814.16350549</v>
      </c>
    </row>
    <row r="11688" spans="1:2" x14ac:dyDescent="0.25">
      <c r="A11688">
        <f ca="1">37148.7692360424*(((RANDBETWEEN(3800,4910))))</f>
        <v>162377270.33074141</v>
      </c>
      <c r="B11688">
        <v>187903388.8869625</v>
      </c>
    </row>
    <row r="11689" spans="1:2" x14ac:dyDescent="0.25">
      <c r="A11689">
        <f ca="1">33094.6404727858*(((RANDBETWEEN(3800,4910))))</f>
        <v>153923172.83892676</v>
      </c>
      <c r="B11689">
        <v>151456934.92711809</v>
      </c>
    </row>
    <row r="11690" spans="1:2" x14ac:dyDescent="0.25">
      <c r="A11690">
        <f ca="1">33556.6180764944*(((RANDBETWEEN(3800,4910))))</f>
        <v>128890970.03181516</v>
      </c>
      <c r="B11690">
        <v>148566215.49814749</v>
      </c>
    </row>
    <row r="11691" spans="1:2" x14ac:dyDescent="0.25">
      <c r="A11691">
        <f ca="1">35824.8908441041*(((RANDBETWEEN(3800,4910))))</f>
        <v>161032884.34424782</v>
      </c>
      <c r="B11691">
        <v>186057422.28594711</v>
      </c>
    </row>
    <row r="11692" spans="1:2" x14ac:dyDescent="0.25">
      <c r="A11692">
        <f ca="1">30504.1827636408*(((RANDBETWEEN(3800,4910))))</f>
        <v>136414705.31900164</v>
      </c>
      <c r="B11692">
        <v>158055552.74298444</v>
      </c>
    </row>
    <row r="11693" spans="1:2" x14ac:dyDescent="0.25">
      <c r="A11693">
        <f ca="1">29754.9647168358*(((RANDBETWEEN(3800,4910))))</f>
        <v>135682639.10877138</v>
      </c>
      <c r="B11693">
        <v>143722814.04638258</v>
      </c>
    </row>
    <row r="11694" spans="1:2" x14ac:dyDescent="0.25">
      <c r="A11694">
        <f ca="1">34277.4846584196*(((RANDBETWEEN(3800,4910))))</f>
        <v>141188959.30803046</v>
      </c>
      <c r="B11694">
        <v>193687674.38439086</v>
      </c>
    </row>
    <row r="11695" spans="1:2" x14ac:dyDescent="0.25">
      <c r="A11695">
        <f ca="1">37351.8037526535*(((RANDBETWEEN(3800,4910))))</f>
        <v>154972633.76975921</v>
      </c>
      <c r="B11695">
        <v>147773626.99388933</v>
      </c>
    </row>
    <row r="11696" spans="1:2" x14ac:dyDescent="0.25">
      <c r="A11696">
        <f ca="1">39475.7241694377*(((RANDBETWEEN(3800,4910))))</f>
        <v>185378000.69967958</v>
      </c>
      <c r="B11696">
        <v>147906595.83258933</v>
      </c>
    </row>
    <row r="11697" spans="1:2" x14ac:dyDescent="0.25">
      <c r="A11697">
        <f ca="1">31441.3119221871*(((RANDBETWEEN(3800,4910))))</f>
        <v>152867658.56567371</v>
      </c>
      <c r="B11697">
        <v>147598046.77977923</v>
      </c>
    </row>
    <row r="11698" spans="1:2" x14ac:dyDescent="0.25">
      <c r="A11698">
        <f ca="1">30220.3736893707*(((RANDBETWEEN(3800,4910))))</f>
        <v>144362725.11412391</v>
      </c>
      <c r="B11698">
        <v>168691975.56871918</v>
      </c>
    </row>
    <row r="11699" spans="1:2" x14ac:dyDescent="0.25">
      <c r="A11699">
        <f ca="1">32634.196496648*(((RANDBETWEEN(3800,4910))))</f>
        <v>133669668.85027038</v>
      </c>
      <c r="B11699">
        <v>178696585.24524415</v>
      </c>
    </row>
    <row r="11700" spans="1:2" x14ac:dyDescent="0.25">
      <c r="A11700">
        <f ca="1">37618.4525185049*(((RANDBETWEEN(3800,4910))))</f>
        <v>149420493.40350139</v>
      </c>
      <c r="B11700">
        <v>147341447.09840289</v>
      </c>
    </row>
    <row r="11701" spans="1:2" x14ac:dyDescent="0.25">
      <c r="A11701">
        <f ca="1">29703.6313159565*(((RANDBETWEEN(3800,4910))))</f>
        <v>133191082.82074884</v>
      </c>
      <c r="B11701">
        <v>146539158.89291114</v>
      </c>
    </row>
    <row r="11702" spans="1:2" x14ac:dyDescent="0.25">
      <c r="A11702">
        <f ca="1">38084.1454000219*(((RANDBETWEEN(3800,4910))))</f>
        <v>177700622.43650213</v>
      </c>
      <c r="B11702">
        <v>152821450.87563452</v>
      </c>
    </row>
    <row r="11703" spans="1:2" x14ac:dyDescent="0.25">
      <c r="A11703">
        <f ca="1">28187.6647369812*(((RANDBETWEEN(3800,4910))))</f>
        <v>110636584.09265111</v>
      </c>
      <c r="B11703">
        <v>184586109.14071751</v>
      </c>
    </row>
    <row r="11704" spans="1:2" x14ac:dyDescent="0.25">
      <c r="A11704">
        <f ca="1">31969.416889024*(((RANDBETWEEN(3800,4910))))</f>
        <v>122506805.51873997</v>
      </c>
      <c r="B11704">
        <v>153433424.0290381</v>
      </c>
    </row>
    <row r="11705" spans="1:2" x14ac:dyDescent="0.25">
      <c r="A11705">
        <f ca="1">31323.9773735482*(((RANDBETWEEN(3800,4910))))</f>
        <v>138921839.6516864</v>
      </c>
      <c r="B11705">
        <v>185033947.33925685</v>
      </c>
    </row>
    <row r="11706" spans="1:2" x14ac:dyDescent="0.25">
      <c r="A11706">
        <f ca="1">42758.3824271865*(((RANDBETWEEN(3800,4910))))</f>
        <v>179927273.2536009</v>
      </c>
      <c r="B11706">
        <v>167683400.58725667</v>
      </c>
    </row>
    <row r="11707" spans="1:2" x14ac:dyDescent="0.25">
      <c r="A11707">
        <f ca="1">31761.4129542951*(((RANDBETWEEN(3800,4910))))</f>
        <v>146610682.19702628</v>
      </c>
      <c r="B11707">
        <v>180972543.71725863</v>
      </c>
    </row>
    <row r="11708" spans="1:2" x14ac:dyDescent="0.25">
      <c r="A11708">
        <f ca="1">30815.3590477803*(((RANDBETWEEN(3800,4910))))</f>
        <v>148653292.04649195</v>
      </c>
      <c r="B11708">
        <v>190071482.53123176</v>
      </c>
    </row>
    <row r="11709" spans="1:2" x14ac:dyDescent="0.25">
      <c r="A11709">
        <f ca="1">42201.1117745338*(((RANDBETWEEN(3800,4910))))</f>
        <v>195180141.95721871</v>
      </c>
      <c r="B11709">
        <v>169722918.6976862</v>
      </c>
    </row>
    <row r="11710" spans="1:2" x14ac:dyDescent="0.25">
      <c r="A11710">
        <f ca="1">31475.9001854833*(((RANDBETWEEN(3800,4910))))</f>
        <v>119828752.0061349</v>
      </c>
      <c r="B11710">
        <v>165677869.07473081</v>
      </c>
    </row>
    <row r="11711" spans="1:2" x14ac:dyDescent="0.25">
      <c r="A11711">
        <f ca="1">32751.1637789367*(((RANDBETWEEN(3800,4910))))</f>
        <v>159236158.29319012</v>
      </c>
      <c r="B11711">
        <v>159993321.21827912</v>
      </c>
    </row>
    <row r="11712" spans="1:2" x14ac:dyDescent="0.25">
      <c r="A11712">
        <f ca="1">33429.5657414418*(((RANDBETWEEN(3800,4910))))</f>
        <v>150834200.6253852</v>
      </c>
      <c r="B11712">
        <v>150327811.686961</v>
      </c>
    </row>
    <row r="11713" spans="1:2" x14ac:dyDescent="0.25">
      <c r="A11713">
        <f ca="1">36778.7567033788*(((RANDBETWEEN(3800,4910))))</f>
        <v>148255168.2713199</v>
      </c>
      <c r="B11713">
        <v>172324707.5265657</v>
      </c>
    </row>
    <row r="11714" spans="1:2" x14ac:dyDescent="0.25">
      <c r="A11714">
        <f ca="1">31832.7111555974*(((RANDBETWEEN(3800,4910))))</f>
        <v>154038489.28193563</v>
      </c>
      <c r="B11714">
        <v>148837537.03258976</v>
      </c>
    </row>
    <row r="11715" spans="1:2" x14ac:dyDescent="0.25">
      <c r="A11715">
        <f ca="1">33332.0218002759*(((RANDBETWEEN(3800,4910))))</f>
        <v>131328165.89308719</v>
      </c>
      <c r="B11715">
        <v>171083257.68782672</v>
      </c>
    </row>
    <row r="11716" spans="1:2" x14ac:dyDescent="0.25">
      <c r="A11716">
        <f ca="1">27027.5128605512*(((RANDBETWEEN(3800,4910))))</f>
        <v>105677575.28475507</v>
      </c>
      <c r="B11716">
        <v>169508987.35132509</v>
      </c>
    </row>
    <row r="11717" spans="1:2" x14ac:dyDescent="0.25">
      <c r="A11717">
        <f ca="1">30078.359540298*(((RANDBETWEEN(3800,4910))))</f>
        <v>125607229.44028443</v>
      </c>
      <c r="B11717">
        <v>199970055.03249934</v>
      </c>
    </row>
    <row r="11718" spans="1:2" x14ac:dyDescent="0.25">
      <c r="A11718">
        <f ca="1">32447.9599955023*(((RANDBETWEEN(3800,4910))))</f>
        <v>132939292.10157323</v>
      </c>
      <c r="B11718">
        <v>170446308.81437421</v>
      </c>
    </row>
    <row r="11719" spans="1:2" x14ac:dyDescent="0.25">
      <c r="A11719">
        <f ca="1">29757.2344476729*(((RANDBETWEEN(3800,4910))))</f>
        <v>143846471.32005095</v>
      </c>
      <c r="B11719">
        <v>154678183.92691952</v>
      </c>
    </row>
    <row r="11720" spans="1:2" x14ac:dyDescent="0.25">
      <c r="A11720">
        <f ca="1">38156.8096354219*(((RANDBETWEEN(3800,4910))))</f>
        <v>152970649.82840654</v>
      </c>
      <c r="B11720">
        <v>157201706.42918885</v>
      </c>
    </row>
    <row r="11721" spans="1:2" x14ac:dyDescent="0.25">
      <c r="A11721">
        <f ca="1">32677.1137055907*(((RANDBETWEEN(3800,4910))))</f>
        <v>124695865.90053418</v>
      </c>
      <c r="B11721">
        <v>172156465.21797112</v>
      </c>
    </row>
    <row r="11722" spans="1:2" x14ac:dyDescent="0.25">
      <c r="A11722">
        <f ca="1">34743.5614831285*(((RANDBETWEEN(3800,4910))))</f>
        <v>161488073.77358121</v>
      </c>
      <c r="B11722">
        <v>187831060.05809233</v>
      </c>
    </row>
    <row r="11723" spans="1:2" x14ac:dyDescent="0.25">
      <c r="A11723">
        <f ca="1">35722.4810316578*(((RANDBETWEEN(3800,4910))))</f>
        <v>161608504.18722001</v>
      </c>
      <c r="B11723">
        <v>181261393.76891214</v>
      </c>
    </row>
    <row r="11724" spans="1:2" x14ac:dyDescent="0.25">
      <c r="A11724">
        <f ca="1">33578.8925603475*(((RANDBETWEEN(3800,4910))))</f>
        <v>152582487.79421911</v>
      </c>
      <c r="B11724">
        <v>171546879.10492668</v>
      </c>
    </row>
    <row r="11725" spans="1:2" x14ac:dyDescent="0.25">
      <c r="A11725">
        <f ca="1">37381.7328734932*(((RANDBETWEEN(3800,4910))))</f>
        <v>151508163.33626798</v>
      </c>
      <c r="B11725">
        <v>160418737.89838263</v>
      </c>
    </row>
    <row r="11726" spans="1:2" x14ac:dyDescent="0.25">
      <c r="A11726">
        <f ca="1">30166.5240826812*(((RANDBETWEEN(3800,4910))))</f>
        <v>124678244.0337216</v>
      </c>
      <c r="B11726">
        <v>145567252.40089574</v>
      </c>
    </row>
    <row r="11727" spans="1:2" x14ac:dyDescent="0.25">
      <c r="A11727">
        <f ca="1">30612.7574715923*(((RANDBETWEEN(3800,4910))))</f>
        <v>139043144.43597233</v>
      </c>
      <c r="B11727">
        <v>178811113.32799816</v>
      </c>
    </row>
    <row r="11728" spans="1:2" x14ac:dyDescent="0.25">
      <c r="A11728">
        <f ca="1">31456.5706809499*(((RANDBETWEEN(3800,4910))))</f>
        <v>153130586.07486418</v>
      </c>
      <c r="B11728">
        <v>144895834.37017888</v>
      </c>
    </row>
    <row r="11729" spans="1:2" x14ac:dyDescent="0.25">
      <c r="A11729">
        <f ca="1">31784.1718836386*(((RANDBETWEEN(3800,4910))))</f>
        <v>151133737.30670154</v>
      </c>
      <c r="B11729">
        <v>193222371.62670386</v>
      </c>
    </row>
    <row r="11730" spans="1:2" x14ac:dyDescent="0.25">
      <c r="A11730">
        <f ca="1">29640.626040664*(((RANDBETWEEN(3800,4910))))</f>
        <v>145061223.84300974</v>
      </c>
      <c r="B11730">
        <v>152820804.80422404</v>
      </c>
    </row>
    <row r="11731" spans="1:2" x14ac:dyDescent="0.25">
      <c r="A11731">
        <f ca="1">35404.7054805234*(((RANDBETWEEN(3800,4910))))</f>
        <v>146469266.57292545</v>
      </c>
      <c r="B11731">
        <v>147011913.29021677</v>
      </c>
    </row>
    <row r="11732" spans="1:2" x14ac:dyDescent="0.25">
      <c r="A11732">
        <f ca="1">27889.7490807686*(((RANDBETWEEN(3800,4910))))</f>
        <v>132225300.39192389</v>
      </c>
      <c r="B11732">
        <v>162720156.95889515</v>
      </c>
    </row>
    <row r="11733" spans="1:2" x14ac:dyDescent="0.25">
      <c r="A11733">
        <f ca="1">27469.9788126904*(((RANDBETWEEN(3800,4910))))</f>
        <v>110484254.78464071</v>
      </c>
      <c r="B11733">
        <v>170464323.98756438</v>
      </c>
    </row>
    <row r="11734" spans="1:2" x14ac:dyDescent="0.25">
      <c r="A11734">
        <f ca="1">31120.5857172973*(((RANDBETWEEN(3800,4910))))</f>
        <v>121992696.01180525</v>
      </c>
      <c r="B11734">
        <v>170354124.46669009</v>
      </c>
    </row>
    <row r="11735" spans="1:2" x14ac:dyDescent="0.25">
      <c r="A11735">
        <f ca="1">30550.0513160769*(((RANDBETWEEN(3800,4910))))</f>
        <v>121253153.67350914</v>
      </c>
      <c r="B11735">
        <v>143830369.52530733</v>
      </c>
    </row>
    <row r="11736" spans="1:2" x14ac:dyDescent="0.25">
      <c r="A11736">
        <f ca="1">28972.0854031582*(((RANDBETWEEN(3800,4910))))</f>
        <v>129939803.03316449</v>
      </c>
      <c r="B11736">
        <v>202842303.64142895</v>
      </c>
    </row>
    <row r="11737" spans="1:2" x14ac:dyDescent="0.25">
      <c r="A11737">
        <f ca="1">30662.7924478857*(((RANDBETWEEN(3800,4910))))</f>
        <v>123203100.05560464</v>
      </c>
      <c r="B11737">
        <v>194105354.84854028</v>
      </c>
    </row>
    <row r="11738" spans="1:2" x14ac:dyDescent="0.25">
      <c r="A11738">
        <f ca="1">30233.3273321637*(((RANDBETWEEN(3800,4910))))</f>
        <v>115612243.71819384</v>
      </c>
      <c r="B11738">
        <v>202094118.89475262</v>
      </c>
    </row>
    <row r="11739" spans="1:2" x14ac:dyDescent="0.25">
      <c r="A11739">
        <f ca="1">30264.6967414497*(((RANDBETWEEN(3800,4910))))</f>
        <v>128685490.54464391</v>
      </c>
      <c r="B11739">
        <v>196517690.31642985</v>
      </c>
    </row>
    <row r="11740" spans="1:2" x14ac:dyDescent="0.25">
      <c r="A11740">
        <f ca="1">30634.5228687501*(((RANDBETWEEN(3800,4910))))</f>
        <v>140183576.64740032</v>
      </c>
      <c r="B11740">
        <v>184729958.64531571</v>
      </c>
    </row>
    <row r="11741" spans="1:2" x14ac:dyDescent="0.25">
      <c r="A11741">
        <f ca="1">30637.2213705212*(((RANDBETWEEN(3800,4910))))</f>
        <v>116574627.31483313</v>
      </c>
      <c r="B11741">
        <v>163098647.19942853</v>
      </c>
    </row>
    <row r="11742" spans="1:2" x14ac:dyDescent="0.25">
      <c r="A11742">
        <f ca="1">32491.7677455506*(((RANDBETWEEN(3800,4910))))</f>
        <v>143808564.04180703</v>
      </c>
      <c r="B11742">
        <v>160687463.52443343</v>
      </c>
    </row>
    <row r="11743" spans="1:2" x14ac:dyDescent="0.25">
      <c r="A11743">
        <f ca="1">39854.0821290432*(((RANDBETWEEN(3800,4910))))</f>
        <v>173365257.26133773</v>
      </c>
      <c r="B11743">
        <v>162579062.81813288</v>
      </c>
    </row>
    <row r="11744" spans="1:2" x14ac:dyDescent="0.25">
      <c r="A11744">
        <f ca="1">32005.198749018*(((RANDBETWEEN(3800,4910))))</f>
        <v>134549855.5408715</v>
      </c>
      <c r="B11744">
        <v>171956420.51685745</v>
      </c>
    </row>
    <row r="11745" spans="1:2" x14ac:dyDescent="0.25">
      <c r="A11745">
        <f ca="1">35796.0379061252*(((RANDBETWEEN(3800,4910))))</f>
        <v>137242009.33208415</v>
      </c>
      <c r="B11745">
        <v>151785230.05148613</v>
      </c>
    </row>
    <row r="11746" spans="1:2" x14ac:dyDescent="0.25">
      <c r="A11746">
        <f ca="1">35623.4766334025*(((RANDBETWEEN(3800,4910))))</f>
        <v>141567696.14114156</v>
      </c>
      <c r="B11746">
        <v>174753842.18202847</v>
      </c>
    </row>
    <row r="11747" spans="1:2" x14ac:dyDescent="0.25">
      <c r="A11747">
        <f ca="1">32628.1519542185*(((RANDBETWEEN(3800,4910))))</f>
        <v>142878677.40752298</v>
      </c>
      <c r="B11747">
        <v>152927770.68890351</v>
      </c>
    </row>
    <row r="11748" spans="1:2" x14ac:dyDescent="0.25">
      <c r="A11748">
        <f ca="1">32156.8949402905*(((RANDBETWEEN(3800,4910))))</f>
        <v>135348370.8036828</v>
      </c>
      <c r="B11748">
        <v>158763349.90200809</v>
      </c>
    </row>
    <row r="11749" spans="1:2" x14ac:dyDescent="0.25">
      <c r="A11749">
        <f ca="1">34161.5392990402*(((RANDBETWEEN(3800,4910))))</f>
        <v>153658603.76708278</v>
      </c>
      <c r="B11749">
        <v>154835103.58693397</v>
      </c>
    </row>
    <row r="11750" spans="1:2" x14ac:dyDescent="0.25">
      <c r="A11750">
        <f ca="1">33346.1816579215*(((RANDBETWEEN(3800,4910))))</f>
        <v>145522736.75516936</v>
      </c>
      <c r="B11750">
        <v>154413747.37535554</v>
      </c>
    </row>
    <row r="11751" spans="1:2" x14ac:dyDescent="0.25">
      <c r="A11751">
        <f ca="1">37032.9578001387*(((RANDBETWEEN(3800,4910))))</f>
        <v>144613700.20954156</v>
      </c>
      <c r="B11751">
        <v>156698279.39608604</v>
      </c>
    </row>
    <row r="11752" spans="1:2" x14ac:dyDescent="0.25">
      <c r="A11752">
        <f ca="1">35682.3037979188*(((RANDBETWEEN(3800,4910))))</f>
        <v>164317008.98941588</v>
      </c>
      <c r="B11752">
        <v>166341017.04742926</v>
      </c>
    </row>
    <row r="11753" spans="1:2" x14ac:dyDescent="0.25">
      <c r="A11753">
        <f ca="1">35377.3330283595*(((RANDBETWEEN(3800,4910))))</f>
        <v>172287611.84811082</v>
      </c>
      <c r="B11753">
        <v>164215252.90418929</v>
      </c>
    </row>
    <row r="11754" spans="1:2" x14ac:dyDescent="0.25">
      <c r="A11754">
        <f ca="1">31261.4303715945*(((RANDBETWEEN(3800,4910))))</f>
        <v>152837133.08672556</v>
      </c>
      <c r="B11754">
        <v>157634728.3528192</v>
      </c>
    </row>
    <row r="11755" spans="1:2" x14ac:dyDescent="0.25">
      <c r="A11755">
        <f ca="1">33710.8002481962*(((RANDBETWEEN(3800,4910))))</f>
        <v>130123688.95803742</v>
      </c>
      <c r="B11755">
        <v>190510902.52290517</v>
      </c>
    </row>
    <row r="11756" spans="1:2" x14ac:dyDescent="0.25">
      <c r="A11756">
        <f ca="1">34628.1731948233*(((RANDBETWEEN(3800,4910))))</f>
        <v>160674723.62398016</v>
      </c>
      <c r="B11756">
        <v>152079323.81562558</v>
      </c>
    </row>
    <row r="11757" spans="1:2" x14ac:dyDescent="0.25">
      <c r="A11757">
        <f ca="1">28011.7531172532*(((RANDBETWEEN(3800,4910))))</f>
        <v>136557296.4466092</v>
      </c>
      <c r="B11757">
        <v>143281420.63267612</v>
      </c>
    </row>
    <row r="11758" spans="1:2" x14ac:dyDescent="0.25">
      <c r="A11758">
        <f ca="1">31880.1162779643*(((RANDBETWEEN(3800,4910))))</f>
        <v>133992128.71628405</v>
      </c>
      <c r="B11758">
        <v>149492434.1770519</v>
      </c>
    </row>
    <row r="11759" spans="1:2" x14ac:dyDescent="0.25">
      <c r="A11759">
        <f ca="1">30680.3218111469*(((RANDBETWEEN(3800,4910))))</f>
        <v>134165047.2801455</v>
      </c>
      <c r="B11759">
        <v>165456580.70113471</v>
      </c>
    </row>
    <row r="11760" spans="1:2" x14ac:dyDescent="0.25">
      <c r="A11760">
        <f ca="1">34573.3271620161*(((RANDBETWEEN(3800,4910))))</f>
        <v>132934442.93795222</v>
      </c>
      <c r="B11760">
        <v>165058061.0398117</v>
      </c>
    </row>
    <row r="11761" spans="1:2" x14ac:dyDescent="0.25">
      <c r="A11761">
        <f ca="1">34303.1894699961*(((RANDBETWEEN(3800,4910))))</f>
        <v>139511071.57447422</v>
      </c>
      <c r="B11761">
        <v>149647482.51621675</v>
      </c>
    </row>
    <row r="11762" spans="1:2" x14ac:dyDescent="0.25">
      <c r="A11762">
        <f ca="1">32489.0421150289*(((RANDBETWEEN(3800,4910))))</f>
        <v>151658848.59295505</v>
      </c>
      <c r="B11762">
        <v>161444419.77813068</v>
      </c>
    </row>
    <row r="11763" spans="1:2" x14ac:dyDescent="0.25">
      <c r="A11763">
        <f ca="1">39044.878939394*(((RANDBETWEEN(3800,4910))))</f>
        <v>169415729.71803048</v>
      </c>
      <c r="B11763">
        <v>202528275.14176607</v>
      </c>
    </row>
    <row r="11764" spans="1:2" x14ac:dyDescent="0.25">
      <c r="A11764">
        <f ca="1">32954.8734282493*(((RANDBETWEEN(3800,4910))))</f>
        <v>147934426.81941131</v>
      </c>
      <c r="B11764">
        <v>148301582.08993012</v>
      </c>
    </row>
    <row r="11765" spans="1:2" x14ac:dyDescent="0.25">
      <c r="A11765">
        <f ca="1">38725.5711137829*(((RANDBETWEEN(3800,4910))))</f>
        <v>158310134.71314466</v>
      </c>
      <c r="B11765">
        <v>174665879.95636663</v>
      </c>
    </row>
    <row r="11766" spans="1:2" x14ac:dyDescent="0.25">
      <c r="A11766">
        <f ca="1">40073.7731120028*(((RANDBETWEEN(3800,4910))))</f>
        <v>181494118.42426071</v>
      </c>
      <c r="B11766">
        <v>165163972.15464208</v>
      </c>
    </row>
    <row r="11767" spans="1:2" x14ac:dyDescent="0.25">
      <c r="A11767">
        <f ca="1">30500.3571709166*(((RANDBETWEEN(3800,4910))))</f>
        <v>146950720.84947625</v>
      </c>
      <c r="B11767">
        <v>144840851.85791489</v>
      </c>
    </row>
    <row r="11768" spans="1:2" x14ac:dyDescent="0.25">
      <c r="A11768">
        <f ca="1">33770.7889562649*(((RANDBETWEEN(3800,4910))))</f>
        <v>162369953.30172154</v>
      </c>
      <c r="B11768">
        <v>143702677.45432165</v>
      </c>
    </row>
    <row r="11769" spans="1:2" x14ac:dyDescent="0.25">
      <c r="A11769">
        <f ca="1">33726.2793671966*(((RANDBETWEEN(3800,4910))))</f>
        <v>151498446.91744709</v>
      </c>
      <c r="B11769">
        <v>151985129.41358447</v>
      </c>
    </row>
    <row r="11770" spans="1:2" x14ac:dyDescent="0.25">
      <c r="A11770">
        <f ca="1">36547.0527087282*(((RANDBETWEEN(3800,4910))))</f>
        <v>168006801.30202344</v>
      </c>
      <c r="B11770">
        <v>152142879.5092026</v>
      </c>
    </row>
    <row r="11771" spans="1:2" x14ac:dyDescent="0.25">
      <c r="A11771">
        <f ca="1">32844.7848383592*(((RANDBETWEEN(3800,4910))))</f>
        <v>129605520.97216544</v>
      </c>
      <c r="B11771">
        <v>183134429.39687252</v>
      </c>
    </row>
    <row r="11772" spans="1:2" x14ac:dyDescent="0.25">
      <c r="A11772">
        <f ca="1">37666.7208337078*(((RANDBETWEEN(3800,4910))))</f>
        <v>184340931.76016617</v>
      </c>
      <c r="B11772">
        <v>191964538.00646472</v>
      </c>
    </row>
    <row r="11773" spans="1:2" x14ac:dyDescent="0.25">
      <c r="A11773">
        <f ca="1">33979.2358767491*(((RANDBETWEEN(3800,4910))))</f>
        <v>137242133.70618957</v>
      </c>
      <c r="B11773">
        <v>149376943.75877252</v>
      </c>
    </row>
    <row r="11774" spans="1:2" x14ac:dyDescent="0.25">
      <c r="A11774">
        <f ca="1">33271.9792936032*(((RANDBETWEEN(3800,4910))))</f>
        <v>139110145.42655477</v>
      </c>
      <c r="B11774">
        <v>153487875.1592046</v>
      </c>
    </row>
    <row r="11775" spans="1:2" x14ac:dyDescent="0.25">
      <c r="A11775">
        <f ca="1">31001.3612571092*(((RANDBETWEEN(3800,4910))))</f>
        <v>142172242.72510299</v>
      </c>
      <c r="B11775">
        <v>150316163.58445895</v>
      </c>
    </row>
    <row r="11776" spans="1:2" x14ac:dyDescent="0.25">
      <c r="A11776">
        <f ca="1">38878.1610735717*(((RANDBETWEEN(3800,4910))))</f>
        <v>184982290.38805419</v>
      </c>
      <c r="B11776">
        <v>159969266.89987409</v>
      </c>
    </row>
    <row r="11777" spans="1:2" x14ac:dyDescent="0.25">
      <c r="A11777">
        <f ca="1">37358.1490315735*(((RANDBETWEEN(3800,4910))))</f>
        <v>160266459.34545034</v>
      </c>
      <c r="B11777">
        <v>186541633.27783629</v>
      </c>
    </row>
    <row r="11778" spans="1:2" x14ac:dyDescent="0.25">
      <c r="A11778">
        <f ca="1">42626.4868858777*(((RANDBETWEEN(3800,4910))))</f>
        <v>187130277.42900324</v>
      </c>
      <c r="B11778">
        <v>149320272.30118603</v>
      </c>
    </row>
    <row r="11779" spans="1:2" x14ac:dyDescent="0.25">
      <c r="A11779">
        <f ca="1">30754.2663478966*(((RANDBETWEEN(3800,4910))))</f>
        <v>117204509.05183409</v>
      </c>
      <c r="B11779">
        <v>196617368.08603451</v>
      </c>
    </row>
    <row r="11780" spans="1:2" x14ac:dyDescent="0.25">
      <c r="A11780">
        <f ca="1">33246.2076262202*(((RANDBETWEEN(3800,4910))))</f>
        <v>142759215.54698965</v>
      </c>
      <c r="B11780">
        <v>167276409.53022066</v>
      </c>
    </row>
    <row r="11781" spans="1:2" x14ac:dyDescent="0.25">
      <c r="A11781">
        <f ca="1">31612.5931586172*(((RANDBETWEEN(3800,4910))))</f>
        <v>124269103.70652424</v>
      </c>
      <c r="B11781">
        <v>159912908.67410004</v>
      </c>
    </row>
    <row r="11782" spans="1:2" x14ac:dyDescent="0.25">
      <c r="A11782">
        <f ca="1">32566.1269113764*(((RANDBETWEEN(3800,4910))))</f>
        <v>133455988.08282049</v>
      </c>
      <c r="B11782">
        <v>144655205.75173128</v>
      </c>
    </row>
    <row r="11783" spans="1:2" x14ac:dyDescent="0.25">
      <c r="A11783">
        <f ca="1">33017.1145255455*(((RANDBETWEEN(3800,4910))))</f>
        <v>128403558.38984627</v>
      </c>
      <c r="B11783">
        <v>162570428.52345121</v>
      </c>
    </row>
    <row r="11784" spans="1:2" x14ac:dyDescent="0.25">
      <c r="A11784">
        <f ca="1">39414.2436750149*(((RANDBETWEEN(3800,4910))))</f>
        <v>153163750.92110807</v>
      </c>
      <c r="B11784">
        <v>177755381.73800024</v>
      </c>
    </row>
    <row r="11785" spans="1:2" x14ac:dyDescent="0.25">
      <c r="A11785">
        <f ca="1">39913.0394615858*(((RANDBETWEEN(3800,4910))))</f>
        <v>165439548.56827313</v>
      </c>
      <c r="B11785">
        <v>150522183.82519829</v>
      </c>
    </row>
    <row r="11786" spans="1:2" x14ac:dyDescent="0.25">
      <c r="A11786">
        <f ca="1">28161.7619373522*(((RANDBETWEEN(3800,4910))))</f>
        <v>108225651.12524453</v>
      </c>
      <c r="B11786">
        <v>176993842.26692224</v>
      </c>
    </row>
    <row r="11787" spans="1:2" x14ac:dyDescent="0.25">
      <c r="A11787">
        <f ca="1">31700.5290580048*(((RANDBETWEEN(3800,4910))))</f>
        <v>141225856.95341152</v>
      </c>
      <c r="B11787">
        <v>188993466.49545571</v>
      </c>
    </row>
    <row r="11788" spans="1:2" x14ac:dyDescent="0.25">
      <c r="A11788">
        <f ca="1">29316.0591339762*(((RANDBETWEEN(3800,4910))))</f>
        <v>125267520.67948042</v>
      </c>
      <c r="B11788">
        <v>169859265.36207747</v>
      </c>
    </row>
    <row r="11789" spans="1:2" x14ac:dyDescent="0.25">
      <c r="A11789">
        <f ca="1">29090.5991692719*(((RANDBETWEEN(3800,4910))))</f>
        <v>121220526.73835598</v>
      </c>
      <c r="B11789">
        <v>152648116.10595059</v>
      </c>
    </row>
    <row r="11790" spans="1:2" x14ac:dyDescent="0.25">
      <c r="A11790">
        <f ca="1">32138.4952797528*(((RANDBETWEEN(3800,4910))))</f>
        <v>127204164.31726152</v>
      </c>
      <c r="B11790">
        <v>188139528.07107225</v>
      </c>
    </row>
    <row r="11791" spans="1:2" x14ac:dyDescent="0.25">
      <c r="A11791">
        <f ca="1">30652.0201743713*(((RANDBETWEEN(3800,4910))))</f>
        <v>122301560.49574164</v>
      </c>
      <c r="B11791">
        <v>155607596.43606913</v>
      </c>
    </row>
    <row r="11792" spans="1:2" x14ac:dyDescent="0.25">
      <c r="A11792">
        <f ca="1">29296.4136091637*(((RANDBETWEEN(3800,4910))))</f>
        <v>114168123.83491099</v>
      </c>
      <c r="B11792">
        <v>185879459.09839261</v>
      </c>
    </row>
    <row r="11793" spans="1:2" x14ac:dyDescent="0.25">
      <c r="A11793">
        <f ca="1">36907.8505152932*(((RANDBETWEEN(3800,4910))))</f>
        <v>145601470.28283179</v>
      </c>
      <c r="B11793">
        <v>188832254.39406082</v>
      </c>
    </row>
    <row r="11794" spans="1:2" x14ac:dyDescent="0.25">
      <c r="A11794">
        <f ca="1">30726.5507947438*(((RANDBETWEEN(3800,4910))))</f>
        <v>136825330.68899408</v>
      </c>
      <c r="B11794">
        <v>149416688.26488334</v>
      </c>
    </row>
    <row r="11795" spans="1:2" x14ac:dyDescent="0.25">
      <c r="A11795">
        <f ca="1">38352.8208784857*(((RANDBETWEEN(3800,4910))))</f>
        <v>158665619.97429547</v>
      </c>
      <c r="B11795">
        <v>151534430.25059831</v>
      </c>
    </row>
    <row r="11796" spans="1:2" x14ac:dyDescent="0.25">
      <c r="A11796">
        <f ca="1">39846.5362374026*(((RANDBETWEEN(3800,4910))))</f>
        <v>166598368.00858015</v>
      </c>
      <c r="B11796">
        <v>159730642.77998412</v>
      </c>
    </row>
    <row r="11797" spans="1:2" x14ac:dyDescent="0.25">
      <c r="A11797">
        <f ca="1">32174.7958033218*(((RANDBETWEEN(3800,4910))))</f>
        <v>131434040.85656936</v>
      </c>
      <c r="B11797">
        <v>186569950.49438041</v>
      </c>
    </row>
    <row r="11798" spans="1:2" x14ac:dyDescent="0.25">
      <c r="A11798">
        <f ca="1">29986.3833483079*(((RANDBETWEEN(3800,4910))))</f>
        <v>137907377.01886785</v>
      </c>
      <c r="B11798">
        <v>155153789.07871351</v>
      </c>
    </row>
    <row r="11799" spans="1:2" x14ac:dyDescent="0.25">
      <c r="A11799">
        <f ca="1">28615.6826115014*(((RANDBETWEEN(3800,4910))))</f>
        <v>140073766.38329944</v>
      </c>
      <c r="B11799">
        <v>153399185.32984957</v>
      </c>
    </row>
    <row r="11800" spans="1:2" x14ac:dyDescent="0.25">
      <c r="A11800">
        <f ca="1">40208.0122032609*(((RANDBETWEEN(3800,4910))))</f>
        <v>166863250.64353269</v>
      </c>
      <c r="B11800">
        <v>150936664.94173574</v>
      </c>
    </row>
    <row r="11801" spans="1:2" x14ac:dyDescent="0.25">
      <c r="A11801">
        <f ca="1">33440.2160135617*(((RANDBETWEEN(3800,4910))))</f>
        <v>137104885.65560296</v>
      </c>
      <c r="B11801">
        <v>189934991.89335221</v>
      </c>
    </row>
    <row r="11802" spans="1:2" x14ac:dyDescent="0.25">
      <c r="A11802">
        <f ca="1">33902.1256190961*(((RANDBETWEEN(3800,4910))))</f>
        <v>161272411.57004029</v>
      </c>
      <c r="B11802">
        <v>177969455.95542431</v>
      </c>
    </row>
    <row r="11803" spans="1:2" x14ac:dyDescent="0.25">
      <c r="A11803">
        <f ca="1">34192.2183322285*(((RANDBETWEEN(3800,4910))))</f>
        <v>142718319.31872177</v>
      </c>
      <c r="B11803">
        <v>146807658.7580322</v>
      </c>
    </row>
    <row r="11804" spans="1:2" x14ac:dyDescent="0.25">
      <c r="A11804">
        <f ca="1">32818.949526042*(((RANDBETWEEN(3800,4910))))</f>
        <v>143615723.12595966</v>
      </c>
      <c r="B11804">
        <v>183400353.36763206</v>
      </c>
    </row>
    <row r="11805" spans="1:2" x14ac:dyDescent="0.25">
      <c r="A11805">
        <f ca="1">30168.2082533216*(((RANDBETWEEN(3800,4910))))</f>
        <v>127641689.11980377</v>
      </c>
      <c r="B11805">
        <v>163035834.24426782</v>
      </c>
    </row>
    <row r="11806" spans="1:2" x14ac:dyDescent="0.25">
      <c r="A11806">
        <f ca="1">31459.5847028112*(((RANDBETWEEN(3800,4910))))</f>
        <v>134709941.6974377</v>
      </c>
      <c r="B11806">
        <v>150366975.60301483</v>
      </c>
    </row>
    <row r="11807" spans="1:2" x14ac:dyDescent="0.25">
      <c r="A11807">
        <f ca="1">29432.6715329734*(((RANDBETWEEN(3800,4910))))</f>
        <v>133182838.68670465</v>
      </c>
      <c r="B11807">
        <v>162968171.57418197</v>
      </c>
    </row>
    <row r="11808" spans="1:2" x14ac:dyDescent="0.25">
      <c r="A11808">
        <f ca="1">28659.7900841682*(((RANDBETWEEN(3800,4910))))</f>
        <v>131347817.95574282</v>
      </c>
      <c r="B11808">
        <v>176794955.66107208</v>
      </c>
    </row>
    <row r="11809" spans="1:2" x14ac:dyDescent="0.25">
      <c r="A11809">
        <f ca="1">35570.0109472504*(((RANDBETWEEN(3800,4910))))</f>
        <v>157504008.47442466</v>
      </c>
      <c r="B11809">
        <v>168960155.69286686</v>
      </c>
    </row>
    <row r="11810" spans="1:2" x14ac:dyDescent="0.25">
      <c r="A11810">
        <f ca="1">29354.0690587156*(((RANDBETWEEN(3800,4910))))</f>
        <v>125723477.77847892</v>
      </c>
      <c r="B11810">
        <v>174841921.07060006</v>
      </c>
    </row>
    <row r="11811" spans="1:2" x14ac:dyDescent="0.25">
      <c r="A11811">
        <f ca="1">40022.0795581602*(((RANDBETWEEN(3800,4910))))</f>
        <v>188584038.87805101</v>
      </c>
      <c r="B11811">
        <v>199170678.88159865</v>
      </c>
    </row>
    <row r="11812" spans="1:2" x14ac:dyDescent="0.25">
      <c r="A11812">
        <f ca="1">32957.0517504357*(((RANDBETWEEN(3800,4910))))</f>
        <v>130345139.67297322</v>
      </c>
      <c r="B11812">
        <v>148457483.76569223</v>
      </c>
    </row>
    <row r="11813" spans="1:2" x14ac:dyDescent="0.25">
      <c r="A11813">
        <f ca="1">34642.3922508579*(((RANDBETWEEN(3800,4910))))</f>
        <v>158488944.54767492</v>
      </c>
      <c r="B11813">
        <v>159137443.08705181</v>
      </c>
    </row>
    <row r="11814" spans="1:2" x14ac:dyDescent="0.25">
      <c r="A11814">
        <f ca="1">30699.3583223311*(((RANDBETWEEN(3800,4910))))</f>
        <v>116995254.56640385</v>
      </c>
      <c r="B11814">
        <v>181152760.24340183</v>
      </c>
    </row>
    <row r="11815" spans="1:2" x14ac:dyDescent="0.25">
      <c r="A11815">
        <f ca="1">32448.4370498274*(((RANDBETWEEN(3800,4910))))</f>
        <v>130442716.94030622</v>
      </c>
      <c r="B11815">
        <v>151328564.24893302</v>
      </c>
    </row>
    <row r="11816" spans="1:2" x14ac:dyDescent="0.25">
      <c r="A11816">
        <f ca="1">32856.4156575042*(((RANDBETWEEN(3800,4910))))</f>
        <v>141315443.74292544</v>
      </c>
      <c r="B11816">
        <v>182796055.06206912</v>
      </c>
    </row>
    <row r="11817" spans="1:2" x14ac:dyDescent="0.25">
      <c r="A11817">
        <f ca="1">31229.4866454454*(((RANDBETWEEN(3800,4910))))</f>
        <v>144092851.38208514</v>
      </c>
      <c r="B11817">
        <v>145922509.3476454</v>
      </c>
    </row>
    <row r="11818" spans="1:2" x14ac:dyDescent="0.25">
      <c r="A11818">
        <f ca="1">34990.7821725702*(((RANDBETWEEN(3800,4910))))</f>
        <v>140033110.2546261</v>
      </c>
      <c r="B11818">
        <v>197455176.66953963</v>
      </c>
    </row>
    <row r="11819" spans="1:2" x14ac:dyDescent="0.25">
      <c r="A11819">
        <f ca="1">31862.9108531798*(((RANDBETWEEN(3800,4910))))</f>
        <v>154471391.81621602</v>
      </c>
      <c r="B11819">
        <v>159891314.32715645</v>
      </c>
    </row>
    <row r="11820" spans="1:2" x14ac:dyDescent="0.25">
      <c r="A11820">
        <f ca="1">29707.5156904533*(((RANDBETWEEN(3800,4910))))</f>
        <v>145596534.39891163</v>
      </c>
      <c r="B11820">
        <v>147241439.82035938</v>
      </c>
    </row>
    <row r="11821" spans="1:2" x14ac:dyDescent="0.25">
      <c r="A11821">
        <f ca="1">38539.6832981051*(((RANDBETWEEN(3800,4910))))</f>
        <v>170807876.37720177</v>
      </c>
      <c r="B11821">
        <v>152855110.47633457</v>
      </c>
    </row>
    <row r="11822" spans="1:2" x14ac:dyDescent="0.25">
      <c r="A11822">
        <f ca="1">36847.6287862749*(((RANDBETWEEN(3800,4910))))</f>
        <v>144111076.18312129</v>
      </c>
      <c r="B11822">
        <v>173982884.11001796</v>
      </c>
    </row>
    <row r="11823" spans="1:2" x14ac:dyDescent="0.25">
      <c r="A11823">
        <f ca="1">30696.1683619545*(((RANDBETWEEN(3800,4910))))</f>
        <v>121311257.36644408</v>
      </c>
      <c r="B11823">
        <v>181051640.67038131</v>
      </c>
    </row>
    <row r="11824" spans="1:2" x14ac:dyDescent="0.25">
      <c r="A11824">
        <f ca="1">33993.2010911513*(((RANDBETWEEN(3800,4910))))</f>
        <v>155858827.00292894</v>
      </c>
      <c r="B11824">
        <v>152354916.63988692</v>
      </c>
    </row>
    <row r="11825" spans="1:2" x14ac:dyDescent="0.25">
      <c r="A11825">
        <f ca="1">28983.9993859031*(((RANDBETWEEN(3800,4910))))</f>
        <v>139094213.05294892</v>
      </c>
      <c r="B11825">
        <v>158928703.09323663</v>
      </c>
    </row>
    <row r="11826" spans="1:2" x14ac:dyDescent="0.25">
      <c r="A11826">
        <f ca="1">31038.6338698197*(((RANDBETWEEN(3800,4910))))</f>
        <v>133621318.80957387</v>
      </c>
      <c r="B11826">
        <v>183027770.60983711</v>
      </c>
    </row>
    <row r="11827" spans="1:2" x14ac:dyDescent="0.25">
      <c r="A11827">
        <f ca="1">40891.0024402969*(((RANDBETWEEN(3800,4910))))</f>
        <v>193169095.52796257</v>
      </c>
      <c r="B11827">
        <v>144008722.00885072</v>
      </c>
    </row>
    <row r="11828" spans="1:2" x14ac:dyDescent="0.25">
      <c r="A11828">
        <f ca="1">33857.5869962167*(((RANDBETWEEN(3800,4910))))</f>
        <v>157844070.5763621</v>
      </c>
      <c r="B11828">
        <v>164413579.28643996</v>
      </c>
    </row>
    <row r="11829" spans="1:2" x14ac:dyDescent="0.25">
      <c r="A11829">
        <f ca="1">32475.9381564143*(((RANDBETWEEN(3800,4910))))</f>
        <v>139159395.00023529</v>
      </c>
      <c r="B11829">
        <v>184283586.50875112</v>
      </c>
    </row>
    <row r="11830" spans="1:2" x14ac:dyDescent="0.25">
      <c r="A11830">
        <f ca="1">32556.9423209441*(((RANDBETWEEN(3800,4910))))</f>
        <v>153375755.27396777</v>
      </c>
      <c r="B11830">
        <v>169719334.83541703</v>
      </c>
    </row>
    <row r="11831" spans="1:2" x14ac:dyDescent="0.25">
      <c r="A11831">
        <f ca="1">40052.561964684*(((RANDBETWEEN(3800,4910))))</f>
        <v>186444675.94560415</v>
      </c>
      <c r="B11831">
        <v>163945767.63503778</v>
      </c>
    </row>
    <row r="11832" spans="1:2" x14ac:dyDescent="0.25">
      <c r="A11832">
        <f ca="1">28984.9603670049*(((RANDBETWEEN(3800,4910))))</f>
        <v>116200706.11132272</v>
      </c>
      <c r="B11832">
        <v>180971899.45614213</v>
      </c>
    </row>
    <row r="11833" spans="1:2" x14ac:dyDescent="0.25">
      <c r="A11833">
        <f ca="1">41509.0165290557*(((RANDBETWEEN(3800,4910))))</f>
        <v>198081026.87665385</v>
      </c>
      <c r="B11833">
        <v>190447526.27304488</v>
      </c>
    </row>
    <row r="11834" spans="1:2" x14ac:dyDescent="0.25">
      <c r="A11834">
        <f ca="1">37175.8281422881*(((RANDBETWEEN(3800,4910))))</f>
        <v>159558654.38670066</v>
      </c>
      <c r="B11834">
        <v>199188795.7500169</v>
      </c>
    </row>
    <row r="11835" spans="1:2" x14ac:dyDescent="0.25">
      <c r="A11835">
        <f ca="1">30008.3006759944*(((RANDBETWEEN(3800,4910))))</f>
        <v>123094049.3729292</v>
      </c>
      <c r="B11835">
        <v>192145940.05920237</v>
      </c>
    </row>
    <row r="11836" spans="1:2" x14ac:dyDescent="0.25">
      <c r="A11836">
        <f ca="1">32398.7038436555*(((RANDBETWEEN(3800,4910))))</f>
        <v>123795447.38660783</v>
      </c>
      <c r="B11836">
        <v>158064775.38118112</v>
      </c>
    </row>
    <row r="11837" spans="1:2" x14ac:dyDescent="0.25">
      <c r="A11837">
        <f ca="1">39065.1142719085*(((RANDBETWEEN(3800,4910))))</f>
        <v>153604029.31714422</v>
      </c>
      <c r="B11837">
        <v>175924209.7533659</v>
      </c>
    </row>
    <row r="11838" spans="1:2" x14ac:dyDescent="0.25">
      <c r="A11838">
        <f ca="1">29030.6292329839*(((RANDBETWEEN(3800,4910))))</f>
        <v>113451699.04250105</v>
      </c>
      <c r="B11838">
        <v>167521053.91173404</v>
      </c>
    </row>
    <row r="11839" spans="1:2" x14ac:dyDescent="0.25">
      <c r="A11839">
        <f ca="1">29975.4404283872*(((RANDBETWEEN(3800,4910))))</f>
        <v>123768593.52881089</v>
      </c>
      <c r="B11839">
        <v>154697016.29357293</v>
      </c>
    </row>
    <row r="11840" spans="1:2" x14ac:dyDescent="0.25">
      <c r="A11840">
        <f ca="1">35820.8961129456*(((RANDBETWEEN(3800,4910))))</f>
        <v>136405972.39809686</v>
      </c>
      <c r="B11840">
        <v>172441737.79323232</v>
      </c>
    </row>
    <row r="11841" spans="1:2" x14ac:dyDescent="0.25">
      <c r="A11841">
        <f ca="1">36575.606288883*(((RANDBETWEEN(3800,4910))))</f>
        <v>161773906.61572963</v>
      </c>
      <c r="B11841">
        <v>175490694.40286556</v>
      </c>
    </row>
    <row r="11842" spans="1:2" x14ac:dyDescent="0.25">
      <c r="A11842">
        <f ca="1">31495.3567841319*(((RANDBETWEEN(3800,4910))))</f>
        <v>124123201.08626388</v>
      </c>
      <c r="B11842">
        <v>187255601.26218274</v>
      </c>
    </row>
    <row r="11843" spans="1:2" x14ac:dyDescent="0.25">
      <c r="A11843">
        <f ca="1">39809.7668216815*(((RANDBETWEEN(3800,4910))))</f>
        <v>178984711.6302802</v>
      </c>
      <c r="B11843">
        <v>175237060.05701149</v>
      </c>
    </row>
    <row r="11844" spans="1:2" x14ac:dyDescent="0.25">
      <c r="A11844">
        <f ca="1">41586.1630555962*(((RANDBETWEEN(3800,4910))))</f>
        <v>196910482.06824815</v>
      </c>
      <c r="B11844">
        <v>173275985.1350562</v>
      </c>
    </row>
    <row r="11845" spans="1:2" x14ac:dyDescent="0.25">
      <c r="A11845">
        <f ca="1">38149.3758889194*(((RANDBETWEEN(3800,4910))))</f>
        <v>172435179.01791555</v>
      </c>
      <c r="B11845">
        <v>154855258.25211605</v>
      </c>
    </row>
    <row r="11846" spans="1:2" x14ac:dyDescent="0.25">
      <c r="A11846">
        <f ca="1">29866.1903138423*(((RANDBETWEEN(3800,4910))))</f>
        <v>134069328.31883802</v>
      </c>
      <c r="B11846">
        <v>155199688.32041022</v>
      </c>
    </row>
    <row r="11847" spans="1:2" x14ac:dyDescent="0.25">
      <c r="A11847">
        <f ca="1">33050.593198721*(((RANDBETWEEN(3800,4910))))</f>
        <v>138614187.87543604</v>
      </c>
      <c r="B11847">
        <v>190282899.30791438</v>
      </c>
    </row>
    <row r="11848" spans="1:2" x14ac:dyDescent="0.25">
      <c r="A11848">
        <f ca="1">32234.45255545*(((RANDBETWEEN(3800,4910))))</f>
        <v>153532697.5216082</v>
      </c>
      <c r="B11848">
        <v>173243414.85796818</v>
      </c>
    </row>
    <row r="11849" spans="1:2" x14ac:dyDescent="0.25">
      <c r="A11849">
        <f ca="1">34508.9459673262*(((RANDBETWEEN(3800,4910))))</f>
        <v>139485159.59993237</v>
      </c>
      <c r="B11849">
        <v>196644624.51109105</v>
      </c>
    </row>
    <row r="11850" spans="1:2" x14ac:dyDescent="0.25">
      <c r="A11850">
        <f ca="1">34786.7548151743*(((RANDBETWEEN(3800,4910))))</f>
        <v>158488454.93793428</v>
      </c>
      <c r="B11850">
        <v>150632791.16059101</v>
      </c>
    </row>
    <row r="11851" spans="1:2" x14ac:dyDescent="0.25">
      <c r="A11851">
        <f ca="1">30525.9396171538*(((RANDBETWEEN(3800,4910))))</f>
        <v>136359372.26982585</v>
      </c>
      <c r="B11851">
        <v>151162622.13496903</v>
      </c>
    </row>
    <row r="11852" spans="1:2" x14ac:dyDescent="0.25">
      <c r="A11852">
        <f ca="1">38400.3500865097*(((RANDBETWEEN(3800,4910))))</f>
        <v>170574355.08427587</v>
      </c>
      <c r="B11852">
        <v>172495904.73431972</v>
      </c>
    </row>
    <row r="11853" spans="1:2" x14ac:dyDescent="0.25">
      <c r="A11853">
        <f ca="1">35556.4935705361*(((RANDBETWEEN(3800,4910))))</f>
        <v>149479498.97053373</v>
      </c>
      <c r="B11853">
        <v>197932485.13564026</v>
      </c>
    </row>
    <row r="11854" spans="1:2" x14ac:dyDescent="0.25">
      <c r="A11854">
        <f ca="1">40778.7412059118*(((RANDBETWEEN(3800,4910))))</f>
        <v>185380157.52207512</v>
      </c>
      <c r="B11854">
        <v>156164401.94674209</v>
      </c>
    </row>
    <row r="11855" spans="1:2" x14ac:dyDescent="0.25">
      <c r="A11855">
        <f ca="1">33323.3169263965*(((RANDBETWEEN(3800,4910))))</f>
        <v>156686236.18791616</v>
      </c>
      <c r="B11855">
        <v>143001543.82074332</v>
      </c>
    </row>
    <row r="11856" spans="1:2" x14ac:dyDescent="0.25">
      <c r="A11856">
        <f ca="1">36896.0574568607*(((RANDBETWEEN(3800,4910))))</f>
        <v>157250996.88114041</v>
      </c>
      <c r="B11856">
        <v>154179419.08607277</v>
      </c>
    </row>
    <row r="11857" spans="1:2" x14ac:dyDescent="0.25">
      <c r="A11857">
        <f ca="1">38897.913270411*(((RANDBETWEEN(3800,4910))))</f>
        <v>187293452.3970291</v>
      </c>
      <c r="B11857">
        <v>201263393.09023359</v>
      </c>
    </row>
    <row r="11858" spans="1:2" x14ac:dyDescent="0.25">
      <c r="A11858">
        <f ca="1">35360.7911034184*(((RANDBETWEEN(3800,4910))))</f>
        <v>171216950.52275208</v>
      </c>
      <c r="B11858">
        <v>169949298.05927053</v>
      </c>
    </row>
    <row r="11859" spans="1:2" x14ac:dyDescent="0.25">
      <c r="A11859">
        <f ca="1">34384.7813487277*(((RANDBETWEEN(3800,4910))))</f>
        <v>158032455.07875234</v>
      </c>
      <c r="B11859">
        <v>154402804.74632967</v>
      </c>
    </row>
    <row r="11860" spans="1:2" x14ac:dyDescent="0.25">
      <c r="A11860">
        <f ca="1">31864.8625148983*(((RANDBETWEEN(3800,4910))))</f>
        <v>140747097.72830573</v>
      </c>
      <c r="B11860">
        <v>179020174.49678499</v>
      </c>
    </row>
    <row r="11861" spans="1:2" x14ac:dyDescent="0.25">
      <c r="A11861">
        <f ca="1">30271.5385001014*(((RANDBETWEEN(3800,4910))))</f>
        <v>123084075.54141244</v>
      </c>
      <c r="B11861">
        <v>156899862.95662546</v>
      </c>
    </row>
    <row r="11862" spans="1:2" x14ac:dyDescent="0.25">
      <c r="A11862">
        <f ca="1">32194.8106257652*(((RANDBETWEEN(3800,4910))))</f>
        <v>139017192.28205413</v>
      </c>
      <c r="B11862">
        <v>184134842.78449261</v>
      </c>
    </row>
    <row r="11863" spans="1:2" x14ac:dyDescent="0.25">
      <c r="A11863">
        <f ca="1">33528.5548535517*(((RANDBETWEEN(3800,4910))))</f>
        <v>130023735.72207338</v>
      </c>
      <c r="B11863">
        <v>185947144.14074582</v>
      </c>
    </row>
    <row r="11864" spans="1:2" x14ac:dyDescent="0.25">
      <c r="A11864">
        <f ca="1">31477.0593074197*(((RANDBETWEEN(3800,4910))))</f>
        <v>152128627.6327593</v>
      </c>
      <c r="B11864">
        <v>151451535.40384075</v>
      </c>
    </row>
    <row r="11865" spans="1:2" x14ac:dyDescent="0.25">
      <c r="A11865">
        <f ca="1">32195.4603946803*(((RANDBETWEEN(3800,4910))))</f>
        <v>142046371.26132959</v>
      </c>
      <c r="B11865">
        <v>176797440.5893245</v>
      </c>
    </row>
    <row r="11866" spans="1:2" x14ac:dyDescent="0.25">
      <c r="A11866">
        <f ca="1">29210.2069917054*(((RANDBETWEEN(3800,4910))))</f>
        <v>114153488.92358467</v>
      </c>
      <c r="B11866">
        <v>197902734.32653871</v>
      </c>
    </row>
    <row r="11867" spans="1:2" x14ac:dyDescent="0.25">
      <c r="A11867">
        <f ca="1">32095.3874284728*(((RANDBETWEEN(3800,4910))))</f>
        <v>151297656.33782056</v>
      </c>
      <c r="B11867">
        <v>153849195.31702754</v>
      </c>
    </row>
    <row r="11868" spans="1:2" x14ac:dyDescent="0.25">
      <c r="A11868">
        <f ca="1">38831.4066312497*(((RANDBETWEEN(3800,4910))))</f>
        <v>150898846.16903645</v>
      </c>
      <c r="B11868">
        <v>167053024.48741895</v>
      </c>
    </row>
    <row r="11869" spans="1:2" x14ac:dyDescent="0.25">
      <c r="A11869">
        <f ca="1">30126.9735505848*(((RANDBETWEEN(3800,4910))))</f>
        <v>131413858.62765075</v>
      </c>
      <c r="B11869">
        <v>166082514.46285635</v>
      </c>
    </row>
    <row r="11870" spans="1:2" x14ac:dyDescent="0.25">
      <c r="A11870">
        <f ca="1">30322.95533308*(((RANDBETWEEN(3800,4910))))</f>
        <v>134391338.03621069</v>
      </c>
      <c r="B11870">
        <v>190277011.64657888</v>
      </c>
    </row>
    <row r="11871" spans="1:2" x14ac:dyDescent="0.25">
      <c r="A11871">
        <f ca="1">31802.2995219779*(((RANDBETWEEN(3800,4910))))</f>
        <v>149216389.35712031</v>
      </c>
      <c r="B11871">
        <v>178683038.49246925</v>
      </c>
    </row>
    <row r="11872" spans="1:2" x14ac:dyDescent="0.25">
      <c r="A11872">
        <f ca="1">31164.9361933545*(((RANDBETWEEN(3800,4910))))</f>
        <v>133074277.54562356</v>
      </c>
      <c r="B11872">
        <v>183696758.93949533</v>
      </c>
    </row>
    <row r="11873" spans="1:2" x14ac:dyDescent="0.25">
      <c r="A11873">
        <f ca="1">36340.6116055585*(((RANDBETWEEN(3800,4910))))</f>
        <v>172363520.84516382</v>
      </c>
      <c r="B11873">
        <v>146081404.97669536</v>
      </c>
    </row>
    <row r="11874" spans="1:2" x14ac:dyDescent="0.25">
      <c r="A11874">
        <f ca="1">33439.337546355*(((RANDBETWEEN(3800,4910))))</f>
        <v>153352801.98758385</v>
      </c>
      <c r="B11874">
        <v>159997446.40896583</v>
      </c>
    </row>
    <row r="11875" spans="1:2" x14ac:dyDescent="0.25">
      <c r="A11875">
        <f ca="1">28110.0826022496*(((RANDBETWEEN(3800,4910))))</f>
        <v>136502561.11652425</v>
      </c>
      <c r="B11875">
        <v>159357530.79383355</v>
      </c>
    </row>
    <row r="11876" spans="1:2" x14ac:dyDescent="0.25">
      <c r="A11876">
        <f ca="1">31630.9489757076*(((RANDBETWEEN(3800,4910))))</f>
        <v>138163985.12589073</v>
      </c>
      <c r="B11876">
        <v>167449619.16605118</v>
      </c>
    </row>
    <row r="11877" spans="1:2" x14ac:dyDescent="0.25">
      <c r="A11877">
        <f ca="1">38479.7057842427*(((RANDBETWEEN(3800,4910))))</f>
        <v>152148756.6708957</v>
      </c>
      <c r="B11877">
        <v>175529950.79679853</v>
      </c>
    </row>
    <row r="11878" spans="1:2" x14ac:dyDescent="0.25">
      <c r="A11878">
        <f ca="1">35790.5304203972*(((RANDBETWEEN(3800,4910))))</f>
        <v>138831467.50072068</v>
      </c>
      <c r="B11878">
        <v>162087103.37083778</v>
      </c>
    </row>
    <row r="11879" spans="1:2" x14ac:dyDescent="0.25">
      <c r="A11879">
        <f ca="1">32296.9566362038*(((RANDBETWEEN(3800,4910))))</f>
        <v>143301596.59483641</v>
      </c>
      <c r="B11879">
        <v>144332511.45118928</v>
      </c>
    </row>
    <row r="11880" spans="1:2" x14ac:dyDescent="0.25">
      <c r="A11880">
        <f ca="1">29721.4828405899*(((RANDBETWEEN(3800,4910))))</f>
        <v>116240719.38954717</v>
      </c>
      <c r="B11880">
        <v>153050480.22322673</v>
      </c>
    </row>
    <row r="11881" spans="1:2" x14ac:dyDescent="0.25">
      <c r="A11881">
        <f ca="1">42071.6251636393*(((RANDBETWEEN(3800,4910))))</f>
        <v>161723327.12902954</v>
      </c>
      <c r="B11881">
        <v>159053936.43758944</v>
      </c>
    </row>
    <row r="11882" spans="1:2" x14ac:dyDescent="0.25">
      <c r="A11882">
        <f ca="1">37677.8937174846*(((RANDBETWEEN(3800,4910))))</f>
        <v>152859214.81183484</v>
      </c>
      <c r="B11882">
        <v>151186466.38292256</v>
      </c>
    </row>
    <row r="11883" spans="1:2" x14ac:dyDescent="0.25">
      <c r="A11883">
        <f ca="1">31454.4092761846*(((RANDBETWEEN(3800,4910))))</f>
        <v>120533296.34633933</v>
      </c>
      <c r="B11883">
        <v>152364019.44347656</v>
      </c>
    </row>
    <row r="11884" spans="1:2" x14ac:dyDescent="0.25">
      <c r="A11884">
        <f ca="1">34429.4626283341*(((RANDBETWEEN(3800,4910))))</f>
        <v>157308214.74885836</v>
      </c>
      <c r="B11884">
        <v>186150117.49828899</v>
      </c>
    </row>
    <row r="11885" spans="1:2" x14ac:dyDescent="0.25">
      <c r="A11885">
        <f ca="1">32448.7731136386*(((RANDBETWEEN(3800,4910))))</f>
        <v>151470872.89446509</v>
      </c>
      <c r="B11885">
        <v>144918589.76338536</v>
      </c>
    </row>
    <row r="11886" spans="1:2" x14ac:dyDescent="0.25">
      <c r="A11886">
        <f ca="1">32192.5872348418*(((RANDBETWEEN(3800,4910))))</f>
        <v>136560955.05019891</v>
      </c>
      <c r="B11886">
        <v>146322577.23753726</v>
      </c>
    </row>
    <row r="11887" spans="1:2" x14ac:dyDescent="0.25">
      <c r="A11887">
        <f ca="1">29853.5047207679*(((RANDBETWEEN(3800,4910))))</f>
        <v>123056146.45900537</v>
      </c>
      <c r="B11887">
        <v>147848804.09743634</v>
      </c>
    </row>
    <row r="11888" spans="1:2" x14ac:dyDescent="0.25">
      <c r="A11888">
        <f ca="1">38144.6151683821*(((RANDBETWEEN(3800,4910))))</f>
        <v>174702337.47119007</v>
      </c>
      <c r="B11888">
        <v>169203813.83751351</v>
      </c>
    </row>
    <row r="11889" spans="1:2" x14ac:dyDescent="0.25">
      <c r="A11889">
        <f ca="1">32064.7512199395*(((RANDBETWEEN(3800,4910))))</f>
        <v>139481667.80673701</v>
      </c>
      <c r="B11889">
        <v>171151171.12405905</v>
      </c>
    </row>
    <row r="11890" spans="1:2" x14ac:dyDescent="0.25">
      <c r="A11890">
        <f ca="1">31237.3801429928*(((RANDBETWEEN(3800,4910))))</f>
        <v>129853789.25442128</v>
      </c>
      <c r="B11890">
        <v>187989586.99694347</v>
      </c>
    </row>
    <row r="11891" spans="1:2" x14ac:dyDescent="0.25">
      <c r="A11891">
        <f ca="1">30042.0363860194*(((RANDBETWEEN(3800,4910))))</f>
        <v>139485174.94028792</v>
      </c>
      <c r="B11891">
        <v>178489890.80526745</v>
      </c>
    </row>
    <row r="11892" spans="1:2" x14ac:dyDescent="0.25">
      <c r="A11892">
        <f ca="1">33279.7415858892*(((RANDBETWEEN(3800,4910))))</f>
        <v>155582791.9140318</v>
      </c>
      <c r="B11892">
        <v>188934288.93822786</v>
      </c>
    </row>
    <row r="11893" spans="1:2" x14ac:dyDescent="0.25">
      <c r="A11893">
        <f ca="1">30987.9512553897*(((RANDBETWEEN(3800,4910))))</f>
        <v>143071370.94613403</v>
      </c>
      <c r="B11893">
        <v>162817235.38967562</v>
      </c>
    </row>
    <row r="11894" spans="1:2" x14ac:dyDescent="0.25">
      <c r="A11894">
        <f ca="1">29979.487834381*(((RANDBETWEEN(3800,4910))))</f>
        <v>138565192.77050912</v>
      </c>
      <c r="B11894">
        <v>153704514.86455548</v>
      </c>
    </row>
    <row r="11895" spans="1:2" x14ac:dyDescent="0.25">
      <c r="A11895">
        <f ca="1">37758.5041590665*(((RANDBETWEEN(3800,4910))))</f>
        <v>154772108.54801372</v>
      </c>
      <c r="B11895">
        <v>182643330.5736258</v>
      </c>
    </row>
    <row r="11896" spans="1:2" x14ac:dyDescent="0.25">
      <c r="A11896">
        <f ca="1">32956.933094547*(((RANDBETWEEN(3800,4910))))</f>
        <v>160104780.97330943</v>
      </c>
      <c r="B11896">
        <v>196569993.3813155</v>
      </c>
    </row>
    <row r="11897" spans="1:2" x14ac:dyDescent="0.25">
      <c r="A11897">
        <f ca="1">30725.5385073286*(((RANDBETWEEN(3800,4910))))</f>
        <v>120075404.48664011</v>
      </c>
      <c r="B11897">
        <v>145312510.33315176</v>
      </c>
    </row>
    <row r="11898" spans="1:2" x14ac:dyDescent="0.25">
      <c r="A11898">
        <f ca="1">32157.4306476196*(((RANDBETWEEN(3800,4910))))</f>
        <v>156285112.94743103</v>
      </c>
      <c r="B11898">
        <v>176424011.62237757</v>
      </c>
    </row>
    <row r="11899" spans="1:2" x14ac:dyDescent="0.25">
      <c r="A11899">
        <f ca="1">31735.7991989587*(((RANDBETWEEN(3800,4910))))</f>
        <v>145381696.13042992</v>
      </c>
      <c r="B11899">
        <v>153665184.73342961</v>
      </c>
    </row>
    <row r="11900" spans="1:2" x14ac:dyDescent="0.25">
      <c r="A11900">
        <f ca="1">31662.1756907332*(((RANDBETWEEN(3800,4910))))</f>
        <v>126363743.18171632</v>
      </c>
      <c r="B11900">
        <v>180181998.2111643</v>
      </c>
    </row>
    <row r="11901" spans="1:2" x14ac:dyDescent="0.25">
      <c r="A11901">
        <f ca="1">34443.6796133982*(((RANDBETWEEN(3800,4910))))</f>
        <v>141632410.57029349</v>
      </c>
      <c r="B11901">
        <v>192013607.3662613</v>
      </c>
    </row>
    <row r="11902" spans="1:2" x14ac:dyDescent="0.25">
      <c r="A11902">
        <f ca="1">30072.5997717255*(((RANDBETWEEN(3800,4910))))</f>
        <v>120921923.68210803</v>
      </c>
      <c r="B11902">
        <v>172749042.21947244</v>
      </c>
    </row>
    <row r="11903" spans="1:2" x14ac:dyDescent="0.25">
      <c r="A11903">
        <f ca="1">36534.6705346219*(((RANDBETWEEN(3800,4910))))</f>
        <v>160716015.68180186</v>
      </c>
      <c r="B11903">
        <v>156620599.94467524</v>
      </c>
    </row>
    <row r="11904" spans="1:2" x14ac:dyDescent="0.25">
      <c r="A11904">
        <f ca="1">31323.2885791204*(((RANDBETWEEN(3800,4910))))</f>
        <v>122881261.09588924</v>
      </c>
      <c r="B11904">
        <v>186094713.07411185</v>
      </c>
    </row>
    <row r="11905" spans="1:2" x14ac:dyDescent="0.25">
      <c r="A11905">
        <f ca="1">31546.1086289644*(((RANDBETWEEN(3800,4910))))</f>
        <v>145017461.36734951</v>
      </c>
      <c r="B11905">
        <v>154850961.69408381</v>
      </c>
    </row>
    <row r="11906" spans="1:2" x14ac:dyDescent="0.25">
      <c r="A11906">
        <f ca="1">32882.5145810306*(((RANDBETWEEN(3800,4910))))</f>
        <v>127518391.54523683</v>
      </c>
      <c r="B11906">
        <v>147105904.6297155</v>
      </c>
    </row>
    <row r="11907" spans="1:2" x14ac:dyDescent="0.25">
      <c r="A11907">
        <f ca="1">29548.6484234825*(((RANDBETWEEN(3800,4910))))</f>
        <v>141272088.11266974</v>
      </c>
      <c r="B11907">
        <v>182319190.02187961</v>
      </c>
    </row>
    <row r="11908" spans="1:2" x14ac:dyDescent="0.25">
      <c r="A11908">
        <f ca="1">38798.7929053822*(((RANDBETWEEN(3800,4910))))</f>
        <v>178125258.22860947</v>
      </c>
      <c r="B11908">
        <v>147927349.9576925</v>
      </c>
    </row>
    <row r="11909" spans="1:2" x14ac:dyDescent="0.25">
      <c r="A11909">
        <f ca="1">31419.7574939639*(((RANDBETWEEN(3800,4910))))</f>
        <v>149715144.45873809</v>
      </c>
      <c r="B11909">
        <v>183152707.14726764</v>
      </c>
    </row>
    <row r="11910" spans="1:2" x14ac:dyDescent="0.25">
      <c r="A11910">
        <f ca="1">33112.9743055866*(((RANDBETWEEN(3800,4910))))</f>
        <v>133743303.22026433</v>
      </c>
      <c r="B11910">
        <v>143553794.87421086</v>
      </c>
    </row>
    <row r="11911" spans="1:2" x14ac:dyDescent="0.25">
      <c r="A11911">
        <f ca="1">32694.1280595026*(((RANDBETWEEN(3800,4910))))</f>
        <v>138655797.10035056</v>
      </c>
      <c r="B11911">
        <v>167422734.8460632</v>
      </c>
    </row>
    <row r="11912" spans="1:2" x14ac:dyDescent="0.25">
      <c r="A11912">
        <f ca="1">40023.8664473244*(((RANDBETWEEN(3800,4910))))</f>
        <v>167619952.68139461</v>
      </c>
      <c r="B11912">
        <v>148509628.24390706</v>
      </c>
    </row>
    <row r="11913" spans="1:2" x14ac:dyDescent="0.25">
      <c r="A11913">
        <f ca="1">30574.3879689899*(((RANDBETWEEN(3800,4910))))</f>
        <v>129910574.48023823</v>
      </c>
      <c r="B11913">
        <v>151767470.15970668</v>
      </c>
    </row>
    <row r="11914" spans="1:2" x14ac:dyDescent="0.25">
      <c r="A11914">
        <f ca="1">31613.8647751363*(((RANDBETWEEN(3800,4910))))</f>
        <v>121207557.54787239</v>
      </c>
      <c r="B11914">
        <v>180532541.1293695</v>
      </c>
    </row>
    <row r="11915" spans="1:2" x14ac:dyDescent="0.25">
      <c r="A11915">
        <f ca="1">27411.7585737067*(((RANDBETWEEN(3800,4910))))</f>
        <v>123078795.99594313</v>
      </c>
      <c r="B11915">
        <v>188723794.67705137</v>
      </c>
    </row>
    <row r="11916" spans="1:2" x14ac:dyDescent="0.25">
      <c r="A11916">
        <f ca="1">32916.3826093616*(((RANDBETWEEN(3800,4910))))</f>
        <v>126201410.92429246</v>
      </c>
      <c r="B11916">
        <v>153649676.30123693</v>
      </c>
    </row>
    <row r="11917" spans="1:2" x14ac:dyDescent="0.25">
      <c r="A11917">
        <f ca="1">31367.6340095015*(((RANDBETWEEN(3800,4910))))</f>
        <v>137107928.25553086</v>
      </c>
      <c r="B11917">
        <v>165995230.64548019</v>
      </c>
    </row>
    <row r="11918" spans="1:2" x14ac:dyDescent="0.25">
      <c r="A11918">
        <f ca="1">32267.2356841749*(((RANDBETWEEN(3800,4910))))</f>
        <v>148397016.91152045</v>
      </c>
      <c r="B11918">
        <v>192387975.5702942</v>
      </c>
    </row>
    <row r="11919" spans="1:2" x14ac:dyDescent="0.25">
      <c r="A11919">
        <f ca="1">30530.9816193139*(((RANDBETWEEN(3800,4910))))</f>
        <v>134366850.10660061</v>
      </c>
      <c r="B11919">
        <v>198646674.49553794</v>
      </c>
    </row>
    <row r="11920" spans="1:2" x14ac:dyDescent="0.25">
      <c r="A11920">
        <f ca="1">32992.6231245508*(((RANDBETWEEN(3800,4910))))</f>
        <v>127681451.49201164</v>
      </c>
      <c r="B11920">
        <v>148907523.56072453</v>
      </c>
    </row>
    <row r="11921" spans="1:2" x14ac:dyDescent="0.25">
      <c r="A11921">
        <f ca="1">29888.0590659897*(((RANDBETWEEN(3800,4910))))</f>
        <v>122630706.34775592</v>
      </c>
      <c r="B11921">
        <v>199863925.14837107</v>
      </c>
    </row>
    <row r="11922" spans="1:2" x14ac:dyDescent="0.25">
      <c r="A11922">
        <f ca="1">32440.1018170174*(((RANDBETWEEN(3800,4910))))</f>
        <v>134204701.21700102</v>
      </c>
      <c r="B11922">
        <v>154104582.97962219</v>
      </c>
    </row>
    <row r="11923" spans="1:2" x14ac:dyDescent="0.25">
      <c r="A11923">
        <f ca="1">37727.0264466578*(((RANDBETWEEN(3800,4910))))</f>
        <v>177581113.48441809</v>
      </c>
      <c r="B11923">
        <v>167073588.12206745</v>
      </c>
    </row>
    <row r="11924" spans="1:2" x14ac:dyDescent="0.25">
      <c r="A11924">
        <f ca="1">32586.2343033821*(((RANDBETWEEN(3800,4910))))</f>
        <v>127477348.59483077</v>
      </c>
      <c r="B11924">
        <v>186563514.13103226</v>
      </c>
    </row>
    <row r="11925" spans="1:2" x14ac:dyDescent="0.25">
      <c r="A11925">
        <f ca="1">28090.5494026934*(((RANDBETWEEN(3800,4910))))</f>
        <v>132755936.47712906</v>
      </c>
      <c r="B11925">
        <v>148668821.34034887</v>
      </c>
    </row>
    <row r="11926" spans="1:2" x14ac:dyDescent="0.25">
      <c r="A11926">
        <f ca="1">34843.281652953*(((RANDBETWEEN(3800,4910))))</f>
        <v>147456767.95529702</v>
      </c>
      <c r="B11926">
        <v>160986813.38528585</v>
      </c>
    </row>
    <row r="11927" spans="1:2" x14ac:dyDescent="0.25">
      <c r="A11927">
        <f ca="1">29954.8259037651*(((RANDBETWEEN(3800,4910))))</f>
        <v>127038416.65786774</v>
      </c>
      <c r="B11927">
        <v>147806555.81299579</v>
      </c>
    </row>
    <row r="11928" spans="1:2" x14ac:dyDescent="0.25">
      <c r="A11928">
        <f ca="1">30718.1644191658*(((RANDBETWEEN(3800,4910))))</f>
        <v>141364992.65700081</v>
      </c>
      <c r="B11928">
        <v>168917316.75323558</v>
      </c>
    </row>
    <row r="11929" spans="1:2" x14ac:dyDescent="0.25">
      <c r="A11929">
        <f ca="1">42290.4405020344*(((RANDBETWEEN(3800,4910))))</f>
        <v>160872835.66973904</v>
      </c>
      <c r="B11929">
        <v>156474256.99022454</v>
      </c>
    </row>
    <row r="11930" spans="1:2" x14ac:dyDescent="0.25">
      <c r="A11930">
        <f ca="1">38640.0212145798*(((RANDBETWEEN(3800,4910))))</f>
        <v>154907845.04925054</v>
      </c>
      <c r="B11930">
        <v>161059176.26192766</v>
      </c>
    </row>
    <row r="11931" spans="1:2" x14ac:dyDescent="0.25">
      <c r="A11931">
        <f ca="1">31528.6298966422*(((RANDBETWEEN(3800,4910))))</f>
        <v>141468962.34623373</v>
      </c>
      <c r="B11931">
        <v>191269956.70669687</v>
      </c>
    </row>
    <row r="11932" spans="1:2" x14ac:dyDescent="0.25">
      <c r="A11932">
        <f ca="1">31619.9192518702*(((RANDBETWEEN(3800,4910))))</f>
        <v>148740100.16079733</v>
      </c>
      <c r="B11932">
        <v>145090636.09818232</v>
      </c>
    </row>
    <row r="11933" spans="1:2" x14ac:dyDescent="0.25">
      <c r="A11933">
        <f ca="1">38720.3270355237*(((RANDBETWEEN(3800,4910))))</f>
        <v>153719698.33102915</v>
      </c>
      <c r="B11933">
        <v>203303979.20655027</v>
      </c>
    </row>
    <row r="11934" spans="1:2" x14ac:dyDescent="0.25">
      <c r="A11934">
        <f ca="1">38118.2045507324*(((RANDBETWEEN(3800,4910))))</f>
        <v>168291873.09148335</v>
      </c>
      <c r="B11934">
        <v>149232559.31562787</v>
      </c>
    </row>
    <row r="11935" spans="1:2" x14ac:dyDescent="0.25">
      <c r="A11935">
        <f ca="1">29208.0015379855*(((RANDBETWEEN(3800,4910))))</f>
        <v>120687462.35495603</v>
      </c>
      <c r="B11935">
        <v>147546718.63830227</v>
      </c>
    </row>
    <row r="11936" spans="1:2" x14ac:dyDescent="0.25">
      <c r="A11936">
        <f ca="1">32231.1294249125*(((RANDBETWEEN(3800,4910))))</f>
        <v>155128425.92210367</v>
      </c>
      <c r="B11936">
        <v>169105628.46298501</v>
      </c>
    </row>
    <row r="11937" spans="1:2" x14ac:dyDescent="0.25">
      <c r="A11937">
        <f ca="1">31066.3188422011*(((RANDBETWEEN(3800,4910))))</f>
        <v>150547381.10930657</v>
      </c>
      <c r="B11937">
        <v>159287330.78116688</v>
      </c>
    </row>
    <row r="11938" spans="1:2" x14ac:dyDescent="0.25">
      <c r="A11938">
        <f ca="1">29787.5847104413*(((RANDBETWEEN(3800,4910))))</f>
        <v>133269653.9945142</v>
      </c>
      <c r="B11938">
        <v>176992408.17705598</v>
      </c>
    </row>
    <row r="11939" spans="1:2" x14ac:dyDescent="0.25">
      <c r="A11939">
        <f ca="1">34125.5252203613*(((RANDBETWEEN(3800,4910))))</f>
        <v>146500879.77101091</v>
      </c>
      <c r="B11939">
        <v>189303312.0933699</v>
      </c>
    </row>
    <row r="11940" spans="1:2" x14ac:dyDescent="0.25">
      <c r="A11940">
        <f ca="1">32451.2214106411*(((RANDBETWEEN(3800,4910))))</f>
        <v>129480373.42845783</v>
      </c>
      <c r="B11940">
        <v>144196499.05945998</v>
      </c>
    </row>
    <row r="11941" spans="1:2" x14ac:dyDescent="0.25">
      <c r="A11941">
        <f ca="1">27874.3459691321*(((RANDBETWEEN(3800,4910))))</f>
        <v>117434619.56795369</v>
      </c>
      <c r="B11941">
        <v>145425311.76300329</v>
      </c>
    </row>
    <row r="11942" spans="1:2" x14ac:dyDescent="0.25">
      <c r="A11942">
        <f ca="1">31209.8565253525*(((RANDBETWEEN(3800,4910))))</f>
        <v>149651262.03906512</v>
      </c>
      <c r="B11942">
        <v>151912052.17925566</v>
      </c>
    </row>
    <row r="11943" spans="1:2" x14ac:dyDescent="0.25">
      <c r="A11943">
        <f ca="1">28362.3900402862*(((RANDBETWEEN(3800,4910))))</f>
        <v>108656316.24433652</v>
      </c>
      <c r="B11943">
        <v>163096702.56351021</v>
      </c>
    </row>
    <row r="11944" spans="1:2" x14ac:dyDescent="0.25">
      <c r="A11944">
        <f ca="1">39378.0148815905*(((RANDBETWEEN(3800,4910))))</f>
        <v>182910879.12498808</v>
      </c>
      <c r="B11944">
        <v>186607979.70048076</v>
      </c>
    </row>
    <row r="11945" spans="1:2" x14ac:dyDescent="0.25">
      <c r="A11945">
        <f ca="1">33686.4714655366*(((RANDBETWEEN(3800,4910))))</f>
        <v>132556265.21688657</v>
      </c>
      <c r="B11945">
        <v>156467045.08651191</v>
      </c>
    </row>
    <row r="11946" spans="1:2" x14ac:dyDescent="0.25">
      <c r="A11946">
        <f ca="1">29332.8708271548*(((RANDBETWEEN(3800,4910))))</f>
        <v>122112741.25344537</v>
      </c>
      <c r="B11946">
        <v>190384548.42853409</v>
      </c>
    </row>
    <row r="11947" spans="1:2" x14ac:dyDescent="0.25">
      <c r="A11947">
        <f ca="1">29023.6305192691*(((RANDBETWEEN(3800,4910))))</f>
        <v>133102369.56136787</v>
      </c>
      <c r="B11947">
        <v>167417318.33798593</v>
      </c>
    </row>
    <row r="11948" spans="1:2" x14ac:dyDescent="0.25">
      <c r="A11948">
        <f ca="1">34173.3333885037*(((RANDBETWEEN(3800,4910))))</f>
        <v>155591186.91785753</v>
      </c>
      <c r="B11948">
        <v>156479707.42570233</v>
      </c>
    </row>
    <row r="11949" spans="1:2" x14ac:dyDescent="0.25">
      <c r="A11949">
        <f ca="1">38116.3959224206*(((RANDBETWEEN(3800,4910))))</f>
        <v>163061941.75611532</v>
      </c>
      <c r="B11949">
        <v>144265475.23761809</v>
      </c>
    </row>
    <row r="11950" spans="1:2" x14ac:dyDescent="0.25">
      <c r="A11950">
        <f ca="1">30381.4374393881*(((RANDBETWEEN(3800,4910))))</f>
        <v>131490861.23767166</v>
      </c>
      <c r="B11950">
        <v>151187629.73639566</v>
      </c>
    </row>
    <row r="11951" spans="1:2" x14ac:dyDescent="0.25">
      <c r="A11951">
        <f ca="1">32407.2617502152*(((RANDBETWEEN(3800,4910))))</f>
        <v>138962338.38492286</v>
      </c>
      <c r="B11951">
        <v>160588404.67640415</v>
      </c>
    </row>
    <row r="11952" spans="1:2" x14ac:dyDescent="0.25">
      <c r="A11952">
        <f ca="1">34358.7248763188*(((RANDBETWEEN(3800,4910))))</f>
        <v>132109297.14944568</v>
      </c>
      <c r="B11952">
        <v>172921943.0053561</v>
      </c>
    </row>
    <row r="11953" spans="1:2" x14ac:dyDescent="0.25">
      <c r="A11953">
        <f ca="1">36671.8312416538*(((RANDBETWEEN(3800,4910))))</f>
        <v>151307975.7030634</v>
      </c>
      <c r="B11953">
        <v>191905065.5436849</v>
      </c>
    </row>
    <row r="11954" spans="1:2" x14ac:dyDescent="0.25">
      <c r="A11954">
        <f ca="1">32177.9061901036*(((RANDBETWEEN(3800,4910))))</f>
        <v>145637203.41640884</v>
      </c>
      <c r="B11954">
        <v>182360428.45389792</v>
      </c>
    </row>
    <row r="11955" spans="1:2" x14ac:dyDescent="0.25">
      <c r="A11955">
        <f ca="1">41596.0369395532*(((RANDBETWEEN(3800,4910))))</f>
        <v>171001307.85850334</v>
      </c>
      <c r="B11955">
        <v>158728279.96359953</v>
      </c>
    </row>
    <row r="11956" spans="1:2" x14ac:dyDescent="0.25">
      <c r="A11956">
        <f ca="1">31545.0967016976*(((RANDBETWEEN(3800,4910))))</f>
        <v>148451225.07818913</v>
      </c>
      <c r="B11956">
        <v>191613059.77390409</v>
      </c>
    </row>
    <row r="11957" spans="1:2" x14ac:dyDescent="0.25">
      <c r="A11957">
        <f ca="1">38471.2225430912*(((RANDBETWEEN(3800,4910))))</f>
        <v>147960321.90072906</v>
      </c>
      <c r="B11957">
        <v>145689335.52461851</v>
      </c>
    </row>
    <row r="11958" spans="1:2" x14ac:dyDescent="0.25">
      <c r="A11958">
        <f ca="1">31391.4329433698*(((RANDBETWEEN(3800,4910))))</f>
        <v>136427167.57188502</v>
      </c>
      <c r="B11958">
        <v>173375239.55516607</v>
      </c>
    </row>
    <row r="11959" spans="1:2" x14ac:dyDescent="0.25">
      <c r="A11959">
        <f ca="1">30521.9266908372*(((RANDBETWEEN(3800,4910))))</f>
        <v>120927873.54909697</v>
      </c>
      <c r="B11959">
        <v>193940923.68258482</v>
      </c>
    </row>
    <row r="11960" spans="1:2" x14ac:dyDescent="0.25">
      <c r="A11960">
        <f ca="1">37310.0100543249*(((RANDBETWEEN(3800,4910))))</f>
        <v>161440413.50506383</v>
      </c>
      <c r="B11960">
        <v>190316069.86781791</v>
      </c>
    </row>
    <row r="11961" spans="1:2" x14ac:dyDescent="0.25">
      <c r="A11961">
        <f ca="1">28932.8117683608*(((RANDBETWEEN(3800,4910))))</f>
        <v>131586427.92250486</v>
      </c>
      <c r="B11961">
        <v>144742874.00676152</v>
      </c>
    </row>
    <row r="11962" spans="1:2" x14ac:dyDescent="0.25">
      <c r="A11962">
        <f ca="1">30034.3347677366*(((RANDBETWEEN(3800,4910))))</f>
        <v>134673957.09853098</v>
      </c>
      <c r="B11962">
        <v>161546803.43605217</v>
      </c>
    </row>
    <row r="11963" spans="1:2" x14ac:dyDescent="0.25">
      <c r="A11963">
        <f ca="1">38377.9289014865*(((RANDBETWEEN(3800,4910))))</f>
        <v>149290143.42678243</v>
      </c>
      <c r="B11963">
        <v>147840615.57264367</v>
      </c>
    </row>
    <row r="11964" spans="1:2" x14ac:dyDescent="0.25">
      <c r="A11964">
        <f ca="1">37367.4543110267*(((RANDBETWEEN(3800,4910))))</f>
        <v>176934896.16271165</v>
      </c>
      <c r="B11964">
        <v>157212011.56722301</v>
      </c>
    </row>
    <row r="11965" spans="1:2" x14ac:dyDescent="0.25">
      <c r="A11965">
        <f ca="1">37052.7138628159*(((RANDBETWEEN(3800,4910))))</f>
        <v>144727900.34815904</v>
      </c>
      <c r="B11965">
        <v>142914973.16308242</v>
      </c>
    </row>
    <row r="11966" spans="1:2" x14ac:dyDescent="0.25">
      <c r="A11966">
        <f ca="1">30485.4418654531*(((RANDBETWEEN(3800,4910))))</f>
        <v>118283514.43795809</v>
      </c>
      <c r="B11966">
        <v>170096108.11728406</v>
      </c>
    </row>
    <row r="11967" spans="1:2" x14ac:dyDescent="0.25">
      <c r="A11967">
        <f ca="1">34398.6156748509*(((RANDBETWEEN(3800,4910))))</f>
        <v>166558097.09762794</v>
      </c>
      <c r="B11967">
        <v>162429301.45715511</v>
      </c>
    </row>
    <row r="11968" spans="1:2" x14ac:dyDescent="0.25">
      <c r="A11968">
        <f ca="1">30511.7268104461*(((RANDBETWEEN(3800,4910))))</f>
        <v>142123623.48305777</v>
      </c>
      <c r="B11968">
        <v>168540278.51705953</v>
      </c>
    </row>
    <row r="11969" spans="1:2" x14ac:dyDescent="0.25">
      <c r="A11969">
        <f ca="1">31036.537166232*(((RANDBETWEEN(3800,4910))))</f>
        <v>139571307.63654527</v>
      </c>
      <c r="B11969">
        <v>148703849.54150158</v>
      </c>
    </row>
    <row r="11970" spans="1:2" x14ac:dyDescent="0.25">
      <c r="A11970">
        <f ca="1">32905.7115628789*(((RANDBETWEEN(3800,4910))))</f>
        <v>147779550.62888923</v>
      </c>
      <c r="B11970">
        <v>175829542.1702362</v>
      </c>
    </row>
    <row r="11971" spans="1:2" x14ac:dyDescent="0.25">
      <c r="A11971">
        <f ca="1">31589.5746448802*(((RANDBETWEEN(3800,4910))))</f>
        <v>154378251.28952941</v>
      </c>
      <c r="B11971">
        <v>162582494.3702465</v>
      </c>
    </row>
    <row r="11972" spans="1:2" x14ac:dyDescent="0.25">
      <c r="A11972">
        <f ca="1">31467.0774288644*(((RANDBETWEEN(3800,4910))))</f>
        <v>132476395.975519</v>
      </c>
      <c r="B11972">
        <v>180561568.48045611</v>
      </c>
    </row>
    <row r="11973" spans="1:2" x14ac:dyDescent="0.25">
      <c r="A11973">
        <f ca="1">32441.663503141*(((RANDBETWEEN(3800,4910))))</f>
        <v>125127496.13161495</v>
      </c>
      <c r="B11973">
        <v>203303250.25460359</v>
      </c>
    </row>
    <row r="11974" spans="1:2" x14ac:dyDescent="0.25">
      <c r="A11974">
        <f ca="1">27661.9171217106*(((RANDBETWEEN(3800,4910))))</f>
        <v>119914410.72261527</v>
      </c>
      <c r="B11974">
        <v>182474316.37565714</v>
      </c>
    </row>
    <row r="11975" spans="1:2" x14ac:dyDescent="0.25">
      <c r="A11975">
        <f ca="1">32227.0598973245*(((RANDBETWEEN(3800,4910))))</f>
        <v>148631200.24646071</v>
      </c>
      <c r="B11975">
        <v>193435136.68364713</v>
      </c>
    </row>
    <row r="11976" spans="1:2" x14ac:dyDescent="0.25">
      <c r="A11976">
        <f ca="1">32145.3382985454*(((RANDBETWEEN(3800,4910))))</f>
        <v>157737175.03096238</v>
      </c>
      <c r="B11976">
        <v>151879272.93971923</v>
      </c>
    </row>
    <row r="11977" spans="1:2" x14ac:dyDescent="0.25">
      <c r="A11977">
        <f ca="1">30697.3249139059*(((RANDBETWEEN(3800,4910))))</f>
        <v>131323155.98168935</v>
      </c>
      <c r="B11977">
        <v>180499716.05647871</v>
      </c>
    </row>
    <row r="11978" spans="1:2" x14ac:dyDescent="0.25">
      <c r="A11978">
        <f ca="1">31516.3103608944*(((RANDBETWEEN(3800,4910))))</f>
        <v>131706660.9981778</v>
      </c>
      <c r="B11978">
        <v>145586598.01418543</v>
      </c>
    </row>
    <row r="11979" spans="1:2" x14ac:dyDescent="0.25">
      <c r="A11979">
        <f ca="1">32060.5296382401*(((RANDBETWEEN(3800,4910))))</f>
        <v>144015899.13497433</v>
      </c>
      <c r="B11979">
        <v>178746890.22573596</v>
      </c>
    </row>
    <row r="11980" spans="1:2" x14ac:dyDescent="0.25">
      <c r="A11980">
        <f ca="1">32625.0356184089*(((RANDBETWEEN(3800,4910))))</f>
        <v>129619266.51193863</v>
      </c>
      <c r="B11980">
        <v>178260893.50616148</v>
      </c>
    </row>
    <row r="11981" spans="1:2" x14ac:dyDescent="0.25">
      <c r="A11981">
        <f ca="1">37302.5105109738*(((RANDBETWEEN(3800,4910))))</f>
        <v>159878560.05003357</v>
      </c>
      <c r="B11981">
        <v>174430876.19864318</v>
      </c>
    </row>
    <row r="11982" spans="1:2" x14ac:dyDescent="0.25">
      <c r="A11982">
        <f ca="1">30356.0948788277*(((RANDBETWEEN(3800,4910))))</f>
        <v>121515447.79994729</v>
      </c>
      <c r="B11982">
        <v>193978887.15079054</v>
      </c>
    </row>
    <row r="11983" spans="1:2" x14ac:dyDescent="0.25">
      <c r="A11983">
        <f ca="1">30806.1107000086*(((RANDBETWEEN(3800,4910))))</f>
        <v>134407060.98413739</v>
      </c>
      <c r="B11983">
        <v>169950044.365475</v>
      </c>
    </row>
    <row r="11984" spans="1:2" x14ac:dyDescent="0.25">
      <c r="A11984">
        <f ca="1">33515.5253235562*(((RANDBETWEEN(3800,4910))))</f>
        <v>136475219.11752105</v>
      </c>
      <c r="B11984">
        <v>196334658.17162728</v>
      </c>
    </row>
    <row r="11985" spans="1:2" x14ac:dyDescent="0.25">
      <c r="A11985">
        <f ca="1">36759.3983475871*(((RANDBETWEEN(3800,4910))))</f>
        <v>179422623.33457255</v>
      </c>
      <c r="B11985">
        <v>201627689.11998713</v>
      </c>
    </row>
    <row r="11986" spans="1:2" x14ac:dyDescent="0.25">
      <c r="A11986">
        <f ca="1">32474.9925928845*(((RANDBETWEEN(3800,4910))))</f>
        <v>154613439.73472321</v>
      </c>
      <c r="B11986">
        <v>200121059.9032926</v>
      </c>
    </row>
    <row r="11987" spans="1:2" x14ac:dyDescent="0.25">
      <c r="A11987">
        <f ca="1">32752.2894708084*(((RANDBETWEEN(3800,4910))))</f>
        <v>139066221.09305266</v>
      </c>
      <c r="B11987">
        <v>149264857.77002233</v>
      </c>
    </row>
    <row r="11988" spans="1:2" x14ac:dyDescent="0.25">
      <c r="A11988">
        <f ca="1">30841.792391546*(((RANDBETWEEN(3800,4910))))</f>
        <v>150785523.0022684</v>
      </c>
      <c r="B11988">
        <v>171716108.12398964</v>
      </c>
    </row>
    <row r="11989" spans="1:2" x14ac:dyDescent="0.25">
      <c r="A11989">
        <f ca="1">41931.5202423154*(((RANDBETWEEN(3800,4910))))</f>
        <v>194017144.16119319</v>
      </c>
      <c r="B11989">
        <v>179070499.02146214</v>
      </c>
    </row>
    <row r="11990" spans="1:2" x14ac:dyDescent="0.25">
      <c r="A11990">
        <f ca="1">32310.6956147402*(((RANDBETWEEN(3800,4910))))</f>
        <v>139517583.66444817</v>
      </c>
      <c r="B11990">
        <v>188019604.58912739</v>
      </c>
    </row>
    <row r="11991" spans="1:2" x14ac:dyDescent="0.25">
      <c r="A11991">
        <f ca="1">31639.8702975445*(((RANDBETWEEN(3800,4910))))</f>
        <v>132571056.54671125</v>
      </c>
      <c r="B11991">
        <v>147918005.66026723</v>
      </c>
    </row>
    <row r="11992" spans="1:2" x14ac:dyDescent="0.25">
      <c r="A11992">
        <f ca="1">28489.8295507524*(((RANDBETWEEN(3800,4910))))</f>
        <v>130084561.72873551</v>
      </c>
      <c r="B11992">
        <v>143265328.96207649</v>
      </c>
    </row>
    <row r="11993" spans="1:2" x14ac:dyDescent="0.25">
      <c r="A11993">
        <f ca="1">30551.9229835844*(((RANDBETWEEN(3800,4910))))</f>
        <v>129112426.52862762</v>
      </c>
      <c r="B11993">
        <v>177791275.57012519</v>
      </c>
    </row>
    <row r="11994" spans="1:2" x14ac:dyDescent="0.25">
      <c r="A11994">
        <f ca="1">29430.2126170148*(((RANDBETWEEN(3800,4910))))</f>
        <v>128816040.62467387</v>
      </c>
      <c r="B11994">
        <v>149760452.05368182</v>
      </c>
    </row>
    <row r="11995" spans="1:2" x14ac:dyDescent="0.25">
      <c r="A11995">
        <f ca="1">31649.7680977985*(((RANDBETWEEN(3800,4910))))</f>
        <v>153533025.04242074</v>
      </c>
      <c r="B11995">
        <v>165999108.54472139</v>
      </c>
    </row>
    <row r="11996" spans="1:2" x14ac:dyDescent="0.25">
      <c r="A11996">
        <f ca="1">31576.4984170578*(((RANDBETWEEN(3800,4910))))</f>
        <v>128863690.04001294</v>
      </c>
      <c r="B11996">
        <v>169968457.91430882</v>
      </c>
    </row>
    <row r="11997" spans="1:2" x14ac:dyDescent="0.25">
      <c r="A11997">
        <f ca="1">32142.5750347287*(((RANDBETWEEN(3800,4910))))</f>
        <v>142488035.12895235</v>
      </c>
      <c r="B11997">
        <v>145305920.0206174</v>
      </c>
    </row>
    <row r="11998" spans="1:2" x14ac:dyDescent="0.25">
      <c r="A11998">
        <f ca="1">31804.8418676007*(((RANDBETWEEN(3800,4910))))</f>
        <v>144203153.02770177</v>
      </c>
      <c r="B11998">
        <v>148224868.62425694</v>
      </c>
    </row>
    <row r="11999" spans="1:2" x14ac:dyDescent="0.25">
      <c r="A11999">
        <f ca="1">30789.1487743347*(((RANDBETWEEN(3800,4910))))</f>
        <v>126297088.27232075</v>
      </c>
      <c r="B11999">
        <v>174873709.27688175</v>
      </c>
    </row>
    <row r="12000" spans="1:2" x14ac:dyDescent="0.25">
      <c r="A12000">
        <f ca="1">32538.5221331345*(((RANDBETWEEN(3800,4910))))</f>
        <v>152931054.02573216</v>
      </c>
      <c r="B12000">
        <v>143796511.39575142</v>
      </c>
    </row>
    <row r="12001" spans="1:2" x14ac:dyDescent="0.25">
      <c r="A12001">
        <f ca="1">30856.3410953506*(((RANDBETWEEN(3800,4910))))</f>
        <v>145456791.92348269</v>
      </c>
      <c r="B12001">
        <v>154910805.69294709</v>
      </c>
    </row>
    <row r="12002" spans="1:2" x14ac:dyDescent="0.25">
      <c r="A12002">
        <f ca="1">39638.0691842462*(((RANDBETWEEN(3800,4910))))</f>
        <v>185981820.61248335</v>
      </c>
      <c r="B12002">
        <v>150560774.0279364</v>
      </c>
    </row>
    <row r="12003" spans="1:2" x14ac:dyDescent="0.25">
      <c r="A12003">
        <f ca="1">33269.4707636628*(((RANDBETWEEN(3800,4910))))</f>
        <v>156832285.17990646</v>
      </c>
      <c r="B12003">
        <v>189539170.80993816</v>
      </c>
    </row>
    <row r="12004" spans="1:2" x14ac:dyDescent="0.25">
      <c r="A12004">
        <f ca="1">31810.3976370462*(((RANDBETWEEN(3800,4910))))</f>
        <v>156189052.39789665</v>
      </c>
      <c r="B12004">
        <v>158142788.8709166</v>
      </c>
    </row>
    <row r="12005" spans="1:2" x14ac:dyDescent="0.25">
      <c r="A12005">
        <f ca="1">35950.6217860395*(((RANDBETWEEN(3800,4910))))</f>
        <v>170334046.02225497</v>
      </c>
      <c r="B12005">
        <v>143074989.99635908</v>
      </c>
    </row>
    <row r="12006" spans="1:2" x14ac:dyDescent="0.25">
      <c r="A12006">
        <f ca="1">30188.1785563934*(((RANDBETWEEN(3800,4910))))</f>
        <v>138261857.78828168</v>
      </c>
      <c r="B12006">
        <v>160749101.34715986</v>
      </c>
    </row>
    <row r="12007" spans="1:2" x14ac:dyDescent="0.25">
      <c r="A12007">
        <f ca="1">29510.2257056207*(((RANDBETWEEN(3800,4910))))</f>
        <v>114853798.44627558</v>
      </c>
      <c r="B12007">
        <v>149881955.54197645</v>
      </c>
    </row>
    <row r="12008" spans="1:2" x14ac:dyDescent="0.25">
      <c r="A12008">
        <f ca="1">39625.3167221442*(((RANDBETWEEN(3800,4910))))</f>
        <v>180334816.40247819</v>
      </c>
      <c r="B12008">
        <v>174465005.39550662</v>
      </c>
    </row>
    <row r="12009" spans="1:2" x14ac:dyDescent="0.25">
      <c r="A12009">
        <f ca="1">35912.1693134075*(((RANDBETWEEN(3800,4910))))</f>
        <v>156289760.85194951</v>
      </c>
      <c r="B12009">
        <v>145227761.97655341</v>
      </c>
    </row>
    <row r="12010" spans="1:2" x14ac:dyDescent="0.25">
      <c r="A12010">
        <f ca="1">28827.45630508*(((RANDBETWEEN(3800,4910))))</f>
        <v>125312952.55818294</v>
      </c>
      <c r="B12010">
        <v>154791942.8442651</v>
      </c>
    </row>
    <row r="12011" spans="1:2" x14ac:dyDescent="0.25">
      <c r="A12011">
        <f ca="1">31324.4159846787*(((RANDBETWEEN(3800,4910))))</f>
        <v>149793357.23873335</v>
      </c>
      <c r="B12011">
        <v>150738872.81045035</v>
      </c>
    </row>
    <row r="12012" spans="1:2" x14ac:dyDescent="0.25">
      <c r="A12012">
        <f ca="1">34683.2393244676*(((RANDBETWEEN(3800,4910))))</f>
        <v>139704087.99895567</v>
      </c>
      <c r="B12012">
        <v>153180858.28144836</v>
      </c>
    </row>
    <row r="12013" spans="1:2" x14ac:dyDescent="0.25">
      <c r="A12013">
        <f ca="1">30054.8532832198*(((RANDBETWEEN(3800,4910))))</f>
        <v>129836966.18350972</v>
      </c>
      <c r="B12013">
        <v>180744180.93475837</v>
      </c>
    </row>
    <row r="12014" spans="1:2" x14ac:dyDescent="0.25">
      <c r="A12014">
        <f ca="1">35354.3365962115*(((RANDBETWEEN(3800,4910))))</f>
        <v>165917901.64602077</v>
      </c>
      <c r="B12014">
        <v>147550744.74890703</v>
      </c>
    </row>
    <row r="12015" spans="1:2" x14ac:dyDescent="0.25">
      <c r="A12015">
        <f ca="1">30054.7372657784*(((RANDBETWEEN(3800,4910))))</f>
        <v>121270864.86741577</v>
      </c>
      <c r="B12015">
        <v>189687061.67871282</v>
      </c>
    </row>
    <row r="12016" spans="1:2" x14ac:dyDescent="0.25">
      <c r="A12016">
        <f ca="1">30403.4622085115*(((RANDBETWEEN(3800,4910))))</f>
        <v>140068750.39461261</v>
      </c>
      <c r="B12016">
        <v>190901346.26289946</v>
      </c>
    </row>
    <row r="12017" spans="1:2" x14ac:dyDescent="0.25">
      <c r="A12017">
        <f ca="1">35406.4294412254*(((RANDBETWEEN(3800,4910))))</f>
        <v>156248573.12412754</v>
      </c>
      <c r="B12017">
        <v>203522170.42299283</v>
      </c>
    </row>
    <row r="12018" spans="1:2" x14ac:dyDescent="0.25">
      <c r="A12018">
        <f ca="1">30628.8082598855*(((RANDBETWEEN(3800,4910))))</f>
        <v>121933285.68260416</v>
      </c>
      <c r="B12018">
        <v>149390090.96331769</v>
      </c>
    </row>
    <row r="12019" spans="1:2" x14ac:dyDescent="0.25">
      <c r="A12019">
        <f ca="1">34870.3076453836*(((RANDBETWEEN(3800,4910))))</f>
        <v>159427046.55469394</v>
      </c>
      <c r="B12019">
        <v>157577104.21757889</v>
      </c>
    </row>
    <row r="12020" spans="1:2" x14ac:dyDescent="0.25">
      <c r="A12020">
        <f ca="1">38193.7199336621*(((RANDBETWEEN(3800,4910))))</f>
        <v>186690903.03574041</v>
      </c>
      <c r="B12020">
        <v>163101980.45921749</v>
      </c>
    </row>
    <row r="12021" spans="1:2" x14ac:dyDescent="0.25">
      <c r="A12021">
        <f ca="1">38261.7421126893*(((RANDBETWEEN(3800,4910))))</f>
        <v>170953463.75949559</v>
      </c>
      <c r="B12021">
        <v>176501770.70860526</v>
      </c>
    </row>
    <row r="12022" spans="1:2" x14ac:dyDescent="0.25">
      <c r="A12022">
        <f ca="1">31729.4586477358*(((RANDBETWEEN(3800,4910))))</f>
        <v>148430407.55410826</v>
      </c>
      <c r="B12022">
        <v>145575178.06518245</v>
      </c>
    </row>
    <row r="12023" spans="1:2" x14ac:dyDescent="0.25">
      <c r="A12023">
        <f ca="1">38481.5793492901*(((RANDBETWEEN(3800,4910))))</f>
        <v>170242507.0412592</v>
      </c>
      <c r="B12023">
        <v>169166536.81520954</v>
      </c>
    </row>
    <row r="12024" spans="1:2" x14ac:dyDescent="0.25">
      <c r="A12024">
        <f ca="1">32927.8935629998*(((RANDBETWEEN(3800,4910))))</f>
        <v>151797589.32542914</v>
      </c>
      <c r="B12024">
        <v>143998286.52080381</v>
      </c>
    </row>
    <row r="12025" spans="1:2" x14ac:dyDescent="0.25">
      <c r="A12025">
        <f ca="1">30707.6521767925*(((RANDBETWEEN(3800,4910))))</f>
        <v>124918729.05519198</v>
      </c>
      <c r="B12025">
        <v>149402803.73530811</v>
      </c>
    </row>
    <row r="12026" spans="1:2" x14ac:dyDescent="0.25">
      <c r="A12026">
        <f ca="1">29929.5707362178*(((RANDBETWEEN(3800,4910))))</f>
        <v>119568635.0911902</v>
      </c>
      <c r="B12026">
        <v>167256658.88371933</v>
      </c>
    </row>
    <row r="12027" spans="1:2" x14ac:dyDescent="0.25">
      <c r="A12027">
        <f ca="1">29778.6803643479*(((RANDBETWEEN(3800,4910))))</f>
        <v>144128812.96344391</v>
      </c>
      <c r="B12027">
        <v>163509120.41502184</v>
      </c>
    </row>
    <row r="12028" spans="1:2" x14ac:dyDescent="0.25">
      <c r="A12028">
        <f ca="1">38917.757407868*(((RANDBETWEEN(3800,4910))))</f>
        <v>181823762.60955912</v>
      </c>
      <c r="B12028">
        <v>143373236.40152958</v>
      </c>
    </row>
    <row r="12029" spans="1:2" x14ac:dyDescent="0.25">
      <c r="A12029">
        <f ca="1">31766.5166594014*(((RANDBETWEEN(3800,4910))))</f>
        <v>139995038.91798213</v>
      </c>
      <c r="B12029">
        <v>192710336.78167629</v>
      </c>
    </row>
    <row r="12030" spans="1:2" x14ac:dyDescent="0.25">
      <c r="A12030">
        <f ca="1">31435.524440522*(((RANDBETWEEN(3800,4910))))</f>
        <v>124013143.91785915</v>
      </c>
      <c r="B12030">
        <v>190485437.04058111</v>
      </c>
    </row>
    <row r="12031" spans="1:2" x14ac:dyDescent="0.25">
      <c r="A12031">
        <f ca="1">33596.7724046358*(((RANDBETWEEN(3800,4910))))</f>
        <v>153436459.57197183</v>
      </c>
      <c r="B12031">
        <v>146421220.76588365</v>
      </c>
    </row>
    <row r="12032" spans="1:2" x14ac:dyDescent="0.25">
      <c r="A12032">
        <f ca="1">34058.690232974*(((RANDBETWEEN(3800,4910))))</f>
        <v>137052169.49748725</v>
      </c>
      <c r="B12032">
        <v>162105868.3306064</v>
      </c>
    </row>
    <row r="12033" spans="1:2" x14ac:dyDescent="0.25">
      <c r="A12033">
        <f ca="1">33254.0262788725*(((RANDBETWEEN(3800,4910))))</f>
        <v>146217953.54820225</v>
      </c>
      <c r="B12033">
        <v>194074830.95981941</v>
      </c>
    </row>
    <row r="12034" spans="1:2" x14ac:dyDescent="0.25">
      <c r="A12034">
        <f ca="1">33502.4888170379*(((RANDBETWEEN(3800,4910))))</f>
        <v>151565259.4082793</v>
      </c>
      <c r="B12034">
        <v>203092989.60049921</v>
      </c>
    </row>
    <row r="12035" spans="1:2" x14ac:dyDescent="0.25">
      <c r="A12035">
        <f ca="1">33701.7354010565*(((RANDBETWEEN(3800,4910))))</f>
        <v>149298687.82668036</v>
      </c>
      <c r="B12035">
        <v>184140821.41105077</v>
      </c>
    </row>
    <row r="12036" spans="1:2" x14ac:dyDescent="0.25">
      <c r="A12036">
        <f ca="1">31483.8954798154*(((RANDBETWEEN(3800,4910))))</f>
        <v>137867978.30611181</v>
      </c>
      <c r="B12036">
        <v>172863957.61960244</v>
      </c>
    </row>
    <row r="12037" spans="1:2" x14ac:dyDescent="0.25">
      <c r="A12037">
        <f ca="1">31223.687791727*(((RANDBETWEEN(3800,4910))))</f>
        <v>128391804.19958159</v>
      </c>
      <c r="B12037">
        <v>190161208.39948294</v>
      </c>
    </row>
    <row r="12038" spans="1:2" x14ac:dyDescent="0.25">
      <c r="A12038">
        <f ca="1">33603.2228598867*(((RANDBETWEEN(3800,4910))))</f>
        <v>139419771.64566985</v>
      </c>
      <c r="B12038">
        <v>174453407.34643909</v>
      </c>
    </row>
    <row r="12039" spans="1:2" x14ac:dyDescent="0.25">
      <c r="A12039">
        <f ca="1">31429.5630907399*(((RANDBETWEEN(3800,4910))))</f>
        <v>145267440.6054</v>
      </c>
      <c r="B12039">
        <v>150498168.84294701</v>
      </c>
    </row>
    <row r="12040" spans="1:2" x14ac:dyDescent="0.25">
      <c r="A12040">
        <f ca="1">40427.2771545676*(((RANDBETWEEN(3800,4910))))</f>
        <v>183378129.1731185</v>
      </c>
      <c r="B12040">
        <v>159579318.78022075</v>
      </c>
    </row>
    <row r="12041" spans="1:2" x14ac:dyDescent="0.25">
      <c r="A12041">
        <f ca="1">32639.3251030865*(((RANDBETWEEN(3800,4910))))</f>
        <v>154188171.78698057</v>
      </c>
      <c r="B12041">
        <v>184350979.09245968</v>
      </c>
    </row>
    <row r="12042" spans="1:2" x14ac:dyDescent="0.25">
      <c r="A12042">
        <f ca="1">30991.5404772123*(((RANDBETWEEN(3800,4910))))</f>
        <v>122323610.26355678</v>
      </c>
      <c r="B12042">
        <v>149192319.97729939</v>
      </c>
    </row>
    <row r="12043" spans="1:2" x14ac:dyDescent="0.25">
      <c r="A12043">
        <f ca="1">36298.2891597186*(((RANDBETWEEN(3800,4910))))</f>
        <v>174848858.88236439</v>
      </c>
      <c r="B12043">
        <v>143906395.68929079</v>
      </c>
    </row>
    <row r="12044" spans="1:2" x14ac:dyDescent="0.25">
      <c r="A12044">
        <f ca="1">32227.0877505406*(((RANDBETWEEN(3800,4910))))</f>
        <v>138350887.71307084</v>
      </c>
      <c r="B12044">
        <v>146281616.93243283</v>
      </c>
    </row>
    <row r="12045" spans="1:2" x14ac:dyDescent="0.25">
      <c r="A12045">
        <f ca="1">34637.702590847*(((RANDBETWEEN(3800,4910))))</f>
        <v>154103138.82667813</v>
      </c>
      <c r="B12045">
        <v>173970657.37797248</v>
      </c>
    </row>
    <row r="12046" spans="1:2" x14ac:dyDescent="0.25">
      <c r="A12046">
        <f ca="1">35669.6154585765*(((RANDBETWEEN(3800,4910))))</f>
        <v>149206001.46322551</v>
      </c>
      <c r="B12046">
        <v>187280119.97383374</v>
      </c>
    </row>
    <row r="12047" spans="1:2" x14ac:dyDescent="0.25">
      <c r="A12047">
        <f ca="1">32308.2031878699*(((RANDBETWEEN(3800,4910))))</f>
        <v>150394685.83953416</v>
      </c>
      <c r="B12047">
        <v>196151861.65695634</v>
      </c>
    </row>
    <row r="12048" spans="1:2" x14ac:dyDescent="0.25">
      <c r="A12048">
        <f ca="1">32931.8561986178*(((RANDBETWEEN(3800,4910))))</f>
        <v>159653638.85089901</v>
      </c>
      <c r="B12048">
        <v>180524123.03120399</v>
      </c>
    </row>
    <row r="12049" spans="1:2" x14ac:dyDescent="0.25">
      <c r="A12049">
        <f ca="1">38646.8854669819*(((RANDBETWEEN(3800,4910))))</f>
        <v>150529618.89389458</v>
      </c>
      <c r="B12049">
        <v>174535959.14196655</v>
      </c>
    </row>
    <row r="12050" spans="1:2" x14ac:dyDescent="0.25">
      <c r="A12050">
        <f ca="1">29768.8620157745*(((RANDBETWEEN(3800,4910))))</f>
        <v>137026071.85861</v>
      </c>
      <c r="B12050">
        <v>177221295.66712585</v>
      </c>
    </row>
    <row r="12051" spans="1:2" x14ac:dyDescent="0.25">
      <c r="A12051">
        <f ca="1">31815.38130594*(((RANDBETWEEN(3800,4910))))</f>
        <v>138301462.53692126</v>
      </c>
      <c r="B12051">
        <v>151856639.38526738</v>
      </c>
    </row>
    <row r="12052" spans="1:2" x14ac:dyDescent="0.25">
      <c r="A12052">
        <f ca="1">36908.7922304545*(((RANDBETWEEN(3800,4910))))</f>
        <v>151362956.93709397</v>
      </c>
      <c r="B12052">
        <v>144550379.06437868</v>
      </c>
    </row>
    <row r="12053" spans="1:2" x14ac:dyDescent="0.25">
      <c r="A12053">
        <f ca="1">35148.2519452647*(((RANDBETWEEN(3800,4910))))</f>
        <v>140593007.78105861</v>
      </c>
      <c r="B12053">
        <v>143195436.54438537</v>
      </c>
    </row>
    <row r="12054" spans="1:2" x14ac:dyDescent="0.25">
      <c r="A12054">
        <f ca="1">31442.7419345086*(((RANDBETWEEN(3800,4910))))</f>
        <v>131116233.86690094</v>
      </c>
      <c r="B12054">
        <v>145616518.5322549</v>
      </c>
    </row>
    <row r="12055" spans="1:2" x14ac:dyDescent="0.25">
      <c r="A12055">
        <f ca="1">29071.5453143388*(((RANDBETWEEN(3800,4910))))</f>
        <v>111169589.2820317</v>
      </c>
      <c r="B12055">
        <v>175759425.8586413</v>
      </c>
    </row>
    <row r="12056" spans="1:2" x14ac:dyDescent="0.25">
      <c r="A12056">
        <f ca="1">34602.2960616406*(((RANDBETWEEN(3800,4910))))</f>
        <v>166540850.94467631</v>
      </c>
      <c r="B12056">
        <v>177700194.48908728</v>
      </c>
    </row>
    <row r="12057" spans="1:2" x14ac:dyDescent="0.25">
      <c r="A12057">
        <f ca="1">34567.8225800729*(((RANDBETWEEN(3800,4910))))</f>
        <v>145012015.72340602</v>
      </c>
      <c r="B12057">
        <v>157624888.50782585</v>
      </c>
    </row>
    <row r="12058" spans="1:2" x14ac:dyDescent="0.25">
      <c r="A12058">
        <f ca="1">32878.2173579093*(((RANDBETWEEN(3800,4910))))</f>
        <v>153278249.32257307</v>
      </c>
      <c r="B12058">
        <v>147796123.75059703</v>
      </c>
    </row>
    <row r="12059" spans="1:2" x14ac:dyDescent="0.25">
      <c r="A12059">
        <f ca="1">30918.6632948613*(((RANDBETWEEN(3800,4910))))</f>
        <v>130600433.75749414</v>
      </c>
      <c r="B12059">
        <v>147561097.86641246</v>
      </c>
    </row>
    <row r="12060" spans="1:2" x14ac:dyDescent="0.25">
      <c r="A12060">
        <f ca="1">33237.2058344599*(((RANDBETWEEN(3800,4910))))</f>
        <v>160303043.73960003</v>
      </c>
      <c r="B12060">
        <v>202123328.02430469</v>
      </c>
    </row>
    <row r="12061" spans="1:2" x14ac:dyDescent="0.25">
      <c r="A12061">
        <f ca="1">31580.323059703*(((RANDBETWEEN(3800,4910))))</f>
        <v>150164436.14888799</v>
      </c>
      <c r="B12061">
        <v>202482757.1436573</v>
      </c>
    </row>
    <row r="12062" spans="1:2" x14ac:dyDescent="0.25">
      <c r="A12062">
        <f ca="1">28474.1073648872*(((RANDBETWEEN(3800,4910))))</f>
        <v>117797382.16853836</v>
      </c>
      <c r="B12062">
        <v>169738359.95452997</v>
      </c>
    </row>
    <row r="12063" spans="1:2" x14ac:dyDescent="0.25">
      <c r="A12063">
        <f ca="1">37111.1795762253*(((RANDBETWEEN(3800,4910))))</f>
        <v>181881891.10308042</v>
      </c>
      <c r="B12063">
        <v>175008155.34756321</v>
      </c>
    </row>
    <row r="12064" spans="1:2" x14ac:dyDescent="0.25">
      <c r="A12064">
        <f ca="1">33824.6344578463*(((RANDBETWEEN(3800,4910))))</f>
        <v>139053072.25620621</v>
      </c>
      <c r="B12064">
        <v>180655114.65524483</v>
      </c>
    </row>
    <row r="12065" spans="1:2" x14ac:dyDescent="0.25">
      <c r="A12065">
        <f ca="1">38799.6658234235*(((RANDBETWEEN(3800,4910))))</f>
        <v>174676095.53705242</v>
      </c>
      <c r="B12065">
        <v>146622687.75749362</v>
      </c>
    </row>
    <row r="12066" spans="1:2" x14ac:dyDescent="0.25">
      <c r="A12066">
        <f ca="1">31096.4913508223*(((RANDBETWEEN(3800,4910))))</f>
        <v>122551272.41359057</v>
      </c>
      <c r="B12066">
        <v>181416836.32244903</v>
      </c>
    </row>
    <row r="12067" spans="1:2" x14ac:dyDescent="0.25">
      <c r="A12067">
        <f ca="1">30433.0448872926*(((RANDBETWEEN(3800,4910))))</f>
        <v>132231580.03528641</v>
      </c>
      <c r="B12067">
        <v>147213478.9012697</v>
      </c>
    </row>
    <row r="12068" spans="1:2" x14ac:dyDescent="0.25">
      <c r="A12068">
        <f ca="1">30945.0271079801*(((RANDBETWEEN(3800,4910))))</f>
        <v>144853671.8924548</v>
      </c>
      <c r="B12068">
        <v>203338740.2583178</v>
      </c>
    </row>
    <row r="12069" spans="1:2" x14ac:dyDescent="0.25">
      <c r="A12069">
        <f ca="1">31923.029272689*(((RANDBETWEEN(3800,4910))))</f>
        <v>148697470.35218525</v>
      </c>
      <c r="B12069">
        <v>171189430.84896305</v>
      </c>
    </row>
    <row r="12070" spans="1:2" x14ac:dyDescent="0.25">
      <c r="A12070">
        <f ca="1">30837.6843263731*(((RANDBETWEEN(3800,4910))))</f>
        <v>142439263.90351748</v>
      </c>
      <c r="B12070">
        <v>162277948.19939056</v>
      </c>
    </row>
    <row r="12071" spans="1:2" x14ac:dyDescent="0.25">
      <c r="A12071">
        <f ca="1">30212.1245212059*(((RANDBETWEEN(3800,4910))))</f>
        <v>135652439.10021445</v>
      </c>
      <c r="B12071">
        <v>152702851.40357471</v>
      </c>
    </row>
    <row r="12072" spans="1:2" x14ac:dyDescent="0.25">
      <c r="A12072">
        <f ca="1">29052.6822034607*(((RANDBETWEEN(3800,4910))))</f>
        <v>138174556.55965894</v>
      </c>
      <c r="B12072">
        <v>179365626.77843964</v>
      </c>
    </row>
    <row r="12073" spans="1:2" x14ac:dyDescent="0.25">
      <c r="A12073">
        <f ca="1">34721.6506348941*(((RANDBETWEEN(3800,4910))))</f>
        <v>143955963.532271</v>
      </c>
      <c r="B12073">
        <v>156545622.75046325</v>
      </c>
    </row>
    <row r="12074" spans="1:2" x14ac:dyDescent="0.25">
      <c r="A12074">
        <f ca="1">30585.6942727024*(((RANDBETWEEN(3800,4910))))</f>
        <v>129132801.21934965</v>
      </c>
      <c r="B12074">
        <v>149980386.44789076</v>
      </c>
    </row>
    <row r="12075" spans="1:2" x14ac:dyDescent="0.25">
      <c r="A12075">
        <f ca="1">31497.0329277906*(((RANDBETWEEN(3800,4910))))</f>
        <v>129484302.36614697</v>
      </c>
      <c r="B12075">
        <v>174585952.00196168</v>
      </c>
    </row>
    <row r="12076" spans="1:2" x14ac:dyDescent="0.25">
      <c r="A12076">
        <f ca="1">31788.9378739222*(((RANDBETWEEN(3800,4910))))</f>
        <v>135770553.65952185</v>
      </c>
      <c r="B12076">
        <v>164249222.51322758</v>
      </c>
    </row>
    <row r="12077" spans="1:2" x14ac:dyDescent="0.25">
      <c r="A12077">
        <f ca="1">29882.8660220644*(((RANDBETWEEN(3800,4910))))</f>
        <v>143915882.76226214</v>
      </c>
      <c r="B12077">
        <v>147226562.18628764</v>
      </c>
    </row>
    <row r="12078" spans="1:2" x14ac:dyDescent="0.25">
      <c r="A12078">
        <f ca="1">31948.9512901278*(((RANDBETWEEN(3800,4910))))</f>
        <v>139073784.96592632</v>
      </c>
      <c r="B12078">
        <v>159218322.02869645</v>
      </c>
    </row>
    <row r="12079" spans="1:2" x14ac:dyDescent="0.25">
      <c r="A12079">
        <f ca="1">30387.4294305602*(((RANDBETWEEN(3800,4910))))</f>
        <v>136682657.57865977</v>
      </c>
      <c r="B12079">
        <v>158500642.21954042</v>
      </c>
    </row>
    <row r="12080" spans="1:2" x14ac:dyDescent="0.25">
      <c r="A12080">
        <f ca="1">32762.9991432929*(((RANDBETWEEN(3800,4910))))</f>
        <v>136359602.43438509</v>
      </c>
      <c r="B12080">
        <v>170015066.10523269</v>
      </c>
    </row>
    <row r="12081" spans="1:2" x14ac:dyDescent="0.25">
      <c r="A12081">
        <f ca="1">30830.5218796048*(((RANDBETWEEN(3800,4910))))</f>
        <v>150637929.90374911</v>
      </c>
      <c r="B12081">
        <v>166267316.83273125</v>
      </c>
    </row>
    <row r="12082" spans="1:2" x14ac:dyDescent="0.25">
      <c r="A12082">
        <f ca="1">30792.5227237902*(((RANDBETWEEN(3800,4910))))</f>
        <v>134070643.93938251</v>
      </c>
      <c r="B12082">
        <v>159431096.15482116</v>
      </c>
    </row>
    <row r="12083" spans="1:2" x14ac:dyDescent="0.25">
      <c r="A12083">
        <f ca="1">37659.3823798662*(((RANDBETWEEN(3800,4910))))</f>
        <v>152520498.63845825</v>
      </c>
      <c r="B12083">
        <v>174973885.20183757</v>
      </c>
    </row>
    <row r="12084" spans="1:2" x14ac:dyDescent="0.25">
      <c r="A12084">
        <f ca="1">30441.3646888696*(((RANDBETWEEN(3800,4910))))</f>
        <v>148462535.5876171</v>
      </c>
      <c r="B12084">
        <v>187750918.95600918</v>
      </c>
    </row>
    <row r="12085" spans="1:2" x14ac:dyDescent="0.25">
      <c r="A12085">
        <f ca="1">32636.2249109168*(((RANDBETWEEN(3800,4910))))</f>
        <v>155903246.39944956</v>
      </c>
      <c r="B12085">
        <v>148258176.33232087</v>
      </c>
    </row>
    <row r="12086" spans="1:2" x14ac:dyDescent="0.25">
      <c r="A12086">
        <f ca="1">31827.162932653*(((RANDBETWEEN(3800,4910))))</f>
        <v>121643416.72859965</v>
      </c>
      <c r="B12086">
        <v>148733710.23151836</v>
      </c>
    </row>
    <row r="12087" spans="1:2" x14ac:dyDescent="0.25">
      <c r="A12087">
        <f ca="1">30587.0678735044*(((RANDBETWEEN(3800,4910))))</f>
        <v>140669925.1502468</v>
      </c>
      <c r="B12087">
        <v>148951584.65030444</v>
      </c>
    </row>
    <row r="12088" spans="1:2" x14ac:dyDescent="0.25">
      <c r="A12088">
        <f ca="1">30032.3078546134*(((RANDBETWEEN(3800,4910))))</f>
        <v>127246888.37999718</v>
      </c>
      <c r="B12088">
        <v>150436520.89424175</v>
      </c>
    </row>
    <row r="12089" spans="1:2" x14ac:dyDescent="0.25">
      <c r="A12089">
        <f ca="1">39034.5653507095*(((RANDBETWEEN(3800,4910))))</f>
        <v>176436235.38520703</v>
      </c>
      <c r="B12089">
        <v>184484308.65714449</v>
      </c>
    </row>
    <row r="12090" spans="1:2" x14ac:dyDescent="0.25">
      <c r="A12090">
        <f ca="1">39902.0612778458*(((RANDBETWEEN(3800,4910))))</f>
        <v>187659394.18970871</v>
      </c>
      <c r="B12090">
        <v>158700263.26183474</v>
      </c>
    </row>
    <row r="12091" spans="1:2" x14ac:dyDescent="0.25">
      <c r="A12091">
        <f ca="1">33655.4313591973*(((RANDBETWEEN(3800,4910))))</f>
        <v>141420122.57134715</v>
      </c>
      <c r="B12091">
        <v>203208045.23470721</v>
      </c>
    </row>
    <row r="12092" spans="1:2" x14ac:dyDescent="0.25">
      <c r="A12092">
        <f ca="1">31978.0503071021*(((RANDBETWEEN(3800,4910))))</f>
        <v>128487806.13393603</v>
      </c>
      <c r="B12092">
        <v>154637006.09754258</v>
      </c>
    </row>
    <row r="12093" spans="1:2" x14ac:dyDescent="0.25">
      <c r="A12093">
        <f ca="1">37670.9573439644*(((RANDBETWEEN(3800,4910))))</f>
        <v>175885699.83896959</v>
      </c>
      <c r="B12093">
        <v>144930695.39624292</v>
      </c>
    </row>
    <row r="12094" spans="1:2" x14ac:dyDescent="0.25">
      <c r="A12094">
        <f ca="1">32544.2304294016*(((RANDBETWEEN(3800,4910))))</f>
        <v>128517165.96570681</v>
      </c>
      <c r="B12094">
        <v>143283973.93463963</v>
      </c>
    </row>
    <row r="12095" spans="1:2" x14ac:dyDescent="0.25">
      <c r="A12095">
        <f ca="1">36070.401462176*(((RANDBETWEEN(3800,4910))))</f>
        <v>137139666.35919318</v>
      </c>
      <c r="B12095">
        <v>146804029.83274567</v>
      </c>
    </row>
    <row r="12096" spans="1:2" x14ac:dyDescent="0.25">
      <c r="A12096">
        <f ca="1">40980.9776182327*(((RANDBETWEEN(3800,4910))))</f>
        <v>197528312.11988154</v>
      </c>
      <c r="B12096">
        <v>144171956.20848358</v>
      </c>
    </row>
    <row r="12097" spans="1:2" x14ac:dyDescent="0.25">
      <c r="A12097">
        <f ca="1">39008.6528967837*(((RANDBETWEEN(3800,4910))))</f>
        <v>168985484.34886709</v>
      </c>
      <c r="B12097">
        <v>199469968.52863434</v>
      </c>
    </row>
    <row r="12098" spans="1:2" x14ac:dyDescent="0.25">
      <c r="A12098">
        <f ca="1">34641.486718563*(((RANDBETWEEN(3800,4910))))</f>
        <v>143069340.14766535</v>
      </c>
      <c r="B12098">
        <v>182194293.27859965</v>
      </c>
    </row>
    <row r="12099" spans="1:2" x14ac:dyDescent="0.25">
      <c r="A12099">
        <f ca="1">33315.6393470774*(((RANDBETWEEN(3800,4910))))</f>
        <v>128565052.2403717</v>
      </c>
      <c r="B12099">
        <v>154231910.33089456</v>
      </c>
    </row>
    <row r="12100" spans="1:2" x14ac:dyDescent="0.25">
      <c r="A12100">
        <f ca="1">31906.3608685709*(((RANDBETWEEN(3800,4910))))</f>
        <v>136559224.51748335</v>
      </c>
      <c r="B12100">
        <v>161725771.11582971</v>
      </c>
    </row>
    <row r="12101" spans="1:2" x14ac:dyDescent="0.25">
      <c r="A12101">
        <f ca="1">34723.2942209207*(((RANDBETWEEN(3800,4910))))</f>
        <v>159414643.76824704</v>
      </c>
      <c r="B12101">
        <v>167385150.61267453</v>
      </c>
    </row>
    <row r="12102" spans="1:2" x14ac:dyDescent="0.25">
      <c r="A12102">
        <f ca="1">33873.4101382273*(((RANDBETWEEN(3800,4910))))</f>
        <v>159340521.29022133</v>
      </c>
      <c r="B12102">
        <v>170348324.1297732</v>
      </c>
    </row>
    <row r="12103" spans="1:2" x14ac:dyDescent="0.25">
      <c r="A12103">
        <f ca="1">29395.9960023955*(((RANDBETWEEN(3800,4910))))</f>
        <v>131400102.13070787</v>
      </c>
      <c r="B12103">
        <v>154610033.98760951</v>
      </c>
    </row>
    <row r="12104" spans="1:2" x14ac:dyDescent="0.25">
      <c r="A12104">
        <f ca="1">38047.2304345253*(((RANDBETWEEN(3800,4910))))</f>
        <v>152911819.11635718</v>
      </c>
      <c r="B12104">
        <v>179748388.08623815</v>
      </c>
    </row>
    <row r="12105" spans="1:2" x14ac:dyDescent="0.25">
      <c r="A12105">
        <f ca="1">30238.5991302436*(((RANDBETWEEN(3800,4910))))</f>
        <v>123736347.64095685</v>
      </c>
      <c r="B12105">
        <v>193978224.9191699</v>
      </c>
    </row>
    <row r="12106" spans="1:2" x14ac:dyDescent="0.25">
      <c r="A12106">
        <f ca="1">28846.0508214988*(((RANDBETWEEN(3800,4910))))</f>
        <v>134249520.52325565</v>
      </c>
      <c r="B12106">
        <v>195309392.77565259</v>
      </c>
    </row>
    <row r="12107" spans="1:2" x14ac:dyDescent="0.25">
      <c r="A12107">
        <f ca="1">29659.6961455888*(((RANDBETWEEN(3800,4910))))</f>
        <v>138955676.4420836</v>
      </c>
      <c r="B12107">
        <v>147422294.87456718</v>
      </c>
    </row>
    <row r="12108" spans="1:2" x14ac:dyDescent="0.25">
      <c r="A12108">
        <f ca="1">31968.3527769283*(((RANDBETWEEN(3800,4910))))</f>
        <v>125252006.18000515</v>
      </c>
      <c r="B12108">
        <v>168989711.75877902</v>
      </c>
    </row>
    <row r="12109" spans="1:2" x14ac:dyDescent="0.25">
      <c r="A12109">
        <f ca="1">37487.0323712901*(((RANDBETWEEN(3800,4910))))</f>
        <v>165242838.6926468</v>
      </c>
      <c r="B12109">
        <v>172737489.88537502</v>
      </c>
    </row>
    <row r="12110" spans="1:2" x14ac:dyDescent="0.25">
      <c r="A12110">
        <f ca="1">34521.7264544813*(((RANDBETWEEN(3800,4910))))</f>
        <v>131942038.50902753</v>
      </c>
      <c r="B12110">
        <v>168141647.32624397</v>
      </c>
    </row>
    <row r="12111" spans="1:2" x14ac:dyDescent="0.25">
      <c r="A12111">
        <f ca="1">34655.1038437615*(((RANDBETWEEN(3800,4910))))</f>
        <v>167834667.91533673</v>
      </c>
      <c r="B12111">
        <v>151020041.92289865</v>
      </c>
    </row>
    <row r="12112" spans="1:2" x14ac:dyDescent="0.25">
      <c r="A12112">
        <f ca="1">32936.6290724086*(((RANDBETWEEN(3800,4910))))</f>
        <v>148445387.22934559</v>
      </c>
      <c r="B12112">
        <v>150965067.16080794</v>
      </c>
    </row>
    <row r="12113" spans="1:2" x14ac:dyDescent="0.25">
      <c r="A12113">
        <f ca="1">41330.0210407423*(((RANDBETWEEN(3800,4910))))</f>
        <v>173255448.20279154</v>
      </c>
      <c r="B12113">
        <v>182831747.76878163</v>
      </c>
    </row>
    <row r="12114" spans="1:2" x14ac:dyDescent="0.25">
      <c r="A12114">
        <f ca="1">32558.6004872669*(((RANDBETWEEN(3800,4910))))</f>
        <v>151885871.27310017</v>
      </c>
      <c r="B12114">
        <v>161006153.34759873</v>
      </c>
    </row>
    <row r="12115" spans="1:2" x14ac:dyDescent="0.25">
      <c r="A12115">
        <f ca="1">30272.3137566925*(((RANDBETWEEN(3800,4910))))</f>
        <v>141280888.30248404</v>
      </c>
      <c r="B12115">
        <v>145429164.89597881</v>
      </c>
    </row>
    <row r="12116" spans="1:2" x14ac:dyDescent="0.25">
      <c r="A12116">
        <f ca="1">33838.6928217433*(((RANDBETWEEN(3800,4910))))</f>
        <v>148179635.86641389</v>
      </c>
      <c r="B12116">
        <v>145567824.37195989</v>
      </c>
    </row>
    <row r="12117" spans="1:2" x14ac:dyDescent="0.25">
      <c r="A12117">
        <f ca="1">31389.5208948737*(((RANDBETWEEN(3800,4910))))</f>
        <v>142539814.38362139</v>
      </c>
      <c r="B12117">
        <v>185435292.65167511</v>
      </c>
    </row>
    <row r="12118" spans="1:2" x14ac:dyDescent="0.25">
      <c r="A12118">
        <f ca="1">34020.8769285403*(((RANDBETWEEN(3800,4910))))</f>
        <v>146459875.17736611</v>
      </c>
      <c r="B12118">
        <v>195091963.21766526</v>
      </c>
    </row>
    <row r="12119" spans="1:2" x14ac:dyDescent="0.25">
      <c r="A12119">
        <f ca="1">30094.6414820352*(((RANDBETWEEN(3800,4910))))</f>
        <v>135967590.21583512</v>
      </c>
      <c r="B12119">
        <v>169019019.71181458</v>
      </c>
    </row>
    <row r="12120" spans="1:2" x14ac:dyDescent="0.25">
      <c r="A12120">
        <f ca="1">32095.5288878914*(((RANDBETWEEN(3800,4910))))</f>
        <v>147575241.82652473</v>
      </c>
      <c r="B12120">
        <v>148579215.35046205</v>
      </c>
    </row>
    <row r="12121" spans="1:2" x14ac:dyDescent="0.25">
      <c r="A12121">
        <f ca="1">38004.7499637987*(((RANDBETWEEN(3800,4910))))</f>
        <v>171933488.83622524</v>
      </c>
      <c r="B12121">
        <v>144567283.61036259</v>
      </c>
    </row>
    <row r="12122" spans="1:2" x14ac:dyDescent="0.25">
      <c r="A12122">
        <f ca="1">36152.879671057*(((RANDBETWEEN(3800,4910))))</f>
        <v>157988084.1625191</v>
      </c>
      <c r="B12122">
        <v>187929129.11040413</v>
      </c>
    </row>
    <row r="12123" spans="1:2" x14ac:dyDescent="0.25">
      <c r="A12123">
        <f ca="1">30878.6572996929*(((RANDBETWEEN(3800,4910))))</f>
        <v>138706928.59022045</v>
      </c>
      <c r="B12123">
        <v>144675278.79893425</v>
      </c>
    </row>
    <row r="12124" spans="1:2" x14ac:dyDescent="0.25">
      <c r="A12124">
        <f ca="1">31781.3457697109*(((RANDBETWEEN(3800,4910))))</f>
        <v>143397432.11293551</v>
      </c>
      <c r="B12124">
        <v>182594030.14158079</v>
      </c>
    </row>
    <row r="12125" spans="1:2" x14ac:dyDescent="0.25">
      <c r="A12125">
        <f ca="1">31017.9065617062*(((RANDBETWEEN(3800,4910))))</f>
        <v>132911729.61691116</v>
      </c>
      <c r="B12125">
        <v>185902661.55807129</v>
      </c>
    </row>
    <row r="12126" spans="1:2" x14ac:dyDescent="0.25">
      <c r="A12126">
        <f ca="1">32762.9813192638*(((RANDBETWEEN(3800,4910))))</f>
        <v>158572829.58523685</v>
      </c>
      <c r="B12126">
        <v>200298589.84132624</v>
      </c>
    </row>
    <row r="12127" spans="1:2" x14ac:dyDescent="0.25">
      <c r="A12127">
        <f ca="1">39640.594875885*(((RANDBETWEEN(3800,4910))))</f>
        <v>191900119.7941595</v>
      </c>
      <c r="B12127">
        <v>188782653.52029476</v>
      </c>
    </row>
    <row r="12128" spans="1:2" x14ac:dyDescent="0.25">
      <c r="A12128">
        <f ca="1">41107.1229753428*(((RANDBETWEEN(3800,4910))))</f>
        <v>184899839.1430921</v>
      </c>
      <c r="B12128">
        <v>149468522.16478133</v>
      </c>
    </row>
    <row r="12129" spans="1:2" x14ac:dyDescent="0.25">
      <c r="A12129">
        <f ca="1">31819.3683445947*(((RANDBETWEEN(3800,4910))))</f>
        <v>145859984.49162197</v>
      </c>
      <c r="B12129">
        <v>172790505.70599908</v>
      </c>
    </row>
    <row r="12130" spans="1:2" x14ac:dyDescent="0.25">
      <c r="A12130">
        <f ca="1">38900.9010884812*(((RANDBETWEEN(3800,4910))))</f>
        <v>171552973.80020201</v>
      </c>
      <c r="B12130">
        <v>192016511.36514291</v>
      </c>
    </row>
    <row r="12131" spans="1:2" x14ac:dyDescent="0.25">
      <c r="A12131">
        <f ca="1">31462.1317511618*(((RANDBETWEEN(3800,4910))))</f>
        <v>146298912.64290249</v>
      </c>
      <c r="B12131">
        <v>162637712.80681133</v>
      </c>
    </row>
    <row r="12132" spans="1:2" x14ac:dyDescent="0.25">
      <c r="A12132">
        <f ca="1">31010.1732266315*(((RANDBETWEEN(3800,4910))))</f>
        <v>135297385.78779337</v>
      </c>
      <c r="B12132">
        <v>155397711.41201437</v>
      </c>
    </row>
    <row r="12133" spans="1:2" x14ac:dyDescent="0.25">
      <c r="A12133">
        <f ca="1">37930.3671386666*(((RANDBETWEEN(3800,4910))))</f>
        <v>181610597.85993582</v>
      </c>
      <c r="B12133">
        <v>169401684.00822133</v>
      </c>
    </row>
    <row r="12134" spans="1:2" x14ac:dyDescent="0.25">
      <c r="A12134">
        <f ca="1">26590.8441333621*(((RANDBETWEEN(3800,4910))))</f>
        <v>111575181.98358755</v>
      </c>
      <c r="B12134">
        <v>147340943.43318409</v>
      </c>
    </row>
    <row r="12135" spans="1:2" x14ac:dyDescent="0.25">
      <c r="A12135">
        <f ca="1">33443.639881812*(((RANDBETWEEN(3800,4910))))</f>
        <v>136717599.83684731</v>
      </c>
      <c r="B12135">
        <v>145502158.41392058</v>
      </c>
    </row>
    <row r="12136" spans="1:2" x14ac:dyDescent="0.25">
      <c r="A12136">
        <f ca="1">40229.1894891301*(((RANDBETWEEN(3800,4910))))</f>
        <v>177048662.94166169</v>
      </c>
      <c r="B12136">
        <v>183033549.88481444</v>
      </c>
    </row>
    <row r="12137" spans="1:2" x14ac:dyDescent="0.25">
      <c r="A12137">
        <f ca="1">31390.8917158239*(((RANDBETWEEN(3800,4910))))</f>
        <v>139626686.35198456</v>
      </c>
      <c r="B12137">
        <v>143788115.23503754</v>
      </c>
    </row>
    <row r="12138" spans="1:2" x14ac:dyDescent="0.25">
      <c r="A12138">
        <f ca="1">29901.0041240223*(((RANDBETWEEN(3800,4910))))</f>
        <v>143584621.80355513</v>
      </c>
      <c r="B12138">
        <v>177380790.77629882</v>
      </c>
    </row>
    <row r="12139" spans="1:2" x14ac:dyDescent="0.25">
      <c r="A12139">
        <f ca="1">30057.0262706169*(((RANDBETWEEN(3800,4910))))</f>
        <v>117973828.11217153</v>
      </c>
      <c r="B12139">
        <v>181876949.4184714</v>
      </c>
    </row>
    <row r="12140" spans="1:2" x14ac:dyDescent="0.25">
      <c r="A12140">
        <f ca="1">31373.6520788765*(((RANDBETWEEN(3800,4910))))</f>
        <v>142875611.56720355</v>
      </c>
      <c r="B12140">
        <v>186522472.14626846</v>
      </c>
    </row>
    <row r="12141" spans="1:2" x14ac:dyDescent="0.25">
      <c r="A12141">
        <f ca="1">40295.3981105815*(((RANDBETWEEN(3800,4910))))</f>
        <v>174277596.82826483</v>
      </c>
      <c r="B12141">
        <v>184980393.93279967</v>
      </c>
    </row>
    <row r="12142" spans="1:2" x14ac:dyDescent="0.25">
      <c r="A12142">
        <f ca="1">32968.3255633541*(((RANDBETWEEN(3800,4910))))</f>
        <v>138598840.66834065</v>
      </c>
      <c r="B12142">
        <v>166505819.97117552</v>
      </c>
    </row>
    <row r="12143" spans="1:2" x14ac:dyDescent="0.25">
      <c r="A12143">
        <f ca="1">30472.1081992282*(((RANDBETWEEN(3800,4910))))</f>
        <v>127068691.19078174</v>
      </c>
      <c r="B12143">
        <v>159283399.46704549</v>
      </c>
    </row>
    <row r="12144" spans="1:2" x14ac:dyDescent="0.25">
      <c r="A12144">
        <f ca="1">31101.4531243876*(((RANDBETWEEN(3800,4910))))</f>
        <v>152148308.68450409</v>
      </c>
      <c r="B12144">
        <v>177452897.67129827</v>
      </c>
    </row>
    <row r="12145" spans="1:2" x14ac:dyDescent="0.25">
      <c r="A12145">
        <f ca="1">29355.7925311342*(((RANDBETWEEN(3800,4910))))</f>
        <v>115691178.36520006</v>
      </c>
      <c r="B12145">
        <v>144242001.52483067</v>
      </c>
    </row>
    <row r="12146" spans="1:2" x14ac:dyDescent="0.25">
      <c r="A12146">
        <f ca="1">33649.8720143376*(((RANDBETWEEN(3800,4910))))</f>
        <v>138973971.4192141</v>
      </c>
      <c r="B12146">
        <v>149309172.93265021</v>
      </c>
    </row>
    <row r="12147" spans="1:2" x14ac:dyDescent="0.25">
      <c r="A12147">
        <f ca="1">32326.278288266*(((RANDBETWEEN(3800,4910))))</f>
        <v>157235017.59412581</v>
      </c>
      <c r="B12147">
        <v>143942765.38296315</v>
      </c>
    </row>
    <row r="12148" spans="1:2" x14ac:dyDescent="0.25">
      <c r="A12148">
        <f ca="1">31191.2871343165*(((RANDBETWEEN(3800,4910))))</f>
        <v>144821146.16463146</v>
      </c>
      <c r="B12148">
        <v>156213155.71313655</v>
      </c>
    </row>
    <row r="12149" spans="1:2" x14ac:dyDescent="0.25">
      <c r="A12149">
        <f ca="1">34238.342060389*(((RANDBETWEEN(3800,4910))))</f>
        <v>147087917.49143106</v>
      </c>
      <c r="B12149">
        <v>155716129.17103362</v>
      </c>
    </row>
    <row r="12150" spans="1:2" x14ac:dyDescent="0.25">
      <c r="A12150">
        <f ca="1">36437.6468686274*(((RANDBETWEEN(3800,4910))))</f>
        <v>173807575.5633525</v>
      </c>
      <c r="B12150">
        <v>154991666.08553666</v>
      </c>
    </row>
    <row r="12151" spans="1:2" x14ac:dyDescent="0.25">
      <c r="A12151">
        <f ca="1">30783.7126812058*(((RANDBETWEEN(3800,4910))))</f>
        <v>136187144.90165463</v>
      </c>
      <c r="B12151">
        <v>154852435.49241704</v>
      </c>
    </row>
    <row r="12152" spans="1:2" x14ac:dyDescent="0.25">
      <c r="A12152">
        <f ca="1">35644.2162670833*(((RANDBETWEEN(3800,4910))))</f>
        <v>167848614.40169549</v>
      </c>
      <c r="B12152">
        <v>203190035.76240331</v>
      </c>
    </row>
    <row r="12153" spans="1:2" x14ac:dyDescent="0.25">
      <c r="A12153">
        <f ca="1">30078.9803324962*(((RANDBETWEEN(3800,4910))))</f>
        <v>139205520.97879219</v>
      </c>
      <c r="B12153">
        <v>181281502.17876559</v>
      </c>
    </row>
    <row r="12154" spans="1:2" x14ac:dyDescent="0.25">
      <c r="A12154">
        <f ca="1">38671.0654358827*(((RANDBETWEEN(3800,4910))))</f>
        <v>152750708.47173685</v>
      </c>
      <c r="B12154">
        <v>160612483.78624165</v>
      </c>
    </row>
    <row r="12155" spans="1:2" x14ac:dyDescent="0.25">
      <c r="A12155">
        <f ca="1">31569.5440093241*(((RANDBETWEEN(3800,4910))))</f>
        <v>135117648.35990721</v>
      </c>
      <c r="B12155">
        <v>161442123.96067673</v>
      </c>
    </row>
    <row r="12156" spans="1:2" x14ac:dyDescent="0.25">
      <c r="A12156">
        <f ca="1">31128.7257668826*(((RANDBETWEEN(3800,4910))))</f>
        <v>124919576.50249994</v>
      </c>
      <c r="B12156">
        <v>186898975.32341111</v>
      </c>
    </row>
    <row r="12157" spans="1:2" x14ac:dyDescent="0.25">
      <c r="A12157">
        <f ca="1">39111.1372187159*(((RANDBETWEEN(3800,4910))))</f>
        <v>186247235.43552521</v>
      </c>
      <c r="B12157">
        <v>192653082.31116503</v>
      </c>
    </row>
    <row r="12158" spans="1:2" x14ac:dyDescent="0.25">
      <c r="A12158">
        <f ca="1">30581.1394195343*(((RANDBETWEEN(3800,4910))))</f>
        <v>121284798.9378729</v>
      </c>
      <c r="B12158">
        <v>171138817.60198963</v>
      </c>
    </row>
    <row r="12159" spans="1:2" x14ac:dyDescent="0.25">
      <c r="A12159">
        <f ca="1">27496.2505055945*(((RANDBETWEEN(3800,4910))))</f>
        <v>109270099.50923271</v>
      </c>
      <c r="B12159">
        <v>149556372.17014548</v>
      </c>
    </row>
    <row r="12160" spans="1:2" x14ac:dyDescent="0.25">
      <c r="A12160">
        <f ca="1">32914.2413865899*(((RANDBETWEEN(3800,4910))))</f>
        <v>141465409.47956321</v>
      </c>
      <c r="B12160">
        <v>175262686.46266133</v>
      </c>
    </row>
    <row r="12161" spans="1:2" x14ac:dyDescent="0.25">
      <c r="A12161">
        <f ca="1">30907.1225478633*(((RANDBETWEEN(3800,4910))))</f>
        <v>147674231.53369078</v>
      </c>
      <c r="B12161">
        <v>169384258.79661411</v>
      </c>
    </row>
    <row r="12162" spans="1:2" x14ac:dyDescent="0.25">
      <c r="A12162">
        <f ca="1">38514.7689315327*(((RANDBETWEEN(3800,4910))))</f>
        <v>147280476.39418089</v>
      </c>
      <c r="B12162">
        <v>175434584.28238299</v>
      </c>
    </row>
    <row r="12163" spans="1:2" x14ac:dyDescent="0.25">
      <c r="A12163">
        <f ca="1">35781.6169929117*(((RANDBETWEEN(3800,4910))))</f>
        <v>148028549.49967551</v>
      </c>
      <c r="B12163">
        <v>150324721.42076707</v>
      </c>
    </row>
    <row r="12164" spans="1:2" x14ac:dyDescent="0.25">
      <c r="A12164">
        <f ca="1">32340.2535428556*(((RANDBETWEEN(3800,4910))))</f>
        <v>143590725.73027891</v>
      </c>
      <c r="B12164">
        <v>179807525.74757493</v>
      </c>
    </row>
    <row r="12165" spans="1:2" x14ac:dyDescent="0.25">
      <c r="A12165">
        <f ca="1">30854.9730992273*(((RANDBETWEEN(3800,4910))))</f>
        <v>137026935.53366855</v>
      </c>
      <c r="B12165">
        <v>152872512.42938352</v>
      </c>
    </row>
    <row r="12166" spans="1:2" x14ac:dyDescent="0.25">
      <c r="A12166">
        <f ca="1">33056.1299313404*(((RANDBETWEEN(3800,4910))))</f>
        <v>133447596.53282109</v>
      </c>
      <c r="B12166">
        <v>145894639.02844286</v>
      </c>
    </row>
    <row r="12167" spans="1:2" x14ac:dyDescent="0.25">
      <c r="A12167">
        <f ca="1">32016.1872920639*(((RANDBETWEEN(3800,4910))))</f>
        <v>146826234.9214052</v>
      </c>
      <c r="B12167">
        <v>166489645.82928994</v>
      </c>
    </row>
    <row r="12168" spans="1:2" x14ac:dyDescent="0.25">
      <c r="A12168">
        <f ca="1">33096.394061285*(((RANDBETWEEN(3800,4910))))</f>
        <v>133477757.24916235</v>
      </c>
      <c r="B12168">
        <v>173899603.11011344</v>
      </c>
    </row>
    <row r="12169" spans="1:2" x14ac:dyDescent="0.25">
      <c r="A12169">
        <f ca="1">32308.3826737639*(((RANDBETWEEN(3800,4910))))</f>
        <v>128070428.91880019</v>
      </c>
      <c r="B12169">
        <v>188459778.32730708</v>
      </c>
    </row>
    <row r="12170" spans="1:2" x14ac:dyDescent="0.25">
      <c r="A12170">
        <f ca="1">31140.4242671784*(((RANDBETWEEN(3800,4910))))</f>
        <v>134931458.34968403</v>
      </c>
      <c r="B12170">
        <v>143223200.65691125</v>
      </c>
    </row>
    <row r="12171" spans="1:2" x14ac:dyDescent="0.25">
      <c r="A12171">
        <f ca="1">37012.1494404758*(((RANDBETWEEN(3800,4910))))</f>
        <v>150232314.57889134</v>
      </c>
      <c r="B12171">
        <v>144419218.60532722</v>
      </c>
    </row>
    <row r="12172" spans="1:2" x14ac:dyDescent="0.25">
      <c r="A12172">
        <f ca="1">39058.6335180331*(((RANDBETWEEN(3800,4910))))</f>
        <v>159866986.98930943</v>
      </c>
      <c r="B12172">
        <v>153897017.89134356</v>
      </c>
    </row>
    <row r="12173" spans="1:2" x14ac:dyDescent="0.25">
      <c r="A12173">
        <f ca="1">33784.0838377989*(((RANDBETWEEN(3800,4910))))</f>
        <v>132399824.56033409</v>
      </c>
      <c r="B12173">
        <v>144291034.94963807</v>
      </c>
    </row>
    <row r="12174" spans="1:2" x14ac:dyDescent="0.25">
      <c r="A12174">
        <f ca="1">32411.5072213277*(((RANDBETWEEN(3800,4910))))</f>
        <v>152625787.5052321</v>
      </c>
      <c r="B12174">
        <v>148170320.89578113</v>
      </c>
    </row>
    <row r="12175" spans="1:2" x14ac:dyDescent="0.25">
      <c r="A12175">
        <f ca="1">36518.0425032261*(((RANDBETWEEN(3800,4910))))</f>
        <v>159912508.12162718</v>
      </c>
      <c r="B12175">
        <v>151540873.86234313</v>
      </c>
    </row>
    <row r="12176" spans="1:2" x14ac:dyDescent="0.25">
      <c r="A12176">
        <f ca="1">29825.7815071273*(((RANDBETWEEN(3800,4910))))</f>
        <v>131829954.26150256</v>
      </c>
      <c r="B12176">
        <v>144248563.7686688</v>
      </c>
    </row>
    <row r="12177" spans="1:2" x14ac:dyDescent="0.25">
      <c r="A12177">
        <f ca="1">38450.7443526112*(((RANDBETWEEN(3800,4910))))</f>
        <v>166414821.55810142</v>
      </c>
      <c r="B12177">
        <v>162825121.68909734</v>
      </c>
    </row>
    <row r="12178" spans="1:2" x14ac:dyDescent="0.25">
      <c r="A12178">
        <f ca="1">33327.1171777253*(((RANDBETWEEN(3800,4910))))</f>
        <v>134908170.3354319</v>
      </c>
      <c r="B12178">
        <v>183493661.16176552</v>
      </c>
    </row>
    <row r="12179" spans="1:2" x14ac:dyDescent="0.25">
      <c r="A12179">
        <f ca="1">31474.4875497557*(((RANDBETWEEN(3800,4910))))</f>
        <v>142264683.72489583</v>
      </c>
      <c r="B12179">
        <v>191311431.26765364</v>
      </c>
    </row>
    <row r="12180" spans="1:2" x14ac:dyDescent="0.25">
      <c r="A12180">
        <f ca="1">31852.7746270115*(((RANDBETWEEN(3800,4910))))</f>
        <v>146554616.05887985</v>
      </c>
      <c r="B12180">
        <v>151644838.99346668</v>
      </c>
    </row>
    <row r="12181" spans="1:2" x14ac:dyDescent="0.25">
      <c r="A12181">
        <f ca="1">38444.4901513547*(((RANDBETWEEN(3800,4910))))</f>
        <v>151048401.80467257</v>
      </c>
      <c r="B12181">
        <v>148709219.71388981</v>
      </c>
    </row>
    <row r="12182" spans="1:2" x14ac:dyDescent="0.25">
      <c r="A12182">
        <f ca="1">31537.9049239507*(((RANDBETWEEN(3800,4910))))</f>
        <v>141952110.06270224</v>
      </c>
      <c r="B12182">
        <v>174257788.09665978</v>
      </c>
    </row>
    <row r="12183" spans="1:2" x14ac:dyDescent="0.25">
      <c r="A12183">
        <f ca="1">37714.152431608*(((RANDBETWEEN(3800,4910))))</f>
        <v>169261116.11305666</v>
      </c>
      <c r="B12183">
        <v>148152077.79919446</v>
      </c>
    </row>
    <row r="12184" spans="1:2" x14ac:dyDescent="0.25">
      <c r="A12184">
        <f ca="1">32892.4685968196*(((RANDBETWEEN(3800,4910))))</f>
        <v>159725827.50615612</v>
      </c>
      <c r="B12184">
        <v>168750631.58344212</v>
      </c>
    </row>
    <row r="12185" spans="1:2" x14ac:dyDescent="0.25">
      <c r="A12185">
        <f ca="1">33660.9946289929*(((RANDBETWEEN(3800,4910))))</f>
        <v>148108376.36756891</v>
      </c>
      <c r="B12185">
        <v>180648205.44707084</v>
      </c>
    </row>
    <row r="12186" spans="1:2" x14ac:dyDescent="0.25">
      <c r="A12186">
        <f ca="1">31452.6665972317*(((RANDBETWEEN(3800,4910))))</f>
        <v>147953343.67337778</v>
      </c>
      <c r="B12186">
        <v>156445525.15057632</v>
      </c>
    </row>
    <row r="12187" spans="1:2" x14ac:dyDescent="0.25">
      <c r="A12187">
        <f ca="1">27243.5125271704*(((RANDBETWEEN(3800,4910))))</f>
        <v>116466016.05365357</v>
      </c>
      <c r="B12187">
        <v>151082251.73827592</v>
      </c>
    </row>
    <row r="12188" spans="1:2" x14ac:dyDescent="0.25">
      <c r="A12188">
        <f ca="1">35753.777733034*(((RANDBETWEEN(3800,4910))))</f>
        <v>156279762.47109175</v>
      </c>
      <c r="B12188">
        <v>145621847.58898097</v>
      </c>
    </row>
    <row r="12189" spans="1:2" x14ac:dyDescent="0.25">
      <c r="A12189">
        <f ca="1">32076.4186874624*(((RANDBETWEEN(3800,4910))))</f>
        <v>131192552.43172126</v>
      </c>
      <c r="B12189">
        <v>150857985.26335448</v>
      </c>
    </row>
    <row r="12190" spans="1:2" x14ac:dyDescent="0.25">
      <c r="A12190">
        <f ca="1">33750.5244537192*(((RANDBETWEEN(3800,4910))))</f>
        <v>134934596.76596922</v>
      </c>
      <c r="B12190">
        <v>144662435.50162202</v>
      </c>
    </row>
    <row r="12191" spans="1:2" x14ac:dyDescent="0.25">
      <c r="A12191">
        <f ca="1">29990.2823032262*(((RANDBETWEEN(3800,4910))))</f>
        <v>136575745.60889205</v>
      </c>
      <c r="B12191">
        <v>158348598.69259021</v>
      </c>
    </row>
    <row r="12192" spans="1:2" x14ac:dyDescent="0.25">
      <c r="A12192">
        <f ca="1">29354.1659405136*(((RANDBETWEEN(3800,4910))))</f>
        <v>142984142.29624155</v>
      </c>
      <c r="B12192">
        <v>183788304.64513361</v>
      </c>
    </row>
    <row r="12193" spans="1:2" x14ac:dyDescent="0.25">
      <c r="A12193">
        <f ca="1">30954.3193428437*(((RANDBETWEEN(3800,4910))))</f>
        <v>136477593.98259789</v>
      </c>
      <c r="B12193">
        <v>162296012.81668675</v>
      </c>
    </row>
    <row r="12194" spans="1:2" x14ac:dyDescent="0.25">
      <c r="A12194">
        <f ca="1">32477.8423311093*(((RANDBETWEEN(3800,4910))))</f>
        <v>124162791.23183097</v>
      </c>
      <c r="B12194">
        <v>143792067.60756031</v>
      </c>
    </row>
    <row r="12195" spans="1:2" x14ac:dyDescent="0.25">
      <c r="A12195">
        <f ca="1">27338.4167328846*(((RANDBETWEEN(3800,4910))))</f>
        <v>112962337.94027896</v>
      </c>
      <c r="B12195">
        <v>162488734.24571007</v>
      </c>
    </row>
    <row r="12196" spans="1:2" x14ac:dyDescent="0.25">
      <c r="A12196">
        <f ca="1">35679.3102634154*(((RANDBETWEEN(3800,4910))))</f>
        <v>169583761.68201324</v>
      </c>
      <c r="B12196">
        <v>151463321.40372673</v>
      </c>
    </row>
    <row r="12197" spans="1:2" x14ac:dyDescent="0.25">
      <c r="A12197">
        <f ca="1">31284.4397000268*(((RANDBETWEEN(3800,4910))))</f>
        <v>136838139.24791709</v>
      </c>
      <c r="B12197">
        <v>188949520.43782559</v>
      </c>
    </row>
    <row r="12198" spans="1:2" x14ac:dyDescent="0.25">
      <c r="A12198">
        <f ca="1">38158.1585074723*(((RANDBETWEEN(3800,4910))))</f>
        <v>158623464.91556245</v>
      </c>
      <c r="B12198">
        <v>156751749.35425147</v>
      </c>
    </row>
    <row r="12199" spans="1:2" x14ac:dyDescent="0.25">
      <c r="A12199">
        <f ca="1">29046.5976954719*(((RANDBETWEEN(3800,4910))))</f>
        <v>138087525.44427353</v>
      </c>
      <c r="B12199">
        <v>170725395.44125286</v>
      </c>
    </row>
    <row r="12200" spans="1:2" x14ac:dyDescent="0.25">
      <c r="A12200">
        <f ca="1">35858.1957023789*(((RANDBETWEEN(3800,4910))))</f>
        <v>148237781.03363436</v>
      </c>
      <c r="B12200">
        <v>144014738.32260233</v>
      </c>
    </row>
    <row r="12201" spans="1:2" x14ac:dyDescent="0.25">
      <c r="A12201">
        <f ca="1">29829.377012038*(((RANDBETWEEN(3800,4910))))</f>
        <v>131100111.96790719</v>
      </c>
      <c r="B12201">
        <v>143107671.89215165</v>
      </c>
    </row>
    <row r="12202" spans="1:2" x14ac:dyDescent="0.25">
      <c r="A12202">
        <f ca="1">32617.9489148372*(((RANDBETWEEN(3800,4910))))</f>
        <v>145802231.64932209</v>
      </c>
      <c r="B12202">
        <v>152848755.35657799</v>
      </c>
    </row>
    <row r="12203" spans="1:2" x14ac:dyDescent="0.25">
      <c r="A12203">
        <f ca="1">39840.9356228517*(((RANDBETWEEN(3800,4910))))</f>
        <v>192670764.6721108</v>
      </c>
      <c r="B12203">
        <v>146193036.52654245</v>
      </c>
    </row>
    <row r="12204" spans="1:2" x14ac:dyDescent="0.25">
      <c r="A12204">
        <f ca="1">30824.8201952823*(((RANDBETWEEN(3800,4910))))</f>
        <v>126751660.64300065</v>
      </c>
      <c r="B12204">
        <v>182994535.5106889</v>
      </c>
    </row>
    <row r="12205" spans="1:2" x14ac:dyDescent="0.25">
      <c r="A12205">
        <f ca="1">31730.0209973211*(((RANDBETWEEN(3800,4910))))</f>
        <v>123715351.86855516</v>
      </c>
      <c r="B12205">
        <v>181372993.61006355</v>
      </c>
    </row>
    <row r="12206" spans="1:2" x14ac:dyDescent="0.25">
      <c r="A12206">
        <f ca="1">35540.4280606618*(((RANDBETWEEN(3800,4910))))</f>
        <v>152077491.67157188</v>
      </c>
      <c r="B12206">
        <v>181317529.4451791</v>
      </c>
    </row>
    <row r="12207" spans="1:2" x14ac:dyDescent="0.25">
      <c r="A12207">
        <f ca="1">40940.5442249452*(((RANDBETWEEN(3800,4910))))</f>
        <v>188899671.05389729</v>
      </c>
      <c r="B12207">
        <v>187785847.64694971</v>
      </c>
    </row>
    <row r="12208" spans="1:2" x14ac:dyDescent="0.25">
      <c r="A12208">
        <f ca="1">41524.8873936406*(((RANDBETWEEN(3800,4910))))</f>
        <v>189934834.93851209</v>
      </c>
      <c r="B12208">
        <v>159578377.57440531</v>
      </c>
    </row>
    <row r="12209" spans="1:2" x14ac:dyDescent="0.25">
      <c r="A12209">
        <f ca="1">27919.6922778273*(((RANDBETWEEN(3800,4910))))</f>
        <v>133847004.77990401</v>
      </c>
      <c r="B12209">
        <v>164667623.79531318</v>
      </c>
    </row>
    <row r="12210" spans="1:2" x14ac:dyDescent="0.25">
      <c r="A12210">
        <f ca="1">29995.3510561912*(((RANDBETWEEN(3800,4910))))</f>
        <v>129369949.10535268</v>
      </c>
      <c r="B12210">
        <v>176948922.9256072</v>
      </c>
    </row>
    <row r="12211" spans="1:2" x14ac:dyDescent="0.25">
      <c r="A12211">
        <f ca="1">32125.0726268515*(((RANDBETWEEN(3800,4910))))</f>
        <v>131969798.35110581</v>
      </c>
      <c r="B12211">
        <v>199390588.44663817</v>
      </c>
    </row>
    <row r="12212" spans="1:2" x14ac:dyDescent="0.25">
      <c r="A12212">
        <f ca="1">35937.9930142987*(((RANDBETWEEN(3800,4910))))</f>
        <v>152772408.30378368</v>
      </c>
      <c r="B12212">
        <v>197240725.06666973</v>
      </c>
    </row>
    <row r="12213" spans="1:2" x14ac:dyDescent="0.25">
      <c r="A12213">
        <f ca="1">32729.881446424*(((RANDBETWEEN(3800,4910))))</f>
        <v>143487800.26112285</v>
      </c>
      <c r="B12213">
        <v>188883957.86216632</v>
      </c>
    </row>
    <row r="12214" spans="1:2" x14ac:dyDescent="0.25">
      <c r="A12214">
        <f ca="1">34235.5747979933*(((RANDBETWEEN(3800,4910))))</f>
        <v>135093578.15288171</v>
      </c>
      <c r="B12214">
        <v>168129671.26601738</v>
      </c>
    </row>
    <row r="12215" spans="1:2" x14ac:dyDescent="0.25">
      <c r="A12215">
        <f ca="1">38093.6361715389*(((RANDBETWEEN(3800,4910))))</f>
        <v>164374040.08019018</v>
      </c>
      <c r="B12215">
        <v>174050677.8915714</v>
      </c>
    </row>
    <row r="12216" spans="1:2" x14ac:dyDescent="0.25">
      <c r="A12216">
        <f ca="1">32945.6512630889*(((RANDBETWEEN(3800,4910))))</f>
        <v>159424006.46208742</v>
      </c>
      <c r="B12216">
        <v>187979398.59775826</v>
      </c>
    </row>
    <row r="12217" spans="1:2" x14ac:dyDescent="0.25">
      <c r="A12217">
        <f ca="1">34103.5294471428*(((RANDBETWEEN(3800,4910))))</f>
        <v>166629844.87873992</v>
      </c>
      <c r="B12217">
        <v>168137238.075014</v>
      </c>
    </row>
    <row r="12218" spans="1:2" x14ac:dyDescent="0.25">
      <c r="A12218">
        <f ca="1">31128.7465772882*(((RANDBETWEEN(3800,4910))))</f>
        <v>144842057.82412207</v>
      </c>
      <c r="B12218">
        <v>151468518.97841394</v>
      </c>
    </row>
    <row r="12219" spans="1:2" x14ac:dyDescent="0.25">
      <c r="A12219">
        <f ca="1">32757.9022833531*(((RANDBETWEEN(3800,4910))))</f>
        <v>149474308.11894026</v>
      </c>
      <c r="B12219">
        <v>159014277.68878669</v>
      </c>
    </row>
    <row r="12220" spans="1:2" x14ac:dyDescent="0.25">
      <c r="A12220">
        <f ca="1">39996.9733367735*(((RANDBETWEEN(3800,4910))))</f>
        <v>174346806.77499565</v>
      </c>
      <c r="B12220">
        <v>150714493.9549067</v>
      </c>
    </row>
    <row r="12221" spans="1:2" x14ac:dyDescent="0.25">
      <c r="A12221">
        <f ca="1">34577.5596842252*(((RANDBETWEEN(3800,4910))))</f>
        <v>153973873.27385473</v>
      </c>
      <c r="B12221">
        <v>173562858.90048528</v>
      </c>
    </row>
    <row r="12222" spans="1:2" x14ac:dyDescent="0.25">
      <c r="A12222">
        <f ca="1">31440.2279849167*(((RANDBETWEEN(3800,4910))))</f>
        <v>126546917.63928962</v>
      </c>
      <c r="B12222">
        <v>149309167.16072893</v>
      </c>
    </row>
    <row r="12223" spans="1:2" x14ac:dyDescent="0.25">
      <c r="A12223">
        <f ca="1">36274.2376152711*(((RANDBETWEEN(3800,4910))))</f>
        <v>160803695.34849694</v>
      </c>
      <c r="B12223">
        <v>147202444.89148167</v>
      </c>
    </row>
    <row r="12224" spans="1:2" x14ac:dyDescent="0.25">
      <c r="A12224">
        <f ca="1">30521.8943488186*(((RANDBETWEEN(3800,4910))))</f>
        <v>129657007.19378145</v>
      </c>
      <c r="B12224">
        <v>186450641.82571307</v>
      </c>
    </row>
    <row r="12225" spans="1:2" x14ac:dyDescent="0.25">
      <c r="A12225">
        <f ca="1">32339.4178123*(((RANDBETWEEN(3800,4910))))</f>
        <v>149020037.27907825</v>
      </c>
      <c r="B12225">
        <v>183747058.28818557</v>
      </c>
    </row>
    <row r="12226" spans="1:2" x14ac:dyDescent="0.25">
      <c r="A12226">
        <f ca="1">37803.6808801424*(((RANDBETWEEN(3800,4910))))</f>
        <v>171401889.11056572</v>
      </c>
      <c r="B12226">
        <v>190768418.47338206</v>
      </c>
    </row>
    <row r="12227" spans="1:2" x14ac:dyDescent="0.25">
      <c r="A12227">
        <f ca="1">31088.9730939022*(((RANDBETWEEN(3800,4910))))</f>
        <v>142387496.77007222</v>
      </c>
      <c r="B12227">
        <v>149697183.32477593</v>
      </c>
    </row>
    <row r="12228" spans="1:2" x14ac:dyDescent="0.25">
      <c r="A12228">
        <f ca="1">29112.9315358411*(((RANDBETWEEN(3800,4910))))</f>
        <v>126961494.42780301</v>
      </c>
      <c r="B12228">
        <v>177208418.30883393</v>
      </c>
    </row>
    <row r="12229" spans="1:2" x14ac:dyDescent="0.25">
      <c r="A12229">
        <f ca="1">30822.7654049361*(((RANDBETWEEN(3800,4910))))</f>
        <v>124154099.05108273</v>
      </c>
      <c r="B12229">
        <v>162432084.07135409</v>
      </c>
    </row>
    <row r="12230" spans="1:2" x14ac:dyDescent="0.25">
      <c r="A12230">
        <f ca="1">40205.8374977223*(((RANDBETWEEN(3800,4910))))</f>
        <v>163074876.89076173</v>
      </c>
      <c r="B12230">
        <v>170676319.23187149</v>
      </c>
    </row>
    <row r="12231" spans="1:2" x14ac:dyDescent="0.25">
      <c r="A12231">
        <f ca="1">38361.1446468164*(((RANDBETWEEN(3800,4910))))</f>
        <v>170131676.50863057</v>
      </c>
      <c r="B12231">
        <v>202242891.049564</v>
      </c>
    </row>
    <row r="12232" spans="1:2" x14ac:dyDescent="0.25">
      <c r="A12232">
        <f ca="1">30354.9237958052*(((RANDBETWEEN(3800,4910))))</f>
        <v>138266677.88989282</v>
      </c>
      <c r="B12232">
        <v>164495262.84885052</v>
      </c>
    </row>
    <row r="12233" spans="1:2" x14ac:dyDescent="0.25">
      <c r="A12233">
        <f ca="1">27457.8932766528*(((RANDBETWEEN(3800,4910))))</f>
        <v>120677440.95088921</v>
      </c>
      <c r="B12233">
        <v>162519535.56255352</v>
      </c>
    </row>
    <row r="12234" spans="1:2" x14ac:dyDescent="0.25">
      <c r="A12234">
        <f ca="1">29638.0391765167*(((RANDBETWEEN(3800,4910))))</f>
        <v>113839708.47700047</v>
      </c>
      <c r="B12234">
        <v>168045918.71640831</v>
      </c>
    </row>
    <row r="12235" spans="1:2" x14ac:dyDescent="0.25">
      <c r="A12235">
        <f ca="1">32761.9547929248*(((RANDBETWEEN(3800,4910))))</f>
        <v>149034132.35301498</v>
      </c>
      <c r="B12235">
        <v>197220125.32187307</v>
      </c>
    </row>
    <row r="12236" spans="1:2" x14ac:dyDescent="0.25">
      <c r="A12236">
        <f ca="1">32615.1963101973*(((RANDBETWEEN(3800,4910))))</f>
        <v>141158569.63053405</v>
      </c>
      <c r="B12236">
        <v>143389688.76162463</v>
      </c>
    </row>
    <row r="12237" spans="1:2" x14ac:dyDescent="0.25">
      <c r="A12237">
        <f ca="1">32701.8272660912*(((RANDBETWEEN(3800,4910))))</f>
        <v>147681451.93366796</v>
      </c>
      <c r="B12237">
        <v>164333146.31528693</v>
      </c>
    </row>
    <row r="12238" spans="1:2" x14ac:dyDescent="0.25">
      <c r="A12238">
        <f ca="1">31963.3524275563*(((RANDBETWEEN(3800,4910))))</f>
        <v>139104509.76472485</v>
      </c>
      <c r="B12238">
        <v>190547923.87329012</v>
      </c>
    </row>
    <row r="12239" spans="1:2" x14ac:dyDescent="0.25">
      <c r="A12239">
        <f ca="1">29160.6815371375*(((RANDBETWEEN(3800,4910))))</f>
        <v>110868911.20419687</v>
      </c>
      <c r="B12239">
        <v>160920401.27992398</v>
      </c>
    </row>
    <row r="12240" spans="1:2" x14ac:dyDescent="0.25">
      <c r="A12240">
        <f ca="1">30780.1699351067*(((RANDBETWEEN(3800,4910))))</f>
        <v>136079131.28310674</v>
      </c>
      <c r="B12240">
        <v>142981713.55809394</v>
      </c>
    </row>
    <row r="12241" spans="1:2" x14ac:dyDescent="0.25">
      <c r="A12241">
        <f ca="1">32052.0603949182*(((RANDBETWEEN(3800,4910))))</f>
        <v>154298618.74113637</v>
      </c>
      <c r="B12241">
        <v>198517588.97440833</v>
      </c>
    </row>
    <row r="12242" spans="1:2" x14ac:dyDescent="0.25">
      <c r="A12242">
        <f ca="1">36841.6686810917*(((RANDBETWEEN(3800,4910))))</f>
        <v>178976826.45274341</v>
      </c>
      <c r="B12242">
        <v>183566620.28072232</v>
      </c>
    </row>
    <row r="12243" spans="1:2" x14ac:dyDescent="0.25">
      <c r="A12243">
        <f ca="1">31948.7976546583*(((RANDBETWEEN(3800,4910))))</f>
        <v>138913372.20245406</v>
      </c>
      <c r="B12243">
        <v>167601738.35764968</v>
      </c>
    </row>
    <row r="12244" spans="1:2" x14ac:dyDescent="0.25">
      <c r="A12244">
        <f ca="1">29177.8070115441*(((RANDBETWEEN(3800,4910))))</f>
        <v>121087899.09790792</v>
      </c>
      <c r="B12244">
        <v>176187769.58990961</v>
      </c>
    </row>
    <row r="12245" spans="1:2" x14ac:dyDescent="0.25">
      <c r="A12245">
        <f ca="1">31318.9120550744*(((RANDBETWEEN(3800,4910))))</f>
        <v>126716318.17483097</v>
      </c>
      <c r="B12245">
        <v>161995869.55880764</v>
      </c>
    </row>
    <row r="12246" spans="1:2" x14ac:dyDescent="0.25">
      <c r="A12246">
        <f ca="1">30036.8367676953*(((RANDBETWEEN(3800,4910))))</f>
        <v>120778120.6429026</v>
      </c>
      <c r="B12246">
        <v>164238620.36505836</v>
      </c>
    </row>
    <row r="12247" spans="1:2" x14ac:dyDescent="0.25">
      <c r="A12247">
        <f ca="1">30945.0202025161*(((RANDBETWEEN(3800,4910))))</f>
        <v>140057161.43658769</v>
      </c>
      <c r="B12247">
        <v>159238077.98065373</v>
      </c>
    </row>
    <row r="12248" spans="1:2" x14ac:dyDescent="0.25">
      <c r="A12248">
        <f ca="1">41663.6379086841*(((RANDBETWEEN(3800,4910))))</f>
        <v>160363342.31052515</v>
      </c>
      <c r="B12248">
        <v>148117493.46432713</v>
      </c>
    </row>
    <row r="12249" spans="1:2" x14ac:dyDescent="0.25">
      <c r="A12249">
        <f ca="1">30866.8487859032*(((RANDBETWEEN(3800,4910))))</f>
        <v>140042892.94164279</v>
      </c>
      <c r="B12249">
        <v>161007072.4738096</v>
      </c>
    </row>
    <row r="12250" spans="1:2" x14ac:dyDescent="0.25">
      <c r="A12250">
        <f ca="1">30836.7637720256*(((RANDBETWEEN(3800,4910))))</f>
        <v>147399730.83028254</v>
      </c>
      <c r="B12250">
        <v>172993669.48324805</v>
      </c>
    </row>
    <row r="12251" spans="1:2" x14ac:dyDescent="0.25">
      <c r="A12251">
        <f ca="1">31457.1316463984*(((RANDBETWEEN(3800,4910))))</f>
        <v>151466088.87740836</v>
      </c>
      <c r="B12251">
        <v>171833761.38986668</v>
      </c>
    </row>
    <row r="12252" spans="1:2" x14ac:dyDescent="0.25">
      <c r="A12252">
        <f ca="1">32227.8493013297*(((RANDBETWEEN(3800,4910))))</f>
        <v>133874485.99772345</v>
      </c>
      <c r="B12252">
        <v>198545493.3643555</v>
      </c>
    </row>
    <row r="12253" spans="1:2" x14ac:dyDescent="0.25">
      <c r="A12253">
        <f ca="1">32039.1464925347*(((RANDBETWEEN(3800,4910))))</f>
        <v>143343141.40760043</v>
      </c>
      <c r="B12253">
        <v>168924993.13190189</v>
      </c>
    </row>
    <row r="12254" spans="1:2" x14ac:dyDescent="0.25">
      <c r="A12254">
        <f ca="1">39465.2876569146*(((RANDBETWEEN(3800,4910))))</f>
        <v>191327714.56072214</v>
      </c>
      <c r="B12254">
        <v>165008888.90110832</v>
      </c>
    </row>
    <row r="12255" spans="1:2" x14ac:dyDescent="0.25">
      <c r="A12255">
        <f ca="1">42976.5712852045*(((RANDBETWEEN(3800,4910))))</f>
        <v>203064299.3225911</v>
      </c>
      <c r="B12255">
        <v>183786691.465406</v>
      </c>
    </row>
    <row r="12256" spans="1:2" x14ac:dyDescent="0.25">
      <c r="A12256">
        <f ca="1">29311.5893991413*(((RANDBETWEEN(3800,4910))))</f>
        <v>112527191.70330344</v>
      </c>
      <c r="B12256">
        <v>148821202.84354836</v>
      </c>
    </row>
    <row r="12257" spans="1:2" x14ac:dyDescent="0.25">
      <c r="A12257">
        <f ca="1">37264.0737045271*(((RANDBETWEEN(3800,4910))))</f>
        <v>179724627.47693434</v>
      </c>
      <c r="B12257">
        <v>156173311.16964161</v>
      </c>
    </row>
    <row r="12258" spans="1:2" x14ac:dyDescent="0.25">
      <c r="A12258">
        <f ca="1">37069.3921194086*(((RANDBETWEEN(3800,4910))))</f>
        <v>164736378.57865164</v>
      </c>
      <c r="B12258">
        <v>161746582.53605279</v>
      </c>
    </row>
    <row r="12259" spans="1:2" x14ac:dyDescent="0.25">
      <c r="A12259">
        <f ca="1">39974.915619797*(((RANDBETWEEN(3800,4910))))</f>
        <v>162058307.92265695</v>
      </c>
      <c r="B12259">
        <v>147881991.52867872</v>
      </c>
    </row>
    <row r="12260" spans="1:2" x14ac:dyDescent="0.25">
      <c r="A12260">
        <f ca="1">38437.0886665596*(((RANDBETWEEN(3800,4910))))</f>
        <v>158168619.86289296</v>
      </c>
      <c r="B12260">
        <v>154946163.2460081</v>
      </c>
    </row>
    <row r="12261" spans="1:2" x14ac:dyDescent="0.25">
      <c r="A12261">
        <f ca="1">29575.7197511623*(((RANDBETWEEN(3800,4910))))</f>
        <v>118598636.20216087</v>
      </c>
      <c r="B12261">
        <v>158424162.10201213</v>
      </c>
    </row>
    <row r="12262" spans="1:2" x14ac:dyDescent="0.25">
      <c r="A12262">
        <f ca="1">34069.4848409061*(((RANDBETWEEN(3800,4910))))</f>
        <v>142887419.42276001</v>
      </c>
      <c r="B12262">
        <v>178975219.39860833</v>
      </c>
    </row>
    <row r="12263" spans="1:2" x14ac:dyDescent="0.25">
      <c r="A12263">
        <f ca="1">30614.4595291908*(((RANDBETWEEN(3800,4910))))</f>
        <v>124570235.82427719</v>
      </c>
      <c r="B12263">
        <v>172195215.52447987</v>
      </c>
    </row>
    <row r="12264" spans="1:2" x14ac:dyDescent="0.25">
      <c r="A12264">
        <f ca="1">39909.033721039*(((RANDBETWEEN(3800,4910))))</f>
        <v>152492417.84809014</v>
      </c>
      <c r="B12264">
        <v>143017913.39514744</v>
      </c>
    </row>
    <row r="12265" spans="1:2" x14ac:dyDescent="0.25">
      <c r="A12265">
        <f ca="1">30286.8219975049*(((RANDBETWEEN(3800,4910))))</f>
        <v>139682823.05249247</v>
      </c>
      <c r="B12265">
        <v>162429068.82892817</v>
      </c>
    </row>
    <row r="12266" spans="1:2" x14ac:dyDescent="0.25">
      <c r="A12266">
        <f ca="1">31369.5163834987*(((RANDBETWEEN(3800,4910))))</f>
        <v>139061066.12804973</v>
      </c>
      <c r="B12266">
        <v>192090784.8389827</v>
      </c>
    </row>
    <row r="12267" spans="1:2" x14ac:dyDescent="0.25">
      <c r="A12267">
        <f ca="1">29314.7003253152*(((RANDBETWEEN(3800,4910))))</f>
        <v>116819080.79638118</v>
      </c>
      <c r="B12267">
        <v>158713653.46143153</v>
      </c>
    </row>
    <row r="12268" spans="1:2" x14ac:dyDescent="0.25">
      <c r="A12268">
        <f ca="1">32356.055350553*(((RANDBETWEEN(3800,4910))))</f>
        <v>137319098.90774706</v>
      </c>
      <c r="B12268">
        <v>175418052.15169618</v>
      </c>
    </row>
    <row r="12269" spans="1:2" x14ac:dyDescent="0.25">
      <c r="A12269">
        <f ca="1">32474.0021728613*(((RANDBETWEEN(3800,4910))))</f>
        <v>130610436.73924819</v>
      </c>
      <c r="B12269">
        <v>157084821.98005754</v>
      </c>
    </row>
    <row r="12270" spans="1:2" x14ac:dyDescent="0.25">
      <c r="A12270">
        <f ca="1">36086.588134971*(((RANDBETWEEN(3800,4910))))</f>
        <v>175272558.57155412</v>
      </c>
      <c r="B12270">
        <v>192927518.14222306</v>
      </c>
    </row>
    <row r="12271" spans="1:2" x14ac:dyDescent="0.25">
      <c r="A12271">
        <f ca="1">30685.8779197495*(((RANDBETWEEN(3800,4910))))</f>
        <v>129862635.35637978</v>
      </c>
      <c r="B12271">
        <v>182681493.8155883</v>
      </c>
    </row>
    <row r="12272" spans="1:2" x14ac:dyDescent="0.25">
      <c r="A12272">
        <f ca="1">33636.9327835524*(((RANDBETWEEN(3800,4910))))</f>
        <v>137474144.28637871</v>
      </c>
      <c r="B12272">
        <v>187813726.096466</v>
      </c>
    </row>
    <row r="12273" spans="1:2" x14ac:dyDescent="0.25">
      <c r="A12273">
        <f ca="1">30700.7369967344*(((RANDBETWEEN(3800,4910))))</f>
        <v>123601167.14885287</v>
      </c>
      <c r="B12273">
        <v>165315960.22866255</v>
      </c>
    </row>
    <row r="12274" spans="1:2" x14ac:dyDescent="0.25">
      <c r="A12274">
        <f ca="1">30286.652103577*(((RANDBETWEEN(3800,4910))))</f>
        <v>138561433.37386492</v>
      </c>
      <c r="B12274">
        <v>184189136.48520523</v>
      </c>
    </row>
    <row r="12275" spans="1:2" x14ac:dyDescent="0.25">
      <c r="A12275">
        <f ca="1">32578.351275199*(((RANDBETWEEN(3800,4910))))</f>
        <v>158265630.49491659</v>
      </c>
      <c r="B12275">
        <v>167126079.62399346</v>
      </c>
    </row>
    <row r="12276" spans="1:2" x14ac:dyDescent="0.25">
      <c r="A12276">
        <f ca="1">32212.4015671723*(((RANDBETWEEN(3800,4910))))</f>
        <v>135968547.01503411</v>
      </c>
      <c r="B12276">
        <v>196359754.23455101</v>
      </c>
    </row>
    <row r="12277" spans="1:2" x14ac:dyDescent="0.25">
      <c r="A12277">
        <f ca="1">38699.4570405087*(((RANDBETWEEN(3800,4910))))</f>
        <v>180919961.66437796</v>
      </c>
      <c r="B12277">
        <v>158735653.18055579</v>
      </c>
    </row>
    <row r="12278" spans="1:2" x14ac:dyDescent="0.25">
      <c r="A12278">
        <f ca="1">31436.5629978307*(((RANDBETWEEN(3800,4910))))</f>
        <v>137409216.86351815</v>
      </c>
      <c r="B12278">
        <v>147203114.39572048</v>
      </c>
    </row>
    <row r="12279" spans="1:2" x14ac:dyDescent="0.25">
      <c r="A12279">
        <f ca="1">30022.9110937905*(((RANDBETWEEN(3800,4910))))</f>
        <v>116158643.02187556</v>
      </c>
      <c r="B12279">
        <v>182317798.02046713</v>
      </c>
    </row>
    <row r="12280" spans="1:2" x14ac:dyDescent="0.25">
      <c r="A12280">
        <f ca="1">30445.1699582198*(((RANDBETWEEN(3800,4910))))</f>
        <v>125555880.90769842</v>
      </c>
      <c r="B12280">
        <v>186174488.44434664</v>
      </c>
    </row>
    <row r="12281" spans="1:2" x14ac:dyDescent="0.25">
      <c r="A12281">
        <f ca="1">29875.532667878*(((RANDBETWEEN(3800,4910))))</f>
        <v>134708776.79946184</v>
      </c>
      <c r="B12281">
        <v>162060539.69110966</v>
      </c>
    </row>
    <row r="12282" spans="1:2" x14ac:dyDescent="0.25">
      <c r="A12282">
        <f ca="1">32979.4545723484*(((RANDBETWEEN(3800,4910))))</f>
        <v>149759703.21303424</v>
      </c>
      <c r="B12282">
        <v>143262812.90936333</v>
      </c>
    </row>
    <row r="12283" spans="1:2" x14ac:dyDescent="0.25">
      <c r="A12283">
        <f ca="1">32387.7346895615*(((RANDBETWEEN(3800,4910))))</f>
        <v>128158266.16659491</v>
      </c>
      <c r="B12283">
        <v>159443124.37328881</v>
      </c>
    </row>
    <row r="12284" spans="1:2" x14ac:dyDescent="0.25">
      <c r="A12284">
        <f ca="1">32812.5856274624*(((RANDBETWEEN(3800,4910))))</f>
        <v>153825401.42154384</v>
      </c>
      <c r="B12284">
        <v>143354543.46132088</v>
      </c>
    </row>
    <row r="12285" spans="1:2" x14ac:dyDescent="0.25">
      <c r="A12285">
        <f ca="1">38423.5370777869*(((RANDBETWEEN(3800,4910))))</f>
        <v>158842902.27957094</v>
      </c>
      <c r="B12285">
        <v>179306568.76151979</v>
      </c>
    </row>
    <row r="12286" spans="1:2" x14ac:dyDescent="0.25">
      <c r="A12286">
        <f ca="1">32075.9630408051*(((RANDBETWEEN(3800,4910))))</f>
        <v>122947166.33540604</v>
      </c>
      <c r="B12286">
        <v>195701670.68004322</v>
      </c>
    </row>
    <row r="12287" spans="1:2" x14ac:dyDescent="0.25">
      <c r="A12287">
        <f ca="1">33404.4149494784*(((RANDBETWEEN(3800,4910))))</f>
        <v>139931094.22336483</v>
      </c>
      <c r="B12287">
        <v>179782221.26207095</v>
      </c>
    </row>
    <row r="12288" spans="1:2" x14ac:dyDescent="0.25">
      <c r="A12288">
        <f ca="1">30277.6070960245*(((RANDBETWEEN(3800,4910))))</f>
        <v>147512501.77183136</v>
      </c>
      <c r="B12288">
        <v>157916673.66085145</v>
      </c>
    </row>
    <row r="12289" spans="1:2" x14ac:dyDescent="0.25">
      <c r="A12289">
        <f ca="1">37294.5901493038*(((RANDBETWEEN(3800,4910))))</f>
        <v>145709963.71332994</v>
      </c>
      <c r="B12289">
        <v>154038935.50293052</v>
      </c>
    </row>
    <row r="12290" spans="1:2" x14ac:dyDescent="0.25">
      <c r="A12290">
        <f ca="1">32612.4976494957*(((RANDBETWEEN(3800,4910))))</f>
        <v>146495339.44153467</v>
      </c>
      <c r="B12290">
        <v>189279772.44004571</v>
      </c>
    </row>
    <row r="12291" spans="1:2" x14ac:dyDescent="0.25">
      <c r="A12291">
        <f ca="1">30100.1191262282*(((RANDBETWEEN(3800,4910))))</f>
        <v>138129446.670261</v>
      </c>
      <c r="B12291">
        <v>192733859.70205459</v>
      </c>
    </row>
    <row r="12292" spans="1:2" x14ac:dyDescent="0.25">
      <c r="A12292">
        <f ca="1">29631.2480572114*(((RANDBETWEEN(3800,4910))))</f>
        <v>134555497.42779708</v>
      </c>
      <c r="B12292">
        <v>150753101.57202691</v>
      </c>
    </row>
    <row r="12293" spans="1:2" x14ac:dyDescent="0.25">
      <c r="A12293">
        <f ca="1">33825.0957378121*(((RANDBETWEEN(3800,4910))))</f>
        <v>146767090.40636668</v>
      </c>
      <c r="B12293">
        <v>183983677.77710348</v>
      </c>
    </row>
    <row r="12294" spans="1:2" x14ac:dyDescent="0.25">
      <c r="A12294">
        <f ca="1">37202.9867419515*(((RANDBETWEEN(3800,4910))))</f>
        <v>170761709.14555731</v>
      </c>
      <c r="B12294">
        <v>149385292.82340607</v>
      </c>
    </row>
    <row r="12295" spans="1:2" x14ac:dyDescent="0.25">
      <c r="A12295">
        <f ca="1">35563.3544529105*(((RANDBETWEEN(3800,4910))))</f>
        <v>155660802.44038942</v>
      </c>
      <c r="B12295">
        <v>169273670.82470888</v>
      </c>
    </row>
    <row r="12296" spans="1:2" x14ac:dyDescent="0.25">
      <c r="A12296">
        <f ca="1">34298.351661503*(((RANDBETWEEN(3800,4910))))</f>
        <v>145836591.26471093</v>
      </c>
      <c r="B12296">
        <v>164940113.59727502</v>
      </c>
    </row>
    <row r="12297" spans="1:2" x14ac:dyDescent="0.25">
      <c r="A12297">
        <f ca="1">39506.584973621*(((RANDBETWEEN(3800,4910))))</f>
        <v>188209370.81433067</v>
      </c>
      <c r="B12297">
        <v>161019588.29174721</v>
      </c>
    </row>
    <row r="12298" spans="1:2" x14ac:dyDescent="0.25">
      <c r="A12298">
        <f ca="1">31088.6640381897*(((RANDBETWEEN(3800,4910))))</f>
        <v>119753533.87510677</v>
      </c>
      <c r="B12298">
        <v>177112407.90948835</v>
      </c>
    </row>
    <row r="12299" spans="1:2" x14ac:dyDescent="0.25">
      <c r="A12299">
        <f ca="1">38143.2324672781*(((RANDBETWEEN(3800,4910))))</f>
        <v>172865129.54170427</v>
      </c>
      <c r="B12299">
        <v>171422988.03877747</v>
      </c>
    </row>
    <row r="12300" spans="1:2" x14ac:dyDescent="0.25">
      <c r="A12300">
        <f ca="1">31572.6426313744*(((RANDBETWEEN(3800,4910))))</f>
        <v>133994295.32755302</v>
      </c>
      <c r="B12300">
        <v>156202299.64611107</v>
      </c>
    </row>
    <row r="12301" spans="1:2" x14ac:dyDescent="0.25">
      <c r="A12301">
        <f ca="1">29191.9637002826*(((RANDBETWEEN(3800,4910))))</f>
        <v>136209702.62551847</v>
      </c>
      <c r="B12301">
        <v>160486364.61007509</v>
      </c>
    </row>
    <row r="12302" spans="1:2" x14ac:dyDescent="0.25">
      <c r="A12302">
        <f ca="1">32640.7980407639*(((RANDBETWEEN(3800,4910))))</f>
        <v>129681890.61595511</v>
      </c>
      <c r="B12302">
        <v>153939962.58837873</v>
      </c>
    </row>
    <row r="12303" spans="1:2" x14ac:dyDescent="0.25">
      <c r="A12303">
        <f ca="1">41478.9699519849*(((RANDBETWEEN(3800,4910))))</f>
        <v>188646355.34162742</v>
      </c>
      <c r="B12303">
        <v>188872434.41780394</v>
      </c>
    </row>
    <row r="12304" spans="1:2" x14ac:dyDescent="0.25">
      <c r="A12304">
        <f ca="1">32975.6400416599*(((RANDBETWEEN(3800,4910))))</f>
        <v>138728517.65526336</v>
      </c>
      <c r="B12304">
        <v>193313094.52922732</v>
      </c>
    </row>
    <row r="12305" spans="1:2" x14ac:dyDescent="0.25">
      <c r="A12305">
        <f ca="1">37910.6466903509*(((RANDBETWEEN(3800,4910))))</f>
        <v>176322417.7568219</v>
      </c>
      <c r="B12305">
        <v>162094107.61908638</v>
      </c>
    </row>
    <row r="12306" spans="1:2" x14ac:dyDescent="0.25">
      <c r="A12306">
        <f ca="1">36543.4833925234*(((RANDBETWEEN(3800,4910))))</f>
        <v>147050977.17151418</v>
      </c>
      <c r="B12306">
        <v>188259749.19479924</v>
      </c>
    </row>
    <row r="12307" spans="1:2" x14ac:dyDescent="0.25">
      <c r="A12307">
        <f ca="1">31218.8202789111*(((RANDBETWEEN(3800,4910))))</f>
        <v>125249906.95899116</v>
      </c>
      <c r="B12307">
        <v>164176746.42815363</v>
      </c>
    </row>
    <row r="12308" spans="1:2" x14ac:dyDescent="0.25">
      <c r="A12308">
        <f ca="1">41832.7458049683*(((RANDBETWEEN(3800,4910))))</f>
        <v>187159704.73142821</v>
      </c>
      <c r="B12308">
        <v>174481541.94513276</v>
      </c>
    </row>
    <row r="12309" spans="1:2" x14ac:dyDescent="0.25">
      <c r="A12309">
        <f ca="1">32990.39247133*(((RANDBETWEEN(3800,4910))))</f>
        <v>146147438.64799193</v>
      </c>
      <c r="B12309">
        <v>148612070.21003246</v>
      </c>
    </row>
    <row r="12310" spans="1:2" x14ac:dyDescent="0.25">
      <c r="A12310">
        <f ca="1">39519.6996331262*(((RANDBETWEEN(3800,4910))))</f>
        <v>191710062.92029506</v>
      </c>
      <c r="B12310">
        <v>147133798.25430238</v>
      </c>
    </row>
    <row r="12311" spans="1:2" x14ac:dyDescent="0.25">
      <c r="A12311">
        <f ca="1">32247.6879646997*(((RANDBETWEEN(3800,4910))))</f>
        <v>143792440.63459602</v>
      </c>
      <c r="B12311">
        <v>202003161.41809496</v>
      </c>
    </row>
    <row r="12312" spans="1:2" x14ac:dyDescent="0.25">
      <c r="A12312">
        <f ca="1">27694.4754325595*(((RANDBETWEEN(3800,4910))))</f>
        <v>107814592.85895401</v>
      </c>
      <c r="B12312">
        <v>143644147.6458548</v>
      </c>
    </row>
    <row r="12313" spans="1:2" x14ac:dyDescent="0.25">
      <c r="A12313">
        <f ca="1">30036.0677994747*(((RANDBETWEEN(3800,4910))))</f>
        <v>120264415.46909663</v>
      </c>
      <c r="B12313">
        <v>198165055.50152594</v>
      </c>
    </row>
    <row r="12314" spans="1:2" x14ac:dyDescent="0.25">
      <c r="A12314">
        <f ca="1">41993.8390175054*(((RANDBETWEEN(3800,4910))))</f>
        <v>204258032.98114648</v>
      </c>
      <c r="B12314">
        <v>176091463.48220223</v>
      </c>
    </row>
    <row r="12315" spans="1:2" x14ac:dyDescent="0.25">
      <c r="A12315">
        <f ca="1">31011.0659533979*(((RANDBETWEEN(3800,4910))))</f>
        <v>122028544.52662057</v>
      </c>
      <c r="B12315">
        <v>144223512.98136061</v>
      </c>
    </row>
    <row r="12316" spans="1:2" x14ac:dyDescent="0.25">
      <c r="A12316">
        <f ca="1">31185.8339816684*(((RANDBETWEEN(3800,4910))))</f>
        <v>141115898.76704943</v>
      </c>
      <c r="B12316">
        <v>162025395.87684959</v>
      </c>
    </row>
    <row r="12317" spans="1:2" x14ac:dyDescent="0.25">
      <c r="A12317">
        <f ca="1">36133.394372242*(((RANDBETWEEN(3800,4910))))</f>
        <v>169032018.87334812</v>
      </c>
      <c r="B12317">
        <v>155353303.72677159</v>
      </c>
    </row>
    <row r="12318" spans="1:2" x14ac:dyDescent="0.25">
      <c r="A12318">
        <f ca="1">34435.1436762589*(((RANDBETWEEN(3800,4910))))</f>
        <v>156714338.87065446</v>
      </c>
      <c r="B12318">
        <v>167028542.33216923</v>
      </c>
    </row>
    <row r="12319" spans="1:2" x14ac:dyDescent="0.25">
      <c r="A12319">
        <f ca="1">30659.0792822653*(((RANDBETWEEN(3800,4910))))</f>
        <v>121900499.22628665</v>
      </c>
      <c r="B12319">
        <v>148900204.25896394</v>
      </c>
    </row>
    <row r="12320" spans="1:2" x14ac:dyDescent="0.25">
      <c r="A12320">
        <f ca="1">32844.1027923025*(((RANDBETWEEN(3800,4910))))</f>
        <v>158538484.17844436</v>
      </c>
      <c r="B12320">
        <v>148809820.08943626</v>
      </c>
    </row>
    <row r="12321" spans="1:2" x14ac:dyDescent="0.25">
      <c r="A12321">
        <f ca="1">39253.6986796626*(((RANDBETWEEN(3800,4910))))</f>
        <v>181155819.40664271</v>
      </c>
      <c r="B12321">
        <v>163617823.85555673</v>
      </c>
    </row>
    <row r="12322" spans="1:2" x14ac:dyDescent="0.25">
      <c r="A12322">
        <f ca="1">29622.1662417859*(((RANDBETWEEN(3800,4910))))</f>
        <v>142393753.12426463</v>
      </c>
      <c r="B12322">
        <v>185031011.90008795</v>
      </c>
    </row>
    <row r="12323" spans="1:2" x14ac:dyDescent="0.25">
      <c r="A12323">
        <f ca="1">29776.2803797963*(((RANDBETWEEN(3800,4910))))</f>
        <v>133635946.34452569</v>
      </c>
      <c r="B12323">
        <v>183932460.38243249</v>
      </c>
    </row>
    <row r="12324" spans="1:2" x14ac:dyDescent="0.25">
      <c r="A12324">
        <f ca="1">32737.6834950499*(((RANDBETWEEN(3800,4910))))</f>
        <v>129215636.75496192</v>
      </c>
      <c r="B12324">
        <v>166267824.22669369</v>
      </c>
    </row>
    <row r="12325" spans="1:2" x14ac:dyDescent="0.25">
      <c r="A12325">
        <f ca="1">38469.5904884285*(((RANDBETWEEN(3800,4910))))</f>
        <v>147684757.88507685</v>
      </c>
      <c r="B12325">
        <v>175339254.40578949</v>
      </c>
    </row>
    <row r="12326" spans="1:2" x14ac:dyDescent="0.25">
      <c r="A12326">
        <f ca="1">33981.8439352393*(((RANDBETWEEN(3800,4910))))</f>
        <v>166714926.34628391</v>
      </c>
      <c r="B12326">
        <v>153967557.77306825</v>
      </c>
    </row>
    <row r="12327" spans="1:2" x14ac:dyDescent="0.25">
      <c r="A12327">
        <f ca="1">37505.8121574223*(((RANDBETWEEN(3800,4910))))</f>
        <v>171364055.74726254</v>
      </c>
      <c r="B12327">
        <v>182614726.92231965</v>
      </c>
    </row>
    <row r="12328" spans="1:2" x14ac:dyDescent="0.25">
      <c r="A12328">
        <f ca="1">30809.2784361769*(((RANDBETWEEN(3800,4910))))</f>
        <v>135283541.61325255</v>
      </c>
      <c r="B12328">
        <v>182248754.88017428</v>
      </c>
    </row>
    <row r="12329" spans="1:2" x14ac:dyDescent="0.25">
      <c r="A12329">
        <f ca="1">40943.0885327088*(((RANDBETWEEN(3800,4910))))</f>
        <v>160701622.49088219</v>
      </c>
      <c r="B12329">
        <v>169228860.52159423</v>
      </c>
    </row>
    <row r="12330" spans="1:2" x14ac:dyDescent="0.25">
      <c r="A12330">
        <f ca="1">41028.4504864674*(((RANDBETWEEN(3800,4910))))</f>
        <v>156400453.25441366</v>
      </c>
      <c r="B12330">
        <v>188386425.14794892</v>
      </c>
    </row>
    <row r="12331" spans="1:2" x14ac:dyDescent="0.25">
      <c r="A12331">
        <f ca="1">29246.1025271183*(((RANDBETWEEN(3800,4910))))</f>
        <v>141668120.64136088</v>
      </c>
      <c r="B12331">
        <v>150888546.76918605</v>
      </c>
    </row>
    <row r="12332" spans="1:2" x14ac:dyDescent="0.25">
      <c r="A12332">
        <f ca="1">27491.0810951523*(((RANDBETWEEN(3800,4910))))</f>
        <v>104521090.32376906</v>
      </c>
      <c r="B12332">
        <v>154284652.2301819</v>
      </c>
    </row>
    <row r="12333" spans="1:2" x14ac:dyDescent="0.25">
      <c r="A12333">
        <f ca="1">42709.0046627977*(((RANDBETWEEN(3800,4910))))</f>
        <v>182623703.93812293</v>
      </c>
      <c r="B12333">
        <v>188931502.68921697</v>
      </c>
    </row>
    <row r="12334" spans="1:2" x14ac:dyDescent="0.25">
      <c r="A12334">
        <f ca="1">33801.1623401422*(((RANDBETWEEN(3800,4910))))</f>
        <v>149941956.14087066</v>
      </c>
      <c r="B12334">
        <v>173378369.23569477</v>
      </c>
    </row>
    <row r="12335" spans="1:2" x14ac:dyDescent="0.25">
      <c r="A12335">
        <f ca="1">31149.8082195375*(((RANDBETWEEN(3800,4910))))</f>
        <v>147276293.26197347</v>
      </c>
      <c r="B12335">
        <v>157429943.83113551</v>
      </c>
    </row>
    <row r="12336" spans="1:2" x14ac:dyDescent="0.25">
      <c r="A12336">
        <f ca="1">30419.2294765387*(((RANDBETWEEN(3800,4910))))</f>
        <v>117509483.4678691</v>
      </c>
      <c r="B12336">
        <v>145748574.45011327</v>
      </c>
    </row>
    <row r="12337" spans="1:2" x14ac:dyDescent="0.25">
      <c r="A12337">
        <f ca="1">34602.7189037383*(((RANDBETWEEN(3800,4910))))</f>
        <v>137615013.08016738</v>
      </c>
      <c r="B12337">
        <v>144316084.88904604</v>
      </c>
    </row>
    <row r="12338" spans="1:2" x14ac:dyDescent="0.25">
      <c r="A12338">
        <f ca="1">30041.0331101596*(((RANDBETWEEN(3800,4910))))</f>
        <v>127313898.32085635</v>
      </c>
      <c r="B12338">
        <v>176889599.35865498</v>
      </c>
    </row>
    <row r="12339" spans="1:2" x14ac:dyDescent="0.25">
      <c r="A12339">
        <f ca="1">36574.4159291849*(((RANDBETWEEN(3800,4910))))</f>
        <v>144103198.76098856</v>
      </c>
      <c r="B12339">
        <v>175459913.65999487</v>
      </c>
    </row>
    <row r="12340" spans="1:2" x14ac:dyDescent="0.25">
      <c r="A12340">
        <f ca="1">27486.3444233393*(((RANDBETWEEN(3800,4910))))</f>
        <v>120994888.15153979</v>
      </c>
      <c r="B12340">
        <v>162248361.22313064</v>
      </c>
    </row>
    <row r="12341" spans="1:2" x14ac:dyDescent="0.25">
      <c r="A12341">
        <f ca="1">39331.4452220538*(((RANDBETWEEN(3800,4910))))</f>
        <v>188594279.83974776</v>
      </c>
      <c r="B12341">
        <v>163718617.94695333</v>
      </c>
    </row>
    <row r="12342" spans="1:2" x14ac:dyDescent="0.25">
      <c r="A12342">
        <f ca="1">41420.6798841121*(((RANDBETWEEN(3800,4910))))</f>
        <v>176576358.34596974</v>
      </c>
      <c r="B12342">
        <v>173246178.99230492</v>
      </c>
    </row>
    <row r="12343" spans="1:2" x14ac:dyDescent="0.25">
      <c r="A12343">
        <f ca="1">31739.8215605246*(((RANDBETWEEN(3800,4910))))</f>
        <v>149875437.40879709</v>
      </c>
      <c r="B12343">
        <v>164452655.88287473</v>
      </c>
    </row>
    <row r="12344" spans="1:2" x14ac:dyDescent="0.25">
      <c r="A12344">
        <f ca="1">34489.9110065684*(((RANDBETWEEN(3800,4910))))</f>
        <v>135200451.14574838</v>
      </c>
      <c r="B12344">
        <v>202424685.11935443</v>
      </c>
    </row>
    <row r="12345" spans="1:2" x14ac:dyDescent="0.25">
      <c r="A12345">
        <f ca="1">32712.1295615026*(((RANDBETWEEN(3800,4910))))</f>
        <v>147531704.32237688</v>
      </c>
      <c r="B12345">
        <v>179074818.71979499</v>
      </c>
    </row>
    <row r="12346" spans="1:2" x14ac:dyDescent="0.25">
      <c r="A12346">
        <f ca="1">38663.6019991939*(((RANDBETWEEN(3800,4910))))</f>
        <v>172555655.72240239</v>
      </c>
      <c r="B12346">
        <v>174583196.96149153</v>
      </c>
    </row>
    <row r="12347" spans="1:2" x14ac:dyDescent="0.25">
      <c r="A12347">
        <f ca="1">29591.8551207783*(((RANDBETWEEN(3800,4910))))</f>
        <v>128606202.35490234</v>
      </c>
      <c r="B12347">
        <v>144621801.37061602</v>
      </c>
    </row>
    <row r="12348" spans="1:2" x14ac:dyDescent="0.25">
      <c r="A12348">
        <f ca="1">41710.5617292882*(((RANDBETWEEN(3800,4910))))</f>
        <v>168552379.94805381</v>
      </c>
      <c r="B12348">
        <v>189832173.07973811</v>
      </c>
    </row>
    <row r="12349" spans="1:2" x14ac:dyDescent="0.25">
      <c r="A12349">
        <f ca="1">28413.4158965061*(((RANDBETWEEN(3800,4910))))</f>
        <v>128457053.26810418</v>
      </c>
      <c r="B12349">
        <v>147365890.90374988</v>
      </c>
    </row>
    <row r="12350" spans="1:2" x14ac:dyDescent="0.25">
      <c r="A12350">
        <f ca="1">34989.012397271*(((RANDBETWEEN(3800,4910))))</f>
        <v>141285632.06018049</v>
      </c>
      <c r="B12350">
        <v>154462742.9217177</v>
      </c>
    </row>
    <row r="12351" spans="1:2" x14ac:dyDescent="0.25">
      <c r="A12351">
        <f ca="1">34833.8978065073*(((RANDBETWEEN(3800,4910))))</f>
        <v>163231645.1212931</v>
      </c>
      <c r="B12351">
        <v>173526591.56606233</v>
      </c>
    </row>
    <row r="12352" spans="1:2" x14ac:dyDescent="0.25">
      <c r="A12352">
        <f ca="1">30022.5484493114*(((RANDBETWEEN(3800,4910))))</f>
        <v>132309371.01611534</v>
      </c>
      <c r="B12352">
        <v>148994937.7526415</v>
      </c>
    </row>
    <row r="12353" spans="1:2" x14ac:dyDescent="0.25">
      <c r="A12353">
        <f ca="1">35843.4260174283*(((RANDBETWEEN(3800,4910))))</f>
        <v>147495698.06171766</v>
      </c>
      <c r="B12353">
        <v>155038135.68144357</v>
      </c>
    </row>
    <row r="12354" spans="1:2" x14ac:dyDescent="0.25">
      <c r="A12354">
        <f ca="1">37643.2474187023*(((RANDBETWEEN(3800,4910))))</f>
        <v>182494463.4858686</v>
      </c>
      <c r="B12354">
        <v>180755436.28270411</v>
      </c>
    </row>
    <row r="12355" spans="1:2" x14ac:dyDescent="0.25">
      <c r="A12355">
        <f ca="1">32255.3922776676*(((RANDBETWEEN(3800,4910))))</f>
        <v>140794787.29201886</v>
      </c>
      <c r="B12355">
        <v>149507668.17818397</v>
      </c>
    </row>
    <row r="12356" spans="1:2" x14ac:dyDescent="0.25">
      <c r="A12356">
        <f ca="1">39809.0943369163*(((RANDBETWEEN(3800,4910))))</f>
        <v>155892413.42336416</v>
      </c>
      <c r="B12356">
        <v>178660356.60346517</v>
      </c>
    </row>
    <row r="12357" spans="1:2" x14ac:dyDescent="0.25">
      <c r="A12357">
        <f ca="1">31566.8604046316*(((RANDBETWEEN(3800,4910))))</f>
        <v>136053168.34396225</v>
      </c>
      <c r="B12357">
        <v>196606839.00858057</v>
      </c>
    </row>
    <row r="12358" spans="1:2" x14ac:dyDescent="0.25">
      <c r="A12358">
        <f ca="1">40919.4413219409*(((RANDBETWEEN(3800,4910))))</f>
        <v>178654280.8115941</v>
      </c>
      <c r="B12358">
        <v>191201237.41074574</v>
      </c>
    </row>
    <row r="12359" spans="1:2" x14ac:dyDescent="0.25">
      <c r="A12359">
        <f ca="1">38487.3030645313*(((RANDBETWEEN(3800,4910))))</f>
        <v>148791913.64747804</v>
      </c>
      <c r="B12359">
        <v>144914897.27597356</v>
      </c>
    </row>
    <row r="12360" spans="1:2" x14ac:dyDescent="0.25">
      <c r="A12360">
        <f ca="1">34184.03412645*(((RANDBETWEEN(3800,4910))))</f>
        <v>134890198.66297179</v>
      </c>
      <c r="B12360">
        <v>159051130.8173508</v>
      </c>
    </row>
    <row r="12361" spans="1:2" x14ac:dyDescent="0.25">
      <c r="A12361">
        <f ca="1">33326.9469145883*(((RANDBETWEEN(3800,4910))))</f>
        <v>141472889.6524272</v>
      </c>
      <c r="B12361">
        <v>188054459.79118183</v>
      </c>
    </row>
    <row r="12362" spans="1:2" x14ac:dyDescent="0.25">
      <c r="A12362">
        <f ca="1">31827.3586769664*(((RANDBETWEEN(3800,4910))))</f>
        <v>128487046.97891338</v>
      </c>
      <c r="B12362">
        <v>162613416.30432782</v>
      </c>
    </row>
    <row r="12363" spans="1:2" x14ac:dyDescent="0.25">
      <c r="A12363">
        <f ca="1">35732.6296841661*(((RANDBETWEEN(3800,4910))))</f>
        <v>145324604.9255037</v>
      </c>
      <c r="B12363">
        <v>142943827.19612485</v>
      </c>
    </row>
    <row r="12364" spans="1:2" x14ac:dyDescent="0.25">
      <c r="A12364">
        <f ca="1">30882.6861748594*(((RANDBETWEEN(3800,4910))))</f>
        <v>143419194.59604684</v>
      </c>
      <c r="B12364">
        <v>171258390.07943785</v>
      </c>
    </row>
    <row r="12365" spans="1:2" x14ac:dyDescent="0.25">
      <c r="A12365">
        <f ca="1">29807.9509119365*(((RANDBETWEEN(3800,4910))))</f>
        <v>116370240.36020026</v>
      </c>
      <c r="B12365">
        <v>150784699.34221569</v>
      </c>
    </row>
    <row r="12366" spans="1:2" x14ac:dyDescent="0.25">
      <c r="A12366">
        <f ca="1">32021.1779886055*(((RANDBETWEEN(3800,4910))))</f>
        <v>156167285.05042922</v>
      </c>
      <c r="B12366">
        <v>147735825.20310965</v>
      </c>
    </row>
    <row r="12367" spans="1:2" x14ac:dyDescent="0.25">
      <c r="A12367">
        <f ca="1">31511.304915495*(((RANDBETWEEN(3800,4910))))</f>
        <v>124753256.16044454</v>
      </c>
      <c r="B12367">
        <v>166605757.65172857</v>
      </c>
    </row>
    <row r="12368" spans="1:2" x14ac:dyDescent="0.25">
      <c r="A12368">
        <f ca="1">36718.7383601637*(((RANDBETWEEN(3800,4910))))</f>
        <v>160974948.97095761</v>
      </c>
      <c r="B12368">
        <v>180150078.83289477</v>
      </c>
    </row>
    <row r="12369" spans="1:2" x14ac:dyDescent="0.25">
      <c r="A12369">
        <f ca="1">36289.306749515*(((RANDBETWEEN(3800,4910))))</f>
        <v>175422508.82715541</v>
      </c>
      <c r="B12369">
        <v>177573598.90004483</v>
      </c>
    </row>
    <row r="12370" spans="1:2" x14ac:dyDescent="0.25">
      <c r="A12370">
        <f ca="1">38325.8158106738*(((RANDBETWEEN(3800,4910))))</f>
        <v>170664857.80493057</v>
      </c>
      <c r="B12370">
        <v>157593788.76610595</v>
      </c>
    </row>
    <row r="12371" spans="1:2" x14ac:dyDescent="0.25">
      <c r="A12371">
        <f ca="1">31058.6161804647*(((RANDBETWEEN(3800,4910))))</f>
        <v>124669285.34838544</v>
      </c>
      <c r="B12371">
        <v>172485640.79036826</v>
      </c>
    </row>
    <row r="12372" spans="1:2" x14ac:dyDescent="0.25">
      <c r="A12372">
        <f ca="1">32310.0545432843*(((RANDBETWEEN(3800,4910))))</f>
        <v>154054340.06237957</v>
      </c>
      <c r="B12372">
        <v>197128416.98268652</v>
      </c>
    </row>
    <row r="12373" spans="1:2" x14ac:dyDescent="0.25">
      <c r="A12373">
        <f ca="1">36645.3682764895*(((RANDBETWEEN(3800,4910))))</f>
        <v>177253646.35337973</v>
      </c>
      <c r="B12373">
        <v>176458380.95906535</v>
      </c>
    </row>
    <row r="12374" spans="1:2" x14ac:dyDescent="0.25">
      <c r="A12374">
        <f ca="1">39081.8240335412*(((RANDBETWEEN(3800,4910))))</f>
        <v>155115759.58912495</v>
      </c>
      <c r="B12374">
        <v>200924527.87509197</v>
      </c>
    </row>
    <row r="12375" spans="1:2" x14ac:dyDescent="0.25">
      <c r="A12375">
        <f ca="1">32885.4899433141*(((RANDBETWEEN(3800,4910))))</f>
        <v>136244584.83515018</v>
      </c>
      <c r="B12375">
        <v>154001367.35271025</v>
      </c>
    </row>
    <row r="12376" spans="1:2" x14ac:dyDescent="0.25">
      <c r="A12376">
        <f ca="1">39065.5237553545*(((RANDBETWEEN(3800,4910))))</f>
        <v>148488055.79410228</v>
      </c>
      <c r="B12376">
        <v>143591654.23987624</v>
      </c>
    </row>
    <row r="12377" spans="1:2" x14ac:dyDescent="0.25">
      <c r="A12377">
        <f ca="1">32702.4340383432*(((RANDBETWEEN(3800,4910))))</f>
        <v>142615314.84121484</v>
      </c>
      <c r="B12377">
        <v>158717579.27963966</v>
      </c>
    </row>
    <row r="12378" spans="1:2" x14ac:dyDescent="0.25">
      <c r="A12378">
        <f ca="1">30141.9329333235*(((RANDBETWEEN(3800,4910))))</f>
        <v>134342595.08382267</v>
      </c>
      <c r="B12378">
        <v>146159680.44649771</v>
      </c>
    </row>
    <row r="12379" spans="1:2" x14ac:dyDescent="0.25">
      <c r="A12379">
        <f ca="1">34148.0833509893*(((RANDBETWEEN(3800,4910))))</f>
        <v>153393190.41264382</v>
      </c>
      <c r="B12379">
        <v>172373533.07304612</v>
      </c>
    </row>
    <row r="12380" spans="1:2" x14ac:dyDescent="0.25">
      <c r="A12380">
        <f ca="1">38231.4300290616*(((RANDBETWEEN(3800,4910))))</f>
        <v>166650803.49667931</v>
      </c>
      <c r="B12380">
        <v>155786409.19687581</v>
      </c>
    </row>
    <row r="12381" spans="1:2" x14ac:dyDescent="0.25">
      <c r="A12381">
        <f ca="1">29571.7187511917*(((RANDBETWEEN(3800,4910))))</f>
        <v>126034665.31757906</v>
      </c>
      <c r="B12381">
        <v>145949480.15895846</v>
      </c>
    </row>
    <row r="12382" spans="1:2" x14ac:dyDescent="0.25">
      <c r="A12382">
        <f ca="1">28732.5505668076*(((RANDBETWEEN(3800,4910))))</f>
        <v>129468872.85403487</v>
      </c>
      <c r="B12382">
        <v>157895503.24519065</v>
      </c>
    </row>
    <row r="12383" spans="1:2" x14ac:dyDescent="0.25">
      <c r="A12383">
        <f ca="1">32705.286280275*(((RANDBETWEEN(3800,4910))))</f>
        <v>130167039.39549468</v>
      </c>
      <c r="B12383">
        <v>195858174.8863644</v>
      </c>
    </row>
    <row r="12384" spans="1:2" x14ac:dyDescent="0.25">
      <c r="A12384">
        <f ca="1">38328.7994158669*(((RANDBETWEEN(3800,4910))))</f>
        <v>161747533.53495821</v>
      </c>
      <c r="B12384">
        <v>181507146.31259286</v>
      </c>
    </row>
    <row r="12385" spans="1:2" x14ac:dyDescent="0.25">
      <c r="A12385">
        <f ca="1">39973.8065043474*(((RANDBETWEEN(3800,4910))))</f>
        <v>158576090.40274602</v>
      </c>
      <c r="B12385">
        <v>187193951.84472695</v>
      </c>
    </row>
    <row r="12386" spans="1:2" x14ac:dyDescent="0.25">
      <c r="A12386">
        <f ca="1">38320.8645657454*(((RANDBETWEEN(3800,4910))))</f>
        <v>160219534.74938133</v>
      </c>
      <c r="B12386">
        <v>164147837.97517258</v>
      </c>
    </row>
    <row r="12387" spans="1:2" x14ac:dyDescent="0.25">
      <c r="A12387">
        <f ca="1">30863.8872577004*(((RANDBETWEEN(3800,4910))))</f>
        <v>149504669.87630072</v>
      </c>
      <c r="B12387">
        <v>150189311.46028763</v>
      </c>
    </row>
    <row r="12388" spans="1:2" x14ac:dyDescent="0.25">
      <c r="A12388">
        <f ca="1">32313.3874278277*(((RANDBETWEEN(3800,4910))))</f>
        <v>143503753.56698295</v>
      </c>
      <c r="B12388">
        <v>170914470.44471633</v>
      </c>
    </row>
    <row r="12389" spans="1:2" x14ac:dyDescent="0.25">
      <c r="A12389">
        <f ca="1">35364.5056734679*(((RANDBETWEEN(3800,4910))))</f>
        <v>150122326.58387133</v>
      </c>
      <c r="B12389">
        <v>164975638.89813861</v>
      </c>
    </row>
    <row r="12390" spans="1:2" x14ac:dyDescent="0.25">
      <c r="A12390">
        <f ca="1">30695.5961868633*(((RANDBETWEEN(3800,4910))))</f>
        <v>145405039.13717136</v>
      </c>
      <c r="B12390">
        <v>154043598.36259937</v>
      </c>
    </row>
    <row r="12391" spans="1:2" x14ac:dyDescent="0.25">
      <c r="A12391">
        <f ca="1">36225.8276175886*(((RANDBETWEEN(3800,4910))))</f>
        <v>168595001.73225713</v>
      </c>
      <c r="B12391">
        <v>185860915.07406935</v>
      </c>
    </row>
    <row r="12392" spans="1:2" x14ac:dyDescent="0.25">
      <c r="A12392">
        <f ca="1">34149.2340928881*(((RANDBETWEEN(3800,4910))))</f>
        <v>135879802.45560181</v>
      </c>
      <c r="B12392">
        <v>152753364.78080222</v>
      </c>
    </row>
    <row r="12393" spans="1:2" x14ac:dyDescent="0.25">
      <c r="A12393">
        <f ca="1">31986.063438355*(((RANDBETWEEN(3800,4910))))</f>
        <v>135844811.4226937</v>
      </c>
      <c r="B12393">
        <v>170589739.8856101</v>
      </c>
    </row>
    <row r="12394" spans="1:2" x14ac:dyDescent="0.25">
      <c r="A12394">
        <f ca="1">33970.7239859545*(((RANDBETWEEN(3800,4910))))</f>
        <v>160477700.10964897</v>
      </c>
      <c r="B12394">
        <v>156201452.61337411</v>
      </c>
    </row>
    <row r="12395" spans="1:2" x14ac:dyDescent="0.25">
      <c r="A12395">
        <f ca="1">28790.9646956921*(((RANDBETWEEN(3800,4910))))</f>
        <v>139031568.51549724</v>
      </c>
      <c r="B12395">
        <v>184863809.09383497</v>
      </c>
    </row>
    <row r="12396" spans="1:2" x14ac:dyDescent="0.25">
      <c r="A12396">
        <f ca="1">31953.4385991115*(((RANDBETWEEN(3800,4910))))</f>
        <v>149062791.06485516</v>
      </c>
      <c r="B12396">
        <v>189812656.3703422</v>
      </c>
    </row>
    <row r="12397" spans="1:2" x14ac:dyDescent="0.25">
      <c r="A12397">
        <f ca="1">32618.4316345218*(((RANDBETWEEN(3800,4910))))</f>
        <v>147565784.71457663</v>
      </c>
      <c r="B12397">
        <v>153146053.17156282</v>
      </c>
    </row>
    <row r="12398" spans="1:2" x14ac:dyDescent="0.25">
      <c r="A12398">
        <f ca="1">41234.684030281*(((RANDBETWEEN(3800,4910))))</f>
        <v>161516257.34661084</v>
      </c>
      <c r="B12398">
        <v>187677411.12208763</v>
      </c>
    </row>
    <row r="12399" spans="1:2" x14ac:dyDescent="0.25">
      <c r="A12399">
        <f ca="1">31109.7451560448*(((RANDBETWEEN(3800,4910))))</f>
        <v>139838304.47642156</v>
      </c>
      <c r="B12399">
        <v>200251617.55186224</v>
      </c>
    </row>
    <row r="12400" spans="1:2" x14ac:dyDescent="0.25">
      <c r="A12400">
        <f ca="1">32069.784889661*(((RANDBETWEEN(3800,4910))))</f>
        <v>133410305.14098963</v>
      </c>
      <c r="B12400">
        <v>186690188.27231619</v>
      </c>
    </row>
    <row r="12401" spans="1:2" x14ac:dyDescent="0.25">
      <c r="A12401">
        <f ca="1">32196.775749925*(((RANDBETWEEN(3800,4910))))</f>
        <v>131234057.95669441</v>
      </c>
      <c r="B12401">
        <v>165354618.03953651</v>
      </c>
    </row>
    <row r="12402" spans="1:2" x14ac:dyDescent="0.25">
      <c r="A12402">
        <f ca="1">35200.8052977669*(((RANDBETWEEN(3800,4910))))</f>
        <v>137071935.82950413</v>
      </c>
      <c r="B12402">
        <v>157851168.29836324</v>
      </c>
    </row>
    <row r="12403" spans="1:2" x14ac:dyDescent="0.25">
      <c r="A12403">
        <f ca="1">33563.0028431749*(((RANDBETWEEN(3800,4910))))</f>
        <v>162713437.783712</v>
      </c>
      <c r="B12403">
        <v>186712010.69552857</v>
      </c>
    </row>
    <row r="12404" spans="1:2" x14ac:dyDescent="0.25">
      <c r="A12404">
        <f ca="1">37517.6430571596*(((RANDBETWEEN(3800,4910))))</f>
        <v>169767334.83364737</v>
      </c>
      <c r="B12404">
        <v>180470483.49796045</v>
      </c>
    </row>
    <row r="12405" spans="1:2" x14ac:dyDescent="0.25">
      <c r="A12405">
        <f ca="1">30061.9991240292*(((RANDBETWEEN(3800,4910))))</f>
        <v>131190564.17726324</v>
      </c>
      <c r="B12405">
        <v>154275124.10546279</v>
      </c>
    </row>
    <row r="12406" spans="1:2" x14ac:dyDescent="0.25">
      <c r="A12406">
        <f ca="1">32509.8592893392*(((RANDBETWEEN(3800,4910))))</f>
        <v>148309978.07796523</v>
      </c>
      <c r="B12406">
        <v>148788471.45170957</v>
      </c>
    </row>
    <row r="12407" spans="1:2" x14ac:dyDescent="0.25">
      <c r="A12407">
        <f ca="1">35123.4222205972*(((RANDBETWEEN(3800,4910))))</f>
        <v>149836519.19306746</v>
      </c>
      <c r="B12407">
        <v>151696994.87010831</v>
      </c>
    </row>
    <row r="12408" spans="1:2" x14ac:dyDescent="0.25">
      <c r="A12408">
        <f ca="1">31902.1037927833*(((RANDBETWEEN(3800,4910))))</f>
        <v>132553241.25901453</v>
      </c>
      <c r="B12408">
        <v>164315775.95998842</v>
      </c>
    </row>
    <row r="12409" spans="1:2" x14ac:dyDescent="0.25">
      <c r="A12409">
        <f ca="1">29612.1523060783*(((RANDBETWEEN(3800,4910))))</f>
        <v>124933670.57934451</v>
      </c>
      <c r="B12409">
        <v>202978665.72278762</v>
      </c>
    </row>
    <row r="12410" spans="1:2" x14ac:dyDescent="0.25">
      <c r="A12410">
        <f ca="1">41422.5082368018*(((RANDBETWEEN(3800,4910))))</f>
        <v>160512219.41760683</v>
      </c>
      <c r="B12410">
        <v>181824541.37403736</v>
      </c>
    </row>
    <row r="12411" spans="1:2" x14ac:dyDescent="0.25">
      <c r="A12411">
        <f ca="1">28463.6780894409*(((RANDBETWEEN(3800,4910))))</f>
        <v>113370829.83024302</v>
      </c>
      <c r="B12411">
        <v>160302001.80282283</v>
      </c>
    </row>
    <row r="12412" spans="1:2" x14ac:dyDescent="0.25">
      <c r="A12412">
        <f ca="1">30309.5655242321*(((RANDBETWEEN(3800,4910))))</f>
        <v>118237615.1100295</v>
      </c>
      <c r="B12412">
        <v>157651064.95137629</v>
      </c>
    </row>
    <row r="12413" spans="1:2" x14ac:dyDescent="0.25">
      <c r="A12413">
        <f ca="1">31335.8140544423*(((RANDBETWEEN(3800,4910))))</f>
        <v>123964480.39937375</v>
      </c>
      <c r="B12413">
        <v>161498026.41558939</v>
      </c>
    </row>
    <row r="12414" spans="1:2" x14ac:dyDescent="0.25">
      <c r="A12414">
        <f ca="1">31782.2272278656*(((RANDBETWEEN(3800,4910))))</f>
        <v>133517136.58426338</v>
      </c>
      <c r="B12414">
        <v>169009798.24740258</v>
      </c>
    </row>
    <row r="12415" spans="1:2" x14ac:dyDescent="0.25">
      <c r="A12415">
        <f ca="1">32165.7868566112*(((RANDBETWEEN(3800,4910))))</f>
        <v>135771786.32175571</v>
      </c>
      <c r="B12415">
        <v>190399067.61889702</v>
      </c>
    </row>
    <row r="12416" spans="1:2" x14ac:dyDescent="0.25">
      <c r="A12416">
        <f ca="1">36609.2967287322*(((RANDBETWEEN(3800,4910))))</f>
        <v>141421713.26309249</v>
      </c>
      <c r="B12416">
        <v>177194861.74779415</v>
      </c>
    </row>
    <row r="12417" spans="1:2" x14ac:dyDescent="0.25">
      <c r="A12417">
        <f ca="1">31582.2756599229*(((RANDBETWEEN(3800,4910))))</f>
        <v>126487014.01799132</v>
      </c>
      <c r="B12417">
        <v>181995709.50148684</v>
      </c>
    </row>
    <row r="12418" spans="1:2" x14ac:dyDescent="0.25">
      <c r="A12418">
        <f ca="1">30923.4125468212*(((RANDBETWEEN(3800,4910))))</f>
        <v>147659294.91107115</v>
      </c>
      <c r="B12418">
        <v>180507577.61286533</v>
      </c>
    </row>
    <row r="12419" spans="1:2" x14ac:dyDescent="0.25">
      <c r="A12419">
        <f ca="1">31026.6069567065*(((RANDBETWEEN(3800,4910))))</f>
        <v>146507638.049568</v>
      </c>
      <c r="B12419">
        <v>156875955.18582734</v>
      </c>
    </row>
    <row r="12420" spans="1:2" x14ac:dyDescent="0.25">
      <c r="A12420">
        <f ca="1">40545.0591474575*(((RANDBETWEEN(3800,4910))))</f>
        <v>169032351.58575052</v>
      </c>
      <c r="B12420">
        <v>162672268.5359863</v>
      </c>
    </row>
    <row r="12421" spans="1:2" x14ac:dyDescent="0.25">
      <c r="A12421">
        <f ca="1">33376.2654883579*(((RANDBETWEEN(3800,4910))))</f>
        <v>161507748.69816393</v>
      </c>
      <c r="B12421">
        <v>154820383.53495398</v>
      </c>
    </row>
    <row r="12422" spans="1:2" x14ac:dyDescent="0.25">
      <c r="A12422">
        <f ca="1">31969.7955939239*(((RANDBETWEEN(3800,4910))))</f>
        <v>141594224.68548897</v>
      </c>
      <c r="B12422">
        <v>143328747.41579503</v>
      </c>
    </row>
    <row r="12423" spans="1:2" x14ac:dyDescent="0.25">
      <c r="A12423">
        <f ca="1">31577.0016419946*(((RANDBETWEEN(3800,4910))))</f>
        <v>137707304.16073826</v>
      </c>
      <c r="B12423">
        <v>143863520.97449416</v>
      </c>
    </row>
    <row r="12424" spans="1:2" x14ac:dyDescent="0.25">
      <c r="A12424">
        <f ca="1">41817.4180333352*(((RANDBETWEEN(3800,4910))))</f>
        <v>174462268.03507459</v>
      </c>
      <c r="B12424">
        <v>181648466.92992252</v>
      </c>
    </row>
    <row r="12425" spans="1:2" x14ac:dyDescent="0.25">
      <c r="A12425">
        <f ca="1">32671.156529141*(((RANDBETWEEN(3800,4910))))</f>
        <v>137120843.95280471</v>
      </c>
      <c r="B12425">
        <v>149974678.85718411</v>
      </c>
    </row>
    <row r="12426" spans="1:2" x14ac:dyDescent="0.25">
      <c r="A12426">
        <f ca="1">31595.6281244958*(((RANDBETWEEN(3800,4910))))</f>
        <v>127835911.39171004</v>
      </c>
      <c r="B12426">
        <v>148635747.78863665</v>
      </c>
    </row>
    <row r="12427" spans="1:2" x14ac:dyDescent="0.25">
      <c r="A12427">
        <f ca="1">32674.3372518155*(((RANDBETWEEN(3800,4910))))</f>
        <v>149158349.55453765</v>
      </c>
      <c r="B12427">
        <v>152477460.29118103</v>
      </c>
    </row>
    <row r="12428" spans="1:2" x14ac:dyDescent="0.25">
      <c r="A12428">
        <f ca="1">28697.7270795426*(((RANDBETWEEN(3800,4910))))</f>
        <v>121161803.72982906</v>
      </c>
      <c r="B12428">
        <v>144667986.70507085</v>
      </c>
    </row>
    <row r="12429" spans="1:2" x14ac:dyDescent="0.25">
      <c r="A12429">
        <f ca="1">29125.4093386971*(((RANDBETWEEN(3800,4910))))</f>
        <v>128268302.72762184</v>
      </c>
      <c r="B12429">
        <v>147544270.01695293</v>
      </c>
    </row>
    <row r="12430" spans="1:2" x14ac:dyDescent="0.25">
      <c r="A12430">
        <f ca="1">28821.6019944918*(((RANDBETWEEN(3800,4910))))</f>
        <v>131628256.30884419</v>
      </c>
      <c r="B12430">
        <v>177856784.29386795</v>
      </c>
    </row>
    <row r="12431" spans="1:2" x14ac:dyDescent="0.25">
      <c r="A12431">
        <f ca="1">29383.9877293642*(((RANDBETWEEN(3800,4910))))</f>
        <v>121855397.11367317</v>
      </c>
      <c r="B12431">
        <v>157874694.73037314</v>
      </c>
    </row>
    <row r="12432" spans="1:2" x14ac:dyDescent="0.25">
      <c r="A12432">
        <f ca="1">40152.9953579596*(((RANDBETWEEN(3800,4910))))</f>
        <v>159568003.55253148</v>
      </c>
      <c r="B12432">
        <v>143292642.37067121</v>
      </c>
    </row>
    <row r="12433" spans="1:2" x14ac:dyDescent="0.25">
      <c r="A12433">
        <f ca="1">30727.1546586856*(((RANDBETWEEN(3800,4910))))</f>
        <v>118821907.06513749</v>
      </c>
      <c r="B12433">
        <v>197173303.71651626</v>
      </c>
    </row>
    <row r="12434" spans="1:2" x14ac:dyDescent="0.25">
      <c r="A12434">
        <f ca="1">30139.007698057*(((RANDBETWEEN(3800,4910))))</f>
        <v>138880547.47264645</v>
      </c>
      <c r="B12434">
        <v>169767249.45762882</v>
      </c>
    </row>
    <row r="12435" spans="1:2" x14ac:dyDescent="0.25">
      <c r="A12435">
        <f ca="1">42483.4197945395*(((RANDBETWEEN(3800,4910))))</f>
        <v>204940017.08885872</v>
      </c>
      <c r="B12435">
        <v>179251338.11169821</v>
      </c>
    </row>
    <row r="12436" spans="1:2" x14ac:dyDescent="0.25">
      <c r="A12436">
        <f ca="1">32456.7534795383*(((RANDBETWEEN(3800,4910))))</f>
        <v>128139262.73721717</v>
      </c>
      <c r="B12436">
        <v>150022809.6068095</v>
      </c>
    </row>
    <row r="12437" spans="1:2" x14ac:dyDescent="0.25">
      <c r="A12437">
        <f ca="1">30323.5749357003*(((RANDBETWEEN(3800,4910))))</f>
        <v>122507242.74022906</v>
      </c>
      <c r="B12437">
        <v>147974979.97528937</v>
      </c>
    </row>
    <row r="12438" spans="1:2" x14ac:dyDescent="0.25">
      <c r="A12438">
        <f ca="1">32892.9434763513*(((RANDBETWEEN(3800,4910))))</f>
        <v>155188907.32142544</v>
      </c>
      <c r="B12438">
        <v>165644922.52262333</v>
      </c>
    </row>
    <row r="12439" spans="1:2" x14ac:dyDescent="0.25">
      <c r="A12439">
        <f ca="1">30904.3993331833*(((RANDBETWEEN(3800,4910))))</f>
        <v>126522610.8700524</v>
      </c>
      <c r="B12439">
        <v>197494179.73407847</v>
      </c>
    </row>
    <row r="12440" spans="1:2" x14ac:dyDescent="0.25">
      <c r="A12440">
        <f ca="1">32395.1445367428*(((RANDBETWEEN(3800,4910))))</f>
        <v>151965623.02186039</v>
      </c>
      <c r="B12440">
        <v>177423249.73355544</v>
      </c>
    </row>
    <row r="12441" spans="1:2" x14ac:dyDescent="0.25">
      <c r="A12441">
        <f ca="1">40754.0488474147*(((RANDBETWEEN(3800,4910))))</f>
        <v>162730917.04772678</v>
      </c>
      <c r="B12441">
        <v>163056247.62799764</v>
      </c>
    </row>
    <row r="12442" spans="1:2" x14ac:dyDescent="0.25">
      <c r="A12442">
        <f ca="1">41769.123689385*(((RANDBETWEEN(3800,4910))))</f>
        <v>184870141.44921821</v>
      </c>
      <c r="B12442">
        <v>155466594.70400757</v>
      </c>
    </row>
    <row r="12443" spans="1:2" x14ac:dyDescent="0.25">
      <c r="A12443">
        <f ca="1">28219.9363852534*(((RANDBETWEEN(3800,4910))))</f>
        <v>123010702.70331968</v>
      </c>
      <c r="B12443">
        <v>146079186.1123957</v>
      </c>
    </row>
    <row r="12444" spans="1:2" x14ac:dyDescent="0.25">
      <c r="A12444">
        <f ca="1">40307.3219546754*(((RANDBETWEEN(3800,4910))))</f>
        <v>184647841.87436813</v>
      </c>
      <c r="B12444">
        <v>172558738.12994373</v>
      </c>
    </row>
    <row r="12445" spans="1:2" x14ac:dyDescent="0.25">
      <c r="A12445">
        <f ca="1">40363.325360269*(((RANDBETWEEN(3800,4910))))</f>
        <v>163229287.75692806</v>
      </c>
      <c r="B12445">
        <v>201383600.11691564</v>
      </c>
    </row>
    <row r="12446" spans="1:2" x14ac:dyDescent="0.25">
      <c r="A12446">
        <f ca="1">30189.9067610423*(((RANDBETWEEN(3800,4910))))</f>
        <v>135824390.51792952</v>
      </c>
      <c r="B12446">
        <v>156840206.81925926</v>
      </c>
    </row>
    <row r="12447" spans="1:2" x14ac:dyDescent="0.25">
      <c r="A12447">
        <f ca="1">34087.9271672375*(((RANDBETWEEN(3800,4910))))</f>
        <v>152509386.14622074</v>
      </c>
      <c r="B12447">
        <v>194101016.85074869</v>
      </c>
    </row>
    <row r="12448" spans="1:2" x14ac:dyDescent="0.25">
      <c r="A12448">
        <f ca="1">30507.3548514913*(((RANDBETWEEN(3800,4910))))</f>
        <v>139754192.57468179</v>
      </c>
      <c r="B12448">
        <v>169814705.6493676</v>
      </c>
    </row>
    <row r="12449" spans="1:2" x14ac:dyDescent="0.25">
      <c r="A12449">
        <f ca="1">35405.9368531958*(((RANDBETWEEN(3800,4910))))</f>
        <v>147324103.24614781</v>
      </c>
      <c r="B12449">
        <v>165487329.51124614</v>
      </c>
    </row>
    <row r="12450" spans="1:2" x14ac:dyDescent="0.25">
      <c r="A12450">
        <f ca="1">33465.3208228334*(((RANDBETWEEN(3800,4910))))</f>
        <v>141424445.79729399</v>
      </c>
      <c r="B12450">
        <v>177198266.61522236</v>
      </c>
    </row>
    <row r="12451" spans="1:2" x14ac:dyDescent="0.25">
      <c r="A12451">
        <f ca="1">33065.6362771877*(((RANDBETWEEN(3800,4910))))</f>
        <v>128327734.39176548</v>
      </c>
      <c r="B12451">
        <v>160524611.63267219</v>
      </c>
    </row>
    <row r="12452" spans="1:2" x14ac:dyDescent="0.25">
      <c r="A12452">
        <f ca="1">31904.7894262797*(((RANDBETWEEN(3800,4910))))</f>
        <v>149697271.98810452</v>
      </c>
      <c r="B12452">
        <v>196606339.69441679</v>
      </c>
    </row>
    <row r="12453" spans="1:2" x14ac:dyDescent="0.25">
      <c r="A12453">
        <f ca="1">30980.6237134661*(((RANDBETWEEN(3800,4910))))</f>
        <v>128848414.02430563</v>
      </c>
      <c r="B12453">
        <v>163860377.40990654</v>
      </c>
    </row>
    <row r="12454" spans="1:2" x14ac:dyDescent="0.25">
      <c r="A12454">
        <f ca="1">40696.0407400247*(((RANDBETWEEN(3800,4910))))</f>
        <v>181585733.78199002</v>
      </c>
      <c r="B12454">
        <v>146755592.91700181</v>
      </c>
    </row>
    <row r="12455" spans="1:2" x14ac:dyDescent="0.25">
      <c r="A12455">
        <f ca="1">37928.0726015318*(((RANDBETWEEN(3800,4910))))</f>
        <v>163735489.42081296</v>
      </c>
      <c r="B12455">
        <v>147311983.82252163</v>
      </c>
    </row>
    <row r="12456" spans="1:2" x14ac:dyDescent="0.25">
      <c r="A12456">
        <f ca="1">33400.4078573176*(((RANDBETWEEN(3800,4910))))</f>
        <v>149366623.93792412</v>
      </c>
      <c r="B12456">
        <v>191042698.06366467</v>
      </c>
    </row>
    <row r="12457" spans="1:2" x14ac:dyDescent="0.25">
      <c r="A12457">
        <f ca="1">32201.3097607143*(((RANDBETWEEN(3800,4910))))</f>
        <v>130833921.55778202</v>
      </c>
      <c r="B12457">
        <v>142981558.20195436</v>
      </c>
    </row>
    <row r="12458" spans="1:2" x14ac:dyDescent="0.25">
      <c r="A12458">
        <f ca="1">28616.4608322713*(((RANDBETWEEN(3800,4910))))</f>
        <v>138246122.28070271</v>
      </c>
      <c r="B12458">
        <v>189043221.67269629</v>
      </c>
    </row>
    <row r="12459" spans="1:2" x14ac:dyDescent="0.25">
      <c r="A12459">
        <f ca="1">35290.2796567817*(((RANDBETWEEN(3800,4910))))</f>
        <v>151748202.52416134</v>
      </c>
      <c r="B12459">
        <v>170229453.472561</v>
      </c>
    </row>
    <row r="12460" spans="1:2" x14ac:dyDescent="0.25">
      <c r="A12460">
        <f ca="1">30640.7406095572*(((RANDBETWEEN(3800,4910))))</f>
        <v>147994777.14416143</v>
      </c>
      <c r="B12460">
        <v>181828296.96288407</v>
      </c>
    </row>
    <row r="12461" spans="1:2" x14ac:dyDescent="0.25">
      <c r="A12461">
        <f ca="1">37121.8998515207*(((RANDBETWEEN(3800,4910))))</f>
        <v>181229115.07512444</v>
      </c>
      <c r="B12461">
        <v>168790944.30130893</v>
      </c>
    </row>
    <row r="12462" spans="1:2" x14ac:dyDescent="0.25">
      <c r="A12462">
        <f ca="1">38883.1527023309*(((RANDBETWEEN(3800,4910))))</f>
        <v>176840578.49020103</v>
      </c>
      <c r="B12462">
        <v>147047448.80153784</v>
      </c>
    </row>
    <row r="12463" spans="1:2" x14ac:dyDescent="0.25">
      <c r="A12463">
        <f ca="1">39520.7759574611*(((RANDBETWEEN(3800,4910))))</f>
        <v>171559688.43133885</v>
      </c>
      <c r="B12463">
        <v>203314949.54526579</v>
      </c>
    </row>
    <row r="12464" spans="1:2" x14ac:dyDescent="0.25">
      <c r="A12464">
        <f ca="1">33301.2383138059*(((RANDBETWEEN(3800,4910))))</f>
        <v>147291377.06196335</v>
      </c>
      <c r="B12464">
        <v>150863715.88320488</v>
      </c>
    </row>
    <row r="12465" spans="1:2" x14ac:dyDescent="0.25">
      <c r="A12465">
        <f ca="1">34403.4058555092*(((RANDBETWEEN(3800,4910))))</f>
        <v>155641008.09032381</v>
      </c>
      <c r="B12465">
        <v>173621560.05629611</v>
      </c>
    </row>
    <row r="12466" spans="1:2" x14ac:dyDescent="0.25">
      <c r="A12466">
        <f ca="1">39680.7470250842*(((RANDBETWEEN(3800,4910))))</f>
        <v>151818538.11797196</v>
      </c>
      <c r="B12466">
        <v>160958716.4599629</v>
      </c>
    </row>
    <row r="12467" spans="1:2" x14ac:dyDescent="0.25">
      <c r="A12467">
        <f ca="1">31819.0273062669*(((RANDBETWEEN(3800,4910))))</f>
        <v>137935483.37266693</v>
      </c>
      <c r="B12467">
        <v>151983518.74262124</v>
      </c>
    </row>
    <row r="12468" spans="1:2" x14ac:dyDescent="0.25">
      <c r="A12468">
        <f ca="1">31188.3488134796*(((RANDBETWEEN(3800,4910))))</f>
        <v>146834746.21386176</v>
      </c>
      <c r="B12468">
        <v>144498255.04430321</v>
      </c>
    </row>
    <row r="12469" spans="1:2" x14ac:dyDescent="0.25">
      <c r="A12469">
        <f ca="1">32131.3853948045*(((RANDBETWEEN(3800,4910))))</f>
        <v>146165672.16096583</v>
      </c>
      <c r="B12469">
        <v>163565417.22016326</v>
      </c>
    </row>
    <row r="12470" spans="1:2" x14ac:dyDescent="0.25">
      <c r="A12470">
        <f ca="1">31285.5414252157*(((RANDBETWEEN(3800,4910))))</f>
        <v>132900979.97431619</v>
      </c>
      <c r="B12470">
        <v>196504622.27188358</v>
      </c>
    </row>
    <row r="12471" spans="1:2" x14ac:dyDescent="0.25">
      <c r="A12471">
        <f ca="1">31874.7398415838*(((RANDBETWEEN(3800,4910))))</f>
        <v>141141348.01853326</v>
      </c>
      <c r="B12471">
        <v>190707992.41287005</v>
      </c>
    </row>
    <row r="12472" spans="1:2" x14ac:dyDescent="0.25">
      <c r="A12472">
        <f ca="1">29382.4878669277*(((RANDBETWEEN(3800,4910))))</f>
        <v>136599186.09334704</v>
      </c>
      <c r="B12472">
        <v>164614584.12659079</v>
      </c>
    </row>
    <row r="12473" spans="1:2" x14ac:dyDescent="0.25">
      <c r="A12473">
        <f ca="1">31683.7228603735*(((RANDBETWEEN(3800,4910))))</f>
        <v>123756621.49261878</v>
      </c>
      <c r="B12473">
        <v>173852607.8522622</v>
      </c>
    </row>
    <row r="12474" spans="1:2" x14ac:dyDescent="0.25">
      <c r="A12474">
        <f ca="1">39997.5482199091*(((RANDBETWEEN(3800,4910))))</f>
        <v>188228461.922892</v>
      </c>
      <c r="B12474">
        <v>196306855.26767266</v>
      </c>
    </row>
    <row r="12475" spans="1:2" x14ac:dyDescent="0.25">
      <c r="A12475">
        <f ca="1">32966.9550565025*(((RANDBETWEEN(3800,4910))))</f>
        <v>127285413.47315626</v>
      </c>
      <c r="B12475">
        <v>151192232.23497909</v>
      </c>
    </row>
    <row r="12476" spans="1:2" x14ac:dyDescent="0.25">
      <c r="A12476">
        <f ca="1">35838.3206241103*(((RANDBETWEEN(3800,4910))))</f>
        <v>168977681.74268016</v>
      </c>
      <c r="B12476">
        <v>168648275.12599146</v>
      </c>
    </row>
    <row r="12477" spans="1:2" x14ac:dyDescent="0.25">
      <c r="A12477">
        <f ca="1">39128.3397375142*(((RANDBETWEEN(3800,4910))))</f>
        <v>185429202.01607975</v>
      </c>
      <c r="B12477">
        <v>200176197.6397295</v>
      </c>
    </row>
    <row r="12478" spans="1:2" x14ac:dyDescent="0.25">
      <c r="A12478">
        <f ca="1">35025.9369789227*(((RANDBETWEEN(3800,4910))))</f>
        <v>160979206.35512877</v>
      </c>
      <c r="B12478">
        <v>192078876.59465903</v>
      </c>
    </row>
    <row r="12479" spans="1:2" x14ac:dyDescent="0.25">
      <c r="A12479">
        <f ca="1">30904.0789589201*(((RANDBETWEEN(3800,4910))))</f>
        <v>125254232.020503</v>
      </c>
      <c r="B12479">
        <v>158984046.3046723</v>
      </c>
    </row>
    <row r="12480" spans="1:2" x14ac:dyDescent="0.25">
      <c r="A12480">
        <f ca="1">33118.3609441367*(((RANDBETWEEN(3800,4910))))</f>
        <v>150754779.01771039</v>
      </c>
      <c r="B12480">
        <v>159520265.2144137</v>
      </c>
    </row>
    <row r="12481" spans="1:2" x14ac:dyDescent="0.25">
      <c r="A12481">
        <f ca="1">30350.06151776*(((RANDBETWEEN(3800,4910))))</f>
        <v>138487330.70553902</v>
      </c>
      <c r="B12481">
        <v>157235609.01279375</v>
      </c>
    </row>
    <row r="12482" spans="1:2" x14ac:dyDescent="0.25">
      <c r="A12482">
        <f ca="1">32325.2434021596*(((RANDBETWEEN(3800,4910))))</f>
        <v>139418774.79351416</v>
      </c>
      <c r="B12482">
        <v>160662334.78404927</v>
      </c>
    </row>
    <row r="12483" spans="1:2" x14ac:dyDescent="0.25">
      <c r="A12483">
        <f ca="1">30710.9483491047*(((RANDBETWEEN(3800,4910))))</f>
        <v>142775198.87498754</v>
      </c>
      <c r="B12483">
        <v>174955781.7184867</v>
      </c>
    </row>
    <row r="12484" spans="1:2" x14ac:dyDescent="0.25">
      <c r="A12484">
        <f ca="1">33419.1072868116*(((RANDBETWEEN(3800,4910))))</f>
        <v>139491353.81515172</v>
      </c>
      <c r="B12484">
        <v>153428265.6559</v>
      </c>
    </row>
    <row r="12485" spans="1:2" x14ac:dyDescent="0.25">
      <c r="A12485">
        <f ca="1">34243.5706211767*(((RANDBETWEEN(3800,4910))))</f>
        <v>164471869.69351164</v>
      </c>
      <c r="B12485">
        <v>202372851.36416239</v>
      </c>
    </row>
    <row r="12486" spans="1:2" x14ac:dyDescent="0.25">
      <c r="A12486">
        <f ca="1">36086.470490355*(((RANDBETWEEN(3800,4910))))</f>
        <v>143118941.96474808</v>
      </c>
      <c r="B12486">
        <v>165419328.37775719</v>
      </c>
    </row>
    <row r="12487" spans="1:2" x14ac:dyDescent="0.25">
      <c r="A12487">
        <f ca="1">34363.004632526*(((RANDBETWEEN(3800,4910))))</f>
        <v>131404129.71477947</v>
      </c>
      <c r="B12487">
        <v>165688627.7225107</v>
      </c>
    </row>
    <row r="12488" spans="1:2" x14ac:dyDescent="0.25">
      <c r="A12488">
        <f ca="1">41125.3513071632*(((RANDBETWEEN(3800,4910))))</f>
        <v>186955847.04236391</v>
      </c>
      <c r="B12488">
        <v>177357772.54864639</v>
      </c>
    </row>
    <row r="12489" spans="1:2" x14ac:dyDescent="0.25">
      <c r="A12489">
        <f ca="1">38294.0944298407*(((RANDBETWEEN(3800,4910))))</f>
        <v>151223378.90344074</v>
      </c>
      <c r="B12489">
        <v>159222913.1048854</v>
      </c>
    </row>
    <row r="12490" spans="1:2" x14ac:dyDescent="0.25">
      <c r="A12490">
        <f ca="1">31415.5935502024*(((RANDBETWEEN(3800,4910))))</f>
        <v>140459118.7629551</v>
      </c>
      <c r="B12490">
        <v>148328483.96094063</v>
      </c>
    </row>
    <row r="12491" spans="1:2" x14ac:dyDescent="0.25">
      <c r="A12491">
        <f ca="1">31560.4992628012*(((RANDBETWEEN(3800,4910))))</f>
        <v>132775020.3986046</v>
      </c>
      <c r="B12491">
        <v>189371283.75018418</v>
      </c>
    </row>
    <row r="12492" spans="1:2" x14ac:dyDescent="0.25">
      <c r="A12492">
        <f ca="1">28948.56938221*(((RANDBETWEEN(3800,4910))))</f>
        <v>131426504.99523339</v>
      </c>
      <c r="B12492">
        <v>176449015.06156087</v>
      </c>
    </row>
    <row r="12493" spans="1:2" x14ac:dyDescent="0.25">
      <c r="A12493">
        <f ca="1">36678.0911401361*(((RANDBETWEEN(3800,4910))))</f>
        <v>164464560.67237031</v>
      </c>
      <c r="B12493">
        <v>151037959.11079088</v>
      </c>
    </row>
    <row r="12494" spans="1:2" x14ac:dyDescent="0.25">
      <c r="A12494">
        <f ca="1">36309.0076690755*(((RANDBETWEEN(3800,4910))))</f>
        <v>138591482.27286106</v>
      </c>
      <c r="B12494">
        <v>150840900.12575829</v>
      </c>
    </row>
    <row r="12495" spans="1:2" x14ac:dyDescent="0.25">
      <c r="A12495">
        <f ca="1">34532.6226296089*(((RANDBETWEEN(3800,4910))))</f>
        <v>151460082.85346484</v>
      </c>
      <c r="B12495">
        <v>194645329.92155328</v>
      </c>
    </row>
    <row r="12496" spans="1:2" x14ac:dyDescent="0.25">
      <c r="A12496">
        <f ca="1">33363.6289780629*(((RANDBETWEEN(3800,4910))))</f>
        <v>161146327.96404389</v>
      </c>
      <c r="B12496">
        <v>198059796.425284</v>
      </c>
    </row>
    <row r="12497" spans="1:2" x14ac:dyDescent="0.25">
      <c r="A12497">
        <f ca="1">33114.6041131162*(((RANDBETWEEN(3800,4910))))</f>
        <v>147922936.57328987</v>
      </c>
      <c r="B12497">
        <v>151638282.87510109</v>
      </c>
    </row>
    <row r="12498" spans="1:2" x14ac:dyDescent="0.25">
      <c r="A12498">
        <f ca="1">32694.0941019857*(((RANDBETWEEN(3800,4910))))</f>
        <v>157520145.38336721</v>
      </c>
      <c r="B12498">
        <v>156753260.01473212</v>
      </c>
    </row>
    <row r="12499" spans="1:2" x14ac:dyDescent="0.25">
      <c r="A12499">
        <f ca="1">29760.2549060017*(((RANDBETWEEN(3800,4910))))</f>
        <v>122076565.62441894</v>
      </c>
      <c r="B12499">
        <v>150374041.66163152</v>
      </c>
    </row>
    <row r="12500" spans="1:2" x14ac:dyDescent="0.25">
      <c r="A12500">
        <f ca="1">34454.514321247*(((RANDBETWEEN(3800,4910))))</f>
        <v>163555579.48295957</v>
      </c>
      <c r="B12500">
        <v>152525391.05789268</v>
      </c>
    </row>
    <row r="12501" spans="1:2" x14ac:dyDescent="0.25">
      <c r="A12501">
        <f ca="1">39800.2400012754*(((RANDBETWEEN(3800,4910))))</f>
        <v>163658586.8852444</v>
      </c>
      <c r="B12501">
        <v>145187531.96737936</v>
      </c>
    </row>
    <row r="12502" spans="1:2" x14ac:dyDescent="0.25">
      <c r="A12502">
        <f ca="1">37860.3914631348*(((RANDBETWEEN(3800,4910))))</f>
        <v>172946268.2035999</v>
      </c>
      <c r="B12502">
        <v>199175866.69445825</v>
      </c>
    </row>
    <row r="12503" spans="1:2" x14ac:dyDescent="0.25">
      <c r="A12503">
        <f ca="1">30957.5345644506*(((RANDBETWEEN(3800,4910))))</f>
        <v>137451453.46616083</v>
      </c>
      <c r="B12503">
        <v>161127334.52712071</v>
      </c>
    </row>
    <row r="12504" spans="1:2" x14ac:dyDescent="0.25">
      <c r="A12504">
        <f ca="1">34226.3466953783*(((RANDBETWEEN(3800,4910))))</f>
        <v>166648082.0597972</v>
      </c>
      <c r="B12504">
        <v>168185465.45699197</v>
      </c>
    </row>
    <row r="12505" spans="1:2" x14ac:dyDescent="0.25">
      <c r="A12505">
        <f ca="1">39213.676145607*(((RANDBETWEEN(3800,4910))))</f>
        <v>166265986.8573736</v>
      </c>
      <c r="B12505">
        <v>180767929.40858245</v>
      </c>
    </row>
    <row r="12506" spans="1:2" x14ac:dyDescent="0.25">
      <c r="A12506">
        <f ca="1">34405.5874645589*(((RANDBETWEEN(3800,4910))))</f>
        <v>163770596.33130014</v>
      </c>
      <c r="B12506">
        <v>163665607.83734387</v>
      </c>
    </row>
    <row r="12507" spans="1:2" x14ac:dyDescent="0.25">
      <c r="A12507">
        <f ca="1">31738.9127015504*(((RANDBETWEEN(3800,4910))))</f>
        <v>126796956.24269402</v>
      </c>
      <c r="B12507">
        <v>152374098.85214472</v>
      </c>
    </row>
    <row r="12508" spans="1:2" x14ac:dyDescent="0.25">
      <c r="A12508">
        <f ca="1">31496.1313928554*(((RANDBETWEEN(3800,4910))))</f>
        <v>141386133.822528</v>
      </c>
      <c r="B12508">
        <v>185411555.29305425</v>
      </c>
    </row>
    <row r="12509" spans="1:2" x14ac:dyDescent="0.25">
      <c r="A12509">
        <f ca="1">39417.4924616718*(((RANDBETWEEN(3800,4910))))</f>
        <v>153215793.19851822</v>
      </c>
      <c r="B12509">
        <v>190598584.24642462</v>
      </c>
    </row>
    <row r="12510" spans="1:2" x14ac:dyDescent="0.25">
      <c r="A12510">
        <f ca="1">35471.7699718016*(((RANDBETWEEN(3800,4910))))</f>
        <v>140751983.24810901</v>
      </c>
      <c r="B12510">
        <v>193714845.95287943</v>
      </c>
    </row>
    <row r="12511" spans="1:2" x14ac:dyDescent="0.25">
      <c r="A12511">
        <f ca="1">33130.294241392*(((RANDBETWEEN(3800,4910))))</f>
        <v>154320910.57640415</v>
      </c>
      <c r="B12511">
        <v>149719210.30924025</v>
      </c>
    </row>
    <row r="12512" spans="1:2" x14ac:dyDescent="0.25">
      <c r="A12512">
        <f ca="1">32136.8581165451*(((RANDBETWEEN(3800,4910))))</f>
        <v>138381311.04984316</v>
      </c>
      <c r="B12512">
        <v>189630565.44670275</v>
      </c>
    </row>
    <row r="12513" spans="1:2" x14ac:dyDescent="0.25">
      <c r="A12513">
        <f ca="1">34459.5788716593*(((RANDBETWEEN(3800,4910))))</f>
        <v>160822854.59403408</v>
      </c>
      <c r="B12513">
        <v>153325467.16039342</v>
      </c>
    </row>
    <row r="12514" spans="1:2" x14ac:dyDescent="0.25">
      <c r="A12514">
        <f ca="1">31892.2763394508*(((RANDBETWEEN(3800,4910))))</f>
        <v>155315385.77312556</v>
      </c>
      <c r="B12514">
        <v>191862768.89916262</v>
      </c>
    </row>
    <row r="12515" spans="1:2" x14ac:dyDescent="0.25">
      <c r="A12515">
        <f ca="1">31944.784768919*(((RANDBETWEEN(3800,4910))))</f>
        <v>125095777.15508676</v>
      </c>
      <c r="B12515">
        <v>190730752.06106174</v>
      </c>
    </row>
    <row r="12516" spans="1:2" x14ac:dyDescent="0.25">
      <c r="A12516">
        <f ca="1">30783.4333339848*(((RANDBETWEEN(3800,4910))))</f>
        <v>142065544.83633971</v>
      </c>
      <c r="B12516">
        <v>187031497.72613662</v>
      </c>
    </row>
    <row r="12517" spans="1:2" x14ac:dyDescent="0.25">
      <c r="A12517">
        <f ca="1">30055.2492934449*(((RANDBETWEEN(3800,4910))))</f>
        <v>128606411.7266507</v>
      </c>
      <c r="B12517">
        <v>151085314.36415651</v>
      </c>
    </row>
    <row r="12518" spans="1:2" x14ac:dyDescent="0.25">
      <c r="A12518">
        <f ca="1">31649.2752723349*(((RANDBETWEEN(3800,4910))))</f>
        <v>143054724.23095372</v>
      </c>
      <c r="B12518">
        <v>196383205.04465008</v>
      </c>
    </row>
    <row r="12519" spans="1:2" x14ac:dyDescent="0.25">
      <c r="A12519">
        <f ca="1">32663.4760812677*(((RANDBETWEEN(3800,4910))))</f>
        <v>124186536.06097968</v>
      </c>
      <c r="B12519">
        <v>161781615.56947267</v>
      </c>
    </row>
    <row r="12520" spans="1:2" x14ac:dyDescent="0.25">
      <c r="A12520">
        <f ca="1">32040.307622176*(((RANDBETWEEN(3800,4910))))</f>
        <v>127103900.33717223</v>
      </c>
      <c r="B12520">
        <v>199756311.87653983</v>
      </c>
    </row>
    <row r="12521" spans="1:2" x14ac:dyDescent="0.25">
      <c r="A12521">
        <f ca="1">35927.2333035842*(((RANDBETWEEN(3800,4910))))</f>
        <v>140403627.7504071</v>
      </c>
      <c r="B12521">
        <v>169980613.96191239</v>
      </c>
    </row>
    <row r="12522" spans="1:2" x14ac:dyDescent="0.25">
      <c r="A12522">
        <f ca="1">32538.9599680454*(((RANDBETWEEN(3800,4910))))</f>
        <v>151078391.13163474</v>
      </c>
      <c r="B12522">
        <v>186695469.79321811</v>
      </c>
    </row>
    <row r="12523" spans="1:2" x14ac:dyDescent="0.25">
      <c r="A12523">
        <f ca="1">30729.7857386763*(((RANDBETWEEN(3800,4910))))</f>
        <v>121812870.66811286</v>
      </c>
      <c r="B12523">
        <v>157445575.66945577</v>
      </c>
    </row>
    <row r="12524" spans="1:2" x14ac:dyDescent="0.25">
      <c r="A12524">
        <f ca="1">35468.1816445318*(((RANDBETWEEN(3800,4910))))</f>
        <v>138184035.68709591</v>
      </c>
      <c r="B12524">
        <v>150132733.67749524</v>
      </c>
    </row>
    <row r="12525" spans="1:2" x14ac:dyDescent="0.25">
      <c r="A12525">
        <f ca="1">30346.3745296892*(((RANDBETWEEN(3800,4910))))</f>
        <v>125633990.55291323</v>
      </c>
      <c r="B12525">
        <v>188320698.48722386</v>
      </c>
    </row>
    <row r="12526" spans="1:2" x14ac:dyDescent="0.25">
      <c r="A12526">
        <f ca="1">34140.3279945726*(((RANDBETWEEN(3800,4910))))</f>
        <v>152061020.8878265</v>
      </c>
      <c r="B12526">
        <v>145524391.30270514</v>
      </c>
    </row>
    <row r="12527" spans="1:2" x14ac:dyDescent="0.25">
      <c r="A12527">
        <f ca="1">34180.104791784*(((RANDBETWEEN(3800,4910))))</f>
        <v>147179531.23342195</v>
      </c>
      <c r="B12527">
        <v>148474492.33797905</v>
      </c>
    </row>
    <row r="12528" spans="1:2" x14ac:dyDescent="0.25">
      <c r="A12528">
        <f ca="1">36057.1517871063*(((RANDBETWEEN(3800,4910))))</f>
        <v>159192325.1400741</v>
      </c>
      <c r="B12528">
        <v>167849259.07265699</v>
      </c>
    </row>
    <row r="12529" spans="1:2" x14ac:dyDescent="0.25">
      <c r="A12529">
        <f ca="1">31744.3528563549*(((RANDBETWEEN(3800,4910))))</f>
        <v>132088252.23529272</v>
      </c>
      <c r="B12529">
        <v>172938030.95681632</v>
      </c>
    </row>
    <row r="12530" spans="1:2" x14ac:dyDescent="0.25">
      <c r="A12530">
        <f ca="1">31762.3077869522*(((RANDBETWEEN(3800,4910))))</f>
        <v>155508258.92491806</v>
      </c>
      <c r="B12530">
        <v>172640027.55168489</v>
      </c>
    </row>
    <row r="12531" spans="1:2" x14ac:dyDescent="0.25">
      <c r="A12531">
        <f ca="1">32568.0173416813*(((RANDBETWEEN(3800,4910))))</f>
        <v>135092135.93329385</v>
      </c>
      <c r="B12531">
        <v>149483174.18903452</v>
      </c>
    </row>
    <row r="12532" spans="1:2" x14ac:dyDescent="0.25">
      <c r="A12532">
        <f ca="1">32975.6016728822*(((RANDBETWEEN(3800,4910))))</f>
        <v>126494408.01717629</v>
      </c>
      <c r="B12532">
        <v>152271840.25442171</v>
      </c>
    </row>
    <row r="12533" spans="1:2" x14ac:dyDescent="0.25">
      <c r="A12533">
        <f ca="1">30620.9553905768*(((RANDBETWEEN(3800,4910))))</f>
        <v>118717444.0492664</v>
      </c>
      <c r="B12533">
        <v>187040619.82107547</v>
      </c>
    </row>
    <row r="12534" spans="1:2" x14ac:dyDescent="0.25">
      <c r="A12534">
        <f ca="1">37154.2270492244*(((RANDBETWEEN(3800,4910))))</f>
        <v>160840648.89609227</v>
      </c>
      <c r="B12534">
        <v>183684587.78546542</v>
      </c>
    </row>
    <row r="12535" spans="1:2" x14ac:dyDescent="0.25">
      <c r="A12535">
        <f ca="1">30943.8069953165*(((RANDBETWEEN(3800,4910))))</f>
        <v>148035172.66559392</v>
      </c>
      <c r="B12535">
        <v>176542790.86938307</v>
      </c>
    </row>
    <row r="12536" spans="1:2" x14ac:dyDescent="0.25">
      <c r="A12536">
        <f ca="1">28300.112067339*(((RANDBETWEEN(3800,4910))))</f>
        <v>126756201.94961129</v>
      </c>
      <c r="B12536">
        <v>156517943.3350023</v>
      </c>
    </row>
    <row r="12537" spans="1:2" x14ac:dyDescent="0.25">
      <c r="A12537">
        <f ca="1">28001.5806887626*(((RANDBETWEEN(3800,4910))))</f>
        <v>136843724.8259826</v>
      </c>
      <c r="B12537">
        <v>201348596.03882021</v>
      </c>
    </row>
    <row r="12538" spans="1:2" x14ac:dyDescent="0.25">
      <c r="A12538">
        <f ca="1">33779.4964957368*(((RANDBETWEEN(3800,4910))))</f>
        <v>160385049.36175853</v>
      </c>
      <c r="B12538">
        <v>164616569.37359661</v>
      </c>
    </row>
    <row r="12539" spans="1:2" x14ac:dyDescent="0.25">
      <c r="A12539">
        <f ca="1">30953.9256515928*(((RANDBETWEEN(3800,4910))))</f>
        <v>142233288.36906913</v>
      </c>
      <c r="B12539">
        <v>152097681.28873432</v>
      </c>
    </row>
    <row r="12540" spans="1:2" x14ac:dyDescent="0.25">
      <c r="A12540">
        <f ca="1">32174.4651906478*(((RANDBETWEEN(3800,4910))))</f>
        <v>145911199.6395877</v>
      </c>
      <c r="B12540">
        <v>170263506.07616353</v>
      </c>
    </row>
    <row r="12541" spans="1:2" x14ac:dyDescent="0.25">
      <c r="A12541">
        <f ca="1">39141.5036662472*(((RANDBETWEEN(3800,4910))))</f>
        <v>190736547.36562246</v>
      </c>
      <c r="B12541">
        <v>193006059.06108671</v>
      </c>
    </row>
    <row r="12542" spans="1:2" x14ac:dyDescent="0.25">
      <c r="A12542">
        <f ca="1">30081.258432913*(((RANDBETWEEN(3800,4910))))</f>
        <v>141863214.76961753</v>
      </c>
      <c r="B12542">
        <v>152827290.22350422</v>
      </c>
    </row>
    <row r="12543" spans="1:2" x14ac:dyDescent="0.25">
      <c r="A12543">
        <f ca="1">32329.1007033648*(((RANDBETWEEN(3800,4910))))</f>
        <v>143347232.51871946</v>
      </c>
      <c r="B12543">
        <v>151164758.33431846</v>
      </c>
    </row>
    <row r="12544" spans="1:2" x14ac:dyDescent="0.25">
      <c r="A12544">
        <f ca="1">30158.6281887309*(((RANDBETWEEN(3800,4910))))</f>
        <v>136316999.41306379</v>
      </c>
      <c r="B12544">
        <v>166463940.01936433</v>
      </c>
    </row>
    <row r="12545" spans="1:2" x14ac:dyDescent="0.25">
      <c r="A12545">
        <f ca="1">31011.6621828373*(((RANDBETWEEN(3800,4910))))</f>
        <v>130404039.47883065</v>
      </c>
      <c r="B12545">
        <v>152841076.64697585</v>
      </c>
    </row>
    <row r="12546" spans="1:2" x14ac:dyDescent="0.25">
      <c r="A12546">
        <f ca="1">33294.9934922846*(((RANDBETWEEN(3800,4910))))</f>
        <v>143334946.98428518</v>
      </c>
      <c r="B12546">
        <v>181620049.99167904</v>
      </c>
    </row>
    <row r="12547" spans="1:2" x14ac:dyDescent="0.25">
      <c r="A12547">
        <f ca="1">32761.077884049*(((RANDBETWEEN(3800,4910))))</f>
        <v>144115981.61193174</v>
      </c>
      <c r="B12547">
        <v>153720304.22461098</v>
      </c>
    </row>
    <row r="12548" spans="1:2" x14ac:dyDescent="0.25">
      <c r="A12548">
        <f ca="1">36036.4344847811*(((RANDBETWEEN(3800,4910))))</f>
        <v>144722320.89088106</v>
      </c>
      <c r="B12548">
        <v>197774410.01708305</v>
      </c>
    </row>
    <row r="12549" spans="1:2" x14ac:dyDescent="0.25">
      <c r="A12549">
        <f ca="1">39220.1453222047*(((RANDBETWEEN(3800,4910))))</f>
        <v>186609451.44305003</v>
      </c>
      <c r="B12549">
        <v>197327624.46405476</v>
      </c>
    </row>
    <row r="12550" spans="1:2" x14ac:dyDescent="0.25">
      <c r="A12550">
        <f ca="1">31769.9807731749*(((RANDBETWEEN(3800,4910))))</f>
        <v>124093544.900021</v>
      </c>
      <c r="B12550">
        <v>161768036.64304811</v>
      </c>
    </row>
    <row r="12551" spans="1:2" x14ac:dyDescent="0.25">
      <c r="A12551">
        <f ca="1">30565.8621278779*(((RANDBETWEEN(3800,4910))))</f>
        <v>118106491.26212029</v>
      </c>
      <c r="B12551">
        <v>145604102.96153155</v>
      </c>
    </row>
    <row r="12552" spans="1:2" x14ac:dyDescent="0.25">
      <c r="A12552">
        <f ca="1">35412.8208065259*(((RANDBETWEEN(3800,4910))))</f>
        <v>167821357.80212611</v>
      </c>
      <c r="B12552">
        <v>163195914.1857121</v>
      </c>
    </row>
    <row r="12553" spans="1:2" x14ac:dyDescent="0.25">
      <c r="A12553">
        <f ca="1">30928.0800488272*(((RANDBETWEEN(3800,4910))))</f>
        <v>121856635.39237922</v>
      </c>
      <c r="B12553">
        <v>148763957.70058656</v>
      </c>
    </row>
    <row r="12554" spans="1:2" x14ac:dyDescent="0.25">
      <c r="A12554">
        <f ca="1">39829.7725862553*(((RANDBETWEEN(3800,4910))))</f>
        <v>188315164.78781518</v>
      </c>
      <c r="B12554">
        <v>191151340.27708012</v>
      </c>
    </row>
    <row r="12555" spans="1:2" x14ac:dyDescent="0.25">
      <c r="A12555">
        <f ca="1">32840.8375822244*(((RANDBETWEEN(3800,4910))))</f>
        <v>130443806.87659514</v>
      </c>
      <c r="B12555">
        <v>196378977.8577227</v>
      </c>
    </row>
    <row r="12556" spans="1:2" x14ac:dyDescent="0.25">
      <c r="A12556">
        <f ca="1">36852.041295428*(((RANDBETWEEN(3800,4910))))</f>
        <v>177589987.00266773</v>
      </c>
      <c r="B12556">
        <v>146808116.55626753</v>
      </c>
    </row>
    <row r="12557" spans="1:2" x14ac:dyDescent="0.25">
      <c r="A12557">
        <f ca="1">39569.6520544243*(((RANDBETWEEN(3800,4910))))</f>
        <v>168922844.62033749</v>
      </c>
      <c r="B12557">
        <v>162041937.41867036</v>
      </c>
    </row>
    <row r="12558" spans="1:2" x14ac:dyDescent="0.25">
      <c r="A12558">
        <f ca="1">32187.4467128101*(((RANDBETWEEN(3800,4910))))</f>
        <v>151152249.76335606</v>
      </c>
      <c r="B12558">
        <v>179024723.14782652</v>
      </c>
    </row>
    <row r="12559" spans="1:2" x14ac:dyDescent="0.25">
      <c r="A12559">
        <f ca="1">34527.1157818456*(((RANDBETWEEN(3800,4910))))</f>
        <v>154888641.39735937</v>
      </c>
      <c r="B12559">
        <v>149120231.03494841</v>
      </c>
    </row>
    <row r="12560" spans="1:2" x14ac:dyDescent="0.25">
      <c r="A12560">
        <f ca="1">34752.511416299*(((RANDBETWEEN(3800,4910))))</f>
        <v>157984916.89849511</v>
      </c>
      <c r="B12560">
        <v>153536440.38714591</v>
      </c>
    </row>
    <row r="12561" spans="1:2" x14ac:dyDescent="0.25">
      <c r="A12561">
        <f ca="1">29884.2514027201*(((RANDBETWEEN(3800,4910))))</f>
        <v>143623712.24147275</v>
      </c>
      <c r="B12561">
        <v>165803150.45685858</v>
      </c>
    </row>
    <row r="12562" spans="1:2" x14ac:dyDescent="0.25">
      <c r="A12562">
        <f ca="1">30901.718739878*(((RANDBETWEEN(3800,4910))))</f>
        <v>136863712.29891971</v>
      </c>
      <c r="B12562">
        <v>160130420.12813872</v>
      </c>
    </row>
    <row r="12563" spans="1:2" x14ac:dyDescent="0.25">
      <c r="A12563">
        <f ca="1">40961.2884628868*(((RANDBETWEEN(3800,4910))))</f>
        <v>169252043.92864805</v>
      </c>
      <c r="B12563">
        <v>202222469.07250845</v>
      </c>
    </row>
    <row r="12564" spans="1:2" x14ac:dyDescent="0.25">
      <c r="A12564">
        <f ca="1">38331.1700180237*(((RANDBETWEEN(3800,4910))))</f>
        <v>156812816.54373476</v>
      </c>
      <c r="B12564">
        <v>143409666.05365902</v>
      </c>
    </row>
    <row r="12565" spans="1:2" x14ac:dyDescent="0.25">
      <c r="A12565">
        <f ca="1">30635.450599065*(((RANDBETWEEN(3800,4910))))</f>
        <v>132498323.84095602</v>
      </c>
      <c r="B12565">
        <v>186131601.3686955</v>
      </c>
    </row>
    <row r="12566" spans="1:2" x14ac:dyDescent="0.25">
      <c r="A12566">
        <f ca="1">35318.0934868674*(((RANDBETWEEN(3800,4910))))</f>
        <v>135762751.36351818</v>
      </c>
      <c r="B12566">
        <v>181648677.90049475</v>
      </c>
    </row>
    <row r="12567" spans="1:2" x14ac:dyDescent="0.25">
      <c r="A12567">
        <f ca="1">37105.2446751078*(((RANDBETWEEN(3800,4910))))</f>
        <v>159070183.92218703</v>
      </c>
      <c r="B12567">
        <v>160044623.05245411</v>
      </c>
    </row>
    <row r="12568" spans="1:2" x14ac:dyDescent="0.25">
      <c r="A12568">
        <f ca="1">34991.8754969506*(((RANDBETWEEN(3800,4910))))</f>
        <v>137378103.20102817</v>
      </c>
      <c r="B12568">
        <v>192868143.2981258</v>
      </c>
    </row>
    <row r="12569" spans="1:2" x14ac:dyDescent="0.25">
      <c r="A12569">
        <f ca="1">31319.2111265854*(((RANDBETWEEN(3800,4910))))</f>
        <v>139777639.25795045</v>
      </c>
      <c r="B12569">
        <v>155638566.44032007</v>
      </c>
    </row>
    <row r="12570" spans="1:2" x14ac:dyDescent="0.25">
      <c r="A12570">
        <f ca="1">35537.772160407*(((RANDBETWEEN(3800,4910))))</f>
        <v>153878553.45456237</v>
      </c>
      <c r="B12570">
        <v>172838897.3638922</v>
      </c>
    </row>
    <row r="12571" spans="1:2" x14ac:dyDescent="0.25">
      <c r="A12571">
        <f ca="1">30551.6116528619*(((RANDBETWEEN(3800,4910))))</f>
        <v>122236998.22310059</v>
      </c>
      <c r="B12571">
        <v>173794190.70173419</v>
      </c>
    </row>
    <row r="12572" spans="1:2" x14ac:dyDescent="0.25">
      <c r="A12572">
        <f ca="1">33093.2032072408*(((RANDBETWEEN(3800,4910))))</f>
        <v>154512165.77460715</v>
      </c>
      <c r="B12572">
        <v>192048469.23464152</v>
      </c>
    </row>
    <row r="12573" spans="1:2" x14ac:dyDescent="0.25">
      <c r="A12573">
        <f ca="1">35482.6381429331*(((RANDBETWEEN(3800,4910))))</f>
        <v>173652031.07151446</v>
      </c>
      <c r="B12573">
        <v>189012953.05563492</v>
      </c>
    </row>
    <row r="12574" spans="1:2" x14ac:dyDescent="0.25">
      <c r="A12574">
        <f ca="1">40603.9113373499*(((RANDBETWEEN(3800,4910))))</f>
        <v>189539058.12274912</v>
      </c>
      <c r="B12574">
        <v>159741457.03208688</v>
      </c>
    </row>
    <row r="12575" spans="1:2" x14ac:dyDescent="0.25">
      <c r="A12575">
        <f ca="1">32140.4230031547*(((RANDBETWEEN(3800,4910))))</f>
        <v>147299558.62345806</v>
      </c>
      <c r="B12575">
        <v>193350521.28525433</v>
      </c>
    </row>
    <row r="12576" spans="1:2" x14ac:dyDescent="0.25">
      <c r="A12576">
        <f ca="1">35595.9764437231*(((RANDBETWEEN(3800,4910))))</f>
        <v>161107389.38429078</v>
      </c>
      <c r="B12576">
        <v>145378817.29412934</v>
      </c>
    </row>
    <row r="12577" spans="1:2" x14ac:dyDescent="0.25">
      <c r="A12577">
        <f ca="1">39751.552817972*(((RANDBETWEEN(3800,4910))))</f>
        <v>155905590.15208608</v>
      </c>
      <c r="B12577">
        <v>145570051.1049774</v>
      </c>
    </row>
    <row r="12578" spans="1:2" x14ac:dyDescent="0.25">
      <c r="A12578">
        <f ca="1">33181.3630982139*(((RANDBETWEEN(3800,4910))))</f>
        <v>159436449.68691778</v>
      </c>
      <c r="B12578">
        <v>145604405.62274665</v>
      </c>
    </row>
    <row r="12579" spans="1:2" x14ac:dyDescent="0.25">
      <c r="A12579">
        <f ca="1">30961.3781613256*(((RANDBETWEEN(3800,4910))))</f>
        <v>143413103.64326003</v>
      </c>
      <c r="B12579">
        <v>173043225.82878113</v>
      </c>
    </row>
    <row r="12580" spans="1:2" x14ac:dyDescent="0.25">
      <c r="A12580">
        <f ca="1">31351.8752124868*(((RANDBETWEEN(3800,4910))))</f>
        <v>144782959.73126391</v>
      </c>
      <c r="B12580">
        <v>199411094.15196794</v>
      </c>
    </row>
    <row r="12581" spans="1:2" x14ac:dyDescent="0.25">
      <c r="A12581">
        <f ca="1">32390.0019258148*(((RANDBETWEEN(3800,4910))))</f>
        <v>142192108.45432702</v>
      </c>
      <c r="B12581">
        <v>147388090.88885835</v>
      </c>
    </row>
    <row r="12582" spans="1:2" x14ac:dyDescent="0.25">
      <c r="A12582">
        <f ca="1">33604.0092049587*(((RANDBETWEEN(3800,4910))))</f>
        <v>137709229.72192079</v>
      </c>
      <c r="B12582">
        <v>151595449.08838338</v>
      </c>
    </row>
    <row r="12583" spans="1:2" x14ac:dyDescent="0.25">
      <c r="A12583">
        <f ca="1">32248.1311131881*(((RANDBETWEEN(3800,4910))))</f>
        <v>138570219.39336944</v>
      </c>
      <c r="B12583">
        <v>162361023.85553381</v>
      </c>
    </row>
    <row r="12584" spans="1:2" x14ac:dyDescent="0.25">
      <c r="A12584">
        <f ca="1">30119.7799074477*(((RANDBETWEEN(3800,4910))))</f>
        <v>142496678.74213493</v>
      </c>
      <c r="B12584">
        <v>188817025.60524446</v>
      </c>
    </row>
    <row r="12585" spans="1:2" x14ac:dyDescent="0.25">
      <c r="A12585">
        <f ca="1">33100.1180576436*(((RANDBETWEEN(3800,4910))))</f>
        <v>139483897.49490991</v>
      </c>
      <c r="B12585">
        <v>151540401.4154079</v>
      </c>
    </row>
    <row r="12586" spans="1:2" x14ac:dyDescent="0.25">
      <c r="A12586">
        <f ca="1">28646.4684047226*(((RANDBETWEEN(3800,4910))))</f>
        <v>132518562.84024677</v>
      </c>
      <c r="B12586">
        <v>152967208.48434514</v>
      </c>
    </row>
    <row r="12587" spans="1:2" x14ac:dyDescent="0.25">
      <c r="A12587">
        <f ca="1">36006.406371173*(((RANDBETWEEN(3800,4910))))</f>
        <v>137616485.15062335</v>
      </c>
      <c r="B12587">
        <v>161341094.23593092</v>
      </c>
    </row>
    <row r="12588" spans="1:2" x14ac:dyDescent="0.25">
      <c r="A12588">
        <f ca="1">30870.642679482*(((RANDBETWEEN(3800,4910))))</f>
        <v>127650107.47965793</v>
      </c>
      <c r="B12588">
        <v>182902620.32863796</v>
      </c>
    </row>
    <row r="12589" spans="1:2" x14ac:dyDescent="0.25">
      <c r="A12589">
        <f ca="1">34281.7143711133*(((RANDBETWEEN(3800,4910))))</f>
        <v>152690755.80893853</v>
      </c>
      <c r="B12589">
        <v>169452398.28967494</v>
      </c>
    </row>
    <row r="12590" spans="1:2" x14ac:dyDescent="0.25">
      <c r="A12590">
        <f ca="1">38009.3653487231*(((RANDBETWEEN(3800,4910))))</f>
        <v>181000597.79061919</v>
      </c>
      <c r="B12590">
        <v>154400071.02911362</v>
      </c>
    </row>
    <row r="12591" spans="1:2" x14ac:dyDescent="0.25">
      <c r="A12591">
        <f ca="1">28293.9106200736*(((RANDBETWEEN(3800,4910))))</f>
        <v>136829351.75867581</v>
      </c>
      <c r="B12591">
        <v>147261746.3238706</v>
      </c>
    </row>
    <row r="12592" spans="1:2" x14ac:dyDescent="0.25">
      <c r="A12592">
        <f ca="1">31628.3588399411*(((RANDBETWEEN(3800,4910))))</f>
        <v>154093364.26819313</v>
      </c>
      <c r="B12592">
        <v>148356536.74016869</v>
      </c>
    </row>
    <row r="12593" spans="1:2" x14ac:dyDescent="0.25">
      <c r="A12593">
        <f ca="1">32568.3772722331*(((RANDBETWEEN(3800,4910))))</f>
        <v>127309786.75715905</v>
      </c>
      <c r="B12593">
        <v>172097225.12073937</v>
      </c>
    </row>
    <row r="12594" spans="1:2" x14ac:dyDescent="0.25">
      <c r="A12594">
        <f ca="1">30649.2794955861*(((RANDBETWEEN(3800,4910))))</f>
        <v>138350847.6430757</v>
      </c>
      <c r="B12594">
        <v>161239388.36982834</v>
      </c>
    </row>
    <row r="12595" spans="1:2" x14ac:dyDescent="0.25">
      <c r="A12595">
        <f ca="1">37987.1975612593*(((RANDBETWEEN(3800,4910))))</f>
        <v>153202367.76455879</v>
      </c>
      <c r="B12595">
        <v>146299091.57710028</v>
      </c>
    </row>
    <row r="12596" spans="1:2" x14ac:dyDescent="0.25">
      <c r="A12596">
        <f ca="1">31555.2901772637*(((RANDBETWEEN(3800,4910))))</f>
        <v>128524696.89199522</v>
      </c>
      <c r="B12596">
        <v>173470426.12618309</v>
      </c>
    </row>
    <row r="12597" spans="1:2" x14ac:dyDescent="0.25">
      <c r="A12597">
        <f ca="1">40122.6215799489*(((RANDBETWEEN(3800,4910))))</f>
        <v>178064194.5718132</v>
      </c>
      <c r="B12597">
        <v>161741160.11323813</v>
      </c>
    </row>
    <row r="12598" spans="1:2" x14ac:dyDescent="0.25">
      <c r="A12598">
        <f ca="1">29472.1776138533*(((RANDBETWEEN(3800,4910))))</f>
        <v>115648824.95676033</v>
      </c>
      <c r="B12598">
        <v>150095858.35395408</v>
      </c>
    </row>
    <row r="12599" spans="1:2" x14ac:dyDescent="0.25">
      <c r="A12599">
        <f ca="1">29760.548722682*(((RANDBETWEEN(3800,4910))))</f>
        <v>130827372.18490991</v>
      </c>
      <c r="B12599">
        <v>150744718.09769934</v>
      </c>
    </row>
    <row r="12600" spans="1:2" x14ac:dyDescent="0.25">
      <c r="A12600">
        <f ca="1">28100.0895456292*(((RANDBETWEEN(3800,4910))))</f>
        <v>130103414.59626304</v>
      </c>
      <c r="B12600">
        <v>145362272.12296718</v>
      </c>
    </row>
    <row r="12601" spans="1:2" x14ac:dyDescent="0.25">
      <c r="A12601">
        <f ca="1">29670.9623944319*(((RANDBETWEEN(3800,4910))))</f>
        <v>133370975.96297136</v>
      </c>
      <c r="B12601">
        <v>181671420.23627505</v>
      </c>
    </row>
    <row r="12602" spans="1:2" x14ac:dyDescent="0.25">
      <c r="A12602">
        <f ca="1">40639.4462614274*(((RANDBETWEEN(3800,4910))))</f>
        <v>174668340.03161514</v>
      </c>
      <c r="B12602">
        <v>185456324.81551206</v>
      </c>
    </row>
    <row r="12603" spans="1:2" x14ac:dyDescent="0.25">
      <c r="A12603">
        <f ca="1">28322.2241871436*(((RANDBETWEEN(3800,4910))))</f>
        <v>123343286.33501019</v>
      </c>
      <c r="B12603">
        <v>178313813.50901821</v>
      </c>
    </row>
    <row r="12604" spans="1:2" x14ac:dyDescent="0.25">
      <c r="A12604">
        <f ca="1">32513.0450957294*(((RANDBETWEEN(3800,4910))))</f>
        <v>152193564.09310952</v>
      </c>
      <c r="B12604">
        <v>174753774.83957863</v>
      </c>
    </row>
    <row r="12605" spans="1:2" x14ac:dyDescent="0.25">
      <c r="A12605">
        <f ca="1">32880.0367771828*(((RANDBETWEEN(3800,4910))))</f>
        <v>156311694.83872691</v>
      </c>
      <c r="B12605">
        <v>155294150.36336008</v>
      </c>
    </row>
    <row r="12606" spans="1:2" x14ac:dyDescent="0.25">
      <c r="A12606">
        <f ca="1">34983.2029127546*(((RANDBETWEEN(3800,4910))))</f>
        <v>148363763.55299208</v>
      </c>
      <c r="B12606">
        <v>172840328.62911186</v>
      </c>
    </row>
    <row r="12607" spans="1:2" x14ac:dyDescent="0.25">
      <c r="A12607">
        <f ca="1">39042.246724785*(((RANDBETWEEN(3800,4910))))</f>
        <v>152928480.42098272</v>
      </c>
      <c r="B12607">
        <v>159822775.89795488</v>
      </c>
    </row>
    <row r="12608" spans="1:2" x14ac:dyDescent="0.25">
      <c r="A12608">
        <f ca="1">31364.1916761235*(((RANDBETWEEN(3800,4910))))</f>
        <v>127181797.24668066</v>
      </c>
      <c r="B12608">
        <v>151709965.74346951</v>
      </c>
    </row>
    <row r="12609" spans="1:2" x14ac:dyDescent="0.25">
      <c r="A12609">
        <f ca="1">32244.9879436146*(((RANDBETWEEN(3800,4910))))</f>
        <v>156613906.4421362</v>
      </c>
      <c r="B12609">
        <v>167345335.44584927</v>
      </c>
    </row>
    <row r="12610" spans="1:2" x14ac:dyDescent="0.25">
      <c r="A12610">
        <f ca="1">32639.3368746852*(((RANDBETWEEN(3800,4910))))</f>
        <v>127848282.53814174</v>
      </c>
      <c r="B12610">
        <v>194242205.66785386</v>
      </c>
    </row>
    <row r="12611" spans="1:2" x14ac:dyDescent="0.25">
      <c r="A12611">
        <f ca="1">31853.864270955*(((RANDBETWEEN(3800,4910))))</f>
        <v>153153379.41475147</v>
      </c>
      <c r="B12611">
        <v>157596156.82849982</v>
      </c>
    </row>
    <row r="12612" spans="1:2" x14ac:dyDescent="0.25">
      <c r="A12612">
        <f ca="1">31353.723800345*(((RANDBETWEEN(3800,4910))))</f>
        <v>152379097.66967657</v>
      </c>
      <c r="B12612">
        <v>184623379.00248089</v>
      </c>
    </row>
    <row r="12613" spans="1:2" x14ac:dyDescent="0.25">
      <c r="A12613">
        <f ca="1">30527.6081039024*(((RANDBETWEEN(3800,4910))))</f>
        <v>120553524.40231064</v>
      </c>
      <c r="B12613">
        <v>178720304.41609582</v>
      </c>
    </row>
    <row r="12614" spans="1:2" x14ac:dyDescent="0.25">
      <c r="A12614">
        <f ca="1">43270.2932716727*(((RANDBETWEEN(3800,4910))))</f>
        <v>164989628.24488789</v>
      </c>
      <c r="B12614">
        <v>183162405.25810957</v>
      </c>
    </row>
    <row r="12615" spans="1:2" x14ac:dyDescent="0.25">
      <c r="A12615">
        <f ca="1">31471.2986819523*(((RANDBETWEEN(3800,4910))))</f>
        <v>140676705.1083267</v>
      </c>
      <c r="B12615">
        <v>185547218.43215263</v>
      </c>
    </row>
    <row r="12616" spans="1:2" x14ac:dyDescent="0.25">
      <c r="A12616">
        <f ca="1">32961.9521350351*(((RANDBETWEEN(3800,4910))))</f>
        <v>138769818.48849759</v>
      </c>
      <c r="B12616">
        <v>158794115.79157937</v>
      </c>
    </row>
    <row r="12617" spans="1:2" x14ac:dyDescent="0.25">
      <c r="A12617">
        <f ca="1">31135.6232320074*(((RANDBETWEEN(3800,4910))))</f>
        <v>146586514.1762909</v>
      </c>
      <c r="B12617">
        <v>156128107.43834394</v>
      </c>
    </row>
    <row r="12618" spans="1:2" x14ac:dyDescent="0.25">
      <c r="A12618">
        <f ca="1">38037.3061887718*(((RANDBETWEEN(3800,4910))))</f>
        <v>170026758.66381013</v>
      </c>
      <c r="B12618">
        <v>194918006.2756207</v>
      </c>
    </row>
    <row r="12619" spans="1:2" x14ac:dyDescent="0.25">
      <c r="A12619">
        <f ca="1">33524.2603755477*(((RANDBETWEEN(3800,4910))))</f>
        <v>135438011.91721258</v>
      </c>
      <c r="B12619">
        <v>189438510.89064923</v>
      </c>
    </row>
    <row r="12620" spans="1:2" x14ac:dyDescent="0.25">
      <c r="A12620">
        <f ca="1">31331.5940641843*(((RANDBETWEEN(3800,4910))))</f>
        <v>129368151.8910169</v>
      </c>
      <c r="B12620">
        <v>143169564.98347425</v>
      </c>
    </row>
    <row r="12621" spans="1:2" x14ac:dyDescent="0.25">
      <c r="A12621">
        <f ca="1">29667.8261362784*(((RANDBETWEEN(3800,4910))))</f>
        <v>115971532.36671221</v>
      </c>
      <c r="B12621">
        <v>144918368.210004</v>
      </c>
    </row>
    <row r="12622" spans="1:2" x14ac:dyDescent="0.25">
      <c r="A12622">
        <f ca="1">36696.6247261143*(((RANDBETWEEN(3800,4910))))</f>
        <v>147740611.14733618</v>
      </c>
      <c r="B12622">
        <v>180710522.23832077</v>
      </c>
    </row>
    <row r="12623" spans="1:2" x14ac:dyDescent="0.25">
      <c r="A12623">
        <f ca="1">31259.2813991796*(((RANDBETWEEN(3800,4910))))</f>
        <v>149106772.27408648</v>
      </c>
      <c r="B12623">
        <v>156110981.70154622</v>
      </c>
    </row>
    <row r="12624" spans="1:2" x14ac:dyDescent="0.25">
      <c r="A12624">
        <f ca="1">28958.7809678583*(((RANDBETWEEN(3800,4910))))</f>
        <v>127795100.41115858</v>
      </c>
      <c r="B12624">
        <v>193022209.81111822</v>
      </c>
    </row>
    <row r="12625" spans="1:2" x14ac:dyDescent="0.25">
      <c r="A12625">
        <f ca="1">38145.9158290462*(((RANDBETWEEN(3800,4910))))</f>
        <v>153003268.39030427</v>
      </c>
      <c r="B12625">
        <v>193664678.96293759</v>
      </c>
    </row>
    <row r="12626" spans="1:2" x14ac:dyDescent="0.25">
      <c r="A12626">
        <f ca="1">29414.9990036941*(((RANDBETWEEN(3800,4910))))</f>
        <v>143839345.12806395</v>
      </c>
      <c r="B12626">
        <v>163202995.64245832</v>
      </c>
    </row>
    <row r="12627" spans="1:2" x14ac:dyDescent="0.25">
      <c r="A12627">
        <f ca="1">29913.4328326938*(((RANDBETWEEN(3800,4910))))</f>
        <v>116482907.45050985</v>
      </c>
      <c r="B12627">
        <v>166805283.79245663</v>
      </c>
    </row>
    <row r="12628" spans="1:2" x14ac:dyDescent="0.25">
      <c r="A12628">
        <f ca="1">30293.0545537944*(((RANDBETWEEN(3800,4910))))</f>
        <v>133259146.98214167</v>
      </c>
      <c r="B12628">
        <v>167938754.87323749</v>
      </c>
    </row>
    <row r="12629" spans="1:2" x14ac:dyDescent="0.25">
      <c r="A12629">
        <f ca="1">33279.4198679507*(((RANDBETWEEN(3800,4910))))</f>
        <v>141271137.33945051</v>
      </c>
      <c r="B12629">
        <v>178437045.96882883</v>
      </c>
    </row>
    <row r="12630" spans="1:2" x14ac:dyDescent="0.25">
      <c r="A12630">
        <f ca="1">39802.5971197092*(((RANDBETWEEN(3800,4910))))</f>
        <v>176484715.62879065</v>
      </c>
      <c r="B12630">
        <v>158510588.35911193</v>
      </c>
    </row>
    <row r="12631" spans="1:2" x14ac:dyDescent="0.25">
      <c r="A12631">
        <f ca="1">31525.7123462315*(((RANDBETWEEN(3800,4910))))</f>
        <v>121468569.6700298</v>
      </c>
      <c r="B12631">
        <v>172284241.55466315</v>
      </c>
    </row>
    <row r="12632" spans="1:2" x14ac:dyDescent="0.25">
      <c r="A12632">
        <f ca="1">37432.6162045336*(((RANDBETWEEN(3800,4910))))</f>
        <v>171965438.84362742</v>
      </c>
      <c r="B12632">
        <v>174118880.40547776</v>
      </c>
    </row>
    <row r="12633" spans="1:2" x14ac:dyDescent="0.25">
      <c r="A12633">
        <f ca="1">28923.9773197432*(((RANDBETWEEN(3800,4910))))</f>
        <v>114018318.59442787</v>
      </c>
      <c r="B12633">
        <v>202981921.41947925</v>
      </c>
    </row>
    <row r="12634" spans="1:2" x14ac:dyDescent="0.25">
      <c r="A12634">
        <f ca="1">33463.9252804051*(((RANDBETWEEN(3800,4910))))</f>
        <v>134524979.62722838</v>
      </c>
      <c r="B12634">
        <v>177579834.4150337</v>
      </c>
    </row>
    <row r="12635" spans="1:2" x14ac:dyDescent="0.25">
      <c r="A12635">
        <f ca="1">31816.7288663702*(((RANDBETWEEN(3800,4910))))</f>
        <v>140152690.65636054</v>
      </c>
      <c r="B12635">
        <v>172380451.38137925</v>
      </c>
    </row>
    <row r="12636" spans="1:2" x14ac:dyDescent="0.25">
      <c r="A12636">
        <f ca="1">30867.8927290042*(((RANDBETWEEN(3800,4910))))</f>
        <v>127978283.25445153</v>
      </c>
      <c r="B12636">
        <v>159453452.39173943</v>
      </c>
    </row>
    <row r="12637" spans="1:2" x14ac:dyDescent="0.25">
      <c r="A12637">
        <f ca="1">31788.801687153*(((RANDBETWEEN(3800,4910))))</f>
        <v>134625575.14509314</v>
      </c>
      <c r="B12637">
        <v>169924410.37566909</v>
      </c>
    </row>
    <row r="12638" spans="1:2" x14ac:dyDescent="0.25">
      <c r="A12638">
        <f ca="1">31513.5623415652*(((RANDBETWEEN(3800,4910))))</f>
        <v>142126166.1604591</v>
      </c>
      <c r="B12638">
        <v>186001798.22856987</v>
      </c>
    </row>
    <row r="12639" spans="1:2" x14ac:dyDescent="0.25">
      <c r="A12639">
        <f ca="1">35259.6226498158*(((RANDBETWEEN(3800,4910))))</f>
        <v>168329438.53022069</v>
      </c>
      <c r="B12639">
        <v>189236970.52202448</v>
      </c>
    </row>
    <row r="12640" spans="1:2" x14ac:dyDescent="0.25">
      <c r="A12640">
        <f ca="1">36296.3458353514*(((RANDBETWEEN(3800,4910))))</f>
        <v>169068378.90106684</v>
      </c>
      <c r="B12640">
        <v>161777711.24550933</v>
      </c>
    </row>
    <row r="12641" spans="1:2" x14ac:dyDescent="0.25">
      <c r="A12641">
        <f ca="1">28667.7254344412*(((RANDBETWEEN(3800,4910))))</f>
        <v>124532599.28721257</v>
      </c>
      <c r="B12641">
        <v>147978836.30818015</v>
      </c>
    </row>
    <row r="12642" spans="1:2" x14ac:dyDescent="0.25">
      <c r="A12642">
        <f ca="1">30345.2721599236*(((RANDBETWEEN(3800,4910))))</f>
        <v>127510833.61599916</v>
      </c>
      <c r="B12642">
        <v>151184277.03175935</v>
      </c>
    </row>
    <row r="12643" spans="1:2" x14ac:dyDescent="0.25">
      <c r="A12643">
        <f ca="1">33213.354610056*(((RANDBETWEEN(3800,4910))))</f>
        <v>152781431.20625749</v>
      </c>
      <c r="B12643">
        <v>174898098.69303697</v>
      </c>
    </row>
    <row r="12644" spans="1:2" x14ac:dyDescent="0.25">
      <c r="A12644">
        <f ca="1">32925.8339483683*(((RANDBETWEEN(3800,4910))))</f>
        <v>134666660.8488262</v>
      </c>
      <c r="B12644">
        <v>175429475.20667171</v>
      </c>
    </row>
    <row r="12645" spans="1:2" x14ac:dyDescent="0.25">
      <c r="A12645">
        <f ca="1">39801.2056580218*(((RANDBETWEEN(3800,4910))))</f>
        <v>154269473.13049239</v>
      </c>
      <c r="B12645">
        <v>177908741.10075611</v>
      </c>
    </row>
    <row r="12646" spans="1:2" x14ac:dyDescent="0.25">
      <c r="A12646">
        <f ca="1">31328.865193592*(((RANDBETWEEN(3800,4910))))</f>
        <v>149188056.05188528</v>
      </c>
      <c r="B12646">
        <v>156512154.57950059</v>
      </c>
    </row>
    <row r="12647" spans="1:2" x14ac:dyDescent="0.25">
      <c r="A12647">
        <f ca="1">31337.0755199982*(((RANDBETWEEN(3800,4910))))</f>
        <v>145372693.33727142</v>
      </c>
      <c r="B12647">
        <v>159425690.471246</v>
      </c>
    </row>
    <row r="12648" spans="1:2" x14ac:dyDescent="0.25">
      <c r="A12648">
        <f ca="1">36513.1935292131*(((RANDBETWEEN(3800,4910))))</f>
        <v>140064610.3780615</v>
      </c>
      <c r="B12648">
        <v>203271146.60529035</v>
      </c>
    </row>
    <row r="12649" spans="1:2" x14ac:dyDescent="0.25">
      <c r="A12649">
        <f ca="1">31304.7872127843*(((RANDBETWEEN(3800,4910))))</f>
        <v>146349880.21976641</v>
      </c>
      <c r="B12649">
        <v>163185404.49309286</v>
      </c>
    </row>
    <row r="12650" spans="1:2" x14ac:dyDescent="0.25">
      <c r="A12650">
        <f ca="1">33669.291887092*(((RANDBETWEEN(3800,4910))))</f>
        <v>160131152.21500954</v>
      </c>
      <c r="B12650">
        <v>167968235.6906625</v>
      </c>
    </row>
    <row r="12651" spans="1:2" x14ac:dyDescent="0.25">
      <c r="A12651">
        <f ca="1">33185.8025292146*(((RANDBETWEEN(3800,4910))))</f>
        <v>141802934.20733401</v>
      </c>
      <c r="B12651">
        <v>172100741.70403636</v>
      </c>
    </row>
    <row r="12652" spans="1:2" x14ac:dyDescent="0.25">
      <c r="A12652">
        <f ca="1">36735.0673420496*(((RANDBETWEEN(3800,4910))))</f>
        <v>171626234.62205592</v>
      </c>
      <c r="B12652">
        <v>147999338.00055656</v>
      </c>
    </row>
    <row r="12653" spans="1:2" x14ac:dyDescent="0.25">
      <c r="A12653">
        <f ca="1">30457.1137889462*(((RANDBETWEEN(3800,4910))))</f>
        <v>117016231.17713137</v>
      </c>
      <c r="B12653">
        <v>165911297.15859604</v>
      </c>
    </row>
    <row r="12654" spans="1:2" x14ac:dyDescent="0.25">
      <c r="A12654">
        <f ca="1">30324.8033724697*(((RANDBETWEEN(3800,4910))))</f>
        <v>138554026.60881418</v>
      </c>
      <c r="B12654">
        <v>170275924.66616675</v>
      </c>
    </row>
    <row r="12655" spans="1:2" x14ac:dyDescent="0.25">
      <c r="A12655">
        <f ca="1">32362.4356556422*(((RANDBETWEEN(3800,4910))))</f>
        <v>145728047.75735667</v>
      </c>
      <c r="B12655">
        <v>188464153.42377043</v>
      </c>
    </row>
    <row r="12656" spans="1:2" x14ac:dyDescent="0.25">
      <c r="A12656">
        <f ca="1">31463.7829216369*(((RANDBETWEEN(3800,4910))))</f>
        <v>132588381.2317778</v>
      </c>
      <c r="B12656">
        <v>176692181.55749166</v>
      </c>
    </row>
    <row r="12657" spans="1:2" x14ac:dyDescent="0.25">
      <c r="A12657">
        <f ca="1">31287.9329746628*(((RANDBETWEEN(3800,4910))))</f>
        <v>125057868.09972738</v>
      </c>
      <c r="B12657">
        <v>178662091.17972878</v>
      </c>
    </row>
    <row r="12658" spans="1:2" x14ac:dyDescent="0.25">
      <c r="A12658">
        <f ca="1">33522.201501979*(((RANDBETWEEN(3800,4910))))</f>
        <v>128792298.1706032</v>
      </c>
      <c r="B12658">
        <v>162458321.14236918</v>
      </c>
    </row>
    <row r="12659" spans="1:2" x14ac:dyDescent="0.25">
      <c r="A12659">
        <f ca="1">35940.562144479*(((RANDBETWEEN(3800,4910))))</f>
        <v>141066706.41708001</v>
      </c>
      <c r="B12659">
        <v>172240495.52956671</v>
      </c>
    </row>
    <row r="12660" spans="1:2" x14ac:dyDescent="0.25">
      <c r="A12660">
        <f ca="1">31235.5321602528*(((RANDBETWEEN(3800,4910))))</f>
        <v>123911356.07972284</v>
      </c>
      <c r="B12660">
        <v>148587834.31798688</v>
      </c>
    </row>
    <row r="12661" spans="1:2" x14ac:dyDescent="0.25">
      <c r="A12661">
        <f ca="1">33492.1933390122*(((RANDBETWEEN(3800,4910))))</f>
        <v>147466127.27167052</v>
      </c>
      <c r="B12661">
        <v>186209026.00290781</v>
      </c>
    </row>
    <row r="12662" spans="1:2" x14ac:dyDescent="0.25">
      <c r="A12662">
        <f ca="1">39270.7535012345*(((RANDBETWEEN(3800,4910))))</f>
        <v>164269561.89566383</v>
      </c>
      <c r="B12662">
        <v>153072824.92051572</v>
      </c>
    </row>
    <row r="12663" spans="1:2" x14ac:dyDescent="0.25">
      <c r="A12663">
        <f ca="1">31945.5243234356*(((RANDBETWEEN(3800,4910))))</f>
        <v>141167271.98526177</v>
      </c>
      <c r="B12663">
        <v>173175770.33246553</v>
      </c>
    </row>
    <row r="12664" spans="1:2" x14ac:dyDescent="0.25">
      <c r="A12664">
        <f ca="1">32008.3617615408*(((RANDBETWEEN(3800,4910))))</f>
        <v>145381979.12091827</v>
      </c>
      <c r="B12664">
        <v>172017326.28517577</v>
      </c>
    </row>
    <row r="12665" spans="1:2" x14ac:dyDescent="0.25">
      <c r="A12665">
        <f ca="1">39826.0978901282*(((RANDBETWEEN(3800,4910))))</f>
        <v>194271705.50804535</v>
      </c>
      <c r="B12665">
        <v>146732609.87365949</v>
      </c>
    </row>
    <row r="12666" spans="1:2" x14ac:dyDescent="0.25">
      <c r="A12666">
        <f ca="1">30985.926619352*(((RANDBETWEEN(3800,4910))))</f>
        <v>142473290.59578046</v>
      </c>
      <c r="B12666">
        <v>154723353.52541912</v>
      </c>
    </row>
    <row r="12667" spans="1:2" x14ac:dyDescent="0.25">
      <c r="A12667">
        <f ca="1">31178.7334150804*(((RANDBETWEEN(3800,4910))))</f>
        <v>126492121.46498129</v>
      </c>
      <c r="B12667">
        <v>149795691.81970716</v>
      </c>
    </row>
    <row r="12668" spans="1:2" x14ac:dyDescent="0.25">
      <c r="A12668">
        <f ca="1">29994.2735786583*(((RANDBETWEEN(3800,4910))))</f>
        <v>146012123.78090882</v>
      </c>
      <c r="B12668">
        <v>144928233.45396975</v>
      </c>
    </row>
    <row r="12669" spans="1:2" x14ac:dyDescent="0.25">
      <c r="A12669">
        <f ca="1">32341.753658904*(((RANDBETWEEN(3800,4910))))</f>
        <v>144664664.11627772</v>
      </c>
      <c r="B12669">
        <v>192243680.30018044</v>
      </c>
    </row>
    <row r="12670" spans="1:2" x14ac:dyDescent="0.25">
      <c r="A12670">
        <f ca="1">36520.2944984324*(((RANDBETWEEN(3800,4910))))</f>
        <v>176027819.48244429</v>
      </c>
      <c r="B12670">
        <v>151888361.22332072</v>
      </c>
    </row>
    <row r="12671" spans="1:2" x14ac:dyDescent="0.25">
      <c r="A12671">
        <f ca="1">30081.4427318193*(((RANDBETWEEN(3800,4910))))</f>
        <v>145022635.41010073</v>
      </c>
      <c r="B12671">
        <v>194926119.88889343</v>
      </c>
    </row>
    <row r="12672" spans="1:2" x14ac:dyDescent="0.25">
      <c r="A12672">
        <f ca="1">28469.7084816845*(((RANDBETWEEN(3800,4910))))</f>
        <v>109152862.31877846</v>
      </c>
      <c r="B12672">
        <v>191061092.59229267</v>
      </c>
    </row>
    <row r="12673" spans="1:2" x14ac:dyDescent="0.25">
      <c r="A12673">
        <f ca="1">42005.3836166192*(((RANDBETWEEN(3800,4910))))</f>
        <v>182387375.66336069</v>
      </c>
      <c r="B12673">
        <v>154573052.10710987</v>
      </c>
    </row>
    <row r="12674" spans="1:2" x14ac:dyDescent="0.25">
      <c r="A12674">
        <f ca="1">34968.3911537369*(((RANDBETWEEN(3800,4910))))</f>
        <v>138649670.9245671</v>
      </c>
      <c r="B12674">
        <v>151046250.56631544</v>
      </c>
    </row>
    <row r="12675" spans="1:2" x14ac:dyDescent="0.25">
      <c r="A12675">
        <f ca="1">30058.0206102308*(((RANDBETWEEN(3800,4910))))</f>
        <v>132585928.91172801</v>
      </c>
      <c r="B12675">
        <v>167213129.89027503</v>
      </c>
    </row>
    <row r="12676" spans="1:2" x14ac:dyDescent="0.25">
      <c r="A12676">
        <f ca="1">37361.782466143*(((RANDBETWEEN(3800,4910))))</f>
        <v>159273278.65316743</v>
      </c>
      <c r="B12676">
        <v>155273079.59739399</v>
      </c>
    </row>
    <row r="12677" spans="1:2" x14ac:dyDescent="0.25">
      <c r="A12677">
        <f ca="1">31423.5467740124*(((RANDBETWEEN(3800,4910))))</f>
        <v>144831127.08142307</v>
      </c>
      <c r="B12677">
        <v>170879775.69496399</v>
      </c>
    </row>
    <row r="12678" spans="1:2" x14ac:dyDescent="0.25">
      <c r="A12678">
        <f ca="1">28820.2696599768*(((RANDBETWEEN(3800,4910))))</f>
        <v>113061917.87608895</v>
      </c>
      <c r="B12678">
        <v>148321403.24718276</v>
      </c>
    </row>
    <row r="12679" spans="1:2" x14ac:dyDescent="0.25">
      <c r="A12679">
        <f ca="1">30743.2372706711*(((RANDBETWEEN(3800,4910))))</f>
        <v>138897945.98889193</v>
      </c>
      <c r="B12679">
        <v>160520253.26319614</v>
      </c>
    </row>
    <row r="12680" spans="1:2" x14ac:dyDescent="0.25">
      <c r="A12680">
        <f ca="1">31205.8608566389*(((RANDBETWEEN(3800,4910))))</f>
        <v>121827680.78431846</v>
      </c>
      <c r="B12680">
        <v>154429202.00361642</v>
      </c>
    </row>
    <row r="12681" spans="1:2" x14ac:dyDescent="0.25">
      <c r="A12681">
        <f ca="1">37665.8676797676*(((RANDBETWEEN(3800,4910))))</f>
        <v>174468299.09268373</v>
      </c>
      <c r="B12681">
        <v>147869108.21312791</v>
      </c>
    </row>
    <row r="12682" spans="1:2" x14ac:dyDescent="0.25">
      <c r="A12682">
        <f ca="1">27057.477556412*(((RANDBETWEEN(3800,4910))))</f>
        <v>107824048.06230173</v>
      </c>
      <c r="B12682">
        <v>192334933.91680825</v>
      </c>
    </row>
    <row r="12683" spans="1:2" x14ac:dyDescent="0.25">
      <c r="A12683">
        <f ca="1">29616.7700670573*(((RANDBETWEEN(3800,4910))))</f>
        <v>122139559.75654435</v>
      </c>
      <c r="B12683">
        <v>194594376.71541494</v>
      </c>
    </row>
    <row r="12684" spans="1:2" x14ac:dyDescent="0.25">
      <c r="A12684">
        <f ca="1">28752.5305821363*(((RANDBETWEEN(3800,4910))))</f>
        <v>115498915.34844148</v>
      </c>
      <c r="B12684">
        <v>147402035.58109891</v>
      </c>
    </row>
    <row r="12685" spans="1:2" x14ac:dyDescent="0.25">
      <c r="A12685">
        <f ca="1">36242.3146755284*(((RANDBETWEEN(3800,4910))))</f>
        <v>153051294.87475628</v>
      </c>
      <c r="B12685">
        <v>196226559.53964809</v>
      </c>
    </row>
    <row r="12686" spans="1:2" x14ac:dyDescent="0.25">
      <c r="A12686">
        <f ca="1">27880.5668492214*(((RANDBETWEEN(3800,4910))))</f>
        <v>131150186.45873736</v>
      </c>
      <c r="B12686">
        <v>147251082.2107498</v>
      </c>
    </row>
    <row r="12687" spans="1:2" x14ac:dyDescent="0.25">
      <c r="A12687">
        <f ca="1">30183.3859509411*(((RANDBETWEEN(3800,4910))))</f>
        <v>124144266.41622066</v>
      </c>
      <c r="B12687">
        <v>158717287.94764325</v>
      </c>
    </row>
    <row r="12688" spans="1:2" x14ac:dyDescent="0.25">
      <c r="A12688">
        <f ca="1">36892.1432396984*(((RANDBETWEEN(3800,4910))))</f>
        <v>166531134.58399874</v>
      </c>
      <c r="B12688">
        <v>152614747.71342182</v>
      </c>
    </row>
    <row r="12689" spans="1:2" x14ac:dyDescent="0.25">
      <c r="A12689">
        <f ca="1">30139.7633857902*(((RANDBETWEEN(3800,4910))))</f>
        <v>122307159.81953664</v>
      </c>
      <c r="B12689">
        <v>175254080.02320647</v>
      </c>
    </row>
    <row r="12690" spans="1:2" x14ac:dyDescent="0.25">
      <c r="A12690">
        <f ca="1">29584.3240022659*(((RANDBETWEEN(3800,4910))))</f>
        <v>127981785.6338024</v>
      </c>
      <c r="B12690">
        <v>157797350.53565791</v>
      </c>
    </row>
    <row r="12691" spans="1:2" x14ac:dyDescent="0.25">
      <c r="A12691">
        <f ca="1">30927.3507171667*(((RANDBETWEEN(3800,4910))))</f>
        <v>146750279.1529558</v>
      </c>
      <c r="B12691">
        <v>195414166.48554879</v>
      </c>
    </row>
    <row r="12692" spans="1:2" x14ac:dyDescent="0.25">
      <c r="A12692">
        <f ca="1">31883.0586704502*(((RANDBETWEEN(3800,4910))))</f>
        <v>127564117.74047123</v>
      </c>
      <c r="B12692">
        <v>165686754.99711943</v>
      </c>
    </row>
    <row r="12693" spans="1:2" x14ac:dyDescent="0.25">
      <c r="A12693">
        <f ca="1">39183.2107091737*(((RANDBETWEEN(3800,4910))))</f>
        <v>187178197.55772299</v>
      </c>
      <c r="B12693">
        <v>167458764.32493451</v>
      </c>
    </row>
    <row r="12694" spans="1:2" x14ac:dyDescent="0.25">
      <c r="A12694">
        <f ca="1">32861.8346888168*(((RANDBETWEEN(3800,4910))))</f>
        <v>141470198.33535641</v>
      </c>
      <c r="B12694">
        <v>184248481.4774884</v>
      </c>
    </row>
    <row r="12695" spans="1:2" x14ac:dyDescent="0.25">
      <c r="A12695">
        <f ca="1">32892.3349759609*(((RANDBETWEEN(3800,4910))))</f>
        <v>159133116.61369887</v>
      </c>
      <c r="B12695">
        <v>149941838.13692799</v>
      </c>
    </row>
    <row r="12696" spans="1:2" x14ac:dyDescent="0.25">
      <c r="A12696">
        <f ca="1">31689.7559991073*(((RANDBETWEEN(3800,4910))))</f>
        <v>151920690.25972039</v>
      </c>
      <c r="B12696">
        <v>149008874.04126188</v>
      </c>
    </row>
    <row r="12697" spans="1:2" x14ac:dyDescent="0.25">
      <c r="A12697">
        <f ca="1">33037.7991164519*(((RANDBETWEEN(3800,4910))))</f>
        <v>133274481.63576677</v>
      </c>
      <c r="B12697">
        <v>162579465.15826383</v>
      </c>
    </row>
    <row r="12698" spans="1:2" x14ac:dyDescent="0.25">
      <c r="A12698">
        <f ca="1">31058.9330337725*(((RANDBETWEEN(3800,4910))))</f>
        <v>132062583.25960073</v>
      </c>
      <c r="B12698">
        <v>199459844.02433729</v>
      </c>
    </row>
    <row r="12699" spans="1:2" x14ac:dyDescent="0.25">
      <c r="A12699">
        <f ca="1">34701.6195587129*(((RANDBETWEEN(3800,4910))))</f>
        <v>141304994.84307876</v>
      </c>
      <c r="B12699">
        <v>187269119.51326197</v>
      </c>
    </row>
    <row r="12700" spans="1:2" x14ac:dyDescent="0.25">
      <c r="A12700">
        <f ca="1">38367.0795230092*(((RANDBETWEEN(3800,4910))))</f>
        <v>171002073.4340522</v>
      </c>
      <c r="B12700">
        <v>152163025.14592627</v>
      </c>
    </row>
    <row r="12701" spans="1:2" x14ac:dyDescent="0.25">
      <c r="A12701">
        <f ca="1">32625.297503566*(((RANDBETWEEN(3800,4910))))</f>
        <v>126259901.33880039</v>
      </c>
      <c r="B12701">
        <v>149862276.54020002</v>
      </c>
    </row>
    <row r="12702" spans="1:2" x14ac:dyDescent="0.25">
      <c r="A12702">
        <f ca="1">31294.5878952464*(((RANDBETWEEN(3800,4910))))</f>
        <v>135881100.64115974</v>
      </c>
      <c r="B12702">
        <v>164679103.28454173</v>
      </c>
    </row>
    <row r="12703" spans="1:2" x14ac:dyDescent="0.25">
      <c r="A12703">
        <f ca="1">28958.1152536033*(((RANDBETWEEN(3800,4910))))</f>
        <v>125388639.04810236</v>
      </c>
      <c r="B12703">
        <v>161367696.48726952</v>
      </c>
    </row>
    <row r="12704" spans="1:2" x14ac:dyDescent="0.25">
      <c r="A12704">
        <f ca="1">36490.1309835274*(((RANDBETWEEN(3800,4910))))</f>
        <v>178765151.68830058</v>
      </c>
      <c r="B12704">
        <v>144355841.23638853</v>
      </c>
    </row>
    <row r="12705" spans="1:2" x14ac:dyDescent="0.25">
      <c r="A12705">
        <f ca="1">36615.3684019878*(((RANDBETWEEN(3800,4910))))</f>
        <v>162425774.23121801</v>
      </c>
      <c r="B12705">
        <v>165686897.63161349</v>
      </c>
    </row>
    <row r="12706" spans="1:2" x14ac:dyDescent="0.25">
      <c r="A12706">
        <f ca="1">32942.8360531999*(((RANDBETWEEN(3800,4910))))</f>
        <v>159970411.87433872</v>
      </c>
      <c r="B12706">
        <v>167634756.93874037</v>
      </c>
    </row>
    <row r="12707" spans="1:2" x14ac:dyDescent="0.25">
      <c r="A12707">
        <f ca="1">31420.6284640618*(((RANDBETWEEN(3800,4910))))</f>
        <v>123388807.9783708</v>
      </c>
      <c r="B12707">
        <v>172169103.63610509</v>
      </c>
    </row>
    <row r="12708" spans="1:2" x14ac:dyDescent="0.25">
      <c r="A12708">
        <f ca="1">37779.1171660583*(((RANDBETWEEN(3800,4910))))</f>
        <v>177788525.38347018</v>
      </c>
      <c r="B12708">
        <v>162895951.20340303</v>
      </c>
    </row>
    <row r="12709" spans="1:2" x14ac:dyDescent="0.25">
      <c r="A12709">
        <f ca="1">40723.7749330349*(((RANDBETWEEN(3800,4910))))</f>
        <v>198935640.54787529</v>
      </c>
      <c r="B12709">
        <v>168934972.65942651</v>
      </c>
    </row>
    <row r="12710" spans="1:2" x14ac:dyDescent="0.25">
      <c r="A12710">
        <f ca="1">31938.8983519366*(((RANDBETWEEN(3800,4910))))</f>
        <v>146950871.31726018</v>
      </c>
      <c r="B12710">
        <v>159544004.6113466</v>
      </c>
    </row>
    <row r="12711" spans="1:2" x14ac:dyDescent="0.25">
      <c r="A12711">
        <f ca="1">37246.1397886648*(((RANDBETWEEN(3800,4910))))</f>
        <v>176397718.03911632</v>
      </c>
      <c r="B12711">
        <v>151114195.19980869</v>
      </c>
    </row>
    <row r="12712" spans="1:2" x14ac:dyDescent="0.25">
      <c r="A12712">
        <f ca="1">30097.257468839*(((RANDBETWEEN(3800,4910))))</f>
        <v>123489047.39464632</v>
      </c>
      <c r="B12712">
        <v>160677353.84101173</v>
      </c>
    </row>
    <row r="12713" spans="1:2" x14ac:dyDescent="0.25">
      <c r="A12713">
        <f ca="1">29294.3751369644*(((RANDBETWEEN(3800,4910))))</f>
        <v>127196176.84469962</v>
      </c>
      <c r="B12713">
        <v>183413164.3692857</v>
      </c>
    </row>
    <row r="12714" spans="1:2" x14ac:dyDescent="0.25">
      <c r="A12714">
        <f ca="1">31596.8303417061*(((RANDBETWEEN(3800,4910))))</f>
        <v>133749382.83644187</v>
      </c>
      <c r="B12714">
        <v>148204945.20750162</v>
      </c>
    </row>
    <row r="12715" spans="1:2" x14ac:dyDescent="0.25">
      <c r="A12715">
        <f ca="1">33075.4619645271*(((RANDBETWEEN(3800,4910))))</f>
        <v>154727011.07005781</v>
      </c>
      <c r="B12715">
        <v>169264414.47828823</v>
      </c>
    </row>
    <row r="12716" spans="1:2" x14ac:dyDescent="0.25">
      <c r="A12716">
        <f ca="1">31079.2162490632*(((RANDBETWEEN(3800,4910))))</f>
        <v>146227712.45184249</v>
      </c>
      <c r="B12716">
        <v>152416859.65275055</v>
      </c>
    </row>
    <row r="12717" spans="1:2" x14ac:dyDescent="0.25">
      <c r="A12717">
        <f ca="1">31545.8642304322*(((RANDBETWEEN(3800,4910))))</f>
        <v>124953168.21674195</v>
      </c>
      <c r="B12717">
        <v>182979845.89414164</v>
      </c>
    </row>
    <row r="12718" spans="1:2" x14ac:dyDescent="0.25">
      <c r="A12718">
        <f ca="1">38013.4438576834*(((RANDBETWEEN(3800,4910))))</f>
        <v>163913969.91433063</v>
      </c>
      <c r="B12718">
        <v>188237710.24348515</v>
      </c>
    </row>
    <row r="12719" spans="1:2" x14ac:dyDescent="0.25">
      <c r="A12719">
        <f ca="1">38305.8062221729*(((RANDBETWEEN(3800,4910))))</f>
        <v>162837982.25045702</v>
      </c>
      <c r="B12719">
        <v>186362861.21872705</v>
      </c>
    </row>
    <row r="12720" spans="1:2" x14ac:dyDescent="0.25">
      <c r="A12720">
        <f ca="1">30461.4167646862*(((RANDBETWEEN(3800,4910))))</f>
        <v>131319167.672562</v>
      </c>
      <c r="B12720">
        <v>182107036.92546493</v>
      </c>
    </row>
    <row r="12721" spans="1:2" x14ac:dyDescent="0.25">
      <c r="A12721">
        <f ca="1">29705.3351405675*(((RANDBETWEEN(3800,4910))))</f>
        <v>138931852.4524343</v>
      </c>
      <c r="B12721">
        <v>161247814.54945958</v>
      </c>
    </row>
    <row r="12722" spans="1:2" x14ac:dyDescent="0.25">
      <c r="A12722">
        <f ca="1">31163.1287192116*(((RANDBETWEEN(3800,4910))))</f>
        <v>144098307.19763464</v>
      </c>
      <c r="B12722">
        <v>166170620.94323134</v>
      </c>
    </row>
    <row r="12723" spans="1:2" x14ac:dyDescent="0.25">
      <c r="A12723">
        <f ca="1">29819.0762778907*(((RANDBETWEEN(3800,4910))))</f>
        <v>119514857.72178586</v>
      </c>
      <c r="B12723">
        <v>157468453.88254333</v>
      </c>
    </row>
    <row r="12724" spans="1:2" x14ac:dyDescent="0.25">
      <c r="A12724">
        <f ca="1">32228.1725114463*(((RANDBETWEEN(3800,4910))))</f>
        <v>124110692.34157972</v>
      </c>
      <c r="B12724">
        <v>199293309.59657031</v>
      </c>
    </row>
    <row r="12725" spans="1:2" x14ac:dyDescent="0.25">
      <c r="A12725">
        <f ca="1">32065.5990595733*(((RANDBETWEEN(3800,4910))))</f>
        <v>139966339.89503747</v>
      </c>
      <c r="B12725">
        <v>169616885.73580462</v>
      </c>
    </row>
    <row r="12726" spans="1:2" x14ac:dyDescent="0.25">
      <c r="A12726">
        <f ca="1">35980.7777901331*(((RANDBETWEEN(3800,4910))))</f>
        <v>150039843.38485509</v>
      </c>
      <c r="B12726">
        <v>187947286.07855093</v>
      </c>
    </row>
    <row r="12727" spans="1:2" x14ac:dyDescent="0.25">
      <c r="A12727">
        <f ca="1">40903.8972414327*(((RANDBETWEEN(3800,4910))))</f>
        <v>157111869.3043429</v>
      </c>
      <c r="B12727">
        <v>165981207.03715217</v>
      </c>
    </row>
    <row r="12728" spans="1:2" x14ac:dyDescent="0.25">
      <c r="A12728">
        <f ca="1">30681.8747430459*(((RANDBETWEEN(3800,4910))))</f>
        <v>144511630.03974602</v>
      </c>
      <c r="B12728">
        <v>173132421.4249025</v>
      </c>
    </row>
    <row r="12729" spans="1:2" x14ac:dyDescent="0.25">
      <c r="A12729">
        <f ca="1">35931.0540357189*(((RANDBETWEEN(3800,4910))))</f>
        <v>150802633.78791207</v>
      </c>
      <c r="B12729">
        <v>182448732.91790271</v>
      </c>
    </row>
    <row r="12730" spans="1:2" x14ac:dyDescent="0.25">
      <c r="A12730">
        <f ca="1">31507.9314116174*(((RANDBETWEEN(3800,4910))))</f>
        <v>127292042.90293425</v>
      </c>
      <c r="B12730">
        <v>150929742.76212284</v>
      </c>
    </row>
    <row r="12731" spans="1:2" x14ac:dyDescent="0.25">
      <c r="A12731">
        <f ca="1">33452.594459983*(((RANDBETWEEN(3800,4910))))</f>
        <v>160739716.38021857</v>
      </c>
      <c r="B12731">
        <v>168289858.4023709</v>
      </c>
    </row>
    <row r="12732" spans="1:2" x14ac:dyDescent="0.25">
      <c r="A12732">
        <f ca="1">30735.9118500699*(((RANDBETWEEN(3800,4910))))</f>
        <v>148300774.67658749</v>
      </c>
      <c r="B12732">
        <v>180305827.82089216</v>
      </c>
    </row>
    <row r="12733" spans="1:2" x14ac:dyDescent="0.25">
      <c r="A12733">
        <f ca="1">33438.4713839271*(((RANDBETWEEN(3800,4910))))</f>
        <v>134255462.60646722</v>
      </c>
      <c r="B12733">
        <v>166645626.8918795</v>
      </c>
    </row>
    <row r="12734" spans="1:2" x14ac:dyDescent="0.25">
      <c r="A12734">
        <f ca="1">30947.2311372287*(((RANDBETWEEN(3800,4910))))</f>
        <v>127719222.90334298</v>
      </c>
      <c r="B12734">
        <v>200118572.23115149</v>
      </c>
    </row>
    <row r="12735" spans="1:2" x14ac:dyDescent="0.25">
      <c r="A12735">
        <f ca="1">31819.7581242685*(((RANDBETWEEN(3800,4910))))</f>
        <v>143061632.52671131</v>
      </c>
      <c r="B12735">
        <v>158804543.38339904</v>
      </c>
    </row>
    <row r="12736" spans="1:2" x14ac:dyDescent="0.25">
      <c r="A12736">
        <f ca="1">30864.1522652021*(((RANDBETWEEN(3800,4910))))</f>
        <v>147191142.15274867</v>
      </c>
      <c r="B12736">
        <v>146527755.78420573</v>
      </c>
    </row>
    <row r="12737" spans="1:2" x14ac:dyDescent="0.25">
      <c r="A12737">
        <f ca="1">31340.6858824056*(((RANDBETWEEN(3800,4910))))</f>
        <v>144574583.97553712</v>
      </c>
      <c r="B12737">
        <v>143125401.18881789</v>
      </c>
    </row>
    <row r="12738" spans="1:2" x14ac:dyDescent="0.25">
      <c r="A12738">
        <f ca="1">40723.2960440428*(((RANDBETWEEN(3800,4910))))</f>
        <v>166110324.56365046</v>
      </c>
      <c r="B12738">
        <v>155894185.8460255</v>
      </c>
    </row>
    <row r="12739" spans="1:2" x14ac:dyDescent="0.25">
      <c r="A12739">
        <f ca="1">39802.784282379*(((RANDBETWEEN(3800,4910))))</f>
        <v>160843051.28509349</v>
      </c>
      <c r="B12739">
        <v>163757117.40310222</v>
      </c>
    </row>
    <row r="12740" spans="1:2" x14ac:dyDescent="0.25">
      <c r="A12740">
        <f ca="1">32280.4563910839*(((RANDBETWEEN(3800,4910))))</f>
        <v>125474133.99214293</v>
      </c>
      <c r="B12740">
        <v>147052779.3583684</v>
      </c>
    </row>
    <row r="12741" spans="1:2" x14ac:dyDescent="0.25">
      <c r="A12741">
        <f ca="1">36573.467718113*(((RANDBETWEEN(3800,4910))))</f>
        <v>143441140.39043909</v>
      </c>
      <c r="B12741">
        <v>186454355.1352554</v>
      </c>
    </row>
    <row r="12742" spans="1:2" x14ac:dyDescent="0.25">
      <c r="A12742">
        <f ca="1">38260.7082950627*(((RANDBETWEEN(3800,4910))))</f>
        <v>165515824.0844411</v>
      </c>
      <c r="B12742">
        <v>171889865.54644397</v>
      </c>
    </row>
    <row r="12743" spans="1:2" x14ac:dyDescent="0.25">
      <c r="A12743">
        <f ca="1">29987.4643183177*(((RANDBETWEEN(3800,4910))))</f>
        <v>142620380.29791901</v>
      </c>
      <c r="B12743">
        <v>158621319.25689375</v>
      </c>
    </row>
    <row r="12744" spans="1:2" x14ac:dyDescent="0.25">
      <c r="A12744">
        <f ca="1">30981.8125836358*(((RANDBETWEEN(3800,4910))))</f>
        <v>141803756.19530088</v>
      </c>
      <c r="B12744">
        <v>145521753.75893253</v>
      </c>
    </row>
    <row r="12745" spans="1:2" x14ac:dyDescent="0.25">
      <c r="A12745">
        <f ca="1">30661.3624002596*(((RANDBETWEEN(3800,4910))))</f>
        <v>123503967.74824569</v>
      </c>
      <c r="B12745">
        <v>156249421.11275131</v>
      </c>
    </row>
    <row r="12746" spans="1:2" x14ac:dyDescent="0.25">
      <c r="A12746">
        <f ca="1">28009.1552874518*(((RANDBETWEEN(3800,4910))))</f>
        <v>122848155.09076381</v>
      </c>
      <c r="B12746">
        <v>175092862.49400774</v>
      </c>
    </row>
    <row r="12747" spans="1:2" x14ac:dyDescent="0.25">
      <c r="A12747">
        <f ca="1">34393.409511239*(((RANDBETWEEN(3800,4910))))</f>
        <v>145621695.87058586</v>
      </c>
      <c r="B12747">
        <v>147874325.12931231</v>
      </c>
    </row>
    <row r="12748" spans="1:2" x14ac:dyDescent="0.25">
      <c r="A12748">
        <f ca="1">32261.6090271645*(((RANDBETWEEN(3800,4910))))</f>
        <v>142047864.5466055</v>
      </c>
      <c r="B12748">
        <v>195458646.72572368</v>
      </c>
    </row>
    <row r="12749" spans="1:2" x14ac:dyDescent="0.25">
      <c r="A12749">
        <f ca="1">34315.031205163*(((RANDBETWEEN(3800,4910))))</f>
        <v>137122864.69583124</v>
      </c>
      <c r="B12749">
        <v>178543453.07613245</v>
      </c>
    </row>
    <row r="12750" spans="1:2" x14ac:dyDescent="0.25">
      <c r="A12750">
        <f ca="1">33026.5893396981*(((RANDBETWEEN(3800,4910))))</f>
        <v>149247157.22609568</v>
      </c>
      <c r="B12750">
        <v>169027699.46029621</v>
      </c>
    </row>
    <row r="12751" spans="1:2" x14ac:dyDescent="0.25">
      <c r="A12751">
        <f ca="1">33670.6389297524*(((RANDBETWEEN(3800,4910))))</f>
        <v>139396445.16917479</v>
      </c>
      <c r="B12751">
        <v>198077587.77711269</v>
      </c>
    </row>
    <row r="12752" spans="1:2" x14ac:dyDescent="0.25">
      <c r="A12752">
        <f ca="1">30871.8401118065*(((RANDBETWEEN(3800,4910))))</f>
        <v>148678781.97845992</v>
      </c>
      <c r="B12752">
        <v>144312447.70852122</v>
      </c>
    </row>
    <row r="12753" spans="1:2" x14ac:dyDescent="0.25">
      <c r="A12753">
        <f ca="1">32957.7497654628*(((RANDBETWEEN(3800,4910))))</f>
        <v>130578604.57076374</v>
      </c>
      <c r="B12753">
        <v>172647511.99725631</v>
      </c>
    </row>
    <row r="12754" spans="1:2" x14ac:dyDescent="0.25">
      <c r="A12754">
        <f ca="1">29612.5654362934*(((RANDBETWEEN(3800,4910))))</f>
        <v>141222324.56568301</v>
      </c>
      <c r="B12754">
        <v>167238069.18898934</v>
      </c>
    </row>
    <row r="12755" spans="1:2" x14ac:dyDescent="0.25">
      <c r="A12755">
        <f ca="1">39914.9919754031*(((RANDBETWEEN(3800,4910))))</f>
        <v>177102819.39486349</v>
      </c>
      <c r="B12755">
        <v>166910851.59435445</v>
      </c>
    </row>
    <row r="12756" spans="1:2" x14ac:dyDescent="0.25">
      <c r="A12756">
        <f ca="1">32972.6056954075*(((RANDBETWEEN(3800,4910))))</f>
        <v>156290150.99623135</v>
      </c>
      <c r="B12756">
        <v>179813106.01717776</v>
      </c>
    </row>
    <row r="12757" spans="1:2" x14ac:dyDescent="0.25">
      <c r="A12757">
        <f ca="1">31062.5050187105*(((RANDBETWEEN(3800,4910))))</f>
        <v>130369333.56352784</v>
      </c>
      <c r="B12757">
        <v>155275483.70690411</v>
      </c>
    </row>
    <row r="12758" spans="1:2" x14ac:dyDescent="0.25">
      <c r="A12758">
        <f ca="1">39493.7797736551*(((RANDBETWEEN(3800,4910))))</f>
        <v>160542214.77990791</v>
      </c>
      <c r="B12758">
        <v>158680707.31560275</v>
      </c>
    </row>
    <row r="12759" spans="1:2" x14ac:dyDescent="0.25">
      <c r="A12759">
        <f ca="1">31048.6307544345*(((RANDBETWEEN(3800,4910))))</f>
        <v>132546604.69068106</v>
      </c>
      <c r="B12759">
        <v>144120459.94912678</v>
      </c>
    </row>
    <row r="12760" spans="1:2" x14ac:dyDescent="0.25">
      <c r="A12760">
        <f ca="1">30272.8284258813*(((RANDBETWEEN(3800,4910))))</f>
        <v>127902700.09934868</v>
      </c>
      <c r="B12760">
        <v>162304868.91128436</v>
      </c>
    </row>
    <row r="12761" spans="1:2" x14ac:dyDescent="0.25">
      <c r="A12761">
        <f ca="1">33091.5302852828*(((RANDBETWEEN(3800,4910))))</f>
        <v>146959485.99694085</v>
      </c>
      <c r="B12761">
        <v>158056820.48219955</v>
      </c>
    </row>
    <row r="12762" spans="1:2" x14ac:dyDescent="0.25">
      <c r="A12762">
        <f ca="1">39738.3621556481*(((RANDBETWEEN(3800,4910))))</f>
        <v>165947400.36198634</v>
      </c>
      <c r="B12762">
        <v>184303577.05152947</v>
      </c>
    </row>
    <row r="12763" spans="1:2" x14ac:dyDescent="0.25">
      <c r="A12763">
        <f ca="1">32682.3546835297*(((RANDBETWEEN(3800,4910))))</f>
        <v>126186571.43310802</v>
      </c>
      <c r="B12763">
        <v>198328330.42718551</v>
      </c>
    </row>
    <row r="12764" spans="1:2" x14ac:dyDescent="0.25">
      <c r="A12764">
        <f ca="1">35908.6377937523*(((RANDBETWEEN(3800,4910))))</f>
        <v>172684639.15015492</v>
      </c>
      <c r="B12764">
        <v>186378377.75591737</v>
      </c>
    </row>
    <row r="12765" spans="1:2" x14ac:dyDescent="0.25">
      <c r="A12765">
        <f ca="1">41059.2692612024*(((RANDBETWEEN(3800,4910))))</f>
        <v>189406409.10192648</v>
      </c>
      <c r="B12765">
        <v>187339245.32239902</v>
      </c>
    </row>
    <row r="12766" spans="1:2" x14ac:dyDescent="0.25">
      <c r="A12766">
        <f ca="1">39925.340129862*(((RANDBETWEEN(3800,4910))))</f>
        <v>168804338.06905672</v>
      </c>
      <c r="B12766">
        <v>183961033.91788357</v>
      </c>
    </row>
    <row r="12767" spans="1:2" x14ac:dyDescent="0.25">
      <c r="A12767">
        <f ca="1">31264.6767830439*(((RANDBETWEEN(3800,4910))))</f>
        <v>138377459.44175228</v>
      </c>
      <c r="B12767">
        <v>146628940.42333969</v>
      </c>
    </row>
    <row r="12768" spans="1:2" x14ac:dyDescent="0.25">
      <c r="A12768">
        <f ca="1">26962.2910944946*(((RANDBETWEEN(3800,4910))))</f>
        <v>115695191.08647613</v>
      </c>
      <c r="B12768">
        <v>181514498.42701232</v>
      </c>
    </row>
    <row r="12769" spans="1:2" x14ac:dyDescent="0.25">
      <c r="A12769">
        <f ca="1">32928.926518437*(((RANDBETWEEN(3800,4910))))</f>
        <v>134086588.7830755</v>
      </c>
      <c r="B12769">
        <v>157109040.11690408</v>
      </c>
    </row>
    <row r="12770" spans="1:2" x14ac:dyDescent="0.25">
      <c r="A12770">
        <f ca="1">40402.0531002141*(((RANDBETWEEN(3800,4910))))</f>
        <v>177122600.79133865</v>
      </c>
      <c r="B12770">
        <v>185253143.30538684</v>
      </c>
    </row>
    <row r="12771" spans="1:2" x14ac:dyDescent="0.25">
      <c r="A12771">
        <f ca="1">32889.7369659675*(((RANDBETWEEN(3800,4910))))</f>
        <v>144221496.59576726</v>
      </c>
      <c r="B12771">
        <v>159909449.93818009</v>
      </c>
    </row>
    <row r="12772" spans="1:2" x14ac:dyDescent="0.25">
      <c r="A12772">
        <f ca="1">37665.7231511849*(((RANDBETWEEN(3800,4910))))</f>
        <v>182603425.83694437</v>
      </c>
      <c r="B12772">
        <v>182437986.02075869</v>
      </c>
    </row>
    <row r="12773" spans="1:2" x14ac:dyDescent="0.25">
      <c r="A12773">
        <f ca="1">37293.5032295373*(((RANDBETWEEN(3800,4910))))</f>
        <v>156856474.58343405</v>
      </c>
      <c r="B12773">
        <v>195079106.32312059</v>
      </c>
    </row>
    <row r="12774" spans="1:2" x14ac:dyDescent="0.25">
      <c r="A12774">
        <f ca="1">29789.9937399155*(((RANDBETWEEN(3800,4910))))</f>
        <v>127590543.18805802</v>
      </c>
      <c r="B12774">
        <v>199102474.05193725</v>
      </c>
    </row>
    <row r="12775" spans="1:2" x14ac:dyDescent="0.25">
      <c r="A12775">
        <f ca="1">31924.2577315258*(((RANDBETWEEN(3800,4910))))</f>
        <v>149341677.66807771</v>
      </c>
      <c r="B12775">
        <v>160986001.68256959</v>
      </c>
    </row>
    <row r="12776" spans="1:2" x14ac:dyDescent="0.25">
      <c r="A12776">
        <f ca="1">30271.171806273*(((RANDBETWEEN(3800,4910))))</f>
        <v>130166038.76697388</v>
      </c>
      <c r="B12776">
        <v>146624950.87570778</v>
      </c>
    </row>
    <row r="12777" spans="1:2" x14ac:dyDescent="0.25">
      <c r="A12777">
        <f ca="1">31112.806290642*(((RANDBETWEEN(3800,4910))))</f>
        <v>121308831.72721319</v>
      </c>
      <c r="B12777">
        <v>150708178.3007482</v>
      </c>
    </row>
    <row r="12778" spans="1:2" x14ac:dyDescent="0.25">
      <c r="A12778">
        <f ca="1">32293.0623880306*(((RANDBETWEEN(3800,4910))))</f>
        <v>136373602.46465302</v>
      </c>
      <c r="B12778">
        <v>181881955.97925597</v>
      </c>
    </row>
    <row r="12779" spans="1:2" x14ac:dyDescent="0.25">
      <c r="A12779">
        <f ca="1">30002.1513176959*(((RANDBETWEEN(3800,4910))))</f>
        <v>122228764.4682931</v>
      </c>
      <c r="B12779">
        <v>160592538.31612837</v>
      </c>
    </row>
    <row r="12780" spans="1:2" x14ac:dyDescent="0.25">
      <c r="A12780">
        <f ca="1">31847.9219682887*(((RANDBETWEEN(3800,4910))))</f>
        <v>152456002.46219823</v>
      </c>
      <c r="B12780">
        <v>172222350.12737373</v>
      </c>
    </row>
    <row r="12781" spans="1:2" x14ac:dyDescent="0.25">
      <c r="A12781">
        <f ca="1">30691.042234502*(((RANDBETWEEN(3800,4910))))</f>
        <v>125495671.69687872</v>
      </c>
      <c r="B12781">
        <v>147922694.6675095</v>
      </c>
    </row>
    <row r="12782" spans="1:2" x14ac:dyDescent="0.25">
      <c r="A12782">
        <f ca="1">33398.695453918*(((RANDBETWEEN(3800,4910))))</f>
        <v>159244979.92428112</v>
      </c>
      <c r="B12782">
        <v>155969526.43618315</v>
      </c>
    </row>
    <row r="12783" spans="1:2" x14ac:dyDescent="0.25">
      <c r="A12783">
        <f ca="1">29981.1932493122*(((RANDBETWEEN(3800,4910))))</f>
        <v>132396949.38896281</v>
      </c>
      <c r="B12783">
        <v>195190175.39468303</v>
      </c>
    </row>
    <row r="12784" spans="1:2" x14ac:dyDescent="0.25">
      <c r="A12784">
        <f ca="1">30558.9958407029*(((RANDBETWEEN(3800,4910))))</f>
        <v>123244430.22555485</v>
      </c>
      <c r="B12784">
        <v>149600423.17986715</v>
      </c>
    </row>
    <row r="12785" spans="1:2" x14ac:dyDescent="0.25">
      <c r="A12785">
        <f ca="1">32361.7017014644*(((RANDBETWEEN(3800,4910))))</f>
        <v>150643721.42031682</v>
      </c>
      <c r="B12785">
        <v>157029572.40838149</v>
      </c>
    </row>
    <row r="12786" spans="1:2" x14ac:dyDescent="0.25">
      <c r="A12786">
        <f ca="1">32529.3130860668*(((RANDBETWEEN(3800,4910))))</f>
        <v>141860334.36833751</v>
      </c>
      <c r="B12786">
        <v>195971541.18040097</v>
      </c>
    </row>
    <row r="12787" spans="1:2" x14ac:dyDescent="0.25">
      <c r="A12787">
        <f ca="1">31788.4368051242*(((RANDBETWEEN(3800,4910))))</f>
        <v>149723537.352135</v>
      </c>
      <c r="B12787">
        <v>149756689.30882427</v>
      </c>
    </row>
    <row r="12788" spans="1:2" x14ac:dyDescent="0.25">
      <c r="A12788">
        <f ca="1">34250.7569900525*(((RANDBETWEEN(3800,4910))))</f>
        <v>159574276.81665459</v>
      </c>
      <c r="B12788">
        <v>170068425.97617471</v>
      </c>
    </row>
    <row r="12789" spans="1:2" x14ac:dyDescent="0.25">
      <c r="A12789">
        <f ca="1">39469.5610027628*(((RANDBETWEEN(3800,4910))))</f>
        <v>170469033.97093239</v>
      </c>
      <c r="B12789">
        <v>189445174.9242526</v>
      </c>
    </row>
    <row r="12790" spans="1:2" x14ac:dyDescent="0.25">
      <c r="A12790">
        <f ca="1">41353.8348492334*(((RANDBETWEEN(3800,4910))))</f>
        <v>191633670.69134751</v>
      </c>
      <c r="B12790">
        <v>162555807.13957489</v>
      </c>
    </row>
    <row r="12791" spans="1:2" x14ac:dyDescent="0.25">
      <c r="A12791">
        <f ca="1">32594.1180875557*(((RANDBETWEEN(3800,4910))))</f>
        <v>156810302.11923063</v>
      </c>
      <c r="B12791">
        <v>151228291.6467326</v>
      </c>
    </row>
    <row r="12792" spans="1:2" x14ac:dyDescent="0.25">
      <c r="A12792">
        <f ca="1">30339.1430211841*(((RANDBETWEEN(3800,4910))))</f>
        <v>121568946.08588454</v>
      </c>
      <c r="B12792">
        <v>157452295.52244189</v>
      </c>
    </row>
    <row r="12793" spans="1:2" x14ac:dyDescent="0.25">
      <c r="A12793">
        <f ca="1">33005.0839369732*(((RANDBETWEEN(3800,4910))))</f>
        <v>136476022.07938403</v>
      </c>
      <c r="B12793">
        <v>180425948.57674244</v>
      </c>
    </row>
    <row r="12794" spans="1:2" x14ac:dyDescent="0.25">
      <c r="A12794">
        <f ca="1">29939.5804660197*(((RANDBETWEEN(3800,4910))))</f>
        <v>138829834.62093335</v>
      </c>
      <c r="B12794">
        <v>157607459.95302245</v>
      </c>
    </row>
    <row r="12795" spans="1:2" x14ac:dyDescent="0.25">
      <c r="A12795">
        <f ca="1">31212.1870831486*(((RANDBETWEEN(3800,4910))))</f>
        <v>131059973.56214082</v>
      </c>
      <c r="B12795">
        <v>161878965.30537301</v>
      </c>
    </row>
    <row r="12796" spans="1:2" x14ac:dyDescent="0.25">
      <c r="A12796">
        <f ca="1">28053.1090784957*(((RANDBETWEEN(3800,4910))))</f>
        <v>107864204.40681578</v>
      </c>
      <c r="B12796">
        <v>146255949.42767119</v>
      </c>
    </row>
    <row r="12797" spans="1:2" x14ac:dyDescent="0.25">
      <c r="A12797">
        <f ca="1">41393.6454425242*(((RANDBETWEEN(3800,4910))))</f>
        <v>187554607.50007713</v>
      </c>
      <c r="B12797">
        <v>155831130.44996154</v>
      </c>
    </row>
    <row r="12798" spans="1:2" x14ac:dyDescent="0.25">
      <c r="A12798">
        <f ca="1">30718.0048835142*(((RANDBETWEEN(3800,4910))))</f>
        <v>133807629.27258793</v>
      </c>
      <c r="B12798">
        <v>169998386.51873943</v>
      </c>
    </row>
    <row r="12799" spans="1:2" x14ac:dyDescent="0.25">
      <c r="A12799">
        <f ca="1">33855.8317227605*(((RANDBETWEEN(3800,4910))))</f>
        <v>155872249.25158918</v>
      </c>
      <c r="B12799">
        <v>158518105.05186695</v>
      </c>
    </row>
    <row r="12800" spans="1:2" x14ac:dyDescent="0.25">
      <c r="A12800">
        <f ca="1">31970.6526251488*(((RANDBETWEEN(3800,4910))))</f>
        <v>122415628.90169474</v>
      </c>
      <c r="B12800">
        <v>152847157.54669344</v>
      </c>
    </row>
    <row r="12801" spans="1:2" x14ac:dyDescent="0.25">
      <c r="A12801">
        <f ca="1">30320.6109344304*(((RANDBETWEEN(3800,4910))))</f>
        <v>136836917.14708444</v>
      </c>
      <c r="B12801">
        <v>154235242.54023588</v>
      </c>
    </row>
    <row r="12802" spans="1:2" x14ac:dyDescent="0.25">
      <c r="A12802">
        <f ca="1">29442.1463420305*(((RANDBETWEEN(3800,4910))))</f>
        <v>120889452.88037743</v>
      </c>
      <c r="B12802">
        <v>171917846.0808419</v>
      </c>
    </row>
    <row r="12803" spans="1:2" x14ac:dyDescent="0.25">
      <c r="A12803">
        <f ca="1">31650.2214653777*(((RANDBETWEEN(3800,4910))))</f>
        <v>129765908.0080485</v>
      </c>
      <c r="B12803">
        <v>159176343.15915951</v>
      </c>
    </row>
    <row r="12804" spans="1:2" x14ac:dyDescent="0.25">
      <c r="A12804">
        <f ca="1">30584.3148981349*(((RANDBETWEEN(3800,4910))))</f>
        <v>137629417.04160693</v>
      </c>
      <c r="B12804">
        <v>159306619.70949417</v>
      </c>
    </row>
    <row r="12805" spans="1:2" x14ac:dyDescent="0.25">
      <c r="A12805">
        <f ca="1">30345.9848584031*(((RANDBETWEEN(3800,4910))))</f>
        <v>144082736.10769799</v>
      </c>
      <c r="B12805">
        <v>169878919.46132123</v>
      </c>
    </row>
    <row r="12806" spans="1:2" x14ac:dyDescent="0.25">
      <c r="A12806">
        <f ca="1">30992.9071478204*(((RANDBETWEEN(3800,4910))))</f>
        <v>119415671.24055186</v>
      </c>
      <c r="B12806">
        <v>146558428.83513564</v>
      </c>
    </row>
    <row r="12807" spans="1:2" x14ac:dyDescent="0.25">
      <c r="A12807">
        <f ca="1">29577.0350646662*(((RANDBETWEEN(3800,4910))))</f>
        <v>139662759.57535389</v>
      </c>
      <c r="B12807">
        <v>177136970.17669472</v>
      </c>
    </row>
    <row r="12808" spans="1:2" x14ac:dyDescent="0.25">
      <c r="A12808">
        <f ca="1">29702.0958318229*(((RANDBETWEEN(3800,4910))))</f>
        <v>113551112.36505896</v>
      </c>
      <c r="B12808">
        <v>176427548.77396479</v>
      </c>
    </row>
    <row r="12809" spans="1:2" x14ac:dyDescent="0.25">
      <c r="A12809">
        <f ca="1">41026.1289099571*(((RANDBETWEEN(3800,4910))))</f>
        <v>171243062.07016081</v>
      </c>
      <c r="B12809">
        <v>194751419.06466442</v>
      </c>
    </row>
    <row r="12810" spans="1:2" x14ac:dyDescent="0.25">
      <c r="A12810">
        <f ca="1">37903.9897107036*(((RANDBETWEEN(3800,4910))))</f>
        <v>185047277.76765501</v>
      </c>
      <c r="B12810">
        <v>189970578.31111947</v>
      </c>
    </row>
    <row r="12811" spans="1:2" x14ac:dyDescent="0.25">
      <c r="A12811">
        <f ca="1">37673.7835007781*(((RANDBETWEEN(3800,4910))))</f>
        <v>167045556.04245022</v>
      </c>
      <c r="B12811">
        <v>143681462.71083972</v>
      </c>
    </row>
    <row r="12812" spans="1:2" x14ac:dyDescent="0.25">
      <c r="A12812">
        <f ca="1">31860.078882466*(((RANDBETWEEN(3800,4910))))</f>
        <v>139324124.95302397</v>
      </c>
      <c r="B12812">
        <v>148336917.5124796</v>
      </c>
    </row>
    <row r="12813" spans="1:2" x14ac:dyDescent="0.25">
      <c r="A12813">
        <f ca="1">41505.1270432307*(((RANDBETWEEN(3800,4910))))</f>
        <v>160873872.41956231</v>
      </c>
      <c r="B12813">
        <v>159748713.32323754</v>
      </c>
    </row>
    <row r="12814" spans="1:2" x14ac:dyDescent="0.25">
      <c r="A12814">
        <f ca="1">30051.1756184306*(((RANDBETWEEN(3800,4910))))</f>
        <v>117890761.95110331</v>
      </c>
      <c r="B12814">
        <v>147738941.07413235</v>
      </c>
    </row>
    <row r="12815" spans="1:2" x14ac:dyDescent="0.25">
      <c r="A12815">
        <f ca="1">29117.8697499451*(((RANDBETWEEN(3800,4910))))</f>
        <v>128322451.98800813</v>
      </c>
      <c r="B12815">
        <v>179809847.3744579</v>
      </c>
    </row>
    <row r="12816" spans="1:2" x14ac:dyDescent="0.25">
      <c r="A12816">
        <f ca="1">27942.9379697263*(((RANDBETWEEN(3800,4910))))</f>
        <v>111827637.7548445</v>
      </c>
      <c r="B12816">
        <v>147669067.18921751</v>
      </c>
    </row>
    <row r="12817" spans="1:2" x14ac:dyDescent="0.25">
      <c r="A12817">
        <f ca="1">32647.9693489274*(((RANDBETWEEN(3800,4910))))</f>
        <v>150768322.45334661</v>
      </c>
      <c r="B12817">
        <v>188328573.78949207</v>
      </c>
    </row>
    <row r="12818" spans="1:2" x14ac:dyDescent="0.25">
      <c r="A12818">
        <f ca="1">30515.3096540865*(((RANDBETWEEN(3800,4910))))</f>
        <v>133626540.975245</v>
      </c>
      <c r="B12818">
        <v>145399224.72723991</v>
      </c>
    </row>
    <row r="12819" spans="1:2" x14ac:dyDescent="0.25">
      <c r="A12819">
        <f ca="1">30829.4021267467*(((RANDBETWEEN(3800,4910))))</f>
        <v>145607266.24462456</v>
      </c>
      <c r="B12819">
        <v>192110667.39259142</v>
      </c>
    </row>
    <row r="12820" spans="1:2" x14ac:dyDescent="0.25">
      <c r="A12820">
        <f ca="1">42004.4449198473*(((RANDBETWEEN(3800,4910))))</f>
        <v>159616890.69541976</v>
      </c>
      <c r="B12820">
        <v>183575085.30270416</v>
      </c>
    </row>
    <row r="12821" spans="1:2" x14ac:dyDescent="0.25">
      <c r="A12821">
        <f ca="1">36182.8863421685*(((RANDBETWEEN(3800,4910))))</f>
        <v>169625371.17208579</v>
      </c>
      <c r="B12821">
        <v>148473337.89819911</v>
      </c>
    </row>
    <row r="12822" spans="1:2" x14ac:dyDescent="0.25">
      <c r="A12822">
        <f ca="1">29375.0054262577*(((RANDBETWEEN(3800,4910))))</f>
        <v>126900023.44143341</v>
      </c>
      <c r="B12822">
        <v>185326575.07535675</v>
      </c>
    </row>
    <row r="12823" spans="1:2" x14ac:dyDescent="0.25">
      <c r="A12823">
        <f ca="1">37084.8413345492*(((RANDBETWEEN(3800,4910))))</f>
        <v>141144906.11929443</v>
      </c>
      <c r="B12823">
        <v>153713204.38057953</v>
      </c>
    </row>
    <row r="12824" spans="1:2" x14ac:dyDescent="0.25">
      <c r="A12824">
        <f ca="1">31518.7741622191*(((RANDBETWEEN(3800,4910))))</f>
        <v>129920387.09666716</v>
      </c>
      <c r="B12824">
        <v>164628035.77878335</v>
      </c>
    </row>
    <row r="12825" spans="1:2" x14ac:dyDescent="0.25">
      <c r="A12825">
        <f ca="1">33859.7712487261*(((RANDBETWEEN(3800,4910))))</f>
        <v>135709963.16489437</v>
      </c>
      <c r="B12825">
        <v>190380997.4798224</v>
      </c>
    </row>
    <row r="12826" spans="1:2" x14ac:dyDescent="0.25">
      <c r="A12826">
        <f ca="1">29457.3754729962*(((RANDBETWEEN(3800,4910))))</f>
        <v>112173685.80116946</v>
      </c>
      <c r="B12826">
        <v>164206096.97408807</v>
      </c>
    </row>
    <row r="12827" spans="1:2" x14ac:dyDescent="0.25">
      <c r="A12827">
        <f ca="1">31693.917911038*(((RANDBETWEEN(3800,4910))))</f>
        <v>145982185.89824125</v>
      </c>
      <c r="B12827">
        <v>185924304.92364413</v>
      </c>
    </row>
    <row r="12828" spans="1:2" x14ac:dyDescent="0.25">
      <c r="A12828">
        <f ca="1">33854.2381647018*(((RANDBETWEEN(3800,4910))))</f>
        <v>141443007.05212423</v>
      </c>
      <c r="B12828">
        <v>163163346.1816138</v>
      </c>
    </row>
    <row r="12829" spans="1:2" x14ac:dyDescent="0.25">
      <c r="A12829">
        <f ca="1">39462.9248963327*(((RANDBETWEEN(3800,4910))))</f>
        <v>161916380.84965324</v>
      </c>
      <c r="B12829">
        <v>143367037.58081305</v>
      </c>
    </row>
    <row r="12830" spans="1:2" x14ac:dyDescent="0.25">
      <c r="A12830">
        <f ca="1">39836.3741482902*(((RANDBETWEEN(3800,4910))))</f>
        <v>182888793.71480015</v>
      </c>
      <c r="B12830">
        <v>187822657.30407009</v>
      </c>
    </row>
    <row r="12831" spans="1:2" x14ac:dyDescent="0.25">
      <c r="A12831">
        <f ca="1">32127.4954164396*(((RANDBETWEEN(3800,4910))))</f>
        <v>137441425.39152873</v>
      </c>
      <c r="B12831">
        <v>179970560.69879887</v>
      </c>
    </row>
    <row r="12832" spans="1:2" x14ac:dyDescent="0.25">
      <c r="A12832">
        <f ca="1">30089.924728893*(((RANDBETWEEN(3800,4910))))</f>
        <v>128935327.46330664</v>
      </c>
      <c r="B12832">
        <v>149328905.12295467</v>
      </c>
    </row>
    <row r="12833" spans="1:2" x14ac:dyDescent="0.25">
      <c r="A12833">
        <f ca="1">39092.9426261501*(((RANDBETWEEN(3800,4910))))</f>
        <v>188232518.74491295</v>
      </c>
      <c r="B12833">
        <v>161678828.39634797</v>
      </c>
    </row>
    <row r="12834" spans="1:2" x14ac:dyDescent="0.25">
      <c r="A12834">
        <f ca="1">33004.5576657242*(((RANDBETWEEN(3800,4910))))</f>
        <v>161359282.42772558</v>
      </c>
      <c r="B12834">
        <v>163350999.98157805</v>
      </c>
    </row>
    <row r="12835" spans="1:2" x14ac:dyDescent="0.25">
      <c r="A12835">
        <f ca="1">35368.9298208521*(((RANDBETWEEN(3800,4910))))</f>
        <v>140343913.52914104</v>
      </c>
      <c r="B12835">
        <v>143041578.52068329</v>
      </c>
    </row>
    <row r="12836" spans="1:2" x14ac:dyDescent="0.25">
      <c r="A12836">
        <f ca="1">29623.9045449283*(((RANDBETWEEN(3800,4910))))</f>
        <v>142224365.7202006</v>
      </c>
      <c r="B12836">
        <v>145077106.69900191</v>
      </c>
    </row>
    <row r="12837" spans="1:2" x14ac:dyDescent="0.25">
      <c r="A12837">
        <f ca="1">32345.8100691345*(((RANDBETWEEN(3800,4910))))</f>
        <v>155777421.29295197</v>
      </c>
      <c r="B12837">
        <v>169474546.75785148</v>
      </c>
    </row>
    <row r="12838" spans="1:2" x14ac:dyDescent="0.25">
      <c r="A12838">
        <f ca="1">29804.610758483*(((RANDBETWEEN(3800,4910))))</f>
        <v>143270763.91602799</v>
      </c>
      <c r="B12838">
        <v>176184843.69888812</v>
      </c>
    </row>
    <row r="12839" spans="1:2" x14ac:dyDescent="0.25">
      <c r="A12839">
        <f ca="1">40996.9185332451*(((RANDBETWEEN(3800,4910))))</f>
        <v>160420942.22058809</v>
      </c>
      <c r="B12839">
        <v>172984503.54565674</v>
      </c>
    </row>
    <row r="12840" spans="1:2" x14ac:dyDescent="0.25">
      <c r="A12840">
        <f ca="1">31225.5002871679*(((RANDBETWEEN(3800,4910))))</f>
        <v>132177542.71558152</v>
      </c>
      <c r="B12840">
        <v>187591980.47493705</v>
      </c>
    </row>
    <row r="12841" spans="1:2" x14ac:dyDescent="0.25">
      <c r="A12841">
        <f ca="1">35567.1051589327*(((RANDBETWEEN(3800,4910))))</f>
        <v>167663333.71920872</v>
      </c>
      <c r="B12841">
        <v>171846569.49277294</v>
      </c>
    </row>
    <row r="12842" spans="1:2" x14ac:dyDescent="0.25">
      <c r="A12842">
        <f ca="1">36798.1411772636*(((RANDBETWEEN(3800,4910))))</f>
        <v>145242263.22665948</v>
      </c>
      <c r="B12842">
        <v>149939413.35349977</v>
      </c>
    </row>
    <row r="12843" spans="1:2" x14ac:dyDescent="0.25">
      <c r="A12843">
        <f ca="1">41103.8229572717*(((RANDBETWEEN(3800,4910))))</f>
        <v>180363575.13650835</v>
      </c>
      <c r="B12843">
        <v>176340459.94347203</v>
      </c>
    </row>
    <row r="12844" spans="1:2" x14ac:dyDescent="0.25">
      <c r="A12844">
        <f ca="1">30032.8844446323*(((RANDBETWEEN(3800,4910))))</f>
        <v>133165809.62749974</v>
      </c>
      <c r="B12844">
        <v>151452575.12387413</v>
      </c>
    </row>
    <row r="12845" spans="1:2" x14ac:dyDescent="0.25">
      <c r="A12845">
        <f ca="1">32503.9984872257*(((RANDBETWEEN(3800,4910))))</f>
        <v>127480682.06689934</v>
      </c>
      <c r="B12845">
        <v>176955260.49874836</v>
      </c>
    </row>
    <row r="12846" spans="1:2" x14ac:dyDescent="0.25">
      <c r="A12846">
        <f ca="1">41139.8316800971*(((RANDBETWEEN(3800,4910))))</f>
        <v>172622733.72968733</v>
      </c>
      <c r="B12846">
        <v>157967154.4557448</v>
      </c>
    </row>
    <row r="12847" spans="1:2" x14ac:dyDescent="0.25">
      <c r="A12847">
        <f ca="1">35548.4381057878*(((RANDBETWEEN(3800,4910))))</f>
        <v>156484224.54167786</v>
      </c>
      <c r="B12847">
        <v>188119247.30068734</v>
      </c>
    </row>
    <row r="12848" spans="1:2" x14ac:dyDescent="0.25">
      <c r="A12848">
        <f ca="1">31458.4294801037*(((RANDBETWEEN(3800,4910))))</f>
        <v>137756462.69337395</v>
      </c>
      <c r="B12848">
        <v>163079139.17036441</v>
      </c>
    </row>
    <row r="12849" spans="1:2" x14ac:dyDescent="0.25">
      <c r="A12849">
        <f ca="1">33738.5552389548*(((RANDBETWEEN(3800,4910))))</f>
        <v>152768178.12198737</v>
      </c>
      <c r="B12849">
        <v>193662218.7282508</v>
      </c>
    </row>
    <row r="12850" spans="1:2" x14ac:dyDescent="0.25">
      <c r="A12850">
        <f ca="1">31535.0085416637*(((RANDBETWEEN(3800,4910))))</f>
        <v>132762385.96040438</v>
      </c>
      <c r="B12850">
        <v>148864054.99246573</v>
      </c>
    </row>
    <row r="12851" spans="1:2" x14ac:dyDescent="0.25">
      <c r="A12851">
        <f ca="1">32719.5922334605*(((RANDBETWEEN(3800,4910))))</f>
        <v>154829110.44873509</v>
      </c>
      <c r="B12851">
        <v>154109514.6387029</v>
      </c>
    </row>
    <row r="12852" spans="1:2" x14ac:dyDescent="0.25">
      <c r="A12852">
        <f ca="1">30183.1525227196*(((RANDBETWEEN(3800,4910))))</f>
        <v>137544626.04603317</v>
      </c>
      <c r="B12852">
        <v>170002657.20111665</v>
      </c>
    </row>
    <row r="12853" spans="1:2" x14ac:dyDescent="0.25">
      <c r="A12853">
        <f ca="1">35315.4780991391*(((RANDBETWEEN(3800,4910))))</f>
        <v>166371217.32504407</v>
      </c>
      <c r="B12853">
        <v>149754619.37020054</v>
      </c>
    </row>
    <row r="12854" spans="1:2" x14ac:dyDescent="0.25">
      <c r="A12854">
        <f ca="1">30690.7500462434*(((RANDBETWEEN(3800,4910))))</f>
        <v>142711987.71503192</v>
      </c>
      <c r="B12854">
        <v>148314908.47317326</v>
      </c>
    </row>
    <row r="12855" spans="1:2" x14ac:dyDescent="0.25">
      <c r="A12855">
        <f ca="1">30910.8782022358*(((RANDBETWEEN(3800,4910))))</f>
        <v>133102241.5388273</v>
      </c>
      <c r="B12855">
        <v>148064006.48347282</v>
      </c>
    </row>
    <row r="12856" spans="1:2" x14ac:dyDescent="0.25">
      <c r="A12856">
        <f ca="1">31861.9799688765*(((RANDBETWEEN(3800,4910))))</f>
        <v>134935485.16819191</v>
      </c>
      <c r="B12856">
        <v>165435715.00799954</v>
      </c>
    </row>
    <row r="12857" spans="1:2" x14ac:dyDescent="0.25">
      <c r="A12857">
        <f ca="1">32370.2616238476*(((RANDBETWEEN(3800,4910))))</f>
        <v>149615349.22542372</v>
      </c>
      <c r="B12857">
        <v>149252507.53520909</v>
      </c>
    </row>
    <row r="12858" spans="1:2" x14ac:dyDescent="0.25">
      <c r="A12858">
        <f ca="1">31089.5668727386*(((RANDBETWEEN(3800,4910))))</f>
        <v>125228775.36339092</v>
      </c>
      <c r="B12858">
        <v>149664554.26664874</v>
      </c>
    </row>
    <row r="12859" spans="1:2" x14ac:dyDescent="0.25">
      <c r="A12859">
        <f ca="1">34045.6382890293*(((RANDBETWEEN(3800,4910))))</f>
        <v>157563214.00162777</v>
      </c>
      <c r="B12859">
        <v>180196341.45491189</v>
      </c>
    </row>
    <row r="12860" spans="1:2" x14ac:dyDescent="0.25">
      <c r="A12860">
        <f ca="1">28191.7694324423*(((RANDBETWEEN(3800,4910))))</f>
        <v>119138417.62150106</v>
      </c>
      <c r="B12860">
        <v>164420443.51649818</v>
      </c>
    </row>
    <row r="12861" spans="1:2" x14ac:dyDescent="0.25">
      <c r="A12861">
        <f ca="1">34054.3840647924*(((RANDBETWEEN(3800,4910))))</f>
        <v>130258019.04783076</v>
      </c>
      <c r="B12861">
        <v>156168473.48551196</v>
      </c>
    </row>
    <row r="12862" spans="1:2" x14ac:dyDescent="0.25">
      <c r="A12862">
        <f ca="1">39111.8658808561*(((RANDBETWEEN(3800,4910))))</f>
        <v>172483328.53457534</v>
      </c>
      <c r="B12862">
        <v>191205366.42514032</v>
      </c>
    </row>
    <row r="12863" spans="1:2" x14ac:dyDescent="0.25">
      <c r="A12863">
        <f ca="1">32044.9238332833*(((RANDBETWEEN(3800,4910))))</f>
        <v>126192910.05546962</v>
      </c>
      <c r="B12863">
        <v>197001687.35489404</v>
      </c>
    </row>
    <row r="12864" spans="1:2" x14ac:dyDescent="0.25">
      <c r="A12864">
        <f ca="1">37380.5512398331*(((RANDBETWEEN(3800,4910))))</f>
        <v>154045251.65935218</v>
      </c>
      <c r="B12864">
        <v>185097983.52526593</v>
      </c>
    </row>
    <row r="12865" spans="1:2" x14ac:dyDescent="0.25">
      <c r="A12865">
        <f ca="1">32435.274387021*(((RANDBETWEEN(3800,4910))))</f>
        <v>132562966.41975477</v>
      </c>
      <c r="B12865">
        <v>166479546.59620857</v>
      </c>
    </row>
    <row r="12866" spans="1:2" x14ac:dyDescent="0.25">
      <c r="A12866">
        <f ca="1">29993.0709913954*(((RANDBETWEEN(3800,4910))))</f>
        <v>121591909.79911701</v>
      </c>
      <c r="B12866">
        <v>148146612.4123717</v>
      </c>
    </row>
    <row r="12867" spans="1:2" x14ac:dyDescent="0.25">
      <c r="A12867">
        <f ca="1">29351.9254218958*(((RANDBETWEEN(3800,4910))))</f>
        <v>127416708.25644988</v>
      </c>
      <c r="B12867">
        <v>151529553.69889414</v>
      </c>
    </row>
    <row r="12868" spans="1:2" x14ac:dyDescent="0.25">
      <c r="A12868">
        <f ca="1">38617.0599759018*(((RANDBETWEEN(3800,4910))))</f>
        <v>161612395.99914917</v>
      </c>
      <c r="B12868">
        <v>172062929.72165191</v>
      </c>
    </row>
    <row r="12869" spans="1:2" x14ac:dyDescent="0.25">
      <c r="A12869">
        <f ca="1">32534.4881068841*(((RANDBETWEEN(3800,4910))))</f>
        <v>147186024.19554368</v>
      </c>
      <c r="B12869">
        <v>172677783.57184216</v>
      </c>
    </row>
    <row r="12870" spans="1:2" x14ac:dyDescent="0.25">
      <c r="A12870">
        <f ca="1">31785.373679231*(((RANDBETWEEN(3800,4910))))</f>
        <v>147325207.00323579</v>
      </c>
      <c r="B12870">
        <v>155415346.181003</v>
      </c>
    </row>
    <row r="12871" spans="1:2" x14ac:dyDescent="0.25">
      <c r="A12871">
        <f ca="1">38201.7229037537*(((RANDBETWEEN(3800,4910))))</f>
        <v>161555086.15997458</v>
      </c>
      <c r="B12871">
        <v>173888108.13117391</v>
      </c>
    </row>
    <row r="12872" spans="1:2" x14ac:dyDescent="0.25">
      <c r="A12872">
        <f ca="1">36541.2759499258*(((RANDBETWEEN(3800,4910))))</f>
        <v>154277267.06058657</v>
      </c>
      <c r="B12872">
        <v>182725218.78837234</v>
      </c>
    </row>
    <row r="12873" spans="1:2" x14ac:dyDescent="0.25">
      <c r="A12873">
        <f ca="1">27483.2936660674*(((RANDBETWEEN(3800,4910))))</f>
        <v>133431390.74875739</v>
      </c>
      <c r="B12873">
        <v>185629899.79097217</v>
      </c>
    </row>
    <row r="12874" spans="1:2" x14ac:dyDescent="0.25">
      <c r="A12874">
        <f ca="1">32902.4554967598*(((RANDBETWEEN(3800,4910))))</f>
        <v>130260821.31167188</v>
      </c>
      <c r="B12874">
        <v>147086849.21516946</v>
      </c>
    </row>
    <row r="12875" spans="1:2" x14ac:dyDescent="0.25">
      <c r="A12875">
        <f ca="1">30051.3203650311*(((RANDBETWEEN(3800,4910))))</f>
        <v>144005927.18922922</v>
      </c>
      <c r="B12875">
        <v>146866691.70297474</v>
      </c>
    </row>
    <row r="12876" spans="1:2" x14ac:dyDescent="0.25">
      <c r="A12876">
        <f ca="1">37293.8279047678*(((RANDBETWEEN(3800,4910))))</f>
        <v>151189178.32592863</v>
      </c>
      <c r="B12876">
        <v>194656372.16602823</v>
      </c>
    </row>
    <row r="12877" spans="1:2" x14ac:dyDescent="0.25">
      <c r="A12877">
        <f ca="1">36308.851361035*(((RANDBETWEEN(3800,4910))))</f>
        <v>170288512.8832542</v>
      </c>
      <c r="B12877">
        <v>172089814.97313553</v>
      </c>
    </row>
    <row r="12878" spans="1:2" x14ac:dyDescent="0.25">
      <c r="A12878">
        <f ca="1">32594.0254216808*(((RANDBETWEEN(3800,4910))))</f>
        <v>136797124.69479415</v>
      </c>
      <c r="B12878">
        <v>142932451.17322519</v>
      </c>
    </row>
    <row r="12879" spans="1:2" x14ac:dyDescent="0.25">
      <c r="A12879">
        <f ca="1">32779.8254800505*(((RANDBETWEEN(3800,4910))))</f>
        <v>127415181.64095636</v>
      </c>
      <c r="B12879">
        <v>159604931.21512052</v>
      </c>
    </row>
    <row r="12880" spans="1:2" x14ac:dyDescent="0.25">
      <c r="A12880">
        <f ca="1">38476.049243141*(((RANDBETWEEN(3800,4910))))</f>
        <v>184454180.07161814</v>
      </c>
      <c r="B12880">
        <v>173594044.26140198</v>
      </c>
    </row>
    <row r="12881" spans="1:2" x14ac:dyDescent="0.25">
      <c r="A12881">
        <f ca="1">38467.1803791935*(((RANDBETWEEN(3800,4910))))</f>
        <v>149291127.05164999</v>
      </c>
      <c r="B12881">
        <v>182092319.2247673</v>
      </c>
    </row>
    <row r="12882" spans="1:2" x14ac:dyDescent="0.25">
      <c r="A12882">
        <f ca="1">32817.6532074809*(((RANDBETWEEN(3800,4910))))</f>
        <v>158968712.1370374</v>
      </c>
      <c r="B12882">
        <v>189599600.42627409</v>
      </c>
    </row>
    <row r="12883" spans="1:2" x14ac:dyDescent="0.25">
      <c r="A12883">
        <f ca="1">38323.7134830623*(((RANDBETWEEN(3800,4910))))</f>
        <v>179316655.38724858</v>
      </c>
      <c r="B12883">
        <v>176228447.30914727</v>
      </c>
    </row>
    <row r="12884" spans="1:2" x14ac:dyDescent="0.25">
      <c r="A12884">
        <f ca="1">31706.7310644632*(((RANDBETWEEN(3800,4910))))</f>
        <v>148450914.84381676</v>
      </c>
      <c r="B12884">
        <v>159069833.68675941</v>
      </c>
    </row>
    <row r="12885" spans="1:2" x14ac:dyDescent="0.25">
      <c r="A12885">
        <f ca="1">32357.6168569518*(((RANDBETWEEN(3800,4910))))</f>
        <v>146580004.36199155</v>
      </c>
      <c r="B12885">
        <v>152630041.71657899</v>
      </c>
    </row>
    <row r="12886" spans="1:2" x14ac:dyDescent="0.25">
      <c r="A12886">
        <f ca="1">38087.5825407158*(((RANDBETWEEN(3800,4910))))</f>
        <v>182515695.53511027</v>
      </c>
      <c r="B12886">
        <v>162789947.14224529</v>
      </c>
    </row>
    <row r="12887" spans="1:2" x14ac:dyDescent="0.25">
      <c r="A12887">
        <f ca="1">30623.9989237177*(((RANDBETWEEN(3800,4910))))</f>
        <v>124700923.61737858</v>
      </c>
      <c r="B12887">
        <v>161155509.29282087</v>
      </c>
    </row>
    <row r="12888" spans="1:2" x14ac:dyDescent="0.25">
      <c r="A12888">
        <f ca="1">27621.5427041069*(((RANDBETWEEN(3800,4910))))</f>
        <v>112005355.66515355</v>
      </c>
      <c r="B12888">
        <v>149539541.53916445</v>
      </c>
    </row>
    <row r="12889" spans="1:2" x14ac:dyDescent="0.25">
      <c r="A12889">
        <f ca="1">34723.9163059475*(((RANDBETWEEN(3800,4910))))</f>
        <v>148479466.12423152</v>
      </c>
      <c r="B12889">
        <v>191078256.47785062</v>
      </c>
    </row>
    <row r="12890" spans="1:2" x14ac:dyDescent="0.25">
      <c r="A12890">
        <f ca="1">38839.4790557922*(((RANDBETWEEN(3800,4910))))</f>
        <v>167475833.68857601</v>
      </c>
      <c r="B12890">
        <v>200684727.95683503</v>
      </c>
    </row>
    <row r="12891" spans="1:2" x14ac:dyDescent="0.25">
      <c r="A12891">
        <f ca="1">31226.7985510022*(((RANDBETWEEN(3800,4910))))</f>
        <v>122533957.51413275</v>
      </c>
      <c r="B12891">
        <v>146892520.45407897</v>
      </c>
    </row>
    <row r="12892" spans="1:2" x14ac:dyDescent="0.25">
      <c r="A12892">
        <f ca="1">32631.4651144036*(((RANDBETWEEN(3800,4910))))</f>
        <v>139564776.29430398</v>
      </c>
      <c r="B12892">
        <v>149174004.42301261</v>
      </c>
    </row>
    <row r="12893" spans="1:2" x14ac:dyDescent="0.25">
      <c r="A12893">
        <f ca="1">34361.1372780707*(((RANDBETWEEN(3800,4910))))</f>
        <v>165380153.71935418</v>
      </c>
      <c r="B12893">
        <v>144513368.21255869</v>
      </c>
    </row>
    <row r="12894" spans="1:2" x14ac:dyDescent="0.25">
      <c r="A12894">
        <f ca="1">30106.6909447021*(((RANDBETWEEN(3800,4910))))</f>
        <v>126177141.74924658</v>
      </c>
      <c r="B12894">
        <v>145645875.95562428</v>
      </c>
    </row>
    <row r="12895" spans="1:2" x14ac:dyDescent="0.25">
      <c r="A12895">
        <f ca="1">31482.6435309728*(((RANDBETWEEN(3800,4910))))</f>
        <v>131408554.09828043</v>
      </c>
      <c r="B12895">
        <v>155997227.94647816</v>
      </c>
    </row>
    <row r="12896" spans="1:2" x14ac:dyDescent="0.25">
      <c r="A12896">
        <f ca="1">34222.3872966767*(((RANDBETWEEN(3800,4910))))</f>
        <v>131311300.05734861</v>
      </c>
      <c r="B12896">
        <v>191297324.33097771</v>
      </c>
    </row>
    <row r="12897" spans="1:2" x14ac:dyDescent="0.25">
      <c r="A12897">
        <f ca="1">34561.5669038064*(((RANDBETWEEN(3800,4910))))</f>
        <v>134755549.35794124</v>
      </c>
      <c r="B12897">
        <v>150756804.8849712</v>
      </c>
    </row>
    <row r="12898" spans="1:2" x14ac:dyDescent="0.25">
      <c r="A12898">
        <f ca="1">31708.8906578178*(((RANDBETWEEN(3800,4910))))</f>
        <v>123950053.58140981</v>
      </c>
      <c r="B12898">
        <v>181392035.70620587</v>
      </c>
    </row>
    <row r="12899" spans="1:2" x14ac:dyDescent="0.25">
      <c r="A12899">
        <f ca="1">32333.7367772794*(((RANDBETWEEN(3800,4910))))</f>
        <v>158273641.52478278</v>
      </c>
      <c r="B12899">
        <v>159696453.2728999</v>
      </c>
    </row>
    <row r="12900" spans="1:2" x14ac:dyDescent="0.25">
      <c r="A12900">
        <f ca="1">31609.0787495431*(((RANDBETWEEN(3800,4910))))</f>
        <v>132852957.98432967</v>
      </c>
      <c r="B12900">
        <v>143918099.09589529</v>
      </c>
    </row>
    <row r="12901" spans="1:2" x14ac:dyDescent="0.25">
      <c r="A12901">
        <f ca="1">36167.6580461343*(((RANDBETWEEN(3800,4910))))</f>
        <v>157293144.84263822</v>
      </c>
      <c r="B12901">
        <v>144054641.89287901</v>
      </c>
    </row>
    <row r="12902" spans="1:2" x14ac:dyDescent="0.25">
      <c r="A12902">
        <f ca="1">30633.1675521846*(((RANDBETWEEN(3800,4910))))</f>
        <v>128046640.36813156</v>
      </c>
      <c r="B12902">
        <v>146158195.9587369</v>
      </c>
    </row>
    <row r="12903" spans="1:2" x14ac:dyDescent="0.25">
      <c r="A12903">
        <f ca="1">29465.0300641674*(((RANDBETWEEN(3800,4910))))</f>
        <v>132563170.25868919</v>
      </c>
      <c r="B12903">
        <v>171716706.87032214</v>
      </c>
    </row>
    <row r="12904" spans="1:2" x14ac:dyDescent="0.25">
      <c r="A12904">
        <f ca="1">36279.0637604712*(((RANDBETWEEN(3800,4910))))</f>
        <v>156544160.12643301</v>
      </c>
      <c r="B12904">
        <v>188641207.98669422</v>
      </c>
    </row>
    <row r="12905" spans="1:2" x14ac:dyDescent="0.25">
      <c r="A12905">
        <f ca="1">30911.2843024784*(((RANDBETWEEN(3800,4910))))</f>
        <v>144139318.70245662</v>
      </c>
      <c r="B12905">
        <v>142916124.35991326</v>
      </c>
    </row>
    <row r="12906" spans="1:2" x14ac:dyDescent="0.25">
      <c r="A12906">
        <f ca="1">32282.6585780149*(((RANDBETWEEN(3800,4910))))</f>
        <v>147499467.0429503</v>
      </c>
      <c r="B12906">
        <v>168166810.13984913</v>
      </c>
    </row>
    <row r="12907" spans="1:2" x14ac:dyDescent="0.25">
      <c r="A12907">
        <f ca="1">30224.6856406552*(((RANDBETWEEN(3800,4910))))</f>
        <v>116334815.03088178</v>
      </c>
      <c r="B12907">
        <v>143026351.1502724</v>
      </c>
    </row>
    <row r="12908" spans="1:2" x14ac:dyDescent="0.25">
      <c r="A12908">
        <f ca="1">38590.4887363196*(((RANDBETWEEN(3800,4910))))</f>
        <v>169991102.88348791</v>
      </c>
      <c r="B12908">
        <v>180962903.98037797</v>
      </c>
    </row>
    <row r="12909" spans="1:2" x14ac:dyDescent="0.25">
      <c r="A12909">
        <f ca="1">31554.645079409*(((RANDBETWEEN(3800,4910))))</f>
        <v>143794517.62686667</v>
      </c>
      <c r="B12909">
        <v>192683863.65666413</v>
      </c>
    </row>
    <row r="12910" spans="1:2" x14ac:dyDescent="0.25">
      <c r="A12910">
        <f ca="1">30537.0857170913*(((RANDBETWEEN(3800,4910))))</f>
        <v>138699443.32702878</v>
      </c>
      <c r="B12910">
        <v>149971037.41081721</v>
      </c>
    </row>
    <row r="12911" spans="1:2" x14ac:dyDescent="0.25">
      <c r="A12911">
        <f ca="1">37434.4296841434*(((RANDBETWEEN(3800,4910))))</f>
        <v>143673341.1277425</v>
      </c>
      <c r="B12911">
        <v>146505917.90228906</v>
      </c>
    </row>
    <row r="12912" spans="1:2" x14ac:dyDescent="0.25">
      <c r="A12912">
        <f ca="1">31573.8052042604*(((RANDBETWEEN(3800,4910))))</f>
        <v>141134909.26304403</v>
      </c>
      <c r="B12912">
        <v>168087202.81290829</v>
      </c>
    </row>
    <row r="12913" spans="1:2" x14ac:dyDescent="0.25">
      <c r="A12913">
        <f ca="1">30277.1151168658*(((RANDBETWEEN(3800,4910))))</f>
        <v>146692622.74121469</v>
      </c>
      <c r="B12913">
        <v>153522333.17613384</v>
      </c>
    </row>
    <row r="12914" spans="1:2" x14ac:dyDescent="0.25">
      <c r="A12914">
        <f ca="1">31719.3957484197*(((RANDBETWEEN(3800,4910))))</f>
        <v>148732246.66434014</v>
      </c>
      <c r="B12914">
        <v>159302241.92655084</v>
      </c>
    </row>
    <row r="12915" spans="1:2" x14ac:dyDescent="0.25">
      <c r="A12915">
        <f ca="1">40343.9185337476*(((RANDBETWEEN(3800,4910))))</f>
        <v>177957024.6523605</v>
      </c>
      <c r="B12915">
        <v>162608782.73447311</v>
      </c>
    </row>
    <row r="12916" spans="1:2" x14ac:dyDescent="0.25">
      <c r="A12916">
        <f ca="1">31846.0855552505*(((RANDBETWEEN(3800,4910))))</f>
        <v>148179836.08858049</v>
      </c>
      <c r="B12916">
        <v>178276939.36652762</v>
      </c>
    </row>
    <row r="12917" spans="1:2" x14ac:dyDescent="0.25">
      <c r="A12917">
        <f ca="1">32358.052141211*(((RANDBETWEEN(3800,4910))))</f>
        <v>126131687.24644056</v>
      </c>
      <c r="B12917">
        <v>145151016.47453228</v>
      </c>
    </row>
    <row r="12918" spans="1:2" x14ac:dyDescent="0.25">
      <c r="A12918">
        <f ca="1">37870.0738606598*(((RANDBETWEEN(3800,4910))))</f>
        <v>159016440.14091033</v>
      </c>
      <c r="B12918">
        <v>153295527.37148777</v>
      </c>
    </row>
    <row r="12919" spans="1:2" x14ac:dyDescent="0.25">
      <c r="A12919">
        <f ca="1">31341.7413704329*(((RANDBETWEEN(3800,4910))))</f>
        <v>141194544.87380031</v>
      </c>
      <c r="B12919">
        <v>181446046.80721948</v>
      </c>
    </row>
    <row r="12920" spans="1:2" x14ac:dyDescent="0.25">
      <c r="A12920">
        <f ca="1">33790.9176146737*(((RANDBETWEEN(3800,4910))))</f>
        <v>145942973.17777559</v>
      </c>
      <c r="B12920">
        <v>155317729.6541135</v>
      </c>
    </row>
    <row r="12921" spans="1:2" x14ac:dyDescent="0.25">
      <c r="A12921">
        <f ca="1">31034.6672090572*(((RANDBETWEEN(3800,4910))))</f>
        <v>146359490.55791393</v>
      </c>
      <c r="B12921">
        <v>174977951.64533424</v>
      </c>
    </row>
    <row r="12922" spans="1:2" x14ac:dyDescent="0.25">
      <c r="A12922">
        <f ca="1">31526.0617515416*(((RANDBETWEEN(3800,4910))))</f>
        <v>141394386.95566419</v>
      </c>
      <c r="B12922">
        <v>147521853.48712385</v>
      </c>
    </row>
    <row r="12923" spans="1:2" x14ac:dyDescent="0.25">
      <c r="A12923">
        <f ca="1">32953.6328472121*(((RANDBETWEEN(3800,4910))))</f>
        <v>144238050.97224733</v>
      </c>
      <c r="B12923">
        <v>189630517.72886953</v>
      </c>
    </row>
    <row r="12924" spans="1:2" x14ac:dyDescent="0.25">
      <c r="A12924">
        <f ca="1">38769.6806502784*(((RANDBETWEEN(3800,4910))))</f>
        <v>182915353.30801332</v>
      </c>
      <c r="B12924">
        <v>168269106.80800182</v>
      </c>
    </row>
    <row r="12925" spans="1:2" x14ac:dyDescent="0.25">
      <c r="A12925">
        <f ca="1">37757.9760538253*(((RANDBETWEEN(3800,4910))))</f>
        <v>169835376.290106</v>
      </c>
      <c r="B12925">
        <v>147194247.80403838</v>
      </c>
    </row>
    <row r="12926" spans="1:2" x14ac:dyDescent="0.25">
      <c r="A12926">
        <f ca="1">32031.328133524*(((RANDBETWEEN(3800,4910))))</f>
        <v>141386282.38137507</v>
      </c>
      <c r="B12926">
        <v>187958655.88417697</v>
      </c>
    </row>
    <row r="12927" spans="1:2" x14ac:dyDescent="0.25">
      <c r="A12927">
        <f ca="1">33548.3559249881*(((RANDBETWEEN(3800,4910))))</f>
        <v>134931487.53030205</v>
      </c>
      <c r="B12927">
        <v>180219258.61747813</v>
      </c>
    </row>
    <row r="12928" spans="1:2" x14ac:dyDescent="0.25">
      <c r="A12928">
        <f ca="1">29877.1961809867*(((RANDBETWEEN(3800,4910))))</f>
        <v>137136330.47072887</v>
      </c>
      <c r="B12928">
        <v>162613851.55526471</v>
      </c>
    </row>
    <row r="12929" spans="1:2" x14ac:dyDescent="0.25">
      <c r="A12929">
        <f ca="1">37532.3969348914*(((RANDBETWEEN(3800,4910))))</f>
        <v>146376348.04607639</v>
      </c>
      <c r="B12929">
        <v>159703645.75080833</v>
      </c>
    </row>
    <row r="12930" spans="1:2" x14ac:dyDescent="0.25">
      <c r="A12930">
        <f ca="1">33033.0710314717*(((RANDBETWEEN(3800,4910))))</f>
        <v>140258419.59962878</v>
      </c>
      <c r="B12930">
        <v>156272000.72472832</v>
      </c>
    </row>
    <row r="12931" spans="1:2" x14ac:dyDescent="0.25">
      <c r="A12931">
        <f ca="1">33230.8403675194*(((RANDBETWEEN(3800,4910))))</f>
        <v>154822485.27227286</v>
      </c>
      <c r="B12931">
        <v>193627141.95072925</v>
      </c>
    </row>
    <row r="12932" spans="1:2" x14ac:dyDescent="0.25">
      <c r="A12932">
        <f ca="1">30400.0719588263*(((RANDBETWEEN(3800,4910))))</f>
        <v>147653149.50401911</v>
      </c>
      <c r="B12932">
        <v>153332165.34667864</v>
      </c>
    </row>
    <row r="12933" spans="1:2" x14ac:dyDescent="0.25">
      <c r="A12933">
        <f ca="1">30381.8023639754*(((RANDBETWEEN(3800,4910))))</f>
        <v>137356128.48753279</v>
      </c>
      <c r="B12933">
        <v>170640823.91352841</v>
      </c>
    </row>
    <row r="12934" spans="1:2" x14ac:dyDescent="0.25">
      <c r="A12934">
        <f ca="1">35981.1193854032*(((RANDBETWEEN(3800,4910))))</f>
        <v>172061712.90099832</v>
      </c>
      <c r="B12934">
        <v>146413656.7784723</v>
      </c>
    </row>
    <row r="12935" spans="1:2" x14ac:dyDescent="0.25">
      <c r="A12935">
        <f ca="1">34361.6889838374*(((RANDBETWEEN(3800,4910))))</f>
        <v>154455791.98234913</v>
      </c>
      <c r="B12935">
        <v>162635286.26771042</v>
      </c>
    </row>
    <row r="12936" spans="1:2" x14ac:dyDescent="0.25">
      <c r="A12936">
        <f ca="1">30873.5973176054*(((RANDBETWEEN(3800,4910))))</f>
        <v>128495912.03587367</v>
      </c>
      <c r="B12936">
        <v>152240564.81537911</v>
      </c>
    </row>
    <row r="12937" spans="1:2" x14ac:dyDescent="0.25">
      <c r="A12937">
        <f ca="1">32376.3004115884*(((RANDBETWEEN(3800,4910))))</f>
        <v>129278567.54347262</v>
      </c>
      <c r="B12937">
        <v>142943209.51201975</v>
      </c>
    </row>
    <row r="12938" spans="1:2" x14ac:dyDescent="0.25">
      <c r="A12938">
        <f ca="1">30763.1449391654*(((RANDBETWEEN(3800,4910))))</f>
        <v>129328261.32425119</v>
      </c>
      <c r="B12938">
        <v>144983898.93580976</v>
      </c>
    </row>
    <row r="12939" spans="1:2" x14ac:dyDescent="0.25">
      <c r="A12939">
        <f ca="1">29802.5651780971*(((RANDBETWEEN(3800,4910))))</f>
        <v>117332699.10616824</v>
      </c>
      <c r="B12939">
        <v>143077900.72094178</v>
      </c>
    </row>
    <row r="12940" spans="1:2" x14ac:dyDescent="0.25">
      <c r="A12940">
        <f ca="1">30060.0773775517*(((RANDBETWEEN(3800,4910))))</f>
        <v>115941718.44521682</v>
      </c>
      <c r="B12940">
        <v>148438076.39148015</v>
      </c>
    </row>
    <row r="12941" spans="1:2" x14ac:dyDescent="0.25">
      <c r="A12941">
        <f ca="1">27925.2018563795*(((RANDBETWEEN(3800,4910))))</f>
        <v>119743265.56015542</v>
      </c>
      <c r="B12941">
        <v>166728397.44338149</v>
      </c>
    </row>
    <row r="12942" spans="1:2" x14ac:dyDescent="0.25">
      <c r="A12942">
        <f ca="1">33248.4685300303*(((RANDBETWEEN(3800,4910))))</f>
        <v>130599984.38595912</v>
      </c>
      <c r="B12942">
        <v>152441748.96500248</v>
      </c>
    </row>
    <row r="12943" spans="1:2" x14ac:dyDescent="0.25">
      <c r="A12943">
        <f ca="1">32688.2041805733*(((RANDBETWEEN(3800,4910))))</f>
        <v>132550667.95222473</v>
      </c>
      <c r="B12943">
        <v>196463218.77660498</v>
      </c>
    </row>
    <row r="12944" spans="1:2" x14ac:dyDescent="0.25">
      <c r="A12944">
        <f ca="1">36497.5167138059*(((RANDBETWEEN(3800,4910))))</f>
        <v>152231142.21328458</v>
      </c>
      <c r="B12944">
        <v>202858786.39155927</v>
      </c>
    </row>
    <row r="12945" spans="1:2" x14ac:dyDescent="0.25">
      <c r="A12945">
        <f ca="1">32126.8559908791*(((RANDBETWEEN(3800,4910))))</f>
        <v>149036484.94168806</v>
      </c>
      <c r="B12945">
        <v>151741313.44557458</v>
      </c>
    </row>
    <row r="12946" spans="1:2" x14ac:dyDescent="0.25">
      <c r="A12946">
        <f ca="1">38568.3388691475*(((RANDBETWEEN(3800,4910))))</f>
        <v>181811149.42916137</v>
      </c>
      <c r="B12946">
        <v>172885353.46394074</v>
      </c>
    </row>
    <row r="12947" spans="1:2" x14ac:dyDescent="0.25">
      <c r="A12947">
        <f ca="1">40161.8030013867*(((RANDBETWEEN(3800,4910))))</f>
        <v>165024848.53269777</v>
      </c>
      <c r="B12947">
        <v>169845139.66800174</v>
      </c>
    </row>
    <row r="12948" spans="1:2" x14ac:dyDescent="0.25">
      <c r="A12948">
        <f ca="1">33441.0923585708*(((RANDBETWEEN(3800,4910))))</f>
        <v>134834484.38975734</v>
      </c>
      <c r="B12948">
        <v>177632204.74797314</v>
      </c>
    </row>
    <row r="12949" spans="1:2" x14ac:dyDescent="0.25">
      <c r="A12949">
        <f ca="1">37352.1517914302*(((RANDBETWEEN(3800,4910))))</f>
        <v>150379763.11229816</v>
      </c>
      <c r="B12949">
        <v>178685110.1649375</v>
      </c>
    </row>
    <row r="12950" spans="1:2" x14ac:dyDescent="0.25">
      <c r="A12950">
        <f ca="1">27988.3676170407*(((RANDBETWEEN(3800,4910))))</f>
        <v>123064852.41212779</v>
      </c>
      <c r="B12950">
        <v>172518505.40760592</v>
      </c>
    </row>
    <row r="12951" spans="1:2" x14ac:dyDescent="0.25">
      <c r="A12951">
        <f ca="1">31506.7075479456*(((RANDBETWEEN(3800,4910))))</f>
        <v>130122702.17301531</v>
      </c>
      <c r="B12951">
        <v>181344686.97518528</v>
      </c>
    </row>
    <row r="12952" spans="1:2" x14ac:dyDescent="0.25">
      <c r="A12952">
        <f ca="1">32893.8758000613*(((RANDBETWEEN(3800,4910))))</f>
        <v>148614530.86467707</v>
      </c>
      <c r="B12952">
        <v>164203938.14745358</v>
      </c>
    </row>
    <row r="12953" spans="1:2" x14ac:dyDescent="0.25">
      <c r="A12953">
        <f ca="1">31881.6250069757*(((RANDBETWEEN(3800,4910))))</f>
        <v>130810307.40362117</v>
      </c>
      <c r="B12953">
        <v>168181999.75485066</v>
      </c>
    </row>
    <row r="12954" spans="1:2" x14ac:dyDescent="0.25">
      <c r="A12954">
        <f ca="1">29630.8951645095*(((RANDBETWEEN(3800,4910))))</f>
        <v>144983970.0399451</v>
      </c>
      <c r="B12954">
        <v>159156107.08266473</v>
      </c>
    </row>
    <row r="12955" spans="1:2" x14ac:dyDescent="0.25">
      <c r="A12955">
        <f ca="1">31319.7107090661*(((RANDBETWEEN(3800,4910))))</f>
        <v>123086463.08662964</v>
      </c>
      <c r="B12955">
        <v>196562966.24645001</v>
      </c>
    </row>
    <row r="12956" spans="1:2" x14ac:dyDescent="0.25">
      <c r="A12956">
        <f ca="1">32267.7794864246*(((RANDBETWEEN(3800,4910))))</f>
        <v>150141977.95033368</v>
      </c>
      <c r="B12956">
        <v>154069833.14119464</v>
      </c>
    </row>
    <row r="12957" spans="1:2" x14ac:dyDescent="0.25">
      <c r="A12957">
        <f ca="1">33298.0786257203*(((RANDBETWEEN(3800,4910))))</f>
        <v>156434373.38363376</v>
      </c>
      <c r="B12957">
        <v>146741844.17415732</v>
      </c>
    </row>
    <row r="12958" spans="1:2" x14ac:dyDescent="0.25">
      <c r="A12958">
        <f ca="1">33364.338350822*(((RANDBETWEEN(3800,4910))))</f>
        <v>131922593.83915001</v>
      </c>
      <c r="B12958">
        <v>161043118.6909636</v>
      </c>
    </row>
    <row r="12959" spans="1:2" x14ac:dyDescent="0.25">
      <c r="A12959">
        <f ca="1">36529.1524582077*(((RANDBETWEEN(3800,4910))))</f>
        <v>156929238.96046007</v>
      </c>
      <c r="B12959">
        <v>147320139.40499133</v>
      </c>
    </row>
    <row r="12960" spans="1:2" x14ac:dyDescent="0.25">
      <c r="A12960">
        <f ca="1">31946.5249988061*(((RANDBETWEEN(3800,4910))))</f>
        <v>148711073.86944252</v>
      </c>
      <c r="B12960">
        <v>169682295.5561597</v>
      </c>
    </row>
    <row r="12961" spans="1:2" x14ac:dyDescent="0.25">
      <c r="A12961">
        <f ca="1">31904.8162441909*(((RANDBETWEEN(3800,4910))))</f>
        <v>151165019.36497644</v>
      </c>
      <c r="B12961">
        <v>143700418.54964668</v>
      </c>
    </row>
    <row r="12962" spans="1:2" x14ac:dyDescent="0.25">
      <c r="A12962">
        <f ca="1">30212.9701100209*(((RANDBETWEEN(3800,4910))))</f>
        <v>143934589.60413936</v>
      </c>
      <c r="B12962">
        <v>144674639.13121516</v>
      </c>
    </row>
    <row r="12963" spans="1:2" x14ac:dyDescent="0.25">
      <c r="A12963">
        <f ca="1">32320.7824401934*(((RANDBETWEEN(3800,4910))))</f>
        <v>124435012.39474477</v>
      </c>
      <c r="B12963">
        <v>172229641.92764312</v>
      </c>
    </row>
    <row r="12964" spans="1:2" x14ac:dyDescent="0.25">
      <c r="A12964">
        <f ca="1">32560.1749943074*(((RANDBETWEEN(3800,4910))))</f>
        <v>144860218.54967347</v>
      </c>
      <c r="B12964">
        <v>146919805.16491163</v>
      </c>
    </row>
    <row r="12965" spans="1:2" x14ac:dyDescent="0.25">
      <c r="A12965">
        <f ca="1">37832.6571973982*(((RANDBETWEEN(3800,4910))))</f>
        <v>173500565.90726823</v>
      </c>
      <c r="B12965">
        <v>146872412.02316028</v>
      </c>
    </row>
    <row r="12966" spans="1:2" x14ac:dyDescent="0.25">
      <c r="A12966">
        <f ca="1">32082.8446297065*(((RANDBETWEEN(3800,4910))))</f>
        <v>139977451.11940965</v>
      </c>
      <c r="B12966">
        <v>202252157.95588875</v>
      </c>
    </row>
    <row r="12967" spans="1:2" x14ac:dyDescent="0.25">
      <c r="A12967">
        <f ca="1">31492.7447037498*(((RANDBETWEEN(3800,4910))))</f>
        <v>135702236.92845806</v>
      </c>
      <c r="B12967">
        <v>143541002.33282873</v>
      </c>
    </row>
    <row r="12968" spans="1:2" x14ac:dyDescent="0.25">
      <c r="A12968">
        <f ca="1">30819.0951437721*(((RANDBETWEEN(3800,4910))))</f>
        <v>139641320.09643155</v>
      </c>
      <c r="B12968">
        <v>154201973.70120302</v>
      </c>
    </row>
    <row r="12969" spans="1:2" x14ac:dyDescent="0.25">
      <c r="A12969">
        <f ca="1">33217.9600650931*(((RANDBETWEEN(3800,4910))))</f>
        <v>145096049.56432655</v>
      </c>
      <c r="B12969">
        <v>156469078.58408332</v>
      </c>
    </row>
    <row r="12970" spans="1:2" x14ac:dyDescent="0.25">
      <c r="A12970">
        <f ca="1">36214.0671930245*(((RANDBETWEEN(3800,4910))))</f>
        <v>139315516.49156544</v>
      </c>
      <c r="B12970">
        <v>196078033.0590986</v>
      </c>
    </row>
    <row r="12971" spans="1:2" x14ac:dyDescent="0.25">
      <c r="A12971">
        <f ca="1">30146.4628058583*(((RANDBETWEEN(3800,4910))))</f>
        <v>138131092.57644269</v>
      </c>
      <c r="B12971">
        <v>185954987.13892305</v>
      </c>
    </row>
    <row r="12972" spans="1:2" x14ac:dyDescent="0.25">
      <c r="A12972">
        <f ca="1">36134.4210187046*(((RANDBETWEEN(3800,4910))))</f>
        <v>164700691.0032557</v>
      </c>
      <c r="B12972">
        <v>154898512.93966219</v>
      </c>
    </row>
    <row r="12973" spans="1:2" x14ac:dyDescent="0.25">
      <c r="A12973">
        <f ca="1">32434.9776605071*(((RANDBETWEEN(3800,4910))))</f>
        <v>139437968.96252009</v>
      </c>
      <c r="B12973">
        <v>188644435.07491398</v>
      </c>
    </row>
    <row r="12974" spans="1:2" x14ac:dyDescent="0.25">
      <c r="A12974">
        <f ca="1">33265.9137347573*(((RANDBETWEEN(3800,4910))))</f>
        <v>161106820.21742985</v>
      </c>
      <c r="B12974">
        <v>178016543.79132336</v>
      </c>
    </row>
    <row r="12975" spans="1:2" x14ac:dyDescent="0.25">
      <c r="A12975">
        <f ca="1">34148.1276514088*(((RANDBETWEEN(3800,4910))))</f>
        <v>166096492.89645225</v>
      </c>
      <c r="B12975">
        <v>151576130.97798902</v>
      </c>
    </row>
    <row r="12976" spans="1:2" x14ac:dyDescent="0.25">
      <c r="A12976">
        <f ca="1">29965.869432274*(((RANDBETWEEN(3800,4910))))</f>
        <v>129932009.85834028</v>
      </c>
      <c r="B12976">
        <v>158239047.51614916</v>
      </c>
    </row>
    <row r="12977" spans="1:2" x14ac:dyDescent="0.25">
      <c r="A12977">
        <f ca="1">41728.4628452595*(((RANDBETWEEN(3800,4910))))</f>
        <v>188654380.52341831</v>
      </c>
      <c r="B12977">
        <v>151903215.20698613</v>
      </c>
    </row>
    <row r="12978" spans="1:2" x14ac:dyDescent="0.25">
      <c r="A12978">
        <f ca="1">33713.0907676723*(((RANDBETWEEN(3800,4910))))</f>
        <v>162665662.95401898</v>
      </c>
      <c r="B12978">
        <v>173427570.6204114</v>
      </c>
    </row>
    <row r="12979" spans="1:2" x14ac:dyDescent="0.25">
      <c r="A12979">
        <f ca="1">33543.8806757768*(((RANDBETWEEN(3800,4910))))</f>
        <v>150041778.26274949</v>
      </c>
      <c r="B12979">
        <v>177950578.44175172</v>
      </c>
    </row>
    <row r="12980" spans="1:2" x14ac:dyDescent="0.25">
      <c r="A12980">
        <f ca="1">36734.8868092242*(((RANDBETWEEN(3800,4910))))</f>
        <v>146498728.59518629</v>
      </c>
      <c r="B12980">
        <v>195271919.25718132</v>
      </c>
    </row>
    <row r="12981" spans="1:2" x14ac:dyDescent="0.25">
      <c r="A12981">
        <f ca="1">29985.0676254756*(((RANDBETWEEN(3800,4910))))</f>
        <v>133793371.74487202</v>
      </c>
      <c r="B12981">
        <v>168922298.97410437</v>
      </c>
    </row>
    <row r="12982" spans="1:2" x14ac:dyDescent="0.25">
      <c r="A12982">
        <f ca="1">30207.3934686547*(((RANDBETWEEN(3800,4910))))</f>
        <v>133818753.06614038</v>
      </c>
      <c r="B12982">
        <v>162938398.11027104</v>
      </c>
    </row>
    <row r="12983" spans="1:2" x14ac:dyDescent="0.25">
      <c r="A12983">
        <f ca="1">31120.6010779996*(((RANDBETWEEN(3800,4910))))</f>
        <v>118849575.51688029</v>
      </c>
      <c r="B12983">
        <v>145111253.45211285</v>
      </c>
    </row>
    <row r="12984" spans="1:2" x14ac:dyDescent="0.25">
      <c r="A12984">
        <f ca="1">31446.0907271277*(((RANDBETWEEN(3800,4910))))</f>
        <v>127451005.71704873</v>
      </c>
      <c r="B12984">
        <v>150307988.28404719</v>
      </c>
    </row>
    <row r="12985" spans="1:2" x14ac:dyDescent="0.25">
      <c r="A12985">
        <f ca="1">32735.8569912353*(((RANDBETWEEN(3800,4910))))</f>
        <v>133791447.52317873</v>
      </c>
      <c r="B12985">
        <v>183159035.27866164</v>
      </c>
    </row>
    <row r="12986" spans="1:2" x14ac:dyDescent="0.25">
      <c r="A12986">
        <f ca="1">32858.2399442735*(((RANDBETWEEN(3800,4910))))</f>
        <v>158278141.81156567</v>
      </c>
      <c r="B12986">
        <v>173478772.79736787</v>
      </c>
    </row>
    <row r="12987" spans="1:2" x14ac:dyDescent="0.25">
      <c r="A12987">
        <f ca="1">30042.0769120012*(((RANDBETWEEN(3800,4910))))</f>
        <v>123653188.56979695</v>
      </c>
      <c r="B12987">
        <v>161763056.34497404</v>
      </c>
    </row>
    <row r="12988" spans="1:2" x14ac:dyDescent="0.25">
      <c r="A12988">
        <f ca="1">31481.5126256533*(((RANDBETWEEN(3800,4910))))</f>
        <v>136724209.33321214</v>
      </c>
      <c r="B12988">
        <v>162504411.82452205</v>
      </c>
    </row>
    <row r="12989" spans="1:2" x14ac:dyDescent="0.25">
      <c r="A12989">
        <f ca="1">28073.4055133979*(((RANDBETWEEN(3800,4910))))</f>
        <v>132085372.94053708</v>
      </c>
      <c r="B12989">
        <v>171415263.04811913</v>
      </c>
    </row>
    <row r="12990" spans="1:2" x14ac:dyDescent="0.25">
      <c r="A12990">
        <f ca="1">33673.8054960926*(((RANDBETWEEN(3800,4910))))</f>
        <v>133786029.23597591</v>
      </c>
      <c r="B12990">
        <v>161110997.86463588</v>
      </c>
    </row>
    <row r="12991" spans="1:2" x14ac:dyDescent="0.25">
      <c r="A12991">
        <f ca="1">29682.2801296273*(((RANDBETWEEN(3800,4910))))</f>
        <v>117957381.23513886</v>
      </c>
      <c r="B12991">
        <v>201168757.99814618</v>
      </c>
    </row>
    <row r="12992" spans="1:2" x14ac:dyDescent="0.25">
      <c r="A12992">
        <f ca="1">30346.8545599603*(((RANDBETWEEN(3800,4910))))</f>
        <v>127001586.33343369</v>
      </c>
      <c r="B12992">
        <v>187755989.61256355</v>
      </c>
    </row>
    <row r="12993" spans="1:2" x14ac:dyDescent="0.25">
      <c r="A12993">
        <f ca="1">29762.8469017419*(((RANDBETWEEN(3800,4910))))</f>
        <v>131313680.53048527</v>
      </c>
      <c r="B12993">
        <v>178318809.042519</v>
      </c>
    </row>
    <row r="12994" spans="1:2" x14ac:dyDescent="0.25">
      <c r="A12994">
        <f ca="1">40860.0962780111*(((RANDBETWEEN(3800,4910))))</f>
        <v>184851075.56172201</v>
      </c>
      <c r="B12994">
        <v>180814978.18622649</v>
      </c>
    </row>
    <row r="12995" spans="1:2" x14ac:dyDescent="0.25">
      <c r="A12995">
        <f ca="1">39159.141239934*(((RANDBETWEEN(3800,4910))))</f>
        <v>181894211.05949357</v>
      </c>
      <c r="B12995">
        <v>147855751.1501368</v>
      </c>
    </row>
    <row r="12996" spans="1:2" x14ac:dyDescent="0.25">
      <c r="A12996">
        <f ca="1">30159.9540577561*(((RANDBETWEEN(3800,4910))))</f>
        <v>132130758.72702955</v>
      </c>
      <c r="B12996">
        <v>174644338.68138283</v>
      </c>
    </row>
    <row r="12997" spans="1:2" x14ac:dyDescent="0.25">
      <c r="A12997">
        <f ca="1">40969.1433786226*(((RANDBETWEEN(3800,4910))))</f>
        <v>192759819.59641945</v>
      </c>
      <c r="B12997">
        <v>203261650.1081686</v>
      </c>
    </row>
    <row r="12998" spans="1:2" x14ac:dyDescent="0.25">
      <c r="A12998">
        <f ca="1">30673.7466531119*(((RANDBETWEEN(3800,4910))))</f>
        <v>123216440.30555056</v>
      </c>
      <c r="B12998">
        <v>181913472.5332644</v>
      </c>
    </row>
    <row r="12999" spans="1:2" x14ac:dyDescent="0.25">
      <c r="A12999">
        <f ca="1">32838.8188345205*(((RANDBETWEEN(3800,4910))))</f>
        <v>127447455.89677411</v>
      </c>
      <c r="B12999">
        <v>150097394.06288421</v>
      </c>
    </row>
    <row r="13000" spans="1:2" x14ac:dyDescent="0.25">
      <c r="A13000">
        <f ca="1">32893.2474700424*(((RANDBETWEEN(3800,4910))))</f>
        <v>147657787.89302048</v>
      </c>
      <c r="B13000">
        <v>186844522.84968674</v>
      </c>
    </row>
    <row r="13001" spans="1:2" x14ac:dyDescent="0.25">
      <c r="A13001">
        <f ca="1">31466.4751646997*(((RANDBETWEEN(3800,4910))))</f>
        <v>146035911.23937139</v>
      </c>
      <c r="B13001">
        <v>165485968.88429078</v>
      </c>
    </row>
    <row r="13002" spans="1:2" x14ac:dyDescent="0.25">
      <c r="A13002">
        <f ca="1">30100.3298884926*(((RANDBETWEEN(3800,4910))))</f>
        <v>116668878.64779718</v>
      </c>
      <c r="B13002">
        <v>170471996.42392388</v>
      </c>
    </row>
    <row r="13003" spans="1:2" x14ac:dyDescent="0.25">
      <c r="A13003">
        <f ca="1">39659.7221728269*(((RANDBETWEEN(3800,4910))))</f>
        <v>188185381.71006364</v>
      </c>
      <c r="B13003">
        <v>180396026.09882987</v>
      </c>
    </row>
    <row r="13004" spans="1:2" x14ac:dyDescent="0.25">
      <c r="A13004">
        <f ca="1">41273.8971481075*(((RANDBETWEEN(3800,4910))))</f>
        <v>201788083.15709749</v>
      </c>
      <c r="B13004">
        <v>155594053.61603299</v>
      </c>
    </row>
    <row r="13005" spans="1:2" x14ac:dyDescent="0.25">
      <c r="A13005">
        <f ca="1">32283.0583634393*(((RANDBETWEEN(3800,4910))))</f>
        <v>130714103.31356585</v>
      </c>
      <c r="B13005">
        <v>148064013.47497082</v>
      </c>
    </row>
    <row r="13006" spans="1:2" x14ac:dyDescent="0.25">
      <c r="A13006">
        <f ca="1">30747.9758250823*(((RANDBETWEEN(3800,4910))))</f>
        <v>143070331.51410788</v>
      </c>
      <c r="B13006">
        <v>179499752.43587238</v>
      </c>
    </row>
    <row r="13007" spans="1:2" x14ac:dyDescent="0.25">
      <c r="A13007">
        <f ca="1">30597.8857200242*(((RANDBETWEEN(3800,4910))))</f>
        <v>130683569.9102232</v>
      </c>
      <c r="B13007">
        <v>189706447.38587046</v>
      </c>
    </row>
    <row r="13008" spans="1:2" x14ac:dyDescent="0.25">
      <c r="A13008">
        <f ca="1">37443.367807616*(((RANDBETWEEN(3800,4910))))</f>
        <v>158647549.40086895</v>
      </c>
      <c r="B13008">
        <v>157617815.06200853</v>
      </c>
    </row>
    <row r="13009" spans="1:2" x14ac:dyDescent="0.25">
      <c r="A13009">
        <f ca="1">39578.5960634776*(((RANDBETWEEN(3800,4910))))</f>
        <v>156058404.27829233</v>
      </c>
      <c r="B13009">
        <v>148951695.56199849</v>
      </c>
    </row>
    <row r="13010" spans="1:2" x14ac:dyDescent="0.25">
      <c r="A13010">
        <f ca="1">30412.8456146733*(((RANDBETWEEN(3800,4910))))</f>
        <v>147289411.31186262</v>
      </c>
      <c r="B13010">
        <v>164231382.25971919</v>
      </c>
    </row>
    <row r="13011" spans="1:2" x14ac:dyDescent="0.25">
      <c r="A13011">
        <f ca="1">33766.5697861351*(((RANDBETWEEN(3800,4910))))</f>
        <v>132061054.43357448</v>
      </c>
      <c r="B13011">
        <v>161653834.73378745</v>
      </c>
    </row>
    <row r="13012" spans="1:2" x14ac:dyDescent="0.25">
      <c r="A13012">
        <f ca="1">32045.2685646325*(((RANDBETWEEN(3800,4910))))</f>
        <v>132186732.82910897</v>
      </c>
      <c r="B13012">
        <v>175392836.58565891</v>
      </c>
    </row>
    <row r="13013" spans="1:2" x14ac:dyDescent="0.25">
      <c r="A13013">
        <f ca="1">30528.3574250324*(((RANDBETWEEN(3800,4910))))</f>
        <v>117686817.87349997</v>
      </c>
      <c r="B13013">
        <v>163797744.76983735</v>
      </c>
    </row>
    <row r="13014" spans="1:2" x14ac:dyDescent="0.25">
      <c r="A13014">
        <f ca="1">31877.7005372263*(((RANDBETWEEN(3800,4910))))</f>
        <v>140453148.56701919</v>
      </c>
      <c r="B13014">
        <v>198931327.77403069</v>
      </c>
    </row>
    <row r="13015" spans="1:2" x14ac:dyDescent="0.25">
      <c r="A13015">
        <f ca="1">30876.4695155798*(((RANDBETWEEN(3800,4910))))</f>
        <v>120634366.39737043</v>
      </c>
      <c r="B13015">
        <v>157358140.63365531</v>
      </c>
    </row>
    <row r="13016" spans="1:2" x14ac:dyDescent="0.25">
      <c r="A13016">
        <f ca="1">30828.7857932406*(((RANDBETWEEN(3800,4910))))</f>
        <v>136417377.13508949</v>
      </c>
      <c r="B13016">
        <v>200485206.77841982</v>
      </c>
    </row>
    <row r="13017" spans="1:2" x14ac:dyDescent="0.25">
      <c r="A13017">
        <f ca="1">32233.0615698995*(((RANDBETWEEN(3800,4910))))</f>
        <v>133638273.26880333</v>
      </c>
      <c r="B13017">
        <v>151586713.52254426</v>
      </c>
    </row>
    <row r="13018" spans="1:2" x14ac:dyDescent="0.25">
      <c r="A13018">
        <f ca="1">30529.8270346903*(((RANDBETWEEN(3800,4910))))</f>
        <v>121081294.01958163</v>
      </c>
      <c r="B13018">
        <v>186076297.53217453</v>
      </c>
    </row>
    <row r="13019" spans="1:2" x14ac:dyDescent="0.25">
      <c r="A13019">
        <f ca="1">35518.6259526922*(((RANDBETWEEN(3800,4910))))</f>
        <v>166014057.70288351</v>
      </c>
      <c r="B13019">
        <v>142953591.93844736</v>
      </c>
    </row>
    <row r="13020" spans="1:2" x14ac:dyDescent="0.25">
      <c r="A13020">
        <f ca="1">34425.6692259615*(((RANDBETWEEN(3800,4910))))</f>
        <v>165002232.60003346</v>
      </c>
      <c r="B13020">
        <v>166678588.94309658</v>
      </c>
    </row>
    <row r="13021" spans="1:2" x14ac:dyDescent="0.25">
      <c r="A13021">
        <f ca="1">31412.5757968711*(((RANDBETWEEN(3800,4910))))</f>
        <v>139126298.20434189</v>
      </c>
      <c r="B13021">
        <v>157922899.33684859</v>
      </c>
    </row>
    <row r="13022" spans="1:2" x14ac:dyDescent="0.25">
      <c r="A13022">
        <f ca="1">38542.3550760183*(((RANDBETWEEN(3800,4910))))</f>
        <v>180802187.66160181</v>
      </c>
      <c r="B13022">
        <v>167997077.43122599</v>
      </c>
    </row>
    <row r="13023" spans="1:2" x14ac:dyDescent="0.25">
      <c r="A13023">
        <f ca="1">32484.3127562395*(((RANDBETWEEN(3800,4910))))</f>
        <v>128475456.9509273</v>
      </c>
      <c r="B13023">
        <v>143959138.83923042</v>
      </c>
    </row>
    <row r="13024" spans="1:2" x14ac:dyDescent="0.25">
      <c r="A13024">
        <f ca="1">32421.5459158107*(((RANDBETWEEN(3800,4910))))</f>
        <v>126930352.26039892</v>
      </c>
      <c r="B13024">
        <v>184298810.43010533</v>
      </c>
    </row>
    <row r="13025" spans="1:2" x14ac:dyDescent="0.25">
      <c r="A13025">
        <f ca="1">37162.0686139636*(((RANDBETWEEN(3800,4910))))</f>
        <v>157381360.58013576</v>
      </c>
      <c r="B13025">
        <v>143997954.86153686</v>
      </c>
    </row>
    <row r="13026" spans="1:2" x14ac:dyDescent="0.25">
      <c r="A13026">
        <f ca="1">28203.3619432557*(((RANDBETWEEN(3800,4910))))</f>
        <v>132612207.85718821</v>
      </c>
      <c r="B13026">
        <v>145196473.8568781</v>
      </c>
    </row>
    <row r="13027" spans="1:2" x14ac:dyDescent="0.25">
      <c r="A13027">
        <f ca="1">30491.5233078708*(((RANDBETWEEN(3800,4910))))</f>
        <v>139834125.88989562</v>
      </c>
      <c r="B13027">
        <v>143690657.89819545</v>
      </c>
    </row>
    <row r="13028" spans="1:2" x14ac:dyDescent="0.25">
      <c r="A13028">
        <f ca="1">36217.2488296974*(((RANDBETWEEN(3800,4910))))</f>
        <v>159500763.84598723</v>
      </c>
      <c r="B13028">
        <v>153497468.77777046</v>
      </c>
    </row>
    <row r="13029" spans="1:2" x14ac:dyDescent="0.25">
      <c r="A13029">
        <f ca="1">30790.0019401975*(((RANDBETWEEN(3800,4910))))</f>
        <v>144281949.0917657</v>
      </c>
      <c r="B13029">
        <v>143427795.12722203</v>
      </c>
    </row>
    <row r="13030" spans="1:2" x14ac:dyDescent="0.25">
      <c r="A13030">
        <f ca="1">28711.8798360784*(((RANDBETWEEN(3800,4910))))</f>
        <v>136237869.82219195</v>
      </c>
      <c r="B13030">
        <v>147562676.67288148</v>
      </c>
    </row>
    <row r="13031" spans="1:2" x14ac:dyDescent="0.25">
      <c r="A13031">
        <f ca="1">41316.9456105435*(((RANDBETWEEN(3800,4910))))</f>
        <v>163656421.56336275</v>
      </c>
      <c r="B13031">
        <v>194960029.69762915</v>
      </c>
    </row>
    <row r="13032" spans="1:2" x14ac:dyDescent="0.25">
      <c r="A13032">
        <f ca="1">41147.1388916315*(((RANDBETWEEN(3800,4910))))</f>
        <v>171871599.15034461</v>
      </c>
      <c r="B13032">
        <v>177143252.30374524</v>
      </c>
    </row>
    <row r="13033" spans="1:2" x14ac:dyDescent="0.25">
      <c r="A13033">
        <f ca="1">31262.5042893689*(((RANDBETWEEN(3800,4910))))</f>
        <v>125675267.24326292</v>
      </c>
      <c r="B13033">
        <v>153794311.13844454</v>
      </c>
    </row>
    <row r="13034" spans="1:2" x14ac:dyDescent="0.25">
      <c r="A13034">
        <f ca="1">33059.9241624916*(((RANDBETWEEN(3800,4910))))</f>
        <v>144471868.5900887</v>
      </c>
      <c r="B13034">
        <v>190710218.18113869</v>
      </c>
    </row>
    <row r="13035" spans="1:2" x14ac:dyDescent="0.25">
      <c r="A13035">
        <f ca="1">31300.4351491604*(((RANDBETWEEN(3800,4910))))</f>
        <v>148739667.8288101</v>
      </c>
      <c r="B13035">
        <v>182466507.04698324</v>
      </c>
    </row>
    <row r="13036" spans="1:2" x14ac:dyDescent="0.25">
      <c r="A13036">
        <f ca="1">35084.7911605655*(((RANDBETWEEN(3800,4910))))</f>
        <v>150724262.82578936</v>
      </c>
      <c r="B13036">
        <v>164761455.66749999</v>
      </c>
    </row>
    <row r="13037" spans="1:2" x14ac:dyDescent="0.25">
      <c r="A13037">
        <f ca="1">33654.6683176863*(((RANDBETWEEN(3800,4910))))</f>
        <v>161239515.91003528</v>
      </c>
      <c r="B13037">
        <v>152696884.95644104</v>
      </c>
    </row>
    <row r="13038" spans="1:2" x14ac:dyDescent="0.25">
      <c r="A13038">
        <f ca="1">33309.2829875383*(((RANDBETWEEN(3800,4910))))</f>
        <v>162016352.45138621</v>
      </c>
      <c r="B13038">
        <v>203629550.37258714</v>
      </c>
    </row>
    <row r="13039" spans="1:2" x14ac:dyDescent="0.25">
      <c r="A13039">
        <f ca="1">32273.6798258751*(((RANDBETWEEN(3800,4910))))</f>
        <v>129288361.38245563</v>
      </c>
      <c r="B13039">
        <v>146123813.28564519</v>
      </c>
    </row>
    <row r="13040" spans="1:2" x14ac:dyDescent="0.25">
      <c r="A13040">
        <f ca="1">31021.5467517407*(((RANDBETWEEN(3800,4910))))</f>
        <v>127157320.13538522</v>
      </c>
      <c r="B13040">
        <v>197832846.67555684</v>
      </c>
    </row>
    <row r="13041" spans="1:2" x14ac:dyDescent="0.25">
      <c r="A13041">
        <f ca="1">35672.1218039427*(((RANDBETWEEN(3800,4910))))</f>
        <v>147432879.41569507</v>
      </c>
      <c r="B13041">
        <v>199437186.16793966</v>
      </c>
    </row>
    <row r="13042" spans="1:2" x14ac:dyDescent="0.25">
      <c r="A13042">
        <f ca="1">31063.6329379614*(((RANDBETWEEN(3800,4910))))</f>
        <v>134008512.49436559</v>
      </c>
      <c r="B13042">
        <v>181091068.84169793</v>
      </c>
    </row>
    <row r="13043" spans="1:2" x14ac:dyDescent="0.25">
      <c r="A13043">
        <f ca="1">31380.5317277134*(((RANDBETWEEN(3800,4910))))</f>
        <v>131547189.00257465</v>
      </c>
      <c r="B13043">
        <v>167361354.58622831</v>
      </c>
    </row>
    <row r="13044" spans="1:2" x14ac:dyDescent="0.25">
      <c r="A13044">
        <f ca="1">34124.3529183049*(((RANDBETWEEN(3800,4910))))</f>
        <v>143049287.43353394</v>
      </c>
      <c r="B13044">
        <v>154315118.98861682</v>
      </c>
    </row>
    <row r="13045" spans="1:2" x14ac:dyDescent="0.25">
      <c r="A13045">
        <f ca="1">30621.8694508667*(((RANDBETWEEN(3800,4910))))</f>
        <v>144627089.41644323</v>
      </c>
      <c r="B13045">
        <v>145495054.57715303</v>
      </c>
    </row>
    <row r="13046" spans="1:2" x14ac:dyDescent="0.25">
      <c r="A13046">
        <f ca="1">27905.0464215498*(((RANDBETWEEN(3800,4910))))</f>
        <v>125600613.94339582</v>
      </c>
      <c r="B13046">
        <v>188418212.16899222</v>
      </c>
    </row>
    <row r="13047" spans="1:2" x14ac:dyDescent="0.25">
      <c r="A13047">
        <f ca="1">28963.0468284417*(((RANDBETWEEN(3800,4910))))</f>
        <v>111304988.96170133</v>
      </c>
      <c r="B13047">
        <v>192601577.46890467</v>
      </c>
    </row>
    <row r="13048" spans="1:2" x14ac:dyDescent="0.25">
      <c r="A13048">
        <f ca="1">36278.9607624521*(((RANDBETWEEN(3800,4910))))</f>
        <v>143991195.26617226</v>
      </c>
      <c r="B13048">
        <v>170498213.73719007</v>
      </c>
    </row>
    <row r="13049" spans="1:2" x14ac:dyDescent="0.25">
      <c r="A13049">
        <f ca="1">29494.4507969105*(((RANDBETWEEN(3800,4910))))</f>
        <v>116031169.43504593</v>
      </c>
      <c r="B13049">
        <v>188884665.22461009</v>
      </c>
    </row>
    <row r="13050" spans="1:2" x14ac:dyDescent="0.25">
      <c r="A13050">
        <f ca="1">29649.6197348737*(((RANDBETWEEN(3800,4910))))</f>
        <v>128620050.4098819</v>
      </c>
      <c r="B13050">
        <v>152046044.64008039</v>
      </c>
    </row>
    <row r="13051" spans="1:2" x14ac:dyDescent="0.25">
      <c r="A13051">
        <f ca="1">31523.2818995766*(((RANDBETWEEN(3800,4910))))</f>
        <v>120229797.16498527</v>
      </c>
      <c r="B13051">
        <v>164809550.6207228</v>
      </c>
    </row>
    <row r="13052" spans="1:2" x14ac:dyDescent="0.25">
      <c r="A13052">
        <f ca="1">30583.9213811667*(((RANDBETWEEN(3800,4910))))</f>
        <v>139768520.71193165</v>
      </c>
      <c r="B13052">
        <v>201648702.25807554</v>
      </c>
    </row>
    <row r="13053" spans="1:2" x14ac:dyDescent="0.25">
      <c r="A13053">
        <f ca="1">29915.5659448423*(((RANDBETWEEN(3800,4910))))</f>
        <v>116251889.26165719</v>
      </c>
      <c r="B13053">
        <v>172680498.52359164</v>
      </c>
    </row>
    <row r="13054" spans="1:2" x14ac:dyDescent="0.25">
      <c r="A13054">
        <f ca="1">36234.8851843723*(((RANDBETWEEN(3800,4910))))</f>
        <v>158853736.64828816</v>
      </c>
      <c r="B13054">
        <v>156760947.47353548</v>
      </c>
    </row>
    <row r="13055" spans="1:2" x14ac:dyDescent="0.25">
      <c r="A13055">
        <f ca="1">30109.7661334268*(((RANDBETWEEN(3800,4910))))</f>
        <v>123931797.4051847</v>
      </c>
      <c r="B13055">
        <v>151756487.39967906</v>
      </c>
    </row>
    <row r="13056" spans="1:2" x14ac:dyDescent="0.25">
      <c r="A13056">
        <f ca="1">37819.4385576019*(((RANDBETWEEN(3800,4910))))</f>
        <v>165611321.44373876</v>
      </c>
      <c r="B13056">
        <v>199172554.95708501</v>
      </c>
    </row>
    <row r="13057" spans="1:2" x14ac:dyDescent="0.25">
      <c r="A13057">
        <f ca="1">29767.0767755657*(((RANDBETWEEN(3800,4910))))</f>
        <v>131272808.58024472</v>
      </c>
      <c r="B13057">
        <v>151597251.5223605</v>
      </c>
    </row>
    <row r="13058" spans="1:2" x14ac:dyDescent="0.25">
      <c r="A13058">
        <f ca="1">29501.8941784057*(((RANDBETWEEN(3800,4910))))</f>
        <v>127182665.80310683</v>
      </c>
      <c r="B13058">
        <v>164674516.15776837</v>
      </c>
    </row>
    <row r="13059" spans="1:2" x14ac:dyDescent="0.25">
      <c r="A13059">
        <f ca="1">32334.2276455475*(((RANDBETWEEN(3800,4910))))</f>
        <v>134284047.4119589</v>
      </c>
      <c r="B13059">
        <v>175282007.18035021</v>
      </c>
    </row>
    <row r="13060" spans="1:2" x14ac:dyDescent="0.25">
      <c r="A13060">
        <f ca="1">33832.5385096268*(((RANDBETWEEN(3800,4910))))</f>
        <v>150588628.90634894</v>
      </c>
      <c r="B13060">
        <v>151747769.91239178</v>
      </c>
    </row>
    <row r="13061" spans="1:2" x14ac:dyDescent="0.25">
      <c r="A13061">
        <f ca="1">31171.6116497053*(((RANDBETWEEN(3800,4910))))</f>
        <v>152553867.41365793</v>
      </c>
      <c r="B13061">
        <v>159065998.57533145</v>
      </c>
    </row>
    <row r="13062" spans="1:2" x14ac:dyDescent="0.25">
      <c r="A13062">
        <f ca="1">31179.6761328258*(((RANDBETWEEN(3800,4910))))</f>
        <v>123440337.80985722</v>
      </c>
      <c r="B13062">
        <v>151774906.69235215</v>
      </c>
    </row>
    <row r="13063" spans="1:2" x14ac:dyDescent="0.25">
      <c r="A13063">
        <f ca="1">34508.4096024726*(((RANDBETWEEN(3800,4910))))</f>
        <v>136584285.20658657</v>
      </c>
      <c r="B13063">
        <v>188235339.45808738</v>
      </c>
    </row>
    <row r="13064" spans="1:2" x14ac:dyDescent="0.25">
      <c r="A13064">
        <f ca="1">31381.0460424214*(((RANDBETWEEN(3800,4910))))</f>
        <v>132835967.89756989</v>
      </c>
      <c r="B13064">
        <v>196973651.6894244</v>
      </c>
    </row>
    <row r="13065" spans="1:2" x14ac:dyDescent="0.25">
      <c r="A13065">
        <f ca="1">32542.2937639914*(((RANDBETWEEN(3800,4910))))</f>
        <v>157081651.99878663</v>
      </c>
      <c r="B13065">
        <v>152132141.18700519</v>
      </c>
    </row>
    <row r="13066" spans="1:2" x14ac:dyDescent="0.25">
      <c r="A13066">
        <f ca="1">32186.6475465861*(((RANDBETWEEN(3800,4910))))</f>
        <v>124497952.71019521</v>
      </c>
      <c r="B13066">
        <v>190507178.1339767</v>
      </c>
    </row>
    <row r="13067" spans="1:2" x14ac:dyDescent="0.25">
      <c r="A13067">
        <f ca="1">30327.062188488*(((RANDBETWEEN(3800,4910))))</f>
        <v>126827774.07225698</v>
      </c>
      <c r="B13067">
        <v>195084628.48014435</v>
      </c>
    </row>
    <row r="13068" spans="1:2" x14ac:dyDescent="0.25">
      <c r="A13068">
        <f ca="1">35086.26948738*(((RANDBETWEEN(3800,4910))))</f>
        <v>150309578.48393577</v>
      </c>
      <c r="B13068">
        <v>178540689.62598425</v>
      </c>
    </row>
    <row r="13069" spans="1:2" x14ac:dyDescent="0.25">
      <c r="A13069">
        <f ca="1">32401.2237907021*(((RANDBETWEEN(3800,4910))))</f>
        <v>126721186.24543592</v>
      </c>
      <c r="B13069">
        <v>153657727.03919792</v>
      </c>
    </row>
    <row r="13070" spans="1:2" x14ac:dyDescent="0.25">
      <c r="A13070">
        <f ca="1">35434.6457089721*(((RANDBETWEEN(3800,4910))))</f>
        <v>162148938.76425618</v>
      </c>
      <c r="B13070">
        <v>161356467.91049659</v>
      </c>
    </row>
    <row r="13071" spans="1:2" x14ac:dyDescent="0.25">
      <c r="A13071">
        <f ca="1">33431.1239710364*(((RANDBETWEEN(3800,4910))))</f>
        <v>163912800.82999164</v>
      </c>
      <c r="B13071">
        <v>178200412.55879027</v>
      </c>
    </row>
    <row r="13072" spans="1:2" x14ac:dyDescent="0.25">
      <c r="A13072">
        <f ca="1">30887.063497992*(((RANDBETWEEN(3800,4910))))</f>
        <v>119224065.10224928</v>
      </c>
      <c r="B13072">
        <v>177242678.50804284</v>
      </c>
    </row>
    <row r="13073" spans="1:2" x14ac:dyDescent="0.25">
      <c r="A13073">
        <f ca="1">34238.7865770677*(((RANDBETWEEN(3800,4910))))</f>
        <v>158388626.705515</v>
      </c>
      <c r="B13073">
        <v>178627414.9959411</v>
      </c>
    </row>
    <row r="13074" spans="1:2" x14ac:dyDescent="0.25">
      <c r="A13074">
        <f ca="1">30758.3214243227*(((RANDBETWEEN(3800,4910))))</f>
        <v>143426052.80161664</v>
      </c>
      <c r="B13074">
        <v>194769040.56723964</v>
      </c>
    </row>
    <row r="13075" spans="1:2" x14ac:dyDescent="0.25">
      <c r="A13075">
        <f ca="1">38466.8504136693*(((RANDBETWEEN(3800,4910))))</f>
        <v>179486324.03018084</v>
      </c>
      <c r="B13075">
        <v>144569389.3159188</v>
      </c>
    </row>
    <row r="13076" spans="1:2" x14ac:dyDescent="0.25">
      <c r="A13076">
        <f ca="1">35499.8836726112*(((RANDBETWEEN(3800,4910))))</f>
        <v>164115962.21848136</v>
      </c>
      <c r="B13076">
        <v>158879186.88726306</v>
      </c>
    </row>
    <row r="13077" spans="1:2" x14ac:dyDescent="0.25">
      <c r="A13077">
        <f ca="1">33110.2570708566*(((RANDBETWEEN(3800,4910))))</f>
        <v>150419897.87290159</v>
      </c>
      <c r="B13077">
        <v>201573347.96292883</v>
      </c>
    </row>
    <row r="13078" spans="1:2" x14ac:dyDescent="0.25">
      <c r="A13078">
        <f ca="1">32066.625195898*(((RANDBETWEEN(3800,4910))))</f>
        <v>150873471.54670006</v>
      </c>
      <c r="B13078">
        <v>170919273.69643518</v>
      </c>
    </row>
    <row r="13079" spans="1:2" x14ac:dyDescent="0.25">
      <c r="A13079">
        <f ca="1">31070.2746678113*(((RANDBETWEEN(3800,4910))))</f>
        <v>123038287.6845326</v>
      </c>
      <c r="B13079">
        <v>164309749.32236183</v>
      </c>
    </row>
    <row r="13080" spans="1:2" x14ac:dyDescent="0.25">
      <c r="A13080">
        <f ca="1">36261.6870045321*(((RANDBETWEEN(3800,4910))))</f>
        <v>158064693.65275586</v>
      </c>
      <c r="B13080">
        <v>168010429.27129409</v>
      </c>
    </row>
    <row r="13081" spans="1:2" x14ac:dyDescent="0.25">
      <c r="A13081">
        <f ca="1">34159.9687583297*(((RANDBETWEEN(3800,4910))))</f>
        <v>167008087.25947416</v>
      </c>
      <c r="B13081">
        <v>160674312.86899629</v>
      </c>
    </row>
    <row r="13082" spans="1:2" x14ac:dyDescent="0.25">
      <c r="A13082">
        <f ca="1">34805.1458065567*(((RANDBETWEEN(3800,4910))))</f>
        <v>164106262.47791469</v>
      </c>
      <c r="B13082">
        <v>151215780.89728874</v>
      </c>
    </row>
    <row r="13083" spans="1:2" x14ac:dyDescent="0.25">
      <c r="A13083">
        <f ca="1">29779.5698381612*(((RANDBETWEEN(3800,4910))))</f>
        <v>130553634.17049876</v>
      </c>
      <c r="B13083">
        <v>151453855.90460718</v>
      </c>
    </row>
    <row r="13084" spans="1:2" x14ac:dyDescent="0.25">
      <c r="A13084">
        <f ca="1">33506.3224075879*(((RANDBETWEEN(3800,4910))))</f>
        <v>140726554.11186907</v>
      </c>
      <c r="B13084">
        <v>167719537.21582898</v>
      </c>
    </row>
    <row r="13085" spans="1:2" x14ac:dyDescent="0.25">
      <c r="A13085">
        <f ca="1">35121.4701984502*(((RANDBETWEEN(3800,4910))))</f>
        <v>168828907.24394992</v>
      </c>
      <c r="B13085">
        <v>152908844.39311478</v>
      </c>
    </row>
    <row r="13086" spans="1:2" x14ac:dyDescent="0.25">
      <c r="A13086">
        <f ca="1">30485.1741190561*(((RANDBETWEEN(3800,4910))))</f>
        <v>117276464.83600867</v>
      </c>
      <c r="B13086">
        <v>144340629.32291991</v>
      </c>
    </row>
    <row r="13087" spans="1:2" x14ac:dyDescent="0.25">
      <c r="A13087">
        <f ca="1">30620.4153627351*(((RANDBETWEEN(3800,4910))))</f>
        <v>120491334.45236278</v>
      </c>
      <c r="B13087">
        <v>172427342.45779672</v>
      </c>
    </row>
    <row r="13088" spans="1:2" x14ac:dyDescent="0.25">
      <c r="A13088">
        <f ca="1">29592.5727278231*(((RANDBETWEEN(3800,4910))))</f>
        <v>118192735.47492547</v>
      </c>
      <c r="B13088">
        <v>175687769.30075461</v>
      </c>
    </row>
    <row r="13089" spans="1:2" x14ac:dyDescent="0.25">
      <c r="A13089">
        <f ca="1">38264.5279655974*(((RANDBETWEEN(3800,4910))))</f>
        <v>159103907.28095415</v>
      </c>
      <c r="B13089">
        <v>178073752.8743217</v>
      </c>
    </row>
    <row r="13090" spans="1:2" x14ac:dyDescent="0.25">
      <c r="A13090">
        <f ca="1">29706.0114855414*(((RANDBETWEEN(3800,4910))))</f>
        <v>140390610.28066862</v>
      </c>
      <c r="B13090">
        <v>147707111.97557375</v>
      </c>
    </row>
    <row r="13091" spans="1:2" x14ac:dyDescent="0.25">
      <c r="A13091">
        <f ca="1">31135.0058252414*(((RANDBETWEEN(3800,4910))))</f>
        <v>119496152.35727662</v>
      </c>
      <c r="B13091">
        <v>192155944.33254585</v>
      </c>
    </row>
    <row r="13092" spans="1:2" x14ac:dyDescent="0.25">
      <c r="A13092">
        <f ca="1">34694.4271785193*(((RANDBETWEEN(3800,4910))))</f>
        <v>152586090.73112771</v>
      </c>
      <c r="B13092">
        <v>148871827.87426353</v>
      </c>
    </row>
    <row r="13093" spans="1:2" x14ac:dyDescent="0.25">
      <c r="A13093">
        <f ca="1">35982.6200116451*(((RANDBETWEEN(3800,4910))))</f>
        <v>171601114.83553541</v>
      </c>
      <c r="B13093">
        <v>160193454.14342386</v>
      </c>
    </row>
    <row r="13094" spans="1:2" x14ac:dyDescent="0.25">
      <c r="A13094">
        <f ca="1">31389.792573788*(((RANDBETWEEN(3800,4910))))</f>
        <v>132245196.11336891</v>
      </c>
      <c r="B13094">
        <v>189763721.52227587</v>
      </c>
    </row>
    <row r="13095" spans="1:2" x14ac:dyDescent="0.25">
      <c r="A13095">
        <f ca="1">30791.3740649141*(((RANDBETWEEN(3800,4910))))</f>
        <v>146228235.43427697</v>
      </c>
      <c r="B13095">
        <v>151643304.26406351</v>
      </c>
    </row>
    <row r="13096" spans="1:2" x14ac:dyDescent="0.25">
      <c r="A13096">
        <f ca="1">42553.0503736603*(((RANDBETWEEN(3800,4910))))</f>
        <v>162637758.52812979</v>
      </c>
      <c r="B13096">
        <v>198392454.93902239</v>
      </c>
    </row>
    <row r="13097" spans="1:2" x14ac:dyDescent="0.25">
      <c r="A13097">
        <f ca="1">37572.1303540703*(((RANDBETWEEN(3800,4910))))</f>
        <v>151227824.67513296</v>
      </c>
      <c r="B13097">
        <v>159203282.20387107</v>
      </c>
    </row>
    <row r="13098" spans="1:2" x14ac:dyDescent="0.25">
      <c r="A13098">
        <f ca="1">30002.787573543*(((RANDBETWEEN(3800,4910))))</f>
        <v>125951702.23373351</v>
      </c>
      <c r="B13098">
        <v>198156862.16259962</v>
      </c>
    </row>
    <row r="13099" spans="1:2" x14ac:dyDescent="0.25">
      <c r="A13099">
        <f ca="1">28459.7154607291*(((RANDBETWEEN(3800,4910))))</f>
        <v>117851681.72287908</v>
      </c>
      <c r="B13099">
        <v>148935827.88616049</v>
      </c>
    </row>
    <row r="13100" spans="1:2" x14ac:dyDescent="0.25">
      <c r="A13100">
        <f ca="1">33670.7153163745*(((RANDBETWEEN(3800,4910))))</f>
        <v>139565114.98637235</v>
      </c>
      <c r="B13100">
        <v>153615226.66359228</v>
      </c>
    </row>
    <row r="13101" spans="1:2" x14ac:dyDescent="0.25">
      <c r="A13101">
        <f ca="1">31428.2693079502*(((RANDBETWEEN(3800,4910))))</f>
        <v>151389973.25639614</v>
      </c>
      <c r="B13101">
        <v>192625095.18974835</v>
      </c>
    </row>
    <row r="13102" spans="1:2" x14ac:dyDescent="0.25">
      <c r="A13102">
        <f ca="1">32524.2637519777*(((RANDBETWEEN(3800,4910))))</f>
        <v>155335883.67944553</v>
      </c>
      <c r="B13102">
        <v>200178790.78940403</v>
      </c>
    </row>
    <row r="13103" spans="1:2" x14ac:dyDescent="0.25">
      <c r="A13103">
        <f ca="1">30304.3553164322*(((RANDBETWEEN(3800,4910))))</f>
        <v>116156593.92788473</v>
      </c>
      <c r="B13103">
        <v>175847712.89432222</v>
      </c>
    </row>
    <row r="13104" spans="1:2" x14ac:dyDescent="0.25">
      <c r="A13104">
        <f ca="1">30927.9709802653*(((RANDBETWEEN(3800,4910))))</f>
        <v>140041852.59864116</v>
      </c>
      <c r="B13104">
        <v>158816260.20433837</v>
      </c>
    </row>
    <row r="13105" spans="1:2" x14ac:dyDescent="0.25">
      <c r="A13105">
        <f ca="1">32554.8409042038*(((RANDBETWEEN(3800,4910))))</f>
        <v>138520848.04738709</v>
      </c>
      <c r="B13105">
        <v>150417038.88718233</v>
      </c>
    </row>
    <row r="13106" spans="1:2" x14ac:dyDescent="0.25">
      <c r="A13106">
        <f ca="1">32905.5353309804*(((RANDBETWEEN(3800,4910))))</f>
        <v>125271373.0050424</v>
      </c>
      <c r="B13106">
        <v>147667772.16796228</v>
      </c>
    </row>
    <row r="13107" spans="1:2" x14ac:dyDescent="0.25">
      <c r="A13107">
        <f ca="1">30072.3165868367*(((RANDBETWEEN(3800,4910))))</f>
        <v>128017851.71016377</v>
      </c>
      <c r="B13107">
        <v>178749358.59267268</v>
      </c>
    </row>
    <row r="13108" spans="1:2" x14ac:dyDescent="0.25">
      <c r="A13108">
        <f ca="1">36761.9745452437*(((RANDBETWEEN(3800,4910))))</f>
        <v>169877084.3735711</v>
      </c>
      <c r="B13108">
        <v>196253003.03481114</v>
      </c>
    </row>
    <row r="13109" spans="1:2" x14ac:dyDescent="0.25">
      <c r="A13109">
        <f ca="1">38708.7683573834*(((RANDBETWEEN(3800,4910))))</f>
        <v>167841219.5976145</v>
      </c>
      <c r="B13109">
        <v>166309791.16104487</v>
      </c>
    </row>
    <row r="13110" spans="1:2" x14ac:dyDescent="0.25">
      <c r="A13110">
        <f ca="1">31123.2322370454*(((RANDBETWEEN(3800,4910))))</f>
        <v>120540278.45407668</v>
      </c>
      <c r="B13110">
        <v>170609277.58089674</v>
      </c>
    </row>
    <row r="13111" spans="1:2" x14ac:dyDescent="0.25">
      <c r="A13111">
        <f ca="1">36225.6752174252*(((RANDBETWEEN(3800,4910))))</f>
        <v>145446085.99796224</v>
      </c>
      <c r="B13111">
        <v>172968409.057136</v>
      </c>
    </row>
    <row r="13112" spans="1:2" x14ac:dyDescent="0.25">
      <c r="A13112">
        <f ca="1">31909.8315507454*(((RANDBETWEEN(3800,4910))))</f>
        <v>136414529.87943679</v>
      </c>
      <c r="B13112">
        <v>187701929.16133007</v>
      </c>
    </row>
    <row r="13113" spans="1:2" x14ac:dyDescent="0.25">
      <c r="A13113">
        <f ca="1">32218.2159710065*(((RANDBETWEEN(3800,4910))))</f>
        <v>158191440.4176417</v>
      </c>
      <c r="B13113">
        <v>170571674.46832839</v>
      </c>
    </row>
    <row r="13114" spans="1:2" x14ac:dyDescent="0.25">
      <c r="A13114">
        <f ca="1">37929.6903663874*(((RANDBETWEEN(3800,4910))))</f>
        <v>144663839.05740157</v>
      </c>
      <c r="B13114">
        <v>186452434.54468793</v>
      </c>
    </row>
    <row r="13115" spans="1:2" x14ac:dyDescent="0.25">
      <c r="A13115">
        <f ca="1">38057.8181578746*(((RANDBETWEEN(3800,4910))))</f>
        <v>146332310.81702784</v>
      </c>
      <c r="B13115">
        <v>147011849.60401762</v>
      </c>
    </row>
    <row r="13116" spans="1:2" x14ac:dyDescent="0.25">
      <c r="A13116">
        <f ca="1">30458.3147150827*(((RANDBETWEEN(3800,4910))))</f>
        <v>131610377.8838723</v>
      </c>
      <c r="B13116">
        <v>159737723.30854803</v>
      </c>
    </row>
    <row r="13117" spans="1:2" x14ac:dyDescent="0.25">
      <c r="A13117">
        <f ca="1">30344.5691976*(((RANDBETWEEN(3800,4910))))</f>
        <v>138189168.12587059</v>
      </c>
      <c r="B13117">
        <v>174758129.79772356</v>
      </c>
    </row>
    <row r="13118" spans="1:2" x14ac:dyDescent="0.25">
      <c r="A13118">
        <f ca="1">30918.7200515992*(((RANDBETWEEN(3800,4910))))</f>
        <v>125622759.56964749</v>
      </c>
      <c r="B13118">
        <v>159948291.47466335</v>
      </c>
    </row>
    <row r="13119" spans="1:2" x14ac:dyDescent="0.25">
      <c r="A13119">
        <f ca="1">36274.3739753331*(((RANDBETWEEN(3800,4910))))</f>
        <v>153839620.02938783</v>
      </c>
      <c r="B13119">
        <v>150055757.97896251</v>
      </c>
    </row>
    <row r="13120" spans="1:2" x14ac:dyDescent="0.25">
      <c r="A13120">
        <f ca="1">28543.8792520988*(((RANDBETWEEN(3800,4910))))</f>
        <v>138152375.58015811</v>
      </c>
      <c r="B13120">
        <v>171227335.10553357</v>
      </c>
    </row>
    <row r="13121" spans="1:2" x14ac:dyDescent="0.25">
      <c r="A13121">
        <f ca="1">32335.4395400944*(((RANDBETWEEN(3800,4910))))</f>
        <v>131766916.12588461</v>
      </c>
      <c r="B13121">
        <v>199943926.72990683</v>
      </c>
    </row>
    <row r="13122" spans="1:2" x14ac:dyDescent="0.25">
      <c r="A13122">
        <f ca="1">30730.3381775569*(((RANDBETWEEN(3800,4910))))</f>
        <v>141421016.29311666</v>
      </c>
      <c r="B13122">
        <v>189620342.63900495</v>
      </c>
    </row>
    <row r="13123" spans="1:2" x14ac:dyDescent="0.25">
      <c r="A13123">
        <f ca="1">30717.1106955656*(((RANDBETWEEN(3800,4910))))</f>
        <v>149285157.98044893</v>
      </c>
      <c r="B13123">
        <v>146170503.04669446</v>
      </c>
    </row>
    <row r="13124" spans="1:2" x14ac:dyDescent="0.25">
      <c r="A13124">
        <f ca="1">30955.6044989557*(((RANDBETWEEN(3800,4910))))</f>
        <v>145831852.7945804</v>
      </c>
      <c r="B13124">
        <v>152597468.38184023</v>
      </c>
    </row>
    <row r="13125" spans="1:2" x14ac:dyDescent="0.25">
      <c r="A13125">
        <f ca="1">31142.2951038831*(((RANDBETWEEN(3800,4910))))</f>
        <v>138147221.08082536</v>
      </c>
      <c r="B13125">
        <v>161311598.57400227</v>
      </c>
    </row>
    <row r="13126" spans="1:2" x14ac:dyDescent="0.25">
      <c r="A13126">
        <f ca="1">33280.4502562805*(((RANDBETWEEN(3800,4910))))</f>
        <v>126765235.02617244</v>
      </c>
      <c r="B13126">
        <v>182154358.473259</v>
      </c>
    </row>
    <row r="13127" spans="1:2" x14ac:dyDescent="0.25">
      <c r="A13127">
        <f ca="1">34739.3462267904*(((RANDBETWEEN(3800,4910))))</f>
        <v>141389139.14303687</v>
      </c>
      <c r="B13127">
        <v>152298007.92143309</v>
      </c>
    </row>
    <row r="13128" spans="1:2" x14ac:dyDescent="0.25">
      <c r="A13128">
        <f ca="1">42615.308582269*(((RANDBETWEEN(3800,4910))))</f>
        <v>173955689.63282204</v>
      </c>
      <c r="B13128">
        <v>169291858.33607718</v>
      </c>
    </row>
    <row r="13129" spans="1:2" x14ac:dyDescent="0.25">
      <c r="A13129">
        <f ca="1">39190.8599018491*(((RANDBETWEEN(3800,4910))))</f>
        <v>171499202.9304916</v>
      </c>
      <c r="B13129">
        <v>188669089.91243085</v>
      </c>
    </row>
    <row r="13130" spans="1:2" x14ac:dyDescent="0.25">
      <c r="A13130">
        <f ca="1">31335.3750390293*(((RANDBETWEEN(3800,4910))))</f>
        <v>128349696.15986383</v>
      </c>
      <c r="B13130">
        <v>156009578.933613</v>
      </c>
    </row>
    <row r="13131" spans="1:2" x14ac:dyDescent="0.25">
      <c r="A13131">
        <f ca="1">31600.0931693409*(((RANDBETWEEN(3800,4910))))</f>
        <v>151238045.90846545</v>
      </c>
      <c r="B13131">
        <v>157243163.54648936</v>
      </c>
    </row>
    <row r="13132" spans="1:2" x14ac:dyDescent="0.25">
      <c r="A13132">
        <f ca="1">36157.7492901712*(((RANDBETWEEN(3800,4910))))</f>
        <v>142786951.94688606</v>
      </c>
      <c r="B13132">
        <v>190546396.78310093</v>
      </c>
    </row>
    <row r="13133" spans="1:2" x14ac:dyDescent="0.25">
      <c r="A13133">
        <f ca="1">32918.3626766213*(((RANDBETWEEN(3800,4910))))</f>
        <v>152741202.81952289</v>
      </c>
      <c r="B13133">
        <v>165489619.78555501</v>
      </c>
    </row>
    <row r="13134" spans="1:2" x14ac:dyDescent="0.25">
      <c r="A13134">
        <f ca="1">33327.9416481571*(((RANDBETWEEN(3800,4910))))</f>
        <v>161173925.8104879</v>
      </c>
      <c r="B13134">
        <v>151523008.3793664</v>
      </c>
    </row>
    <row r="13135" spans="1:2" x14ac:dyDescent="0.25">
      <c r="A13135">
        <f ca="1">33293.2230261859*(((RANDBETWEEN(3800,4910))))</f>
        <v>141596077.5303686</v>
      </c>
      <c r="B13135">
        <v>167369525.67537469</v>
      </c>
    </row>
    <row r="13136" spans="1:2" x14ac:dyDescent="0.25">
      <c r="A13136">
        <f ca="1">31279.8374214665*(((RANDBETWEEN(3800,4910))))</f>
        <v>135035058.14847091</v>
      </c>
      <c r="B13136">
        <v>166744334.47826394</v>
      </c>
    </row>
    <row r="13137" spans="1:2" x14ac:dyDescent="0.25">
      <c r="A13137">
        <f ca="1">36046.1719248315*(((RANDBETWEEN(3800,4910))))</f>
        <v>146419550.35866567</v>
      </c>
      <c r="B13137">
        <v>191994221.50818983</v>
      </c>
    </row>
    <row r="13138" spans="1:2" x14ac:dyDescent="0.25">
      <c r="A13138">
        <f ca="1">33072.0397069195*(((RANDBETWEEN(3800,4910))))</f>
        <v>145087038.19425598</v>
      </c>
      <c r="B13138">
        <v>172498915.58224261</v>
      </c>
    </row>
    <row r="13139" spans="1:2" x14ac:dyDescent="0.25">
      <c r="A13139">
        <f ca="1">31887.2865686476*(((RANDBETWEEN(3800,4910))))</f>
        <v>127389709.84174718</v>
      </c>
      <c r="B13139">
        <v>175604623.64833331</v>
      </c>
    </row>
    <row r="13140" spans="1:2" x14ac:dyDescent="0.25">
      <c r="A13140">
        <f ca="1">41175.00568456*(((RANDBETWEEN(3800,4910))))</f>
        <v>178823049.68804416</v>
      </c>
      <c r="B13140">
        <v>158933159.67435557</v>
      </c>
    </row>
    <row r="13141" spans="1:2" x14ac:dyDescent="0.25">
      <c r="A13141">
        <f ca="1">34560.920452823*(((RANDBETWEEN(3800,4910))))</f>
        <v>132610251.77748184</v>
      </c>
      <c r="B13141">
        <v>144827108.47270218</v>
      </c>
    </row>
    <row r="13142" spans="1:2" x14ac:dyDescent="0.25">
      <c r="A13142">
        <f ca="1">34181.9482585226*(((RANDBETWEEN(3800,4910))))</f>
        <v>138710346.0330846</v>
      </c>
      <c r="B13142">
        <v>167113632.71443415</v>
      </c>
    </row>
    <row r="13143" spans="1:2" x14ac:dyDescent="0.25">
      <c r="A13143">
        <f ca="1">32942.8396769007*(((RANDBETWEEN(3800,4910))))</f>
        <v>155589031.79400197</v>
      </c>
      <c r="B13143">
        <v>147828597.02613047</v>
      </c>
    </row>
    <row r="13144" spans="1:2" x14ac:dyDescent="0.25">
      <c r="A13144">
        <f ca="1">38424.5975508264*(((RANDBETWEEN(3800,4910))))</f>
        <v>177790612.86767361</v>
      </c>
      <c r="B13144">
        <v>150885248.58256036</v>
      </c>
    </row>
    <row r="13145" spans="1:2" x14ac:dyDescent="0.25">
      <c r="A13145">
        <f ca="1">30541.9686834584*(((RANDBETWEEN(3800,4910))))</f>
        <v>144768931.55959305</v>
      </c>
      <c r="B13145">
        <v>148263398.43852893</v>
      </c>
    </row>
    <row r="13146" spans="1:2" x14ac:dyDescent="0.25">
      <c r="A13146">
        <f ca="1">28286.1948559082*(((RANDBETWEEN(3800,4910))))</f>
        <v>115690536.96066438</v>
      </c>
      <c r="B13146">
        <v>153949893.72404385</v>
      </c>
    </row>
    <row r="13147" spans="1:2" x14ac:dyDescent="0.25">
      <c r="A13147">
        <f ca="1">35920.8029662021*(((RANDBETWEEN(3800,4910))))</f>
        <v>165271614.44749597</v>
      </c>
      <c r="B13147">
        <v>143904403.9304879</v>
      </c>
    </row>
    <row r="13148" spans="1:2" x14ac:dyDescent="0.25">
      <c r="A13148">
        <f ca="1">35876.6171140657*(((RANDBETWEEN(3800,4910))))</f>
        <v>166431626.79215083</v>
      </c>
      <c r="B13148">
        <v>175978106.48419034</v>
      </c>
    </row>
    <row r="13149" spans="1:2" x14ac:dyDescent="0.25">
      <c r="A13149">
        <f ca="1">29773.4249007601*(((RANDBETWEEN(3800,4910))))</f>
        <v>120165542.8994678</v>
      </c>
      <c r="B13149">
        <v>192492640.22298467</v>
      </c>
    </row>
    <row r="13150" spans="1:2" x14ac:dyDescent="0.25">
      <c r="A13150">
        <f ca="1">30086.5537873669*(((RANDBETWEEN(3800,4910))))</f>
        <v>116675655.5874089</v>
      </c>
      <c r="B13150">
        <v>173689255.82222894</v>
      </c>
    </row>
    <row r="13151" spans="1:2" x14ac:dyDescent="0.25">
      <c r="A13151">
        <f ca="1">30846.1786048872*(((RANDBETWEEN(3800,4910))))</f>
        <v>133039568.32287833</v>
      </c>
      <c r="B13151">
        <v>183445301.24340543</v>
      </c>
    </row>
    <row r="13152" spans="1:2" x14ac:dyDescent="0.25">
      <c r="A13152">
        <f ca="1">29096.8954934006*(((RANDBETWEEN(3800,4910))))</f>
        <v>142283818.96272892</v>
      </c>
      <c r="B13152">
        <v>144915602.01057631</v>
      </c>
    </row>
    <row r="13153" spans="1:2" x14ac:dyDescent="0.25">
      <c r="A13153">
        <f ca="1">33940.4654316451*(((RANDBETWEEN(3800,4910))))</f>
        <v>142516014.34747776</v>
      </c>
      <c r="B13153">
        <v>174744890.96595174</v>
      </c>
    </row>
    <row r="13154" spans="1:2" x14ac:dyDescent="0.25">
      <c r="A13154">
        <f ca="1">29173.3751167795*(((RANDBETWEEN(3800,4910))))</f>
        <v>123665937.12002842</v>
      </c>
      <c r="B13154">
        <v>145819065.02818704</v>
      </c>
    </row>
    <row r="13155" spans="1:2" x14ac:dyDescent="0.25">
      <c r="A13155">
        <f ca="1">31377.7128762807*(((RANDBETWEEN(3800,4910))))</f>
        <v>130437152.4266987</v>
      </c>
      <c r="B13155">
        <v>152727114.12508649</v>
      </c>
    </row>
    <row r="13156" spans="1:2" x14ac:dyDescent="0.25">
      <c r="A13156">
        <f ca="1">30424.2342955421*(((RANDBETWEEN(3800,4910))))</f>
        <v>130915480.17371768</v>
      </c>
      <c r="B13156">
        <v>146394067.99137092</v>
      </c>
    </row>
    <row r="13157" spans="1:2" x14ac:dyDescent="0.25">
      <c r="A13157">
        <f ca="1">31684.3552633541*(((RANDBETWEEN(3800,4910))))</f>
        <v>134024822.76398788</v>
      </c>
      <c r="B13157">
        <v>160519571.07089776</v>
      </c>
    </row>
    <row r="13158" spans="1:2" x14ac:dyDescent="0.25">
      <c r="A13158">
        <f ca="1">35950.1505911992*(((RANDBETWEEN(3800,4910))))</f>
        <v>153363342.4220556</v>
      </c>
      <c r="B13158">
        <v>163136638.27437162</v>
      </c>
    </row>
    <row r="13159" spans="1:2" x14ac:dyDescent="0.25">
      <c r="A13159">
        <f ca="1">32297.0598383476*(((RANDBETWEEN(3800,4910))))</f>
        <v>140104645.57875201</v>
      </c>
      <c r="B13159">
        <v>161125301.47453135</v>
      </c>
    </row>
    <row r="13160" spans="1:2" x14ac:dyDescent="0.25">
      <c r="A13160">
        <f ca="1">39631.2555156094*(((RANDBETWEEN(3800,4910))))</f>
        <v>174654943.0572907</v>
      </c>
      <c r="B13160">
        <v>191889051.9735505</v>
      </c>
    </row>
    <row r="13161" spans="1:2" x14ac:dyDescent="0.25">
      <c r="A13161">
        <f ca="1">31385.2206926397*(((RANDBETWEEN(3800,4910))))</f>
        <v>122465131.14268002</v>
      </c>
      <c r="B13161">
        <v>166655084.10692793</v>
      </c>
    </row>
    <row r="13162" spans="1:2" x14ac:dyDescent="0.25">
      <c r="A13162">
        <f ca="1">36796.7990556155*(((RANDBETWEEN(3800,4910))))</f>
        <v>161942712.6437636</v>
      </c>
      <c r="B13162">
        <v>150089546.02188843</v>
      </c>
    </row>
    <row r="13163" spans="1:2" x14ac:dyDescent="0.25">
      <c r="A13163">
        <f ca="1">31897.5345438913*(((RANDBETWEEN(3800,4910))))</f>
        <v>130141940.93907654</v>
      </c>
      <c r="B13163">
        <v>165769140.10698864</v>
      </c>
    </row>
    <row r="13164" spans="1:2" x14ac:dyDescent="0.25">
      <c r="A13164">
        <f ca="1">33084.0364107388*(((RANDBETWEEN(3800,4910))))</f>
        <v>137166414.95892301</v>
      </c>
      <c r="B13164">
        <v>148904263.22651887</v>
      </c>
    </row>
    <row r="13165" spans="1:2" x14ac:dyDescent="0.25">
      <c r="A13165">
        <f ca="1">41213.0957613453*(((RANDBETWEEN(3800,4910))))</f>
        <v>156898255.56344166</v>
      </c>
      <c r="B13165">
        <v>181962628.29816413</v>
      </c>
    </row>
    <row r="13166" spans="1:2" x14ac:dyDescent="0.25">
      <c r="A13166">
        <f ca="1">38291.5556195813*(((RANDBETWEEN(3800,4910))))</f>
        <v>183837758.52961016</v>
      </c>
      <c r="B13166">
        <v>165577937.2423712</v>
      </c>
    </row>
    <row r="13167" spans="1:2" x14ac:dyDescent="0.25">
      <c r="A13167">
        <f ca="1">29077.5530370765*(((RANDBETWEEN(3800,4910))))</f>
        <v>137333282.99411225</v>
      </c>
      <c r="B13167">
        <v>156072284.69445127</v>
      </c>
    </row>
    <row r="13168" spans="1:2" x14ac:dyDescent="0.25">
      <c r="A13168">
        <f ca="1">35188.9726338589*(((RANDBETWEEN(3800,4910))))</f>
        <v>133999607.78973451</v>
      </c>
      <c r="B13168">
        <v>161045008.06178424</v>
      </c>
    </row>
    <row r="13169" spans="1:2" x14ac:dyDescent="0.25">
      <c r="A13169">
        <f ca="1">33065.0038599145*(((RANDBETWEEN(3800,4910))))</f>
        <v>130540635.23894261</v>
      </c>
      <c r="B13169">
        <v>197131785.78210136</v>
      </c>
    </row>
    <row r="13170" spans="1:2" x14ac:dyDescent="0.25">
      <c r="A13170">
        <f ca="1">30801.2096308416*(((RANDBETWEEN(3800,4910))))</f>
        <v>119354687.3195112</v>
      </c>
      <c r="B13170">
        <v>143013199.57680622</v>
      </c>
    </row>
    <row r="13171" spans="1:2" x14ac:dyDescent="0.25">
      <c r="A13171">
        <f ca="1">29895.090735415*(((RANDBETWEEN(3800,4910))))</f>
        <v>141732625.17660266</v>
      </c>
      <c r="B13171">
        <v>182821055.57519555</v>
      </c>
    </row>
    <row r="13172" spans="1:2" x14ac:dyDescent="0.25">
      <c r="A13172">
        <f ca="1">30065.3788219485*(((RANDBETWEEN(3800,4910))))</f>
        <v>146959571.68168414</v>
      </c>
      <c r="B13172">
        <v>143432639.30329847</v>
      </c>
    </row>
    <row r="13173" spans="1:2" x14ac:dyDescent="0.25">
      <c r="A13173">
        <f ca="1">29803.7112995395*(((RANDBETWEEN(3800,4910))))</f>
        <v>127679099.20722733</v>
      </c>
      <c r="B13173">
        <v>154230391.5754444</v>
      </c>
    </row>
    <row r="13174" spans="1:2" x14ac:dyDescent="0.25">
      <c r="A13174">
        <f ca="1">30743.5224263382*(((RANDBETWEEN(3800,4910))))</f>
        <v>146492884.36150146</v>
      </c>
      <c r="B13174">
        <v>150716154.90416625</v>
      </c>
    </row>
    <row r="13175" spans="1:2" x14ac:dyDescent="0.25">
      <c r="A13175">
        <f ca="1">30277.3655782912*(((RANDBETWEEN(3800,4910))))</f>
        <v>139094217.46666956</v>
      </c>
      <c r="B13175">
        <v>181136439.5724571</v>
      </c>
    </row>
    <row r="13176" spans="1:2" x14ac:dyDescent="0.25">
      <c r="A13176">
        <f ca="1">30828.6978674738*(((RANDBETWEEN(3800,4910))))</f>
        <v>135677099.3147521</v>
      </c>
      <c r="B13176">
        <v>165591732.33609596</v>
      </c>
    </row>
    <row r="13177" spans="1:2" x14ac:dyDescent="0.25">
      <c r="A13177">
        <f ca="1">33714.8171857802*(((RANDBETWEEN(3800,4910))))</f>
        <v>154211573.80775863</v>
      </c>
      <c r="B13177">
        <v>154984115.66936898</v>
      </c>
    </row>
    <row r="13178" spans="1:2" x14ac:dyDescent="0.25">
      <c r="A13178">
        <f ca="1">41312.0540465591*(((RANDBETWEEN(3800,4910))))</f>
        <v>172436513.59033787</v>
      </c>
      <c r="B13178">
        <v>152487194.17830691</v>
      </c>
    </row>
    <row r="13179" spans="1:2" x14ac:dyDescent="0.25">
      <c r="A13179">
        <f ca="1">27711.5278500584*(((RANDBETWEEN(3800,4910))))</f>
        <v>110319592.37108229</v>
      </c>
      <c r="B13179">
        <v>148598035.96872789</v>
      </c>
    </row>
    <row r="13180" spans="1:2" x14ac:dyDescent="0.25">
      <c r="A13180">
        <f ca="1">33285.741112994*(((RANDBETWEEN(3800,4910))))</f>
        <v>135106823.1776427</v>
      </c>
      <c r="B13180">
        <v>167219366.7455039</v>
      </c>
    </row>
    <row r="13181" spans="1:2" x14ac:dyDescent="0.25">
      <c r="A13181">
        <f ca="1">30860.5736974647*(((RANDBETWEEN(3800,4910))))</f>
        <v>133533702.38892981</v>
      </c>
      <c r="B13181">
        <v>150065525.14907613</v>
      </c>
    </row>
    <row r="13182" spans="1:2" x14ac:dyDescent="0.25">
      <c r="A13182">
        <f ca="1">31282.197367112*(((RANDBETWEEN(3800,4910))))</f>
        <v>133105749.79706152</v>
      </c>
      <c r="B13182">
        <v>192386262.14227903</v>
      </c>
    </row>
    <row r="13183" spans="1:2" x14ac:dyDescent="0.25">
      <c r="A13183">
        <f ca="1">32822.8602708921*(((RANDBETWEEN(3800,4910))))</f>
        <v>138906344.66641515</v>
      </c>
      <c r="B13183">
        <v>145780426.99219763</v>
      </c>
    </row>
    <row r="13184" spans="1:2" x14ac:dyDescent="0.25">
      <c r="A13184">
        <f ca="1">31199.7574235864*(((RANDBETWEEN(3800,4910))))</f>
        <v>148230047.5194588</v>
      </c>
      <c r="B13184">
        <v>200710503.55484521</v>
      </c>
    </row>
    <row r="13185" spans="1:2" x14ac:dyDescent="0.25">
      <c r="A13185">
        <f ca="1">36576.0203903554*(((RANDBETWEEN(3800,4910))))</f>
        <v>168249693.79563493</v>
      </c>
      <c r="B13185">
        <v>148363798.96942735</v>
      </c>
    </row>
    <row r="13186" spans="1:2" x14ac:dyDescent="0.25">
      <c r="A13186">
        <f ca="1">32835.3466607676*(((RANDBETWEEN(3800,4910))))</f>
        <v>155738049.21202049</v>
      </c>
      <c r="B13186">
        <v>158810228.58704621</v>
      </c>
    </row>
    <row r="13187" spans="1:2" x14ac:dyDescent="0.25">
      <c r="A13187">
        <f ca="1">40563.3406528213*(((RANDBETWEEN(3800,4910))))</f>
        <v>160549702.30386689</v>
      </c>
      <c r="B13187">
        <v>155674535.01986918</v>
      </c>
    </row>
    <row r="13188" spans="1:2" x14ac:dyDescent="0.25">
      <c r="A13188">
        <f ca="1">35701.1858475187*(((RANDBETWEEN(3800,4910))))</f>
        <v>148481231.93983033</v>
      </c>
      <c r="B13188">
        <v>177790495.94052523</v>
      </c>
    </row>
    <row r="13189" spans="1:2" x14ac:dyDescent="0.25">
      <c r="A13189">
        <f ca="1">30492.4759430654*(((RANDBETWEEN(3800,4910))))</f>
        <v>125598508.40948635</v>
      </c>
      <c r="B13189">
        <v>145124067.19251311</v>
      </c>
    </row>
    <row r="13190" spans="1:2" x14ac:dyDescent="0.25">
      <c r="A13190">
        <f ca="1">40843.3919346846*(((RANDBETWEEN(3800,4910))))</f>
        <v>183917793.88188496</v>
      </c>
      <c r="B13190">
        <v>178539265.67774063</v>
      </c>
    </row>
    <row r="13191" spans="1:2" x14ac:dyDescent="0.25">
      <c r="A13191">
        <f ca="1">38663.9405187474*(((RANDBETWEEN(3800,4910))))</f>
        <v>156279647.57677707</v>
      </c>
      <c r="B13191">
        <v>170101150.37510324</v>
      </c>
    </row>
    <row r="13192" spans="1:2" x14ac:dyDescent="0.25">
      <c r="A13192">
        <f ca="1">40045.7542841089*(((RANDBETWEEN(3800,4910))))</f>
        <v>163626952.00486934</v>
      </c>
      <c r="B13192">
        <v>159202248.89034653</v>
      </c>
    </row>
    <row r="13193" spans="1:2" x14ac:dyDescent="0.25">
      <c r="A13193">
        <f ca="1">39161.703366496*(((RANDBETWEEN(3800,4910))))</f>
        <v>169726822.39039364</v>
      </c>
      <c r="B13193">
        <v>145516636.91470048</v>
      </c>
    </row>
    <row r="13194" spans="1:2" x14ac:dyDescent="0.25">
      <c r="A13194">
        <f ca="1">31392.924057755*(((RANDBETWEEN(3800,4910))))</f>
        <v>144344664.81755728</v>
      </c>
      <c r="B13194">
        <v>158831164.84147087</v>
      </c>
    </row>
    <row r="13195" spans="1:2" x14ac:dyDescent="0.25">
      <c r="A13195">
        <f ca="1">29435.5674518969*(((RANDBETWEEN(3800,4910))))</f>
        <v>124806805.99604304</v>
      </c>
      <c r="B13195">
        <v>176716600.9416731</v>
      </c>
    </row>
    <row r="13196" spans="1:2" x14ac:dyDescent="0.25">
      <c r="A13196">
        <f ca="1">31218.7391983703*(((RANDBETWEEN(3800,4910))))</f>
        <v>149412885.8034001</v>
      </c>
      <c r="B13196">
        <v>153786899.90326494</v>
      </c>
    </row>
    <row r="13197" spans="1:2" x14ac:dyDescent="0.25">
      <c r="A13197">
        <f ca="1">31892.4624928309*(((RANDBETWEEN(3800,4910))))</f>
        <v>141634425.9306621</v>
      </c>
      <c r="B13197">
        <v>179546527.63007948</v>
      </c>
    </row>
    <row r="13198" spans="1:2" x14ac:dyDescent="0.25">
      <c r="A13198">
        <f ca="1">32497.6782689238*(((RANDBETWEEN(3800,4910))))</f>
        <v>124563600.80478485</v>
      </c>
      <c r="B13198">
        <v>175327091.45870471</v>
      </c>
    </row>
    <row r="13199" spans="1:2" x14ac:dyDescent="0.25">
      <c r="A13199">
        <f ca="1">30668.5297332525*(((RANDBETWEEN(3800,4910))))</f>
        <v>122674118.93300995</v>
      </c>
      <c r="B13199">
        <v>199290503.7369248</v>
      </c>
    </row>
    <row r="13200" spans="1:2" x14ac:dyDescent="0.25">
      <c r="A13200">
        <f ca="1">31149.0368533307*(((RANDBETWEEN(3800,4910))))</f>
        <v>147023453.94772083</v>
      </c>
      <c r="B13200">
        <v>165289533.50505772</v>
      </c>
    </row>
    <row r="13201" spans="1:2" x14ac:dyDescent="0.25">
      <c r="A13201">
        <f ca="1">29771.9686095075*(((RANDBETWEEN(3800,4910))))</f>
        <v>124000249.25859891</v>
      </c>
      <c r="B13201">
        <v>194278518.24407053</v>
      </c>
    </row>
    <row r="13202" spans="1:2" x14ac:dyDescent="0.25">
      <c r="A13202">
        <f ca="1">32623.4149555704*(((RANDBETWEEN(3800,4910))))</f>
        <v>154145635.66507018</v>
      </c>
      <c r="B13202">
        <v>181865571.46892613</v>
      </c>
    </row>
    <row r="13203" spans="1:2" x14ac:dyDescent="0.25">
      <c r="A13203">
        <f ca="1">31424.622813503*(((RANDBETWEEN(3800,4910))))</f>
        <v>128998076.64942975</v>
      </c>
      <c r="B13203">
        <v>176272225.47268724</v>
      </c>
    </row>
    <row r="13204" spans="1:2" x14ac:dyDescent="0.25">
      <c r="A13204">
        <f ca="1">39546.1019284764*(((RANDBETWEEN(3800,4910))))</f>
        <v>156128010.413625</v>
      </c>
      <c r="B13204">
        <v>175764333.02143359</v>
      </c>
    </row>
    <row r="13205" spans="1:2" x14ac:dyDescent="0.25">
      <c r="A13205">
        <f ca="1">40566.4406875212*(((RANDBETWEEN(3800,4910))))</f>
        <v>178695171.22853091</v>
      </c>
      <c r="B13205">
        <v>189698477.04331014</v>
      </c>
    </row>
    <row r="13206" spans="1:2" x14ac:dyDescent="0.25">
      <c r="A13206">
        <f ca="1">37549.4366078895*(((RANDBETWEEN(3800,4910))))</f>
        <v>154290635.02181786</v>
      </c>
      <c r="B13206">
        <v>176931176.32170507</v>
      </c>
    </row>
    <row r="13207" spans="1:2" x14ac:dyDescent="0.25">
      <c r="A13207">
        <f ca="1">28249.4276220872*(((RANDBETWEEN(3800,4910))))</f>
        <v>111613488.53486654</v>
      </c>
      <c r="B13207">
        <v>156289431.88912797</v>
      </c>
    </row>
    <row r="13208" spans="1:2" x14ac:dyDescent="0.25">
      <c r="A13208">
        <f ca="1">37337.4596087332*(((RANDBETWEEN(3800,4910))))</f>
        <v>154278383.10328561</v>
      </c>
      <c r="B13208">
        <v>144897574.10902381</v>
      </c>
    </row>
    <row r="13209" spans="1:2" x14ac:dyDescent="0.25">
      <c r="A13209">
        <f ca="1">28767.1482132088*(((RANDBETWEEN(3800,4910))))</f>
        <v>129797372.73799823</v>
      </c>
      <c r="B13209">
        <v>160713814.37883735</v>
      </c>
    </row>
    <row r="13210" spans="1:2" x14ac:dyDescent="0.25">
      <c r="A13210">
        <f ca="1">31343.2883233121*(((RANDBETWEEN(3800,4910))))</f>
        <v>151043306.43004113</v>
      </c>
      <c r="B13210">
        <v>160380467.18465221</v>
      </c>
    </row>
    <row r="13211" spans="1:2" x14ac:dyDescent="0.25">
      <c r="A13211">
        <f ca="1">32232.087321022*(((RANDBETWEEN(3800,4910))))</f>
        <v>122481931.81988378</v>
      </c>
      <c r="B13211">
        <v>149032752.6731309</v>
      </c>
    </row>
    <row r="13212" spans="1:2" x14ac:dyDescent="0.25">
      <c r="A13212">
        <f ca="1">39876.1789012143*(((RANDBETWEEN(3800,4910))))</f>
        <v>168915493.82554361</v>
      </c>
      <c r="B13212">
        <v>167983651.57792848</v>
      </c>
    </row>
    <row r="13213" spans="1:2" x14ac:dyDescent="0.25">
      <c r="A13213">
        <f ca="1">29709.4018739393*(((RANDBETWEEN(3800,4910))))</f>
        <v>120709299.81381555</v>
      </c>
      <c r="B13213">
        <v>175023714.43891045</v>
      </c>
    </row>
    <row r="13214" spans="1:2" x14ac:dyDescent="0.25">
      <c r="A13214">
        <f ca="1">33135.2801166137*(((RANDBETWEEN(3800,4910))))</f>
        <v>156431657.43053317</v>
      </c>
      <c r="B13214">
        <v>194589486.04056042</v>
      </c>
    </row>
    <row r="13215" spans="1:2" x14ac:dyDescent="0.25">
      <c r="A13215">
        <f ca="1">30677.744906569*(((RANDBETWEEN(3800,4910))))</f>
        <v>125686720.88221325</v>
      </c>
      <c r="B13215">
        <v>147920451.81138471</v>
      </c>
    </row>
    <row r="13216" spans="1:2" x14ac:dyDescent="0.25">
      <c r="A13216">
        <f ca="1">30553.5785349125*(((RANDBETWEEN(3800,4910))))</f>
        <v>134619067.02482453</v>
      </c>
      <c r="B13216">
        <v>151190372.10575542</v>
      </c>
    </row>
    <row r="13217" spans="1:2" x14ac:dyDescent="0.25">
      <c r="A13217">
        <f ca="1">35350.4810007297*(((RANDBETWEEN(3800,4910))))</f>
        <v>156673331.79523388</v>
      </c>
      <c r="B13217">
        <v>165190648.40322307</v>
      </c>
    </row>
    <row r="13218" spans="1:2" x14ac:dyDescent="0.25">
      <c r="A13218">
        <f ca="1">31247.3119708998*(((RANDBETWEEN(3800,4910))))</f>
        <v>127988989.83280575</v>
      </c>
      <c r="B13218">
        <v>171247979.31060874</v>
      </c>
    </row>
    <row r="13219" spans="1:2" x14ac:dyDescent="0.25">
      <c r="A13219">
        <f ca="1">32959.1679530775*(((RANDBETWEEN(3800,4910))))</f>
        <v>156654925.2809774</v>
      </c>
      <c r="B13219">
        <v>173187537.31249565</v>
      </c>
    </row>
    <row r="13220" spans="1:2" x14ac:dyDescent="0.25">
      <c r="A13220">
        <f ca="1">33611.6659975238*(((RANDBETWEEN(3800,4910))))</f>
        <v>155050615.24657741</v>
      </c>
      <c r="B13220">
        <v>152452397.89889887</v>
      </c>
    </row>
    <row r="13221" spans="1:2" x14ac:dyDescent="0.25">
      <c r="A13221">
        <f ca="1">39161.7570826869*(((RANDBETWEEN(3800,4910))))</f>
        <v>154767263.99077883</v>
      </c>
      <c r="B13221">
        <v>153744991.80377889</v>
      </c>
    </row>
    <row r="13222" spans="1:2" x14ac:dyDescent="0.25">
      <c r="A13222">
        <f ca="1">39252.650988906*(((RANDBETWEEN(3800,4910))))</f>
        <v>192416495.1476174</v>
      </c>
      <c r="B13222">
        <v>157908014.43453699</v>
      </c>
    </row>
    <row r="13223" spans="1:2" x14ac:dyDescent="0.25">
      <c r="A13223">
        <f ca="1">32296.7767741069*(((RANDBETWEEN(3800,4910))))</f>
        <v>140587869.29768723</v>
      </c>
      <c r="B13223">
        <v>199949672.50446045</v>
      </c>
    </row>
    <row r="13224" spans="1:2" x14ac:dyDescent="0.25">
      <c r="A13224">
        <f ca="1">29166.2212768295*(((RANDBETWEEN(3800,4910))))</f>
        <v>139152041.71175337</v>
      </c>
      <c r="B13224">
        <v>161601823.29815024</v>
      </c>
    </row>
    <row r="13225" spans="1:2" x14ac:dyDescent="0.25">
      <c r="A13225">
        <f ca="1">35086.4154832314*(((RANDBETWEEN(3800,4910))))</f>
        <v>144696377.45284608</v>
      </c>
      <c r="B13225">
        <v>199431048.23019832</v>
      </c>
    </row>
    <row r="13226" spans="1:2" x14ac:dyDescent="0.25">
      <c r="A13226">
        <f ca="1">33603.3287642838*(((RANDBETWEEN(3800,4910))))</f>
        <v>162203267.94519782</v>
      </c>
      <c r="B13226">
        <v>144491036.26782581</v>
      </c>
    </row>
    <row r="13227" spans="1:2" x14ac:dyDescent="0.25">
      <c r="A13227">
        <f ca="1">27795.2852712536*(((RANDBETWEEN(3800,4910))))</f>
        <v>107762320.99665038</v>
      </c>
      <c r="B13227">
        <v>177124400.35154396</v>
      </c>
    </row>
    <row r="13228" spans="1:2" x14ac:dyDescent="0.25">
      <c r="A13228">
        <f ca="1">39280.0486766577*(((RANDBETWEEN(3800,4910))))</f>
        <v>156491713.92780423</v>
      </c>
      <c r="B13228">
        <v>143172520.66768223</v>
      </c>
    </row>
    <row r="13229" spans="1:2" x14ac:dyDescent="0.25">
      <c r="A13229">
        <f ca="1">39583.0298616765*(((RANDBETWEEN(3800,4910))))</f>
        <v>152869661.32579464</v>
      </c>
      <c r="B13229">
        <v>168056234.7683419</v>
      </c>
    </row>
    <row r="13230" spans="1:2" x14ac:dyDescent="0.25">
      <c r="A13230">
        <f ca="1">38932.3102535823*(((RANDBETWEEN(3800,4910))))</f>
        <v>187887329.2837882</v>
      </c>
      <c r="B13230">
        <v>143807925.36276767</v>
      </c>
    </row>
    <row r="13231" spans="1:2" x14ac:dyDescent="0.25">
      <c r="A13231">
        <f ca="1">34000.6187524451*(((RANDBETWEEN(3800,4910))))</f>
        <v>160958929.17407525</v>
      </c>
      <c r="B13231">
        <v>168348144.6094577</v>
      </c>
    </row>
    <row r="13232" spans="1:2" x14ac:dyDescent="0.25">
      <c r="A13232">
        <f ca="1">39516.4590642834*(((RANDBETWEEN(3800,4910))))</f>
        <v>158579550.22496918</v>
      </c>
      <c r="B13232">
        <v>158263799.93630257</v>
      </c>
    </row>
    <row r="13233" spans="1:2" x14ac:dyDescent="0.25">
      <c r="A13233">
        <f ca="1">31514.9632907399*(((RANDBETWEEN(3800,4910))))</f>
        <v>152028182.91452929</v>
      </c>
      <c r="B13233">
        <v>150449271.69974941</v>
      </c>
    </row>
    <row r="13234" spans="1:2" x14ac:dyDescent="0.25">
      <c r="A13234">
        <f ca="1">33360.7435354752*(((RANDBETWEEN(3800,4910))))</f>
        <v>139714793.92657009</v>
      </c>
      <c r="B13234">
        <v>160612631.95441574</v>
      </c>
    </row>
    <row r="13235" spans="1:2" x14ac:dyDescent="0.25">
      <c r="A13235">
        <f ca="1">32784.8425160291*(((RANDBETWEEN(3800,4910))))</f>
        <v>147990779.11735535</v>
      </c>
      <c r="B13235">
        <v>171812695.37027252</v>
      </c>
    </row>
    <row r="13236" spans="1:2" x14ac:dyDescent="0.25">
      <c r="A13236">
        <f ca="1">35587.3645382075*(((RANDBETWEEN(3800,4910))))</f>
        <v>156869102.88441846</v>
      </c>
      <c r="B13236">
        <v>199290750.74412829</v>
      </c>
    </row>
    <row r="13237" spans="1:2" x14ac:dyDescent="0.25">
      <c r="A13237">
        <f ca="1">35980.4269481954*(((RANDBETWEEN(3800,4910))))</f>
        <v>173677520.87893915</v>
      </c>
      <c r="B13237">
        <v>174287443.28815788</v>
      </c>
    </row>
    <row r="13238" spans="1:2" x14ac:dyDescent="0.25">
      <c r="A13238">
        <f ca="1">31423.6186299729*(((RANDBETWEEN(3800,4910))))</f>
        <v>148539445.2638821</v>
      </c>
      <c r="B13238">
        <v>201593586.96948725</v>
      </c>
    </row>
    <row r="13239" spans="1:2" x14ac:dyDescent="0.25">
      <c r="A13239">
        <f ca="1">33639.4282121763*(((RANDBETWEEN(3800,4910))))</f>
        <v>128401697.48587678</v>
      </c>
      <c r="B13239">
        <v>179636753.29187047</v>
      </c>
    </row>
    <row r="13240" spans="1:2" x14ac:dyDescent="0.25">
      <c r="A13240">
        <f ca="1">30471.4218431795*(((RANDBETWEEN(3800,4910))))</f>
        <v>138858269.33936897</v>
      </c>
      <c r="B13240">
        <v>162090022.34741589</v>
      </c>
    </row>
    <row r="13241" spans="1:2" x14ac:dyDescent="0.25">
      <c r="A13241">
        <f ca="1">29067.0472133956*(((RANDBETWEEN(3800,4910))))</f>
        <v>139463692.52987227</v>
      </c>
      <c r="B13241">
        <v>143178283.28953859</v>
      </c>
    </row>
    <row r="13242" spans="1:2" x14ac:dyDescent="0.25">
      <c r="A13242">
        <f ca="1">32997.3021009861*(((RANDBETWEEN(3800,4910))))</f>
        <v>152150559.987647</v>
      </c>
      <c r="B13242">
        <v>156847083.50072935</v>
      </c>
    </row>
    <row r="13243" spans="1:2" x14ac:dyDescent="0.25">
      <c r="A13243">
        <f ca="1">28751.3952476925*(((RANDBETWEEN(3800,4910))))</f>
        <v>140019294.85626262</v>
      </c>
      <c r="B13243">
        <v>159854828.70862621</v>
      </c>
    </row>
    <row r="13244" spans="1:2" x14ac:dyDescent="0.25">
      <c r="A13244">
        <f ca="1">32302.0632191924*(((RANDBETWEEN(3800,4910))))</f>
        <v>129272857.00320795</v>
      </c>
      <c r="B13244">
        <v>161997078.45274901</v>
      </c>
    </row>
    <row r="13245" spans="1:2" x14ac:dyDescent="0.25">
      <c r="A13245">
        <f ca="1">32506.5360408508*(((RANDBETWEEN(3800,4910))))</f>
        <v>146994555.97672749</v>
      </c>
      <c r="B13245">
        <v>159518682.19525707</v>
      </c>
    </row>
    <row r="13246" spans="1:2" x14ac:dyDescent="0.25">
      <c r="A13246">
        <f ca="1">31406.3185300033*(((RANDBETWEEN(3800,4910))))</f>
        <v>143401250.40799487</v>
      </c>
      <c r="B13246">
        <v>163903148.19780022</v>
      </c>
    </row>
    <row r="13247" spans="1:2" x14ac:dyDescent="0.25">
      <c r="A13247">
        <f ca="1">40180.232506644*(((RANDBETWEEN(3800,4910))))</f>
        <v>153207226.54783341</v>
      </c>
      <c r="B13247">
        <v>155846014.75297052</v>
      </c>
    </row>
    <row r="13248" spans="1:2" x14ac:dyDescent="0.25">
      <c r="A13248">
        <f ca="1">37962.2028305028*(((RANDBETWEEN(3800,4910))))</f>
        <v>146344291.91158846</v>
      </c>
      <c r="B13248">
        <v>198493300.71579191</v>
      </c>
    </row>
    <row r="13249" spans="1:2" x14ac:dyDescent="0.25">
      <c r="A13249">
        <f ca="1">31908.799744271*(((RANDBETWEEN(3800,4910))))</f>
        <v>128113830.97324806</v>
      </c>
      <c r="B13249">
        <v>184439701.2434848</v>
      </c>
    </row>
    <row r="13250" spans="1:2" x14ac:dyDescent="0.25">
      <c r="A13250">
        <f ca="1">39231.6778540539*(((RANDBETWEEN(3800,4910))))</f>
        <v>189842089.1357668</v>
      </c>
      <c r="B13250">
        <v>190569006.51981908</v>
      </c>
    </row>
    <row r="13251" spans="1:2" x14ac:dyDescent="0.25">
      <c r="A13251">
        <f ca="1">32058.6626378456*(((RANDBETWEEN(3800,4910))))</f>
        <v>149008663.94070616</v>
      </c>
      <c r="B13251">
        <v>188293832.68717122</v>
      </c>
    </row>
    <row r="13252" spans="1:2" x14ac:dyDescent="0.25">
      <c r="A13252">
        <f ca="1">38246.3893457464*(((RANDBETWEEN(3800,4910))))</f>
        <v>164421227.79736358</v>
      </c>
      <c r="B13252">
        <v>199235916.15574747</v>
      </c>
    </row>
    <row r="13253" spans="1:2" x14ac:dyDescent="0.25">
      <c r="A13253">
        <f ca="1">31824.8482228405*(((RANDBETWEEN(3800,4910))))</f>
        <v>121093547.48790839</v>
      </c>
      <c r="B13253">
        <v>148644966.24027538</v>
      </c>
    </row>
    <row r="13254" spans="1:2" x14ac:dyDescent="0.25">
      <c r="A13254">
        <f ca="1">32487.1794305655*(((RANDBETWEEN(3800,4910))))</f>
        <v>154963845.88379762</v>
      </c>
      <c r="B13254">
        <v>168299285.95893613</v>
      </c>
    </row>
    <row r="13255" spans="1:2" x14ac:dyDescent="0.25">
      <c r="A13255">
        <f ca="1">41695.7369441655*(((RANDBETWEEN(3800,4910))))</f>
        <v>168325690.043596</v>
      </c>
      <c r="B13255">
        <v>162948622.90161073</v>
      </c>
    </row>
    <row r="13256" spans="1:2" x14ac:dyDescent="0.25">
      <c r="A13256">
        <f ca="1">35139.6859560736*(((RANDBETWEEN(3800,4910))))</f>
        <v>172219600.87071681</v>
      </c>
      <c r="B13256">
        <v>193403467.96288246</v>
      </c>
    </row>
    <row r="13257" spans="1:2" x14ac:dyDescent="0.25">
      <c r="A13257">
        <f ca="1">30119.4765656779*(((RANDBETWEEN(3800,4910))))</f>
        <v>115297356.29341489</v>
      </c>
      <c r="B13257">
        <v>198435811.87961739</v>
      </c>
    </row>
    <row r="13258" spans="1:2" x14ac:dyDescent="0.25">
      <c r="A13258">
        <f ca="1">31803.5305925647*(((RANDBETWEEN(3800,4910))))</f>
        <v>141303086.42276493</v>
      </c>
      <c r="B13258">
        <v>158875382.78328711</v>
      </c>
    </row>
    <row r="13259" spans="1:2" x14ac:dyDescent="0.25">
      <c r="A13259">
        <f ca="1">32140.5203109287*(((RANDBETWEEN(3800,4910))))</f>
        <v>131165463.38890004</v>
      </c>
      <c r="B13259">
        <v>187532203.64422429</v>
      </c>
    </row>
    <row r="13260" spans="1:2" x14ac:dyDescent="0.25">
      <c r="A13260">
        <f ca="1">33275.7501274332*(((RANDBETWEEN(3800,4910))))</f>
        <v>148975533.32051843</v>
      </c>
      <c r="B13260">
        <v>157340064.65885848</v>
      </c>
    </row>
    <row r="13261" spans="1:2" x14ac:dyDescent="0.25">
      <c r="A13261">
        <f ca="1">39873.8508321425*(((RANDBETWEEN(3800,4910))))</f>
        <v>151839623.96879846</v>
      </c>
      <c r="B13261">
        <v>153671148.06142956</v>
      </c>
    </row>
    <row r="13262" spans="1:2" x14ac:dyDescent="0.25">
      <c r="A13262">
        <f ca="1">35066.1069727027*(((RANDBETWEEN(3800,4910))))</f>
        <v>140089097.35594746</v>
      </c>
      <c r="B13262">
        <v>161123829.05917412</v>
      </c>
    </row>
    <row r="13263" spans="1:2" x14ac:dyDescent="0.25">
      <c r="A13263">
        <f ca="1">34028.4117267544*(((RANDBETWEEN(3800,4910))))</f>
        <v>166262819.69692209</v>
      </c>
      <c r="B13263">
        <v>154771547.33044687</v>
      </c>
    </row>
    <row r="13264" spans="1:2" x14ac:dyDescent="0.25">
      <c r="A13264">
        <f ca="1">31819.3597739833*(((RANDBETWEEN(3800,4910))))</f>
        <v>123300019.1241852</v>
      </c>
      <c r="B13264">
        <v>156635659.5154627</v>
      </c>
    </row>
    <row r="13265" spans="1:2" x14ac:dyDescent="0.25">
      <c r="A13265">
        <f ca="1">31068.7254187187*(((RANDBETWEEN(3800,4910))))</f>
        <v>124647726.37989947</v>
      </c>
      <c r="B13265">
        <v>145895701.82837808</v>
      </c>
    </row>
    <row r="13266" spans="1:2" x14ac:dyDescent="0.25">
      <c r="A13266">
        <f ca="1">29986.5050424424*(((RANDBETWEEN(3800,4910))))</f>
        <v>135359083.76158482</v>
      </c>
      <c r="B13266">
        <v>163876922.17240477</v>
      </c>
    </row>
    <row r="13267" spans="1:2" x14ac:dyDescent="0.25">
      <c r="A13267">
        <f ca="1">33624.1336190653*(((RANDBETWEEN(3800,4910))))</f>
        <v>136076868.75635737</v>
      </c>
      <c r="B13267">
        <v>165707372.6392107</v>
      </c>
    </row>
    <row r="13268" spans="1:2" x14ac:dyDescent="0.25">
      <c r="A13268">
        <f ca="1">32279.8206973311*(((RANDBETWEEN(3800,4910))))</f>
        <v>141127376.08873138</v>
      </c>
      <c r="B13268">
        <v>188596500.2601701</v>
      </c>
    </row>
    <row r="13269" spans="1:2" x14ac:dyDescent="0.25">
      <c r="A13269">
        <f ca="1">35496.525216609*(((RANDBETWEEN(3800,4910))))</f>
        <v>154551870.7931155</v>
      </c>
      <c r="B13269">
        <v>143045194.16547927</v>
      </c>
    </row>
    <row r="13270" spans="1:2" x14ac:dyDescent="0.25">
      <c r="A13270">
        <f ca="1">30119.31018204*(((RANDBETWEEN(3800,4910))))</f>
        <v>145988296.4523479</v>
      </c>
      <c r="B13270">
        <v>171866858.49792477</v>
      </c>
    </row>
    <row r="13271" spans="1:2" x14ac:dyDescent="0.25">
      <c r="A13271">
        <f ca="1">36231.2914528204*(((RANDBETWEEN(3800,4910))))</f>
        <v>162895886.37188059</v>
      </c>
      <c r="B13271">
        <v>155793757.44564855</v>
      </c>
    </row>
    <row r="13272" spans="1:2" x14ac:dyDescent="0.25">
      <c r="A13272">
        <f ca="1">28566.8686991512*(((RANDBETWEEN(3800,4910))))</f>
        <v>130979092.98560832</v>
      </c>
      <c r="B13272">
        <v>185029910.40490264</v>
      </c>
    </row>
    <row r="13273" spans="1:2" x14ac:dyDescent="0.25">
      <c r="A13273">
        <f ca="1">28816.2791813456*(((RANDBETWEEN(3800,4910))))</f>
        <v>111663081.8277142</v>
      </c>
      <c r="B13273">
        <v>171679949.2530151</v>
      </c>
    </row>
    <row r="13274" spans="1:2" x14ac:dyDescent="0.25">
      <c r="A13274">
        <f ca="1">29566.993412689*(((RANDBETWEEN(3800,4910))))</f>
        <v>136303839.63249609</v>
      </c>
      <c r="B13274">
        <v>166078478.36169899</v>
      </c>
    </row>
    <row r="13275" spans="1:2" x14ac:dyDescent="0.25">
      <c r="A13275">
        <f ca="1">32582.221734367*(((RANDBETWEEN(3800,4910))))</f>
        <v>159392228.72452337</v>
      </c>
      <c r="B13275">
        <v>151404185.81037548</v>
      </c>
    </row>
    <row r="13276" spans="1:2" x14ac:dyDescent="0.25">
      <c r="A13276">
        <f ca="1">33182.7819679807*(((RANDBETWEEN(3800,4910))))</f>
        <v>158779611.71678773</v>
      </c>
      <c r="B13276">
        <v>153291122.60355297</v>
      </c>
    </row>
    <row r="13277" spans="1:2" x14ac:dyDescent="0.25">
      <c r="A13277">
        <f ca="1">30554.1975146377*(((RANDBETWEEN(3800,4910))))</f>
        <v>143054752.76353371</v>
      </c>
      <c r="B13277">
        <v>173681324.97957528</v>
      </c>
    </row>
    <row r="13278" spans="1:2" x14ac:dyDescent="0.25">
      <c r="A13278">
        <f ca="1">29826.245075746*(((RANDBETWEEN(3800,4910))))</f>
        <v>122705172.24161901</v>
      </c>
      <c r="B13278">
        <v>195124091.13217631</v>
      </c>
    </row>
    <row r="13279" spans="1:2" x14ac:dyDescent="0.25">
      <c r="A13279">
        <f ca="1">30493.1566907122*(((RANDBETWEEN(3800,4910))))</f>
        <v>128040764.9443007</v>
      </c>
      <c r="B13279">
        <v>171827920.73792624</v>
      </c>
    </row>
    <row r="13280" spans="1:2" x14ac:dyDescent="0.25">
      <c r="A13280">
        <f ca="1">31110.754359309*(((RANDBETWEEN(3800,4910))))</f>
        <v>142891694.77230629</v>
      </c>
      <c r="B13280">
        <v>162781114.47058573</v>
      </c>
    </row>
    <row r="13281" spans="1:2" x14ac:dyDescent="0.25">
      <c r="A13281">
        <f ca="1">37059.9430624659*(((RANDBETWEEN(3800,4910))))</f>
        <v>149425690.42786264</v>
      </c>
      <c r="B13281">
        <v>170074015.1328665</v>
      </c>
    </row>
    <row r="13282" spans="1:2" x14ac:dyDescent="0.25">
      <c r="A13282">
        <f ca="1">34017.1436442156*(((RANDBETWEEN(3800,4910))))</f>
        <v>158213735.08924657</v>
      </c>
      <c r="B13282">
        <v>196117362.54576808</v>
      </c>
    </row>
    <row r="13283" spans="1:2" x14ac:dyDescent="0.25">
      <c r="A13283">
        <f ca="1">41848.9781547205*(((RANDBETWEEN(3800,4910))))</f>
        <v>186018707.89773253</v>
      </c>
      <c r="B13283">
        <v>186641017.35744908</v>
      </c>
    </row>
    <row r="13284" spans="1:2" x14ac:dyDescent="0.25">
      <c r="A13284">
        <f ca="1">38667.4656581591*(((RANDBETWEEN(3800,4910))))</f>
        <v>186415851.937985</v>
      </c>
      <c r="B13284">
        <v>171741125.77344191</v>
      </c>
    </row>
    <row r="13285" spans="1:2" x14ac:dyDescent="0.25">
      <c r="A13285">
        <f ca="1">31140.9460105325*(((RANDBETWEEN(3800,4910))))</f>
        <v>122695327.28149807</v>
      </c>
      <c r="B13285">
        <v>154343002.8169927</v>
      </c>
    </row>
    <row r="13286" spans="1:2" x14ac:dyDescent="0.25">
      <c r="A13286">
        <f ca="1">29189.5954082978*(((RANDBETWEEN(3800,4910))))</f>
        <v>139876541.19656289</v>
      </c>
      <c r="B13286">
        <v>147364073.77204126</v>
      </c>
    </row>
    <row r="13287" spans="1:2" x14ac:dyDescent="0.25">
      <c r="A13287">
        <f ca="1">30698.6614372639*(((RANDBETWEEN(3800,4910))))</f>
        <v>143025063.63621238</v>
      </c>
      <c r="B13287">
        <v>157999866.67815873</v>
      </c>
    </row>
    <row r="13288" spans="1:2" x14ac:dyDescent="0.25">
      <c r="A13288">
        <f ca="1">36851.6927169503*(((RANDBETWEEN(3800,4910))))</f>
        <v>157135617.74507615</v>
      </c>
      <c r="B13288">
        <v>150820833.25472617</v>
      </c>
    </row>
    <row r="13289" spans="1:2" x14ac:dyDescent="0.25">
      <c r="A13289">
        <f ca="1">32121.546343654*(((RANDBETWEEN(3800,4910))))</f>
        <v>147598505.44909003</v>
      </c>
      <c r="B13289">
        <v>159651785.69977635</v>
      </c>
    </row>
    <row r="13290" spans="1:2" x14ac:dyDescent="0.25">
      <c r="A13290">
        <f ca="1">32671.8597220525*(((RANDBETWEEN(3800,4910))))</f>
        <v>147611462.22423321</v>
      </c>
      <c r="B13290">
        <v>173505250.27224243</v>
      </c>
    </row>
    <row r="13291" spans="1:2" x14ac:dyDescent="0.25">
      <c r="A13291">
        <f ca="1">32871.4538699759*(((RANDBETWEEN(3800,4910))))</f>
        <v>126587968.85327703</v>
      </c>
      <c r="B13291">
        <v>198334452.91050974</v>
      </c>
    </row>
    <row r="13292" spans="1:2" x14ac:dyDescent="0.25">
      <c r="A13292">
        <f ca="1">35863.9291320246*(((RANDBETWEEN(3800,4910))))</f>
        <v>146002055.4964723</v>
      </c>
      <c r="B13292">
        <v>186805389.90005794</v>
      </c>
    </row>
    <row r="13293" spans="1:2" x14ac:dyDescent="0.25">
      <c r="A13293">
        <f ca="1">31046.4841440886*(((RANDBETWEEN(3800,4910))))</f>
        <v>148340101.24045542</v>
      </c>
      <c r="B13293">
        <v>149535297.01009804</v>
      </c>
    </row>
    <row r="13294" spans="1:2" x14ac:dyDescent="0.25">
      <c r="A13294">
        <f ca="1">39698.8231947782*(((RANDBETWEEN(3800,4910))))</f>
        <v>153872638.70296046</v>
      </c>
      <c r="B13294">
        <v>165624612.02544606</v>
      </c>
    </row>
    <row r="13295" spans="1:2" x14ac:dyDescent="0.25">
      <c r="A13295">
        <f ca="1">28963.4712974447*(((RANDBETWEEN(3800,4910))))</f>
        <v>139459114.29719612</v>
      </c>
      <c r="B13295">
        <v>190493506.76249993</v>
      </c>
    </row>
    <row r="13296" spans="1:2" x14ac:dyDescent="0.25">
      <c r="A13296">
        <f ca="1">31025.6884413986*(((RANDBETWEEN(3800,4910))))</f>
        <v>149947152.23727956</v>
      </c>
      <c r="B13296">
        <v>196878080.4503082</v>
      </c>
    </row>
    <row r="13297" spans="1:2" x14ac:dyDescent="0.25">
      <c r="A13297">
        <f ca="1">38247.677398107*(((RANDBETWEEN(3800,4910))))</f>
        <v>177775204.54640117</v>
      </c>
      <c r="B13297">
        <v>190963959.45667955</v>
      </c>
    </row>
    <row r="13298" spans="1:2" x14ac:dyDescent="0.25">
      <c r="A13298">
        <f ca="1">35566.6030176566*(((RANDBETWEEN(3800,4910))))</f>
        <v>155995120.83544171</v>
      </c>
      <c r="B13298">
        <v>183193162.59763622</v>
      </c>
    </row>
    <row r="13299" spans="1:2" x14ac:dyDescent="0.25">
      <c r="A13299">
        <f ca="1">32058.0188401311*(((RANDBETWEEN(3800,4910))))</f>
        <v>130476136.67933349</v>
      </c>
      <c r="B13299">
        <v>191669788.32435068</v>
      </c>
    </row>
    <row r="13300" spans="1:2" x14ac:dyDescent="0.25">
      <c r="A13300">
        <f ca="1">30724.0589265008*(((RANDBETWEEN(3800,4910))))</f>
        <v>129286839.96271518</v>
      </c>
      <c r="B13300">
        <v>154665589.08952802</v>
      </c>
    </row>
    <row r="13301" spans="1:2" x14ac:dyDescent="0.25">
      <c r="A13301">
        <f ca="1">30112.1689462525*(((RANDBETWEEN(3800,4910))))</f>
        <v>119756095.89924613</v>
      </c>
      <c r="B13301">
        <v>144943803.50398505</v>
      </c>
    </row>
    <row r="13302" spans="1:2" x14ac:dyDescent="0.25">
      <c r="A13302">
        <f ca="1">34004.5437795948*(((RANDBETWEEN(3800,4910))))</f>
        <v>166112196.36332056</v>
      </c>
      <c r="B13302">
        <v>187073329.63524416</v>
      </c>
    </row>
    <row r="13303" spans="1:2" x14ac:dyDescent="0.25">
      <c r="A13303">
        <f ca="1">34216.858797628*(((RANDBETWEEN(3800,4910))))</f>
        <v>166978270.93242487</v>
      </c>
      <c r="B13303">
        <v>149861296.98023897</v>
      </c>
    </row>
    <row r="13304" spans="1:2" x14ac:dyDescent="0.25">
      <c r="A13304">
        <f ca="1">31272.6422244522*(((RANDBETWEEN(3800,4910))))</f>
        <v>134847633.27183768</v>
      </c>
      <c r="B13304">
        <v>167788181.70274699</v>
      </c>
    </row>
    <row r="13305" spans="1:2" x14ac:dyDescent="0.25">
      <c r="A13305">
        <f ca="1">39051.5792502671*(((RANDBETWEEN(3800,4910))))</f>
        <v>189712571.99779752</v>
      </c>
      <c r="B13305">
        <v>196820295.38365334</v>
      </c>
    </row>
    <row r="13306" spans="1:2" x14ac:dyDescent="0.25">
      <c r="A13306">
        <f ca="1">31671.6029698039*(((RANDBETWEEN(3800,4910))))</f>
        <v>121555612.1981075</v>
      </c>
      <c r="B13306">
        <v>154917588.62947595</v>
      </c>
    </row>
    <row r="13307" spans="1:2" x14ac:dyDescent="0.25">
      <c r="A13307">
        <f ca="1">34379.1033614061*(((RANDBETWEEN(3800,4910))))</f>
        <v>132050136.01116095</v>
      </c>
      <c r="B13307">
        <v>174814686.17726642</v>
      </c>
    </row>
    <row r="13308" spans="1:2" x14ac:dyDescent="0.25">
      <c r="A13308">
        <f ca="1">28009.3936194138*(((RANDBETWEEN(3800,4910))))</f>
        <v>137386075.70322472</v>
      </c>
      <c r="B13308">
        <v>176166832.23491025</v>
      </c>
    </row>
    <row r="13309" spans="1:2" x14ac:dyDescent="0.25">
      <c r="A13309">
        <f ca="1">38247.3220363743*(((RANDBETWEEN(3800,4910))))</f>
        <v>171080271.46870214</v>
      </c>
      <c r="B13309">
        <v>151741459.50815392</v>
      </c>
    </row>
    <row r="13310" spans="1:2" x14ac:dyDescent="0.25">
      <c r="A13310">
        <f ca="1">41045.5364197065*(((RANDBETWEEN(3800,4910))))</f>
        <v>186100462.12694937</v>
      </c>
      <c r="B13310">
        <v>149765769.07372451</v>
      </c>
    </row>
    <row r="13311" spans="1:2" x14ac:dyDescent="0.25">
      <c r="A13311">
        <f ca="1">31944.1160715996*(((RANDBETWEEN(3800,4910))))</f>
        <v>137168034.4114489</v>
      </c>
      <c r="B13311">
        <v>146117783.35154226</v>
      </c>
    </row>
    <row r="13312" spans="1:2" x14ac:dyDescent="0.25">
      <c r="A13312">
        <f ca="1">34428.9204995346*(((RANDBETWEEN(3800,4910))))</f>
        <v>138438689.32862866</v>
      </c>
      <c r="B13312">
        <v>158318337.71285886</v>
      </c>
    </row>
    <row r="13313" spans="1:2" x14ac:dyDescent="0.25">
      <c r="A13313">
        <f ca="1">32569.1979679141*(((RANDBETWEEN(3800,4910))))</f>
        <v>127182718.06470437</v>
      </c>
      <c r="B13313">
        <v>192909825.30291492</v>
      </c>
    </row>
    <row r="13314" spans="1:2" x14ac:dyDescent="0.25">
      <c r="A13314">
        <f ca="1">29158.6840845279*(((RANDBETWEEN(3800,4910))))</f>
        <v>132234632.32333425</v>
      </c>
      <c r="B13314">
        <v>151804737.5922814</v>
      </c>
    </row>
    <row r="13315" spans="1:2" x14ac:dyDescent="0.25">
      <c r="A13315">
        <f ca="1">32956.6137631936*(((RANDBETWEEN(3800,4910))))</f>
        <v>159707750.2964364</v>
      </c>
      <c r="B13315">
        <v>146703671.5448876</v>
      </c>
    </row>
    <row r="13316" spans="1:2" x14ac:dyDescent="0.25">
      <c r="A13316">
        <f ca="1">41670.2964880793*(((RANDBETWEEN(3800,4910))))</f>
        <v>191558352.9557004</v>
      </c>
      <c r="B13316">
        <v>143360722.52923936</v>
      </c>
    </row>
    <row r="13317" spans="1:2" x14ac:dyDescent="0.25">
      <c r="A13317">
        <f ca="1">31248.4244252841*(((RANDBETWEEN(3800,4910))))</f>
        <v>139305476.08791637</v>
      </c>
      <c r="B13317">
        <v>196627333.3284837</v>
      </c>
    </row>
    <row r="13318" spans="1:2" x14ac:dyDescent="0.25">
      <c r="A13318">
        <f ca="1">31938.6884521306*(((RANDBETWEEN(3800,4910))))</f>
        <v>140945432.13925228</v>
      </c>
      <c r="B13318">
        <v>173572929.83200824</v>
      </c>
    </row>
    <row r="13319" spans="1:2" x14ac:dyDescent="0.25">
      <c r="A13319">
        <f ca="1">33503.4866891116*(((RANDBETWEEN(3800,4910))))</f>
        <v>145170607.82392067</v>
      </c>
      <c r="B13319">
        <v>192309738.74436802</v>
      </c>
    </row>
    <row r="13320" spans="1:2" x14ac:dyDescent="0.25">
      <c r="A13320">
        <f ca="1">32001.281431102*(((RANDBETWEEN(3800,4910))))</f>
        <v>140453624.20110673</v>
      </c>
      <c r="B13320">
        <v>151295829.9222911</v>
      </c>
    </row>
    <row r="13321" spans="1:2" x14ac:dyDescent="0.25">
      <c r="A13321">
        <f ca="1">31815.6305300735*(((RANDBETWEEN(3800,4910))))</f>
        <v>129394169.3658088</v>
      </c>
      <c r="B13321">
        <v>178942669.48888049</v>
      </c>
    </row>
    <row r="13322" spans="1:2" x14ac:dyDescent="0.25">
      <c r="A13322">
        <f ca="1">37692.2616969526*(((RANDBETWEEN(3800,4910))))</f>
        <v>165242875.27944028</v>
      </c>
      <c r="B13322">
        <v>179971015.69763166</v>
      </c>
    </row>
    <row r="13323" spans="1:2" x14ac:dyDescent="0.25">
      <c r="A13323">
        <f ca="1">31510.3933652759*(((RANDBETWEEN(3800,4910))))</f>
        <v>128719956.89715202</v>
      </c>
      <c r="B13323">
        <v>144688258.92374107</v>
      </c>
    </row>
    <row r="13324" spans="1:2" x14ac:dyDescent="0.25">
      <c r="A13324">
        <f ca="1">29466.6247102671*(((RANDBETWEEN(3800,4910))))</f>
        <v>127885151.24255933</v>
      </c>
      <c r="B13324">
        <v>171574004.3018088</v>
      </c>
    </row>
    <row r="13325" spans="1:2" x14ac:dyDescent="0.25">
      <c r="A13325">
        <f ca="1">28594.6689836222*(((RANDBETWEEN(3800,4910))))</f>
        <v>138198035.19784588</v>
      </c>
      <c r="B13325">
        <v>152354348.99175796</v>
      </c>
    </row>
    <row r="13326" spans="1:2" x14ac:dyDescent="0.25">
      <c r="A13326">
        <f ca="1">28649.3287436183*(((RANDBETWEEN(3800,4910))))</f>
        <v>126916526.33422929</v>
      </c>
      <c r="B13326">
        <v>187215028.17643622</v>
      </c>
    </row>
    <row r="13327" spans="1:2" x14ac:dyDescent="0.25">
      <c r="A13327">
        <f ca="1">30989.6603917341*(((RANDBETWEEN(3800,4910))))</f>
        <v>130280532.2868503</v>
      </c>
      <c r="B13327">
        <v>171528538.09319463</v>
      </c>
    </row>
    <row r="13328" spans="1:2" x14ac:dyDescent="0.25">
      <c r="A13328">
        <f ca="1">39160.6766400871*(((RANDBETWEEN(3800,4910))))</f>
        <v>188636979.37529957</v>
      </c>
      <c r="B13328">
        <v>143086396.88759589</v>
      </c>
    </row>
    <row r="13329" spans="1:2" x14ac:dyDescent="0.25">
      <c r="A13329">
        <f ca="1">31141.8653241375*(((RANDBETWEEN(3800,4910))))</f>
        <v>143781992.20154265</v>
      </c>
      <c r="B13329">
        <v>152301777.92002562</v>
      </c>
    </row>
    <row r="13330" spans="1:2" x14ac:dyDescent="0.25">
      <c r="A13330">
        <f ca="1">34313.4160175045*(((RANDBETWEEN(3800,4910))))</f>
        <v>151665298.7973699</v>
      </c>
      <c r="B13330">
        <v>167539841.33615083</v>
      </c>
    </row>
    <row r="13331" spans="1:2" x14ac:dyDescent="0.25">
      <c r="A13331">
        <f ca="1">35311.5611753873*(((RANDBETWEEN(3800,4910))))</f>
        <v>172779468.83116993</v>
      </c>
      <c r="B13331">
        <v>194374842.30913514</v>
      </c>
    </row>
    <row r="13332" spans="1:2" x14ac:dyDescent="0.25">
      <c r="A13332">
        <f ca="1">35683.3876336196*(((RANDBETWEEN(3800,4910))))</f>
        <v>157970357.05403385</v>
      </c>
      <c r="B13332">
        <v>148982806.20266563</v>
      </c>
    </row>
    <row r="13333" spans="1:2" x14ac:dyDescent="0.25">
      <c r="A13333">
        <f ca="1">30681.5834786357*(((RANDBETWEEN(3800,4910))))</f>
        <v>124597910.50673968</v>
      </c>
      <c r="B13333">
        <v>151357234.18719572</v>
      </c>
    </row>
    <row r="13334" spans="1:2" x14ac:dyDescent="0.25">
      <c r="A13334">
        <f ca="1">28049.9311956204*(((RANDBETWEEN(3800,4910))))</f>
        <v>108384934.13987707</v>
      </c>
      <c r="B13334">
        <v>162009347.54211089</v>
      </c>
    </row>
    <row r="13335" spans="1:2" x14ac:dyDescent="0.25">
      <c r="A13335">
        <f ca="1">39483.5504722526*(((RANDBETWEEN(3800,4910))))</f>
        <v>160461149.11923462</v>
      </c>
      <c r="B13335">
        <v>161630200.29948041</v>
      </c>
    </row>
    <row r="13336" spans="1:2" x14ac:dyDescent="0.25">
      <c r="A13336">
        <f ca="1">40443.8273398705*(((RANDBETWEEN(3800,4910))))</f>
        <v>162745961.21563888</v>
      </c>
      <c r="B13336">
        <v>163630385.11178914</v>
      </c>
    </row>
    <row r="13337" spans="1:2" x14ac:dyDescent="0.25">
      <c r="A13337">
        <f ca="1">35571.2400770318*(((RANDBETWEEN(3800,4910))))</f>
        <v>163271991.95357618</v>
      </c>
      <c r="B13337">
        <v>145141484.21746123</v>
      </c>
    </row>
    <row r="13338" spans="1:2" x14ac:dyDescent="0.25">
      <c r="A13338">
        <f ca="1">30461.2992646127*(((RANDBETWEEN(3800,4910))))</f>
        <v>141157660.79221517</v>
      </c>
      <c r="B13338">
        <v>167875665.65890431</v>
      </c>
    </row>
    <row r="13339" spans="1:2" x14ac:dyDescent="0.25">
      <c r="A13339">
        <f ca="1">31339.1633571456*(((RANDBETWEEN(3800,4910))))</f>
        <v>144473543.07644114</v>
      </c>
      <c r="B13339">
        <v>186128985.43189633</v>
      </c>
    </row>
    <row r="13340" spans="1:2" x14ac:dyDescent="0.25">
      <c r="A13340">
        <f ca="1">34746.8536034993*(((RANDBETWEEN(3800,4910))))</f>
        <v>142948555.72479621</v>
      </c>
      <c r="B13340">
        <v>177360342.1874533</v>
      </c>
    </row>
    <row r="13341" spans="1:2" x14ac:dyDescent="0.25">
      <c r="A13341">
        <f ca="1">30172.2056548863*(((RANDBETWEEN(3800,4910))))</f>
        <v>145279170.22827765</v>
      </c>
      <c r="B13341">
        <v>160760896.61711895</v>
      </c>
    </row>
    <row r="13342" spans="1:2" x14ac:dyDescent="0.25">
      <c r="A13342">
        <f ca="1">28453.3679480289*(((RANDBETWEEN(3800,4910))))</f>
        <v>112874510.64983055</v>
      </c>
      <c r="B13342">
        <v>153693897.49467289</v>
      </c>
    </row>
    <row r="13343" spans="1:2" x14ac:dyDescent="0.25">
      <c r="A13343">
        <f ca="1">37723.2230631381*(((RANDBETWEEN(3800,4910))))</f>
        <v>148176820.19200656</v>
      </c>
      <c r="B13343">
        <v>143519017.19778723</v>
      </c>
    </row>
    <row r="13344" spans="1:2" x14ac:dyDescent="0.25">
      <c r="A13344">
        <f ca="1">41270.5071634289*(((RANDBETWEEN(3800,4910))))</f>
        <v>173171048.05774772</v>
      </c>
      <c r="B13344">
        <v>168532434.08583438</v>
      </c>
    </row>
    <row r="13345" spans="1:2" x14ac:dyDescent="0.25">
      <c r="A13345">
        <f ca="1">40741.6895678852*(((RANDBETWEEN(3800,4910))))</f>
        <v>189489598.18023401</v>
      </c>
      <c r="B13345">
        <v>174870233.32129127</v>
      </c>
    </row>
    <row r="13346" spans="1:2" x14ac:dyDescent="0.25">
      <c r="A13346">
        <f ca="1">30073.2705089678*(((RANDBETWEEN(3800,4910))))</f>
        <v>146186167.94409227</v>
      </c>
      <c r="B13346">
        <v>195712105.80386269</v>
      </c>
    </row>
    <row r="13347" spans="1:2" x14ac:dyDescent="0.25">
      <c r="A13347">
        <f ca="1">31276.4881086104*(((RANDBETWEEN(3800,4910))))</f>
        <v>144747586.96664882</v>
      </c>
      <c r="B13347">
        <v>144597686.29328039</v>
      </c>
    </row>
    <row r="13348" spans="1:2" x14ac:dyDescent="0.25">
      <c r="A13348">
        <f ca="1">32239.8569421998*(((RANDBETWEEN(3800,4910))))</f>
        <v>158297697.5862008</v>
      </c>
      <c r="B13348">
        <v>189585965.34727439</v>
      </c>
    </row>
    <row r="13349" spans="1:2" x14ac:dyDescent="0.25">
      <c r="A13349">
        <f ca="1">38668.1362833753*(((RANDBETWEEN(3800,4910))))</f>
        <v>175592006.8628071</v>
      </c>
      <c r="B13349">
        <v>183535575.4835161</v>
      </c>
    </row>
    <row r="13350" spans="1:2" x14ac:dyDescent="0.25">
      <c r="A13350">
        <f ca="1">30150.972243132*(((RANDBETWEEN(3800,4910))))</f>
        <v>132724579.81426705</v>
      </c>
      <c r="B13350">
        <v>143183395.33430445</v>
      </c>
    </row>
    <row r="13351" spans="1:2" x14ac:dyDescent="0.25">
      <c r="A13351">
        <f ca="1">29193.40178776*(((RANDBETWEEN(3800,4910))))</f>
        <v>126232269.33027421</v>
      </c>
      <c r="B13351">
        <v>162065736.64216566</v>
      </c>
    </row>
    <row r="13352" spans="1:2" x14ac:dyDescent="0.25">
      <c r="A13352">
        <f ca="1">34877.993155603*(((RANDBETWEEN(3800,4910))))</f>
        <v>159113404.77586073</v>
      </c>
      <c r="B13352">
        <v>162878137.52796805</v>
      </c>
    </row>
    <row r="13353" spans="1:2" x14ac:dyDescent="0.25">
      <c r="A13353">
        <f ca="1">31211.8709394099*(((RANDBETWEEN(3800,4910))))</f>
        <v>136614359.10179704</v>
      </c>
      <c r="B13353">
        <v>145780671.90280956</v>
      </c>
    </row>
    <row r="13354" spans="1:2" x14ac:dyDescent="0.25">
      <c r="A13354">
        <f ca="1">31501.7070106963*(((RANDBETWEEN(3800,4910))))</f>
        <v>150798671.46020299</v>
      </c>
      <c r="B13354">
        <v>181230315.87937316</v>
      </c>
    </row>
    <row r="13355" spans="1:2" x14ac:dyDescent="0.25">
      <c r="A13355">
        <f ca="1">29884.5922820479*(((RANDBETWEEN(3800,4910))))</f>
        <v>119807330.45873001</v>
      </c>
      <c r="B13355">
        <v>196034103.18699437</v>
      </c>
    </row>
    <row r="13356" spans="1:2" x14ac:dyDescent="0.25">
      <c r="A13356">
        <f ca="1">31224.6223233862*(((RANDBETWEEN(3800,4910))))</f>
        <v>152875750.89529902</v>
      </c>
      <c r="B13356">
        <v>173550112.10715252</v>
      </c>
    </row>
    <row r="13357" spans="1:2" x14ac:dyDescent="0.25">
      <c r="A13357">
        <f ca="1">30642.9790091246*(((RANDBETWEEN(3800,4910))))</f>
        <v>149170021.81641859</v>
      </c>
      <c r="B13357">
        <v>146371214.91142535</v>
      </c>
    </row>
    <row r="13358" spans="1:2" x14ac:dyDescent="0.25">
      <c r="A13358">
        <f ca="1">34620.9796630245*(((RANDBETWEEN(3800,4910))))</f>
        <v>164034201.64341009</v>
      </c>
      <c r="B13358">
        <v>144849403.24401891</v>
      </c>
    </row>
    <row r="13359" spans="1:2" x14ac:dyDescent="0.25">
      <c r="A13359">
        <f ca="1">32876.7912908055*(((RANDBETWEEN(3800,4910))))</f>
        <v>147715423.26958919</v>
      </c>
      <c r="B13359">
        <v>154054550.34053874</v>
      </c>
    </row>
    <row r="13360" spans="1:2" x14ac:dyDescent="0.25">
      <c r="A13360">
        <f ca="1">30276.8233568143*(((RANDBETWEEN(3800,4910))))</f>
        <v>142361623.42374071</v>
      </c>
      <c r="B13360">
        <v>143696652.53907558</v>
      </c>
    </row>
    <row r="13361" spans="1:2" x14ac:dyDescent="0.25">
      <c r="A13361">
        <f ca="1">30963.8987367705*(((RANDBETWEEN(3800,4910))))</f>
        <v>137201035.30263013</v>
      </c>
      <c r="B13361">
        <v>192022666.35906476</v>
      </c>
    </row>
    <row r="13362" spans="1:2" x14ac:dyDescent="0.25">
      <c r="A13362">
        <f ca="1">38306.5008964888*(((RANDBETWEEN(3800,4910))))</f>
        <v>179159504.69287801</v>
      </c>
      <c r="B13362">
        <v>148918057.20639968</v>
      </c>
    </row>
    <row r="13363" spans="1:2" x14ac:dyDescent="0.25">
      <c r="A13363">
        <f ca="1">40375.9277125292*(((RANDBETWEEN(3800,4910))))</f>
        <v>193965956.73099044</v>
      </c>
      <c r="B13363">
        <v>175826044.13735166</v>
      </c>
    </row>
    <row r="13364" spans="1:2" x14ac:dyDescent="0.25">
      <c r="A13364">
        <f ca="1">32545.4335352217*(((RANDBETWEEN(3800,4910))))</f>
        <v>127903553.79342148</v>
      </c>
      <c r="B13364">
        <v>189995188.66323173</v>
      </c>
    </row>
    <row r="13365" spans="1:2" x14ac:dyDescent="0.25">
      <c r="A13365">
        <f ca="1">31126.1812174363*(((RANDBETWEEN(3800,4910))))</f>
        <v>152549414.14665547</v>
      </c>
      <c r="B13365">
        <v>151678089.9097425</v>
      </c>
    </row>
    <row r="13366" spans="1:2" x14ac:dyDescent="0.25">
      <c r="A13366">
        <f ca="1">35825.0697422609*(((RANDBETWEEN(3800,4910))))</f>
        <v>142870378.13213655</v>
      </c>
      <c r="B13366">
        <v>155499695.14057434</v>
      </c>
    </row>
    <row r="13367" spans="1:2" x14ac:dyDescent="0.25">
      <c r="A13367">
        <f ca="1">30641.9992110644*(((RANDBETWEEN(3800,4910))))</f>
        <v>123701750.8150671</v>
      </c>
      <c r="B13367">
        <v>146485778.67113307</v>
      </c>
    </row>
    <row r="13368" spans="1:2" x14ac:dyDescent="0.25">
      <c r="A13368">
        <f ca="1">30766.8043608003*(((RANDBETWEEN(3800,4910))))</f>
        <v>147896028.56236681</v>
      </c>
      <c r="B13368">
        <v>156606251.10246679</v>
      </c>
    </row>
    <row r="13369" spans="1:2" x14ac:dyDescent="0.25">
      <c r="A13369">
        <f ca="1">32215.0249067002*(((RANDBETWEEN(3800,4910))))</f>
        <v>153182443.43135953</v>
      </c>
      <c r="B13369">
        <v>145272761.78760785</v>
      </c>
    </row>
    <row r="13370" spans="1:2" x14ac:dyDescent="0.25">
      <c r="A13370">
        <f ca="1">31547.2677627535*(((RANDBETWEEN(3800,4910))))</f>
        <v>138997261.76269189</v>
      </c>
      <c r="B13370">
        <v>165041653.17524636</v>
      </c>
    </row>
    <row r="13371" spans="1:2" x14ac:dyDescent="0.25">
      <c r="A13371">
        <f ca="1">35131.7238334611*(((RANDBETWEEN(3800,4910))))</f>
        <v>150363778.00721353</v>
      </c>
      <c r="B13371">
        <v>190780490.3897717</v>
      </c>
    </row>
    <row r="13372" spans="1:2" x14ac:dyDescent="0.25">
      <c r="A13372">
        <f ca="1">32145.8280143423*(((RANDBETWEEN(3800,4910))))</f>
        <v>136266164.95279717</v>
      </c>
      <c r="B13372">
        <v>189601158.24703926</v>
      </c>
    </row>
    <row r="13373" spans="1:2" x14ac:dyDescent="0.25">
      <c r="A13373">
        <f ca="1">30169.3863817126*(((RANDBETWEEN(3800,4910))))</f>
        <v>130512765.4872887</v>
      </c>
      <c r="B13373">
        <v>163641612.8698411</v>
      </c>
    </row>
    <row r="13374" spans="1:2" x14ac:dyDescent="0.25">
      <c r="A13374">
        <f ca="1">31501.7013976787*(((RANDBETWEEN(3800,4910))))</f>
        <v>145821375.76985478</v>
      </c>
      <c r="B13374">
        <v>171210628.5411323</v>
      </c>
    </row>
    <row r="13375" spans="1:2" x14ac:dyDescent="0.25">
      <c r="A13375">
        <f ca="1">29879.2067212549*(((RANDBETWEEN(3800,4910))))</f>
        <v>121787646.59583509</v>
      </c>
      <c r="B13375">
        <v>155962668.65511376</v>
      </c>
    </row>
    <row r="13376" spans="1:2" x14ac:dyDescent="0.25">
      <c r="A13376">
        <f ca="1">33079.1335806844*(((RANDBETWEEN(3800,4910))))</f>
        <v>153553338.08153686</v>
      </c>
      <c r="B13376">
        <v>170012892.94727159</v>
      </c>
    </row>
    <row r="13377" spans="1:2" x14ac:dyDescent="0.25">
      <c r="A13377">
        <f ca="1">36080.5521324176*(((RANDBETWEEN(3800,4910))))</f>
        <v>140714153.31642857</v>
      </c>
      <c r="B13377">
        <v>158329551.20978969</v>
      </c>
    </row>
    <row r="13378" spans="1:2" x14ac:dyDescent="0.25">
      <c r="A13378">
        <f ca="1">30145.5143174166*(((RANDBETWEEN(3800,4910))))</f>
        <v>122511370.18598089</v>
      </c>
      <c r="B13378">
        <v>162730810.10114095</v>
      </c>
    </row>
    <row r="13379" spans="1:2" x14ac:dyDescent="0.25">
      <c r="A13379">
        <f ca="1">32574.2546615954*(((RANDBETWEEN(3800,4910))))</f>
        <v>134661968.77103528</v>
      </c>
      <c r="B13379">
        <v>156350717.6817486</v>
      </c>
    </row>
    <row r="13380" spans="1:2" x14ac:dyDescent="0.25">
      <c r="A13380">
        <f ca="1">30074.2872400211*(((RANDBETWEEN(3800,4910))))</f>
        <v>116387491.61888164</v>
      </c>
      <c r="B13380">
        <v>175897572.4973357</v>
      </c>
    </row>
    <row r="13381" spans="1:2" x14ac:dyDescent="0.25">
      <c r="A13381">
        <f ca="1">34898.4048505868*(((RANDBETWEEN(3800,4910))))</f>
        <v>155542190.41906545</v>
      </c>
      <c r="B13381">
        <v>150974056.95094317</v>
      </c>
    </row>
    <row r="13382" spans="1:2" x14ac:dyDescent="0.25">
      <c r="A13382">
        <f ca="1">38375.1703074465*(((RANDBETWEEN(3800,4910))))</f>
        <v>186541702.8644973</v>
      </c>
      <c r="B13382">
        <v>172346405.51323527</v>
      </c>
    </row>
    <row r="13383" spans="1:2" x14ac:dyDescent="0.25">
      <c r="A13383">
        <f ca="1">33890.6357939678*(((RANDBETWEEN(3800,4910))))</f>
        <v>155117440.02899063</v>
      </c>
      <c r="B13383">
        <v>149465952.01159555</v>
      </c>
    </row>
    <row r="13384" spans="1:2" x14ac:dyDescent="0.25">
      <c r="A13384">
        <f ca="1">32793.3914054367*(((RANDBETWEEN(3800,4910))))</f>
        <v>157965766.39998874</v>
      </c>
      <c r="B13384">
        <v>181742679.87829804</v>
      </c>
    </row>
    <row r="13385" spans="1:2" x14ac:dyDescent="0.25">
      <c r="A13385">
        <f ca="1">30701.8932429267*(((RANDBETWEEN(3800,4910))))</f>
        <v>118110183.30553921</v>
      </c>
      <c r="B13385">
        <v>167077022.69088799</v>
      </c>
    </row>
    <row r="13386" spans="1:2" x14ac:dyDescent="0.25">
      <c r="A13386">
        <f ca="1">30852.0417022082*(((RANDBETWEEN(3800,4910))))</f>
        <v>151082448.21571341</v>
      </c>
      <c r="B13386">
        <v>202673200.96116656</v>
      </c>
    </row>
    <row r="13387" spans="1:2" x14ac:dyDescent="0.25">
      <c r="A13387">
        <f ca="1">40151.6517270571*(((RANDBETWEEN(3800,4910))))</f>
        <v>183693806.65128621</v>
      </c>
      <c r="B13387">
        <v>160896343.99735349</v>
      </c>
    </row>
    <row r="13388" spans="1:2" x14ac:dyDescent="0.25">
      <c r="A13388">
        <f ca="1">31158.870129859*(((RANDBETWEEN(3800,4910))))</f>
        <v>139093196.25969037</v>
      </c>
      <c r="B13388">
        <v>142984841.37631059</v>
      </c>
    </row>
    <row r="13389" spans="1:2" x14ac:dyDescent="0.25">
      <c r="A13389">
        <f ca="1">31171.7483319924*(((RANDBETWEEN(3800,4910))))</f>
        <v>142018485.40055731</v>
      </c>
      <c r="B13389">
        <v>167869646.92984653</v>
      </c>
    </row>
    <row r="13390" spans="1:2" x14ac:dyDescent="0.25">
      <c r="A13390">
        <f ca="1">32405.2695564138*(((RANDBETWEEN(3800,4910))))</f>
        <v>152239956.37603199</v>
      </c>
      <c r="B13390">
        <v>178160575.44349563</v>
      </c>
    </row>
    <row r="13391" spans="1:2" x14ac:dyDescent="0.25">
      <c r="A13391">
        <f ca="1">29227.3500378464*(((RANDBETWEEN(3800,4910))))</f>
        <v>115623396.74972031</v>
      </c>
      <c r="B13391">
        <v>142990768.6993717</v>
      </c>
    </row>
    <row r="13392" spans="1:2" x14ac:dyDescent="0.25">
      <c r="A13392">
        <f ca="1">31441.8117086763*(((RANDBETWEEN(3800,4910))))</f>
        <v>146644609.8092663</v>
      </c>
      <c r="B13392">
        <v>166448846.38900062</v>
      </c>
    </row>
    <row r="13393" spans="1:2" x14ac:dyDescent="0.25">
      <c r="A13393">
        <f ca="1">31538.7870307808*(((RANDBETWEEN(3800,4910))))</f>
        <v>120005084.65212086</v>
      </c>
      <c r="B13393">
        <v>202894067.32819325</v>
      </c>
    </row>
    <row r="13394" spans="1:2" x14ac:dyDescent="0.25">
      <c r="A13394">
        <f ca="1">38643.6754617535*(((RANDBETWEEN(3800,4910))))</f>
        <v>151289989.4327648</v>
      </c>
      <c r="B13394">
        <v>174243597.91149074</v>
      </c>
    </row>
    <row r="13395" spans="1:2" x14ac:dyDescent="0.25">
      <c r="A13395">
        <f ca="1">30023.699111886*(((RANDBETWEEN(3800,4910))))</f>
        <v>117873042.71326424</v>
      </c>
      <c r="B13395">
        <v>146501860.14310133</v>
      </c>
    </row>
    <row r="13396" spans="1:2" x14ac:dyDescent="0.25">
      <c r="A13396">
        <f ca="1">38377.1566829737*(((RANDBETWEEN(3800,4910))))</f>
        <v>173234485.26694351</v>
      </c>
      <c r="B13396">
        <v>174651048.84663075</v>
      </c>
    </row>
    <row r="13397" spans="1:2" x14ac:dyDescent="0.25">
      <c r="A13397">
        <f ca="1">33874.8886151838*(((RANDBETWEEN(3800,4910))))</f>
        <v>166190203.54609182</v>
      </c>
      <c r="B13397">
        <v>147580027.11646834</v>
      </c>
    </row>
    <row r="13398" spans="1:2" x14ac:dyDescent="0.25">
      <c r="A13398">
        <f ca="1">31066.4094297361*(((RANDBETWEEN(3800,4910))))</f>
        <v>140699768.3072747</v>
      </c>
      <c r="B13398">
        <v>201541689.69939634</v>
      </c>
    </row>
    <row r="13399" spans="1:2" x14ac:dyDescent="0.25">
      <c r="A13399">
        <f ca="1">37727.0179304627*(((RANDBETWEEN(3800,4910))))</f>
        <v>165093430.46370468</v>
      </c>
      <c r="B13399">
        <v>190291365.9443565</v>
      </c>
    </row>
    <row r="13400" spans="1:2" x14ac:dyDescent="0.25">
      <c r="A13400">
        <f ca="1">41175.5987408841*(((RANDBETWEEN(3800,4910))))</f>
        <v>170837559.17592797</v>
      </c>
      <c r="B13400">
        <v>163161671.92694524</v>
      </c>
    </row>
    <row r="13401" spans="1:2" x14ac:dyDescent="0.25">
      <c r="A13401">
        <f ca="1">31018.602931569*(((RANDBETWEEN(3800,4910))))</f>
        <v>144081410.61713806</v>
      </c>
      <c r="B13401">
        <v>154035490.10553658</v>
      </c>
    </row>
    <row r="13402" spans="1:2" x14ac:dyDescent="0.25">
      <c r="A13402">
        <f ca="1">31568.2389949803*(((RANDBETWEEN(3800,4910))))</f>
        <v>131323874.21911819</v>
      </c>
      <c r="B13402">
        <v>186345797.34806406</v>
      </c>
    </row>
    <row r="13403" spans="1:2" x14ac:dyDescent="0.25">
      <c r="A13403">
        <f ca="1">30931.4979682466*(((RANDBETWEEN(3800,4910))))</f>
        <v>122488731.95425649</v>
      </c>
      <c r="B13403">
        <v>177514380.74179336</v>
      </c>
    </row>
    <row r="13404" spans="1:2" x14ac:dyDescent="0.25">
      <c r="A13404">
        <f ca="1">27182.2512742263*(((RANDBETWEEN(3800,4910))))</f>
        <v>119710634.61169277</v>
      </c>
      <c r="B13404">
        <v>156219629.17728692</v>
      </c>
    </row>
    <row r="13405" spans="1:2" x14ac:dyDescent="0.25">
      <c r="A13405">
        <f ca="1">30500.4582849185*(((RANDBETWEEN(3800,4910))))</f>
        <v>147164711.22473153</v>
      </c>
      <c r="B13405">
        <v>169411188.02879673</v>
      </c>
    </row>
    <row r="13406" spans="1:2" x14ac:dyDescent="0.25">
      <c r="A13406">
        <f ca="1">35181.7721193077*(((RANDBETWEEN(3800,4910))))</f>
        <v>159725245.42165697</v>
      </c>
      <c r="B13406">
        <v>159289645.44789267</v>
      </c>
    </row>
    <row r="13407" spans="1:2" x14ac:dyDescent="0.25">
      <c r="A13407">
        <f ca="1">39892.1310466888*(((RANDBETWEEN(3800,4910))))</f>
        <v>184939919.53244939</v>
      </c>
      <c r="B13407">
        <v>191891090.91625687</v>
      </c>
    </row>
    <row r="13408" spans="1:2" x14ac:dyDescent="0.25">
      <c r="A13408">
        <f ca="1">36151.6082612858*(((RANDBETWEEN(3800,4910))))</f>
        <v>155704976.78135785</v>
      </c>
      <c r="B13408">
        <v>185896317.97064069</v>
      </c>
    </row>
    <row r="13409" spans="1:2" x14ac:dyDescent="0.25">
      <c r="A13409">
        <f ca="1">31277.0649987049*(((RANDBETWEEN(3800,4910))))</f>
        <v>128892784.85966274</v>
      </c>
      <c r="B13409">
        <v>181783775.72269297</v>
      </c>
    </row>
    <row r="13410" spans="1:2" x14ac:dyDescent="0.25">
      <c r="A13410">
        <f ca="1">29787.2407644668*(((RANDBETWEEN(3800,4910))))</f>
        <v>126327688.08210388</v>
      </c>
      <c r="B13410">
        <v>184379424.64465824</v>
      </c>
    </row>
    <row r="13411" spans="1:2" x14ac:dyDescent="0.25">
      <c r="A13411">
        <f ca="1">29178.5606034222*(((RANDBETWEEN(3800,4910))))</f>
        <v>111199494.45964213</v>
      </c>
      <c r="B13411">
        <v>167188528.93108037</v>
      </c>
    </row>
    <row r="13412" spans="1:2" x14ac:dyDescent="0.25">
      <c r="A13412">
        <f ca="1">31191.3404260543*(((RANDBETWEEN(3800,4910))))</f>
        <v>147878144.95992357</v>
      </c>
      <c r="B13412">
        <v>145321902.82710746</v>
      </c>
    </row>
    <row r="13413" spans="1:2" x14ac:dyDescent="0.25">
      <c r="A13413">
        <f ca="1">31277.6267376699*(((RANDBETWEEN(3800,4910))))</f>
        <v>150945826.63599491</v>
      </c>
      <c r="B13413">
        <v>143376758.60454571</v>
      </c>
    </row>
    <row r="13414" spans="1:2" x14ac:dyDescent="0.25">
      <c r="A13414">
        <f ca="1">32032.0249681578*(((RANDBETWEEN(3800,4910))))</f>
        <v>124252224.85148399</v>
      </c>
      <c r="B13414">
        <v>148046673.85939664</v>
      </c>
    </row>
    <row r="13415" spans="1:2" x14ac:dyDescent="0.25">
      <c r="A13415">
        <f ca="1">32468.7120749664*(((RANDBETWEEN(3800,4910))))</f>
        <v>151434073.11764351</v>
      </c>
      <c r="B13415">
        <v>198749345.41350228</v>
      </c>
    </row>
    <row r="13416" spans="1:2" x14ac:dyDescent="0.25">
      <c r="A13416">
        <f ca="1">30637.113327238*(((RANDBETWEEN(3800,4910))))</f>
        <v>132995708.95354015</v>
      </c>
      <c r="B13416">
        <v>161406974.87659383</v>
      </c>
    </row>
    <row r="13417" spans="1:2" x14ac:dyDescent="0.25">
      <c r="A13417">
        <f ca="1">35998.021479389*(((RANDBETWEEN(3800,4910))))</f>
        <v>171638566.41372678</v>
      </c>
      <c r="B13417">
        <v>158877088.0882526</v>
      </c>
    </row>
    <row r="13418" spans="1:2" x14ac:dyDescent="0.25">
      <c r="A13418">
        <f ca="1">33429.2353584158*(((RANDBETWEEN(3800,4910))))</f>
        <v>164104116.37446326</v>
      </c>
      <c r="B13418">
        <v>157270360.97345173</v>
      </c>
    </row>
    <row r="13419" spans="1:2" x14ac:dyDescent="0.25">
      <c r="A13419">
        <f ca="1">32065.0695953864*(((RANDBETWEEN(3800,4910))))</f>
        <v>127426586.57206538</v>
      </c>
      <c r="B13419">
        <v>146868125.29111516</v>
      </c>
    </row>
    <row r="13420" spans="1:2" x14ac:dyDescent="0.25">
      <c r="A13420">
        <f ca="1">31271.5361203102*(((RANDBETWEEN(3800,4910))))</f>
        <v>135155579.11198074</v>
      </c>
      <c r="B13420">
        <v>145108507.50991207</v>
      </c>
    </row>
    <row r="13421" spans="1:2" x14ac:dyDescent="0.25">
      <c r="A13421">
        <f ca="1">37743.8845169923*(((RANDBETWEEN(3800,4910))))</f>
        <v>151881391.29637685</v>
      </c>
      <c r="B13421">
        <v>159780085.27618992</v>
      </c>
    </row>
    <row r="13422" spans="1:2" x14ac:dyDescent="0.25">
      <c r="A13422">
        <f ca="1">31694.6124251919*(((RANDBETWEEN(3800,4910))))</f>
        <v>137427839.47563189</v>
      </c>
      <c r="B13422">
        <v>193633429.60065907</v>
      </c>
    </row>
    <row r="13423" spans="1:2" x14ac:dyDescent="0.25">
      <c r="A13423">
        <f ca="1">30110.6733420049*(((RANDBETWEEN(3800,4910))))</f>
        <v>146879864.56230012</v>
      </c>
      <c r="B13423">
        <v>143304201.92432106</v>
      </c>
    </row>
    <row r="13424" spans="1:2" x14ac:dyDescent="0.25">
      <c r="A13424">
        <f ca="1">33028.0322072894*(((RANDBETWEEN(3800,4910))))</f>
        <v>140071884.59111431</v>
      </c>
      <c r="B13424">
        <v>156169783.97433579</v>
      </c>
    </row>
    <row r="13425" spans="1:2" x14ac:dyDescent="0.25">
      <c r="A13425">
        <f ca="1">30293.920857876*(((RANDBETWEEN(3800,4910))))</f>
        <v>142957012.52831674</v>
      </c>
      <c r="B13425">
        <v>186434949.19298398</v>
      </c>
    </row>
    <row r="13426" spans="1:2" x14ac:dyDescent="0.25">
      <c r="A13426">
        <f ca="1">30151.809636036*(((RANDBETWEEN(3800,4910))))</f>
        <v>139994852.14011517</v>
      </c>
      <c r="B13426">
        <v>149983414.02001119</v>
      </c>
    </row>
    <row r="13427" spans="1:2" x14ac:dyDescent="0.25">
      <c r="A13427">
        <f ca="1">32916.3933931408*(((RANDBETWEEN(3800,4910))))</f>
        <v>145358793.22410971</v>
      </c>
      <c r="B13427">
        <v>202017030.12668505</v>
      </c>
    </row>
    <row r="13428" spans="1:2" x14ac:dyDescent="0.25">
      <c r="A13428">
        <f ca="1">33352.2012983021*(((RANDBETWEEN(3800,4910))))</f>
        <v>144381679.42034963</v>
      </c>
      <c r="B13428">
        <v>148165718.78373936</v>
      </c>
    </row>
    <row r="13429" spans="1:2" x14ac:dyDescent="0.25">
      <c r="A13429">
        <f ca="1">32472.0969630797*(((RANDBETWEEN(3800,4910))))</f>
        <v>126316457.18638022</v>
      </c>
      <c r="B13429">
        <v>147499553.35742152</v>
      </c>
    </row>
    <row r="13430" spans="1:2" x14ac:dyDescent="0.25">
      <c r="A13430">
        <f ca="1">41966.0849847414*(((RANDBETWEEN(3800,4910))))</f>
        <v>196737006.40846789</v>
      </c>
      <c r="B13430">
        <v>158584472.48849156</v>
      </c>
    </row>
    <row r="13431" spans="1:2" x14ac:dyDescent="0.25">
      <c r="A13431">
        <f ca="1">33083.9904400995*(((RANDBETWEEN(3800,4910))))</f>
        <v>158505398.19851673</v>
      </c>
      <c r="B13431">
        <v>161727837.1806249</v>
      </c>
    </row>
    <row r="13432" spans="1:2" x14ac:dyDescent="0.25">
      <c r="A13432">
        <f ca="1">31675.8925730336*(((RANDBETWEEN(3800,4910))))</f>
        <v>143523469.24841538</v>
      </c>
      <c r="B13432">
        <v>157867088.63314936</v>
      </c>
    </row>
    <row r="13433" spans="1:2" x14ac:dyDescent="0.25">
      <c r="A13433">
        <f ca="1">41697.5492010364*(((RANDBETWEEN(3800,4910))))</f>
        <v>204651571.47868675</v>
      </c>
      <c r="B13433">
        <v>168434668.66970223</v>
      </c>
    </row>
    <row r="13434" spans="1:2" x14ac:dyDescent="0.25">
      <c r="A13434">
        <f ca="1">38368.8977122395*(((RANDBETWEEN(3800,4910))))</f>
        <v>170549750.33090475</v>
      </c>
      <c r="B13434">
        <v>156404894.72666517</v>
      </c>
    </row>
    <row r="13435" spans="1:2" x14ac:dyDescent="0.25">
      <c r="A13435">
        <f ca="1">30440.4255821527*(((RANDBETWEEN(3800,4910))))</f>
        <v>119204706.57971004</v>
      </c>
      <c r="B13435">
        <v>156101359.58321625</v>
      </c>
    </row>
    <row r="13436" spans="1:2" x14ac:dyDescent="0.25">
      <c r="A13436">
        <f ca="1">36398.4402501247*(((RANDBETWEEN(3800,4910))))</f>
        <v>156003714.91203442</v>
      </c>
      <c r="B13436">
        <v>188899565.15462428</v>
      </c>
    </row>
    <row r="13437" spans="1:2" x14ac:dyDescent="0.25">
      <c r="A13437">
        <f ca="1">34941.0718172639*(((RANDBETWEEN(3800,4910))))</f>
        <v>135466535.43553215</v>
      </c>
      <c r="B13437">
        <v>143259085.49795598</v>
      </c>
    </row>
    <row r="13438" spans="1:2" x14ac:dyDescent="0.25">
      <c r="A13438">
        <f ca="1">39182.21480882*(((RANDBETWEEN(3800,4910))))</f>
        <v>160490351.85692653</v>
      </c>
      <c r="B13438">
        <v>170030699.0404042</v>
      </c>
    </row>
    <row r="13439" spans="1:2" x14ac:dyDescent="0.25">
      <c r="A13439">
        <f ca="1">33181.5807496372*(((RANDBETWEEN(3800,4910))))</f>
        <v>132825867.74079777</v>
      </c>
      <c r="B13439">
        <v>175911803.91083139</v>
      </c>
    </row>
    <row r="13440" spans="1:2" x14ac:dyDescent="0.25">
      <c r="A13440">
        <f ca="1">32285.0369153067*(((RANDBETWEEN(3800,4910))))</f>
        <v>135242019.63821962</v>
      </c>
      <c r="B13440">
        <v>145677135.9416835</v>
      </c>
    </row>
    <row r="13441" spans="1:2" x14ac:dyDescent="0.25">
      <c r="A13441">
        <f ca="1">33105.3000965273*(((RANDBETWEEN(3800,4910))))</f>
        <v>133712307.08987378</v>
      </c>
      <c r="B13441">
        <v>165829256.6020394</v>
      </c>
    </row>
    <row r="13442" spans="1:2" x14ac:dyDescent="0.25">
      <c r="A13442">
        <f ca="1">30304.761879617*(((RANDBETWEEN(3800,4910))))</f>
        <v>120006857.04328328</v>
      </c>
      <c r="B13442">
        <v>180908051.19255212</v>
      </c>
    </row>
    <row r="13443" spans="1:2" x14ac:dyDescent="0.25">
      <c r="A13443">
        <f ca="1">31508.6126300134*(((RANDBETWEEN(3800,4910))))</f>
        <v>146767117.63060257</v>
      </c>
      <c r="B13443">
        <v>164402989.61368048</v>
      </c>
    </row>
    <row r="13444" spans="1:2" x14ac:dyDescent="0.25">
      <c r="A13444">
        <f ca="1">37893.3099066141*(((RANDBETWEEN(3800,4910))))</f>
        <v>170103068.17079073</v>
      </c>
      <c r="B13444">
        <v>173009040.07983559</v>
      </c>
    </row>
    <row r="13445" spans="1:2" x14ac:dyDescent="0.25">
      <c r="A13445">
        <f ca="1">38546.8770628769*(((RANDBETWEEN(3800,4910))))</f>
        <v>167601821.46938887</v>
      </c>
      <c r="B13445">
        <v>190297463.58657765</v>
      </c>
    </row>
    <row r="13446" spans="1:2" x14ac:dyDescent="0.25">
      <c r="A13446">
        <f ca="1">31243.8422683669*(((RANDBETWEEN(3800,4910))))</f>
        <v>132880061.16736461</v>
      </c>
      <c r="B13446">
        <v>157386179.38378298</v>
      </c>
    </row>
    <row r="13447" spans="1:2" x14ac:dyDescent="0.25">
      <c r="A13447">
        <f ca="1">31164.2071377268*(((RANDBETWEEN(3800,4910))))</f>
        <v>124220529.65097909</v>
      </c>
      <c r="B13447">
        <v>191435874.33888918</v>
      </c>
    </row>
    <row r="13448" spans="1:2" x14ac:dyDescent="0.25">
      <c r="A13448">
        <f ca="1">31735.8556844182*(((RANDBETWEEN(3800,4910))))</f>
        <v>153474598.08984637</v>
      </c>
      <c r="B13448">
        <v>176442583.76050633</v>
      </c>
    </row>
    <row r="13449" spans="1:2" x14ac:dyDescent="0.25">
      <c r="A13449">
        <f ca="1">32277.810940093*(((RANDBETWEEN(3800,4910))))</f>
        <v>125625240.17884204</v>
      </c>
      <c r="B13449">
        <v>153237470.59200174</v>
      </c>
    </row>
    <row r="13450" spans="1:2" x14ac:dyDescent="0.25">
      <c r="A13450">
        <f ca="1">30849.7067616266*(((RANDBETWEEN(3800,4910))))</f>
        <v>117537382.7617975</v>
      </c>
      <c r="B13450">
        <v>190648315.2355924</v>
      </c>
    </row>
    <row r="13451" spans="1:2" x14ac:dyDescent="0.25">
      <c r="A13451">
        <f ca="1">32492.8936259898*(((RANDBETWEEN(3800,4910))))</f>
        <v>149922211.19031692</v>
      </c>
      <c r="B13451">
        <v>199246472.15632609</v>
      </c>
    </row>
    <row r="13452" spans="1:2" x14ac:dyDescent="0.25">
      <c r="A13452">
        <f ca="1">31015.4029270226*(((RANDBETWEEN(3800,4910))))</f>
        <v>122945057.20271745</v>
      </c>
      <c r="B13452">
        <v>185820625.33969921</v>
      </c>
    </row>
    <row r="13453" spans="1:2" x14ac:dyDescent="0.25">
      <c r="A13453">
        <f ca="1">31918.3289626799*(((RANDBETWEEN(3800,4910))))</f>
        <v>155793363.66684052</v>
      </c>
      <c r="B13453">
        <v>158578484.49628726</v>
      </c>
    </row>
    <row r="13454" spans="1:2" x14ac:dyDescent="0.25">
      <c r="A13454">
        <f ca="1">28537.6436976746*(((RANDBETWEEN(3800,4910))))</f>
        <v>121969889.16386127</v>
      </c>
      <c r="B13454">
        <v>167857500.53684494</v>
      </c>
    </row>
    <row r="13455" spans="1:2" x14ac:dyDescent="0.25">
      <c r="A13455">
        <f ca="1">32332.4761116902*(((RANDBETWEEN(3800,4910))))</f>
        <v>137671683.28357676</v>
      </c>
      <c r="B13455">
        <v>196198988.60506564</v>
      </c>
    </row>
    <row r="13456" spans="1:2" x14ac:dyDescent="0.25">
      <c r="A13456">
        <f ca="1">37247.5042445691*(((RANDBETWEEN(3800,4910))))</f>
        <v>181097365.63709489</v>
      </c>
      <c r="B13456">
        <v>148556590.31933847</v>
      </c>
    </row>
    <row r="13457" spans="1:2" x14ac:dyDescent="0.25">
      <c r="A13457">
        <f ca="1">39919.9444446692*(((RANDBETWEEN(3800,4910))))</f>
        <v>154849464.50087169</v>
      </c>
      <c r="B13457">
        <v>151114391.13862157</v>
      </c>
    </row>
    <row r="13458" spans="1:2" x14ac:dyDescent="0.25">
      <c r="A13458">
        <f ca="1">30147.6465956802*(((RANDBETWEEN(3800,4910))))</f>
        <v>115073567.05571119</v>
      </c>
      <c r="B13458">
        <v>188999573.09530175</v>
      </c>
    </row>
    <row r="13459" spans="1:2" x14ac:dyDescent="0.25">
      <c r="A13459">
        <f ca="1">41086.5703097647*(((RANDBETWEEN(3800,4910))))</f>
        <v>167551033.72322044</v>
      </c>
      <c r="B13459">
        <v>201398563.35339195</v>
      </c>
    </row>
    <row r="13460" spans="1:2" x14ac:dyDescent="0.25">
      <c r="A13460">
        <f ca="1">28253.287192019*(((RANDBETWEEN(3800,4910))))</f>
        <v>137084949.45567614</v>
      </c>
      <c r="B13460">
        <v>156808878.51741099</v>
      </c>
    </row>
    <row r="13461" spans="1:2" x14ac:dyDescent="0.25">
      <c r="A13461">
        <f ca="1">30333.4863048261*(((RANDBETWEEN(3800,4910))))</f>
        <v>134407677.81668448</v>
      </c>
      <c r="B13461">
        <v>179549595.16706797</v>
      </c>
    </row>
    <row r="13462" spans="1:2" x14ac:dyDescent="0.25">
      <c r="A13462">
        <f ca="1">31643.1512375122*(((RANDBETWEEN(3800,4910))))</f>
        <v>133755600.28096408</v>
      </c>
      <c r="B13462">
        <v>154670705.39164436</v>
      </c>
    </row>
    <row r="13463" spans="1:2" x14ac:dyDescent="0.25">
      <c r="A13463">
        <f ca="1">37714.9837970856*(((RANDBETWEEN(3800,4910))))</f>
        <v>149502195.77164727</v>
      </c>
      <c r="B13463">
        <v>167767905.40645871</v>
      </c>
    </row>
    <row r="13464" spans="1:2" x14ac:dyDescent="0.25">
      <c r="A13464">
        <f ca="1">30640.7559770183*(((RANDBETWEEN(3800,4910))))</f>
        <v>133440492.27991466</v>
      </c>
      <c r="B13464">
        <v>182190727.75949788</v>
      </c>
    </row>
    <row r="13465" spans="1:2" x14ac:dyDescent="0.25">
      <c r="A13465">
        <f ca="1">29340.8904071033*(((RANDBETWEEN(3800,4910))))</f>
        <v>124640102.44937472</v>
      </c>
      <c r="B13465">
        <v>148196818.80479956</v>
      </c>
    </row>
    <row r="13466" spans="1:2" x14ac:dyDescent="0.25">
      <c r="A13466">
        <f ca="1">31830.4962005364*(((RANDBETWEEN(3800,4910))))</f>
        <v>130536864.91839966</v>
      </c>
      <c r="B13466">
        <v>179222141.9158389</v>
      </c>
    </row>
    <row r="13467" spans="1:2" x14ac:dyDescent="0.25">
      <c r="A13467">
        <f ca="1">33606.3949345275*(((RANDBETWEEN(3800,4910))))</f>
        <v>159529556.75420204</v>
      </c>
      <c r="B13467">
        <v>190473941.28542104</v>
      </c>
    </row>
    <row r="13468" spans="1:2" x14ac:dyDescent="0.25">
      <c r="A13468">
        <f ca="1">31422.9889939582*(((RANDBETWEEN(3800,4910))))</f>
        <v>128834254.87522864</v>
      </c>
      <c r="B13468">
        <v>182211534.29276416</v>
      </c>
    </row>
    <row r="13469" spans="1:2" x14ac:dyDescent="0.25">
      <c r="A13469">
        <f ca="1">35308.8009568624*(((RANDBETWEEN(3800,4910))))</f>
        <v>138551734.95472786</v>
      </c>
      <c r="B13469">
        <v>152107244.90117997</v>
      </c>
    </row>
    <row r="13470" spans="1:2" x14ac:dyDescent="0.25">
      <c r="A13470">
        <f ca="1">38443.9560919438*(((RANDBETWEEN(3800,4910))))</f>
        <v>187914057.37742144</v>
      </c>
      <c r="B13470">
        <v>196032996.56776851</v>
      </c>
    </row>
    <row r="13471" spans="1:2" x14ac:dyDescent="0.25">
      <c r="A13471">
        <f ca="1">41765.7089884618*(((RANDBETWEEN(3800,4910))))</f>
        <v>192874044.10871667</v>
      </c>
      <c r="B13471">
        <v>172171234.02160686</v>
      </c>
    </row>
    <row r="13472" spans="1:2" x14ac:dyDescent="0.25">
      <c r="A13472">
        <f ca="1">36650.5316432405*(((RANDBETWEEN(3800,4910))))</f>
        <v>159429812.64809614</v>
      </c>
      <c r="B13472">
        <v>197319428.90132448</v>
      </c>
    </row>
    <row r="13473" spans="1:2" x14ac:dyDescent="0.25">
      <c r="A13473">
        <f ca="1">33481.7744272146*(((RANDBETWEEN(3800,4910))))</f>
        <v>147788552.32172537</v>
      </c>
      <c r="B13473">
        <v>150246051.76542509</v>
      </c>
    </row>
    <row r="13474" spans="1:2" x14ac:dyDescent="0.25">
      <c r="A13474">
        <f ca="1">30704.5608903179*(((RANDBETWEEN(3800,4910))))</f>
        <v>128038018.91262582</v>
      </c>
      <c r="B13474">
        <v>197951332.14308566</v>
      </c>
    </row>
    <row r="13475" spans="1:2" x14ac:dyDescent="0.25">
      <c r="A13475">
        <f ca="1">36322.3918779447*(((RANDBETWEEN(3800,4910))))</f>
        <v>171986525.54206815</v>
      </c>
      <c r="B13475">
        <v>148146683.69547701</v>
      </c>
    </row>
    <row r="13476" spans="1:2" x14ac:dyDescent="0.25">
      <c r="A13476">
        <f ca="1">30750.7277282037*(((RANDBETWEEN(3800,4910))))</f>
        <v>144712924.68892658</v>
      </c>
      <c r="B13476">
        <v>162131899.70043832</v>
      </c>
    </row>
    <row r="13477" spans="1:2" x14ac:dyDescent="0.25">
      <c r="A13477">
        <f ca="1">36118.6772918397*(((RANDBETWEEN(3800,4910))))</f>
        <v>155310312.35491049</v>
      </c>
      <c r="B13477">
        <v>146165436.66354299</v>
      </c>
    </row>
    <row r="13478" spans="1:2" x14ac:dyDescent="0.25">
      <c r="A13478">
        <f ca="1">31761.8130233161*(((RANDBETWEEN(3800,4910))))</f>
        <v>137338079.51281872</v>
      </c>
      <c r="B13478">
        <v>162080086.69785643</v>
      </c>
    </row>
    <row r="13479" spans="1:2" x14ac:dyDescent="0.25">
      <c r="A13479">
        <f ca="1">37485.8186357789*(((RANDBETWEEN(3800,4910))))</f>
        <v>145782348.67454427</v>
      </c>
      <c r="B13479">
        <v>153705794.86348552</v>
      </c>
    </row>
    <row r="13480" spans="1:2" x14ac:dyDescent="0.25">
      <c r="A13480">
        <f ca="1">35714.0045978009*(((RANDBETWEEN(3800,4910))))</f>
        <v>171962932.13841131</v>
      </c>
      <c r="B13480">
        <v>195324952.00344989</v>
      </c>
    </row>
    <row r="13481" spans="1:2" x14ac:dyDescent="0.25">
      <c r="A13481">
        <f ca="1">32605.4162633045*(((RANDBETWEEN(3800,4910))))</f>
        <v>149528438.98351425</v>
      </c>
      <c r="B13481">
        <v>172133339.48803037</v>
      </c>
    </row>
    <row r="13482" spans="1:2" x14ac:dyDescent="0.25">
      <c r="A13482">
        <f ca="1">32243.3071989036*(((RANDBETWEEN(3800,4910))))</f>
        <v>142934580.81273955</v>
      </c>
      <c r="B13482">
        <v>149981054.6869601</v>
      </c>
    </row>
    <row r="13483" spans="1:2" x14ac:dyDescent="0.25">
      <c r="A13483">
        <f ca="1">37055.2734842554*(((RANDBETWEEN(3800,4910))))</f>
        <v>168860881.26775166</v>
      </c>
      <c r="B13483">
        <v>199809697.95832831</v>
      </c>
    </row>
    <row r="13484" spans="1:2" x14ac:dyDescent="0.25">
      <c r="A13484">
        <f ca="1">32667.2431534867*(((RANDBETWEEN(3800,4910))))</f>
        <v>148570621.86205748</v>
      </c>
      <c r="B13484">
        <v>191938169.99151528</v>
      </c>
    </row>
    <row r="13485" spans="1:2" x14ac:dyDescent="0.25">
      <c r="A13485">
        <f ca="1">35238.7788705895*(((RANDBETWEEN(3800,4910))))</f>
        <v>146699036.43826389</v>
      </c>
      <c r="B13485">
        <v>157260922.12814382</v>
      </c>
    </row>
    <row r="13486" spans="1:2" x14ac:dyDescent="0.25">
      <c r="A13486">
        <f ca="1">39426.6998949234*(((RANDBETWEEN(3800,4910))))</f>
        <v>175685374.73177883</v>
      </c>
      <c r="B13486">
        <v>168495430.70869792</v>
      </c>
    </row>
    <row r="13487" spans="1:2" x14ac:dyDescent="0.25">
      <c r="A13487">
        <f ca="1">30387.6566564393*(((RANDBETWEEN(3800,4910))))</f>
        <v>146438117.42738086</v>
      </c>
      <c r="B13487">
        <v>201432744.10527578</v>
      </c>
    </row>
    <row r="13488" spans="1:2" x14ac:dyDescent="0.25">
      <c r="A13488">
        <f ca="1">39946.7000325817*(((RANDBETWEEN(3800,4910))))</f>
        <v>152077087.02403852</v>
      </c>
      <c r="B13488">
        <v>177258428.12930095</v>
      </c>
    </row>
    <row r="13489" spans="1:2" x14ac:dyDescent="0.25">
      <c r="A13489">
        <f ca="1">37050.272651351*(((RANDBETWEEN(3800,4910))))</f>
        <v>166466875.02252021</v>
      </c>
      <c r="B13489">
        <v>166614284.43771774</v>
      </c>
    </row>
    <row r="13490" spans="1:2" x14ac:dyDescent="0.25">
      <c r="A13490">
        <f ca="1">34951.7419560039*(((RANDBETWEEN(3800,4910))))</f>
        <v>140785616.59878388</v>
      </c>
      <c r="B13490">
        <v>156470451.82226992</v>
      </c>
    </row>
    <row r="13491" spans="1:2" x14ac:dyDescent="0.25">
      <c r="A13491">
        <f ca="1">30775.1020734586*(((RANDBETWEEN(3800,4910))))</f>
        <v>129655505.0354809</v>
      </c>
      <c r="B13491">
        <v>154906824.66623753</v>
      </c>
    </row>
    <row r="13492" spans="1:2" x14ac:dyDescent="0.25">
      <c r="A13492">
        <f ca="1">37660.676769151*(((RANDBETWEEN(3800,4910))))</f>
        <v>146876639.39968887</v>
      </c>
      <c r="B13492">
        <v>172907053.40262142</v>
      </c>
    </row>
    <row r="13493" spans="1:2" x14ac:dyDescent="0.25">
      <c r="A13493">
        <f ca="1">30972.2257127291*(((RANDBETWEEN(3800,4910))))</f>
        <v>145166821.91556132</v>
      </c>
      <c r="B13493">
        <v>191754978.81691769</v>
      </c>
    </row>
    <row r="13494" spans="1:2" x14ac:dyDescent="0.25">
      <c r="A13494">
        <f ca="1">30745.48173173*(((RANDBETWEEN(3800,4910))))</f>
        <v>116863576.06230555</v>
      </c>
      <c r="B13494">
        <v>164500285.58082113</v>
      </c>
    </row>
    <row r="13495" spans="1:2" x14ac:dyDescent="0.25">
      <c r="A13495">
        <f ca="1">28140.0997752708*(((RANDBETWEEN(3800,4910))))</f>
        <v>108367524.23456801</v>
      </c>
      <c r="B13495">
        <v>196439498.92348602</v>
      </c>
    </row>
    <row r="13496" spans="1:2" x14ac:dyDescent="0.25">
      <c r="A13496">
        <f ca="1">36341.3626459273*(((RANDBETWEEN(3800,4910))))</f>
        <v>176982436.08566615</v>
      </c>
      <c r="B13496">
        <v>188908384.90877622</v>
      </c>
    </row>
    <row r="13497" spans="1:2" x14ac:dyDescent="0.25">
      <c r="A13497">
        <f ca="1">31855.4290270573*(((RANDBETWEEN(3800,4910))))</f>
        <v>150039070.71743986</v>
      </c>
      <c r="B13497">
        <v>143607041.66010848</v>
      </c>
    </row>
    <row r="13498" spans="1:2" x14ac:dyDescent="0.25">
      <c r="A13498">
        <f ca="1">32170.9516353758*(((RANDBETWEEN(3800,4910))))</f>
        <v>128876832.25131565</v>
      </c>
      <c r="B13498">
        <v>172126650.66627884</v>
      </c>
    </row>
    <row r="13499" spans="1:2" x14ac:dyDescent="0.25">
      <c r="A13499">
        <f ca="1">31627.2197112283*(((RANDBETWEEN(3800,4910))))</f>
        <v>133561748.84051718</v>
      </c>
      <c r="B13499">
        <v>154744368.93067282</v>
      </c>
    </row>
    <row r="13500" spans="1:2" x14ac:dyDescent="0.25">
      <c r="A13500">
        <f ca="1">31896.5668493727*(((RANDBETWEEN(3800,4910))))</f>
        <v>152593175.80739877</v>
      </c>
      <c r="B13500">
        <v>167432273.06644017</v>
      </c>
    </row>
    <row r="13501" spans="1:2" x14ac:dyDescent="0.25">
      <c r="A13501">
        <f ca="1">30761.2359528555*(((RANDBETWEEN(3800,4910))))</f>
        <v>143224314.596495</v>
      </c>
      <c r="B13501">
        <v>187343293.48826724</v>
      </c>
    </row>
    <row r="13502" spans="1:2" x14ac:dyDescent="0.25">
      <c r="A13502">
        <f ca="1">34341.7243541012*(((RANDBETWEEN(3800,4910))))</f>
        <v>160547561.35542309</v>
      </c>
      <c r="B13502">
        <v>197742773.63224149</v>
      </c>
    </row>
    <row r="13503" spans="1:2" x14ac:dyDescent="0.25">
      <c r="A13503">
        <f ca="1">32995.907256309*(((RANDBETWEEN(3800,4910))))</f>
        <v>139506695.87967455</v>
      </c>
      <c r="B13503">
        <v>166455625.28865975</v>
      </c>
    </row>
    <row r="13504" spans="1:2" x14ac:dyDescent="0.25">
      <c r="A13504">
        <f ca="1">29768.4431127264*(((RANDBETWEEN(3800,4910))))</f>
        <v>115322948.61870222</v>
      </c>
      <c r="B13504">
        <v>169438308.01610273</v>
      </c>
    </row>
    <row r="13505" spans="1:2" x14ac:dyDescent="0.25">
      <c r="A13505">
        <f ca="1">33642.9879907558*(((RANDBETWEEN(3800,4910))))</f>
        <v>150518728.27064136</v>
      </c>
      <c r="B13505">
        <v>155337327.38444731</v>
      </c>
    </row>
    <row r="13506" spans="1:2" x14ac:dyDescent="0.25">
      <c r="A13506">
        <f ca="1">33064.8684224701*(((RANDBETWEEN(3800,4910))))</f>
        <v>141054728.69025734</v>
      </c>
      <c r="B13506">
        <v>173492715.85063559</v>
      </c>
    </row>
    <row r="13507" spans="1:2" x14ac:dyDescent="0.25">
      <c r="A13507">
        <f ca="1">27959.5509802871*(((RANDBETWEEN(3800,4910))))</f>
        <v>120813219.78582042</v>
      </c>
      <c r="B13507">
        <v>175880158.45136821</v>
      </c>
    </row>
    <row r="13508" spans="1:2" x14ac:dyDescent="0.25">
      <c r="A13508">
        <f ca="1">29871.9836041726*(((RANDBETWEEN(3800,4910))))</f>
        <v>133886230.51390147</v>
      </c>
      <c r="B13508">
        <v>193914448.21291646</v>
      </c>
    </row>
    <row r="13509" spans="1:2" x14ac:dyDescent="0.25">
      <c r="A13509">
        <f ca="1">33649.2958632423*(((RANDBETWEEN(3800,4910))))</f>
        <v>148393394.75689873</v>
      </c>
      <c r="B13509">
        <v>143266572.11592269</v>
      </c>
    </row>
    <row r="13510" spans="1:2" x14ac:dyDescent="0.25">
      <c r="A13510">
        <f ca="1">39698.2164722338*(((RANDBETWEEN(3800,4910))))</f>
        <v>154703949.59229544</v>
      </c>
      <c r="B13510">
        <v>167458826.94658256</v>
      </c>
    </row>
    <row r="13511" spans="1:2" x14ac:dyDescent="0.25">
      <c r="A13511">
        <f ca="1">33315.0204797387*(((RANDBETWEEN(3800,4910))))</f>
        <v>146919240.31564781</v>
      </c>
      <c r="B13511">
        <v>165334882.86498982</v>
      </c>
    </row>
    <row r="13512" spans="1:2" x14ac:dyDescent="0.25">
      <c r="A13512">
        <f ca="1">31454.2649250033*(((RANDBETWEEN(3800,4910))))</f>
        <v>121507825.40528786</v>
      </c>
      <c r="B13512">
        <v>188956030.17020532</v>
      </c>
    </row>
    <row r="13513" spans="1:2" x14ac:dyDescent="0.25">
      <c r="A13513">
        <f ca="1">33542.7947019736*(((RANDBETWEEN(3800,4910))))</f>
        <v>134104093.2184906</v>
      </c>
      <c r="B13513">
        <v>154249487.24147686</v>
      </c>
    </row>
    <row r="13514" spans="1:2" x14ac:dyDescent="0.25">
      <c r="A13514">
        <f ca="1">31486.4053972749*(((RANDBETWEEN(3800,4910))))</f>
        <v>129881422.26375902</v>
      </c>
      <c r="B13514">
        <v>146761355.64216745</v>
      </c>
    </row>
    <row r="13515" spans="1:2" x14ac:dyDescent="0.25">
      <c r="A13515">
        <f ca="1">30770.4922679486*(((RANDBETWEEN(3800,4910))))</f>
        <v>122189624.79602377</v>
      </c>
      <c r="B13515">
        <v>172018846.48289853</v>
      </c>
    </row>
    <row r="13516" spans="1:2" x14ac:dyDescent="0.25">
      <c r="A13516">
        <f ca="1">36043.1531407946*(((RANDBETWEEN(3800,4910))))</f>
        <v>174412818.04830515</v>
      </c>
      <c r="B13516">
        <v>147660590.68229896</v>
      </c>
    </row>
    <row r="13517" spans="1:2" x14ac:dyDescent="0.25">
      <c r="A13517">
        <f ca="1">36916.838445672*(((RANDBETWEEN(3800,4910))))</f>
        <v>148774858.93605834</v>
      </c>
      <c r="B13517">
        <v>191646177.8666656</v>
      </c>
    </row>
    <row r="13518" spans="1:2" x14ac:dyDescent="0.25">
      <c r="A13518">
        <f ca="1">31383.909706911*(((RANDBETWEEN(3800,4910))))</f>
        <v>142137727.06259981</v>
      </c>
      <c r="B13518">
        <v>149214817.58520406</v>
      </c>
    </row>
    <row r="13519" spans="1:2" x14ac:dyDescent="0.25">
      <c r="A13519">
        <f ca="1">37186.2200550209*(((RANDBETWEEN(3800,4910))))</f>
        <v>167747038.66819936</v>
      </c>
      <c r="B13519">
        <v>164372070.49630776</v>
      </c>
    </row>
    <row r="13520" spans="1:2" x14ac:dyDescent="0.25">
      <c r="A13520">
        <f ca="1">32259.3974523143*(((RANDBETWEEN(3800,4910))))</f>
        <v>143070427.70101374</v>
      </c>
      <c r="B13520">
        <v>175318192.88309479</v>
      </c>
    </row>
    <row r="13521" spans="1:2" x14ac:dyDescent="0.25">
      <c r="A13521">
        <f ca="1">30539.5393234948*(((RANDBETWEEN(3800,4910))))</f>
        <v>124234845.96797666</v>
      </c>
      <c r="B13521">
        <v>151341656.46874794</v>
      </c>
    </row>
    <row r="13522" spans="1:2" x14ac:dyDescent="0.25">
      <c r="A13522">
        <f ca="1">37636.8867872233*(((RANDBETWEEN(3800,4910))))</f>
        <v>157246912.99701899</v>
      </c>
      <c r="B13522">
        <v>202645523.03511032</v>
      </c>
    </row>
    <row r="13523" spans="1:2" x14ac:dyDescent="0.25">
      <c r="A13523">
        <f ca="1">39758.4739701763*(((RANDBETWEEN(3800,4910))))</f>
        <v>179151683.70961419</v>
      </c>
      <c r="B13523">
        <v>162881130.91824475</v>
      </c>
    </row>
    <row r="13524" spans="1:2" x14ac:dyDescent="0.25">
      <c r="A13524">
        <f ca="1">35940.7637586803*(((RANDBETWEEN(3800,4910))))</f>
        <v>140492445.53268114</v>
      </c>
      <c r="B13524">
        <v>201631056.66035727</v>
      </c>
    </row>
    <row r="13525" spans="1:2" x14ac:dyDescent="0.25">
      <c r="A13525">
        <f ca="1">32681.9266467004*(((RANDBETWEEN(3800,4910))))</f>
        <v>158997573.13619739</v>
      </c>
      <c r="B13525">
        <v>172245443.27618682</v>
      </c>
    </row>
    <row r="13526" spans="1:2" x14ac:dyDescent="0.25">
      <c r="A13526">
        <f ca="1">31850.085409038*(((RANDBETWEEN(3800,4910))))</f>
        <v>144886038.52571392</v>
      </c>
      <c r="B13526">
        <v>150677962.01946837</v>
      </c>
    </row>
    <row r="13527" spans="1:2" x14ac:dyDescent="0.25">
      <c r="A13527">
        <f ca="1">32068.359243184*(((RANDBETWEEN(3800,4910))))</f>
        <v>141261122.46622556</v>
      </c>
      <c r="B13527">
        <v>145271108.46481451</v>
      </c>
    </row>
    <row r="13528" spans="1:2" x14ac:dyDescent="0.25">
      <c r="A13528">
        <f ca="1">38770.4027350206*(((RANDBETWEEN(3800,4910))))</f>
        <v>186795800.37732944</v>
      </c>
      <c r="B13528">
        <v>159995800.1788089</v>
      </c>
    </row>
    <row r="13529" spans="1:2" x14ac:dyDescent="0.25">
      <c r="A13529">
        <f ca="1">39730.0033299076*(((RANDBETWEEN(3800,4910))))</f>
        <v>171673344.38853076</v>
      </c>
      <c r="B13529">
        <v>160053023.11654413</v>
      </c>
    </row>
    <row r="13530" spans="1:2" x14ac:dyDescent="0.25">
      <c r="A13530">
        <f ca="1">33082.8241903083*(((RANDBETWEEN(3800,4910))))</f>
        <v>135341833.76255119</v>
      </c>
      <c r="B13530">
        <v>166042254.63224143</v>
      </c>
    </row>
    <row r="13531" spans="1:2" x14ac:dyDescent="0.25">
      <c r="A13531">
        <f ca="1">37251.236604565*(((RANDBETWEEN(3800,4910))))</f>
        <v>146844374.69519523</v>
      </c>
      <c r="B13531">
        <v>148013500.16732648</v>
      </c>
    </row>
    <row r="13532" spans="1:2" x14ac:dyDescent="0.25">
      <c r="A13532">
        <f ca="1">32155.2837611236*(((RANDBETWEEN(3800,4910))))</f>
        <v>144538000.50625071</v>
      </c>
      <c r="B13532">
        <v>191257778.87500611</v>
      </c>
    </row>
    <row r="13533" spans="1:2" x14ac:dyDescent="0.25">
      <c r="A13533">
        <f ca="1">37919.7291090301*(((RANDBETWEEN(3800,4910))))</f>
        <v>180118713.26789278</v>
      </c>
      <c r="B13533">
        <v>197712066.80964679</v>
      </c>
    </row>
    <row r="13534" spans="1:2" x14ac:dyDescent="0.25">
      <c r="A13534">
        <f ca="1">32103.4903237194*(((RANDBETWEEN(3800,4910))))</f>
        <v>127418753.09484218</v>
      </c>
      <c r="B13534">
        <v>184775879.48881707</v>
      </c>
    </row>
    <row r="13535" spans="1:2" x14ac:dyDescent="0.25">
      <c r="A13535">
        <f ca="1">32026.9787774783*(((RANDBETWEEN(3800,4910))))</f>
        <v>123816299.95373121</v>
      </c>
      <c r="B13535">
        <v>164476146.94419968</v>
      </c>
    </row>
    <row r="13536" spans="1:2" x14ac:dyDescent="0.25">
      <c r="A13536">
        <f ca="1">39443.7740382359*(((RANDBETWEEN(3800,4910))))</f>
        <v>183610768.14798802</v>
      </c>
      <c r="B13536">
        <v>148017600.58634749</v>
      </c>
    </row>
    <row r="13537" spans="1:2" x14ac:dyDescent="0.25">
      <c r="A13537">
        <f ca="1">30945.3716751814*(((RANDBETWEEN(3800,4910))))</f>
        <v>149930325.76625365</v>
      </c>
      <c r="B13537">
        <v>182936027.21426678</v>
      </c>
    </row>
    <row r="13538" spans="1:2" x14ac:dyDescent="0.25">
      <c r="A13538">
        <f ca="1">35686.8437692687*(((RANDBETWEEN(3800,4910))))</f>
        <v>158735081.08570698</v>
      </c>
      <c r="B13538">
        <v>176870137.24904215</v>
      </c>
    </row>
    <row r="13539" spans="1:2" x14ac:dyDescent="0.25">
      <c r="A13539">
        <f ca="1">33745.6591560583*(((RANDBETWEEN(3800,4910))))</f>
        <v>148852102.5373731</v>
      </c>
      <c r="B13539">
        <v>161981440.59829971</v>
      </c>
    </row>
    <row r="13540" spans="1:2" x14ac:dyDescent="0.25">
      <c r="A13540">
        <f ca="1">36333.5954522181*(((RANDBETWEEN(3800,4910))))</f>
        <v>148241069.44505</v>
      </c>
      <c r="B13540">
        <v>153220560.40479979</v>
      </c>
    </row>
    <row r="13541" spans="1:2" x14ac:dyDescent="0.25">
      <c r="A13541">
        <f ca="1">29526.8961971564*(((RANDBETWEEN(3800,4910))))</f>
        <v>136414260.43086278</v>
      </c>
      <c r="B13541">
        <v>170072306.17380294</v>
      </c>
    </row>
    <row r="13542" spans="1:2" x14ac:dyDescent="0.25">
      <c r="A13542">
        <f ca="1">29668.0025991247*(((RANDBETWEEN(3800,4910))))</f>
        <v>138401232.12491676</v>
      </c>
      <c r="B13542">
        <v>145480920.94751635</v>
      </c>
    </row>
    <row r="13543" spans="1:2" x14ac:dyDescent="0.25">
      <c r="A13543">
        <f ca="1">29164.4323744347*(((RANDBETWEEN(3800,4910))))</f>
        <v>137889436.26632747</v>
      </c>
      <c r="B13543">
        <v>166573675.87639326</v>
      </c>
    </row>
    <row r="13544" spans="1:2" x14ac:dyDescent="0.25">
      <c r="A13544">
        <f ca="1">32405.0597335468*(((RANDBETWEEN(3800,4910))))</f>
        <v>156030362.61702794</v>
      </c>
      <c r="B13544">
        <v>157519249.03228474</v>
      </c>
    </row>
    <row r="13545" spans="1:2" x14ac:dyDescent="0.25">
      <c r="A13545">
        <f ca="1">30531.5417718816*(((RANDBETWEEN(3800,4910))))</f>
        <v>139407019.73041135</v>
      </c>
      <c r="B13545">
        <v>167033243.2917434</v>
      </c>
    </row>
    <row r="13546" spans="1:2" x14ac:dyDescent="0.25">
      <c r="A13546">
        <f ca="1">31246.6442950443*(((RANDBETWEEN(3800,4910))))</f>
        <v>149015246.64306626</v>
      </c>
      <c r="B13546">
        <v>154071932.35180441</v>
      </c>
    </row>
    <row r="13547" spans="1:2" x14ac:dyDescent="0.25">
      <c r="A13547">
        <f ca="1">32262.8064763458*(((RANDBETWEEN(3800,4910))))</f>
        <v>148150807.33938006</v>
      </c>
      <c r="B13547">
        <v>196926108.35955793</v>
      </c>
    </row>
    <row r="13548" spans="1:2" x14ac:dyDescent="0.25">
      <c r="A13548">
        <f ca="1">33908.2012840575*(((RANDBETWEEN(3800,4910))))</f>
        <v>145161009.69705021</v>
      </c>
      <c r="B13548">
        <v>165093040.7676751</v>
      </c>
    </row>
    <row r="13549" spans="1:2" x14ac:dyDescent="0.25">
      <c r="A13549">
        <f ca="1">42361.1899665207*(((RANDBETWEEN(3800,4910))))</f>
        <v>196259393.11489037</v>
      </c>
      <c r="B13549">
        <v>183966089.21990046</v>
      </c>
    </row>
    <row r="13550" spans="1:2" x14ac:dyDescent="0.25">
      <c r="A13550">
        <f ca="1">31662.3958396144*(((RANDBETWEEN(3800,4910))))</f>
        <v>138902930.54838818</v>
      </c>
      <c r="B13550">
        <v>151373495.20094147</v>
      </c>
    </row>
    <row r="13551" spans="1:2" x14ac:dyDescent="0.25">
      <c r="A13551">
        <f ca="1">31970.8955309271*(((RANDBETWEEN(3800,4910))))</f>
        <v>130121544.81087323</v>
      </c>
      <c r="B13551">
        <v>197672014.71711332</v>
      </c>
    </row>
    <row r="13552" spans="1:2" x14ac:dyDescent="0.25">
      <c r="A13552">
        <f ca="1">30711.9430743115*(((RANDBETWEEN(3800,4910))))</f>
        <v>140322867.90652931</v>
      </c>
      <c r="B13552">
        <v>201025394.01586282</v>
      </c>
    </row>
    <row r="13553" spans="1:2" x14ac:dyDescent="0.25">
      <c r="A13553">
        <f ca="1">32745.3850596922*(((RANDBETWEEN(3800,4910))))</f>
        <v>128460145.58917245</v>
      </c>
      <c r="B13553">
        <v>150525003.19386792</v>
      </c>
    </row>
    <row r="13554" spans="1:2" x14ac:dyDescent="0.25">
      <c r="A13554">
        <f ca="1">38111.0366329725*(((RANDBETWEEN(3800,4910))))</f>
        <v>170432555.82265294</v>
      </c>
      <c r="B13554">
        <v>169463975.85730374</v>
      </c>
    </row>
    <row r="13555" spans="1:2" x14ac:dyDescent="0.25">
      <c r="A13555">
        <f ca="1">31916.8126427795*(((RANDBETWEEN(3800,4910))))</f>
        <v>128433254.07454461</v>
      </c>
      <c r="B13555">
        <v>200400184.86175963</v>
      </c>
    </row>
    <row r="13556" spans="1:2" x14ac:dyDescent="0.25">
      <c r="A13556">
        <f ca="1">31271.6793359861*(((RANDBETWEEN(3800,4910))))</f>
        <v>131528683.28715755</v>
      </c>
      <c r="B13556">
        <v>145085414.10196117</v>
      </c>
    </row>
    <row r="13557" spans="1:2" x14ac:dyDescent="0.25">
      <c r="A13557">
        <f ca="1">31650.4925544894*(((RANDBETWEEN(3800,4910))))</f>
        <v>137141584.23860243</v>
      </c>
      <c r="B13557">
        <v>164543151.44132423</v>
      </c>
    </row>
    <row r="13558" spans="1:2" x14ac:dyDescent="0.25">
      <c r="A13558">
        <f ca="1">32403.0479648974*(((RANDBETWEEN(3800,4910))))</f>
        <v>127149560.21425757</v>
      </c>
      <c r="B13558">
        <v>181323206.44180122</v>
      </c>
    </row>
    <row r="13559" spans="1:2" x14ac:dyDescent="0.25">
      <c r="A13559">
        <f ca="1">31929.0844479691*(((RANDBETWEEN(3800,4910))))</f>
        <v>138604155.58863372</v>
      </c>
      <c r="B13559">
        <v>173834267.59816906</v>
      </c>
    </row>
    <row r="13560" spans="1:2" x14ac:dyDescent="0.25">
      <c r="A13560">
        <f ca="1">36974.5951986714*(((RANDBETWEEN(3800,4910))))</f>
        <v>149266440.81703627</v>
      </c>
      <c r="B13560">
        <v>183343519.76564074</v>
      </c>
    </row>
    <row r="13561" spans="1:2" x14ac:dyDescent="0.25">
      <c r="A13561">
        <f ca="1">37381.3096040464*(((RANDBETWEEN(3800,4910))))</f>
        <v>142684458.75864524</v>
      </c>
      <c r="B13561">
        <v>192166324.81288874</v>
      </c>
    </row>
    <row r="13562" spans="1:2" x14ac:dyDescent="0.25">
      <c r="A13562">
        <f ca="1">29314.380338067*(((RANDBETWEEN(3800,4910))))</f>
        <v>124146400.73171373</v>
      </c>
      <c r="B13562">
        <v>156913447.39314121</v>
      </c>
    </row>
    <row r="13563" spans="1:2" x14ac:dyDescent="0.25">
      <c r="A13563">
        <f ca="1">32244.0108643274*(((RANDBETWEEN(3800,4910))))</f>
        <v>129620923.67459625</v>
      </c>
      <c r="B13563">
        <v>173745080.09991553</v>
      </c>
    </row>
    <row r="13564" spans="1:2" x14ac:dyDescent="0.25">
      <c r="A13564">
        <f ca="1">32550.0245046343*(((RANDBETWEEN(3800,4910))))</f>
        <v>133682950.64053324</v>
      </c>
      <c r="B13564">
        <v>146857777.04711306</v>
      </c>
    </row>
    <row r="13565" spans="1:2" x14ac:dyDescent="0.25">
      <c r="A13565">
        <f ca="1">42082.3087523983*(((RANDBETWEEN(3800,4910))))</f>
        <v>173294947.44237623</v>
      </c>
      <c r="B13565">
        <v>165841495.64071429</v>
      </c>
    </row>
    <row r="13566" spans="1:2" x14ac:dyDescent="0.25">
      <c r="A13566">
        <f ca="1">42184.7218662483*(((RANDBETWEEN(3800,4910))))</f>
        <v>194555937.2471371</v>
      </c>
      <c r="B13566">
        <v>171513520.75883466</v>
      </c>
    </row>
    <row r="13567" spans="1:2" x14ac:dyDescent="0.25">
      <c r="A13567">
        <f ca="1">32702.0414449675*(((RANDBETWEEN(3800,4910))))</f>
        <v>130219529.03386056</v>
      </c>
      <c r="B13567">
        <v>143778967.80500546</v>
      </c>
    </row>
    <row r="13568" spans="1:2" x14ac:dyDescent="0.25">
      <c r="A13568">
        <f ca="1">30261.6836846365*(((RANDBETWEEN(3800,4910))))</f>
        <v>134452660.61084011</v>
      </c>
      <c r="B13568">
        <v>159543530.0324783</v>
      </c>
    </row>
    <row r="13569" spans="1:2" x14ac:dyDescent="0.25">
      <c r="A13569">
        <f ca="1">40755.8453090743*(((RANDBETWEEN(3800,4910))))</f>
        <v>169218269.72327632</v>
      </c>
      <c r="B13569">
        <v>166005424.73743436</v>
      </c>
    </row>
    <row r="13570" spans="1:2" x14ac:dyDescent="0.25">
      <c r="A13570">
        <f ca="1">29705.3369523445*(((RANDBETWEEN(3800,4910))))</f>
        <v>143625304.16458556</v>
      </c>
      <c r="B13570">
        <v>147124722.36557811</v>
      </c>
    </row>
    <row r="13571" spans="1:2" x14ac:dyDescent="0.25">
      <c r="A13571">
        <f ca="1">33121.9534161171*(((RANDBETWEEN(3800,4910))))</f>
        <v>129937423.25142734</v>
      </c>
      <c r="B13571">
        <v>182035596.02477318</v>
      </c>
    </row>
    <row r="13572" spans="1:2" x14ac:dyDescent="0.25">
      <c r="A13572">
        <f ca="1">30632.2116279173*(((RANDBETWEEN(3800,4910))))</f>
        <v>137691791.26748854</v>
      </c>
      <c r="B13572">
        <v>187375156.92931038</v>
      </c>
    </row>
    <row r="13573" spans="1:2" x14ac:dyDescent="0.25">
      <c r="A13573">
        <f ca="1">43479.3281944371*(((RANDBETWEEN(3800,4910))))</f>
        <v>173960792.10594302</v>
      </c>
      <c r="B13573">
        <v>166810107.32027376</v>
      </c>
    </row>
    <row r="13574" spans="1:2" x14ac:dyDescent="0.25">
      <c r="A13574">
        <f ca="1">31229.5302095463*(((RANDBETWEEN(3800,4910))))</f>
        <v>139564770.50646245</v>
      </c>
      <c r="B13574">
        <v>153752722.71209019</v>
      </c>
    </row>
    <row r="13575" spans="1:2" x14ac:dyDescent="0.25">
      <c r="A13575">
        <f ca="1">32109.6308570453*(((RANDBETWEEN(3800,4910))))</f>
        <v>127122028.56304242</v>
      </c>
      <c r="B13575">
        <v>199180782.29780659</v>
      </c>
    </row>
    <row r="13576" spans="1:2" x14ac:dyDescent="0.25">
      <c r="A13576">
        <f ca="1">30600.0269812132*(((RANDBETWEEN(3800,4910))))</f>
        <v>148991531.37152717</v>
      </c>
      <c r="B13576">
        <v>161425893.53256232</v>
      </c>
    </row>
    <row r="13577" spans="1:2" x14ac:dyDescent="0.25">
      <c r="A13577">
        <f ca="1">30773.2050062833*(((RANDBETWEEN(3800,4910))))</f>
        <v>122938954.00010194</v>
      </c>
      <c r="B13577">
        <v>181139184.35261923</v>
      </c>
    </row>
    <row r="13578" spans="1:2" x14ac:dyDescent="0.25">
      <c r="A13578">
        <f ca="1">31792.9168725751*(((RANDBETWEEN(3800,4910))))</f>
        <v>142305095.9216463</v>
      </c>
      <c r="B13578">
        <v>192394718.29300052</v>
      </c>
    </row>
    <row r="13579" spans="1:2" x14ac:dyDescent="0.25">
      <c r="A13579">
        <f ca="1">38487.9191338607*(((RANDBETWEEN(3800,4910))))</f>
        <v>171887046.85182172</v>
      </c>
      <c r="B13579">
        <v>149401834.46536085</v>
      </c>
    </row>
    <row r="13580" spans="1:2" x14ac:dyDescent="0.25">
      <c r="A13580">
        <f ca="1">37651.1426042829*(((RANDBETWEEN(3800,4910))))</f>
        <v>150491616.98931861</v>
      </c>
      <c r="B13580">
        <v>178977411.40244821</v>
      </c>
    </row>
    <row r="13581" spans="1:2" x14ac:dyDescent="0.25">
      <c r="A13581">
        <f ca="1">33770.895621747*(((RANDBETWEEN(3800,4910))))</f>
        <v>158486813.15285844</v>
      </c>
      <c r="B13581">
        <v>143809027.42426282</v>
      </c>
    </row>
    <row r="13582" spans="1:2" x14ac:dyDescent="0.25">
      <c r="A13582">
        <f ca="1">32683.4537992605*(((RANDBETWEEN(3800,4910))))</f>
        <v>156978628.59784827</v>
      </c>
      <c r="B13582">
        <v>153868051.99803635</v>
      </c>
    </row>
    <row r="13583" spans="1:2" x14ac:dyDescent="0.25">
      <c r="A13583">
        <f ca="1">37023.744487788*(((RANDBETWEEN(3800,4910))))</f>
        <v>144688793.45827571</v>
      </c>
      <c r="B13583">
        <v>175173868.10572216</v>
      </c>
    </row>
    <row r="13584" spans="1:2" x14ac:dyDescent="0.25">
      <c r="A13584">
        <f ca="1">33619.5296715015*(((RANDBETWEEN(3800,4910))))</f>
        <v>138848657.54330117</v>
      </c>
      <c r="B13584">
        <v>175828159.82468933</v>
      </c>
    </row>
    <row r="13585" spans="1:2" x14ac:dyDescent="0.25">
      <c r="A13585">
        <f ca="1">38581.7784417091*(((RANDBETWEEN(3800,4910))))</f>
        <v>177476180.83186188</v>
      </c>
      <c r="B13585">
        <v>157004242.03262872</v>
      </c>
    </row>
    <row r="13586" spans="1:2" x14ac:dyDescent="0.25">
      <c r="A13586">
        <f ca="1">30415.2058358483*(((RANDBETWEEN(3800,4910))))</f>
        <v>140335759.72660425</v>
      </c>
      <c r="B13586">
        <v>196760321.15473026</v>
      </c>
    </row>
    <row r="13587" spans="1:2" x14ac:dyDescent="0.25">
      <c r="A13587">
        <f ca="1">30062.963620917*(((RANDBETWEEN(3800,4910))))</f>
        <v>120432232.26539363</v>
      </c>
      <c r="B13587">
        <v>148570459.46435863</v>
      </c>
    </row>
    <row r="13588" spans="1:2" x14ac:dyDescent="0.25">
      <c r="A13588">
        <f ca="1">30106.2809616557*(((RANDBETWEEN(3800,4910))))</f>
        <v>125904466.9816443</v>
      </c>
      <c r="B13588">
        <v>155183797.66079774</v>
      </c>
    </row>
    <row r="13589" spans="1:2" x14ac:dyDescent="0.25">
      <c r="A13589">
        <f ca="1">30134.3960708951*(((RANDBETWEEN(3800,4910))))</f>
        <v>143078112.5446099</v>
      </c>
      <c r="B13589">
        <v>192700447.8376582</v>
      </c>
    </row>
    <row r="13590" spans="1:2" x14ac:dyDescent="0.25">
      <c r="A13590">
        <f ca="1">27648.7607044059*(((RANDBETWEEN(3800,4910))))</f>
        <v>107443084.09732118</v>
      </c>
      <c r="B13590">
        <v>177199825.69815946</v>
      </c>
    </row>
    <row r="13591" spans="1:2" x14ac:dyDescent="0.25">
      <c r="A13591">
        <f ca="1">31498.9992342944*(((RANDBETWEEN(3800,4910))))</f>
        <v>139036582.62017542</v>
      </c>
      <c r="B13591">
        <v>154749704.16953453</v>
      </c>
    </row>
    <row r="13592" spans="1:2" x14ac:dyDescent="0.25">
      <c r="A13592">
        <f ca="1">35641.2746158358*(((RANDBETWEEN(3800,4910))))</f>
        <v>165945774.61133131</v>
      </c>
      <c r="B13592">
        <v>179702155.65685526</v>
      </c>
    </row>
    <row r="13593" spans="1:2" x14ac:dyDescent="0.25">
      <c r="A13593">
        <f ca="1">32240.3845103849*(((RANDBETWEEN(3800,4910))))</f>
        <v>132056614.95453666</v>
      </c>
      <c r="B13593">
        <v>194948443.61223045</v>
      </c>
    </row>
    <row r="13594" spans="1:2" x14ac:dyDescent="0.25">
      <c r="A13594">
        <f ca="1">32186.7391530127*(((RANDBETWEEN(3800,4910))))</f>
        <v>125689216.39251441</v>
      </c>
      <c r="B13594">
        <v>144387456.11739847</v>
      </c>
    </row>
    <row r="13595" spans="1:2" x14ac:dyDescent="0.25">
      <c r="A13595">
        <f ca="1">29555.1132522142*(((RANDBETWEEN(3800,4910))))</f>
        <v>139263693.64443344</v>
      </c>
      <c r="B13595">
        <v>190164681.85135442</v>
      </c>
    </row>
    <row r="13596" spans="1:2" x14ac:dyDescent="0.25">
      <c r="A13596">
        <f ca="1">31587.1334040643*(((RANDBETWEEN(3800,4910))))</f>
        <v>128149000.22028898</v>
      </c>
      <c r="B13596">
        <v>150048715.45232934</v>
      </c>
    </row>
    <row r="13597" spans="1:2" x14ac:dyDescent="0.25">
      <c r="A13597">
        <f ca="1">30326.0326304485*(((RANDBETWEEN(3800,4910))))</f>
        <v>141258659.99262932</v>
      </c>
      <c r="B13597">
        <v>186268227.65757093</v>
      </c>
    </row>
    <row r="13598" spans="1:2" x14ac:dyDescent="0.25">
      <c r="A13598">
        <f ca="1">37884.9893881651*(((RANDBETWEEN(3800,4910))))</f>
        <v>173854216.30228981</v>
      </c>
      <c r="B13598">
        <v>152513191.73083171</v>
      </c>
    </row>
    <row r="13599" spans="1:2" x14ac:dyDescent="0.25">
      <c r="A13599">
        <f ca="1">41609.9725977395*(((RANDBETWEEN(3800,4910))))</f>
        <v>180004741.45782104</v>
      </c>
      <c r="B13599">
        <v>185657388.25221246</v>
      </c>
    </row>
    <row r="13600" spans="1:2" x14ac:dyDescent="0.25">
      <c r="A13600">
        <f ca="1">39341.6402327773*(((RANDBETWEEN(3800,4910))))</f>
        <v>188131723.5931409</v>
      </c>
      <c r="B13600">
        <v>150314153.78962427</v>
      </c>
    </row>
    <row r="13601" spans="1:2" x14ac:dyDescent="0.25">
      <c r="A13601">
        <f ca="1">36581.873510466*(((RANDBETWEEN(3800,4910))))</f>
        <v>175958811.58534154</v>
      </c>
      <c r="B13601">
        <v>182559813.31393152</v>
      </c>
    </row>
    <row r="13602" spans="1:2" x14ac:dyDescent="0.25">
      <c r="A13602">
        <f ca="1">34792.0350297763*(((RANDBETWEEN(3800,4910))))</f>
        <v>148388029.40199578</v>
      </c>
      <c r="B13602">
        <v>183404247.62397224</v>
      </c>
    </row>
    <row r="13603" spans="1:2" x14ac:dyDescent="0.25">
      <c r="A13603">
        <f ca="1">34097.5413308525*(((RANDBETWEEN(3800,4910))))</f>
        <v>138742895.675239</v>
      </c>
      <c r="B13603">
        <v>161268773.35400113</v>
      </c>
    </row>
    <row r="13604" spans="1:2" x14ac:dyDescent="0.25">
      <c r="A13604">
        <f ca="1">27182.3490550407*(((RANDBETWEEN(3800,4910))))</f>
        <v>119819794.63461947</v>
      </c>
      <c r="B13604">
        <v>157665019.41070917</v>
      </c>
    </row>
    <row r="13605" spans="1:2" x14ac:dyDescent="0.25">
      <c r="A13605">
        <f ca="1">36776.6171524184*(((RANDBETWEEN(3800,4910))))</f>
        <v>170643503.58722118</v>
      </c>
      <c r="B13605">
        <v>193498618.14987743</v>
      </c>
    </row>
    <row r="13606" spans="1:2" x14ac:dyDescent="0.25">
      <c r="A13606">
        <f ca="1">31995.9829738246*(((RANDBETWEEN(3800,4910))))</f>
        <v>138990550.03829414</v>
      </c>
      <c r="B13606">
        <v>188919852.80449134</v>
      </c>
    </row>
    <row r="13607" spans="1:2" x14ac:dyDescent="0.25">
      <c r="A13607">
        <f ca="1">31286.9458216049*(((RANDBETWEEN(3800,4910))))</f>
        <v>138163152.74820736</v>
      </c>
      <c r="B13607">
        <v>154599020.73712832</v>
      </c>
    </row>
    <row r="13608" spans="1:2" x14ac:dyDescent="0.25">
      <c r="A13608">
        <f ca="1">29088.5132393917*(((RANDBETWEEN(3800,4910))))</f>
        <v>130607424.44486883</v>
      </c>
      <c r="B13608">
        <v>171407586.93954337</v>
      </c>
    </row>
    <row r="13609" spans="1:2" x14ac:dyDescent="0.25">
      <c r="A13609">
        <f ca="1">38411.0172858494*(((RANDBETWEEN(3800,4910))))</f>
        <v>149572501.31109753</v>
      </c>
      <c r="B13609">
        <v>156452263.32380754</v>
      </c>
    </row>
    <row r="13610" spans="1:2" x14ac:dyDescent="0.25">
      <c r="A13610">
        <f ca="1">30592.3050559806*(((RANDBETWEEN(3800,4910))))</f>
        <v>122705735.57953836</v>
      </c>
      <c r="B13610">
        <v>146524983.88166949</v>
      </c>
    </row>
    <row r="13611" spans="1:2" x14ac:dyDescent="0.25">
      <c r="A13611">
        <f ca="1">30265.7081518025*(((RANDBETWEEN(3800,4910))))</f>
        <v>124452591.9202117</v>
      </c>
      <c r="B13611">
        <v>176383238.91452301</v>
      </c>
    </row>
    <row r="13612" spans="1:2" x14ac:dyDescent="0.25">
      <c r="A13612">
        <f ca="1">32862.2756199611*(((RANDBETWEEN(3800,4910))))</f>
        <v>154912767.27249673</v>
      </c>
      <c r="B13612">
        <v>201509655.94335285</v>
      </c>
    </row>
    <row r="13613" spans="1:2" x14ac:dyDescent="0.25">
      <c r="A13613">
        <f ca="1">29171.5188856422*(((RANDBETWEEN(3800,4910))))</f>
        <v>135589219.7804651</v>
      </c>
      <c r="B13613">
        <v>155074892.8345491</v>
      </c>
    </row>
    <row r="13614" spans="1:2" x14ac:dyDescent="0.25">
      <c r="A13614">
        <f ca="1">28208.1270981682*(((RANDBETWEEN(3800,4910))))</f>
        <v>113960833.47659972</v>
      </c>
      <c r="B13614">
        <v>178458845.04311576</v>
      </c>
    </row>
    <row r="13615" spans="1:2" x14ac:dyDescent="0.25">
      <c r="A13615">
        <f ca="1">37225.3629604076*(((RANDBETWEEN(3800,4910))))</f>
        <v>150055438.09340298</v>
      </c>
      <c r="B13615">
        <v>163162993.36504441</v>
      </c>
    </row>
    <row r="13616" spans="1:2" x14ac:dyDescent="0.25">
      <c r="A13616">
        <f ca="1">30621.2132126197*(((RANDBETWEEN(3800,4910))))</f>
        <v>146981823.42057452</v>
      </c>
      <c r="B13616">
        <v>165456231.85338411</v>
      </c>
    </row>
    <row r="13617" spans="1:2" x14ac:dyDescent="0.25">
      <c r="A13617">
        <f ca="1">36985.8900476486*(((RANDBETWEEN(3800,4910))))</f>
        <v>165289942.62294179</v>
      </c>
      <c r="B13617">
        <v>193596327.60021558</v>
      </c>
    </row>
    <row r="13618" spans="1:2" x14ac:dyDescent="0.25">
      <c r="A13618">
        <f ca="1">31738.558841606*(((RANDBETWEEN(3800,4910))))</f>
        <v>131461110.72193186</v>
      </c>
      <c r="B13618">
        <v>175521043.86528194</v>
      </c>
    </row>
    <row r="13619" spans="1:2" x14ac:dyDescent="0.25">
      <c r="A13619">
        <f ca="1">28966.1822072209*(((RANDBETWEEN(3800,4910))))</f>
        <v>141470833.9000667</v>
      </c>
      <c r="B13619">
        <v>162897443.03274259</v>
      </c>
    </row>
    <row r="13620" spans="1:2" x14ac:dyDescent="0.25">
      <c r="A13620">
        <f ca="1">32438.9787770289*(((RANDBETWEEN(3800,4910))))</f>
        <v>130242499.78977118</v>
      </c>
      <c r="B13620">
        <v>183198143.38449878</v>
      </c>
    </row>
    <row r="13621" spans="1:2" x14ac:dyDescent="0.25">
      <c r="A13621">
        <f ca="1">35059.104342327*(((RANDBETWEEN(3800,4910))))</f>
        <v>150298380.31555593</v>
      </c>
      <c r="B13621">
        <v>180274594.27452153</v>
      </c>
    </row>
    <row r="13622" spans="1:2" x14ac:dyDescent="0.25">
      <c r="A13622">
        <f ca="1">39283.8884423249*(((RANDBETWEEN(3800,4910))))</f>
        <v>180980874.05379084</v>
      </c>
      <c r="B13622">
        <v>167698448.99274042</v>
      </c>
    </row>
    <row r="13623" spans="1:2" x14ac:dyDescent="0.25">
      <c r="A13623">
        <f ca="1">36413.5170808191*(((RANDBETWEEN(3800,4910))))</f>
        <v>149186179.48011571</v>
      </c>
      <c r="B13623">
        <v>151845138.86772969</v>
      </c>
    </row>
    <row r="13624" spans="1:2" x14ac:dyDescent="0.25">
      <c r="A13624">
        <f ca="1">41924.5054266756*(((RANDBETWEEN(3800,4910))))</f>
        <v>163673269.18574154</v>
      </c>
      <c r="B13624">
        <v>153541235.45315862</v>
      </c>
    </row>
    <row r="13625" spans="1:2" x14ac:dyDescent="0.25">
      <c r="A13625">
        <f ca="1">33549.0811535038*(((RANDBETWEEN(3800,4910))))</f>
        <v>152178632.1122933</v>
      </c>
      <c r="B13625">
        <v>178786225.20803809</v>
      </c>
    </row>
    <row r="13626" spans="1:2" x14ac:dyDescent="0.25">
      <c r="A13626">
        <f ca="1">38658.9128585958*(((RANDBETWEEN(3800,4910))))</f>
        <v>172496069.1750544</v>
      </c>
      <c r="B13626">
        <v>189467216.1471768</v>
      </c>
    </row>
    <row r="13627" spans="1:2" x14ac:dyDescent="0.25">
      <c r="A13627">
        <f ca="1">33181.317347568*(((RANDBETWEEN(3800,4910))))</f>
        <v>132824813.34231457</v>
      </c>
      <c r="B13627">
        <v>190134277.01622248</v>
      </c>
    </row>
    <row r="13628" spans="1:2" x14ac:dyDescent="0.25">
      <c r="A13628">
        <f ca="1">37182.2763810822*(((RANDBETWEEN(3800,4910))))</f>
        <v>177656916.54881096</v>
      </c>
      <c r="B13628">
        <v>155465307.55469379</v>
      </c>
    </row>
    <row r="13629" spans="1:2" x14ac:dyDescent="0.25">
      <c r="A13629">
        <f ca="1">30017.5895172556*(((RANDBETWEEN(3800,4910))))</f>
        <v>129045617.33468179</v>
      </c>
      <c r="B13629">
        <v>158191381.56293267</v>
      </c>
    </row>
    <row r="13630" spans="1:2" x14ac:dyDescent="0.25">
      <c r="A13630">
        <f ca="1">36203.4678503429*(((RANDBETWEEN(3800,4910))))</f>
        <v>164327540.57270652</v>
      </c>
      <c r="B13630">
        <v>160729812.5320085</v>
      </c>
    </row>
    <row r="13631" spans="1:2" x14ac:dyDescent="0.25">
      <c r="A13631">
        <f ca="1">32431.1618159594*(((RANDBETWEEN(3800,4910))))</f>
        <v>137313539.12877202</v>
      </c>
      <c r="B13631">
        <v>201279635.16437113</v>
      </c>
    </row>
    <row r="13632" spans="1:2" x14ac:dyDescent="0.25">
      <c r="A13632">
        <f ca="1">30024.4884896608*(((RANDBETWEEN(3800,4910))))</f>
        <v>122620010.99177474</v>
      </c>
      <c r="B13632">
        <v>162503503.26488727</v>
      </c>
    </row>
    <row r="13633" spans="1:2" x14ac:dyDescent="0.25">
      <c r="A13633">
        <f ca="1">30947.0739115592*(((RANDBETWEEN(3800,4910))))</f>
        <v>117722669.1595712</v>
      </c>
      <c r="B13633">
        <v>183299514.23611629</v>
      </c>
    </row>
    <row r="13634" spans="1:2" x14ac:dyDescent="0.25">
      <c r="A13634">
        <f ca="1">31469.6458297*(((RANDBETWEEN(3800,4910))))</f>
        <v>120245516.71528375</v>
      </c>
      <c r="B13634">
        <v>161943332.17549801</v>
      </c>
    </row>
    <row r="13635" spans="1:2" x14ac:dyDescent="0.25">
      <c r="A13635">
        <f ca="1">36014.9323341816*(((RANDBETWEEN(3800,4910))))</f>
        <v>163363733.06784761</v>
      </c>
      <c r="B13635">
        <v>167640022.70352355</v>
      </c>
    </row>
    <row r="13636" spans="1:2" x14ac:dyDescent="0.25">
      <c r="A13636">
        <f ca="1">33233.6129468629*(((RANDBETWEEN(3800,4910))))</f>
        <v>147557241.48407111</v>
      </c>
      <c r="B13636">
        <v>171120584.32244241</v>
      </c>
    </row>
    <row r="13637" spans="1:2" x14ac:dyDescent="0.25">
      <c r="A13637">
        <f ca="1">33519.7615433883*(((RANDBETWEEN(3800,4910))))</f>
        <v>148391984.35258022</v>
      </c>
      <c r="B13637">
        <v>160102303.0175997</v>
      </c>
    </row>
    <row r="13638" spans="1:2" x14ac:dyDescent="0.25">
      <c r="A13638">
        <f ca="1">28050.2387513628*(((RANDBETWEEN(3800,4910))))</f>
        <v>117979304.18823195</v>
      </c>
      <c r="B13638">
        <v>147250258.64592686</v>
      </c>
    </row>
    <row r="13639" spans="1:2" x14ac:dyDescent="0.25">
      <c r="A13639">
        <f ca="1">32686.1975204559*(((RANDBETWEEN(3800,4910))))</f>
        <v>134830564.77188066</v>
      </c>
      <c r="B13639">
        <v>158288153.92891777</v>
      </c>
    </row>
    <row r="13640" spans="1:2" x14ac:dyDescent="0.25">
      <c r="A13640">
        <f ca="1">31651.4569029475*(((RANDBETWEEN(3800,4910))))</f>
        <v>121161777.02448291</v>
      </c>
      <c r="B13640">
        <v>158001499.16818118</v>
      </c>
    </row>
    <row r="13641" spans="1:2" x14ac:dyDescent="0.25">
      <c r="A13641">
        <f ca="1">30108.649669075*(((RANDBETWEEN(3800,4910))))</f>
        <v>132628601.79227538</v>
      </c>
      <c r="B13641">
        <v>144057012.91833973</v>
      </c>
    </row>
    <row r="13642" spans="1:2" x14ac:dyDescent="0.25">
      <c r="A13642">
        <f ca="1">30240.0672734811*(((RANDBETWEEN(3800,4910))))</f>
        <v>147238887.55457968</v>
      </c>
      <c r="B13642">
        <v>194241283.63301656</v>
      </c>
    </row>
    <row r="13643" spans="1:2" x14ac:dyDescent="0.25">
      <c r="A13643">
        <f ca="1">31427.1505509978*(((RANDBETWEEN(3800,4910))))</f>
        <v>132465439.57245554</v>
      </c>
      <c r="B13643">
        <v>159196324.72509322</v>
      </c>
    </row>
    <row r="13644" spans="1:2" x14ac:dyDescent="0.25">
      <c r="A13644">
        <f ca="1">39283.4433049061*(((RANDBETWEEN(3800,4910))))</f>
        <v>170568710.82990214</v>
      </c>
      <c r="B13644">
        <v>152213638.01244873</v>
      </c>
    </row>
    <row r="13645" spans="1:2" x14ac:dyDescent="0.25">
      <c r="A13645">
        <f ca="1">33066.2945334971*(((RANDBETWEEN(3800,4910))))</f>
        <v>128561753.14623676</v>
      </c>
      <c r="B13645">
        <v>174826443.55958438</v>
      </c>
    </row>
    <row r="13646" spans="1:2" x14ac:dyDescent="0.25">
      <c r="A13646">
        <f ca="1">40882.6747174622*(((RANDBETWEEN(3800,4910))))</f>
        <v>158215951.15657881</v>
      </c>
      <c r="B13646">
        <v>158666338.02460271</v>
      </c>
    </row>
    <row r="13647" spans="1:2" x14ac:dyDescent="0.25">
      <c r="A13647">
        <f ca="1">32572.5428227581*(((RANDBETWEEN(3800,4910))))</f>
        <v>147716481.70120788</v>
      </c>
      <c r="B13647">
        <v>191203697.69154501</v>
      </c>
    </row>
    <row r="13648" spans="1:2" x14ac:dyDescent="0.25">
      <c r="A13648">
        <f ca="1">35159.525782493*(((RANDBETWEEN(3800,4910))))</f>
        <v>153190053.83432195</v>
      </c>
      <c r="B13648">
        <v>142992720.33365661</v>
      </c>
    </row>
    <row r="13649" spans="1:2" x14ac:dyDescent="0.25">
      <c r="A13649">
        <f ca="1">29025.0983194172*(((RANDBETWEEN(3800,4910))))</f>
        <v>122689090.59617652</v>
      </c>
      <c r="B13649">
        <v>155475673.34279075</v>
      </c>
    </row>
    <row r="13650" spans="1:2" x14ac:dyDescent="0.25">
      <c r="A13650">
        <f ca="1">31038.4907148969*(((RANDBETWEEN(3800,4910))))</f>
        <v>150816026.38368401</v>
      </c>
      <c r="B13650">
        <v>150298366.33823332</v>
      </c>
    </row>
    <row r="13651" spans="1:2" x14ac:dyDescent="0.25">
      <c r="A13651">
        <f ca="1">28782.3915194087*(((RANDBETWEEN(3800,4910))))</f>
        <v>112049850.18505809</v>
      </c>
      <c r="B13651">
        <v>187796633.19629532</v>
      </c>
    </row>
    <row r="13652" spans="1:2" x14ac:dyDescent="0.25">
      <c r="A13652">
        <f ca="1">31657.5392650474*(((RANDBETWEEN(3800,4910))))</f>
        <v>144769927.05906153</v>
      </c>
      <c r="B13652">
        <v>158506314.15324333</v>
      </c>
    </row>
    <row r="13653" spans="1:2" x14ac:dyDescent="0.25">
      <c r="A13653">
        <f ca="1">35071.2959667998*(((RANDBETWEEN(3800,4910))))</f>
        <v>157119405.93126291</v>
      </c>
      <c r="B13653">
        <v>145121789.23306513</v>
      </c>
    </row>
    <row r="13654" spans="1:2" x14ac:dyDescent="0.25">
      <c r="A13654">
        <f ca="1">31780.078047871*(((RANDBETWEEN(3800,4910))))</f>
        <v>148794325.4201318</v>
      </c>
      <c r="B13654">
        <v>176833358.07760793</v>
      </c>
    </row>
    <row r="13655" spans="1:2" x14ac:dyDescent="0.25">
      <c r="A13655">
        <f ca="1">40573.8191729227*(((RANDBETWEEN(3800,4910))))</f>
        <v>179620297.47852904</v>
      </c>
      <c r="B13655">
        <v>168094292.04400098</v>
      </c>
    </row>
    <row r="13656" spans="1:2" x14ac:dyDescent="0.25">
      <c r="A13656">
        <f ca="1">33263.0089567126*(((RANDBETWEEN(3800,4910))))</f>
        <v>160926437.33257562</v>
      </c>
      <c r="B13656">
        <v>175690560.95640606</v>
      </c>
    </row>
    <row r="13657" spans="1:2" x14ac:dyDescent="0.25">
      <c r="A13657">
        <f ca="1">28912.6191552795*(((RANDBETWEEN(3800,4910))))</f>
        <v>113539855.42278247</v>
      </c>
      <c r="B13657">
        <v>157484502.46752554</v>
      </c>
    </row>
    <row r="13658" spans="1:2" x14ac:dyDescent="0.25">
      <c r="A13658">
        <f ca="1">32722.8277051054*(((RANDBETWEEN(3800,4910))))</f>
        <v>151048572.68676648</v>
      </c>
      <c r="B13658">
        <v>171260374.61430824</v>
      </c>
    </row>
    <row r="13659" spans="1:2" x14ac:dyDescent="0.25">
      <c r="A13659">
        <f ca="1">31129.056282207*(((RANDBETWEEN(3800,4910))))</f>
        <v>148112049.79074103</v>
      </c>
      <c r="B13659">
        <v>165790591.82303154</v>
      </c>
    </row>
    <row r="13660" spans="1:2" x14ac:dyDescent="0.25">
      <c r="A13660">
        <f ca="1">31117.6691429986*(((RANDBETWEEN(3800,4910))))</f>
        <v>141896571.29207385</v>
      </c>
      <c r="B13660">
        <v>184754724.35385871</v>
      </c>
    </row>
    <row r="13661" spans="1:2" x14ac:dyDescent="0.25">
      <c r="A13661">
        <f ca="1">30053.8196086981*(((RANDBETWEEN(3800,4910))))</f>
        <v>141433275.07853335</v>
      </c>
      <c r="B13661">
        <v>197320245.56223872</v>
      </c>
    </row>
    <row r="13662" spans="1:2" x14ac:dyDescent="0.25">
      <c r="A13662">
        <f ca="1">34402.5378803406*(((RANDBETWEEN(3800,4910))))</f>
        <v>131108071.86197822</v>
      </c>
      <c r="B13662">
        <v>181366593.46138668</v>
      </c>
    </row>
    <row r="13663" spans="1:2" x14ac:dyDescent="0.25">
      <c r="A13663">
        <f ca="1">28008.6334853872*(((RANDBETWEEN(3800,4910))))</f>
        <v>121781538.39446352</v>
      </c>
      <c r="B13663">
        <v>177077691.59775689</v>
      </c>
    </row>
    <row r="13664" spans="1:2" x14ac:dyDescent="0.25">
      <c r="A13664">
        <f ca="1">32709.9967025807*(((RANDBETWEEN(3800,4910))))</f>
        <v>152101484.66700029</v>
      </c>
      <c r="B13664">
        <v>146074689.01554057</v>
      </c>
    </row>
    <row r="13665" spans="1:2" x14ac:dyDescent="0.25">
      <c r="A13665">
        <f ca="1">34151.2994900326*(((RANDBETWEEN(3800,4910))))</f>
        <v>165531348.62818807</v>
      </c>
      <c r="B13665">
        <v>174162642.50180557</v>
      </c>
    </row>
    <row r="13666" spans="1:2" x14ac:dyDescent="0.25">
      <c r="A13666">
        <f ca="1">39805.8725803112*(((RANDBETWEEN(3800,4910))))</f>
        <v>167582723.56311017</v>
      </c>
      <c r="B13666">
        <v>182673228.82228389</v>
      </c>
    </row>
    <row r="13667" spans="1:2" x14ac:dyDescent="0.25">
      <c r="A13667">
        <f ca="1">36801.8953627318*(((RANDBETWEEN(3800,4910))))</f>
        <v>165902944.29519495</v>
      </c>
      <c r="B13667">
        <v>167204616.24419415</v>
      </c>
    </row>
    <row r="13668" spans="1:2" x14ac:dyDescent="0.25">
      <c r="A13668">
        <f ca="1">31811.3061736294*(((RANDBETWEEN(3800,4910))))</f>
        <v>125972772.44757257</v>
      </c>
      <c r="B13668">
        <v>171456311.70085406</v>
      </c>
    </row>
    <row r="13669" spans="1:2" x14ac:dyDescent="0.25">
      <c r="A13669">
        <f ca="1">31435.2331509238*(((RANDBETWEEN(3800,4910))))</f>
        <v>136648958.50706586</v>
      </c>
      <c r="B13669">
        <v>170437337.1973668</v>
      </c>
    </row>
    <row r="13670" spans="1:2" x14ac:dyDescent="0.25">
      <c r="A13670">
        <f ca="1">30919.2142789481*(((RANDBETWEEN(3800,4910))))</f>
        <v>129798861.54302411</v>
      </c>
      <c r="B13670">
        <v>151182050.97271743</v>
      </c>
    </row>
    <row r="13671" spans="1:2" x14ac:dyDescent="0.25">
      <c r="A13671">
        <f ca="1">38491.6416186157*(((RANDBETWEEN(3800,4910))))</f>
        <v>157045897.80395204</v>
      </c>
      <c r="B13671">
        <v>148157383.81788823</v>
      </c>
    </row>
    <row r="13672" spans="1:2" x14ac:dyDescent="0.25">
      <c r="A13672">
        <f ca="1">39634.4507108345*(((RANDBETWEEN(3800,4910))))</f>
        <v>159251222.9561331</v>
      </c>
      <c r="B13672">
        <v>152149600.74652272</v>
      </c>
    </row>
    <row r="13673" spans="1:2" x14ac:dyDescent="0.25">
      <c r="A13673">
        <f ca="1">32059.0103471232*(((RANDBETWEEN(3800,4910))))</f>
        <v>150356758.52800778</v>
      </c>
      <c r="B13673">
        <v>156714093.4993431</v>
      </c>
    </row>
    <row r="13674" spans="1:2" x14ac:dyDescent="0.25">
      <c r="A13674">
        <f ca="1">29204.3063613476*(((RANDBETWEEN(3800,4910))))</f>
        <v>136384110.70749336</v>
      </c>
      <c r="B13674">
        <v>150282026.80306953</v>
      </c>
    </row>
    <row r="13675" spans="1:2" x14ac:dyDescent="0.25">
      <c r="A13675">
        <f ca="1">33282.1984790406*(((RANDBETWEEN(3800,4910))))</f>
        <v>128935236.9078031</v>
      </c>
      <c r="B13675">
        <v>153534133.39793661</v>
      </c>
    </row>
    <row r="13676" spans="1:2" x14ac:dyDescent="0.25">
      <c r="A13676">
        <f ca="1">31229.9307427044*(((RANDBETWEEN(3800,4910))))</f>
        <v>148123561.51264706</v>
      </c>
      <c r="B13676">
        <v>163599514.22889006</v>
      </c>
    </row>
    <row r="13677" spans="1:2" x14ac:dyDescent="0.25">
      <c r="A13677">
        <f ca="1">39150.0075574116*(((RANDBETWEEN(3800,4910))))</f>
        <v>185531885.81457365</v>
      </c>
      <c r="B13677">
        <v>161831790.90639937</v>
      </c>
    </row>
    <row r="13678" spans="1:2" x14ac:dyDescent="0.25">
      <c r="A13678">
        <f ca="1">29213.2274745116*(((RANDBETWEEN(3800,4910))))</f>
        <v>121556239.52144256</v>
      </c>
      <c r="B13678">
        <v>198281222.54559866</v>
      </c>
    </row>
    <row r="13679" spans="1:2" x14ac:dyDescent="0.25">
      <c r="A13679">
        <f ca="1">31681.6659284747*(((RANDBETWEEN(3800,4910))))</f>
        <v>147985061.55190551</v>
      </c>
      <c r="B13679">
        <v>158734661.83801642</v>
      </c>
    </row>
    <row r="13680" spans="1:2" x14ac:dyDescent="0.25">
      <c r="A13680">
        <f ca="1">31824.1072846109*(((RANDBETWEEN(3800,4910))))</f>
        <v>121536265.71992888</v>
      </c>
      <c r="B13680">
        <v>170839949.39822644</v>
      </c>
    </row>
    <row r="13681" spans="1:2" x14ac:dyDescent="0.25">
      <c r="A13681">
        <f ca="1">30665.1175944426*(((RANDBETWEEN(3800,4910))))</f>
        <v>127382898.48731439</v>
      </c>
      <c r="B13681">
        <v>151594855.82202566</v>
      </c>
    </row>
    <row r="13682" spans="1:2" x14ac:dyDescent="0.25">
      <c r="A13682">
        <f ca="1">30982.4768049888*(((RANDBETWEEN(3800,4910))))</f>
        <v>121358361.64514098</v>
      </c>
      <c r="B13682">
        <v>169008014.54613656</v>
      </c>
    </row>
    <row r="13683" spans="1:2" x14ac:dyDescent="0.25">
      <c r="A13683">
        <f ca="1">33842.2497331558*(((RANDBETWEEN(3800,4910))))</f>
        <v>130529557.22078188</v>
      </c>
      <c r="B13683">
        <v>180782022.72893557</v>
      </c>
    </row>
    <row r="13684" spans="1:2" x14ac:dyDescent="0.25">
      <c r="A13684">
        <f ca="1">35769.4582917195*(((RANDBETWEEN(3800,4910))))</f>
        <v>169296846.09470838</v>
      </c>
      <c r="B13684">
        <v>169030231.01109269</v>
      </c>
    </row>
    <row r="13685" spans="1:2" x14ac:dyDescent="0.25">
      <c r="A13685">
        <f ca="1">37107.6135517905*(((RANDBETWEEN(3800,4910))))</f>
        <v>144051755.80805069</v>
      </c>
      <c r="B13685">
        <v>161859687.72233635</v>
      </c>
    </row>
    <row r="13686" spans="1:2" x14ac:dyDescent="0.25">
      <c r="A13686">
        <f ca="1">39392.7020856581*(((RANDBETWEEN(3800,4910))))</f>
        <v>168443194.11827412</v>
      </c>
      <c r="B13686">
        <v>151639185.76644725</v>
      </c>
    </row>
    <row r="13687" spans="1:2" x14ac:dyDescent="0.25">
      <c r="A13687">
        <f ca="1">29217.570429903*(((RANDBETWEEN(3800,4910))))</f>
        <v>125635552.8485831</v>
      </c>
      <c r="B13687">
        <v>175838854.15846103</v>
      </c>
    </row>
    <row r="13688" spans="1:2" x14ac:dyDescent="0.25">
      <c r="A13688">
        <f ca="1">32907.6568370633*(((RANDBETWEEN(3800,4910))))</f>
        <v>142292708.16346169</v>
      </c>
      <c r="B13688">
        <v>147203326.59711415</v>
      </c>
    </row>
    <row r="13689" spans="1:2" x14ac:dyDescent="0.25">
      <c r="A13689">
        <f ca="1">38624.0825920685*(((RANDBETWEEN(3800,4910))))</f>
        <v>156775151.24120614</v>
      </c>
      <c r="B13689">
        <v>153529572.27784562</v>
      </c>
    </row>
    <row r="13690" spans="1:2" x14ac:dyDescent="0.25">
      <c r="A13690">
        <f ca="1">35585.8059763178*(((RANDBETWEEN(3800,4910))))</f>
        <v>161096943.65479088</v>
      </c>
      <c r="B13690">
        <v>149859588.55562162</v>
      </c>
    </row>
    <row r="13691" spans="1:2" x14ac:dyDescent="0.25">
      <c r="A13691">
        <f ca="1">29652.5142163985*(((RANDBETWEEN(3800,4910))))</f>
        <v>116386118.29936418</v>
      </c>
      <c r="B13691">
        <v>198030116.31118506</v>
      </c>
    </row>
    <row r="13692" spans="1:2" x14ac:dyDescent="0.25">
      <c r="A13692">
        <f ca="1">30431.3446984406*(((RANDBETWEEN(3800,4910))))</f>
        <v>121208045.93388896</v>
      </c>
      <c r="B13692">
        <v>197126857.18388709</v>
      </c>
    </row>
    <row r="13693" spans="1:2" x14ac:dyDescent="0.25">
      <c r="A13693">
        <f ca="1">32346.3870963529*(((RANDBETWEEN(3800,4910))))</f>
        <v>152771986.25607455</v>
      </c>
      <c r="B13693">
        <v>157690226.32395843</v>
      </c>
    </row>
    <row r="13694" spans="1:2" x14ac:dyDescent="0.25">
      <c r="A13694">
        <f ca="1">29728.9691935651*(((RANDBETWEEN(3800,4910))))</f>
        <v>145790864.9252432</v>
      </c>
      <c r="B13694">
        <v>144747767.93691671</v>
      </c>
    </row>
    <row r="13695" spans="1:2" x14ac:dyDescent="0.25">
      <c r="A13695">
        <f ca="1">37933.7727806816*(((RANDBETWEEN(3800,4910))))</f>
        <v>161446136.95458072</v>
      </c>
      <c r="B13695">
        <v>163555790.7192468</v>
      </c>
    </row>
    <row r="13696" spans="1:2" x14ac:dyDescent="0.25">
      <c r="A13696">
        <f ca="1">33086.4063719764*(((RANDBETWEEN(3800,4910))))</f>
        <v>149021174.29938167</v>
      </c>
      <c r="B13696">
        <v>148012572.02406025</v>
      </c>
    </row>
    <row r="13697" spans="1:2" x14ac:dyDescent="0.25">
      <c r="A13697">
        <f ca="1">30600.2784128713*(((RANDBETWEEN(3800,4910))))</f>
        <v>136018237.54521281</v>
      </c>
      <c r="B13697">
        <v>169349470.23580635</v>
      </c>
    </row>
    <row r="13698" spans="1:2" x14ac:dyDescent="0.25">
      <c r="A13698">
        <f ca="1">33006.0840945186*(((RANDBETWEEN(3800,4910))))</f>
        <v>138988620.12201789</v>
      </c>
      <c r="B13698">
        <v>147586744.1189962</v>
      </c>
    </row>
    <row r="13699" spans="1:2" x14ac:dyDescent="0.25">
      <c r="A13699">
        <f ca="1">38318.5677089244*(((RANDBETWEEN(3800,4910))))</f>
        <v>166302583.85673171</v>
      </c>
      <c r="B13699">
        <v>192606359.187962</v>
      </c>
    </row>
    <row r="13700" spans="1:2" x14ac:dyDescent="0.25">
      <c r="A13700">
        <f ca="1">31254.753788885*(((RANDBETWEEN(3800,4910))))</f>
        <v>125237798.43206215</v>
      </c>
      <c r="B13700">
        <v>185253536.0533126</v>
      </c>
    </row>
    <row r="13701" spans="1:2" x14ac:dyDescent="0.25">
      <c r="A13701">
        <f ca="1">31128.1162460361*(((RANDBETWEEN(3800,4910))))</f>
        <v>134224437.25290772</v>
      </c>
      <c r="B13701">
        <v>200333410.75809321</v>
      </c>
    </row>
    <row r="13702" spans="1:2" x14ac:dyDescent="0.25">
      <c r="A13702">
        <f ca="1">35709.4417603248*(((RANDBETWEEN(3800,4910))))</f>
        <v>165513262.55910525</v>
      </c>
      <c r="B13702">
        <v>186014669.38912126</v>
      </c>
    </row>
    <row r="13703" spans="1:2" x14ac:dyDescent="0.25">
      <c r="A13703">
        <f ca="1">35890.2627803387*(((RANDBETWEEN(3800,4910))))</f>
        <v>136921352.50699222</v>
      </c>
      <c r="B13703">
        <v>165906544.3166337</v>
      </c>
    </row>
    <row r="13704" spans="1:2" x14ac:dyDescent="0.25">
      <c r="A13704">
        <f ca="1">39388.1173516065*(((RANDBETWEEN(3800,4910))))</f>
        <v>160033920.79957709</v>
      </c>
      <c r="B13704">
        <v>183940561.81336734</v>
      </c>
    </row>
    <row r="13705" spans="1:2" x14ac:dyDescent="0.25">
      <c r="A13705">
        <f ca="1">40161.1861262305*(((RANDBETWEEN(3800,4910))))</f>
        <v>167231179.02962378</v>
      </c>
      <c r="B13705">
        <v>181594688.68668929</v>
      </c>
    </row>
    <row r="13706" spans="1:2" x14ac:dyDescent="0.25">
      <c r="A13706">
        <f ca="1">36704.441019415*(((RANDBETWEEN(3800,4910))))</f>
        <v>147918897.30824253</v>
      </c>
      <c r="B13706">
        <v>166854712.04945964</v>
      </c>
    </row>
    <row r="13707" spans="1:2" x14ac:dyDescent="0.25">
      <c r="A13707">
        <f ca="1">31512.7488667393*(((RANDBETWEEN(3800,4910))))</f>
        <v>153530112.47875389</v>
      </c>
      <c r="B13707">
        <v>146754818.74308416</v>
      </c>
    </row>
    <row r="13708" spans="1:2" x14ac:dyDescent="0.25">
      <c r="A13708">
        <f ca="1">30882.3897014483*(((RANDBETWEEN(3800,4910))))</f>
        <v>134122218.47339007</v>
      </c>
      <c r="B13708">
        <v>157533954.35523766</v>
      </c>
    </row>
    <row r="13709" spans="1:2" x14ac:dyDescent="0.25">
      <c r="A13709">
        <f ca="1">32443.6477142225*(((RANDBETWEEN(3800,4910))))</f>
        <v>129871921.8000326</v>
      </c>
      <c r="B13709">
        <v>161923397.63483599</v>
      </c>
    </row>
    <row r="13710" spans="1:2" x14ac:dyDescent="0.25">
      <c r="A13710">
        <f ca="1">32833.4541197974*(((RANDBETWEEN(3800,4910))))</f>
        <v>127295301.62245461</v>
      </c>
      <c r="B13710">
        <v>168622121.60022476</v>
      </c>
    </row>
    <row r="13711" spans="1:2" x14ac:dyDescent="0.25">
      <c r="A13711">
        <f ca="1">33341.8897617099*(((RANDBETWEEN(3800,4910))))</f>
        <v>128899745.81877038</v>
      </c>
      <c r="B13711">
        <v>184941926.71352169</v>
      </c>
    </row>
    <row r="13712" spans="1:2" x14ac:dyDescent="0.25">
      <c r="A13712">
        <f ca="1">30993.9990188085*(((RANDBETWEEN(3800,4910))))</f>
        <v>129678891.89469495</v>
      </c>
      <c r="B13712">
        <v>156019087.25237969</v>
      </c>
    </row>
    <row r="13713" spans="1:2" x14ac:dyDescent="0.25">
      <c r="A13713">
        <f ca="1">31941.4323410423*(((RANDBETWEEN(3800,4910))))</f>
        <v>126488072.07052746</v>
      </c>
      <c r="B13713">
        <v>154058153.59565938</v>
      </c>
    </row>
    <row r="13714" spans="1:2" x14ac:dyDescent="0.25">
      <c r="A13714">
        <f ca="1">35917.1274980763*(((RANDBETWEEN(3800,4910))))</f>
        <v>173910731.34568569</v>
      </c>
      <c r="B13714">
        <v>195578183.49629304</v>
      </c>
    </row>
    <row r="13715" spans="1:2" x14ac:dyDescent="0.25">
      <c r="A13715">
        <f ca="1">30218.9257558909*(((RANDBETWEEN(3800,4910))))</f>
        <v>121721832.94472842</v>
      </c>
      <c r="B13715">
        <v>189733485.16419959</v>
      </c>
    </row>
    <row r="13716" spans="1:2" x14ac:dyDescent="0.25">
      <c r="A13716">
        <f ca="1">38388.9873727153*(((RANDBETWEEN(3800,4910))))</f>
        <v>155053119.99839714</v>
      </c>
      <c r="B13716">
        <v>196966435.24616498</v>
      </c>
    </row>
    <row r="13717" spans="1:2" x14ac:dyDescent="0.25">
      <c r="A13717">
        <f ca="1">32301.5957382155*(((RANDBETWEEN(3800,4910))))</f>
        <v>156016707.41558096</v>
      </c>
      <c r="B13717">
        <v>165300883.11795411</v>
      </c>
    </row>
    <row r="13718" spans="1:2" x14ac:dyDescent="0.25">
      <c r="A13718">
        <f ca="1">40642.4065255136*(((RANDBETWEEN(3800,4910))))</f>
        <v>191710231.58084759</v>
      </c>
      <c r="B13718">
        <v>200283210.86209932</v>
      </c>
    </row>
    <row r="13719" spans="1:2" x14ac:dyDescent="0.25">
      <c r="A13719">
        <f ca="1">39528.4466213835*(((RANDBETWEEN(3800,4910))))</f>
        <v>183451520.76984078</v>
      </c>
      <c r="B13719">
        <v>176145449.22958907</v>
      </c>
    </row>
    <row r="13720" spans="1:2" x14ac:dyDescent="0.25">
      <c r="A13720">
        <f ca="1">30234.4309590951*(((RANDBETWEEN(3800,4910))))</f>
        <v>138141115.05210567</v>
      </c>
      <c r="B13720">
        <v>149019211.36921704</v>
      </c>
    </row>
    <row r="13721" spans="1:2" x14ac:dyDescent="0.25">
      <c r="A13721">
        <f ca="1">36819.16367036*(((RANDBETWEEN(3800,4910))))</f>
        <v>171945494.34058127</v>
      </c>
      <c r="B13721">
        <v>169833864.08119377</v>
      </c>
    </row>
    <row r="13722" spans="1:2" x14ac:dyDescent="0.25">
      <c r="A13722">
        <f ca="1">42166.9288346712*(((RANDBETWEEN(3800,4910))))</f>
        <v>164240187.81104434</v>
      </c>
      <c r="B13722">
        <v>169313349.96091312</v>
      </c>
    </row>
    <row r="13723" spans="1:2" x14ac:dyDescent="0.25">
      <c r="A13723">
        <f ca="1">34616.5172701995*(((RANDBETWEEN(3800,4910))))</f>
        <v>147881761.77829233</v>
      </c>
      <c r="B13723">
        <v>162141965.00776422</v>
      </c>
    </row>
    <row r="13724" spans="1:2" x14ac:dyDescent="0.25">
      <c r="A13724">
        <f ca="1">32934.6869564253*(((RANDBETWEEN(3800,4910))))</f>
        <v>141322741.730021</v>
      </c>
      <c r="B13724">
        <v>160864654.60343876</v>
      </c>
    </row>
    <row r="13725" spans="1:2" x14ac:dyDescent="0.25">
      <c r="A13725">
        <f ca="1">33876.512842017*(((RANDBETWEEN(3800,4910))))</f>
        <v>132626547.77649669</v>
      </c>
      <c r="B13725">
        <v>193792958.66923308</v>
      </c>
    </row>
    <row r="13726" spans="1:2" x14ac:dyDescent="0.25">
      <c r="A13726">
        <f ca="1">36452.0858963648*(((RANDBETWEEN(3800,4910))))</f>
        <v>139757297.32666251</v>
      </c>
      <c r="B13726">
        <v>180871139.16965783</v>
      </c>
    </row>
    <row r="13727" spans="1:2" x14ac:dyDescent="0.25">
      <c r="A13727">
        <f ca="1">31635.589944374*(((RANDBETWEEN(3800,4910))))</f>
        <v>127048529.21660587</v>
      </c>
      <c r="B13727">
        <v>161408752.76805228</v>
      </c>
    </row>
    <row r="13728" spans="1:2" x14ac:dyDescent="0.25">
      <c r="A13728">
        <f ca="1">31020.8838998943*(((RANDBETWEEN(3800,4910))))</f>
        <v>132211007.18134969</v>
      </c>
      <c r="B13728">
        <v>144090249.65313527</v>
      </c>
    </row>
    <row r="13729" spans="1:2" x14ac:dyDescent="0.25">
      <c r="A13729">
        <f ca="1">33941.5063598684*(((RANDBETWEEN(3800,4910))))</f>
        <v>135189019.83135572</v>
      </c>
      <c r="B13729">
        <v>189872702.0802277</v>
      </c>
    </row>
    <row r="13730" spans="1:2" x14ac:dyDescent="0.25">
      <c r="A13730">
        <f ca="1">31626.5840309619*(((RANDBETWEEN(3800,4910))))</f>
        <v>148265425.93714952</v>
      </c>
      <c r="B13730">
        <v>199253394.48508161</v>
      </c>
    </row>
    <row r="13731" spans="1:2" x14ac:dyDescent="0.25">
      <c r="A13731">
        <f ca="1">32672.0646672556*(((RANDBETWEEN(3800,4910))))</f>
        <v>140751254.58653718</v>
      </c>
      <c r="B13731">
        <v>148283390.15758881</v>
      </c>
    </row>
    <row r="13732" spans="1:2" x14ac:dyDescent="0.25">
      <c r="A13732">
        <f ca="1">38760.6375604344*(((RANDBETWEEN(3800,4910))))</f>
        <v>159189938.46070394</v>
      </c>
      <c r="B13732">
        <v>152262291.54605365</v>
      </c>
    </row>
    <row r="13733" spans="1:2" x14ac:dyDescent="0.25">
      <c r="A13733">
        <f ca="1">29468.7259091535*(((RANDBETWEEN(3800,4910))))</f>
        <v>140713166.21620771</v>
      </c>
      <c r="B13733">
        <v>185417192.40865731</v>
      </c>
    </row>
    <row r="13734" spans="1:2" x14ac:dyDescent="0.25">
      <c r="A13734">
        <f ca="1">31549.1794477107*(((RANDBETWEEN(3800,4910))))</f>
        <v>144053553.35824707</v>
      </c>
      <c r="B13734">
        <v>163286860.61188412</v>
      </c>
    </row>
    <row r="13735" spans="1:2" x14ac:dyDescent="0.25">
      <c r="A13735">
        <f ca="1">31784.4364846081*(((RANDBETWEEN(3800,4910))))</f>
        <v>148528671.69257346</v>
      </c>
      <c r="B13735">
        <v>146408409.80175999</v>
      </c>
    </row>
    <row r="13736" spans="1:2" x14ac:dyDescent="0.25">
      <c r="A13736">
        <f ca="1">30528.4704557917*(((RANDBETWEEN(3800,4910))))</f>
        <v>122358109.58681317</v>
      </c>
      <c r="B13736">
        <v>153048096.29874891</v>
      </c>
    </row>
    <row r="13737" spans="1:2" x14ac:dyDescent="0.25">
      <c r="A13737">
        <f ca="1">35641.9150595824*(((RANDBETWEEN(3800,4910))))</f>
        <v>162598416.50181475</v>
      </c>
      <c r="B13737">
        <v>177801717.63912427</v>
      </c>
    </row>
    <row r="13738" spans="1:2" x14ac:dyDescent="0.25">
      <c r="A13738">
        <f ca="1">33277.7254160466*(((RANDBETWEEN(3800,4910))))</f>
        <v>147719823.12183079</v>
      </c>
      <c r="B13738">
        <v>188223315.32309291</v>
      </c>
    </row>
    <row r="13739" spans="1:2" x14ac:dyDescent="0.25">
      <c r="A13739">
        <f ca="1">35288.4777138009*(((RANDBETWEEN(3800,4910))))</f>
        <v>161797670.31777704</v>
      </c>
      <c r="B13739">
        <v>168484707.20532054</v>
      </c>
    </row>
    <row r="13740" spans="1:2" x14ac:dyDescent="0.25">
      <c r="A13740">
        <f ca="1">28633.8519418636*(((RANDBETWEEN(3800,4910))))</f>
        <v>129310475.36945599</v>
      </c>
      <c r="B13740">
        <v>181164878.66256636</v>
      </c>
    </row>
    <row r="13741" spans="1:2" x14ac:dyDescent="0.25">
      <c r="A13741">
        <f ca="1">30162.6734423718*(((RANDBETWEEN(3800,4910))))</f>
        <v>136244795.93919337</v>
      </c>
      <c r="B13741">
        <v>160536213.38598967</v>
      </c>
    </row>
    <row r="13742" spans="1:2" x14ac:dyDescent="0.25">
      <c r="A13742">
        <f ca="1">42214.2333678778*(((RANDBETWEEN(3800,4910))))</f>
        <v>172191857.90757373</v>
      </c>
      <c r="B13742">
        <v>181228724.15519649</v>
      </c>
    </row>
    <row r="13743" spans="1:2" x14ac:dyDescent="0.25">
      <c r="A13743">
        <f ca="1">33670.2192038595*(((RANDBETWEEN(3800,4910))))</f>
        <v>161852743.71295258</v>
      </c>
      <c r="B13743">
        <v>203577042.58590099</v>
      </c>
    </row>
    <row r="13744" spans="1:2" x14ac:dyDescent="0.25">
      <c r="A13744">
        <f ca="1">30959.4666446109*(((RANDBETWEEN(3800,4910))))</f>
        <v>148202966.82775214</v>
      </c>
      <c r="B13744">
        <v>150699144.76355821</v>
      </c>
    </row>
    <row r="13745" spans="1:2" x14ac:dyDescent="0.25">
      <c r="A13745">
        <f ca="1">39136.7277199149*(((RANDBETWEEN(3800,4910))))</f>
        <v>168287929.19563404</v>
      </c>
      <c r="B13745">
        <v>150347615.86047897</v>
      </c>
    </row>
    <row r="13746" spans="1:2" x14ac:dyDescent="0.25">
      <c r="A13746">
        <f ca="1">34499.5895589287*(((RANDBETWEEN(3800,4910))))</f>
        <v>149831717.45442751</v>
      </c>
      <c r="B13746">
        <v>150793416.50605753</v>
      </c>
    </row>
    <row r="13747" spans="1:2" x14ac:dyDescent="0.25">
      <c r="A13747">
        <f ca="1">31564.4362615267*(((RANDBETWEEN(3800,4910))))</f>
        <v>143712878.29873118</v>
      </c>
      <c r="B13747">
        <v>188705394.21154135</v>
      </c>
    </row>
    <row r="13748" spans="1:2" x14ac:dyDescent="0.25">
      <c r="A13748">
        <f ca="1">36540.2641613693*(((RANDBETWEEN(3800,4910))))</f>
        <v>152044039.17545772</v>
      </c>
      <c r="B13748">
        <v>146201797.0173153</v>
      </c>
    </row>
    <row r="13749" spans="1:2" x14ac:dyDescent="0.25">
      <c r="A13749">
        <f ca="1">29835.78965936*(((RANDBETWEEN(3800,4910))))</f>
        <v>119164143.89948377</v>
      </c>
      <c r="B13749">
        <v>167484962.19427812</v>
      </c>
    </row>
    <row r="13750" spans="1:2" x14ac:dyDescent="0.25">
      <c r="A13750">
        <f ca="1">34656.3013214174*(((RANDBETWEEN(3800,4910))))</f>
        <v>136892390.21959868</v>
      </c>
      <c r="B13750">
        <v>152716402.90341237</v>
      </c>
    </row>
    <row r="13751" spans="1:2" x14ac:dyDescent="0.25">
      <c r="A13751">
        <f ca="1">37179.5816267341*(((RANDBETWEEN(3800,4910))))</f>
        <v>153477312.9551585</v>
      </c>
      <c r="B13751">
        <v>162778825.93812135</v>
      </c>
    </row>
    <row r="13752" spans="1:2" x14ac:dyDescent="0.25">
      <c r="A13752">
        <f ca="1">33250.4971072339*(((RANDBETWEEN(3800,4910))))</f>
        <v>141613867.17970911</v>
      </c>
      <c r="B13752">
        <v>195045872.44844392</v>
      </c>
    </row>
    <row r="13753" spans="1:2" x14ac:dyDescent="0.25">
      <c r="A13753">
        <f ca="1">27593.1188618921*(((RANDBETWEEN(3800,4910))))</f>
        <v>134957944.35351425</v>
      </c>
      <c r="B13753">
        <v>153474117.14274827</v>
      </c>
    </row>
    <row r="13754" spans="1:2" x14ac:dyDescent="0.25">
      <c r="A13754">
        <f ca="1">39215.3201492987*(((RANDBETWEEN(3800,4910))))</f>
        <v>164116114.82481495</v>
      </c>
      <c r="B13754">
        <v>164019798.20155698</v>
      </c>
    </row>
    <row r="13755" spans="1:2" x14ac:dyDescent="0.25">
      <c r="A13755">
        <f ca="1">30776.7558223115*(((RANDBETWEEN(3800,4910))))</f>
        <v>129231597.69788592</v>
      </c>
      <c r="B13755">
        <v>149258591.41747525</v>
      </c>
    </row>
    <row r="13756" spans="1:2" x14ac:dyDescent="0.25">
      <c r="A13756">
        <f ca="1">33345.7647069365*(((RANDBETWEEN(3800,4910))))</f>
        <v>141752845.76918703</v>
      </c>
      <c r="B13756">
        <v>146409153.11862451</v>
      </c>
    </row>
    <row r="13757" spans="1:2" x14ac:dyDescent="0.25">
      <c r="A13757">
        <f ca="1">39456.3098897503*(((RANDBETWEEN(3800,4910))))</f>
        <v>169149200.49735957</v>
      </c>
      <c r="B13757">
        <v>166504024.21561283</v>
      </c>
    </row>
    <row r="13758" spans="1:2" x14ac:dyDescent="0.25">
      <c r="A13758">
        <f ca="1">30976.768400273*(((RANDBETWEEN(3800,4910))))</f>
        <v>126571075.68351553</v>
      </c>
      <c r="B13758">
        <v>168018556.19409439</v>
      </c>
    </row>
    <row r="13759" spans="1:2" x14ac:dyDescent="0.25">
      <c r="A13759">
        <f ca="1">29414.4351565438*(((RANDBETWEEN(3800,4910))))</f>
        <v>127805720.75518261</v>
      </c>
      <c r="B13759">
        <v>155757569.59247479</v>
      </c>
    </row>
    <row r="13760" spans="1:2" x14ac:dyDescent="0.25">
      <c r="A13760">
        <f ca="1">40229.5384374654*(((RANDBETWEEN(3800,4910))))</f>
        <v>189119060.19452482</v>
      </c>
      <c r="B13760">
        <v>174353301.21443117</v>
      </c>
    </row>
    <row r="13761" spans="1:2" x14ac:dyDescent="0.25">
      <c r="A13761">
        <f ca="1">32337.4683013259*(((RANDBETWEEN(3800,4910))))</f>
        <v>123432116.50616077</v>
      </c>
      <c r="B13761">
        <v>149711074.10631636</v>
      </c>
    </row>
    <row r="13762" spans="1:2" x14ac:dyDescent="0.25">
      <c r="A13762">
        <f ca="1">30923.7638401926*(((RANDBETWEEN(3800,4910))))</f>
        <v>145558156.39578658</v>
      </c>
      <c r="B13762">
        <v>180440531.49195349</v>
      </c>
    </row>
    <row r="13763" spans="1:2" x14ac:dyDescent="0.25">
      <c r="A13763">
        <f ca="1">39220.8775931757*(((RANDBETWEEN(3800,4910))))</f>
        <v>192456846.34971309</v>
      </c>
      <c r="B13763">
        <v>146152610.57353604</v>
      </c>
    </row>
    <row r="13764" spans="1:2" x14ac:dyDescent="0.25">
      <c r="A13764">
        <f ca="1">31894.0024688228*(((RANDBETWEEN(3800,4910))))</f>
        <v>146393471.33189657</v>
      </c>
      <c r="B13764">
        <v>145160148.58598778</v>
      </c>
    </row>
    <row r="13765" spans="1:2" x14ac:dyDescent="0.25">
      <c r="A13765">
        <f ca="1">29707.7448394814*(((RANDBETWEEN(3800,4910))))</f>
        <v>140725587.30462322</v>
      </c>
      <c r="B13765">
        <v>168058788.61194393</v>
      </c>
    </row>
    <row r="13766" spans="1:2" x14ac:dyDescent="0.25">
      <c r="A13766">
        <f ca="1">32656.4854145402*(((RANDBETWEEN(3800,4910))))</f>
        <v>132781269.69552061</v>
      </c>
      <c r="B13766">
        <v>146652170.59303135</v>
      </c>
    </row>
    <row r="13767" spans="1:2" x14ac:dyDescent="0.25">
      <c r="A13767">
        <f ca="1">37464.2311624451*(((RANDBETWEEN(3800,4910))))</f>
        <v>168214397.91937828</v>
      </c>
      <c r="B13767">
        <v>159023002.72588065</v>
      </c>
    </row>
    <row r="13768" spans="1:2" x14ac:dyDescent="0.25">
      <c r="A13768">
        <f ca="1">30097.4930079477*(((RANDBETWEEN(3800,4910))))</f>
        <v>125175473.42005436</v>
      </c>
      <c r="B13768">
        <v>150220965.96155545</v>
      </c>
    </row>
    <row r="13769" spans="1:2" x14ac:dyDescent="0.25">
      <c r="A13769">
        <f ca="1">35763.4521259766*(((RANDBETWEEN(3800,4910))))</f>
        <v>136366042.95634896</v>
      </c>
      <c r="B13769">
        <v>160908489.45383948</v>
      </c>
    </row>
    <row r="13770" spans="1:2" x14ac:dyDescent="0.25">
      <c r="A13770">
        <f ca="1">37357.83824734*(((RANDBETWEEN(3800,4910))))</f>
        <v>174647893.80631462</v>
      </c>
      <c r="B13770">
        <v>147906127.90404835</v>
      </c>
    </row>
    <row r="13771" spans="1:2" x14ac:dyDescent="0.25">
      <c r="A13771">
        <f ca="1">33194.2751407308*(((RANDBETWEEN(3800,4910))))</f>
        <v>148212438.50336307</v>
      </c>
      <c r="B13771">
        <v>167576685.93237138</v>
      </c>
    </row>
    <row r="13772" spans="1:2" x14ac:dyDescent="0.25">
      <c r="A13772">
        <f ca="1">30315.2680182698*(((RANDBETWEEN(3800,4910))))</f>
        <v>116956304.01448479</v>
      </c>
      <c r="B13772">
        <v>146551160.37871504</v>
      </c>
    </row>
    <row r="13773" spans="1:2" x14ac:dyDescent="0.25">
      <c r="A13773">
        <f ca="1">33749.1831017415*(((RANDBETWEEN(3800,4910))))</f>
        <v>162333570.71937656</v>
      </c>
      <c r="B13773">
        <v>161919936.00008774</v>
      </c>
    </row>
    <row r="13774" spans="1:2" x14ac:dyDescent="0.25">
      <c r="A13774">
        <f ca="1">41735.6329674085*(((RANDBETWEEN(3800,4910))))</f>
        <v>199997153.17982155</v>
      </c>
      <c r="B13774">
        <v>190247128.56807834</v>
      </c>
    </row>
    <row r="13775" spans="1:2" x14ac:dyDescent="0.25">
      <c r="A13775">
        <f ca="1">42028.5061078292*(((RANDBETWEEN(3800,4910))))</f>
        <v>203417969.56189349</v>
      </c>
      <c r="B13775">
        <v>189956870.32854256</v>
      </c>
    </row>
    <row r="13776" spans="1:2" x14ac:dyDescent="0.25">
      <c r="A13776">
        <f ca="1">34913.7768720811*(((RANDBETWEEN(3800,4910))))</f>
        <v>141400796.33192849</v>
      </c>
      <c r="B13776">
        <v>185094753.03785086</v>
      </c>
    </row>
    <row r="13777" spans="1:2" x14ac:dyDescent="0.25">
      <c r="A13777">
        <f ca="1">34417.141647105*(((RANDBETWEEN(3800,4910))))</f>
        <v>161244308.6166867</v>
      </c>
      <c r="B13777">
        <v>180899821.94061729</v>
      </c>
    </row>
    <row r="13778" spans="1:2" x14ac:dyDescent="0.25">
      <c r="A13778">
        <f ca="1">30226.1156227168*(((RANDBETWEEN(3800,4910))))</f>
        <v>135775711.37724373</v>
      </c>
      <c r="B13778">
        <v>191206630.26843143</v>
      </c>
    </row>
    <row r="13779" spans="1:2" x14ac:dyDescent="0.25">
      <c r="A13779">
        <f ca="1">35024.1808113164*(((RANDBETWEEN(3800,4910))))</f>
        <v>144439721.6658687</v>
      </c>
      <c r="B13779">
        <v>147793670.93006068</v>
      </c>
    </row>
    <row r="13780" spans="1:2" x14ac:dyDescent="0.25">
      <c r="A13780">
        <f ca="1">32899.1507010427*(((RANDBETWEEN(3800,4910))))</f>
        <v>153671932.92457059</v>
      </c>
      <c r="B13780">
        <v>150997850.81699395</v>
      </c>
    </row>
    <row r="13781" spans="1:2" x14ac:dyDescent="0.25">
      <c r="A13781">
        <f ca="1">27713.5708703588*(((RANDBETWEEN(3800,4910))))</f>
        <v>108748052.09528777</v>
      </c>
      <c r="B13781">
        <v>156213325.39386827</v>
      </c>
    </row>
    <row r="13782" spans="1:2" x14ac:dyDescent="0.25">
      <c r="A13782">
        <f ca="1">40329.7943320272*(((RANDBETWEEN(3800,4910))))</f>
        <v>163940613.95969069</v>
      </c>
      <c r="B13782">
        <v>171667476.40470681</v>
      </c>
    </row>
    <row r="13783" spans="1:2" x14ac:dyDescent="0.25">
      <c r="A13783">
        <f ca="1">41578.3251963011*(((RANDBETWEEN(3800,4910))))</f>
        <v>186187740.22903612</v>
      </c>
      <c r="B13783">
        <v>169222570.12737855</v>
      </c>
    </row>
    <row r="13784" spans="1:2" x14ac:dyDescent="0.25">
      <c r="A13784">
        <f ca="1">30598.8017407826*(((RANDBETWEEN(3800,4910))))</f>
        <v>133992152.82288705</v>
      </c>
      <c r="B13784">
        <v>193021898.88876137</v>
      </c>
    </row>
    <row r="13785" spans="1:2" x14ac:dyDescent="0.25">
      <c r="A13785">
        <f ca="1">32442.7932164947*(((RANDBETWEEN(3800,4910))))</f>
        <v>133112780.56727774</v>
      </c>
      <c r="B13785">
        <v>146152816.72018793</v>
      </c>
    </row>
    <row r="13786" spans="1:2" x14ac:dyDescent="0.25">
      <c r="A13786">
        <f ca="1">40087.4199375296*(((RANDBETWEEN(3800,4910))))</f>
        <v>177266570.96375576</v>
      </c>
      <c r="B13786">
        <v>168172599.67404741</v>
      </c>
    </row>
    <row r="13787" spans="1:2" x14ac:dyDescent="0.25">
      <c r="A13787">
        <f ca="1">29314.6920186716*(((RANDBETWEEN(3800,4910))))</f>
        <v>133352533.99293695</v>
      </c>
      <c r="B13787">
        <v>157344000.77560925</v>
      </c>
    </row>
    <row r="13788" spans="1:2" x14ac:dyDescent="0.25">
      <c r="A13788">
        <f ca="1">39016.6772046222*(((RANDBETWEEN(3800,4910))))</f>
        <v>165547761.37921217</v>
      </c>
      <c r="B13788">
        <v>175379309.31636018</v>
      </c>
    </row>
    <row r="13789" spans="1:2" x14ac:dyDescent="0.25">
      <c r="A13789">
        <f ca="1">35813.744609355*(((RANDBETWEEN(3800,4910))))</f>
        <v>172478994.03865373</v>
      </c>
      <c r="B13789">
        <v>156389296.04715627</v>
      </c>
    </row>
    <row r="13790" spans="1:2" x14ac:dyDescent="0.25">
      <c r="A13790">
        <f ca="1">36935.0949863855*(((RANDBETWEEN(3800,4910))))</f>
        <v>153465319.66843164</v>
      </c>
      <c r="B13790">
        <v>152147156.78351325</v>
      </c>
    </row>
    <row r="13791" spans="1:2" x14ac:dyDescent="0.25">
      <c r="A13791">
        <f ca="1">34355.8233600507*(((RANDBETWEEN(3800,4910))))</f>
        <v>135052741.62835923</v>
      </c>
      <c r="B13791">
        <v>164482783.85950097</v>
      </c>
    </row>
    <row r="13792" spans="1:2" x14ac:dyDescent="0.25">
      <c r="A13792">
        <f ca="1">29859.806345664*(((RANDBETWEEN(3800,4910))))</f>
        <v>126008382.77870192</v>
      </c>
      <c r="B13792">
        <v>145569708.06117862</v>
      </c>
    </row>
    <row r="13793" spans="1:2" x14ac:dyDescent="0.25">
      <c r="A13793">
        <f ca="1">36966.3405519609*(((RANDBETWEEN(3800,4910))))</f>
        <v>147643564.16453195</v>
      </c>
      <c r="B13793">
        <v>165599760.73464769</v>
      </c>
    </row>
    <row r="13794" spans="1:2" x14ac:dyDescent="0.25">
      <c r="A13794">
        <f ca="1">34885.0287768786*(((RANDBETWEEN(3800,4910))))</f>
        <v>136505117.60392588</v>
      </c>
      <c r="B13794">
        <v>153163935.21543333</v>
      </c>
    </row>
    <row r="13795" spans="1:2" x14ac:dyDescent="0.25">
      <c r="A13795">
        <f ca="1">33126.3298777316*(((RANDBETWEEN(3800,4910))))</f>
        <v>129258939.18290874</v>
      </c>
      <c r="B13795">
        <v>165967266.03920883</v>
      </c>
    </row>
    <row r="13796" spans="1:2" x14ac:dyDescent="0.25">
      <c r="A13796">
        <f ca="1">30137.6562551111*(((RANDBETWEEN(3800,4910))))</f>
        <v>138241429.24219474</v>
      </c>
      <c r="B13796">
        <v>151259214.18992645</v>
      </c>
    </row>
    <row r="13797" spans="1:2" x14ac:dyDescent="0.25">
      <c r="A13797">
        <f ca="1">32178.0269851623*(((RANDBETWEEN(3800,4910))))</f>
        <v>146570912.91741422</v>
      </c>
      <c r="B13797">
        <v>173155012.25538394</v>
      </c>
    </row>
    <row r="13798" spans="1:2" x14ac:dyDescent="0.25">
      <c r="A13798">
        <f ca="1">30066.8316934805*(((RANDBETWEEN(3800,4910))))</f>
        <v>139660433.21621671</v>
      </c>
      <c r="B13798">
        <v>192550860.72577491</v>
      </c>
    </row>
    <row r="13799" spans="1:2" x14ac:dyDescent="0.25">
      <c r="A13799">
        <f ca="1">31941.9743472309*(((RANDBETWEEN(3800,4910))))</f>
        <v>150478641.14980465</v>
      </c>
      <c r="B13799">
        <v>155965775.4731409</v>
      </c>
    </row>
    <row r="13800" spans="1:2" x14ac:dyDescent="0.25">
      <c r="A13800">
        <f ca="1">39107.5192483055*(((RANDBETWEEN(3800,4910))))</f>
        <v>163078355.26543394</v>
      </c>
      <c r="B13800">
        <v>174557318.60719019</v>
      </c>
    </row>
    <row r="13801" spans="1:2" x14ac:dyDescent="0.25">
      <c r="A13801">
        <f ca="1">36899.3216576956*(((RANDBETWEEN(3800,4910))))</f>
        <v>179478300.54303163</v>
      </c>
      <c r="B13801">
        <v>190228164.99715701</v>
      </c>
    </row>
    <row r="13802" spans="1:2" x14ac:dyDescent="0.25">
      <c r="A13802">
        <f ca="1">29527.2435326729*(((RANDBETWEEN(3800,4910))))</f>
        <v>144270111.90063977</v>
      </c>
      <c r="B13802">
        <v>176567094.22194204</v>
      </c>
    </row>
    <row r="13803" spans="1:2" x14ac:dyDescent="0.25">
      <c r="A13803">
        <f ca="1">33311.2127450546*(((RANDBETWEEN(3800,4910))))</f>
        <v>129580617.57826237</v>
      </c>
      <c r="B13803">
        <v>188617621.35934585</v>
      </c>
    </row>
    <row r="13804" spans="1:2" x14ac:dyDescent="0.25">
      <c r="A13804">
        <f ca="1">32585.4856995134*(((RANDBETWEEN(3800,4910))))</f>
        <v>154292274.78719583</v>
      </c>
      <c r="B13804">
        <v>187093764.29163444</v>
      </c>
    </row>
    <row r="13805" spans="1:2" x14ac:dyDescent="0.25">
      <c r="A13805">
        <f ca="1">29803.9181588176*(((RANDBETWEEN(3800,4910))))</f>
        <v>125116848.43071625</v>
      </c>
      <c r="B13805">
        <v>148427908.99853691</v>
      </c>
    </row>
    <row r="13806" spans="1:2" x14ac:dyDescent="0.25">
      <c r="A13806">
        <f ca="1">32640.4981480225*(((RANDBETWEEN(3800,4910))))</f>
        <v>130268228.10875799</v>
      </c>
      <c r="B13806">
        <v>153760705.29909933</v>
      </c>
    </row>
    <row r="13807" spans="1:2" x14ac:dyDescent="0.25">
      <c r="A13807">
        <f ca="1">34160.8183917982*(((RANDBETWEEN(3800,4910))))</f>
        <v>153552878.67113334</v>
      </c>
      <c r="B13807">
        <v>180007956.72669944</v>
      </c>
    </row>
    <row r="13808" spans="1:2" x14ac:dyDescent="0.25">
      <c r="A13808">
        <f ca="1">30510.71104741*(((RANDBETWEEN(3800,4910))))</f>
        <v>142515531.30245212</v>
      </c>
      <c r="B13808">
        <v>173699864.65786868</v>
      </c>
    </row>
    <row r="13809" spans="1:2" x14ac:dyDescent="0.25">
      <c r="A13809">
        <f ca="1">31671.6984497351*(((RANDBETWEEN(3800,4910))))</f>
        <v>145151393.99513605</v>
      </c>
      <c r="B13809">
        <v>183167646.09774247</v>
      </c>
    </row>
    <row r="13810" spans="1:2" x14ac:dyDescent="0.25">
      <c r="A13810">
        <f ca="1">40511.92114498*(((RANDBETWEEN(3800,4910))))</f>
        <v>184977431.94797871</v>
      </c>
      <c r="B13810">
        <v>167767076.64688417</v>
      </c>
    </row>
    <row r="13811" spans="1:2" x14ac:dyDescent="0.25">
      <c r="A13811">
        <f ca="1">29647.7951759236*(((RANDBETWEEN(3800,4910))))</f>
        <v>122712224.2331477</v>
      </c>
      <c r="B13811">
        <v>179934728.39193878</v>
      </c>
    </row>
    <row r="13812" spans="1:2" x14ac:dyDescent="0.25">
      <c r="A13812">
        <f ca="1">30705.1071156995*(((RANDBETWEEN(3800,4910))))</f>
        <v>122605492.71298811</v>
      </c>
      <c r="B13812">
        <v>145527659.87591267</v>
      </c>
    </row>
    <row r="13813" spans="1:2" x14ac:dyDescent="0.25">
      <c r="A13813">
        <f ca="1">31330.111392701*(((RANDBETWEEN(3800,4910))))</f>
        <v>125320445.57080403</v>
      </c>
      <c r="B13813">
        <v>152963211.04698664</v>
      </c>
    </row>
    <row r="13814" spans="1:2" x14ac:dyDescent="0.25">
      <c r="A13814">
        <f ca="1">29961.355820059*(((RANDBETWEEN(3800,4910))))</f>
        <v>122392138.52494109</v>
      </c>
      <c r="B13814">
        <v>174831896.37576321</v>
      </c>
    </row>
    <row r="13815" spans="1:2" x14ac:dyDescent="0.25">
      <c r="A13815">
        <f ca="1">28953.2970858378*(((RANDBETWEEN(3800,4910))))</f>
        <v>127799853.33688802</v>
      </c>
      <c r="B13815">
        <v>183341680.75053388</v>
      </c>
    </row>
    <row r="13816" spans="1:2" x14ac:dyDescent="0.25">
      <c r="A13816">
        <f ca="1">32625.8085562153*(((RANDBETWEEN(3800,4910))))</f>
        <v>160029590.96823582</v>
      </c>
      <c r="B13816">
        <v>158763598.52345863</v>
      </c>
    </row>
    <row r="13817" spans="1:2" x14ac:dyDescent="0.25">
      <c r="A13817">
        <f ca="1">31632.4659830494*(((RANDBETWEEN(3800,4910))))</f>
        <v>132793092.19684134</v>
      </c>
      <c r="B13817">
        <v>188639520.32353324</v>
      </c>
    </row>
    <row r="13818" spans="1:2" x14ac:dyDescent="0.25">
      <c r="A13818">
        <f ca="1">40391.369869761*(((RANDBETWEEN(3800,4910))))</f>
        <v>170168841.26130325</v>
      </c>
      <c r="B13818">
        <v>146180919.94237322</v>
      </c>
    </row>
    <row r="13819" spans="1:2" x14ac:dyDescent="0.25">
      <c r="A13819">
        <f ca="1">33539.8380458771*(((RANDBETWEEN(3800,4910))))</f>
        <v>163305471.4453758</v>
      </c>
      <c r="B13819">
        <v>167399059.16497791</v>
      </c>
    </row>
    <row r="13820" spans="1:2" x14ac:dyDescent="0.25">
      <c r="A13820">
        <f ca="1">36759.8790168672*(((RANDBETWEEN(3800,4910))))</f>
        <v>166191413.03525656</v>
      </c>
      <c r="B13820">
        <v>145873373.16810775</v>
      </c>
    </row>
    <row r="13821" spans="1:2" x14ac:dyDescent="0.25">
      <c r="A13821">
        <f ca="1">32918.2509671018*(((RANDBETWEEN(3800,4910))))</f>
        <v>126109819.45496684</v>
      </c>
      <c r="B13821">
        <v>170211667.8530457</v>
      </c>
    </row>
    <row r="13822" spans="1:2" x14ac:dyDescent="0.25">
      <c r="A13822">
        <f ca="1">33361.4025534372*(((RANDBETWEEN(3800,4910))))</f>
        <v>143921090.61552814</v>
      </c>
      <c r="B13822">
        <v>166729267.90120921</v>
      </c>
    </row>
    <row r="13823" spans="1:2" x14ac:dyDescent="0.25">
      <c r="A13823">
        <f ca="1">28924.5446363205*(((RANDBETWEEN(3800,4910))))</f>
        <v>118098915.75009643</v>
      </c>
      <c r="B13823">
        <v>170165656.52507928</v>
      </c>
    </row>
    <row r="13824" spans="1:2" x14ac:dyDescent="0.25">
      <c r="A13824">
        <f ca="1">33861.920832214*(((RANDBETWEEN(3800,4910))))</f>
        <v>145843293.02434561</v>
      </c>
      <c r="B13824">
        <v>151679642.76257604</v>
      </c>
    </row>
    <row r="13825" spans="1:2" x14ac:dyDescent="0.25">
      <c r="A13825">
        <f ca="1">38317.0046243146*(((RANDBETWEEN(3800,4910))))</f>
        <v>184802913.30306956</v>
      </c>
      <c r="B13825">
        <v>164581368.89570469</v>
      </c>
    </row>
    <row r="13826" spans="1:2" x14ac:dyDescent="0.25">
      <c r="A13826">
        <f ca="1">35222.044329118*(((RANDBETWEEN(3800,4910))))</f>
        <v>167938707.36123478</v>
      </c>
      <c r="B13826">
        <v>155744422.3809728</v>
      </c>
    </row>
    <row r="13827" spans="1:2" x14ac:dyDescent="0.25">
      <c r="A13827">
        <f ca="1">37451.2148870122*(((RANDBETWEEN(3800,4910))))</f>
        <v>172200686.05048212</v>
      </c>
      <c r="B13827">
        <v>154171987.41793197</v>
      </c>
    </row>
    <row r="13828" spans="1:2" x14ac:dyDescent="0.25">
      <c r="A13828">
        <f ca="1">36428.6444971835*(((RANDBETWEEN(3800,4910))))</f>
        <v>156861743.20487204</v>
      </c>
      <c r="B13828">
        <v>146495446.68370542</v>
      </c>
    </row>
    <row r="13829" spans="1:2" x14ac:dyDescent="0.25">
      <c r="A13829">
        <f ca="1">36757.3160347297*(((RANDBETWEEN(3800,4910))))</f>
        <v>167319302.59008938</v>
      </c>
      <c r="B13829">
        <v>147649485.07599896</v>
      </c>
    </row>
    <row r="13830" spans="1:2" x14ac:dyDescent="0.25">
      <c r="A13830">
        <f ca="1">36385.655125794*(((RANDBETWEEN(3800,4910))))</f>
        <v>172249691.36550894</v>
      </c>
      <c r="B13830">
        <v>164212510.33030081</v>
      </c>
    </row>
    <row r="13831" spans="1:2" x14ac:dyDescent="0.25">
      <c r="A13831">
        <f ca="1">41110.7281345663*(((RANDBETWEEN(3800,4910))))</f>
        <v>184628280.05233714</v>
      </c>
      <c r="B13831">
        <v>149010281.74777523</v>
      </c>
    </row>
    <row r="13832" spans="1:2" x14ac:dyDescent="0.25">
      <c r="A13832">
        <f ca="1">32613.8058030284*(((RANDBETWEEN(3800,4910))))</f>
        <v>158959689.48396039</v>
      </c>
      <c r="B13832">
        <v>159706364.86379051</v>
      </c>
    </row>
    <row r="13833" spans="1:2" x14ac:dyDescent="0.25">
      <c r="A13833">
        <f ca="1">32382.3501627142*(((RANDBETWEEN(3800,4910))))</f>
        <v>149379781.30060053</v>
      </c>
      <c r="B13833">
        <v>185236267.50610295</v>
      </c>
    </row>
    <row r="13834" spans="1:2" x14ac:dyDescent="0.25">
      <c r="A13834">
        <f ca="1">39950.4057866626*(((RANDBETWEEN(3800,4910))))</f>
        <v>194039120.90582037</v>
      </c>
      <c r="B13834">
        <v>163787933.30789158</v>
      </c>
    </row>
    <row r="13835" spans="1:2" x14ac:dyDescent="0.25">
      <c r="A13835">
        <f ca="1">36147.4624258227*(((RANDBETWEEN(3800,4910))))</f>
        <v>139023140.48971409</v>
      </c>
      <c r="B13835">
        <v>149222946.12606069</v>
      </c>
    </row>
    <row r="13836" spans="1:2" x14ac:dyDescent="0.25">
      <c r="A13836">
        <f ca="1">34400.1973869201*(((RANDBETWEEN(3800,4910))))</f>
        <v>133919968.42728004</v>
      </c>
      <c r="B13836">
        <v>170988254.20007062</v>
      </c>
    </row>
    <row r="13837" spans="1:2" x14ac:dyDescent="0.25">
      <c r="A13837">
        <f ca="1">32203.8200499075*(((RANDBETWEEN(3800,4910))))</f>
        <v>144466336.7438851</v>
      </c>
      <c r="B13837">
        <v>150833705.49984694</v>
      </c>
    </row>
    <row r="13838" spans="1:2" x14ac:dyDescent="0.25">
      <c r="A13838">
        <f ca="1">29333.9397499287*(((RANDBETWEEN(3800,4910))))</f>
        <v>124522574.23844741</v>
      </c>
      <c r="B13838">
        <v>148337549.24064717</v>
      </c>
    </row>
    <row r="13839" spans="1:2" x14ac:dyDescent="0.25">
      <c r="A13839">
        <f ca="1">32443.5334670417*(((RANDBETWEEN(3800,4910))))</f>
        <v>147650520.80850658</v>
      </c>
      <c r="B13839">
        <v>190696078.37844422</v>
      </c>
    </row>
    <row r="13840" spans="1:2" x14ac:dyDescent="0.25">
      <c r="A13840">
        <f ca="1">29085.107986574*(((RANDBETWEEN(3800,4910))))</f>
        <v>123262687.64710081</v>
      </c>
      <c r="B13840">
        <v>194250471.97414416</v>
      </c>
    </row>
    <row r="13841" spans="1:2" x14ac:dyDescent="0.25">
      <c r="A13841">
        <f ca="1">38047.0429431945*(((RANDBETWEEN(3800,4910))))</f>
        <v>158123510.47191638</v>
      </c>
      <c r="B13841">
        <v>179480358.15179798</v>
      </c>
    </row>
    <row r="13842" spans="1:2" x14ac:dyDescent="0.25">
      <c r="A13842">
        <f ca="1">32552.6105192714*(((RANDBETWEEN(3800,4910))))</f>
        <v>145542721.63166264</v>
      </c>
      <c r="B13842">
        <v>171106343.44849005</v>
      </c>
    </row>
    <row r="13843" spans="1:2" x14ac:dyDescent="0.25">
      <c r="A13843">
        <f ca="1">33778.6392525879*(((RANDBETWEEN(3800,4910))))</f>
        <v>135317228.84586716</v>
      </c>
      <c r="B13843">
        <v>202007154.0366728</v>
      </c>
    </row>
    <row r="13844" spans="1:2" x14ac:dyDescent="0.25">
      <c r="A13844">
        <f ca="1">32841.8734051401*(((RANDBETWEEN(3800,4910))))</f>
        <v>137607449.56753722</v>
      </c>
      <c r="B13844">
        <v>175367907.63905776</v>
      </c>
    </row>
    <row r="13845" spans="1:2" x14ac:dyDescent="0.25">
      <c r="A13845">
        <f ca="1">36710.7334840978*(((RANDBETWEEN(3800,4910))))</f>
        <v>140932505.84545133</v>
      </c>
      <c r="B13845">
        <v>148149156.08942837</v>
      </c>
    </row>
    <row r="13846" spans="1:2" x14ac:dyDescent="0.25">
      <c r="A13846">
        <f ca="1">30044.8022134544*(((RANDBETWEEN(3800,4910))))</f>
        <v>138746896.62173223</v>
      </c>
      <c r="B13846">
        <v>163974734.81323266</v>
      </c>
    </row>
    <row r="13847" spans="1:2" x14ac:dyDescent="0.25">
      <c r="A13847">
        <f ca="1">29589.9519403286*(((RANDBETWEEN(3800,4910))))</f>
        <v>124011488.58191699</v>
      </c>
      <c r="B13847">
        <v>171786352.91133833</v>
      </c>
    </row>
    <row r="13848" spans="1:2" x14ac:dyDescent="0.25">
      <c r="A13848">
        <f ca="1">40902.0132104925*(((RANDBETWEEN(3800,4910))))</f>
        <v>179314425.91479903</v>
      </c>
      <c r="B13848">
        <v>144670051.13607076</v>
      </c>
    </row>
    <row r="13849" spans="1:2" x14ac:dyDescent="0.25">
      <c r="A13849">
        <f ca="1">31866.6428202*(((RANDBETWEEN(3800,4910))))</f>
        <v>129729102.92103414</v>
      </c>
      <c r="B13849">
        <v>145920099.03682601</v>
      </c>
    </row>
    <row r="13850" spans="1:2" x14ac:dyDescent="0.25">
      <c r="A13850">
        <f ca="1">31187.9057728537*(((RANDBETWEEN(3800,4910))))</f>
        <v>143838621.42440113</v>
      </c>
      <c r="B13850">
        <v>179865191.54611856</v>
      </c>
    </row>
    <row r="13851" spans="1:2" x14ac:dyDescent="0.25">
      <c r="A13851">
        <f ca="1">31941.7426454295*(((RANDBETWEEN(3800,4910))))</f>
        <v>138531337.85322785</v>
      </c>
      <c r="B13851">
        <v>170503901.63960817</v>
      </c>
    </row>
    <row r="13852" spans="1:2" x14ac:dyDescent="0.25">
      <c r="A13852">
        <f ca="1">34528.4646016422*(((RANDBETWEEN(3800,4910))))</f>
        <v>166772484.02593198</v>
      </c>
      <c r="B13852">
        <v>164524468.27478707</v>
      </c>
    </row>
    <row r="13853" spans="1:2" x14ac:dyDescent="0.25">
      <c r="A13853">
        <f ca="1">29298.1462994119*(((RANDBETWEEN(3800,4910))))</f>
        <v>130464645.47128099</v>
      </c>
      <c r="B13853">
        <v>172288185.46992618</v>
      </c>
    </row>
    <row r="13854" spans="1:2" x14ac:dyDescent="0.25">
      <c r="A13854">
        <f ca="1">38942.5166496391*(((RANDBETWEEN(3800,4910))))</f>
        <v>163947995.09498051</v>
      </c>
      <c r="B13854">
        <v>188550394.37985903</v>
      </c>
    </row>
    <row r="13855" spans="1:2" x14ac:dyDescent="0.25">
      <c r="A13855">
        <f ca="1">32642.1520502327*(((RANDBETWEEN(3800,4910))))</f>
        <v>160011829.35024059</v>
      </c>
      <c r="B13855">
        <v>192433670.15853542</v>
      </c>
    </row>
    <row r="13856" spans="1:2" x14ac:dyDescent="0.25">
      <c r="A13856">
        <f ca="1">32358.063591575*(((RANDBETWEEN(3800,4910))))</f>
        <v>153862592.37793911</v>
      </c>
      <c r="B13856">
        <v>163088582.38256118</v>
      </c>
    </row>
    <row r="13857" spans="1:2" x14ac:dyDescent="0.25">
      <c r="A13857">
        <f ca="1">37833.4131661539*(((RANDBETWEEN(3800,4910))))</f>
        <v>181713883.43703705</v>
      </c>
      <c r="B13857">
        <v>184789012.73940164</v>
      </c>
    </row>
    <row r="13858" spans="1:2" x14ac:dyDescent="0.25">
      <c r="A13858">
        <f ca="1">31117.4581706471*(((RANDBETWEEN(3800,4910))))</f>
        <v>131938022.64354381</v>
      </c>
      <c r="B13858">
        <v>157332692.95705041</v>
      </c>
    </row>
    <row r="13859" spans="1:2" x14ac:dyDescent="0.25">
      <c r="A13859">
        <f ca="1">32004.6310805035*(((RANDBETWEEN(3800,4910))))</f>
        <v>124305987.11667576</v>
      </c>
      <c r="B13859">
        <v>184884959.19939724</v>
      </c>
    </row>
    <row r="13860" spans="1:2" x14ac:dyDescent="0.25">
      <c r="A13860">
        <f ca="1">34766.7865345301*(((RANDBETWEEN(3800,4910))))</f>
        <v>161422189.87982336</v>
      </c>
      <c r="B13860">
        <v>163689138.94389141</v>
      </c>
    </row>
    <row r="13861" spans="1:2" x14ac:dyDescent="0.25">
      <c r="A13861">
        <f ca="1">32173.3340169078*(((RANDBETWEEN(3800,4910))))</f>
        <v>144007843.05967939</v>
      </c>
      <c r="B13861">
        <v>163035601.2589052</v>
      </c>
    </row>
    <row r="13862" spans="1:2" x14ac:dyDescent="0.25">
      <c r="A13862">
        <f ca="1">29553.0319401766*(((RANDBETWEEN(3800,4910))))</f>
        <v>128023734.36484483</v>
      </c>
      <c r="B13862">
        <v>170774210.78364873</v>
      </c>
    </row>
    <row r="13863" spans="1:2" x14ac:dyDescent="0.25">
      <c r="A13863">
        <f ca="1">31197.1706083787*(((RANDBETWEEN(3800,4910))))</f>
        <v>121668965.37267691</v>
      </c>
      <c r="B13863">
        <v>146618572.03538227</v>
      </c>
    </row>
    <row r="13864" spans="1:2" x14ac:dyDescent="0.25">
      <c r="A13864">
        <f ca="1">30058.0941579744*(((RANDBETWEEN(3800,4910))))</f>
        <v>121224293.7391109</v>
      </c>
      <c r="B13864">
        <v>200705732.32486755</v>
      </c>
    </row>
    <row r="13865" spans="1:2" x14ac:dyDescent="0.25">
      <c r="A13865">
        <f ca="1">32608.9649349778*(((RANDBETWEEN(3800,4910))))</f>
        <v>150588200.06972769</v>
      </c>
      <c r="B13865">
        <v>155740949.42799926</v>
      </c>
    </row>
    <row r="13866" spans="1:2" x14ac:dyDescent="0.25">
      <c r="A13866">
        <f ca="1">35592.2313614843*(((RANDBETWEEN(3800,4910))))</f>
        <v>148206051.38922051</v>
      </c>
      <c r="B13866">
        <v>161500722.53136167</v>
      </c>
    </row>
    <row r="13867" spans="1:2" x14ac:dyDescent="0.25">
      <c r="A13867">
        <f ca="1">32854.774453267*(((RANDBETWEEN(3800,4910))))</f>
        <v>142951123.6461648</v>
      </c>
      <c r="B13867">
        <v>158613175.30418342</v>
      </c>
    </row>
    <row r="13868" spans="1:2" x14ac:dyDescent="0.25">
      <c r="A13868">
        <f ca="1">32892.650988673*(((RANDBETWEEN(3800,4910))))</f>
        <v>125945960.63562907</v>
      </c>
      <c r="B13868">
        <v>200817313.70231935</v>
      </c>
    </row>
    <row r="13869" spans="1:2" x14ac:dyDescent="0.25">
      <c r="A13869">
        <f ca="1">31641.3459132915*(((RANDBETWEEN(3800,4910))))</f>
        <v>125647784.62168071</v>
      </c>
      <c r="B13869">
        <v>150353663.15156096</v>
      </c>
    </row>
    <row r="13870" spans="1:2" x14ac:dyDescent="0.25">
      <c r="A13870">
        <f ca="1">36063.4553368857*(((RANDBETWEEN(3800,4910))))</f>
        <v>156479332.70674714</v>
      </c>
      <c r="B13870">
        <v>154029500.51617241</v>
      </c>
    </row>
    <row r="13871" spans="1:2" x14ac:dyDescent="0.25">
      <c r="A13871">
        <f ca="1">32208.3929243328*(((RANDBETWEEN(3800,4910))))</f>
        <v>131989994.20391563</v>
      </c>
      <c r="B13871">
        <v>145238455.83610538</v>
      </c>
    </row>
    <row r="13872" spans="1:2" x14ac:dyDescent="0.25">
      <c r="A13872">
        <f ca="1">37156.5228683562*(((RANDBETWEEN(3800,4910))))</f>
        <v>173483805.27235517</v>
      </c>
      <c r="B13872">
        <v>185174641.61587653</v>
      </c>
    </row>
    <row r="13873" spans="1:2" x14ac:dyDescent="0.25">
      <c r="A13873">
        <f ca="1">31483.4850659964*(((RANDBETWEEN(3800,4910))))</f>
        <v>129932342.86736703</v>
      </c>
      <c r="B13873">
        <v>168931528.18028808</v>
      </c>
    </row>
    <row r="13874" spans="1:2" x14ac:dyDescent="0.25">
      <c r="A13874">
        <f ca="1">31696.4629803133*(((RANDBETWEEN(3800,4910))))</f>
        <v>144313995.94936663</v>
      </c>
      <c r="B13874">
        <v>151092978.29999679</v>
      </c>
    </row>
    <row r="13875" spans="1:2" x14ac:dyDescent="0.25">
      <c r="A13875">
        <f ca="1">31263.9477631974*(((RANDBETWEEN(3800,4910))))</f>
        <v>153349663.77848324</v>
      </c>
      <c r="B13875">
        <v>151571656.81172121</v>
      </c>
    </row>
    <row r="13876" spans="1:2" x14ac:dyDescent="0.25">
      <c r="A13876">
        <f ca="1">28861.6550180777*(((RANDBETWEEN(3800,4910))))</f>
        <v>113166549.32588273</v>
      </c>
      <c r="B13876">
        <v>148145236.12141037</v>
      </c>
    </row>
    <row r="13877" spans="1:2" x14ac:dyDescent="0.25">
      <c r="A13877">
        <f ca="1">32301.3945324441*(((RANDBETWEEN(3800,4910))))</f>
        <v>144968658.66160935</v>
      </c>
      <c r="B13877">
        <v>163307226.87383488</v>
      </c>
    </row>
    <row r="13878" spans="1:2" x14ac:dyDescent="0.25">
      <c r="A13878">
        <f ca="1">31973.4339710988*(((RANDBETWEEN(3800,4910))))</f>
        <v>132849618.14991567</v>
      </c>
      <c r="B13878">
        <v>167872324.37903625</v>
      </c>
    </row>
    <row r="13879" spans="1:2" x14ac:dyDescent="0.25">
      <c r="A13879">
        <f ca="1">35493.787642369*(((RANDBETWEEN(3800,4910))))</f>
        <v>171328512.94971517</v>
      </c>
      <c r="B13879">
        <v>149398704.95160112</v>
      </c>
    </row>
    <row r="13880" spans="1:2" x14ac:dyDescent="0.25">
      <c r="A13880">
        <f ca="1">30304.3310831842*(((RANDBETWEEN(3800,4910))))</f>
        <v>121520367.64356881</v>
      </c>
      <c r="B13880">
        <v>144967011.33610791</v>
      </c>
    </row>
    <row r="13881" spans="1:2" x14ac:dyDescent="0.25">
      <c r="A13881">
        <f ca="1">30062.3565000041*(((RANDBETWEEN(3800,4910))))</f>
        <v>122263603.88551667</v>
      </c>
      <c r="B13881">
        <v>182237496.43944997</v>
      </c>
    </row>
    <row r="13882" spans="1:2" x14ac:dyDescent="0.25">
      <c r="A13882">
        <f ca="1">31981.132643786*(((RANDBETWEEN(3800,4910))))</f>
        <v>143051606.31565478</v>
      </c>
      <c r="B13882">
        <v>153838797.98098296</v>
      </c>
    </row>
    <row r="13883" spans="1:2" x14ac:dyDescent="0.25">
      <c r="A13883">
        <f ca="1">29037.5163381598*(((RANDBETWEEN(3800,4910))))</f>
        <v>120244355.15631956</v>
      </c>
      <c r="B13883">
        <v>170453743.58551303</v>
      </c>
    </row>
    <row r="13884" spans="1:2" x14ac:dyDescent="0.25">
      <c r="A13884">
        <f ca="1">37360.4870348042*(((RANDBETWEEN(3800,4910))))</f>
        <v>148620017.42445129</v>
      </c>
      <c r="B13884">
        <v>144000033.89209247</v>
      </c>
    </row>
    <row r="13885" spans="1:2" x14ac:dyDescent="0.25">
      <c r="A13885">
        <f ca="1">31244.4858888823*(((RANDBETWEEN(3800,4910))))</f>
        <v>136132225.01786</v>
      </c>
      <c r="B13885">
        <v>145842029.45625052</v>
      </c>
    </row>
    <row r="13886" spans="1:2" x14ac:dyDescent="0.25">
      <c r="A13886">
        <f ca="1">36639.6266077369*(((RANDBETWEEN(3800,4910))))</f>
        <v>175906847.34374481</v>
      </c>
      <c r="B13886">
        <v>144864517.72051039</v>
      </c>
    </row>
    <row r="13887" spans="1:2" x14ac:dyDescent="0.25">
      <c r="A13887">
        <f ca="1">42504.7559607955*(((RANDBETWEEN(3800,4910))))</f>
        <v>203002714.46875951</v>
      </c>
      <c r="B13887">
        <v>154022178.13400131</v>
      </c>
    </row>
    <row r="13888" spans="1:2" x14ac:dyDescent="0.25">
      <c r="A13888">
        <f ca="1">32279.963698278*(((RANDBETWEEN(3800,4910))))</f>
        <v>125472218.89520641</v>
      </c>
      <c r="B13888">
        <v>200231910.996387</v>
      </c>
    </row>
    <row r="13889" spans="1:2" x14ac:dyDescent="0.25">
      <c r="A13889">
        <f ca="1">33734.8926993061*(((RANDBETWEEN(3800,4910))))</f>
        <v>155922674.05619282</v>
      </c>
      <c r="B13889">
        <v>149015988.64753473</v>
      </c>
    </row>
    <row r="13890" spans="1:2" x14ac:dyDescent="0.25">
      <c r="A13890">
        <f ca="1">30163.5289295174*(((RANDBETWEEN(3800,4910))))</f>
        <v>132840181.40559445</v>
      </c>
      <c r="B13890">
        <v>154984933.24324185</v>
      </c>
    </row>
    <row r="13891" spans="1:2" x14ac:dyDescent="0.25">
      <c r="A13891">
        <f ca="1">31124.7614632436*(((RANDBETWEEN(3800,4910))))</f>
        <v>148433987.41820878</v>
      </c>
      <c r="B13891">
        <v>174339235.48040947</v>
      </c>
    </row>
    <row r="13892" spans="1:2" x14ac:dyDescent="0.25">
      <c r="A13892">
        <f ca="1">31694.4841535349*(((RANDBETWEEN(3800,4910))))</f>
        <v>121992069.50695586</v>
      </c>
      <c r="B13892">
        <v>180692491.54307678</v>
      </c>
    </row>
    <row r="13893" spans="1:2" x14ac:dyDescent="0.25">
      <c r="A13893">
        <f ca="1">30291.0056548367*(((RANDBETWEEN(3800,4910))))</f>
        <v>122072752.78899173</v>
      </c>
      <c r="B13893">
        <v>188197565.43617728</v>
      </c>
    </row>
    <row r="13894" spans="1:2" x14ac:dyDescent="0.25">
      <c r="A13894">
        <f ca="1">32095.8394688383*(((RANDBETWEEN(3800,4910))))</f>
        <v>134834621.60858977</v>
      </c>
      <c r="B13894">
        <v>160796590.59157199</v>
      </c>
    </row>
    <row r="13895" spans="1:2" x14ac:dyDescent="0.25">
      <c r="A13895">
        <f ca="1">30718.4310808709*(((RANDBETWEEN(3800,4910))))</f>
        <v>135437562.63556001</v>
      </c>
      <c r="B13895">
        <v>173582628.81408444</v>
      </c>
    </row>
    <row r="13896" spans="1:2" x14ac:dyDescent="0.25">
      <c r="A13896">
        <f ca="1">37344.6339342514*(((RANDBETWEEN(3800,4910))))</f>
        <v>157482321.30073801</v>
      </c>
      <c r="B13896">
        <v>171455831.96666369</v>
      </c>
    </row>
    <row r="13897" spans="1:2" x14ac:dyDescent="0.25">
      <c r="A13897">
        <f ca="1">32383.7722716444*(((RANDBETWEEN(3800,4910))))</f>
        <v>152527567.39944494</v>
      </c>
      <c r="B13897">
        <v>179197462.16670412</v>
      </c>
    </row>
    <row r="13898" spans="1:2" x14ac:dyDescent="0.25">
      <c r="A13898">
        <f ca="1">41703.5649289377*(((RANDBETWEEN(3800,4910))))</f>
        <v>196215272.99065211</v>
      </c>
      <c r="B13898">
        <v>160487819.05210713</v>
      </c>
    </row>
    <row r="13899" spans="1:2" x14ac:dyDescent="0.25">
      <c r="A13899">
        <f ca="1">35623.9856441468*(((RANDBETWEEN(3800,4910))))</f>
        <v>148872636.00688967</v>
      </c>
      <c r="B13899">
        <v>165789550.2822271</v>
      </c>
    </row>
    <row r="13900" spans="1:2" x14ac:dyDescent="0.25">
      <c r="A13900">
        <f ca="1">37363.6741786507*(((RANDBETWEEN(3800,4910))))</f>
        <v>144410600.70048484</v>
      </c>
      <c r="B13900">
        <v>145869067.95453835</v>
      </c>
    </row>
    <row r="13901" spans="1:2" x14ac:dyDescent="0.25">
      <c r="A13901">
        <f ca="1">34165.8847717875*(((RANDBETWEEN(3800,4910))))</f>
        <v>166661185.9167794</v>
      </c>
      <c r="B13901">
        <v>184072583.02462417</v>
      </c>
    </row>
    <row r="13902" spans="1:2" x14ac:dyDescent="0.25">
      <c r="A13902">
        <f ca="1">34633.5998301887*(((RANDBETWEEN(3800,4910))))</f>
        <v>162396949.603755</v>
      </c>
      <c r="B13902">
        <v>143910026.51352236</v>
      </c>
    </row>
    <row r="13903" spans="1:2" x14ac:dyDescent="0.25">
      <c r="A13903">
        <f ca="1">31402.251889885*(((RANDBETWEEN(3800,4910))))</f>
        <v>149317707.73640308</v>
      </c>
      <c r="B13903">
        <v>154275883.08713934</v>
      </c>
    </row>
    <row r="13904" spans="1:2" x14ac:dyDescent="0.25">
      <c r="A13904">
        <f ca="1">30085.2468892141*(((RANDBETWEEN(3800,4910))))</f>
        <v>146876175.31314319</v>
      </c>
      <c r="B13904">
        <v>202358168.12205562</v>
      </c>
    </row>
    <row r="13905" spans="1:2" x14ac:dyDescent="0.25">
      <c r="A13905">
        <f ca="1">28287.3170771535*(((RANDBETWEEN(3800,4910))))</f>
        <v>121154579.0414485</v>
      </c>
      <c r="B13905">
        <v>162833474.42966408</v>
      </c>
    </row>
    <row r="13906" spans="1:2" x14ac:dyDescent="0.25">
      <c r="A13906">
        <f ca="1">34510.8660229774*(((RANDBETWEEN(3800,4910))))</f>
        <v>152089386.56326154</v>
      </c>
      <c r="B13906">
        <v>191200635.07361385</v>
      </c>
    </row>
    <row r="13907" spans="1:2" x14ac:dyDescent="0.25">
      <c r="A13907">
        <f ca="1">38438.5194850565*(((RANDBETWEEN(3800,4910))))</f>
        <v>176509681.4753795</v>
      </c>
      <c r="B13907">
        <v>149002209.26704791</v>
      </c>
    </row>
    <row r="13908" spans="1:2" x14ac:dyDescent="0.25">
      <c r="A13908">
        <f ca="1">31801.1592974676*(((RANDBETWEEN(3800,4910))))</f>
        <v>145426701.46731931</v>
      </c>
      <c r="B13908">
        <v>146512298.20072725</v>
      </c>
    </row>
    <row r="13909" spans="1:2" x14ac:dyDescent="0.25">
      <c r="A13909">
        <f ca="1">29738.1159641762*(((RANDBETWEEN(3800,4910))))</f>
        <v>128647089.66102605</v>
      </c>
      <c r="B13909">
        <v>150552166.49353012</v>
      </c>
    </row>
    <row r="13910" spans="1:2" x14ac:dyDescent="0.25">
      <c r="A13910">
        <f ca="1">40987.3424175153*(((RANDBETWEEN(3800,4910))))</f>
        <v>166408610.21511212</v>
      </c>
      <c r="B13910">
        <v>198849842.45678532</v>
      </c>
    </row>
    <row r="13911" spans="1:2" x14ac:dyDescent="0.25">
      <c r="A13911">
        <f ca="1">38406.6730939648*(((RANDBETWEEN(3800,4910))))</f>
        <v>177438829.69411716</v>
      </c>
      <c r="B13911">
        <v>156150087.93989262</v>
      </c>
    </row>
    <row r="13912" spans="1:2" x14ac:dyDescent="0.25">
      <c r="A13912">
        <f ca="1">38570.9276274152*(((RANDBETWEEN(3800,4910))))</f>
        <v>183751899.21700588</v>
      </c>
      <c r="B13912">
        <v>173773366.86066806</v>
      </c>
    </row>
    <row r="13913" spans="1:2" x14ac:dyDescent="0.25">
      <c r="A13913">
        <f ca="1">31792.5834573028*(((RANDBETWEEN(3800,4910))))</f>
        <v>135277442.61082342</v>
      </c>
      <c r="B13913">
        <v>186402974.48614943</v>
      </c>
    </row>
    <row r="13914" spans="1:2" x14ac:dyDescent="0.25">
      <c r="A13914">
        <f ca="1">34121.4963741487*(((RANDBETWEEN(3800,4910))))</f>
        <v>149929855.0680092</v>
      </c>
      <c r="B13914">
        <v>145324275.15477732</v>
      </c>
    </row>
    <row r="13915" spans="1:2" x14ac:dyDescent="0.25">
      <c r="A13915">
        <f ca="1">32132.0576290451*(((RANDBETWEEN(3800,4910))))</f>
        <v>131548643.9333106</v>
      </c>
      <c r="B13915">
        <v>185896451.17625219</v>
      </c>
    </row>
    <row r="13916" spans="1:2" x14ac:dyDescent="0.25">
      <c r="A13916">
        <f ca="1">31565.4756797465*(((RANDBETWEEN(3800,4910))))</f>
        <v>135510587.09315187</v>
      </c>
      <c r="B13916">
        <v>157787678.45856559</v>
      </c>
    </row>
    <row r="13917" spans="1:2" x14ac:dyDescent="0.25">
      <c r="A13917">
        <f ca="1">31760.547340887*(((RANDBETWEEN(3800,4910))))</f>
        <v>136157466.45038274</v>
      </c>
      <c r="B13917">
        <v>180994302.16610745</v>
      </c>
    </row>
    <row r="13918" spans="1:2" x14ac:dyDescent="0.25">
      <c r="A13918">
        <f ca="1">31872.1150203813*(((RANDBETWEEN(3800,4910))))</f>
        <v>123026363.97867174</v>
      </c>
      <c r="B13918">
        <v>172903008.01841325</v>
      </c>
    </row>
    <row r="13919" spans="1:2" x14ac:dyDescent="0.25">
      <c r="A13919">
        <f ca="1">28178.1006298666*(((RANDBETWEEN(3800,4910))))</f>
        <v>119024297.06055641</v>
      </c>
      <c r="B13919">
        <v>168308049.08891881</v>
      </c>
    </row>
    <row r="13920" spans="1:2" x14ac:dyDescent="0.25">
      <c r="A13920">
        <f ca="1">39015.0857037967*(((RANDBETWEEN(3800,4910))))</f>
        <v>153407316.98732862</v>
      </c>
      <c r="B13920">
        <v>144191557.17928159</v>
      </c>
    </row>
    <row r="13921" spans="1:2" x14ac:dyDescent="0.25">
      <c r="A13921">
        <f ca="1">29863.1116440839*(((RANDBETWEEN(3800,4910))))</f>
        <v>131756048.57369804</v>
      </c>
      <c r="B13921">
        <v>185083834.09744105</v>
      </c>
    </row>
    <row r="13922" spans="1:2" x14ac:dyDescent="0.25">
      <c r="A13922">
        <f ca="1">29641.9124069486*(((RANDBETWEEN(3800,4910))))</f>
        <v>125711350.51786913</v>
      </c>
      <c r="B13922">
        <v>176465283.10951546</v>
      </c>
    </row>
    <row r="13923" spans="1:2" x14ac:dyDescent="0.25">
      <c r="A13923">
        <f ca="1">32959.3144475303*(((RANDBETWEEN(3800,4910))))</f>
        <v>158633180.43596333</v>
      </c>
      <c r="B13923">
        <v>148093023.984743</v>
      </c>
    </row>
    <row r="13924" spans="1:2" x14ac:dyDescent="0.25">
      <c r="A13924">
        <f ca="1">35179.2308499833*(((RANDBETWEEN(3800,4910))))</f>
        <v>163477885.75987259</v>
      </c>
      <c r="B13924">
        <v>196685289.13050899</v>
      </c>
    </row>
    <row r="13925" spans="1:2" x14ac:dyDescent="0.25">
      <c r="A13925">
        <f ca="1">35905.737111148*(((RANDBETWEEN(3800,4910))))</f>
        <v>157446657.23238394</v>
      </c>
      <c r="B13925">
        <v>153056018.11856669</v>
      </c>
    </row>
    <row r="13926" spans="1:2" x14ac:dyDescent="0.25">
      <c r="A13926">
        <f ca="1">40343.2141769687*(((RANDBETWEEN(3800,4910))))</f>
        <v>157298192.07600099</v>
      </c>
      <c r="B13926">
        <v>194913273.42239729</v>
      </c>
    </row>
    <row r="13927" spans="1:2" x14ac:dyDescent="0.25">
      <c r="A13927">
        <f ca="1">38588.2183038663*(((RANDBETWEEN(3800,4910))))</f>
        <v>183255448.72506091</v>
      </c>
      <c r="B13927">
        <v>162577228.66893667</v>
      </c>
    </row>
    <row r="13928" spans="1:2" x14ac:dyDescent="0.25">
      <c r="A13928">
        <f ca="1">35562.8292300996*(((RANDBETWEEN(3800,4910))))</f>
        <v>142358005.40808865</v>
      </c>
      <c r="B13928">
        <v>165164544.74688715</v>
      </c>
    </row>
    <row r="13929" spans="1:2" x14ac:dyDescent="0.25">
      <c r="A13929">
        <f ca="1">30162.2558564692*(((RANDBETWEEN(3800,4910))))</f>
        <v>140224327.47672528</v>
      </c>
      <c r="B13929">
        <v>185190725.30729207</v>
      </c>
    </row>
    <row r="13930" spans="1:2" x14ac:dyDescent="0.25">
      <c r="A13930">
        <f ca="1">36623.5660397662*(((RANDBETWEEN(3800,4910))))</f>
        <v>146714005.55530342</v>
      </c>
      <c r="B13930">
        <v>175704634.22281963</v>
      </c>
    </row>
    <row r="13931" spans="1:2" x14ac:dyDescent="0.25">
      <c r="A13931">
        <f ca="1">39416.0680422783*(((RANDBETWEEN(3800,4910))))</f>
        <v>150332883.51324958</v>
      </c>
      <c r="B13931">
        <v>202601861.01908156</v>
      </c>
    </row>
    <row r="13932" spans="1:2" x14ac:dyDescent="0.25">
      <c r="A13932">
        <f ca="1">33602.5742943644*(((RANDBETWEEN(3800,4910))))</f>
        <v>153194136.20800716</v>
      </c>
      <c r="B13932">
        <v>174561627.022066</v>
      </c>
    </row>
    <row r="13933" spans="1:2" x14ac:dyDescent="0.25">
      <c r="A13933">
        <f ca="1">29204.9295150012*(((RANDBETWEEN(3800,4910))))</f>
        <v>140125251.81297562</v>
      </c>
      <c r="B13933">
        <v>188040604.80086011</v>
      </c>
    </row>
    <row r="13934" spans="1:2" x14ac:dyDescent="0.25">
      <c r="A13934">
        <f ca="1">34577.0152986711*(((RANDBETWEEN(3800,4910))))</f>
        <v>137270750.73572433</v>
      </c>
      <c r="B13934">
        <v>149317055.87154311</v>
      </c>
    </row>
    <row r="13935" spans="1:2" x14ac:dyDescent="0.25">
      <c r="A13935">
        <f ca="1">32301.4841061164*(((RANDBETWEEN(3800,4910))))</f>
        <v>156952911.27161941</v>
      </c>
      <c r="B13935">
        <v>180877520.5964399</v>
      </c>
    </row>
    <row r="13936" spans="1:2" x14ac:dyDescent="0.25">
      <c r="A13936">
        <f ca="1">39723.8751816899*(((RANDBETWEEN(3800,4910))))</f>
        <v>182292863.20877507</v>
      </c>
      <c r="B13936">
        <v>175327822.70092303</v>
      </c>
    </row>
    <row r="13937" spans="1:2" x14ac:dyDescent="0.25">
      <c r="A13937">
        <f ca="1">30127.0087356292*(((RANDBETWEEN(3800,4910))))</f>
        <v>140542495.75171003</v>
      </c>
      <c r="B13937">
        <v>148644429.24590427</v>
      </c>
    </row>
    <row r="13938" spans="1:2" x14ac:dyDescent="0.25">
      <c r="A13938">
        <f ca="1">32262.2073098389*(((RANDBETWEEN(3800,4910))))</f>
        <v>132468623.21419866</v>
      </c>
      <c r="B13938">
        <v>193301890.33925214</v>
      </c>
    </row>
    <row r="13939" spans="1:2" x14ac:dyDescent="0.25">
      <c r="A13939">
        <f ca="1">33043.2603458519*(((RANDBETWEEN(3800,4910))))</f>
        <v>156393751.21691719</v>
      </c>
      <c r="B13939">
        <v>178582261.0557012</v>
      </c>
    </row>
    <row r="13940" spans="1:2" x14ac:dyDescent="0.25">
      <c r="A13940">
        <f ca="1">31218.2560304804*(((RANDBETWEEN(3800,4910))))</f>
        <v>137516417.81426609</v>
      </c>
      <c r="B13940">
        <v>157275113.01445359</v>
      </c>
    </row>
    <row r="13941" spans="1:2" x14ac:dyDescent="0.25">
      <c r="A13941">
        <f ca="1">30378.713294235*(((RANDBETWEEN(3800,4910))))</f>
        <v>130476573.5987393</v>
      </c>
      <c r="B13941">
        <v>187827521.2581788</v>
      </c>
    </row>
    <row r="13942" spans="1:2" x14ac:dyDescent="0.25">
      <c r="A13942">
        <f ca="1">31983.1884283184*(((RANDBETWEEN(3800,4910))))</f>
        <v>155598211.70376924</v>
      </c>
      <c r="B13942">
        <v>198618183.53393096</v>
      </c>
    </row>
    <row r="13943" spans="1:2" x14ac:dyDescent="0.25">
      <c r="A13943">
        <f ca="1">30763.4324707917*(((RANDBETWEEN(3800,4910))))</f>
        <v>121361741.09727328</v>
      </c>
      <c r="B13943">
        <v>185335683.47497767</v>
      </c>
    </row>
    <row r="13944" spans="1:2" x14ac:dyDescent="0.25">
      <c r="A13944">
        <f ca="1">31776.9308733237*(((RANDBETWEEN(3800,4910))))</f>
        <v>149637567.48248139</v>
      </c>
      <c r="B13944">
        <v>187300149.68079215</v>
      </c>
    </row>
    <row r="13945" spans="1:2" x14ac:dyDescent="0.25">
      <c r="A13945">
        <f ca="1">31080.4398485144*(((RANDBETWEEN(3800,4910))))</f>
        <v>136132326.53649303</v>
      </c>
      <c r="B13945">
        <v>173429456.08060265</v>
      </c>
    </row>
    <row r="13946" spans="1:2" x14ac:dyDescent="0.25">
      <c r="A13946">
        <f ca="1">39603.7717241634*(((RANDBETWEEN(3800,4910))))</f>
        <v>178414991.61735615</v>
      </c>
      <c r="B13946">
        <v>155752465.92989111</v>
      </c>
    </row>
    <row r="13947" spans="1:2" x14ac:dyDescent="0.25">
      <c r="A13947">
        <f ca="1">33124.2323194323*(((RANDBETWEEN(3800,4910))))</f>
        <v>126203325.13703699</v>
      </c>
      <c r="B13947">
        <v>154714578.29694176</v>
      </c>
    </row>
    <row r="13948" spans="1:2" x14ac:dyDescent="0.25">
      <c r="A13948">
        <f ca="1">31335.9162840365*(((RANDBETWEEN(3800,4910))))</f>
        <v>143706512.07859144</v>
      </c>
      <c r="B13948">
        <v>195529213.52017802</v>
      </c>
    </row>
    <row r="13949" spans="1:2" x14ac:dyDescent="0.25">
      <c r="A13949">
        <f ca="1">29438.399906162*(((RANDBETWEEN(3800,4910))))</f>
        <v>141893087.54770091</v>
      </c>
      <c r="B13949">
        <v>152266550.10317689</v>
      </c>
    </row>
    <row r="13950" spans="1:2" x14ac:dyDescent="0.25">
      <c r="A13950">
        <f ca="1">28459.2500366528*(((RANDBETWEEN(3800,4910))))</f>
        <v>133644638.17212172</v>
      </c>
      <c r="B13950">
        <v>194588769.22312158</v>
      </c>
    </row>
    <row r="13951" spans="1:2" x14ac:dyDescent="0.25">
      <c r="A13951">
        <f ca="1">31600.5044196194*(((RANDBETWEEN(3800,4910))))</f>
        <v>120650725.87410706</v>
      </c>
      <c r="B13951">
        <v>186132671.47420374</v>
      </c>
    </row>
    <row r="13952" spans="1:2" x14ac:dyDescent="0.25">
      <c r="A13952">
        <f ca="1">30276.5755711305*(((RANDBETWEEN(3800,4910))))</f>
        <v>141785203.39960426</v>
      </c>
      <c r="B13952">
        <v>148050203.46128255</v>
      </c>
    </row>
    <row r="13953" spans="1:2" x14ac:dyDescent="0.25">
      <c r="A13953">
        <f ca="1">30600.8092740543*(((RANDBETWEEN(3800,4910))))</f>
        <v>149821562.20576993</v>
      </c>
      <c r="B13953">
        <v>152970017.57279724</v>
      </c>
    </row>
    <row r="13954" spans="1:2" x14ac:dyDescent="0.25">
      <c r="A13954">
        <f ca="1">35605.4371538642*(((RANDBETWEEN(3800,4910))))</f>
        <v>139680129.95460936</v>
      </c>
      <c r="B13954">
        <v>193337965.16825932</v>
      </c>
    </row>
    <row r="13955" spans="1:2" x14ac:dyDescent="0.25">
      <c r="A13955">
        <f ca="1">35280.3196317189*(((RANDBETWEEN(3800,4910))))</f>
        <v>160913537.84026977</v>
      </c>
      <c r="B13955">
        <v>197928960.27479693</v>
      </c>
    </row>
    <row r="13956" spans="1:2" x14ac:dyDescent="0.25">
      <c r="A13956">
        <f ca="1">31542.2441061875*(((RANDBETWEEN(3800,4910))))</f>
        <v>146229843.67628545</v>
      </c>
      <c r="B13956">
        <v>183897299.08345026</v>
      </c>
    </row>
    <row r="13957" spans="1:2" x14ac:dyDescent="0.25">
      <c r="A13957">
        <f ca="1">34932.9724026996*(((RANDBETWEEN(3800,4910))))</f>
        <v>134247412.9435747</v>
      </c>
      <c r="B13957">
        <v>180007571.29742259</v>
      </c>
    </row>
    <row r="13958" spans="1:2" x14ac:dyDescent="0.25">
      <c r="A13958">
        <f ca="1">30171.6695763189*(((RANDBETWEEN(3800,4910))))</f>
        <v>140117233.51242504</v>
      </c>
      <c r="B13958">
        <v>159530834.83495691</v>
      </c>
    </row>
    <row r="13959" spans="1:2" x14ac:dyDescent="0.25">
      <c r="A13959">
        <f ca="1">30906.4432734718*(((RANDBETWEEN(3800,4910))))</f>
        <v>123069457.11496474</v>
      </c>
      <c r="B13959">
        <v>143766482.18965778</v>
      </c>
    </row>
    <row r="13960" spans="1:2" x14ac:dyDescent="0.25">
      <c r="A13960">
        <f ca="1">41414.7611345055*(((RANDBETWEEN(3800,4910))))</f>
        <v>174107655.80946097</v>
      </c>
      <c r="B13960">
        <v>191830805.90410563</v>
      </c>
    </row>
    <row r="13961" spans="1:2" x14ac:dyDescent="0.25">
      <c r="A13961">
        <f ca="1">34874.7524710783*(((RANDBETWEEN(3800,4910))))</f>
        <v>143125984.14130515</v>
      </c>
      <c r="B13961">
        <v>159853694.92341483</v>
      </c>
    </row>
    <row r="13962" spans="1:2" x14ac:dyDescent="0.25">
      <c r="A13962">
        <f ca="1">40765.6610451259*(((RANDBETWEEN(3800,4910))))</f>
        <v>187888931.75698507</v>
      </c>
      <c r="B13962">
        <v>199217671.60329822</v>
      </c>
    </row>
    <row r="13963" spans="1:2" x14ac:dyDescent="0.25">
      <c r="A13963">
        <f ca="1">30361.3584260848*(((RANDBETWEEN(3800,4910))))</f>
        <v>120959651.96952166</v>
      </c>
      <c r="B13963">
        <v>164261749.58535862</v>
      </c>
    </row>
    <row r="13964" spans="1:2" x14ac:dyDescent="0.25">
      <c r="A13964">
        <f ca="1">31355.201538992*(((RANDBETWEEN(3800,4910))))</f>
        <v>125828423.77597472</v>
      </c>
      <c r="B13964">
        <v>147261966.74530792</v>
      </c>
    </row>
    <row r="13965" spans="1:2" x14ac:dyDescent="0.25">
      <c r="A13965">
        <f ca="1">38071.7998377715*(((RANDBETWEEN(3800,4910))))</f>
        <v>173036330.26267159</v>
      </c>
      <c r="B13965">
        <v>164349736.08101049</v>
      </c>
    </row>
    <row r="13966" spans="1:2" x14ac:dyDescent="0.25">
      <c r="A13966">
        <f ca="1">42456.5022210517*(((RANDBETWEEN(3800,4910))))</f>
        <v>190629694.9725222</v>
      </c>
      <c r="B13966">
        <v>169852459.06770974</v>
      </c>
    </row>
    <row r="13967" spans="1:2" x14ac:dyDescent="0.25">
      <c r="A13967">
        <f ca="1">26991.3588470947*(((RANDBETWEEN(3800,4910))))</f>
        <v>104132662.43209127</v>
      </c>
      <c r="B13967">
        <v>148207261.19175994</v>
      </c>
    </row>
    <row r="13968" spans="1:2" x14ac:dyDescent="0.25">
      <c r="A13968">
        <f ca="1">38891.1930289269*(((RANDBETWEEN(3800,4910))))</f>
        <v>151170067.30343881</v>
      </c>
      <c r="B13968">
        <v>201663663.97116822</v>
      </c>
    </row>
    <row r="13969" spans="1:2" x14ac:dyDescent="0.25">
      <c r="A13969">
        <f ca="1">30462.7391282946*(((RANDBETWEEN(3800,4910))))</f>
        <v>128613684.59965964</v>
      </c>
      <c r="B13969">
        <v>151602269.25100201</v>
      </c>
    </row>
    <row r="13970" spans="1:2" x14ac:dyDescent="0.25">
      <c r="A13970">
        <f ca="1">37702.2603976944*(((RANDBETWEEN(3800,4910))))</f>
        <v>154616969.89094478</v>
      </c>
      <c r="B13970">
        <v>179554608.37647033</v>
      </c>
    </row>
    <row r="13971" spans="1:2" x14ac:dyDescent="0.25">
      <c r="A13971">
        <f ca="1">29865.1205706646*(((RANDBETWEEN(3800,4910))))</f>
        <v>146607876.8813923</v>
      </c>
      <c r="B13971">
        <v>151891277.29452679</v>
      </c>
    </row>
    <row r="13972" spans="1:2" x14ac:dyDescent="0.25">
      <c r="A13972">
        <f ca="1">28998.4696571192*(((RANDBETWEEN(3800,4910))))</f>
        <v>136495796.67605987</v>
      </c>
      <c r="B13972">
        <v>194921232.83279645</v>
      </c>
    </row>
    <row r="13973" spans="1:2" x14ac:dyDescent="0.25">
      <c r="A13973">
        <f ca="1">30492.8149010908*(((RANDBETWEEN(3800,4910))))</f>
        <v>146761918.11895022</v>
      </c>
      <c r="B13973">
        <v>142921305.55881226</v>
      </c>
    </row>
    <row r="13974" spans="1:2" x14ac:dyDescent="0.25">
      <c r="A13974">
        <f ca="1">40726.831299249*(((RANDBETWEEN(3800,4910))))</f>
        <v>172152315.90192565</v>
      </c>
      <c r="B13974">
        <v>186667793.3737416</v>
      </c>
    </row>
    <row r="13975" spans="1:2" x14ac:dyDescent="0.25">
      <c r="A13975">
        <f ca="1">34585.265669011*(((RANDBETWEEN(3800,4910))))</f>
        <v>149339177.15878966</v>
      </c>
      <c r="B13975">
        <v>150563279.09385768</v>
      </c>
    </row>
    <row r="13976" spans="1:2" x14ac:dyDescent="0.25">
      <c r="A13976">
        <f ca="1">38008.3547543668*(((RANDBETWEEN(3800,4910))))</f>
        <v>182934211.43276754</v>
      </c>
      <c r="B13976">
        <v>168055974.05360824</v>
      </c>
    </row>
    <row r="13977" spans="1:2" x14ac:dyDescent="0.25">
      <c r="A13977">
        <f ca="1">28753.53418837*(((RANDBETWEEN(3800,4910))))</f>
        <v>136004216.71099034</v>
      </c>
      <c r="B13977">
        <v>157983477.17708537</v>
      </c>
    </row>
    <row r="13978" spans="1:2" x14ac:dyDescent="0.25">
      <c r="A13978">
        <f ca="1">38365.067579419*(((RANDBETWEEN(3800,4910))))</f>
        <v>180085627.21779269</v>
      </c>
      <c r="B13978">
        <v>150598816.38478214</v>
      </c>
    </row>
    <row r="13979" spans="1:2" x14ac:dyDescent="0.25">
      <c r="A13979">
        <f ca="1">38512.1055091418*(((RANDBETWEEN(3800,4910))))</f>
        <v>158361777.853591</v>
      </c>
      <c r="B13979">
        <v>175216796.29519877</v>
      </c>
    </row>
    <row r="13980" spans="1:2" x14ac:dyDescent="0.25">
      <c r="A13980">
        <f ca="1">32385.0310359749*(((RANDBETWEEN(3800,4910))))</f>
        <v>153472662.0794853</v>
      </c>
      <c r="B13980">
        <v>144494756.04682857</v>
      </c>
    </row>
    <row r="13981" spans="1:2" x14ac:dyDescent="0.25">
      <c r="A13981">
        <f ca="1">32284.124534941*(((RANDBETWEEN(3800,4910))))</f>
        <v>126521484.05243376</v>
      </c>
      <c r="B13981">
        <v>158735704.86606115</v>
      </c>
    </row>
    <row r="13982" spans="1:2" x14ac:dyDescent="0.25">
      <c r="A13982">
        <f ca="1">29827.4660756134*(((RANDBETWEEN(3800,4910))))</f>
        <v>114537469.73035549</v>
      </c>
      <c r="B13982">
        <v>148071911.05059582</v>
      </c>
    </row>
    <row r="13983" spans="1:2" x14ac:dyDescent="0.25">
      <c r="A13983">
        <f ca="1">33502.7294843143*(((RANDBETWEEN(3800,4910))))</f>
        <v>129923584.94017069</v>
      </c>
      <c r="B13983">
        <v>202420789.3160634</v>
      </c>
    </row>
    <row r="13984" spans="1:2" x14ac:dyDescent="0.25">
      <c r="A13984">
        <f ca="1">40001.5712017908*(((RANDBETWEEN(3800,4910))))</f>
        <v>194687647.039116</v>
      </c>
      <c r="B13984">
        <v>188912170.74402779</v>
      </c>
    </row>
    <row r="13985" spans="1:2" x14ac:dyDescent="0.25">
      <c r="A13985">
        <f ca="1">32134.3028077996*(((RANDBETWEEN(3800,4910))))</f>
        <v>144893571.36036861</v>
      </c>
      <c r="B13985">
        <v>154278835.19151103</v>
      </c>
    </row>
    <row r="13986" spans="1:2" x14ac:dyDescent="0.25">
      <c r="A13986">
        <f ca="1">31778.1404999696*(((RANDBETWEEN(3800,4910))))</f>
        <v>126318108.48737906</v>
      </c>
      <c r="B13986">
        <v>203209414.31321636</v>
      </c>
    </row>
    <row r="13987" spans="1:2" x14ac:dyDescent="0.25">
      <c r="A13987">
        <f ca="1">35191.5802876772*(((RANDBETWEEN(3800,4910))))</f>
        <v>170749547.55580956</v>
      </c>
      <c r="B13987">
        <v>202366204.58294973</v>
      </c>
    </row>
    <row r="13988" spans="1:2" x14ac:dyDescent="0.25">
      <c r="A13988">
        <f ca="1">31073.1002668324*(((RANDBETWEEN(3800,4910))))</f>
        <v>123266988.75852413</v>
      </c>
      <c r="B13988">
        <v>175568538.40298185</v>
      </c>
    </row>
    <row r="13989" spans="1:2" x14ac:dyDescent="0.25">
      <c r="A13989">
        <f ca="1">35543.9260173221*(((RANDBETWEEN(3800,4910))))</f>
        <v>148395891.12231982</v>
      </c>
      <c r="B13989">
        <v>161097441.80855253</v>
      </c>
    </row>
    <row r="13990" spans="1:2" x14ac:dyDescent="0.25">
      <c r="A13990">
        <f ca="1">31138.384973393*(((RANDBETWEEN(3800,4910))))</f>
        <v>146101302.29516011</v>
      </c>
      <c r="B13990">
        <v>164907846.50554574</v>
      </c>
    </row>
    <row r="13991" spans="1:2" x14ac:dyDescent="0.25">
      <c r="A13991">
        <f ca="1">27914.5335945963*(((RANDBETWEEN(3800,4910))))</f>
        <v>134910940.86268413</v>
      </c>
      <c r="B13991">
        <v>201162712.67407244</v>
      </c>
    </row>
    <row r="13992" spans="1:2" x14ac:dyDescent="0.25">
      <c r="A13992">
        <f ca="1">30224.5013695822*(((RANDBETWEEN(3800,4910))))</f>
        <v>139516298.32199135</v>
      </c>
      <c r="B13992">
        <v>145066980.01178735</v>
      </c>
    </row>
    <row r="13993" spans="1:2" x14ac:dyDescent="0.25">
      <c r="A13993">
        <f ca="1">30074.1186043298*(((RANDBETWEEN(3800,4910))))</f>
        <v>117980767.28478591</v>
      </c>
      <c r="B13993">
        <v>163752767.66376337</v>
      </c>
    </row>
    <row r="13994" spans="1:2" x14ac:dyDescent="0.25">
      <c r="A13994">
        <f ca="1">33420.9242629031*(((RANDBETWEEN(3800,4910))))</f>
        <v>128837663.03349157</v>
      </c>
      <c r="B13994">
        <v>184548396.91021445</v>
      </c>
    </row>
    <row r="13995" spans="1:2" x14ac:dyDescent="0.25">
      <c r="A13995">
        <f ca="1">36443.777533869*(((RANDBETWEEN(3800,4910))))</f>
        <v>155432711.18195143</v>
      </c>
      <c r="B13995">
        <v>157290408.75830314</v>
      </c>
    </row>
    <row r="13996" spans="1:2" x14ac:dyDescent="0.25">
      <c r="A13996">
        <f ca="1">30625.6383985306*(((RANDBETWEEN(3800,4910))))</f>
        <v>127249527.5458948</v>
      </c>
      <c r="B13996">
        <v>181643209.27443075</v>
      </c>
    </row>
    <row r="13997" spans="1:2" x14ac:dyDescent="0.25">
      <c r="A13997">
        <f ca="1">33332.0595120004*(((RANDBETWEEN(3800,4910))))</f>
        <v>162460458.06149015</v>
      </c>
      <c r="B13997">
        <v>189870780.86848155</v>
      </c>
    </row>
    <row r="13998" spans="1:2" x14ac:dyDescent="0.25">
      <c r="A13998">
        <f ca="1">29447.7964633027*(((RANDBETWEEN(3800,4910))))</f>
        <v>142380095.90006849</v>
      </c>
      <c r="B13998">
        <v>166959250.40439415</v>
      </c>
    </row>
    <row r="13999" spans="1:2" x14ac:dyDescent="0.25">
      <c r="A13999">
        <f ca="1">41351.7888832179*(((RANDBETWEEN(3800,4910))))</f>
        <v>194973684.58437243</v>
      </c>
      <c r="B13999">
        <v>158309798.68067837</v>
      </c>
    </row>
    <row r="14000" spans="1:2" x14ac:dyDescent="0.25">
      <c r="A14000">
        <f ca="1">32883.1111579903*(((RANDBETWEEN(3800,4910))))</f>
        <v>139720339.31030065</v>
      </c>
      <c r="B14000">
        <v>178067938.61355597</v>
      </c>
    </row>
    <row r="14001" spans="1:2" x14ac:dyDescent="0.25">
      <c r="A14001">
        <f ca="1">33507.4349586446*(((RANDBETWEEN(3800,4910))))</f>
        <v>145254730.54572442</v>
      </c>
      <c r="B14001">
        <v>200418483.35065851</v>
      </c>
    </row>
    <row r="14002" spans="1:2" x14ac:dyDescent="0.25">
      <c r="A14002">
        <f ca="1">28194.2508594474*(((RANDBETWEEN(3800,4910))))</f>
        <v>119966537.40694851</v>
      </c>
      <c r="B14002">
        <v>148240215.90243712</v>
      </c>
    </row>
    <row r="14003" spans="1:2" x14ac:dyDescent="0.25">
      <c r="A14003">
        <f ca="1">40449.8339513827*(((RANDBETWEEN(3800,4910))))</f>
        <v>181538854.77380553</v>
      </c>
      <c r="B14003">
        <v>168981782.84331</v>
      </c>
    </row>
    <row r="14004" spans="1:2" x14ac:dyDescent="0.25">
      <c r="A14004">
        <f ca="1">30411.3971140732*(((RANDBETWEEN(3800,4910))))</f>
        <v>130586539.20783034</v>
      </c>
      <c r="B14004">
        <v>174885419.72529608</v>
      </c>
    </row>
    <row r="14005" spans="1:2" x14ac:dyDescent="0.25">
      <c r="A14005">
        <f ca="1">34386.0504855399*(((RANDBETWEEN(3800,4910))))</f>
        <v>162233386.19077709</v>
      </c>
      <c r="B14005">
        <v>185540483.07814115</v>
      </c>
    </row>
    <row r="14006" spans="1:2" x14ac:dyDescent="0.25">
      <c r="A14006">
        <f ca="1">36962.4088677057*(((RANDBETWEEN(3800,4910))))</f>
        <v>175645366.93933758</v>
      </c>
      <c r="B14006">
        <v>198471107.63758662</v>
      </c>
    </row>
    <row r="14007" spans="1:2" x14ac:dyDescent="0.25">
      <c r="A14007">
        <f ca="1">30851.3501056145*(((RANDBETWEEN(3800,4910))))</f>
        <v>147531156.20504847</v>
      </c>
      <c r="B14007">
        <v>167677647.80087149</v>
      </c>
    </row>
    <row r="14008" spans="1:2" x14ac:dyDescent="0.25">
      <c r="A14008">
        <f ca="1">36543.0379506158*(((RANDBETWEEN(3800,4910))))</f>
        <v>144637344.20853734</v>
      </c>
      <c r="B14008">
        <v>182913557.73873198</v>
      </c>
    </row>
    <row r="14009" spans="1:2" x14ac:dyDescent="0.25">
      <c r="A14009">
        <f ca="1">30060.804857358*(((RANDBETWEEN(3800,4910))))</f>
        <v>119341395.28371111</v>
      </c>
      <c r="B14009">
        <v>147433689.61051688</v>
      </c>
    </row>
    <row r="14010" spans="1:2" x14ac:dyDescent="0.25">
      <c r="A14010">
        <f ca="1">35365.1161696629*(((RANDBETWEEN(3800,4910))))</f>
        <v>139303192.59230202</v>
      </c>
      <c r="B14010">
        <v>184776096.26757663</v>
      </c>
    </row>
    <row r="14011" spans="1:2" x14ac:dyDescent="0.25">
      <c r="A14011">
        <f ca="1">29844.3175865655*(((RANDBETWEEN(3800,4910))))</f>
        <v>120660576.00248432</v>
      </c>
      <c r="B14011">
        <v>182953612.37054926</v>
      </c>
    </row>
    <row r="14012" spans="1:2" x14ac:dyDescent="0.25">
      <c r="A14012">
        <f ca="1">37071.5256826825*(((RANDBETWEEN(3800,4910))))</f>
        <v>148508531.88482609</v>
      </c>
      <c r="B14012">
        <v>198087171.15270805</v>
      </c>
    </row>
    <row r="14013" spans="1:2" x14ac:dyDescent="0.25">
      <c r="A14013">
        <f ca="1">34668.561702027*(((RANDBETWEEN(3800,4910))))</f>
        <v>140927703.31873959</v>
      </c>
      <c r="B14013">
        <v>144446003.70786622</v>
      </c>
    </row>
    <row r="14014" spans="1:2" x14ac:dyDescent="0.25">
      <c r="A14014">
        <f ca="1">28923.5679110083*(((RANDBETWEEN(3800,4910))))</f>
        <v>119541106.17619738</v>
      </c>
      <c r="B14014">
        <v>171221233.92449218</v>
      </c>
    </row>
    <row r="14015" spans="1:2" x14ac:dyDescent="0.25">
      <c r="A14015">
        <f ca="1">34144.7300372857*(((RANDBETWEEN(3800,4910))))</f>
        <v>134564381.07694283</v>
      </c>
      <c r="B14015">
        <v>187446213.35376349</v>
      </c>
    </row>
    <row r="14016" spans="1:2" x14ac:dyDescent="0.25">
      <c r="A14016">
        <f ca="1">31006.3861748339*(((RANDBETWEEN(3800,4910))))</f>
        <v>139931820.80702558</v>
      </c>
      <c r="B14016">
        <v>148609820.99717993</v>
      </c>
    </row>
    <row r="14017" spans="1:2" x14ac:dyDescent="0.25">
      <c r="A14017">
        <f ca="1">30908.9855769211*(((RANDBETWEEN(3800,4910))))</f>
        <v>128055927.24518403</v>
      </c>
      <c r="B14017">
        <v>169754365.98184016</v>
      </c>
    </row>
    <row r="14018" spans="1:2" x14ac:dyDescent="0.25">
      <c r="A14018">
        <f ca="1">37534.4416918018*(((RANDBETWEEN(3800,4910))))</f>
        <v>163462493.56779677</v>
      </c>
      <c r="B14018">
        <v>154545029.40782487</v>
      </c>
    </row>
    <row r="14019" spans="1:2" x14ac:dyDescent="0.25">
      <c r="A14019">
        <f ca="1">41860.397671886*(((RANDBETWEEN(3800,4910))))</f>
        <v>173427627.55462375</v>
      </c>
      <c r="B14019">
        <v>169929672.26455092</v>
      </c>
    </row>
    <row r="14020" spans="1:2" x14ac:dyDescent="0.25">
      <c r="A14020">
        <f ca="1">32779.0711646584*(((RANDBETWEEN(3800,4910))))</f>
        <v>149931471.5071474</v>
      </c>
      <c r="B14020">
        <v>198229948.08911073</v>
      </c>
    </row>
    <row r="14021" spans="1:2" x14ac:dyDescent="0.25">
      <c r="A14021">
        <f ca="1">34310.8271641592*(((RANDBETWEEN(3800,4910))))</f>
        <v>145855326.27484059</v>
      </c>
      <c r="B14021">
        <v>172053859.6825805</v>
      </c>
    </row>
    <row r="14022" spans="1:2" x14ac:dyDescent="0.25">
      <c r="A14022">
        <f ca="1">29103.750961329*(((RANDBETWEEN(3800,4910))))</f>
        <v>115047127.55013345</v>
      </c>
      <c r="B14022">
        <v>199909393.67750323</v>
      </c>
    </row>
    <row r="14023" spans="1:2" x14ac:dyDescent="0.25">
      <c r="A14023">
        <f ca="1">38335.7996953868*(((RANDBETWEEN(3800,4910))))</f>
        <v>179871572.17075488</v>
      </c>
      <c r="B14023">
        <v>165295241.57357252</v>
      </c>
    </row>
    <row r="14024" spans="1:2" x14ac:dyDescent="0.25">
      <c r="A14024">
        <f ca="1">31375.0590032745*(((RANDBETWEEN(3800,4910))))</f>
        <v>119695850.09749234</v>
      </c>
      <c r="B14024">
        <v>147651392.78392887</v>
      </c>
    </row>
    <row r="14025" spans="1:2" x14ac:dyDescent="0.25">
      <c r="A14025">
        <f ca="1">30701.8219451973*(((RANDBETWEEN(3800,4910))))</f>
        <v>139232762.52146977</v>
      </c>
      <c r="B14025">
        <v>200214784.55487913</v>
      </c>
    </row>
    <row r="14026" spans="1:2" x14ac:dyDescent="0.25">
      <c r="A14026">
        <f ca="1">29602.7378937347*(((RANDBETWEEN(3800,4910))))</f>
        <v>131376950.77239454</v>
      </c>
      <c r="B14026">
        <v>168014340.26250604</v>
      </c>
    </row>
    <row r="14027" spans="1:2" x14ac:dyDescent="0.25">
      <c r="A14027">
        <f ca="1">34173.9089995846*(((RANDBETWEEN(3800,4910))))</f>
        <v>164991632.64999464</v>
      </c>
      <c r="B14027">
        <v>185108711.85439169</v>
      </c>
    </row>
    <row r="14028" spans="1:2" x14ac:dyDescent="0.25">
      <c r="A14028">
        <f ca="1">30419.7844754869*(((RANDBETWEEN(3800,4910))))</f>
        <v>136797770.78626448</v>
      </c>
      <c r="B14028">
        <v>148673345.23147553</v>
      </c>
    </row>
    <row r="14029" spans="1:2" x14ac:dyDescent="0.25">
      <c r="A14029">
        <f ca="1">33489.6943870213*(((RANDBETWEEN(3800,4910))))</f>
        <v>142364690.8392275</v>
      </c>
      <c r="B14029">
        <v>184923894.2997196</v>
      </c>
    </row>
    <row r="14030" spans="1:2" x14ac:dyDescent="0.25">
      <c r="A14030">
        <f ca="1">28615.5717854893*(((RANDBETWEEN(3800,4910))))</f>
        <v>138098749.43677154</v>
      </c>
      <c r="B14030">
        <v>168519423.8834098</v>
      </c>
    </row>
    <row r="14031" spans="1:2" x14ac:dyDescent="0.25">
      <c r="A14031">
        <f ca="1">32127.7929023496*(((RANDBETWEEN(3800,4910))))</f>
        <v>146149329.91278812</v>
      </c>
      <c r="B14031">
        <v>155747178.87801173</v>
      </c>
    </row>
    <row r="14032" spans="1:2" x14ac:dyDescent="0.25">
      <c r="A14032">
        <f ca="1">37871.8111806478*(((RANDBETWEEN(3800,4910))))</f>
        <v>183034463.43607083</v>
      </c>
      <c r="B14032">
        <v>189679559.05790675</v>
      </c>
    </row>
    <row r="14033" spans="1:2" x14ac:dyDescent="0.25">
      <c r="A14033">
        <f ca="1">29579.4766834296*(((RANDBETWEEN(3800,4910))))</f>
        <v>138905222.50538525</v>
      </c>
      <c r="B14033">
        <v>168710055.28090471</v>
      </c>
    </row>
    <row r="14034" spans="1:2" x14ac:dyDescent="0.25">
      <c r="A14034">
        <f ca="1">29360.4640765095*(((RANDBETWEEN(3800,4910))))</f>
        <v>117618019.09049705</v>
      </c>
      <c r="B14034">
        <v>186166315.40203336</v>
      </c>
    </row>
    <row r="14035" spans="1:2" x14ac:dyDescent="0.25">
      <c r="A14035">
        <f ca="1">29416.7407075644*(((RANDBETWEEN(3800,4910))))</f>
        <v>129816076.74248186</v>
      </c>
      <c r="B14035">
        <v>182712358.05803555</v>
      </c>
    </row>
    <row r="14036" spans="1:2" x14ac:dyDescent="0.25">
      <c r="A14036">
        <f ca="1">38803.7194357363*(((RANDBETWEEN(3800,4910))))</f>
        <v>169533450.21473178</v>
      </c>
      <c r="B14036">
        <v>171819715.58392954</v>
      </c>
    </row>
    <row r="14037" spans="1:2" x14ac:dyDescent="0.25">
      <c r="A14037">
        <f ca="1">31174.6918472279*(((RANDBETWEEN(3800,4910))))</f>
        <v>126413375.44050921</v>
      </c>
      <c r="B14037">
        <v>185346547.91634333</v>
      </c>
    </row>
    <row r="14038" spans="1:2" x14ac:dyDescent="0.25">
      <c r="A14038">
        <f ca="1">29851.8629652806*(((RANDBETWEEN(3800,4910))))</f>
        <v>136184198.84761018</v>
      </c>
      <c r="B14038">
        <v>199099005.86546513</v>
      </c>
    </row>
    <row r="14039" spans="1:2" x14ac:dyDescent="0.25">
      <c r="A14039">
        <f ca="1">31287.4127794445*(((RANDBETWEEN(3800,4910))))</f>
        <v>149866707.21353912</v>
      </c>
      <c r="B14039">
        <v>187379531.12711179</v>
      </c>
    </row>
    <row r="14040" spans="1:2" x14ac:dyDescent="0.25">
      <c r="A14040">
        <f ca="1">31372.6440014775*(((RANDBETWEEN(3800,4910))))</f>
        <v>131765104.80620569</v>
      </c>
      <c r="B14040">
        <v>170195541.88131091</v>
      </c>
    </row>
    <row r="14041" spans="1:2" x14ac:dyDescent="0.25">
      <c r="A14041">
        <f ca="1">30560.7757326729*(((RANDBETWEEN(3800,4910))))</f>
        <v>118392445.18837486</v>
      </c>
      <c r="B14041">
        <v>194587847.3135272</v>
      </c>
    </row>
    <row r="14042" spans="1:2" x14ac:dyDescent="0.25">
      <c r="A14042">
        <f ca="1">35993.0386174676*(((RANDBETWEEN(3800,4910))))</f>
        <v>165316026.37002882</v>
      </c>
      <c r="B14042">
        <v>156472805.42463374</v>
      </c>
    </row>
    <row r="14043" spans="1:2" x14ac:dyDescent="0.25">
      <c r="A14043">
        <f ca="1">39284.5594941984*(((RANDBETWEEN(3800,4910))))</f>
        <v>162205946.15154535</v>
      </c>
      <c r="B14043">
        <v>147984762.64785749</v>
      </c>
    </row>
    <row r="14044" spans="1:2" x14ac:dyDescent="0.25">
      <c r="A14044">
        <f ca="1">33188.6522164964*(((RANDBETWEEN(3800,4910))))</f>
        <v>130365025.90639782</v>
      </c>
      <c r="B14044">
        <v>145499695.69584221</v>
      </c>
    </row>
    <row r="14045" spans="1:2" x14ac:dyDescent="0.25">
      <c r="A14045">
        <f ca="1">32277.4564722397*(((RANDBETWEEN(3800,4910))))</f>
        <v>155932392.21738997</v>
      </c>
      <c r="B14045">
        <v>203502488.41481236</v>
      </c>
    </row>
    <row r="14046" spans="1:2" x14ac:dyDescent="0.25">
      <c r="A14046">
        <f ca="1">32400.8705945924*(((RANDBETWEEN(3800,4910))))</f>
        <v>158116248.50161102</v>
      </c>
      <c r="B14046">
        <v>152098012.3721486</v>
      </c>
    </row>
    <row r="14047" spans="1:2" x14ac:dyDescent="0.25">
      <c r="A14047">
        <f ca="1">35732.547301642*(((RANDBETWEEN(3800,4910))))</f>
        <v>173517249.69677347</v>
      </c>
      <c r="B14047">
        <v>172517285.15044266</v>
      </c>
    </row>
    <row r="14048" spans="1:2" x14ac:dyDescent="0.25">
      <c r="A14048">
        <f ca="1">41918.6578683268*(((RANDBETWEEN(3800,4910))))</f>
        <v>174884640.62665939</v>
      </c>
      <c r="B14048">
        <v>198094000.80498505</v>
      </c>
    </row>
    <row r="14049" spans="1:2" x14ac:dyDescent="0.25">
      <c r="A14049">
        <f ca="1">35838.8847882667*(((RANDBETWEEN(3800,4910))))</f>
        <v>166865847.5741699</v>
      </c>
      <c r="B14049">
        <v>191346178.0259226</v>
      </c>
    </row>
    <row r="14050" spans="1:2" x14ac:dyDescent="0.25">
      <c r="A14050">
        <f ca="1">35118.6893020758*(((RANDBETWEEN(3800,4910))))</f>
        <v>144548525.16734409</v>
      </c>
      <c r="B14050">
        <v>151508157.43266302</v>
      </c>
    </row>
    <row r="14051" spans="1:2" x14ac:dyDescent="0.25">
      <c r="A14051">
        <f ca="1">39451.4077906617*(((RANDBETWEEN(3800,4910))))</f>
        <v>167747385.92589369</v>
      </c>
      <c r="B14051">
        <v>171224728.20173571</v>
      </c>
    </row>
    <row r="14052" spans="1:2" x14ac:dyDescent="0.25">
      <c r="A14052">
        <f ca="1">31718.0839256782*(((RANDBETWEEN(3800,4910))))</f>
        <v>150787770.98267436</v>
      </c>
      <c r="B14052">
        <v>146898346.12968996</v>
      </c>
    </row>
    <row r="14053" spans="1:2" x14ac:dyDescent="0.25">
      <c r="A14053">
        <f ca="1">32121.2252059236*(((RANDBETWEEN(3800,4910))))</f>
        <v>140305511.6994743</v>
      </c>
      <c r="B14053">
        <v>146191422.48476404</v>
      </c>
    </row>
    <row r="14054" spans="1:2" x14ac:dyDescent="0.25">
      <c r="A14054">
        <f ca="1">34022.0801880908*(((RANDBETWEEN(3800,4910))))</f>
        <v>149969329.46910408</v>
      </c>
      <c r="B14054">
        <v>173610942.29437718</v>
      </c>
    </row>
    <row r="14055" spans="1:2" x14ac:dyDescent="0.25">
      <c r="A14055">
        <f ca="1">39577.6662434678*(((RANDBETWEEN(3800,4910))))</f>
        <v>176516391.44586623</v>
      </c>
      <c r="B14055">
        <v>189707154.74864894</v>
      </c>
    </row>
    <row r="14056" spans="1:2" x14ac:dyDescent="0.25">
      <c r="A14056">
        <f ca="1">37202.9862240582*(((RANDBETWEEN(3800,4910))))</f>
        <v>174519208.37705702</v>
      </c>
      <c r="B14056">
        <v>191288009.8527047</v>
      </c>
    </row>
    <row r="14057" spans="1:2" x14ac:dyDescent="0.25">
      <c r="A14057">
        <f ca="1">31618.0695437255*(((RANDBETWEEN(3800,4910))))</f>
        <v>130076738.10288677</v>
      </c>
      <c r="B14057">
        <v>180249280.19421041</v>
      </c>
    </row>
    <row r="14058" spans="1:2" x14ac:dyDescent="0.25">
      <c r="A14058">
        <f ca="1">29849.3979309296*(((RANDBETWEEN(3800,4910))))</f>
        <v>133844700.3222883</v>
      </c>
      <c r="B14058">
        <v>181450198.29962328</v>
      </c>
    </row>
    <row r="14059" spans="1:2" x14ac:dyDescent="0.25">
      <c r="A14059">
        <f ca="1">38242.8763334047*(((RANDBETWEEN(3800,4910))))</f>
        <v>181844876.96533948</v>
      </c>
      <c r="B14059">
        <v>166535446.46067497</v>
      </c>
    </row>
    <row r="14060" spans="1:2" x14ac:dyDescent="0.25">
      <c r="A14060">
        <f ca="1">31783.822389573*(((RANDBETWEEN(3800,4910))))</f>
        <v>147222665.30850226</v>
      </c>
      <c r="B14060">
        <v>177810569.82450813</v>
      </c>
    </row>
    <row r="14061" spans="1:2" x14ac:dyDescent="0.25">
      <c r="A14061">
        <f ca="1">32106.3936267222*(((RANDBETWEEN(3800,4910))))</f>
        <v>124380168.90992174</v>
      </c>
      <c r="B14061">
        <v>157733016.80618417</v>
      </c>
    </row>
    <row r="14062" spans="1:2" x14ac:dyDescent="0.25">
      <c r="A14062">
        <f ca="1">38572.1953070408*(((RANDBETWEEN(3800,4910))))</f>
        <v>153594481.71263644</v>
      </c>
      <c r="B14062">
        <v>155163693.19271976</v>
      </c>
    </row>
    <row r="14063" spans="1:2" x14ac:dyDescent="0.25">
      <c r="A14063">
        <f ca="1">29696.3653952088*(((RANDBETWEEN(3800,4910))))</f>
        <v>118577587.02306876</v>
      </c>
      <c r="B14063">
        <v>166878533.72819355</v>
      </c>
    </row>
    <row r="14064" spans="1:2" x14ac:dyDescent="0.25">
      <c r="A14064">
        <f ca="1">32288.3427334092*(((RANDBETWEEN(3800,4910))))</f>
        <v>131574996.63864242</v>
      </c>
      <c r="B14064">
        <v>157830634.07583448</v>
      </c>
    </row>
    <row r="14065" spans="1:2" x14ac:dyDescent="0.25">
      <c r="A14065">
        <f ca="1">33085.4668576932*(((RANDBETWEEN(3800,4910))))</f>
        <v>148752258.99218872</v>
      </c>
      <c r="B14065">
        <v>149180832.6021466</v>
      </c>
    </row>
    <row r="14066" spans="1:2" x14ac:dyDescent="0.25">
      <c r="A14066">
        <f ca="1">40719.2109291475*(((RANDBETWEEN(3800,4910))))</f>
        <v>178431582.29152432</v>
      </c>
      <c r="B14066">
        <v>157731542.67465484</v>
      </c>
    </row>
    <row r="14067" spans="1:2" x14ac:dyDescent="0.25">
      <c r="A14067">
        <f ca="1">32868.897911063*(((RANDBETWEEN(3800,4910))))</f>
        <v>143702821.6671676</v>
      </c>
      <c r="B14067">
        <v>146719780.72484326</v>
      </c>
    </row>
    <row r="14068" spans="1:2" x14ac:dyDescent="0.25">
      <c r="A14068">
        <f ca="1">38410.755424641*(((RANDBETWEEN(3800,4910))))</f>
        <v>187982237.04819289</v>
      </c>
      <c r="B14068">
        <v>161851171.16972122</v>
      </c>
    </row>
    <row r="14069" spans="1:2" x14ac:dyDescent="0.25">
      <c r="A14069">
        <f ca="1">31225.2387156546*(((RANDBETWEEN(3800,4910))))</f>
        <v>131895408.33492491</v>
      </c>
      <c r="B14069">
        <v>148265905.74752906</v>
      </c>
    </row>
    <row r="14070" spans="1:2" x14ac:dyDescent="0.25">
      <c r="A14070">
        <f ca="1">30952.913978067*(((RANDBETWEEN(3800,4910))))</f>
        <v>131457025.66485062</v>
      </c>
      <c r="B14070">
        <v>177199016.56097576</v>
      </c>
    </row>
    <row r="14071" spans="1:2" x14ac:dyDescent="0.25">
      <c r="A14071">
        <f ca="1">32563.4658606661*(((RANDBETWEEN(3800,4910))))</f>
        <v>151973695.17172861</v>
      </c>
      <c r="B14071">
        <v>181647312.91626754</v>
      </c>
    </row>
    <row r="14072" spans="1:2" x14ac:dyDescent="0.25">
      <c r="A14072">
        <f ca="1">30048.76377158*(((RANDBETWEEN(3800,4910))))</f>
        <v>136511533.81428805</v>
      </c>
      <c r="B14072">
        <v>144883208.07090795</v>
      </c>
    </row>
    <row r="14073" spans="1:2" x14ac:dyDescent="0.25">
      <c r="A14073">
        <f ca="1">40843.3165085984*(((RANDBETWEEN(3800,4910))))</f>
        <v>176729030.5327051</v>
      </c>
      <c r="B14073">
        <v>143886971.92714298</v>
      </c>
    </row>
    <row r="14074" spans="1:2" x14ac:dyDescent="0.25">
      <c r="A14074">
        <f ca="1">31661.3633433748*(((RANDBETWEEN(3800,4910))))</f>
        <v>130824753.33482471</v>
      </c>
      <c r="B14074">
        <v>149934470.83045769</v>
      </c>
    </row>
    <row r="14075" spans="1:2" x14ac:dyDescent="0.25">
      <c r="A14075">
        <f ca="1">28815.3232698463*(((RANDBETWEEN(3800,4910))))</f>
        <v>115924045.51459183</v>
      </c>
      <c r="B14075">
        <v>142952357.54784995</v>
      </c>
    </row>
    <row r="14076" spans="1:2" x14ac:dyDescent="0.25">
      <c r="A14076">
        <f ca="1">40314.6414478853*(((RANDBETWEEN(3800,4910))))</f>
        <v>184318540.69973153</v>
      </c>
      <c r="B14076">
        <v>164844732.54908285</v>
      </c>
    </row>
    <row r="14077" spans="1:2" x14ac:dyDescent="0.25">
      <c r="A14077">
        <f ca="1">36898.9870617091*(((RANDBETWEEN(3800,4910))))</f>
        <v>162650734.96801376</v>
      </c>
      <c r="B14077">
        <v>184907008.68760151</v>
      </c>
    </row>
    <row r="14078" spans="1:2" x14ac:dyDescent="0.25">
      <c r="A14078">
        <f ca="1">34316.1032383543*(((RANDBETWEEN(3800,4910))))</f>
        <v>153187084.85601354</v>
      </c>
      <c r="B14078">
        <v>164400291.23868886</v>
      </c>
    </row>
    <row r="14079" spans="1:2" x14ac:dyDescent="0.25">
      <c r="A14079">
        <f ca="1">30987.5636002055*(((RANDBETWEEN(3800,4910))))</f>
        <v>123392478.2560183</v>
      </c>
      <c r="B14079">
        <v>148497065.98109871</v>
      </c>
    </row>
    <row r="14080" spans="1:2" x14ac:dyDescent="0.25">
      <c r="A14080">
        <f ca="1">30878.3408553108*(((RANDBETWEEN(3800,4910))))</f>
        <v>137408616.80613306</v>
      </c>
      <c r="B14080">
        <v>143512550.83902973</v>
      </c>
    </row>
    <row r="14081" spans="1:2" x14ac:dyDescent="0.25">
      <c r="A14081">
        <f ca="1">34483.7644765732*(((RANDBETWEEN(3800,4910))))</f>
        <v>146831869.14124888</v>
      </c>
      <c r="B14081">
        <v>177833136.87897769</v>
      </c>
    </row>
    <row r="14082" spans="1:2" x14ac:dyDescent="0.25">
      <c r="A14082">
        <f ca="1">29608.2823043544*(((RANDBETWEEN(3800,4910))))</f>
        <v>139632659.34733537</v>
      </c>
      <c r="B14082">
        <v>150699158.30500826</v>
      </c>
    </row>
    <row r="14083" spans="1:2" x14ac:dyDescent="0.25">
      <c r="A14083">
        <f ca="1">30740.3326635575*(((RANDBETWEEN(3800,4910))))</f>
        <v>150074304.06348771</v>
      </c>
      <c r="B14083">
        <v>180128828.47679022</v>
      </c>
    </row>
    <row r="14084" spans="1:2" x14ac:dyDescent="0.25">
      <c r="A14084">
        <f ca="1">38608.8770341104*(((RANDBETWEEN(3800,4910))))</f>
        <v>161423714.87961569</v>
      </c>
      <c r="B14084">
        <v>145973037.6154477</v>
      </c>
    </row>
    <row r="14085" spans="1:2" x14ac:dyDescent="0.25">
      <c r="A14085">
        <f ca="1">31797.8718135869*(((RANDBETWEEN(3800,4910))))</f>
        <v>138193550.90184858</v>
      </c>
      <c r="B14085">
        <v>200903259.06585032</v>
      </c>
    </row>
    <row r="14086" spans="1:2" x14ac:dyDescent="0.25">
      <c r="A14086">
        <f ca="1">30022.9186528054*(((RANDBETWEEN(3800,4910))))</f>
        <v>128918412.69514681</v>
      </c>
      <c r="B14086">
        <v>175456037.61383104</v>
      </c>
    </row>
    <row r="14087" spans="1:2" x14ac:dyDescent="0.25">
      <c r="A14087">
        <f ca="1">29376.8893014101*(((RANDBETWEEN(3800,4910))))</f>
        <v>120827145.69669966</v>
      </c>
      <c r="B14087">
        <v>162390319.1068165</v>
      </c>
    </row>
    <row r="14088" spans="1:2" x14ac:dyDescent="0.25">
      <c r="A14088">
        <f ca="1">36657.6374858256*(((RANDBETWEEN(3800,4910))))</f>
        <v>164922711.04872978</v>
      </c>
      <c r="B14088">
        <v>176877335.93065634</v>
      </c>
    </row>
    <row r="14089" spans="1:2" x14ac:dyDescent="0.25">
      <c r="A14089">
        <f ca="1">41134.3126896364*(((RANDBETWEEN(3800,4910))))</f>
        <v>179222200.38874564</v>
      </c>
      <c r="B14089">
        <v>157710107.27991247</v>
      </c>
    </row>
    <row r="14090" spans="1:2" x14ac:dyDescent="0.25">
      <c r="A14090">
        <f ca="1">40873.74974879*(((RANDBETWEEN(3800,4910))))</f>
        <v>182583040.12784514</v>
      </c>
      <c r="B14090">
        <v>153743908.34349856</v>
      </c>
    </row>
    <row r="14091" spans="1:2" x14ac:dyDescent="0.25">
      <c r="A14091">
        <f ca="1">31621.8926120914*(((RANDBETWEEN(3800,4910))))</f>
        <v>136037382.01721704</v>
      </c>
      <c r="B14091">
        <v>169698788.99245492</v>
      </c>
    </row>
    <row r="14092" spans="1:2" x14ac:dyDescent="0.25">
      <c r="A14092">
        <f ca="1">29889.3319603597*(((RANDBETWEEN(3800,4910))))</f>
        <v>113579461.44936672</v>
      </c>
      <c r="B14092">
        <v>164147588.0720098</v>
      </c>
    </row>
    <row r="14093" spans="1:2" x14ac:dyDescent="0.25">
      <c r="A14093">
        <f ca="1">41517.3118789028*(((RANDBETWEEN(3800,4910))))</f>
        <v>196709023.68224153</v>
      </c>
      <c r="B14093">
        <v>183489773.90783244</v>
      </c>
    </row>
    <row r="14094" spans="1:2" x14ac:dyDescent="0.25">
      <c r="A14094">
        <f ca="1">38161.7414042486*(((RANDBETWEEN(3800,4910))))</f>
        <v>160851740.01890782</v>
      </c>
      <c r="B14094">
        <v>145270455.56199968</v>
      </c>
    </row>
    <row r="14095" spans="1:2" x14ac:dyDescent="0.25">
      <c r="A14095">
        <f ca="1">32661.6937186272*(((RANDBETWEEN(3800,4910))))</f>
        <v>141261825.33306253</v>
      </c>
      <c r="B14095">
        <v>162150930.00630167</v>
      </c>
    </row>
    <row r="14096" spans="1:2" x14ac:dyDescent="0.25">
      <c r="A14096">
        <f ca="1">34753.9338655641*(((RANDBETWEEN(3800,4910))))</f>
        <v>153021570.81007892</v>
      </c>
      <c r="B14096">
        <v>145713129.49942595</v>
      </c>
    </row>
    <row r="14097" spans="1:2" x14ac:dyDescent="0.25">
      <c r="A14097">
        <f ca="1">28590.3582255975*(((RANDBETWEEN(3800,4910))))</f>
        <v>117020336.21737061</v>
      </c>
      <c r="B14097">
        <v>148768740.8994413</v>
      </c>
    </row>
    <row r="14098" spans="1:2" x14ac:dyDescent="0.25">
      <c r="A14098">
        <f ca="1">30298.0800950877*(((RANDBETWEEN(3800,4910))))</f>
        <v>144279457.41280761</v>
      </c>
      <c r="B14098">
        <v>161558972.88306743</v>
      </c>
    </row>
    <row r="14099" spans="1:2" x14ac:dyDescent="0.25">
      <c r="A14099">
        <f ca="1">36425.1193463568*(((RANDBETWEEN(3800,4910))))</f>
        <v>166389945.17415807</v>
      </c>
      <c r="B14099">
        <v>162031935.68929851</v>
      </c>
    </row>
    <row r="14100" spans="1:2" x14ac:dyDescent="0.25">
      <c r="A14100">
        <f ca="1">40126.4876591231*(((RANDBETWEEN(3800,4910))))</f>
        <v>187872215.22001415</v>
      </c>
      <c r="B14100">
        <v>165873798.66562772</v>
      </c>
    </row>
    <row r="14101" spans="1:2" x14ac:dyDescent="0.25">
      <c r="A14101">
        <f ca="1">31490.9321401575*(((RANDBETWEEN(3800,4910))))</f>
        <v>135064607.94913536</v>
      </c>
      <c r="B14101">
        <v>149973737.25264639</v>
      </c>
    </row>
    <row r="14102" spans="1:2" x14ac:dyDescent="0.25">
      <c r="A14102">
        <f ca="1">40106.9901964978*(((RANDBETWEEN(3800,4910))))</f>
        <v>160588388.746777</v>
      </c>
      <c r="B14102">
        <v>175107949.03881693</v>
      </c>
    </row>
    <row r="14103" spans="1:2" x14ac:dyDescent="0.25">
      <c r="A14103">
        <f ca="1">34692.2243213632*(((RANDBETWEEN(3800,4910))))</f>
        <v>158439388.47566572</v>
      </c>
      <c r="B14103">
        <v>160203169.04817224</v>
      </c>
    </row>
    <row r="14104" spans="1:2" x14ac:dyDescent="0.25">
      <c r="A14104">
        <f ca="1">31324.3063377575*(((RANDBETWEEN(3800,4910))))</f>
        <v>151546994.06207088</v>
      </c>
      <c r="B14104">
        <v>167061447.61525622</v>
      </c>
    </row>
    <row r="14105" spans="1:2" x14ac:dyDescent="0.25">
      <c r="A14105">
        <f ca="1">30684.9669768833*(((RANDBETWEEN(3800,4910))))</f>
        <v>121911373.79915719</v>
      </c>
      <c r="B14105">
        <v>156805140.2384609</v>
      </c>
    </row>
    <row r="14106" spans="1:2" x14ac:dyDescent="0.25">
      <c r="A14106">
        <f ca="1">33309.0777349342*(((RANDBETWEEN(3800,4910))))</f>
        <v>131903947.83033961</v>
      </c>
      <c r="B14106">
        <v>175643406.96927467</v>
      </c>
    </row>
    <row r="14107" spans="1:2" x14ac:dyDescent="0.25">
      <c r="A14107">
        <f ca="1">31259.1411167977*(((RANDBETWEEN(3800,4910))))</f>
        <v>150231432.20732984</v>
      </c>
      <c r="B14107">
        <v>152983727.32179558</v>
      </c>
    </row>
    <row r="14108" spans="1:2" x14ac:dyDescent="0.25">
      <c r="A14108">
        <f ca="1">33292.1800476769*(((RANDBETWEEN(3800,4910))))</f>
        <v>145986209.50906312</v>
      </c>
      <c r="B14108">
        <v>150470051.09585047</v>
      </c>
    </row>
    <row r="14109" spans="1:2" x14ac:dyDescent="0.25">
      <c r="A14109">
        <f ca="1">34817.6841898463*(((RANDBETWEEN(3800,4910))))</f>
        <v>164757281.58635268</v>
      </c>
      <c r="B14109">
        <v>175672189.08907288</v>
      </c>
    </row>
    <row r="14110" spans="1:2" x14ac:dyDescent="0.25">
      <c r="A14110">
        <f ca="1">31428.1251795391*(((RANDBETWEEN(3800,4910))))</f>
        <v>132406691.38139841</v>
      </c>
      <c r="B14110">
        <v>186890423.92409074</v>
      </c>
    </row>
    <row r="14111" spans="1:2" x14ac:dyDescent="0.25">
      <c r="A14111">
        <f ca="1">31243.3350239845*(((RANDBETWEEN(3800,4910))))</f>
        <v>129659840.34953558</v>
      </c>
      <c r="B14111">
        <v>146899645.66758204</v>
      </c>
    </row>
    <row r="14112" spans="1:2" x14ac:dyDescent="0.25">
      <c r="A14112">
        <f ca="1">33442.508778394*(((RANDBETWEEN(3800,4910))))</f>
        <v>153634885.32794216</v>
      </c>
      <c r="B14112">
        <v>154349040.42039472</v>
      </c>
    </row>
    <row r="14113" spans="1:2" x14ac:dyDescent="0.25">
      <c r="A14113">
        <f ca="1">30698.1990234406*(((RANDBETWEEN(3800,4910))))</f>
        <v>125801219.59805954</v>
      </c>
      <c r="B14113">
        <v>203463752.13870972</v>
      </c>
    </row>
    <row r="14114" spans="1:2" x14ac:dyDescent="0.25">
      <c r="A14114">
        <f ca="1">34575.4627425015*(((RANDBETWEEN(3800,4910))))</f>
        <v>150437838.39262393</v>
      </c>
      <c r="B14114">
        <v>154938586.61617219</v>
      </c>
    </row>
    <row r="14115" spans="1:2" x14ac:dyDescent="0.25">
      <c r="A14115">
        <f ca="1">27470.474874546*(((RANDBETWEEN(3800,4910))))</f>
        <v>116117697.29470597</v>
      </c>
      <c r="B14115">
        <v>158352909.31577399</v>
      </c>
    </row>
    <row r="14116" spans="1:2" x14ac:dyDescent="0.25">
      <c r="A14116">
        <f ca="1">32031.5689119865*(((RANDBETWEEN(3800,4910))))</f>
        <v>139817798.30082124</v>
      </c>
      <c r="B14116">
        <v>171471987.73603263</v>
      </c>
    </row>
    <row r="14117" spans="1:2" x14ac:dyDescent="0.25">
      <c r="A14117">
        <f ca="1">41177.9753952335*(((RANDBETWEEN(3800,4910))))</f>
        <v>180071286.40335602</v>
      </c>
      <c r="B14117">
        <v>163994520.14125746</v>
      </c>
    </row>
    <row r="14118" spans="1:2" x14ac:dyDescent="0.25">
      <c r="A14118">
        <f ca="1">34058.9558686341*(((RANDBETWEEN(3800,4910))))</f>
        <v>154491423.82012439</v>
      </c>
      <c r="B14118">
        <v>186285518.23517737</v>
      </c>
    </row>
    <row r="14119" spans="1:2" x14ac:dyDescent="0.25">
      <c r="A14119">
        <f ca="1">28354.5600880227*(((RANDBETWEEN(3800,4910))))</f>
        <v>127737293.19654213</v>
      </c>
      <c r="B14119">
        <v>143563155.07691526</v>
      </c>
    </row>
    <row r="14120" spans="1:2" x14ac:dyDescent="0.25">
      <c r="A14120">
        <f ca="1">37509.6390688264*(((RANDBETWEEN(3800,4910))))</f>
        <v>182109297.67915204</v>
      </c>
      <c r="B14120">
        <v>158694556.53759843</v>
      </c>
    </row>
    <row r="14121" spans="1:2" x14ac:dyDescent="0.25">
      <c r="A14121">
        <f ca="1">31614.4316933956*(((RANDBETWEEN(3800,4910))))</f>
        <v>146943878.51090258</v>
      </c>
      <c r="B14121">
        <v>155326048.49408528</v>
      </c>
    </row>
    <row r="14122" spans="1:2" x14ac:dyDescent="0.25">
      <c r="A14122">
        <f ca="1">27398.7794291327*(((RANDBETWEEN(3800,4910))))</f>
        <v>107184025.12676713</v>
      </c>
      <c r="B14122">
        <v>143704952.74237728</v>
      </c>
    </row>
    <row r="14123" spans="1:2" x14ac:dyDescent="0.25">
      <c r="A14123">
        <f ca="1">35893.0338375341*(((RANDBETWEEN(3800,4910))))</f>
        <v>163313303.96078002</v>
      </c>
      <c r="B14123">
        <v>188719609.44052479</v>
      </c>
    </row>
    <row r="14124" spans="1:2" x14ac:dyDescent="0.25">
      <c r="A14124">
        <f ca="1">30592.1619418006*(((RANDBETWEEN(3800,4910))))</f>
        <v>127722276.10701729</v>
      </c>
      <c r="B14124">
        <v>189873392.87331086</v>
      </c>
    </row>
    <row r="14125" spans="1:2" x14ac:dyDescent="0.25">
      <c r="A14125">
        <f ca="1">30171.5629460951*(((RANDBETWEEN(3800,4910))))</f>
        <v>143013208.36449066</v>
      </c>
      <c r="B14125">
        <v>184834616.18826145</v>
      </c>
    </row>
    <row r="14126" spans="1:2" x14ac:dyDescent="0.25">
      <c r="A14126">
        <f ca="1">30861.4313305284*(((RANDBETWEEN(3800,4910))))</f>
        <v>132735016.15260267</v>
      </c>
      <c r="B14126">
        <v>152655968.26615217</v>
      </c>
    </row>
    <row r="14127" spans="1:2" x14ac:dyDescent="0.25">
      <c r="A14127">
        <f ca="1">33870.3746294388*(((RANDBETWEEN(3800,4910))))</f>
        <v>153161834.07432246</v>
      </c>
      <c r="B14127">
        <v>165981890.58044562</v>
      </c>
    </row>
    <row r="14128" spans="1:2" x14ac:dyDescent="0.25">
      <c r="A14128">
        <f ca="1">29354.384122358*(((RANDBETWEEN(3800,4910))))</f>
        <v>134912749.42635742</v>
      </c>
      <c r="B14128">
        <v>152601072.53344187</v>
      </c>
    </row>
    <row r="14129" spans="1:2" x14ac:dyDescent="0.25">
      <c r="A14129">
        <f ca="1">38937.4374986998*(((RANDBETWEEN(3800,4910))))</f>
        <v>173660971.24420092</v>
      </c>
      <c r="B14129">
        <v>195231775.93525118</v>
      </c>
    </row>
    <row r="14130" spans="1:2" x14ac:dyDescent="0.25">
      <c r="A14130">
        <f ca="1">40056.9363041291*(((RANDBETWEEN(3800,4910))))</f>
        <v>183300540.52769476</v>
      </c>
      <c r="B14130">
        <v>146138339.31533208</v>
      </c>
    </row>
    <row r="14131" spans="1:2" x14ac:dyDescent="0.25">
      <c r="A14131">
        <f ca="1">27366.812598686*(((RANDBETWEEN(3800,4910))))</f>
        <v>122521220.00431743</v>
      </c>
      <c r="B14131">
        <v>179842228.16209805</v>
      </c>
    </row>
    <row r="14132" spans="1:2" x14ac:dyDescent="0.25">
      <c r="A14132">
        <f ca="1">35496.8614387204*(((RANDBETWEEN(3800,4910))))</f>
        <v>156363674.6375632</v>
      </c>
      <c r="B14132">
        <v>177933922.20743936</v>
      </c>
    </row>
    <row r="14133" spans="1:2" x14ac:dyDescent="0.25">
      <c r="A14133">
        <f ca="1">31457.6185104334*(((RANDBETWEEN(3800,4910))))</f>
        <v>140741385.21567911</v>
      </c>
      <c r="B14133">
        <v>156826319.69409612</v>
      </c>
    </row>
    <row r="14134" spans="1:2" x14ac:dyDescent="0.25">
      <c r="A14134">
        <f ca="1">29910.6368452807*(((RANDBETWEEN(3800,4910))))</f>
        <v>143451414.30996606</v>
      </c>
      <c r="B14134">
        <v>164258126.15934721</v>
      </c>
    </row>
    <row r="14135" spans="1:2" x14ac:dyDescent="0.25">
      <c r="A14135">
        <f ca="1">38551.7608781589*(((RANDBETWEEN(3800,4910))))</f>
        <v>163999190.7756879</v>
      </c>
      <c r="B14135">
        <v>160613560.00149626</v>
      </c>
    </row>
    <row r="14136" spans="1:2" x14ac:dyDescent="0.25">
      <c r="A14136">
        <f ca="1">29952.1196112134*(((RANDBETWEEN(3800,4910))))</f>
        <v>139516973.14903194</v>
      </c>
      <c r="B14136">
        <v>155175208.78871453</v>
      </c>
    </row>
    <row r="14137" spans="1:2" x14ac:dyDescent="0.25">
      <c r="A14137">
        <f ca="1">34964.2948195839*(((RANDBETWEEN(3800,4910))))</f>
        <v>171290080.32114136</v>
      </c>
      <c r="B14137">
        <v>146463357.65172306</v>
      </c>
    </row>
    <row r="14138" spans="1:2" x14ac:dyDescent="0.25">
      <c r="A14138">
        <f ca="1">27484.3442311786*(((RANDBETWEEN(3800,4910))))</f>
        <v>128132012.80575444</v>
      </c>
      <c r="B14138">
        <v>155460140.06019041</v>
      </c>
    </row>
    <row r="14139" spans="1:2" x14ac:dyDescent="0.25">
      <c r="A14139">
        <f ca="1">31341.2305406001*(((RANDBETWEEN(3800,4910))))</f>
        <v>125333580.9318599</v>
      </c>
      <c r="B14139">
        <v>170405397.78619325</v>
      </c>
    </row>
    <row r="14140" spans="1:2" x14ac:dyDescent="0.25">
      <c r="A14140">
        <f ca="1">35943.4032845831*(((RANDBETWEEN(3800,4910))))</f>
        <v>158618238.69486505</v>
      </c>
      <c r="B14140">
        <v>193175380.00451431</v>
      </c>
    </row>
    <row r="14141" spans="1:2" x14ac:dyDescent="0.25">
      <c r="A14141">
        <f ca="1">28771.9660630896*(((RANDBETWEEN(3800,4910))))</f>
        <v>115576987.67543103</v>
      </c>
      <c r="B14141">
        <v>193347815.39321786</v>
      </c>
    </row>
    <row r="14142" spans="1:2" x14ac:dyDescent="0.25">
      <c r="A14142">
        <f ca="1">37354.4968052976*(((RANDBETWEEN(3800,4910))))</f>
        <v>150389204.13812846</v>
      </c>
      <c r="B14142">
        <v>177636635.46029657</v>
      </c>
    </row>
    <row r="14143" spans="1:2" x14ac:dyDescent="0.25">
      <c r="A14143">
        <f ca="1">37046.7270897654*(((RANDBETWEEN(3800,4910))))</f>
        <v>165339543.00162297</v>
      </c>
      <c r="B14143">
        <v>202360436.58772832</v>
      </c>
    </row>
    <row r="14144" spans="1:2" x14ac:dyDescent="0.25">
      <c r="A14144">
        <f ca="1">32679.5863120541*(((RANDBETWEEN(3800,4910))))</f>
        <v>157580965.19672492</v>
      </c>
      <c r="B14144">
        <v>180057950.66761762</v>
      </c>
    </row>
    <row r="14145" spans="1:2" x14ac:dyDescent="0.25">
      <c r="A14145">
        <f ca="1">39162.4501623628*(((RANDBETWEEN(3800,4910))))</f>
        <v>178776584.99118617</v>
      </c>
      <c r="B14145">
        <v>159384149.3201699</v>
      </c>
    </row>
    <row r="14146" spans="1:2" x14ac:dyDescent="0.25">
      <c r="A14146">
        <f ca="1">37536.8658264169*(((RANDBETWEEN(3800,4910))))</f>
        <v>159419069.16479275</v>
      </c>
      <c r="B14146">
        <v>184965784.54094106</v>
      </c>
    </row>
    <row r="14147" spans="1:2" x14ac:dyDescent="0.25">
      <c r="A14147">
        <f ca="1">30331.6941047834*(((RANDBETWEEN(3800,4910))))</f>
        <v>123055682.98310621</v>
      </c>
      <c r="B14147">
        <v>188900305.50373134</v>
      </c>
    </row>
    <row r="14148" spans="1:2" x14ac:dyDescent="0.25">
      <c r="A14148">
        <f ca="1">30347.4874021934*(((RANDBETWEEN(3800,4910))))</f>
        <v>131647400.35071483</v>
      </c>
      <c r="B14148">
        <v>192996947.68236881</v>
      </c>
    </row>
    <row r="14149" spans="1:2" x14ac:dyDescent="0.25">
      <c r="A14149">
        <f ca="1">32069.2492704802*(((RANDBETWEEN(3800,4910))))</f>
        <v>154702058.48079661</v>
      </c>
      <c r="B14149">
        <v>143476503.57205063</v>
      </c>
    </row>
    <row r="14150" spans="1:2" x14ac:dyDescent="0.25">
      <c r="A14150">
        <f ca="1">30314.2697531915*(((RANDBETWEEN(3800,4910))))</f>
        <v>127562447.12142971</v>
      </c>
      <c r="B14150">
        <v>201306805.21268058</v>
      </c>
    </row>
    <row r="14151" spans="1:2" x14ac:dyDescent="0.25">
      <c r="A14151">
        <f ca="1">30740.7145003203*(((RANDBETWEEN(3800,4910))))</f>
        <v>127666187.31983052</v>
      </c>
      <c r="B14151">
        <v>145004882.04459649</v>
      </c>
    </row>
    <row r="14152" spans="1:2" x14ac:dyDescent="0.25">
      <c r="A14152">
        <f ca="1">38412.4029742772*(((RANDBETWEEN(3800,4910))))</f>
        <v>150077258.42050096</v>
      </c>
      <c r="B14152">
        <v>176140970.77546373</v>
      </c>
    </row>
    <row r="14153" spans="1:2" x14ac:dyDescent="0.25">
      <c r="A14153">
        <f ca="1">34595.4337548707*(((RANDBETWEEN(3800,4910))))</f>
        <v>132223747.81111567</v>
      </c>
      <c r="B14153">
        <v>172809113.89946839</v>
      </c>
    </row>
    <row r="14154" spans="1:2" x14ac:dyDescent="0.25">
      <c r="A14154">
        <f ca="1">34006.9769973912*(((RANDBETWEEN(3800,4910))))</f>
        <v>144597666.19290718</v>
      </c>
      <c r="B14154">
        <v>170018749.44773322</v>
      </c>
    </row>
    <row r="14155" spans="1:2" x14ac:dyDescent="0.25">
      <c r="A14155">
        <f ca="1">30183.0500470531*(((RANDBETWEEN(3800,4910))))</f>
        <v>125199291.59517626</v>
      </c>
      <c r="B14155">
        <v>148028483.0596461</v>
      </c>
    </row>
    <row r="14156" spans="1:2" x14ac:dyDescent="0.25">
      <c r="A14156">
        <f ca="1">33207.7418292117*(((RANDBETWEEN(3800,4910))))</f>
        <v>137978167.30037463</v>
      </c>
      <c r="B14156">
        <v>157686183.5154869</v>
      </c>
    </row>
    <row r="14157" spans="1:2" x14ac:dyDescent="0.25">
      <c r="A14157">
        <f ca="1">27767.1614209277*(((RANDBETWEEN(3800,4910))))</f>
        <v>127256900.79211156</v>
      </c>
      <c r="B14157">
        <v>174727612.54188055</v>
      </c>
    </row>
    <row r="14158" spans="1:2" x14ac:dyDescent="0.25">
      <c r="A14158">
        <f ca="1">32189.0390014477*(((RANDBETWEEN(3800,4910))))</f>
        <v>148809927.30369258</v>
      </c>
      <c r="B14158">
        <v>150705344.64680439</v>
      </c>
    </row>
    <row r="14159" spans="1:2" x14ac:dyDescent="0.25">
      <c r="A14159">
        <f ca="1">33344.8447603715*(((RANDBETWEEN(3800,4910))))</f>
        <v>131145274.44254129</v>
      </c>
      <c r="B14159">
        <v>156000940.16722125</v>
      </c>
    </row>
    <row r="14160" spans="1:2" x14ac:dyDescent="0.25">
      <c r="A14160">
        <f ca="1">31308.23902291*(((RANDBETWEEN(3800,4910))))</f>
        <v>152815514.67082363</v>
      </c>
      <c r="B14160">
        <v>145717847.42230779</v>
      </c>
    </row>
    <row r="14161" spans="1:2" x14ac:dyDescent="0.25">
      <c r="A14161">
        <f ca="1">34662.0671476117*(((RANDBETWEEN(3800,4910))))</f>
        <v>157712405.52163306</v>
      </c>
      <c r="B14161">
        <v>195328958.85499629</v>
      </c>
    </row>
    <row r="14162" spans="1:2" x14ac:dyDescent="0.25">
      <c r="A14162">
        <f ca="1">29203.3012484679*(((RANDBETWEEN(3800,4910))))</f>
        <v>125019332.64469104</v>
      </c>
      <c r="B14162">
        <v>197450272.66392261</v>
      </c>
    </row>
    <row r="14163" spans="1:2" x14ac:dyDescent="0.25">
      <c r="A14163">
        <f ca="1">32411.4651001089*(((RANDBETWEEN(3800,4910))))</f>
        <v>135868861.69965667</v>
      </c>
      <c r="B14163">
        <v>157576206.95476466</v>
      </c>
    </row>
    <row r="14164" spans="1:2" x14ac:dyDescent="0.25">
      <c r="A14164">
        <f ca="1">31688.235609679*(((RANDBETWEEN(3800,4910))))</f>
        <v>140790830.81380364</v>
      </c>
      <c r="B14164">
        <v>203181154.93763298</v>
      </c>
    </row>
    <row r="14165" spans="1:2" x14ac:dyDescent="0.25">
      <c r="A14165">
        <f ca="1">31067.8683487547*(((RANDBETWEEN(3800,4910))))</f>
        <v>139681136.09600094</v>
      </c>
      <c r="B14165">
        <v>146237093.93480587</v>
      </c>
    </row>
    <row r="14166" spans="1:2" x14ac:dyDescent="0.25">
      <c r="A14166">
        <f ca="1">34906.0421770312*(((RANDBETWEEN(3800,4910))))</f>
        <v>146640283.18570822</v>
      </c>
      <c r="B14166">
        <v>184193328.81682098</v>
      </c>
    </row>
    <row r="14167" spans="1:2" x14ac:dyDescent="0.25">
      <c r="A14167">
        <f ca="1">30854.0324815974*(((RANDBETWEEN(3800,4910))))</f>
        <v>149364371.24341285</v>
      </c>
      <c r="B14167">
        <v>193819711.07467896</v>
      </c>
    </row>
    <row r="14168" spans="1:2" x14ac:dyDescent="0.25">
      <c r="A14168">
        <f ca="1">35074.6245036131*(((RANDBETWEEN(3800,4910))))</f>
        <v>167235809.6332272</v>
      </c>
      <c r="B14168">
        <v>144370788.37441543</v>
      </c>
    </row>
    <row r="14169" spans="1:2" x14ac:dyDescent="0.25">
      <c r="A14169">
        <f ca="1">33022.7590178886*(((RANDBETWEEN(3800,4910))))</f>
        <v>127335758.77297859</v>
      </c>
      <c r="B14169">
        <v>200167869.24806038</v>
      </c>
    </row>
    <row r="14170" spans="1:2" x14ac:dyDescent="0.25">
      <c r="A14170">
        <f ca="1">29487.731169184*(((RANDBETWEEN(3800,4910))))</f>
        <v>116712439.96763009</v>
      </c>
      <c r="B14170">
        <v>152644728.98082045</v>
      </c>
    </row>
    <row r="14171" spans="1:2" x14ac:dyDescent="0.25">
      <c r="A14171">
        <f ca="1">36045.8914798759*(((RANDBETWEEN(3800,4910))))</f>
        <v>170497066.69981283</v>
      </c>
      <c r="B14171">
        <v>150176918.37330469</v>
      </c>
    </row>
    <row r="14172" spans="1:2" x14ac:dyDescent="0.25">
      <c r="A14172">
        <f ca="1">32135.040386188*(((RANDBETWEEN(3800,4910))))</f>
        <v>141522717.8607721</v>
      </c>
      <c r="B14172">
        <v>177816206.72538075</v>
      </c>
    </row>
    <row r="14173" spans="1:2" x14ac:dyDescent="0.25">
      <c r="A14173">
        <f ca="1">31929.697953983*(((RANDBETWEEN(3800,4910))))</f>
        <v>142981187.43793571</v>
      </c>
      <c r="B14173">
        <v>185624527.4197351</v>
      </c>
    </row>
    <row r="14174" spans="1:2" x14ac:dyDescent="0.25">
      <c r="A14174">
        <f ca="1">36951.0437761858*(((RANDBETWEEN(3800,4910))))</f>
        <v>172598325.4785639</v>
      </c>
      <c r="B14174">
        <v>145965196.19311729</v>
      </c>
    </row>
    <row r="14175" spans="1:2" x14ac:dyDescent="0.25">
      <c r="A14175">
        <f ca="1">37066.4893527267*(((RANDBETWEEN(3800,4910))))</f>
        <v>162314156.87559006</v>
      </c>
      <c r="B14175">
        <v>192122550.46779561</v>
      </c>
    </row>
    <row r="14176" spans="1:2" x14ac:dyDescent="0.25">
      <c r="A14176">
        <f ca="1">30956.9834128783*(((RANDBETWEEN(3800,4910))))</f>
        <v>136953694.61857376</v>
      </c>
      <c r="B14176">
        <v>200607994.80202436</v>
      </c>
    </row>
    <row r="14177" spans="1:2" x14ac:dyDescent="0.25">
      <c r="A14177">
        <f ca="1">41669.5321745839*(((RANDBETWEEN(3800,4910))))</f>
        <v>158885926.18168846</v>
      </c>
      <c r="B14177">
        <v>152000284.28618407</v>
      </c>
    </row>
    <row r="14178" spans="1:2" x14ac:dyDescent="0.25">
      <c r="A14178">
        <f ca="1">39910.3455630134*(((RANDBETWEEN(3800,4910))))</f>
        <v>170297444.51737803</v>
      </c>
      <c r="B14178">
        <v>149245078.20165384</v>
      </c>
    </row>
    <row r="14179" spans="1:2" x14ac:dyDescent="0.25">
      <c r="A14179">
        <f ca="1">30887.3428068764*(((RANDBETWEEN(3800,4910))))</f>
        <v>127502951.1067858</v>
      </c>
      <c r="B14179">
        <v>143161849.19808707</v>
      </c>
    </row>
    <row r="14180" spans="1:2" x14ac:dyDescent="0.25">
      <c r="A14180">
        <f ca="1">31433.6241338357*(((RANDBETWEEN(3800,4910))))</f>
        <v>146449254.83954069</v>
      </c>
      <c r="B14180">
        <v>169253652.65361652</v>
      </c>
    </row>
    <row r="14181" spans="1:2" x14ac:dyDescent="0.25">
      <c r="A14181">
        <f ca="1">31070.1065625744*(((RANDBETWEEN(3800,4910))))</f>
        <v>141648615.81877664</v>
      </c>
      <c r="B14181">
        <v>151706327.14257896</v>
      </c>
    </row>
    <row r="14182" spans="1:2" x14ac:dyDescent="0.25">
      <c r="A14182">
        <f ca="1">30680.7477938983*(((RANDBETWEEN(3800,4910))))</f>
        <v>123060479.40132599</v>
      </c>
      <c r="B14182">
        <v>195362703.2398383</v>
      </c>
    </row>
    <row r="14183" spans="1:2" x14ac:dyDescent="0.25">
      <c r="A14183">
        <f ca="1">30212.6841377373*(((RANDBETWEEN(3800,4910))))</f>
        <v>145111521.91355264</v>
      </c>
      <c r="B14183">
        <v>160895309.26940411</v>
      </c>
    </row>
    <row r="14184" spans="1:2" x14ac:dyDescent="0.25">
      <c r="A14184">
        <f ca="1">31207.7877257084*(((RANDBETWEEN(3800,4910))))</f>
        <v>133850201.55556321</v>
      </c>
      <c r="B14184">
        <v>152547027.37072194</v>
      </c>
    </row>
    <row r="14185" spans="1:2" x14ac:dyDescent="0.25">
      <c r="A14185">
        <f ca="1">30410.9934674524*(((RANDBETWEEN(3800,4910))))</f>
        <v>127847816.5371701</v>
      </c>
      <c r="B14185">
        <v>158984626.45728263</v>
      </c>
    </row>
    <row r="14186" spans="1:2" x14ac:dyDescent="0.25">
      <c r="A14186">
        <f ca="1">33524.5049949106*(((RANDBETWEEN(3800,4910))))</f>
        <v>144825861.57801387</v>
      </c>
      <c r="B14186">
        <v>185268812.50062767</v>
      </c>
    </row>
    <row r="14187" spans="1:2" x14ac:dyDescent="0.25">
      <c r="A14187">
        <f ca="1">29647.8879597162*(((RANDBETWEEN(3800,4910))))</f>
        <v>115804650.3706513</v>
      </c>
      <c r="B14187">
        <v>147248352.94491726</v>
      </c>
    </row>
    <row r="14188" spans="1:2" x14ac:dyDescent="0.25">
      <c r="A14188">
        <f ca="1">38666.3953433534*(((RANDBETWEEN(3800,4910))))</f>
        <v>161238868.58178377</v>
      </c>
      <c r="B14188">
        <v>199326678.05255938</v>
      </c>
    </row>
    <row r="14189" spans="1:2" x14ac:dyDescent="0.25">
      <c r="A14189">
        <f ca="1">31781.8193777598*(((RANDBETWEEN(3800,4910))))</f>
        <v>133102259.5540581</v>
      </c>
      <c r="B14189">
        <v>148640304.13505524</v>
      </c>
    </row>
    <row r="14190" spans="1:2" x14ac:dyDescent="0.25">
      <c r="A14190">
        <f ca="1">31561.4091265504*(((RANDBETWEEN(3800,4910))))</f>
        <v>121511425.13721895</v>
      </c>
      <c r="B14190">
        <v>167077899.2205916</v>
      </c>
    </row>
    <row r="14191" spans="1:2" x14ac:dyDescent="0.25">
      <c r="A14191">
        <f ca="1">37987.231719385*(((RANDBETWEEN(3800,4910))))</f>
        <v>151189182.2431525</v>
      </c>
      <c r="B14191">
        <v>152842874.99914846</v>
      </c>
    </row>
    <row r="14192" spans="1:2" x14ac:dyDescent="0.25">
      <c r="A14192">
        <f ca="1">34901.1467796391*(((RANDBETWEEN(3800,4910))))</f>
        <v>158939822.43447646</v>
      </c>
      <c r="B14192">
        <v>152924164.5328843</v>
      </c>
    </row>
    <row r="14193" spans="1:2" x14ac:dyDescent="0.25">
      <c r="A14193">
        <f ca="1">30472.3585474216*(((RANDBETWEEN(3800,4910))))</f>
        <v>128440991.27738208</v>
      </c>
      <c r="B14193">
        <v>156287642.03550181</v>
      </c>
    </row>
    <row r="14194" spans="1:2" x14ac:dyDescent="0.25">
      <c r="A14194">
        <f ca="1">29945.5277288588*(((RANDBETWEEN(3800,4910))))</f>
        <v>116697721.55936271</v>
      </c>
      <c r="B14194">
        <v>165076930.15243912</v>
      </c>
    </row>
    <row r="14195" spans="1:2" x14ac:dyDescent="0.25">
      <c r="A14195">
        <f ca="1">34268.6547488399*(((RANDBETWEEN(3800,4910))))</f>
        <v>148897304.88370955</v>
      </c>
      <c r="B14195">
        <v>156796999.12608257</v>
      </c>
    </row>
    <row r="14196" spans="1:2" x14ac:dyDescent="0.25">
      <c r="A14196">
        <f ca="1">29440.0618482776*(((RANDBETWEEN(3800,4910))))</f>
        <v>122176256.6703521</v>
      </c>
      <c r="B14196">
        <v>176409170.27635464</v>
      </c>
    </row>
    <row r="14197" spans="1:2" x14ac:dyDescent="0.25">
      <c r="A14197">
        <f ca="1">28301.294393137*(((RANDBETWEEN(3800,4910))))</f>
        <v>125063419.92327255</v>
      </c>
      <c r="B14197">
        <v>186771609.7789878</v>
      </c>
    </row>
    <row r="14198" spans="1:2" x14ac:dyDescent="0.25">
      <c r="A14198">
        <f ca="1">29714.4928177947*(((RANDBETWEEN(3800,4910))))</f>
        <v>144858152.48674935</v>
      </c>
      <c r="B14198">
        <v>172205913.53030628</v>
      </c>
    </row>
    <row r="14199" spans="1:2" x14ac:dyDescent="0.25">
      <c r="A14199">
        <f ca="1">31233.9725749428*(((RANDBETWEEN(3800,4910))))</f>
        <v>121687557.15197723</v>
      </c>
      <c r="B14199">
        <v>171384949.24396831</v>
      </c>
    </row>
    <row r="14200" spans="1:2" x14ac:dyDescent="0.25">
      <c r="A14200">
        <f ca="1">37157.8111020948*(((RANDBETWEEN(3800,4910))))</f>
        <v>174864659.04645813</v>
      </c>
      <c r="B14200">
        <v>146429283.83619732</v>
      </c>
    </row>
    <row r="14201" spans="1:2" x14ac:dyDescent="0.25">
      <c r="A14201">
        <f ca="1">34502.2107737618*(((RANDBETWEEN(3800,4910))))</f>
        <v>132799009.26820908</v>
      </c>
      <c r="B14201">
        <v>178172757.74912584</v>
      </c>
    </row>
    <row r="14202" spans="1:2" x14ac:dyDescent="0.25">
      <c r="A14202">
        <f ca="1">40146.4264774308*(((RANDBETWEEN(3800,4910))))</f>
        <v>161147755.88040727</v>
      </c>
      <c r="B14202">
        <v>145817351.60938326</v>
      </c>
    </row>
    <row r="14203" spans="1:2" x14ac:dyDescent="0.25">
      <c r="A14203">
        <f ca="1">32522.5565666681*(((RANDBETWEEN(3800,4910))))</f>
        <v>156205839.18970671</v>
      </c>
      <c r="B14203">
        <v>143333270.19834185</v>
      </c>
    </row>
    <row r="14204" spans="1:2" x14ac:dyDescent="0.25">
      <c r="A14204">
        <f ca="1">30454.9362156964*(((RANDBETWEEN(3800,4910))))</f>
        <v>125108877.97408099</v>
      </c>
      <c r="B14204">
        <v>145085254.37783825</v>
      </c>
    </row>
    <row r="14205" spans="1:2" x14ac:dyDescent="0.25">
      <c r="A14205">
        <f ca="1">35831.046115381*(((RANDBETWEEN(3800,4910))))</f>
        <v>170018313.81748286</v>
      </c>
      <c r="B14205">
        <v>158091546.88515216</v>
      </c>
    </row>
    <row r="14206" spans="1:2" x14ac:dyDescent="0.25">
      <c r="A14206">
        <f ca="1">31797.2671180677*(((RANDBETWEEN(3800,4910))))</f>
        <v>128492756.42411163</v>
      </c>
      <c r="B14206">
        <v>186504905.82355434</v>
      </c>
    </row>
    <row r="14207" spans="1:2" x14ac:dyDescent="0.25">
      <c r="A14207">
        <f ca="1">32008.8804041956*(((RANDBETWEEN(3800,4910))))</f>
        <v>134213235.53479207</v>
      </c>
      <c r="B14207">
        <v>144498724.49201578</v>
      </c>
    </row>
    <row r="14208" spans="1:2" x14ac:dyDescent="0.25">
      <c r="A14208">
        <f ca="1">33240.5340310575*(((RANDBETWEEN(3800,4910))))</f>
        <v>136485632.73152223</v>
      </c>
      <c r="B14208">
        <v>145127992.98995709</v>
      </c>
    </row>
    <row r="14209" spans="1:2" x14ac:dyDescent="0.25">
      <c r="A14209">
        <f ca="1">33395.6832847436*(((RANDBETWEEN(3800,4910))))</f>
        <v>160165697.03363016</v>
      </c>
      <c r="B14209">
        <v>179224678.85885653</v>
      </c>
    </row>
    <row r="14210" spans="1:2" x14ac:dyDescent="0.25">
      <c r="A14210">
        <f ca="1">31610.5706504328*(((RANDBETWEEN(3800,4910))))</f>
        <v>148822566.62223786</v>
      </c>
      <c r="B14210">
        <v>198321717.60404357</v>
      </c>
    </row>
    <row r="14211" spans="1:2" x14ac:dyDescent="0.25">
      <c r="A14211">
        <f ca="1">39279.2979200809*(((RANDBETWEEN(3800,4910))))</f>
        <v>160023859.72640961</v>
      </c>
      <c r="B14211">
        <v>142986617.12252349</v>
      </c>
    </row>
    <row r="14212" spans="1:2" x14ac:dyDescent="0.25">
      <c r="A14212">
        <f ca="1">33089.6984631449*(((RANDBETWEEN(3800,4910))))</f>
        <v>138678926.25904024</v>
      </c>
      <c r="B14212">
        <v>164439765.56820554</v>
      </c>
    </row>
    <row r="14213" spans="1:2" x14ac:dyDescent="0.25">
      <c r="A14213">
        <f ca="1">35547.8078308624*(((RANDBETWEEN(3800,4910))))</f>
        <v>165972714.76229641</v>
      </c>
      <c r="B14213">
        <v>180915620.28836519</v>
      </c>
    </row>
    <row r="14214" spans="1:2" x14ac:dyDescent="0.25">
      <c r="A14214">
        <f ca="1">31142.3881643242*(((RANDBETWEEN(3800,4910))))</f>
        <v>136279090.60708264</v>
      </c>
      <c r="B14214">
        <v>148817273.81975362</v>
      </c>
    </row>
    <row r="14215" spans="1:2" x14ac:dyDescent="0.25">
      <c r="A14215">
        <f ca="1">39771.5733153112*(((RANDBETWEEN(3800,4910))))</f>
        <v>167517866.80409071</v>
      </c>
      <c r="B14215">
        <v>153895906.14863306</v>
      </c>
    </row>
    <row r="14216" spans="1:2" x14ac:dyDescent="0.25">
      <c r="A14216">
        <f ca="1">41341.3616528325*(((RANDBETWEEN(3800,4910))))</f>
        <v>163298378.52868852</v>
      </c>
      <c r="B14216">
        <v>153615083.01019287</v>
      </c>
    </row>
    <row r="14217" spans="1:2" x14ac:dyDescent="0.25">
      <c r="A14217">
        <f ca="1">30312.0013538076*(((RANDBETWEEN(3800,4910))))</f>
        <v>115731221.16883752</v>
      </c>
      <c r="B14217">
        <v>165499745.14690763</v>
      </c>
    </row>
    <row r="14218" spans="1:2" x14ac:dyDescent="0.25">
      <c r="A14218">
        <f ca="1">35941.7032882212*(((RANDBETWEEN(3800,4910))))</f>
        <v>169752664.63026875</v>
      </c>
      <c r="B14218">
        <v>165076536.19170085</v>
      </c>
    </row>
    <row r="14219" spans="1:2" x14ac:dyDescent="0.25">
      <c r="A14219">
        <f ca="1">30816.4023990478*(((RANDBETWEEN(3800,4910))))</f>
        <v>128966644.04001519</v>
      </c>
      <c r="B14219">
        <v>143771520.46399018</v>
      </c>
    </row>
    <row r="14220" spans="1:2" x14ac:dyDescent="0.25">
      <c r="A14220">
        <f ca="1">32676.6532702306*(((RANDBETWEEN(3800,4910))))</f>
        <v>134137661.6742966</v>
      </c>
      <c r="B14220">
        <v>186653769.46537095</v>
      </c>
    </row>
    <row r="14221" spans="1:2" x14ac:dyDescent="0.25">
      <c r="A14221">
        <f ca="1">36203.4150780502*(((RANDBETWEEN(3800,4910))))</f>
        <v>137717790.95690295</v>
      </c>
      <c r="B14221">
        <v>181514157.67708459</v>
      </c>
    </row>
    <row r="14222" spans="1:2" x14ac:dyDescent="0.25">
      <c r="A14222">
        <f ca="1">31795.3853579899*(((RANDBETWEEN(3800,4910))))</f>
        <v>152681440.48906732</v>
      </c>
      <c r="B14222">
        <v>147052690.02491105</v>
      </c>
    </row>
    <row r="14223" spans="1:2" x14ac:dyDescent="0.25">
      <c r="A14223">
        <f ca="1">33911.6795384014*(((RANDBETWEEN(3800,4910))))</f>
        <v>162267386.59125054</v>
      </c>
      <c r="B14223">
        <v>193530889.19572818</v>
      </c>
    </row>
    <row r="14224" spans="1:2" x14ac:dyDescent="0.25">
      <c r="A14224">
        <f ca="1">40855.8776093538*(((RANDBETWEEN(3800,4910))))</f>
        <v>198763844.56950611</v>
      </c>
      <c r="B14224">
        <v>166585273.77606064</v>
      </c>
    </row>
    <row r="14225" spans="1:2" x14ac:dyDescent="0.25">
      <c r="A14225">
        <f ca="1">32596.5292264578*(((RANDBETWEEN(3800,4910))))</f>
        <v>154377162.41650409</v>
      </c>
      <c r="B14225">
        <v>169032722.79086077</v>
      </c>
    </row>
    <row r="14226" spans="1:2" x14ac:dyDescent="0.25">
      <c r="A14226">
        <f ca="1">30683.4689455842*(((RANDBETWEEN(3800,4910))))</f>
        <v>128502367.94410676</v>
      </c>
      <c r="B14226">
        <v>146592916.73884881</v>
      </c>
    </row>
    <row r="14227" spans="1:2" x14ac:dyDescent="0.25">
      <c r="A14227">
        <f ca="1">35175.4533712527*(((RANDBETWEEN(3800,4910))))</f>
        <v>170636124.30394709</v>
      </c>
      <c r="B14227">
        <v>145554625.82642907</v>
      </c>
    </row>
    <row r="14228" spans="1:2" x14ac:dyDescent="0.25">
      <c r="A14228">
        <f ca="1">37495.2518563433*(((RANDBETWEEN(3800,4910))))</f>
        <v>163141840.8269496</v>
      </c>
      <c r="B14228">
        <v>184844884.76827613</v>
      </c>
    </row>
    <row r="14229" spans="1:2" x14ac:dyDescent="0.25">
      <c r="A14229">
        <f ca="1">31715.0565431845*(((RANDBETWEEN(3800,4910))))</f>
        <v>132061495.44582023</v>
      </c>
      <c r="B14229">
        <v>147414292.16102207</v>
      </c>
    </row>
    <row r="14230" spans="1:2" x14ac:dyDescent="0.25">
      <c r="A14230">
        <f ca="1">29552.9192923968*(((RANDBETWEEN(3800,4910))))</f>
        <v>122821932.57920122</v>
      </c>
      <c r="B14230">
        <v>151721222.15079632</v>
      </c>
    </row>
    <row r="14231" spans="1:2" x14ac:dyDescent="0.25">
      <c r="A14231">
        <f ca="1">28955.7052143987*(((RANDBETWEEN(3800,4910))))</f>
        <v>111884844.94843659</v>
      </c>
      <c r="B14231">
        <v>165652637.88203698</v>
      </c>
    </row>
    <row r="14232" spans="1:2" x14ac:dyDescent="0.25">
      <c r="A14232">
        <f ca="1">40018.7073328621*(((RANDBETWEEN(3800,4910))))</f>
        <v>152791424.5968675</v>
      </c>
      <c r="B14232">
        <v>176789782.78805128</v>
      </c>
    </row>
    <row r="14233" spans="1:2" x14ac:dyDescent="0.25">
      <c r="A14233">
        <f ca="1">31540.0704592263*(((RANDBETWEEN(3800,4910))))</f>
        <v>147008268.41045377</v>
      </c>
      <c r="B14233">
        <v>170552792.05915537</v>
      </c>
    </row>
    <row r="14234" spans="1:2" x14ac:dyDescent="0.25">
      <c r="A14234">
        <f ca="1">32499.1577710263*(((RANDBETWEEN(3800,4910))))</f>
        <v>156873434.56074411</v>
      </c>
      <c r="B14234">
        <v>162221505.41038921</v>
      </c>
    </row>
    <row r="14235" spans="1:2" x14ac:dyDescent="0.25">
      <c r="A14235">
        <f ca="1">31226.1060884646*(((RANDBETWEEN(3800,4910))))</f>
        <v>125279137.62692009</v>
      </c>
      <c r="B14235">
        <v>145124402.79986483</v>
      </c>
    </row>
    <row r="14236" spans="1:2" x14ac:dyDescent="0.25">
      <c r="A14236">
        <f ca="1">38471.9171232921*(((RANDBETWEEN(3800,4910))))</f>
        <v>166198681.97262207</v>
      </c>
      <c r="B14236">
        <v>158701551.25911295</v>
      </c>
    </row>
    <row r="14237" spans="1:2" x14ac:dyDescent="0.25">
      <c r="A14237">
        <f ca="1">28607.0583565903*(((RANDBETWEEN(3800,4910))))</f>
        <v>129103654.36329214</v>
      </c>
      <c r="B14237">
        <v>145504119.08469164</v>
      </c>
    </row>
    <row r="14238" spans="1:2" x14ac:dyDescent="0.25">
      <c r="A14238">
        <f ca="1">34450.9482414948*(((RANDBETWEEN(3800,4910))))</f>
        <v>159335635.61691344</v>
      </c>
      <c r="B14238">
        <v>177926395.65128547</v>
      </c>
    </row>
    <row r="14239" spans="1:2" x14ac:dyDescent="0.25">
      <c r="A14239">
        <f ca="1">31467.6207395803*(((RANDBETWEEN(3800,4910))))</f>
        <v>135468107.28389347</v>
      </c>
      <c r="B14239">
        <v>162238126.0686157</v>
      </c>
    </row>
    <row r="14240" spans="1:2" x14ac:dyDescent="0.25">
      <c r="A14240">
        <f ca="1">29701.5170123546*(((RANDBETWEEN(3800,4910))))</f>
        <v>113994422.29341707</v>
      </c>
      <c r="B14240">
        <v>154568580.34126127</v>
      </c>
    </row>
    <row r="14241" spans="1:2" x14ac:dyDescent="0.25">
      <c r="A14241">
        <f ca="1">33432.7153131959*(((RANDBETWEEN(3800,4910))))</f>
        <v>144663359.16019878</v>
      </c>
      <c r="B14241">
        <v>191451543.09107667</v>
      </c>
    </row>
    <row r="14242" spans="1:2" x14ac:dyDescent="0.25">
      <c r="A14242">
        <f ca="1">36079.4397094229*(((RANDBETWEEN(3800,4910))))</f>
        <v>174047217.1582562</v>
      </c>
      <c r="B14242">
        <v>145960213.62276477</v>
      </c>
    </row>
    <row r="14243" spans="1:2" x14ac:dyDescent="0.25">
      <c r="A14243">
        <f ca="1">38036.8840316537*(((RANDBETWEEN(3800,4910))))</f>
        <v>184897293.27786875</v>
      </c>
      <c r="B14243">
        <v>182901016.64524284</v>
      </c>
    </row>
    <row r="14244" spans="1:2" x14ac:dyDescent="0.25">
      <c r="A14244">
        <f ca="1">33192.1356964007*(((RANDBETWEEN(3800,4910))))</f>
        <v>137249481.104617</v>
      </c>
      <c r="B14244">
        <v>156724748.30445123</v>
      </c>
    </row>
    <row r="14245" spans="1:2" x14ac:dyDescent="0.25">
      <c r="A14245">
        <f ca="1">30563.0289630885*(((RANDBETWEEN(3800,4910))))</f>
        <v>121121283.78071973</v>
      </c>
      <c r="B14245">
        <v>172623090.35954994</v>
      </c>
    </row>
    <row r="14246" spans="1:2" x14ac:dyDescent="0.25">
      <c r="A14246">
        <f ca="1">40558.4015650221*(((RANDBETWEEN(3800,4910))))</f>
        <v>178091941.27201197</v>
      </c>
      <c r="B14246">
        <v>161940617.0794774</v>
      </c>
    </row>
    <row r="14247" spans="1:2" x14ac:dyDescent="0.25">
      <c r="A14247">
        <f ca="1">42845.7152260749*(((RANDBETWEEN(3800,4910))))</f>
        <v>198675581.50330934</v>
      </c>
      <c r="B14247">
        <v>177026208.40696675</v>
      </c>
    </row>
    <row r="14248" spans="1:2" x14ac:dyDescent="0.25">
      <c r="A14248">
        <f ca="1">39593.2046637587*(((RANDBETWEEN(3800,4910))))</f>
        <v>152710990.38811722</v>
      </c>
      <c r="B14248">
        <v>158756357.94930279</v>
      </c>
    </row>
    <row r="14249" spans="1:2" x14ac:dyDescent="0.25">
      <c r="A14249">
        <f ca="1">32448.9262189825*(((RANDBETWEEN(3800,4910))))</f>
        <v>153905257.05663419</v>
      </c>
      <c r="B14249">
        <v>171579262.43478128</v>
      </c>
    </row>
    <row r="14250" spans="1:2" x14ac:dyDescent="0.25">
      <c r="A14250">
        <f ca="1">34511.9332431575*(((RANDBETWEEN(3800,4910))))</f>
        <v>137875173.30641428</v>
      </c>
      <c r="B14250">
        <v>168618025.77165076</v>
      </c>
    </row>
    <row r="14251" spans="1:2" x14ac:dyDescent="0.25">
      <c r="A14251">
        <f ca="1">33577.1605607495*(((RANDBETWEEN(3800,4910))))</f>
        <v>148478203.99963433</v>
      </c>
      <c r="B14251">
        <v>147412599.0974673</v>
      </c>
    </row>
    <row r="14252" spans="1:2" x14ac:dyDescent="0.25">
      <c r="A14252">
        <f ca="1">38597.1036492373*(((RANDBETWEEN(3800,4910))))</f>
        <v>147672518.56198177</v>
      </c>
      <c r="B14252">
        <v>147369013.74052098</v>
      </c>
    </row>
    <row r="14253" spans="1:2" x14ac:dyDescent="0.25">
      <c r="A14253">
        <f ca="1">29054.0513173258*(((RANDBETWEEN(3800,4910))))</f>
        <v>125368231.43426076</v>
      </c>
      <c r="B14253">
        <v>151424229.28961396</v>
      </c>
    </row>
    <row r="14254" spans="1:2" x14ac:dyDescent="0.25">
      <c r="A14254">
        <f ca="1">40318.0175228124*(((RANDBETWEEN(3800,4910))))</f>
        <v>160626981.81088457</v>
      </c>
      <c r="B14254">
        <v>152580391.79627961</v>
      </c>
    </row>
    <row r="14255" spans="1:2" x14ac:dyDescent="0.25">
      <c r="A14255">
        <f ca="1">35294.4754762562*(((RANDBETWEEN(3800,4910))))</f>
        <v>157836894.32981753</v>
      </c>
      <c r="B14255">
        <v>156863922.93910298</v>
      </c>
    </row>
    <row r="14256" spans="1:2" x14ac:dyDescent="0.25">
      <c r="A14256">
        <f ca="1">29405.1560788526*(((RANDBETWEEN(3800,4910))))</f>
        <v>113033419.96710958</v>
      </c>
      <c r="B14256">
        <v>154457929.64978608</v>
      </c>
    </row>
    <row r="14257" spans="1:2" x14ac:dyDescent="0.25">
      <c r="A14257">
        <f ca="1">36017.8690695887*(((RANDBETWEEN(3800,4910))))</f>
        <v>140865885.93116134</v>
      </c>
      <c r="B14257">
        <v>143080257.9029932</v>
      </c>
    </row>
    <row r="14258" spans="1:2" x14ac:dyDescent="0.25">
      <c r="A14258">
        <f ca="1">30688.912833955*(((RANDBETWEEN(3800,4910))))</f>
        <v>126131431.74755515</v>
      </c>
      <c r="B14258">
        <v>162257982.36815205</v>
      </c>
    </row>
    <row r="14259" spans="1:2" x14ac:dyDescent="0.25">
      <c r="A14259">
        <f ca="1">35916.1631135762*(((RANDBETWEEN(3800,4910))))</f>
        <v>158282530.84153014</v>
      </c>
      <c r="B14259">
        <v>189999647.19393665</v>
      </c>
    </row>
    <row r="14260" spans="1:2" x14ac:dyDescent="0.25">
      <c r="A14260">
        <f ca="1">29221.8734592233*(((RANDBETWEEN(3800,4910))))</f>
        <v>125770943.36849719</v>
      </c>
      <c r="B14260">
        <v>201383656.0765453</v>
      </c>
    </row>
    <row r="14261" spans="1:2" x14ac:dyDescent="0.25">
      <c r="A14261">
        <f ca="1">28158.103275852*(((RANDBETWEEN(3800,4910))))</f>
        <v>118461140.48150931</v>
      </c>
      <c r="B14261">
        <v>149343064.06878912</v>
      </c>
    </row>
    <row r="14262" spans="1:2" x14ac:dyDescent="0.25">
      <c r="A14262">
        <f ca="1">39816.3906436965*(((RANDBETWEEN(3800,4910))))</f>
        <v>195259579.71668747</v>
      </c>
      <c r="B14262">
        <v>162286461.82646605</v>
      </c>
    </row>
    <row r="14263" spans="1:2" x14ac:dyDescent="0.25">
      <c r="A14263">
        <f ca="1">35062.208802729*(((RANDBETWEEN(3800,4910))))</f>
        <v>152941354.79750371</v>
      </c>
      <c r="B14263">
        <v>171754466.01734394</v>
      </c>
    </row>
    <row r="14264" spans="1:2" x14ac:dyDescent="0.25">
      <c r="A14264">
        <f ca="1">32957.1512544356*(((RANDBETWEEN(3800,4910))))</f>
        <v>153316667.63563442</v>
      </c>
      <c r="B14264">
        <v>153200094.65842646</v>
      </c>
    </row>
    <row r="14265" spans="1:2" x14ac:dyDescent="0.25">
      <c r="A14265">
        <f ca="1">38170.2048967606*(((RANDBETWEEN(3800,4910))))</f>
        <v>184743791.70032153</v>
      </c>
      <c r="B14265">
        <v>200950725.12159717</v>
      </c>
    </row>
    <row r="14266" spans="1:2" x14ac:dyDescent="0.25">
      <c r="A14266">
        <f ca="1">38335.0804040067*(((RANDBETWEEN(3800,4910))))</f>
        <v>178564804.52186334</v>
      </c>
      <c r="B14266">
        <v>153539065.89606804</v>
      </c>
    </row>
    <row r="14267" spans="1:2" x14ac:dyDescent="0.25">
      <c r="A14267">
        <f ca="1">30832.3512137153*(((RANDBETWEEN(3800,4910))))</f>
        <v>123668560.71821214</v>
      </c>
      <c r="B14267">
        <v>171742870.37283835</v>
      </c>
    </row>
    <row r="14268" spans="1:2" x14ac:dyDescent="0.25">
      <c r="A14268">
        <f ca="1">39365.159257744*(((RANDBETWEEN(3800,4910))))</f>
        <v>182457513.15964329</v>
      </c>
      <c r="B14268">
        <v>172212534.97295484</v>
      </c>
    </row>
    <row r="14269" spans="1:2" x14ac:dyDescent="0.25">
      <c r="A14269">
        <f ca="1">37326.877851727*(((RANDBETWEEN(3800,4910))))</f>
        <v>156772886.97725347</v>
      </c>
      <c r="B14269">
        <v>186636288.58032387</v>
      </c>
    </row>
    <row r="14270" spans="1:2" x14ac:dyDescent="0.25">
      <c r="A14270">
        <f ca="1">32199.2195265959*(((RANDBETWEEN(3800,4910))))</f>
        <v>127186917.1300537</v>
      </c>
      <c r="B14270">
        <v>169901498.32218128</v>
      </c>
    </row>
    <row r="14271" spans="1:2" x14ac:dyDescent="0.25">
      <c r="A14271">
        <f ca="1">28933.4533282399*(((RANDBETWEEN(3800,4910))))</f>
        <v>125166119.09796597</v>
      </c>
      <c r="B14271">
        <v>172113693.97545543</v>
      </c>
    </row>
    <row r="14272" spans="1:2" x14ac:dyDescent="0.25">
      <c r="A14272">
        <f ca="1">37314.0847082044*(((RANDBETWEEN(3800,4910))))</f>
        <v>178547895.32875794</v>
      </c>
      <c r="B14272">
        <v>147147805.36884069</v>
      </c>
    </row>
    <row r="14273" spans="1:2" x14ac:dyDescent="0.25">
      <c r="A14273">
        <f ca="1">34628.3970419617*(((RANDBETWEEN(3800,4910))))</f>
        <v>160918161.05399621</v>
      </c>
      <c r="B14273">
        <v>155706153.53732526</v>
      </c>
    </row>
    <row r="14274" spans="1:2" x14ac:dyDescent="0.25">
      <c r="A14274">
        <f ca="1">37939.6186070419*(((RANDBETWEEN(3800,4910))))</f>
        <v>180402886.47648436</v>
      </c>
      <c r="B14274">
        <v>175604393.07723385</v>
      </c>
    </row>
    <row r="14275" spans="1:2" x14ac:dyDescent="0.25">
      <c r="A14275">
        <f ca="1">39414.0651018246*(((RANDBETWEEN(3800,4910))))</f>
        <v>173697784.90374109</v>
      </c>
      <c r="B14275">
        <v>165336784.24495548</v>
      </c>
    </row>
    <row r="14276" spans="1:2" x14ac:dyDescent="0.25">
      <c r="A14276">
        <f ca="1">31502.5588841874*(((RANDBETWEEN(3800,4910))))</f>
        <v>122418943.82395232</v>
      </c>
      <c r="B14276">
        <v>174887402.83630145</v>
      </c>
    </row>
    <row r="14277" spans="1:2" x14ac:dyDescent="0.25">
      <c r="A14277">
        <f ca="1">32622.9569226611*(((RANDBETWEEN(3800,4910))))</f>
        <v>141877239.65665329</v>
      </c>
      <c r="B14277">
        <v>156110147.59573132</v>
      </c>
    </row>
    <row r="14278" spans="1:2" x14ac:dyDescent="0.25">
      <c r="A14278">
        <f ca="1">33522.2920036297*(((RANDBETWEEN(3800,4910))))</f>
        <v>156683192.82496524</v>
      </c>
      <c r="B14278">
        <v>149095713.03007555</v>
      </c>
    </row>
    <row r="14279" spans="1:2" x14ac:dyDescent="0.25">
      <c r="A14279">
        <f ca="1">37390.4475358158*(((RANDBETWEEN(3800,4910))))</f>
        <v>167359643.17031166</v>
      </c>
      <c r="B14279">
        <v>195869507.74395984</v>
      </c>
    </row>
    <row r="14280" spans="1:2" x14ac:dyDescent="0.25">
      <c r="A14280">
        <f ca="1">32373.3444192988*(((RANDBETWEEN(3800,4910))))</f>
        <v>130205591.25441986</v>
      </c>
      <c r="B14280">
        <v>187751732.79429269</v>
      </c>
    </row>
    <row r="14281" spans="1:2" x14ac:dyDescent="0.25">
      <c r="A14281">
        <f ca="1">29645.8324638176*(((RANDBETWEEN(3800,4910))))</f>
        <v>130619537.83558026</v>
      </c>
      <c r="B14281">
        <v>174424040.38165966</v>
      </c>
    </row>
    <row r="14282" spans="1:2" x14ac:dyDescent="0.25">
      <c r="A14282">
        <f ca="1">31224.3669201014*(((RANDBETWEEN(3800,4910))))</f>
        <v>134858040.72791782</v>
      </c>
      <c r="B14282">
        <v>184434977.12325022</v>
      </c>
    </row>
    <row r="14283" spans="1:2" x14ac:dyDescent="0.25">
      <c r="A14283">
        <f ca="1">39586.3959425347*(((RANDBETWEEN(3800,4910))))</f>
        <v>160404076.35915074</v>
      </c>
      <c r="B14283">
        <v>167417438.685188</v>
      </c>
    </row>
    <row r="14284" spans="1:2" x14ac:dyDescent="0.25">
      <c r="A14284">
        <f ca="1">27323.0485640869*(((RANDBETWEEN(3800,4910))))</f>
        <v>117270524.43706101</v>
      </c>
      <c r="B14284">
        <v>158268818.05498701</v>
      </c>
    </row>
    <row r="14285" spans="1:2" x14ac:dyDescent="0.25">
      <c r="A14285">
        <f ca="1">34870.228672316*(((RANDBETWEEN(3800,4910))))</f>
        <v>144571968.07542208</v>
      </c>
      <c r="B14285">
        <v>175245916.88306209</v>
      </c>
    </row>
    <row r="14286" spans="1:2" x14ac:dyDescent="0.25">
      <c r="A14286">
        <f ca="1">39886.5503174327*(((RANDBETWEEN(3800,4910))))</f>
        <v>166566234.12559882</v>
      </c>
      <c r="B14286">
        <v>203228654.359763</v>
      </c>
    </row>
    <row r="14287" spans="1:2" x14ac:dyDescent="0.25">
      <c r="A14287">
        <f ca="1">31111.7805905746*(((RANDBETWEEN(3800,4910))))</f>
        <v>133065085.58588764</v>
      </c>
      <c r="B14287">
        <v>155450433.69462919</v>
      </c>
    </row>
    <row r="14288" spans="1:2" x14ac:dyDescent="0.25">
      <c r="A14288">
        <f ca="1">29377.0951493075*(((RANDBETWEEN(3800,4910))))</f>
        <v>120710483.96850461</v>
      </c>
      <c r="B14288">
        <v>153892274.6308912</v>
      </c>
    </row>
    <row r="14289" spans="1:2" x14ac:dyDescent="0.25">
      <c r="A14289">
        <f ca="1">31478.1490921629*(((RANDBETWEEN(3800,4910))))</f>
        <v>143445925.41298613</v>
      </c>
      <c r="B14289">
        <v>149044473.96532956</v>
      </c>
    </row>
    <row r="14290" spans="1:2" x14ac:dyDescent="0.25">
      <c r="A14290">
        <f ca="1">31930.7466800469*(((RANDBETWEEN(3800,4910))))</f>
        <v>151511392.99682239</v>
      </c>
      <c r="B14290">
        <v>187061792.37248477</v>
      </c>
    </row>
    <row r="14291" spans="1:2" x14ac:dyDescent="0.25">
      <c r="A14291">
        <f ca="1">34160.7755068317*(((RANDBETWEEN(3800,4910))))</f>
        <v>146652209.25082859</v>
      </c>
      <c r="B14291">
        <v>187421805.04231453</v>
      </c>
    </row>
    <row r="14292" spans="1:2" x14ac:dyDescent="0.25">
      <c r="A14292">
        <f ca="1">30618.0060460803*(((RANDBETWEEN(3800,4910))))</f>
        <v>139281309.50361937</v>
      </c>
      <c r="B14292">
        <v>165504100.43153664</v>
      </c>
    </row>
    <row r="14293" spans="1:2" x14ac:dyDescent="0.25">
      <c r="A14293">
        <f ca="1">36584.5186380511*(((RANDBETWEEN(3800,4910))))</f>
        <v>176264210.79813024</v>
      </c>
      <c r="B14293">
        <v>160634285.0575721</v>
      </c>
    </row>
    <row r="14294" spans="1:2" x14ac:dyDescent="0.25">
      <c r="A14294">
        <f ca="1">31302.3240926882*(((RANDBETWEEN(3800,4910))))</f>
        <v>127869993.91863129</v>
      </c>
      <c r="B14294">
        <v>171039348.14612126</v>
      </c>
    </row>
    <row r="14295" spans="1:2" x14ac:dyDescent="0.25">
      <c r="A14295">
        <f ca="1">29979.7586179347*(((RANDBETWEEN(3800,4910))))</f>
        <v>144262598.46950212</v>
      </c>
      <c r="B14295">
        <v>193134471.54120755</v>
      </c>
    </row>
    <row r="14296" spans="1:2" x14ac:dyDescent="0.25">
      <c r="A14296">
        <f ca="1">38337.5949030603*(((RANDBETWEEN(3800,4910))))</f>
        <v>146871326.07362399</v>
      </c>
      <c r="B14296">
        <v>174461928.46188235</v>
      </c>
    </row>
    <row r="14297" spans="1:2" x14ac:dyDescent="0.25">
      <c r="A14297">
        <f ca="1">31377.9513405082*(((RANDBETWEEN(3800,4910))))</f>
        <v>121903340.95787439</v>
      </c>
      <c r="B14297">
        <v>154675948.59027243</v>
      </c>
    </row>
    <row r="14298" spans="1:2" x14ac:dyDescent="0.25">
      <c r="A14298">
        <f ca="1">33755.5668486862*(((RANDBETWEEN(3800,4910))))</f>
        <v>131309155.04138936</v>
      </c>
      <c r="B14298">
        <v>191547020.37504235</v>
      </c>
    </row>
    <row r="14299" spans="1:2" x14ac:dyDescent="0.25">
      <c r="A14299">
        <f ca="1">33534.5416816844*(((RANDBETWEEN(3800,4910))))</f>
        <v>150704230.31748989</v>
      </c>
      <c r="B14299">
        <v>158454912.90470457</v>
      </c>
    </row>
    <row r="14300" spans="1:2" x14ac:dyDescent="0.25">
      <c r="A14300">
        <f ca="1">32580.7844336916*(((RANDBETWEEN(3800,4910))))</f>
        <v>136741552.26820374</v>
      </c>
      <c r="B14300">
        <v>160310979.17881757</v>
      </c>
    </row>
    <row r="14301" spans="1:2" x14ac:dyDescent="0.25">
      <c r="A14301">
        <f ca="1">30821.7143155258*(((RANDBETWEEN(3800,4910))))</f>
        <v>149978461.85934851</v>
      </c>
      <c r="B14301">
        <v>160970941.83720899</v>
      </c>
    </row>
    <row r="14302" spans="1:2" x14ac:dyDescent="0.25">
      <c r="A14302">
        <f ca="1">37947.5080500152*(((RANDBETWEEN(3800,4910))))</f>
        <v>154711990.31991202</v>
      </c>
      <c r="B14302">
        <v>156243665.7057001</v>
      </c>
    </row>
    <row r="14303" spans="1:2" x14ac:dyDescent="0.25">
      <c r="A14303">
        <f ca="1">28920.5584527427*(((RANDBETWEEN(3800,4910))))</f>
        <v>133844344.51929343</v>
      </c>
      <c r="B14303">
        <v>149484140.39519739</v>
      </c>
    </row>
    <row r="14304" spans="1:2" x14ac:dyDescent="0.25">
      <c r="A14304">
        <f ca="1">33121.6890934326*(((RANDBETWEEN(3800,4910))))</f>
        <v>152227283.07341623</v>
      </c>
      <c r="B14304">
        <v>147231939.86685029</v>
      </c>
    </row>
    <row r="14305" spans="1:2" x14ac:dyDescent="0.25">
      <c r="A14305">
        <f ca="1">32742.8761530666*(((RANDBETWEEN(3800,4910))))</f>
        <v>137618308.47133881</v>
      </c>
      <c r="B14305">
        <v>167493841.35132131</v>
      </c>
    </row>
    <row r="14306" spans="1:2" x14ac:dyDescent="0.25">
      <c r="A14306">
        <f ca="1">32046.2555385805*(((RANDBETWEEN(3800,4910))))</f>
        <v>136933649.91635448</v>
      </c>
      <c r="B14306">
        <v>170125301.2623719</v>
      </c>
    </row>
    <row r="14307" spans="1:2" x14ac:dyDescent="0.25">
      <c r="A14307">
        <f ca="1">30748.6431299662*(((RANDBETWEEN(3800,4910))))</f>
        <v>117121581.68204114</v>
      </c>
      <c r="B14307">
        <v>146091128.98873293</v>
      </c>
    </row>
    <row r="14308" spans="1:2" x14ac:dyDescent="0.25">
      <c r="A14308">
        <f ca="1">35161.1049570634*(((RANDBETWEEN(3800,4910))))</f>
        <v>158893033.30096963</v>
      </c>
      <c r="B14308">
        <v>186472821.92316192</v>
      </c>
    </row>
    <row r="14309" spans="1:2" x14ac:dyDescent="0.25">
      <c r="A14309">
        <f ca="1">32867.0969445208*(((RANDBETWEEN(3800,4910))))</f>
        <v>151911722.07757494</v>
      </c>
      <c r="B14309">
        <v>153775728.88554877</v>
      </c>
    </row>
    <row r="14310" spans="1:2" x14ac:dyDescent="0.25">
      <c r="A14310">
        <f ca="1">33092.5059436262*(((RANDBETWEEN(3800,4910))))</f>
        <v>161425243.99300861</v>
      </c>
      <c r="B14310">
        <v>160630437.19635889</v>
      </c>
    </row>
    <row r="14311" spans="1:2" x14ac:dyDescent="0.25">
      <c r="A14311">
        <f ca="1">30683.5106165659*(((RANDBETWEEN(3800,4910))))</f>
        <v>128103656.82416262</v>
      </c>
      <c r="B14311">
        <v>159503521.38090765</v>
      </c>
    </row>
    <row r="14312" spans="1:2" x14ac:dyDescent="0.25">
      <c r="A14312">
        <f ca="1">31501.5190267294*(((RANDBETWEEN(3800,4910))))</f>
        <v>129124726.49056379</v>
      </c>
      <c r="B14312">
        <v>154833415.43025512</v>
      </c>
    </row>
    <row r="14313" spans="1:2" x14ac:dyDescent="0.25">
      <c r="A14313">
        <f ca="1">31349.6007632347*(((RANDBETWEEN(3800,4910))))</f>
        <v>151732067.69405618</v>
      </c>
      <c r="B14313">
        <v>149709716.68316409</v>
      </c>
    </row>
    <row r="14314" spans="1:2" x14ac:dyDescent="0.25">
      <c r="A14314">
        <f ca="1">30051.6446778032*(((RANDBETWEEN(3800,4910))))</f>
        <v>146952542.47445762</v>
      </c>
      <c r="B14314">
        <v>153011270.14782771</v>
      </c>
    </row>
    <row r="14315" spans="1:2" x14ac:dyDescent="0.25">
      <c r="A14315">
        <f ca="1">30429.0919609041*(((RANDBETWEEN(3800,4910))))</f>
        <v>142164717.64134401</v>
      </c>
      <c r="B14315">
        <v>183962982.94637632</v>
      </c>
    </row>
    <row r="14316" spans="1:2" x14ac:dyDescent="0.25">
      <c r="A14316">
        <f ca="1">33083.4250864832*(((RANDBETWEEN(3800,4910))))</f>
        <v>155425931.05629805</v>
      </c>
      <c r="B14316">
        <v>169156469.05721453</v>
      </c>
    </row>
    <row r="14317" spans="1:2" x14ac:dyDescent="0.25">
      <c r="A14317">
        <f ca="1">37542.645420334*(((RANDBETWEEN(3800,4910))))</f>
        <v>161245662.08033445</v>
      </c>
      <c r="B14317">
        <v>173254323.69073951</v>
      </c>
    </row>
    <row r="14318" spans="1:2" x14ac:dyDescent="0.25">
      <c r="A14318">
        <f ca="1">34078.4093335346*(((RANDBETWEEN(3800,4910))))</f>
        <v>166881970.50631896</v>
      </c>
      <c r="B14318">
        <v>176945933.36784038</v>
      </c>
    </row>
    <row r="14319" spans="1:2" x14ac:dyDescent="0.25">
      <c r="A14319">
        <f ca="1">27746.9500216944*(((RANDBETWEEN(3800,4910))))</f>
        <v>134211997.25493564</v>
      </c>
      <c r="B14319">
        <v>143098555.21833017</v>
      </c>
    </row>
    <row r="14320" spans="1:2" x14ac:dyDescent="0.25">
      <c r="A14320">
        <f ca="1">37109.0131395186*(((RANDBETWEEN(3800,4910))))</f>
        <v>178531462.21422413</v>
      </c>
      <c r="B14320">
        <v>198809452.84804508</v>
      </c>
    </row>
    <row r="14321" spans="1:2" x14ac:dyDescent="0.25">
      <c r="A14321">
        <f ca="1">36693.2778826911*(((RANDBETWEEN(3800,4910))))</f>
        <v>157781094.89557174</v>
      </c>
      <c r="B14321">
        <v>145706343.29996541</v>
      </c>
    </row>
    <row r="14322" spans="1:2" x14ac:dyDescent="0.25">
      <c r="A14322">
        <f ca="1">32040.7123207768*(((RANDBETWEEN(3800,4910))))</f>
        <v>130982431.96733572</v>
      </c>
      <c r="B14322">
        <v>183122190.74557883</v>
      </c>
    </row>
    <row r="14323" spans="1:2" x14ac:dyDescent="0.25">
      <c r="A14323">
        <f ca="1">34909.6602031444*(((RANDBETWEEN(3800,4910))))</f>
        <v>154963981.64175799</v>
      </c>
      <c r="B14323">
        <v>170532385.23918691</v>
      </c>
    </row>
    <row r="14324" spans="1:2" x14ac:dyDescent="0.25">
      <c r="A14324">
        <f ca="1">32289.2996551705*(((RANDBETWEEN(3800,4910))))</f>
        <v>146496552.53550878</v>
      </c>
      <c r="B14324">
        <v>171653462.69704479</v>
      </c>
    </row>
    <row r="14325" spans="1:2" x14ac:dyDescent="0.25">
      <c r="A14325">
        <f ca="1">31761.3681884936*(((RANDBETWEEN(3800,4910))))</f>
        <v>146769282.39902899</v>
      </c>
      <c r="B14325">
        <v>152895918.7891801</v>
      </c>
    </row>
    <row r="14326" spans="1:2" x14ac:dyDescent="0.25">
      <c r="A14326">
        <f ca="1">33626.8490454999*(((RANDBETWEEN(3800,4910))))</f>
        <v>159424891.32471484</v>
      </c>
      <c r="B14326">
        <v>159706095.32271314</v>
      </c>
    </row>
    <row r="14327" spans="1:2" x14ac:dyDescent="0.25">
      <c r="A14327">
        <f ca="1">33970.9942326058*(((RANDBETWEEN(3800,4910))))</f>
        <v>148385302.80802223</v>
      </c>
      <c r="B14327">
        <v>201035794.22131318</v>
      </c>
    </row>
    <row r="14328" spans="1:2" x14ac:dyDescent="0.25">
      <c r="A14328">
        <f ca="1">34038.0412435686*(((RANDBETWEEN(3800,4910))))</f>
        <v>165526994.56747416</v>
      </c>
      <c r="B14328">
        <v>187421590.38282511</v>
      </c>
    </row>
    <row r="14329" spans="1:2" x14ac:dyDescent="0.25">
      <c r="A14329">
        <f ca="1">31770.8779633431*(((RANDBETWEEN(3800,4910))))</f>
        <v>134009563.2493813</v>
      </c>
      <c r="B14329">
        <v>173799664.413158</v>
      </c>
    </row>
    <row r="14330" spans="1:2" x14ac:dyDescent="0.25">
      <c r="A14330">
        <f ca="1">33778.5846005823*(((RANDBETWEEN(3800,4910))))</f>
        <v>152577866.64083016</v>
      </c>
      <c r="B14330">
        <v>151563797.6088585</v>
      </c>
    </row>
    <row r="14331" spans="1:2" x14ac:dyDescent="0.25">
      <c r="A14331">
        <f ca="1">34335.965538382*(((RANDBETWEEN(3800,4910))))</f>
        <v>150151177.29934457</v>
      </c>
      <c r="B14331">
        <v>182065675.78758621</v>
      </c>
    </row>
    <row r="14332" spans="1:2" x14ac:dyDescent="0.25">
      <c r="A14332">
        <f ca="1">33221.2969410445*(((RANDBETWEEN(3800,4910))))</f>
        <v>145808272.27424431</v>
      </c>
      <c r="B14332">
        <v>202474117.83107048</v>
      </c>
    </row>
    <row r="14333" spans="1:2" x14ac:dyDescent="0.25">
      <c r="A14333">
        <f ca="1">29945.7028427949*(((RANDBETWEEN(3800,4910))))</f>
        <v>119034168.80010991</v>
      </c>
      <c r="B14333">
        <v>153303204.49512821</v>
      </c>
    </row>
    <row r="14334" spans="1:2" x14ac:dyDescent="0.25">
      <c r="A14334">
        <f ca="1">33697.3281361048*(((RANDBETWEEN(3800,4910))))</f>
        <v>159759032.69327295</v>
      </c>
      <c r="B14334">
        <v>153635468.36426505</v>
      </c>
    </row>
    <row r="14335" spans="1:2" x14ac:dyDescent="0.25">
      <c r="A14335">
        <f ca="1">30106.5900129953*(((RANDBETWEEN(3800,4910))))</f>
        <v>123978937.67351477</v>
      </c>
      <c r="B14335">
        <v>159888704.27223036</v>
      </c>
    </row>
    <row r="14336" spans="1:2" x14ac:dyDescent="0.25">
      <c r="A14336">
        <f ca="1">31980.8762828769*(((RANDBETWEEN(3800,4910))))</f>
        <v>125876729.04940341</v>
      </c>
      <c r="B14336">
        <v>152776363.25558987</v>
      </c>
    </row>
    <row r="14337" spans="1:2" x14ac:dyDescent="0.25">
      <c r="A14337">
        <f ca="1">28702.296386234*(((RANDBETWEEN(3800,4910))))</f>
        <v>135790564.20327312</v>
      </c>
      <c r="B14337">
        <v>170032334.57477233</v>
      </c>
    </row>
    <row r="14338" spans="1:2" x14ac:dyDescent="0.25">
      <c r="A14338">
        <f ca="1">37052.4682695353*(((RANDBETWEEN(3800,4910))))</f>
        <v>147468823.71275035</v>
      </c>
      <c r="B14338">
        <v>190539438.72972575</v>
      </c>
    </row>
    <row r="14339" spans="1:2" x14ac:dyDescent="0.25">
      <c r="A14339">
        <f ca="1">30229.0408549395*(((RANDBETWEEN(3800,4910))))</f>
        <v>145008708.98114482</v>
      </c>
      <c r="B14339">
        <v>146711868.76045451</v>
      </c>
    </row>
    <row r="14340" spans="1:2" x14ac:dyDescent="0.25">
      <c r="A14340">
        <f ca="1">31511.8964954544*(((RANDBETWEEN(3800,4910))))</f>
        <v>131467632.17903556</v>
      </c>
      <c r="B14340">
        <v>148011028.43410712</v>
      </c>
    </row>
    <row r="14341" spans="1:2" x14ac:dyDescent="0.25">
      <c r="A14341">
        <f ca="1">32122.7084493907*(((RANDBETWEEN(3800,4910))))</f>
        <v>141886003.2209588</v>
      </c>
      <c r="B14341">
        <v>186911928.10238868</v>
      </c>
    </row>
    <row r="14342" spans="1:2" x14ac:dyDescent="0.25">
      <c r="A14342">
        <f ca="1">31379.3491691906*(((RANDBETWEEN(3800,4910))))</f>
        <v>120841873.6505529</v>
      </c>
      <c r="B14342">
        <v>160624029.13970351</v>
      </c>
    </row>
    <row r="14343" spans="1:2" x14ac:dyDescent="0.25">
      <c r="A14343">
        <f ca="1">30874.9004149362*(((RANDBETWEEN(3800,4910))))</f>
        <v>120473861.41908094</v>
      </c>
      <c r="B14343">
        <v>150142305.08308998</v>
      </c>
    </row>
    <row r="14344" spans="1:2" x14ac:dyDescent="0.25">
      <c r="A14344">
        <f ca="1">30535.5471332648*(((RANDBETWEEN(3800,4910))))</f>
        <v>139791734.77608621</v>
      </c>
      <c r="B14344">
        <v>166507756.02615651</v>
      </c>
    </row>
    <row r="14345" spans="1:2" x14ac:dyDescent="0.25">
      <c r="A14345">
        <f ca="1">33254.2696755976*(((RANDBETWEEN(3800,4910))))</f>
        <v>153202420.39547831</v>
      </c>
      <c r="B14345">
        <v>161331289.26211053</v>
      </c>
    </row>
    <row r="14346" spans="1:2" x14ac:dyDescent="0.25">
      <c r="A14346">
        <f ca="1">32490.4548402592*(((RANDBETWEEN(3800,4910))))</f>
        <v>147149269.97153413</v>
      </c>
      <c r="B14346">
        <v>161424761.85186297</v>
      </c>
    </row>
    <row r="14347" spans="1:2" x14ac:dyDescent="0.25">
      <c r="A14347">
        <f ca="1">31947.1137678136*(((RANDBETWEEN(3800,4910))))</f>
        <v>122069921.7068157</v>
      </c>
      <c r="B14347">
        <v>158593599.76926702</v>
      </c>
    </row>
    <row r="14348" spans="1:2" x14ac:dyDescent="0.25">
      <c r="A14348">
        <f ca="1">29459.5174889132*(((RANDBETWEEN(3800,4910))))</f>
        <v>144145419.07325211</v>
      </c>
      <c r="B14348">
        <v>146582226.68176278</v>
      </c>
    </row>
    <row r="14349" spans="1:2" x14ac:dyDescent="0.25">
      <c r="A14349">
        <f ca="1">31877.2166474786*(((RANDBETWEEN(3800,4910))))</f>
        <v>128305797.00610146</v>
      </c>
      <c r="B14349">
        <v>178305285.7268782</v>
      </c>
    </row>
    <row r="14350" spans="1:2" x14ac:dyDescent="0.25">
      <c r="A14350">
        <f ca="1">29740.6738637337*(((RANDBETWEEN(3800,4910))))</f>
        <v>115274851.89583172</v>
      </c>
      <c r="B14350">
        <v>146120498.01601857</v>
      </c>
    </row>
    <row r="14351" spans="1:2" x14ac:dyDescent="0.25">
      <c r="A14351">
        <f ca="1">30759.5540555479*(((RANDBETWEEN(3800,4910))))</f>
        <v>124760751.24930212</v>
      </c>
      <c r="B14351">
        <v>154524893.32799354</v>
      </c>
    </row>
    <row r="14352" spans="1:2" x14ac:dyDescent="0.25">
      <c r="A14352">
        <f ca="1">38211.2869399983*(((RANDBETWEEN(3800,4910))))</f>
        <v>184484093.34631196</v>
      </c>
      <c r="B14352">
        <v>185046567.14585376</v>
      </c>
    </row>
    <row r="14353" spans="1:2" x14ac:dyDescent="0.25">
      <c r="A14353">
        <f ca="1">39344.8624668904*(((RANDBETWEEN(3800,4910))))</f>
        <v>186337268.64319271</v>
      </c>
      <c r="B14353">
        <v>148073289.2750861</v>
      </c>
    </row>
    <row r="14354" spans="1:2" x14ac:dyDescent="0.25">
      <c r="A14354">
        <f ca="1">36316.2703641304*(((RANDBETWEEN(3800,4910))))</f>
        <v>169233819.89684787</v>
      </c>
      <c r="B14354">
        <v>143456621.33012962</v>
      </c>
    </row>
    <row r="14355" spans="1:2" x14ac:dyDescent="0.25">
      <c r="A14355">
        <f ca="1">39772.844345228*(((RANDBETWEEN(3800,4910))))</f>
        <v>166847082.02823132</v>
      </c>
      <c r="B14355">
        <v>166261643.10497484</v>
      </c>
    </row>
    <row r="14356" spans="1:2" x14ac:dyDescent="0.25">
      <c r="A14356">
        <f ca="1">37217.3891520546*(((RANDBETWEEN(3800,4910))))</f>
        <v>163347120.9883678</v>
      </c>
      <c r="B14356">
        <v>200720001.87803531</v>
      </c>
    </row>
    <row r="14357" spans="1:2" x14ac:dyDescent="0.25">
      <c r="A14357">
        <f ca="1">36502.2767896903*(((RANDBETWEEN(3800,4910))))</f>
        <v>159003917.69589111</v>
      </c>
      <c r="B14357">
        <v>151725274.45364013</v>
      </c>
    </row>
    <row r="14358" spans="1:2" x14ac:dyDescent="0.25">
      <c r="A14358">
        <f ca="1">33497.3921604008*(((RANDBETWEEN(3800,4910))))</f>
        <v>137975758.30869082</v>
      </c>
      <c r="B14358">
        <v>184585695.21107867</v>
      </c>
    </row>
    <row r="14359" spans="1:2" x14ac:dyDescent="0.25">
      <c r="A14359">
        <f ca="1">31052.8260583113*(((RANDBETWEEN(3800,4910))))</f>
        <v>132160827.70417285</v>
      </c>
      <c r="B14359">
        <v>185030757.03198302</v>
      </c>
    </row>
    <row r="14360" spans="1:2" x14ac:dyDescent="0.25">
      <c r="A14360">
        <f ca="1">35912.8940154833*(((RANDBETWEEN(3800,4910))))</f>
        <v>160674287.82527214</v>
      </c>
      <c r="B14360">
        <v>189112238.49898419</v>
      </c>
    </row>
    <row r="14361" spans="1:2" x14ac:dyDescent="0.25">
      <c r="A14361">
        <f ca="1">33210.5156469414*(((RANDBETWEEN(3800,4910))))</f>
        <v>145495269.04925022</v>
      </c>
      <c r="B14361">
        <v>181044728.56329951</v>
      </c>
    </row>
    <row r="14362" spans="1:2" x14ac:dyDescent="0.25">
      <c r="A14362">
        <f ca="1">32817.2775320258*(((RANDBETWEEN(3800,4910))))</f>
        <v>159360699.69551715</v>
      </c>
      <c r="B14362">
        <v>146741092.96949083</v>
      </c>
    </row>
    <row r="14363" spans="1:2" x14ac:dyDescent="0.25">
      <c r="A14363">
        <f ca="1">32427.1694297572*(((RANDBETWEEN(3800,4910))))</f>
        <v>136226538.7744098</v>
      </c>
      <c r="B14363">
        <v>170688205.27040857</v>
      </c>
    </row>
    <row r="14364" spans="1:2" x14ac:dyDescent="0.25">
      <c r="A14364">
        <f ca="1">39850.7243206703*(((RANDBETWEEN(3800,4910))))</f>
        <v>178132737.71339643</v>
      </c>
      <c r="B14364">
        <v>171121431.14520964</v>
      </c>
    </row>
    <row r="14365" spans="1:2" x14ac:dyDescent="0.25">
      <c r="A14365">
        <f ca="1">33042.9477324923*(((RANDBETWEEN(3800,4910))))</f>
        <v>155863584.4541662</v>
      </c>
      <c r="B14365">
        <v>161843370.48958537</v>
      </c>
    </row>
    <row r="14366" spans="1:2" x14ac:dyDescent="0.25">
      <c r="A14366">
        <f ca="1">31133.3020380981*(((RANDBETWEEN(3800,4910))))</f>
        <v>137764861.51858413</v>
      </c>
      <c r="B14366">
        <v>169979508.2259804</v>
      </c>
    </row>
    <row r="14367" spans="1:2" x14ac:dyDescent="0.25">
      <c r="A14367">
        <f ca="1">29688.6519945541*(((RANDBETWEEN(3800,4910))))</f>
        <v>125018913.54906726</v>
      </c>
      <c r="B14367">
        <v>171930132.54064143</v>
      </c>
    </row>
    <row r="14368" spans="1:2" x14ac:dyDescent="0.25">
      <c r="A14368">
        <f ca="1">31074.6947310586*(((RANDBETWEEN(3800,4910))))</f>
        <v>151333763.34025523</v>
      </c>
      <c r="B14368">
        <v>184644116.48915139</v>
      </c>
    </row>
    <row r="14369" spans="1:2" x14ac:dyDescent="0.25">
      <c r="A14369">
        <f ca="1">38897.9598977054*(((RANDBETWEEN(3800,4910))))</f>
        <v>167689105.11900803</v>
      </c>
      <c r="B14369">
        <v>147449527.72527385</v>
      </c>
    </row>
    <row r="14370" spans="1:2" x14ac:dyDescent="0.25">
      <c r="A14370">
        <f ca="1">38308.9171128873*(((RANDBETWEEN(3800,4910))))</f>
        <v>167907983.70578495</v>
      </c>
      <c r="B14370">
        <v>198656985.69182742</v>
      </c>
    </row>
    <row r="14371" spans="1:2" x14ac:dyDescent="0.25">
      <c r="A14371">
        <f ca="1">31869.4527221975*(((RANDBETWEEN(3800,4910))))</f>
        <v>130218583.82289903</v>
      </c>
      <c r="B14371">
        <v>165230759.45936131</v>
      </c>
    </row>
    <row r="14372" spans="1:2" x14ac:dyDescent="0.25">
      <c r="A14372">
        <f ca="1">38132.5813689242*(((RANDBETWEEN(3800,4910))))</f>
        <v>159203527.21525851</v>
      </c>
      <c r="B14372">
        <v>188604672.18611395</v>
      </c>
    </row>
    <row r="14373" spans="1:2" x14ac:dyDescent="0.25">
      <c r="A14373">
        <f ca="1">40523.0674510326*(((RANDBETWEEN(3800,4910))))</f>
        <v>188715925.11945868</v>
      </c>
      <c r="B14373">
        <v>194893769.87658</v>
      </c>
    </row>
    <row r="14374" spans="1:2" x14ac:dyDescent="0.25">
      <c r="A14374">
        <f ca="1">30878.32592922*(((RANDBETWEEN(3800,4910))))</f>
        <v>132931193.12529202</v>
      </c>
      <c r="B14374">
        <v>154693449.97007042</v>
      </c>
    </row>
    <row r="14375" spans="1:2" x14ac:dyDescent="0.25">
      <c r="A14375">
        <f ca="1">32172.6609035813*(((RANDBETWEEN(3800,4910))))</f>
        <v>130878384.55576864</v>
      </c>
      <c r="B14375">
        <v>188262109.24107334</v>
      </c>
    </row>
    <row r="14376" spans="1:2" x14ac:dyDescent="0.25">
      <c r="A14376">
        <f ca="1">32335.5953955321*(((RANDBETWEEN(3800,4910))))</f>
        <v>136811904.11849621</v>
      </c>
      <c r="B14376">
        <v>153117526.21758503</v>
      </c>
    </row>
    <row r="14377" spans="1:2" x14ac:dyDescent="0.25">
      <c r="A14377">
        <f ca="1">30456.1115487679*(((RANDBETWEEN(3800,4910))))</f>
        <v>135590608.61511469</v>
      </c>
      <c r="B14377">
        <v>185733571.79523209</v>
      </c>
    </row>
    <row r="14378" spans="1:2" x14ac:dyDescent="0.25">
      <c r="A14378">
        <f ca="1">29745.5652636665*(((RANDBETWEEN(3800,4910))))</f>
        <v>123235876.88737026</v>
      </c>
      <c r="B14378">
        <v>186907228.69300917</v>
      </c>
    </row>
    <row r="14379" spans="1:2" x14ac:dyDescent="0.25">
      <c r="A14379">
        <f ca="1">28459.8021608327*(((RANDBETWEEN(3800,4910))))</f>
        <v>118278937.78042088</v>
      </c>
      <c r="B14379">
        <v>147377084.81843424</v>
      </c>
    </row>
    <row r="14380" spans="1:2" x14ac:dyDescent="0.25">
      <c r="A14380">
        <f ca="1">35750.2055979256*(((RANDBETWEEN(3800,4910))))</f>
        <v>159445916.96674803</v>
      </c>
      <c r="B14380">
        <v>154216536.74094391</v>
      </c>
    </row>
    <row r="14381" spans="1:2" x14ac:dyDescent="0.25">
      <c r="A14381">
        <f ca="1">33072.5538844358*(((RANDBETWEEN(3800,4910))))</f>
        <v>150380902.51252946</v>
      </c>
      <c r="B14381">
        <v>165543758.8655557</v>
      </c>
    </row>
    <row r="14382" spans="1:2" x14ac:dyDescent="0.25">
      <c r="A14382">
        <f ca="1">31729.3514332744*(((RANDBETWEEN(3800,4910))))</f>
        <v>150841336.71378642</v>
      </c>
      <c r="B14382">
        <v>146447508.94755864</v>
      </c>
    </row>
    <row r="14383" spans="1:2" x14ac:dyDescent="0.25">
      <c r="A14383">
        <f ca="1">33910.6668900792*(((RANDBETWEEN(3800,4910))))</f>
        <v>158091529.04154912</v>
      </c>
      <c r="B14383">
        <v>155572900.73664796</v>
      </c>
    </row>
    <row r="14384" spans="1:2" x14ac:dyDescent="0.25">
      <c r="A14384">
        <f ca="1">29929.4056017933*(((RANDBETWEEN(3800,4910))))</f>
        <v>127409479.64683403</v>
      </c>
      <c r="B14384">
        <v>145979426.74174404</v>
      </c>
    </row>
    <row r="14385" spans="1:2" x14ac:dyDescent="0.25">
      <c r="A14385">
        <f ca="1">38423.3962863191*(((RANDBETWEEN(3800,4910))))</f>
        <v>183202753.49316952</v>
      </c>
      <c r="B14385">
        <v>202296873.58451933</v>
      </c>
    </row>
    <row r="14386" spans="1:2" x14ac:dyDescent="0.25">
      <c r="A14386">
        <f ca="1">34741.0517306832*(((RANDBETWEEN(3800,4910))))</f>
        <v>148031621.42444107</v>
      </c>
      <c r="B14386">
        <v>152834083.4881084</v>
      </c>
    </row>
    <row r="14387" spans="1:2" x14ac:dyDescent="0.25">
      <c r="A14387">
        <f ca="1">38775.4231322586*(((RANDBETWEEN(3800,4910))))</f>
        <v>174450628.67203146</v>
      </c>
      <c r="B14387">
        <v>145858059.84379888</v>
      </c>
    </row>
    <row r="14388" spans="1:2" x14ac:dyDescent="0.25">
      <c r="A14388">
        <f ca="1">33006.7394827648*(((RANDBETWEEN(3800,4910))))</f>
        <v>155692790.14020175</v>
      </c>
      <c r="B14388">
        <v>193374130.32786894</v>
      </c>
    </row>
    <row r="14389" spans="1:2" x14ac:dyDescent="0.25">
      <c r="A14389">
        <f ca="1">29096.0921845717*(((RANDBETWEEN(3800,4910))))</f>
        <v>141988929.86070967</v>
      </c>
      <c r="B14389">
        <v>143851213.67446071</v>
      </c>
    </row>
    <row r="14390" spans="1:2" x14ac:dyDescent="0.25">
      <c r="A14390">
        <f ca="1">31024.0279102493*(((RANDBETWEEN(3800,4910))))</f>
        <v>135792170.16316116</v>
      </c>
      <c r="B14390">
        <v>150464290.08873254</v>
      </c>
    </row>
    <row r="14391" spans="1:2" x14ac:dyDescent="0.25">
      <c r="A14391">
        <f ca="1">32004.1199325682*(((RANDBETWEEN(3800,4910))))</f>
        <v>143250440.81817514</v>
      </c>
      <c r="B14391">
        <v>182001108.57725123</v>
      </c>
    </row>
    <row r="14392" spans="1:2" x14ac:dyDescent="0.25">
      <c r="A14392">
        <f ca="1">34320.5611409506*(((RANDBETWEEN(3800,4910))))</f>
        <v>137316565.12494317</v>
      </c>
      <c r="B14392">
        <v>152650428.84954819</v>
      </c>
    </row>
    <row r="14393" spans="1:2" x14ac:dyDescent="0.25">
      <c r="A14393">
        <f ca="1">37045.1318357621*(((RANDBETWEEN(3800,4910))))</f>
        <v>154255928.96411344</v>
      </c>
      <c r="B14393">
        <v>195739541.98857561</v>
      </c>
    </row>
    <row r="14394" spans="1:2" x14ac:dyDescent="0.25">
      <c r="A14394">
        <f ca="1">35027.320195237*(((RANDBETWEEN(3800,4910))))</f>
        <v>153664853.69650486</v>
      </c>
      <c r="B14394">
        <v>163587625.5386095</v>
      </c>
    </row>
    <row r="14395" spans="1:2" x14ac:dyDescent="0.25">
      <c r="A14395">
        <f ca="1">34607.3304402157*(((RANDBETWEEN(3800,4910))))</f>
        <v>144381782.59658009</v>
      </c>
      <c r="B14395">
        <v>172475581.04275727</v>
      </c>
    </row>
    <row r="14396" spans="1:2" x14ac:dyDescent="0.25">
      <c r="A14396">
        <f ca="1">31629.6694239576*(((RANDBETWEEN(3800,4910))))</f>
        <v>128036901.82818052</v>
      </c>
      <c r="B14396">
        <v>178052423.62470168</v>
      </c>
    </row>
    <row r="14397" spans="1:2" x14ac:dyDescent="0.25">
      <c r="A14397">
        <f ca="1">39251.4459349411*(((RANDBETWEEN(3800,4910))))</f>
        <v>160381408.09016919</v>
      </c>
      <c r="B14397">
        <v>200316700.08466405</v>
      </c>
    </row>
    <row r="14398" spans="1:2" x14ac:dyDescent="0.25">
      <c r="A14398">
        <f ca="1">36408.2159088918*(((RANDBETWEEN(3800,4910))))</f>
        <v>169625877.91952676</v>
      </c>
      <c r="B14398">
        <v>168254523.0901297</v>
      </c>
    </row>
    <row r="14399" spans="1:2" x14ac:dyDescent="0.25">
      <c r="A14399">
        <f ca="1">36409.5960824189*(((RANDBETWEEN(3800,4910))))</f>
        <v>162241160.14325881</v>
      </c>
      <c r="B14399">
        <v>185314801.79549932</v>
      </c>
    </row>
    <row r="14400" spans="1:2" x14ac:dyDescent="0.25">
      <c r="A14400">
        <f ca="1">28990.871437022*(((RANDBETWEEN(3800,4910))))</f>
        <v>118891563.76322722</v>
      </c>
      <c r="B14400">
        <v>185992126.53784499</v>
      </c>
    </row>
    <row r="14401" spans="1:2" x14ac:dyDescent="0.25">
      <c r="A14401">
        <f ca="1">37356.2480884679*(((RANDBETWEEN(3800,4910))))</f>
        <v>144008336.38104364</v>
      </c>
      <c r="B14401">
        <v>159451889.57469445</v>
      </c>
    </row>
    <row r="14402" spans="1:2" x14ac:dyDescent="0.25">
      <c r="A14402">
        <f ca="1">40177.5159113884*(((RANDBETWEEN(3800,4910))))</f>
        <v>185258525.86741188</v>
      </c>
      <c r="B14402">
        <v>190224238.68229514</v>
      </c>
    </row>
    <row r="14403" spans="1:2" x14ac:dyDescent="0.25">
      <c r="A14403">
        <f ca="1">41092.1585218192*(((RANDBETWEEN(3800,4910))))</f>
        <v>166258873.3792803</v>
      </c>
      <c r="B14403">
        <v>189999022.77170482</v>
      </c>
    </row>
    <row r="14404" spans="1:2" x14ac:dyDescent="0.25">
      <c r="A14404">
        <f ca="1">32271.2396280706*(((RANDBETWEEN(3800,4910))))</f>
        <v>133344762.14318785</v>
      </c>
      <c r="B14404">
        <v>170398614.46699345</v>
      </c>
    </row>
    <row r="14405" spans="1:2" x14ac:dyDescent="0.25">
      <c r="A14405">
        <f ca="1">30695.4818130291*(((RANDBETWEEN(3800,4910))))</f>
        <v>121861062.79772539</v>
      </c>
      <c r="B14405">
        <v>193829682.99481612</v>
      </c>
    </row>
    <row r="14406" spans="1:2" x14ac:dyDescent="0.25">
      <c r="A14406">
        <f ca="1">33202.0566973202*(((RANDBETWEEN(3800,4910))))</f>
        <v>156381687.04437804</v>
      </c>
      <c r="B14406">
        <v>176425635.43414494</v>
      </c>
    </row>
    <row r="14407" spans="1:2" x14ac:dyDescent="0.25">
      <c r="A14407">
        <f ca="1">38182.2698737969*(((RANDBETWEEN(3800,4910))))</f>
        <v>159296429.91348085</v>
      </c>
      <c r="B14407">
        <v>166527078.03660393</v>
      </c>
    </row>
    <row r="14408" spans="1:2" x14ac:dyDescent="0.25">
      <c r="A14408">
        <f ca="1">30850.686554909*(((RANDBETWEEN(3800,4910))))</f>
        <v>141450397.85425776</v>
      </c>
      <c r="B14408">
        <v>176683391.01137587</v>
      </c>
    </row>
    <row r="14409" spans="1:2" x14ac:dyDescent="0.25">
      <c r="A14409">
        <f ca="1">39448.2779275836*(((RANDBETWEEN(3800,4910))))</f>
        <v>174716422.94126782</v>
      </c>
      <c r="B14409">
        <v>186928062.65870899</v>
      </c>
    </row>
    <row r="14410" spans="1:2" x14ac:dyDescent="0.25">
      <c r="A14410">
        <f ca="1">29907.6890126214*(((RANDBETWEEN(3800,4910))))</f>
        <v>139070753.90868959</v>
      </c>
      <c r="B14410">
        <v>154380167.42360377</v>
      </c>
    </row>
    <row r="14411" spans="1:2" x14ac:dyDescent="0.25">
      <c r="A14411">
        <f ca="1">31250.2972412845*(((RANDBETWEEN(3800,4910))))</f>
        <v>143751367.30990854</v>
      </c>
      <c r="B14411">
        <v>159316424.3655636</v>
      </c>
    </row>
    <row r="14412" spans="1:2" x14ac:dyDescent="0.25">
      <c r="A14412">
        <f ca="1">34679.9347961994*(((RANDBETWEEN(3800,4910))))</f>
        <v>162094015.23743585</v>
      </c>
      <c r="B14412">
        <v>149436955.52724975</v>
      </c>
    </row>
    <row r="14413" spans="1:2" x14ac:dyDescent="0.25">
      <c r="A14413">
        <f ca="1">28857.4113794859*(((RANDBETWEEN(3800,4910))))</f>
        <v>113207624.84172337</v>
      </c>
      <c r="B14413">
        <v>143479346.49524775</v>
      </c>
    </row>
    <row r="14414" spans="1:2" x14ac:dyDescent="0.25">
      <c r="A14414">
        <f ca="1">31277.4808634149*(((RANDBETWEEN(3800,4910))))</f>
        <v>124140321.54689358</v>
      </c>
      <c r="B14414">
        <v>156658441.80770487</v>
      </c>
    </row>
    <row r="14415" spans="1:2" x14ac:dyDescent="0.25">
      <c r="A14415">
        <f ca="1">39185.3179021999*(((RANDBETWEEN(3800,4910))))</f>
        <v>183818326.27921957</v>
      </c>
      <c r="B14415">
        <v>150055249.90123108</v>
      </c>
    </row>
    <row r="14416" spans="1:2" x14ac:dyDescent="0.25">
      <c r="A14416">
        <f ca="1">31815.84601904*(((RANDBETWEEN(3800,4910))))</f>
        <v>132099392.67105404</v>
      </c>
      <c r="B14416">
        <v>170454752.9657563</v>
      </c>
    </row>
    <row r="14417" spans="1:2" x14ac:dyDescent="0.25">
      <c r="A14417">
        <f ca="1">33748.9463099343*(((RANDBETWEEN(3800,4910))))</f>
        <v>140699357.16611618</v>
      </c>
      <c r="B14417">
        <v>167359658.32878962</v>
      </c>
    </row>
    <row r="14418" spans="1:2" x14ac:dyDescent="0.25">
      <c r="A14418">
        <f ca="1">30849.6329449353*(((RANDBETWEEN(3800,4910))))</f>
        <v>140766875.12773982</v>
      </c>
      <c r="B14418">
        <v>164622638.42021316</v>
      </c>
    </row>
    <row r="14419" spans="1:2" x14ac:dyDescent="0.25">
      <c r="A14419">
        <f ca="1">33283.0061464357*(((RANDBETWEEN(3800,4910))))</f>
        <v>145779566.92138836</v>
      </c>
      <c r="B14419">
        <v>171001857.92061177</v>
      </c>
    </row>
    <row r="14420" spans="1:2" x14ac:dyDescent="0.25">
      <c r="A14420">
        <f ca="1">32758.3728204045*(((RANDBETWEEN(3800,4910))))</f>
        <v>137290340.49031541</v>
      </c>
      <c r="B14420">
        <v>186997433.31730548</v>
      </c>
    </row>
    <row r="14421" spans="1:2" x14ac:dyDescent="0.25">
      <c r="A14421">
        <f ca="1">30669.1877234304*(((RANDBETWEEN(3800,4910))))</f>
        <v>143991836.36150575</v>
      </c>
      <c r="B14421">
        <v>179871090.32066217</v>
      </c>
    </row>
    <row r="14422" spans="1:2" x14ac:dyDescent="0.25">
      <c r="A14422">
        <f ca="1">38968.5811010844*(((RANDBETWEEN(3800,4910))))</f>
        <v>161641674.4072983</v>
      </c>
      <c r="B14422">
        <v>188145503.21417308</v>
      </c>
    </row>
    <row r="14423" spans="1:2" x14ac:dyDescent="0.25">
      <c r="A14423">
        <f ca="1">33890.0382384259*(((RANDBETWEEN(3800,4910))))</f>
        <v>136204063.68023354</v>
      </c>
      <c r="B14423">
        <v>162664224.59073943</v>
      </c>
    </row>
    <row r="14424" spans="1:2" x14ac:dyDescent="0.25">
      <c r="A14424">
        <f ca="1">31506.2781509978*(((RANDBETWEEN(3800,4910))))</f>
        <v>125363480.76282005</v>
      </c>
      <c r="B14424">
        <v>167691791.39238939</v>
      </c>
    </row>
    <row r="14425" spans="1:2" x14ac:dyDescent="0.25">
      <c r="A14425">
        <f ca="1">39486.233640688*(((RANDBETWEEN(3800,4910))))</f>
        <v>188191389.53151914</v>
      </c>
      <c r="B14425">
        <v>158798161.606316</v>
      </c>
    </row>
    <row r="14426" spans="1:2" x14ac:dyDescent="0.25">
      <c r="A14426">
        <f ca="1">33372.7778094087*(((RANDBETWEEN(3800,4910))))</f>
        <v>138597146.24247435</v>
      </c>
      <c r="B14426">
        <v>158625415.90427098</v>
      </c>
    </row>
    <row r="14427" spans="1:2" x14ac:dyDescent="0.25">
      <c r="A14427">
        <f ca="1">34271.1105853287*(((RANDBETWEEN(3800,4910))))</f>
        <v>167277290.7669892</v>
      </c>
      <c r="B14427">
        <v>193346454.23186219</v>
      </c>
    </row>
    <row r="14428" spans="1:2" x14ac:dyDescent="0.25">
      <c r="A14428">
        <f ca="1">30795.1113983609*(((RANDBETWEEN(3800,4910))))</f>
        <v>149510265.83904195</v>
      </c>
      <c r="B14428">
        <v>152339138.31634897</v>
      </c>
    </row>
    <row r="14429" spans="1:2" x14ac:dyDescent="0.25">
      <c r="A14429">
        <f ca="1">33069.3333681172*(((RANDBETWEEN(3800,4910))))</f>
        <v>156285669.49772176</v>
      </c>
      <c r="B14429">
        <v>201221367.42519033</v>
      </c>
    </row>
    <row r="14430" spans="1:2" x14ac:dyDescent="0.25">
      <c r="A14430">
        <f ca="1">41322.2873632359*(((RANDBETWEEN(3800,4910))))</f>
        <v>186239549.1461041</v>
      </c>
      <c r="B14430">
        <v>160087718.54136801</v>
      </c>
    </row>
    <row r="14431" spans="1:2" x14ac:dyDescent="0.25">
      <c r="A14431">
        <f ca="1">31317.4376943301*(((RANDBETWEEN(3800,4910))))</f>
        <v>135228695.96411717</v>
      </c>
      <c r="B14431">
        <v>147005452.79338124</v>
      </c>
    </row>
    <row r="14432" spans="1:2" x14ac:dyDescent="0.25">
      <c r="A14432">
        <f ca="1">33890.3793340033*(((RANDBETWEEN(3800,4910))))</f>
        <v>129054564.50388473</v>
      </c>
      <c r="B14432">
        <v>179970187.12943858</v>
      </c>
    </row>
    <row r="14433" spans="1:2" x14ac:dyDescent="0.25">
      <c r="A14433">
        <f ca="1">30641.9609262473*(((RANDBETWEEN(3800,4910))))</f>
        <v>142454476.34612384</v>
      </c>
      <c r="B14433">
        <v>161606205.18420184</v>
      </c>
    </row>
    <row r="14434" spans="1:2" x14ac:dyDescent="0.25">
      <c r="A14434">
        <f ca="1">37007.2815250398*(((RANDBETWEEN(3800,4910))))</f>
        <v>165015468.32015243</v>
      </c>
      <c r="B14434">
        <v>145653182.87454009</v>
      </c>
    </row>
    <row r="14435" spans="1:2" x14ac:dyDescent="0.25">
      <c r="A14435">
        <f ca="1">32857.8533631704*(((RANDBETWEEN(3800,4910))))</f>
        <v>133797178.89482988</v>
      </c>
      <c r="B14435">
        <v>150744483.09244227</v>
      </c>
    </row>
    <row r="14436" spans="1:2" x14ac:dyDescent="0.25">
      <c r="A14436">
        <f ca="1">33615.9122539745*(((RANDBETWEEN(3800,4910))))</f>
        <v>161255531.08231559</v>
      </c>
      <c r="B14436">
        <v>185207916.34899539</v>
      </c>
    </row>
    <row r="14437" spans="1:2" x14ac:dyDescent="0.25">
      <c r="A14437">
        <f ca="1">29512.5020178001*(((RANDBETWEEN(3800,4910))))</f>
        <v>144758822.39730939</v>
      </c>
      <c r="B14437">
        <v>184672061.27365223</v>
      </c>
    </row>
    <row r="14438" spans="1:2" x14ac:dyDescent="0.25">
      <c r="A14438">
        <f ca="1">45596.0979240312*(((RANDBETWEEN(3800,4910))))</f>
        <v>210380395.82148013</v>
      </c>
      <c r="B14438">
        <v>159917648.23122519</v>
      </c>
    </row>
    <row r="14439" spans="1:2" x14ac:dyDescent="0.25">
      <c r="A14439">
        <f ca="1">37133.8881726359*(((RANDBETWEEN(3800,4910))))</f>
        <v>166582622.34244484</v>
      </c>
      <c r="B14439">
        <v>170942452.82485473</v>
      </c>
    </row>
    <row r="14440" spans="1:2" x14ac:dyDescent="0.25">
      <c r="A14440">
        <f ca="1">40521.3343870414*(((RANDBETWEEN(3800,4910))))</f>
        <v>170351689.76312205</v>
      </c>
      <c r="B14440">
        <v>145225850.91602275</v>
      </c>
    </row>
    <row r="14441" spans="1:2" x14ac:dyDescent="0.25">
      <c r="A14441">
        <f ca="1">31455.3413340152*(((RANDBETWEEN(3800,4910))))</f>
        <v>150010522.82191867</v>
      </c>
      <c r="B14441">
        <v>162467089.81745601</v>
      </c>
    </row>
    <row r="14442" spans="1:2" x14ac:dyDescent="0.25">
      <c r="A14442">
        <f ca="1">34752.759003813*(((RANDBETWEEN(3800,4910))))</f>
        <v>150131918.89647225</v>
      </c>
      <c r="B14442">
        <v>156962832.90486646</v>
      </c>
    </row>
    <row r="14443" spans="1:2" x14ac:dyDescent="0.25">
      <c r="A14443">
        <f ca="1">36618.9693045271*(((RANDBETWEEN(3800,4910))))</f>
        <v>150211012.08717009</v>
      </c>
      <c r="B14443">
        <v>166146047.57847267</v>
      </c>
    </row>
    <row r="14444" spans="1:2" x14ac:dyDescent="0.25">
      <c r="A14444">
        <f ca="1">36746.598481114*(((RANDBETWEEN(3800,4910))))</f>
        <v>172304800.27794367</v>
      </c>
      <c r="B14444">
        <v>154538620.96517825</v>
      </c>
    </row>
    <row r="14445" spans="1:2" x14ac:dyDescent="0.25">
      <c r="A14445">
        <f ca="1">34382.1244501532*(((RANDBETWEEN(3800,4910))))</f>
        <v>161492838.54236975</v>
      </c>
      <c r="B14445">
        <v>183072019.82905644</v>
      </c>
    </row>
    <row r="14446" spans="1:2" x14ac:dyDescent="0.25">
      <c r="A14446">
        <f ca="1">40999.5852828034*(((RANDBETWEEN(3800,4910))))</f>
        <v>190074077.37107661</v>
      </c>
      <c r="B14446">
        <v>160539238.52179855</v>
      </c>
    </row>
    <row r="14447" spans="1:2" x14ac:dyDescent="0.25">
      <c r="A14447">
        <f ca="1">37002.1289526272*(((RANDBETWEEN(3800,4910))))</f>
        <v>145307360.39696714</v>
      </c>
      <c r="B14447">
        <v>162723370.43341261</v>
      </c>
    </row>
    <row r="14448" spans="1:2" x14ac:dyDescent="0.25">
      <c r="A14448">
        <f ca="1">31465.8813118762*(((RANDBETWEEN(3800,4910))))</f>
        <v>124069970.01272777</v>
      </c>
      <c r="B14448">
        <v>145332499.27818692</v>
      </c>
    </row>
    <row r="14449" spans="1:2" x14ac:dyDescent="0.25">
      <c r="A14449">
        <f ca="1">31626.3176565241*(((RANDBETWEEN(3800,4910))))</f>
        <v>125335096.87280519</v>
      </c>
      <c r="B14449">
        <v>148924096.09494689</v>
      </c>
    </row>
    <row r="14450" spans="1:2" x14ac:dyDescent="0.25">
      <c r="A14450">
        <f ca="1">34524.8665390622*(((RANDBETWEEN(3800,4910))))</f>
        <v>149216473.18182674</v>
      </c>
      <c r="B14450">
        <v>167239786.42460459</v>
      </c>
    </row>
    <row r="14451" spans="1:2" x14ac:dyDescent="0.25">
      <c r="A14451">
        <f ca="1">31371.3453775729*(((RANDBETWEEN(3800,4910))))</f>
        <v>146221840.8048673</v>
      </c>
      <c r="B14451">
        <v>191424752.67017204</v>
      </c>
    </row>
    <row r="14452" spans="1:2" x14ac:dyDescent="0.25">
      <c r="A14452">
        <f ca="1">34011.0833913675*(((RANDBETWEEN(3800,4910))))</f>
        <v>130466515.88928585</v>
      </c>
      <c r="B14452">
        <v>194648901.41948843</v>
      </c>
    </row>
    <row r="14453" spans="1:2" x14ac:dyDescent="0.25">
      <c r="A14453">
        <f ca="1">31348.9980393325*(((RANDBETWEEN(3800,4910))))</f>
        <v>120630944.45535156</v>
      </c>
      <c r="B14453">
        <v>147677368.98838031</v>
      </c>
    </row>
    <row r="14454" spans="1:2" x14ac:dyDescent="0.25">
      <c r="A14454">
        <f ca="1">31237.7649410683*(((RANDBETWEEN(3800,4910))))</f>
        <v>136790172.67693797</v>
      </c>
      <c r="B14454">
        <v>180368959.99599099</v>
      </c>
    </row>
    <row r="14455" spans="1:2" x14ac:dyDescent="0.25">
      <c r="A14455">
        <f ca="1">30288.700373601*(((RANDBETWEEN(3800,4910))))</f>
        <v>126637056.26202558</v>
      </c>
      <c r="B14455">
        <v>163330389.91348869</v>
      </c>
    </row>
    <row r="14456" spans="1:2" x14ac:dyDescent="0.25">
      <c r="A14456">
        <f ca="1">38493.9368521352*(((RANDBETWEEN(3800,4910))))</f>
        <v>183192645.47931147</v>
      </c>
      <c r="B14456">
        <v>166742955.05194241</v>
      </c>
    </row>
    <row r="14457" spans="1:2" x14ac:dyDescent="0.25">
      <c r="A14457">
        <f ca="1">32130.2352476927*(((RANDBETWEEN(3800,4910))))</f>
        <v>151718970.83960512</v>
      </c>
      <c r="B14457">
        <v>166129525.44367811</v>
      </c>
    </row>
    <row r="14458" spans="1:2" x14ac:dyDescent="0.25">
      <c r="A14458">
        <f ca="1">31862.5757618925*(((RANDBETWEEN(3800,4910))))</f>
        <v>125920899.41099922</v>
      </c>
      <c r="B14458">
        <v>160783628.05451366</v>
      </c>
    </row>
    <row r="14459" spans="1:2" x14ac:dyDescent="0.25">
      <c r="A14459">
        <f ca="1">32917.542640421*(((RANDBETWEEN(3800,4910))))</f>
        <v>156391245.08464</v>
      </c>
      <c r="B14459">
        <v>164071431.85445863</v>
      </c>
    </row>
    <row r="14460" spans="1:2" x14ac:dyDescent="0.25">
      <c r="A14460">
        <f ca="1">35484.3118316714*(((RANDBETWEEN(3800,4910))))</f>
        <v>169863400.73821083</v>
      </c>
      <c r="B14460">
        <v>169432281.73757738</v>
      </c>
    </row>
    <row r="14461" spans="1:2" x14ac:dyDescent="0.25">
      <c r="A14461">
        <f ca="1">33782.5205733928*(((RANDBETWEEN(3800,4910))))</f>
        <v>164520875.19242305</v>
      </c>
      <c r="B14461">
        <v>173787328.91034698</v>
      </c>
    </row>
    <row r="14462" spans="1:2" x14ac:dyDescent="0.25">
      <c r="A14462">
        <f ca="1">31348.8399626721*(((RANDBETWEEN(3800,4910))))</f>
        <v>139000756.39448801</v>
      </c>
      <c r="B14462">
        <v>174276874.21930176</v>
      </c>
    </row>
    <row r="14463" spans="1:2" x14ac:dyDescent="0.25">
      <c r="A14463">
        <f ca="1">32665.9630670403*(((RANDBETWEEN(3800,4910))))</f>
        <v>146996833.80168128</v>
      </c>
      <c r="B14463">
        <v>165937647.13566482</v>
      </c>
    </row>
    <row r="14464" spans="1:2" x14ac:dyDescent="0.25">
      <c r="A14464">
        <f ca="1">33418.8036235755*(((RANDBETWEEN(3800,4910))))</f>
        <v>138754872.64508569</v>
      </c>
      <c r="B14464">
        <v>202487508.77894071</v>
      </c>
    </row>
    <row r="14465" spans="1:2" x14ac:dyDescent="0.25">
      <c r="A14465">
        <f ca="1">42873.5639717125*(((RANDBETWEEN(3800,4910))))</f>
        <v>177839543.35466355</v>
      </c>
      <c r="B14465">
        <v>186466816.36203045</v>
      </c>
    </row>
    <row r="14466" spans="1:2" x14ac:dyDescent="0.25">
      <c r="A14466">
        <f ca="1">29939.1833279864*(((RANDBETWEEN(3800,4910))))</f>
        <v>146222971.37388557</v>
      </c>
      <c r="B14466">
        <v>175145713.98327488</v>
      </c>
    </row>
    <row r="14467" spans="1:2" x14ac:dyDescent="0.25">
      <c r="A14467">
        <f ca="1">30475.9350413451*(((RANDBETWEEN(3800,4910))))</f>
        <v>135587434.99894455</v>
      </c>
      <c r="B14467">
        <v>150100284.13973492</v>
      </c>
    </row>
    <row r="14468" spans="1:2" x14ac:dyDescent="0.25">
      <c r="A14468">
        <f ca="1">31668.7437106329*(((RANDBETWEEN(3800,4910))))</f>
        <v>145391202.37551543</v>
      </c>
      <c r="B14468">
        <v>153313201.81748307</v>
      </c>
    </row>
    <row r="14469" spans="1:2" x14ac:dyDescent="0.25">
      <c r="A14469">
        <f ca="1">32132.1592153889*(((RANDBETWEEN(3800,4910))))</f>
        <v>152306434.68094358</v>
      </c>
      <c r="B14469">
        <v>154616023.87095335</v>
      </c>
    </row>
    <row r="14470" spans="1:2" x14ac:dyDescent="0.25">
      <c r="A14470">
        <f ca="1">38334.1325012728*(((RANDBETWEEN(3800,4910))))</f>
        <v>149848123.94747549</v>
      </c>
      <c r="B14470">
        <v>162697705.94136411</v>
      </c>
    </row>
    <row r="14471" spans="1:2" x14ac:dyDescent="0.25">
      <c r="A14471">
        <f ca="1">29766.3782593748*(((RANDBETWEEN(3800,4910))))</f>
        <v>124006731.82855543</v>
      </c>
      <c r="B14471">
        <v>191319089.00031328</v>
      </c>
    </row>
    <row r="14472" spans="1:2" x14ac:dyDescent="0.25">
      <c r="A14472">
        <f ca="1">37829.9441091264*(((RANDBETWEEN(3800,4910))))</f>
        <v>176779328.82194769</v>
      </c>
      <c r="B14472">
        <v>187162503.51094937</v>
      </c>
    </row>
    <row r="14473" spans="1:2" x14ac:dyDescent="0.25">
      <c r="A14473">
        <f ca="1">37325.8951361488*(((RANDBETWEEN(3800,4910))))</f>
        <v>158485750.74808782</v>
      </c>
      <c r="B14473">
        <v>202313833.42836851</v>
      </c>
    </row>
    <row r="14474" spans="1:2" x14ac:dyDescent="0.25">
      <c r="A14474">
        <f ca="1">31596.5558932352*(((RANDBETWEEN(3800,4910))))</f>
        <v>120604053.84447859</v>
      </c>
      <c r="B14474">
        <v>161851693.16630971</v>
      </c>
    </row>
    <row r="14475" spans="1:2" x14ac:dyDescent="0.25">
      <c r="A14475">
        <f ca="1">35754.4062587659*(((RANDBETWEEN(3800,4910))))</f>
        <v>148738330.036466</v>
      </c>
      <c r="B14475">
        <v>150205651.08870846</v>
      </c>
    </row>
    <row r="14476" spans="1:2" x14ac:dyDescent="0.25">
      <c r="A14476">
        <f ca="1">30168.1666900256*(((RANDBETWEEN(3800,4910))))</f>
        <v>146798299.11366448</v>
      </c>
      <c r="B14476">
        <v>157716712.63619733</v>
      </c>
    </row>
    <row r="14477" spans="1:2" x14ac:dyDescent="0.25">
      <c r="A14477">
        <f ca="1">36292.7928272967*(((RANDBETWEEN(3800,4910))))</f>
        <v>172281887.55117738</v>
      </c>
      <c r="B14477">
        <v>198122021.66788644</v>
      </c>
    </row>
    <row r="14478" spans="1:2" x14ac:dyDescent="0.25">
      <c r="A14478">
        <f ca="1">29777.9063295151*(((RANDBETWEEN(3800,4910))))</f>
        <v>120421853.1965593</v>
      </c>
      <c r="B14478">
        <v>175786857.75972861</v>
      </c>
    </row>
    <row r="14479" spans="1:2" x14ac:dyDescent="0.25">
      <c r="A14479">
        <f ca="1">35890.2482107719*(((RANDBETWEEN(3800,4910))))</f>
        <v>137639101.8883101</v>
      </c>
      <c r="B14479">
        <v>176050128.40274799</v>
      </c>
    </row>
    <row r="14480" spans="1:2" x14ac:dyDescent="0.25">
      <c r="A14480">
        <f ca="1">40373.8706402298*(((RANDBETWEEN(3800,4910))))</f>
        <v>179623350.47838259</v>
      </c>
      <c r="B14480">
        <v>171525846.64532799</v>
      </c>
    </row>
    <row r="14481" spans="1:2" x14ac:dyDescent="0.25">
      <c r="A14481">
        <f ca="1">31551.5666992706*(((RANDBETWEEN(3800,4910))))</f>
        <v>125543683.8963979</v>
      </c>
      <c r="B14481">
        <v>149234924.12040439</v>
      </c>
    </row>
    <row r="14482" spans="1:2" x14ac:dyDescent="0.25">
      <c r="A14482">
        <f ca="1">35024.5091721883*(((RANDBETWEEN(3800,4910))))</f>
        <v>148363820.85338944</v>
      </c>
      <c r="B14482">
        <v>159209539.07187992</v>
      </c>
    </row>
    <row r="14483" spans="1:2" x14ac:dyDescent="0.25">
      <c r="A14483">
        <f ca="1">32849.7902811666*(((RANDBETWEEN(3800,4910))))</f>
        <v>131924757.76916507</v>
      </c>
      <c r="B14483">
        <v>162057793.26168489</v>
      </c>
    </row>
    <row r="14484" spans="1:2" x14ac:dyDescent="0.25">
      <c r="A14484">
        <f ca="1">35284.3511798616*(((RANDBETWEEN(3800,4910))))</f>
        <v>137926528.76207915</v>
      </c>
      <c r="B14484">
        <v>161292759.98573798</v>
      </c>
    </row>
    <row r="14485" spans="1:2" x14ac:dyDescent="0.25">
      <c r="A14485">
        <f ca="1">32344.414367261*(((RANDBETWEEN(3800,4910))))</f>
        <v>146067375.28255054</v>
      </c>
      <c r="B14485">
        <v>154222543.16281241</v>
      </c>
    </row>
    <row r="14486" spans="1:2" x14ac:dyDescent="0.25">
      <c r="A14486">
        <f ca="1">34418.4718716771*(((RANDBETWEEN(3800,4910))))</f>
        <v>149204075.56372026</v>
      </c>
      <c r="B14486">
        <v>149918564.87843579</v>
      </c>
    </row>
    <row r="14487" spans="1:2" x14ac:dyDescent="0.25">
      <c r="A14487">
        <f ca="1">36348.7724424426*(((RANDBETWEEN(3800,4910))))</f>
        <v>138706915.64036101</v>
      </c>
      <c r="B14487">
        <v>188665525.34074748</v>
      </c>
    </row>
    <row r="14488" spans="1:2" x14ac:dyDescent="0.25">
      <c r="A14488">
        <f ca="1">32286.251153826*(((RANDBETWEEN(3800,4910))))</f>
        <v>132761064.74453259</v>
      </c>
      <c r="B14488">
        <v>187965758.31615022</v>
      </c>
    </row>
    <row r="14489" spans="1:2" x14ac:dyDescent="0.25">
      <c r="A14489">
        <f ca="1">34747.6964867626*(((RANDBETWEEN(3800,4910))))</f>
        <v>159352936.08829322</v>
      </c>
      <c r="B14489">
        <v>176343883.48881245</v>
      </c>
    </row>
    <row r="14490" spans="1:2" x14ac:dyDescent="0.25">
      <c r="A14490">
        <f ca="1">31438.5224829884*(((RANDBETWEEN(3800,4910))))</f>
        <v>149018596.5693652</v>
      </c>
      <c r="B14490">
        <v>160135972.82123739</v>
      </c>
    </row>
    <row r="14491" spans="1:2" x14ac:dyDescent="0.25">
      <c r="A14491">
        <f ca="1">34380.0679027417*(((RANDBETWEEN(3800,4910))))</f>
        <v>149897096.05595389</v>
      </c>
      <c r="B14491">
        <v>196223071.35537741</v>
      </c>
    </row>
    <row r="14492" spans="1:2" x14ac:dyDescent="0.25">
      <c r="A14492">
        <f ca="1">39282.7019554502*(((RANDBETWEEN(3800,4910))))</f>
        <v>179757644.14814001</v>
      </c>
      <c r="B14492">
        <v>160749121.84295622</v>
      </c>
    </row>
    <row r="14493" spans="1:2" x14ac:dyDescent="0.25">
      <c r="A14493">
        <f ca="1">30590.5070173491*(((RANDBETWEEN(3800,4910))))</f>
        <v>149679350.83588934</v>
      </c>
      <c r="B14493">
        <v>161211708.29782307</v>
      </c>
    </row>
    <row r="14494" spans="1:2" x14ac:dyDescent="0.25">
      <c r="A14494">
        <f ca="1">40010.3141687316*(((RANDBETWEEN(3800,4910))))</f>
        <v>189168765.38976276</v>
      </c>
      <c r="B14494">
        <v>163308048.42851818</v>
      </c>
    </row>
    <row r="14495" spans="1:2" x14ac:dyDescent="0.25">
      <c r="A14495">
        <f ca="1">35588.5782068462*(((RANDBETWEEN(3800,4910))))</f>
        <v>173280787.28913429</v>
      </c>
      <c r="B14495">
        <v>169541228.15658879</v>
      </c>
    </row>
    <row r="14496" spans="1:2" x14ac:dyDescent="0.25">
      <c r="A14496">
        <f ca="1">29464.6175710123*(((RANDBETWEEN(3800,4910))))</f>
        <v>124929978.50109194</v>
      </c>
      <c r="B14496">
        <v>154756430.15673965</v>
      </c>
    </row>
    <row r="14497" spans="1:2" x14ac:dyDescent="0.25">
      <c r="A14497">
        <f ca="1">29065.9856352026*(((RANDBETWEEN(3800,4910))))</f>
        <v>136726396.42799294</v>
      </c>
      <c r="B14497">
        <v>189905150.65266427</v>
      </c>
    </row>
    <row r="14498" spans="1:2" x14ac:dyDescent="0.25">
      <c r="A14498">
        <f ca="1">37029.0903512198*(((RANDBETWEEN(3800,4910))))</f>
        <v>175406800.99372843</v>
      </c>
      <c r="B14498">
        <v>172869767.81978363</v>
      </c>
    </row>
    <row r="14499" spans="1:2" x14ac:dyDescent="0.25">
      <c r="A14499">
        <f ca="1">40448.2899649796*(((RANDBETWEEN(3800,4910))))</f>
        <v>171419852.87158346</v>
      </c>
      <c r="B14499">
        <v>170203582.8222405</v>
      </c>
    </row>
    <row r="14500" spans="1:2" x14ac:dyDescent="0.25">
      <c r="A14500">
        <f ca="1">32030.0721491749*(((RANDBETWEEN(3800,4910))))</f>
        <v>142629911.28027591</v>
      </c>
      <c r="B14500">
        <v>146081423.1468485</v>
      </c>
    </row>
    <row r="14501" spans="1:2" x14ac:dyDescent="0.25">
      <c r="A14501">
        <f ca="1">31556.5404789037*(((RANDBETWEEN(3800,4910))))</f>
        <v>153175447.4845984</v>
      </c>
      <c r="B14501">
        <v>147550610.7495518</v>
      </c>
    </row>
    <row r="14502" spans="1:2" x14ac:dyDescent="0.25">
      <c r="A14502">
        <f ca="1">30556.1631705556*(((RANDBETWEEN(3800,4910))))</f>
        <v>136311043.90384844</v>
      </c>
      <c r="B14502">
        <v>148453948.71019006</v>
      </c>
    </row>
    <row r="14503" spans="1:2" x14ac:dyDescent="0.25">
      <c r="A14503">
        <f ca="1">31220.4534470654*(((RANDBETWEEN(3800,4910))))</f>
        <v>139305663.28080589</v>
      </c>
      <c r="B14503">
        <v>178784034.04314426</v>
      </c>
    </row>
    <row r="14504" spans="1:2" x14ac:dyDescent="0.25">
      <c r="A14504">
        <f ca="1">31304.8666527813*(((RANDBETWEEN(3800,4910))))</f>
        <v>129132574.94272305</v>
      </c>
      <c r="B14504">
        <v>149694896.52150983</v>
      </c>
    </row>
    <row r="14505" spans="1:2" x14ac:dyDescent="0.25">
      <c r="A14505">
        <f ca="1">32555.5281916028*(((RANDBETWEEN(3800,4910))))</f>
        <v>147281209.53881115</v>
      </c>
      <c r="B14505">
        <v>175629044.56374446</v>
      </c>
    </row>
    <row r="14506" spans="1:2" x14ac:dyDescent="0.25">
      <c r="A14506">
        <f ca="1">28175.7355875552*(((RANDBETWEEN(3800,4910))))</f>
        <v>108420230.54091235</v>
      </c>
      <c r="B14506">
        <v>194016888.90056199</v>
      </c>
    </row>
    <row r="14507" spans="1:2" x14ac:dyDescent="0.25">
      <c r="A14507">
        <f ca="1">31409.6080324317*(((RANDBETWEEN(3800,4910))))</f>
        <v>128590935.28477533</v>
      </c>
      <c r="B14507">
        <v>157311720.20245028</v>
      </c>
    </row>
    <row r="14508" spans="1:2" x14ac:dyDescent="0.25">
      <c r="A14508">
        <f ca="1">31746.8523681025*(((RANDBETWEEN(3800,4910))))</f>
        <v>136765440.0017854</v>
      </c>
      <c r="B14508">
        <v>144614089.37756065</v>
      </c>
    </row>
    <row r="14509" spans="1:2" x14ac:dyDescent="0.25">
      <c r="A14509">
        <f ca="1">30435.451950163*(((RANDBETWEEN(3800,4910))))</f>
        <v>138511741.82519203</v>
      </c>
      <c r="B14509">
        <v>195830658.81978399</v>
      </c>
    </row>
    <row r="14510" spans="1:2" x14ac:dyDescent="0.25">
      <c r="A14510">
        <f ca="1">32331.4244580896*(((RANDBETWEEN(3800,4910))))</f>
        <v>127773789.45836991</v>
      </c>
      <c r="B14510">
        <v>180067778.61448652</v>
      </c>
    </row>
    <row r="14511" spans="1:2" x14ac:dyDescent="0.25">
      <c r="A14511">
        <f ca="1">36137.7859137614*(((RANDBETWEEN(3800,4910))))</f>
        <v>146574859.66621652</v>
      </c>
      <c r="B14511">
        <v>158132791.85342306</v>
      </c>
    </row>
    <row r="14512" spans="1:2" x14ac:dyDescent="0.25">
      <c r="A14512">
        <f ca="1">28525.7880213442*(((RANDBETWEEN(3800,4910))))</f>
        <v>129906438.64920132</v>
      </c>
      <c r="B14512">
        <v>151143542.4695133</v>
      </c>
    </row>
    <row r="14513" spans="1:2" x14ac:dyDescent="0.25">
      <c r="A14513">
        <f ca="1">38083.3049709154*(((RANDBETWEEN(3800,4910))))</f>
        <v>183485363.34987056</v>
      </c>
      <c r="B14513">
        <v>159633185.40391412</v>
      </c>
    </row>
    <row r="14514" spans="1:2" x14ac:dyDescent="0.25">
      <c r="A14514">
        <f ca="1">35042.022950238*(((RANDBETWEEN(3800,4910))))</f>
        <v>150925992.84667543</v>
      </c>
      <c r="B14514">
        <v>153048633.17720804</v>
      </c>
    </row>
    <row r="14515" spans="1:2" x14ac:dyDescent="0.25">
      <c r="A14515">
        <f ca="1">31966.6545342472*(((RANDBETWEEN(3800,4910))))</f>
        <v>135634515.18881074</v>
      </c>
      <c r="B14515">
        <v>143653481.4697445</v>
      </c>
    </row>
    <row r="14516" spans="1:2" x14ac:dyDescent="0.25">
      <c r="A14516">
        <f ca="1">29802.2719314248*(((RANDBETWEEN(3800,4910))))</f>
        <v>115036769.65529971</v>
      </c>
      <c r="B14516">
        <v>183689057.66222805</v>
      </c>
    </row>
    <row r="14517" spans="1:2" x14ac:dyDescent="0.25">
      <c r="A14517">
        <f ca="1">33615.5797811769*(((RANDBETWEEN(3800,4910))))</f>
        <v>144748686.53774783</v>
      </c>
      <c r="B14517">
        <v>162647726.83370548</v>
      </c>
    </row>
    <row r="14518" spans="1:2" x14ac:dyDescent="0.25">
      <c r="A14518">
        <f ca="1">29584.1819624491*(((RANDBETWEEN(3800,4910))))</f>
        <v>123780217.3308872</v>
      </c>
      <c r="B14518">
        <v>150606675.05762342</v>
      </c>
    </row>
    <row r="14519" spans="1:2" x14ac:dyDescent="0.25">
      <c r="A14519">
        <f ca="1">32144.0353325352*(((RANDBETWEEN(3800,4910))))</f>
        <v>146480369.01036286</v>
      </c>
      <c r="B14519">
        <v>184493845.36501199</v>
      </c>
    </row>
    <row r="14520" spans="1:2" x14ac:dyDescent="0.25">
      <c r="A14520">
        <f ca="1">33191.8055116064*(((RANDBETWEEN(3800,4910))))</f>
        <v>155835526.87699226</v>
      </c>
      <c r="B14520">
        <v>158952641.56132483</v>
      </c>
    </row>
    <row r="14521" spans="1:2" x14ac:dyDescent="0.25">
      <c r="A14521">
        <f ca="1">30465.5794001186*(((RANDBETWEEN(3800,4910))))</f>
        <v>123812114.68208206</v>
      </c>
      <c r="B14521">
        <v>148736635.63316843</v>
      </c>
    </row>
    <row r="14522" spans="1:2" x14ac:dyDescent="0.25">
      <c r="A14522">
        <f ca="1">30894.0652251592*(((RANDBETWEEN(3800,4910))))</f>
        <v>147395585.18923461</v>
      </c>
      <c r="B14522">
        <v>164294300.67284486</v>
      </c>
    </row>
    <row r="14523" spans="1:2" x14ac:dyDescent="0.25">
      <c r="A14523">
        <f ca="1">34731.5361004943*(((RANDBETWEEN(3800,4910))))</f>
        <v>154034362.60569209</v>
      </c>
      <c r="B14523">
        <v>184990943.83592504</v>
      </c>
    </row>
    <row r="14524" spans="1:2" x14ac:dyDescent="0.25">
      <c r="A14524">
        <f ca="1">33660.5251028748*(((RANDBETWEEN(3800,4910))))</f>
        <v>165172196.67980659</v>
      </c>
      <c r="B14524">
        <v>149336219.37708044</v>
      </c>
    </row>
    <row r="14525" spans="1:2" x14ac:dyDescent="0.25">
      <c r="A14525">
        <f ca="1">36887.8095726658*(((RANDBETWEEN(3800,4910))))</f>
        <v>143973120.76211461</v>
      </c>
      <c r="B14525">
        <v>145537814.20706645</v>
      </c>
    </row>
    <row r="14526" spans="1:2" x14ac:dyDescent="0.25">
      <c r="A14526">
        <f ca="1">30548.8872967161*(((RANDBETWEEN(3800,4910))))</f>
        <v>146787403.46072081</v>
      </c>
      <c r="B14526">
        <v>161365591.73292261</v>
      </c>
    </row>
    <row r="14527" spans="1:2" x14ac:dyDescent="0.25">
      <c r="A14527">
        <f ca="1">37202.3500024423*(((RANDBETWEEN(3800,4910))))</f>
        <v>175595092.0115279</v>
      </c>
      <c r="B14527">
        <v>187544002.474554</v>
      </c>
    </row>
    <row r="14528" spans="1:2" x14ac:dyDescent="0.25">
      <c r="A14528">
        <f ca="1">29572.8629844529*(((RANDBETWEEN(3800,4910))))</f>
        <v>115422884.22831978</v>
      </c>
      <c r="B14528">
        <v>159682829.40448731</v>
      </c>
    </row>
    <row r="14529" spans="1:2" x14ac:dyDescent="0.25">
      <c r="A14529">
        <f ca="1">40269.1884677187*(((RANDBETWEEN(3800,4910))))</f>
        <v>169331937.50675702</v>
      </c>
      <c r="B14529">
        <v>183532546.25521293</v>
      </c>
    </row>
    <row r="14530" spans="1:2" x14ac:dyDescent="0.25">
      <c r="A14530">
        <f ca="1">33997.9310140248*(((RANDBETWEEN(3800,4910))))</f>
        <v>162272124.72994015</v>
      </c>
      <c r="B14530">
        <v>167607418.6900014</v>
      </c>
    </row>
    <row r="14531" spans="1:2" x14ac:dyDescent="0.25">
      <c r="A14531">
        <f ca="1">33864.8281180258*(((RANDBETWEEN(3800,4910))))</f>
        <v>152865834.12476856</v>
      </c>
      <c r="B14531">
        <v>182788680.62286535</v>
      </c>
    </row>
    <row r="14532" spans="1:2" x14ac:dyDescent="0.25">
      <c r="A14532">
        <f ca="1">38888.7524464677*(((RANDBETWEEN(3800,4910))))</f>
        <v>184449352.85359654</v>
      </c>
      <c r="B14532">
        <v>179514555.24596512</v>
      </c>
    </row>
    <row r="14533" spans="1:2" x14ac:dyDescent="0.25">
      <c r="A14533">
        <f ca="1">40137.3940573582*(((RANDBETWEEN(3800,4910))))</f>
        <v>177728380.88598204</v>
      </c>
      <c r="B14533">
        <v>190158724.15889165</v>
      </c>
    </row>
    <row r="14534" spans="1:2" x14ac:dyDescent="0.25">
      <c r="A14534">
        <f ca="1">31429.3604883846*(((RANDBETWEEN(3800,4910))))</f>
        <v>148535157.66810548</v>
      </c>
      <c r="B14534">
        <v>159778222.64958599</v>
      </c>
    </row>
    <row r="14535" spans="1:2" x14ac:dyDescent="0.25">
      <c r="A14535">
        <f ca="1">32778.1299528626*(((RANDBETWEEN(3800,4910))))</f>
        <v>160907839.9386023</v>
      </c>
      <c r="B14535">
        <v>187975249.2206561</v>
      </c>
    </row>
    <row r="14536" spans="1:2" x14ac:dyDescent="0.25">
      <c r="A14536">
        <f ca="1">32339.7732484362*(((RANDBETWEEN(3800,4910))))</f>
        <v>144623465.96700668</v>
      </c>
      <c r="B14536">
        <v>182742896.30311084</v>
      </c>
    </row>
    <row r="14537" spans="1:2" x14ac:dyDescent="0.25">
      <c r="A14537">
        <f ca="1">34445.593946613*(((RANDBETWEEN(3800,4910))))</f>
        <v>134337816.3917906</v>
      </c>
      <c r="B14537">
        <v>192175943.64107499</v>
      </c>
    </row>
    <row r="14538" spans="1:2" x14ac:dyDescent="0.25">
      <c r="A14538">
        <f ca="1">37452.1918771169*(((RANDBETWEEN(3800,4910))))</f>
        <v>151906090.25358605</v>
      </c>
      <c r="B14538">
        <v>199594249.56059927</v>
      </c>
    </row>
    <row r="14539" spans="1:2" x14ac:dyDescent="0.25">
      <c r="A14539">
        <f ca="1">32570.7880459947*(((RANDBETWEEN(3800,4910))))</f>
        <v>152496429.63134712</v>
      </c>
      <c r="B14539">
        <v>188236802.95761409</v>
      </c>
    </row>
    <row r="14540" spans="1:2" x14ac:dyDescent="0.25">
      <c r="A14540">
        <f ca="1">32185.8329838143*(((RANDBETWEEN(3800,4910))))</f>
        <v>150275654.20142877</v>
      </c>
      <c r="B14540">
        <v>186666750.48641187</v>
      </c>
    </row>
    <row r="14541" spans="1:2" x14ac:dyDescent="0.25">
      <c r="A14541">
        <f ca="1">34131.7449332076*(((RANDBETWEEN(3800,4910))))</f>
        <v>151920396.697707</v>
      </c>
      <c r="B14541">
        <v>167152135.54214728</v>
      </c>
    </row>
    <row r="14542" spans="1:2" x14ac:dyDescent="0.25">
      <c r="A14542">
        <f ca="1">30547.1204482642*(((RANDBETWEEN(3800,4910))))</f>
        <v>118675562.94150642</v>
      </c>
      <c r="B14542">
        <v>172001488.55784559</v>
      </c>
    </row>
    <row r="14543" spans="1:2" x14ac:dyDescent="0.25">
      <c r="A14543">
        <f ca="1">41219.5037789363*(((RANDBETWEEN(3800,4910))))</f>
        <v>191176058.52670649</v>
      </c>
      <c r="B14543">
        <v>190024952.82008991</v>
      </c>
    </row>
    <row r="14544" spans="1:2" x14ac:dyDescent="0.25">
      <c r="A14544">
        <f ca="1">29335.4196643882*(((RANDBETWEEN(3800,4910))))</f>
        <v>143215518.80154309</v>
      </c>
      <c r="B14544">
        <v>158818062.38249016</v>
      </c>
    </row>
    <row r="14545" spans="1:2" x14ac:dyDescent="0.25">
      <c r="A14545">
        <f ca="1">35139.3783574013*(((RANDBETWEEN(3800,4910))))</f>
        <v>159778753.3911036</v>
      </c>
      <c r="B14545">
        <v>165957633.44638449</v>
      </c>
    </row>
    <row r="14546" spans="1:2" x14ac:dyDescent="0.25">
      <c r="A14546">
        <f ca="1">30432.6906386885*(((RANDBETWEEN(3800,4910))))</f>
        <v>123708887.44626871</v>
      </c>
      <c r="B14546">
        <v>155182566.86797878</v>
      </c>
    </row>
    <row r="14547" spans="1:2" x14ac:dyDescent="0.25">
      <c r="A14547">
        <f ca="1">32141.4934627224*(((RANDBETWEEN(3800,4910))))</f>
        <v>126669625.7365889</v>
      </c>
      <c r="B14547">
        <v>145315468.01432863</v>
      </c>
    </row>
    <row r="14548" spans="1:2" x14ac:dyDescent="0.25">
      <c r="A14548">
        <f ca="1">31261.3211733127*(((RANDBETWEEN(3800,4910))))</f>
        <v>123576002.598105</v>
      </c>
      <c r="B14548">
        <v>184036456.44391575</v>
      </c>
    </row>
    <row r="14549" spans="1:2" x14ac:dyDescent="0.25">
      <c r="A14549">
        <f ca="1">29852.396959464*(((RANDBETWEEN(3800,4910))))</f>
        <v>116543757.72974771</v>
      </c>
      <c r="B14549">
        <v>155326393.62222987</v>
      </c>
    </row>
    <row r="14550" spans="1:2" x14ac:dyDescent="0.25">
      <c r="A14550">
        <f ca="1">29411.700079326*(((RANDBETWEEN(3800,4910))))</f>
        <v>122146790.42944095</v>
      </c>
      <c r="B14550">
        <v>143478030.85118222</v>
      </c>
    </row>
    <row r="14551" spans="1:2" x14ac:dyDescent="0.25">
      <c r="A14551">
        <f ca="1">34548.5880046922*(((RANDBETWEEN(3800,4910))))</f>
        <v>149595386.06031725</v>
      </c>
      <c r="B14551">
        <v>164389488.79762766</v>
      </c>
    </row>
    <row r="14552" spans="1:2" x14ac:dyDescent="0.25">
      <c r="A14552">
        <f ca="1">32262.9330637991*(((RANDBETWEEN(3800,4910))))</f>
        <v>149635483.54990008</v>
      </c>
      <c r="B14552">
        <v>163763092.53177494</v>
      </c>
    </row>
    <row r="14553" spans="1:2" x14ac:dyDescent="0.25">
      <c r="A14553">
        <f ca="1">34725.9141573398*(((RANDBETWEEN(3800,4910))))</f>
        <v>151786970.78173247</v>
      </c>
      <c r="B14553">
        <v>165495769.2657679</v>
      </c>
    </row>
    <row r="14554" spans="1:2" x14ac:dyDescent="0.25">
      <c r="A14554">
        <f ca="1">28553.2526923289*(((RANDBETWEEN(3800,4910))))</f>
        <v>113470626.199315</v>
      </c>
      <c r="B14554">
        <v>190569594.78515553</v>
      </c>
    </row>
    <row r="14555" spans="1:2" x14ac:dyDescent="0.25">
      <c r="A14555">
        <f ca="1">36922.9331965181*(((RANDBETWEEN(3800,4910))))</f>
        <v>177193156.41009045</v>
      </c>
      <c r="B14555">
        <v>158861837.72413728</v>
      </c>
    </row>
    <row r="14556" spans="1:2" x14ac:dyDescent="0.25">
      <c r="A14556">
        <f ca="1">37735.2371605169*(((RANDBETWEEN(3800,4910))))</f>
        <v>145318398.30515042</v>
      </c>
      <c r="B14556">
        <v>181657609.73540422</v>
      </c>
    </row>
    <row r="14557" spans="1:2" x14ac:dyDescent="0.25">
      <c r="A14557">
        <f ca="1">41185.0843765377*(((RANDBETWEEN(3800,4910))))</f>
        <v>163463599.89047825</v>
      </c>
      <c r="B14557">
        <v>172994180.55555272</v>
      </c>
    </row>
    <row r="14558" spans="1:2" x14ac:dyDescent="0.25">
      <c r="A14558">
        <f ca="1">39623.7152050383*(((RANDBETWEEN(3800,4910))))</f>
        <v>163130835.49914256</v>
      </c>
      <c r="B14558">
        <v>155117244.78899819</v>
      </c>
    </row>
    <row r="14559" spans="1:2" x14ac:dyDescent="0.25">
      <c r="A14559">
        <f ca="1">40718.2001169965*(((RANDBETWEEN(3800,4910))))</f>
        <v>164297937.47208083</v>
      </c>
      <c r="B14559">
        <v>192669578.68308255</v>
      </c>
    </row>
    <row r="14560" spans="1:2" x14ac:dyDescent="0.25">
      <c r="A14560">
        <f ca="1">31271.3190763194*(((RANDBETWEEN(3800,4910))))</f>
        <v>131589710.67315222</v>
      </c>
      <c r="B14560">
        <v>179615987.2274887</v>
      </c>
    </row>
    <row r="14561" spans="1:2" x14ac:dyDescent="0.25">
      <c r="A14561">
        <f ca="1">35586.770010041*(((RANDBETWEEN(3800,4910))))</f>
        <v>172382313.92863858</v>
      </c>
      <c r="B14561">
        <v>149892865.94625029</v>
      </c>
    </row>
    <row r="14562" spans="1:2" x14ac:dyDescent="0.25">
      <c r="A14562">
        <f ca="1">31777.2415032311*(((RANDBETWEEN(3800,4910))))</f>
        <v>129587590.85017638</v>
      </c>
      <c r="B14562">
        <v>157333634.11984667</v>
      </c>
    </row>
    <row r="14563" spans="1:2" x14ac:dyDescent="0.25">
      <c r="A14563">
        <f ca="1">32504.8110844179*(((RANDBETWEEN(3800,4910))))</f>
        <v>141005870.48420477</v>
      </c>
      <c r="B14563">
        <v>148865459.38665277</v>
      </c>
    </row>
    <row r="14564" spans="1:2" x14ac:dyDescent="0.25">
      <c r="A14564">
        <f ca="1">29224.5163322692*(((RANDBETWEEN(3800,4910))))</f>
        <v>133293018.99147983</v>
      </c>
      <c r="B14564">
        <v>143699241.96038926</v>
      </c>
    </row>
    <row r="14565" spans="1:2" x14ac:dyDescent="0.25">
      <c r="A14565">
        <f ca="1">34959.5866516369*(((RANDBETWEEN(3800,4910))))</f>
        <v>137286296.78097802</v>
      </c>
      <c r="B14565">
        <v>162672275.03154179</v>
      </c>
    </row>
    <row r="14566" spans="1:2" x14ac:dyDescent="0.25">
      <c r="A14566">
        <f ca="1">38452.0608550409*(((RANDBETWEEN(3800,4910))))</f>
        <v>179417315.94962099</v>
      </c>
      <c r="B14566">
        <v>156083895.75915247</v>
      </c>
    </row>
    <row r="14567" spans="1:2" x14ac:dyDescent="0.25">
      <c r="A14567">
        <f ca="1">29947.0657159398*(((RANDBETWEEN(3800,4910))))</f>
        <v>124280322.72114997</v>
      </c>
      <c r="B14567">
        <v>198423985.29297823</v>
      </c>
    </row>
    <row r="14568" spans="1:2" x14ac:dyDescent="0.25">
      <c r="A14568">
        <f ca="1">30013.3076672174*(((RANDBETWEEN(3800,4910))))</f>
        <v>118762658.43917936</v>
      </c>
      <c r="B14568">
        <v>150079706.62700972</v>
      </c>
    </row>
    <row r="14569" spans="1:2" x14ac:dyDescent="0.25">
      <c r="A14569">
        <f ca="1">32372.592147369*(((RANDBETWEEN(3800,4910))))</f>
        <v>124569734.58307585</v>
      </c>
      <c r="B14569">
        <v>159549846.35183793</v>
      </c>
    </row>
    <row r="14570" spans="1:2" x14ac:dyDescent="0.25">
      <c r="A14570">
        <f ca="1">29408.2722896068*(((RANDBETWEEN(3800,4910))))</f>
        <v>117074331.98492454</v>
      </c>
      <c r="B14570">
        <v>144185811.1851089</v>
      </c>
    </row>
    <row r="14571" spans="1:2" x14ac:dyDescent="0.25">
      <c r="A14571">
        <f ca="1">39380.0693434568*(((RANDBETWEEN(3800,4910))))</f>
        <v>185283226.26096404</v>
      </c>
      <c r="B14571">
        <v>164918522.11848599</v>
      </c>
    </row>
    <row r="14572" spans="1:2" x14ac:dyDescent="0.25">
      <c r="A14572">
        <f ca="1">33796.3680009136*(((RANDBETWEEN(3800,4910))))</f>
        <v>128797958.45148179</v>
      </c>
      <c r="B14572">
        <v>197379841.01528484</v>
      </c>
    </row>
    <row r="14573" spans="1:2" x14ac:dyDescent="0.25">
      <c r="A14573">
        <f ca="1">26904.7845663002*(((RANDBETWEEN(3800,4910))))</f>
        <v>117762242.04669587</v>
      </c>
      <c r="B14573">
        <v>158550730.46067241</v>
      </c>
    </row>
    <row r="14574" spans="1:2" x14ac:dyDescent="0.25">
      <c r="A14574">
        <f ca="1">40920.5055581866*(((RANDBETWEEN(3800,4910))))</f>
        <v>193185706.74019882</v>
      </c>
      <c r="B14574">
        <v>143225598.81878579</v>
      </c>
    </row>
    <row r="14575" spans="1:2" x14ac:dyDescent="0.25">
      <c r="A14575">
        <f ca="1">32482.9554303894*(((RANDBETWEEN(3800,4910))))</f>
        <v>140131469.72669989</v>
      </c>
      <c r="B14575">
        <v>174710368.05598018</v>
      </c>
    </row>
    <row r="14576" spans="1:2" x14ac:dyDescent="0.25">
      <c r="A14576">
        <f ca="1">30919.2393407758*(((RANDBETWEEN(3800,4910))))</f>
        <v>138920142.35810581</v>
      </c>
      <c r="B14576">
        <v>147587939.45345849</v>
      </c>
    </row>
    <row r="14577" spans="1:2" x14ac:dyDescent="0.25">
      <c r="A14577">
        <f ca="1">36211.1779357121*(((RANDBETWEEN(3800,4910))))</f>
        <v>154476885.07374775</v>
      </c>
      <c r="B14577">
        <v>151361703.13301635</v>
      </c>
    </row>
    <row r="14578" spans="1:2" x14ac:dyDescent="0.25">
      <c r="A14578">
        <f ca="1">35782.0468120853*(((RANDBETWEEN(3800,4910))))</f>
        <v>151572750.2959933</v>
      </c>
      <c r="B14578">
        <v>144098597.27890772</v>
      </c>
    </row>
    <row r="14579" spans="1:2" x14ac:dyDescent="0.25">
      <c r="A14579">
        <f ca="1">31622.3018663322*(((RANDBETWEEN(3800,4910))))</f>
        <v>120607459.31819101</v>
      </c>
      <c r="B14579">
        <v>166123022.76632422</v>
      </c>
    </row>
    <row r="14580" spans="1:2" x14ac:dyDescent="0.25">
      <c r="A14580">
        <f ca="1">33213.2588472434*(((RANDBETWEEN(3800,4910))))</f>
        <v>135975081.72061434</v>
      </c>
      <c r="B14580">
        <v>197322114.62352365</v>
      </c>
    </row>
    <row r="14581" spans="1:2" x14ac:dyDescent="0.25">
      <c r="A14581">
        <f ca="1">28711.2430507915*(((RANDBETWEEN(3800,4910))))</f>
        <v>132387541.70719965</v>
      </c>
      <c r="B14581">
        <v>155995664.91856205</v>
      </c>
    </row>
    <row r="14582" spans="1:2" x14ac:dyDescent="0.25">
      <c r="A14582">
        <f ca="1">35866.1513748699*(((RANDBETWEEN(3800,4910))))</f>
        <v>163836579.48040578</v>
      </c>
      <c r="B14582">
        <v>185639439.32413921</v>
      </c>
    </row>
    <row r="14583" spans="1:2" x14ac:dyDescent="0.25">
      <c r="A14583">
        <f ca="1">33922.4205478452*(((RANDBETWEEN(3800,4910))))</f>
        <v>144950503.00094271</v>
      </c>
      <c r="B14583">
        <v>202324649.60291258</v>
      </c>
    </row>
    <row r="14584" spans="1:2" x14ac:dyDescent="0.25">
      <c r="A14584">
        <f ca="1">34500.8343769189*(((RANDBETWEEN(3800,4910))))</f>
        <v>160739387.36206529</v>
      </c>
      <c r="B14584">
        <v>201360326.27569062</v>
      </c>
    </row>
    <row r="14585" spans="1:2" x14ac:dyDescent="0.25">
      <c r="A14585">
        <f ca="1">31090.6944923872*(((RANDBETWEEN(3800,4910))))</f>
        <v>132570721.31553902</v>
      </c>
      <c r="B14585">
        <v>177627418.780884</v>
      </c>
    </row>
    <row r="14586" spans="1:2" x14ac:dyDescent="0.25">
      <c r="A14586">
        <f ca="1">39235.9457182242*(((RANDBETWEEN(3800,4910))))</f>
        <v>171421846.8429215</v>
      </c>
      <c r="B14586">
        <v>146277958.89653116</v>
      </c>
    </row>
    <row r="14587" spans="1:2" x14ac:dyDescent="0.25">
      <c r="A14587">
        <f ca="1">32687.0392211508*(((RANDBETWEEN(3800,4910))))</f>
        <v>160166492.18363911</v>
      </c>
      <c r="B14587">
        <v>156974437.13783374</v>
      </c>
    </row>
    <row r="14588" spans="1:2" x14ac:dyDescent="0.25">
      <c r="A14588">
        <f ca="1">30304.6901344275*(((RANDBETWEEN(3800,4910))))</f>
        <v>132370886.50717914</v>
      </c>
      <c r="B14588">
        <v>191967173.24102342</v>
      </c>
    </row>
    <row r="14589" spans="1:2" x14ac:dyDescent="0.25">
      <c r="A14589">
        <f ca="1">34250.9469560798*(((RANDBETWEEN(3800,4910))))</f>
        <v>146148790.66159236</v>
      </c>
      <c r="B14589">
        <v>148931307.6955702</v>
      </c>
    </row>
    <row r="14590" spans="1:2" x14ac:dyDescent="0.25">
      <c r="A14590">
        <f ca="1">35760.3935630332*(((RANDBETWEEN(3800,4910))))</f>
        <v>164783893.53845689</v>
      </c>
      <c r="B14590">
        <v>166699498.98275754</v>
      </c>
    </row>
    <row r="14591" spans="1:2" x14ac:dyDescent="0.25">
      <c r="A14591">
        <f ca="1">31434.1796293194*(((RANDBETWEEN(3800,4910))))</f>
        <v>136172866.15421143</v>
      </c>
      <c r="B14591">
        <v>154446735.72490567</v>
      </c>
    </row>
    <row r="14592" spans="1:2" x14ac:dyDescent="0.25">
      <c r="A14592">
        <f ca="1">38555.7614209005*(((RANDBETWEEN(3800,4910))))</f>
        <v>151678365.42982262</v>
      </c>
      <c r="B14592">
        <v>153901152.85283324</v>
      </c>
    </row>
    <row r="14593" spans="1:2" x14ac:dyDescent="0.25">
      <c r="A14593">
        <f ca="1">36519.9294004182*(((RANDBETWEEN(3800,4910))))</f>
        <v>159080812.46822181</v>
      </c>
      <c r="B14593">
        <v>160408001.14047405</v>
      </c>
    </row>
    <row r="14594" spans="1:2" x14ac:dyDescent="0.25">
      <c r="A14594">
        <f ca="1">32635.5008166405*(((RANDBETWEEN(3800,4910))))</f>
        <v>127441630.68898113</v>
      </c>
      <c r="B14594">
        <v>154871529.88440496</v>
      </c>
    </row>
    <row r="14595" spans="1:2" x14ac:dyDescent="0.25">
      <c r="A14595">
        <f ca="1">40638.9782160659*(((RANDBETWEEN(3800,4910))))</f>
        <v>166416615.79478982</v>
      </c>
      <c r="B14595">
        <v>154500760.04521444</v>
      </c>
    </row>
    <row r="14596" spans="1:2" x14ac:dyDescent="0.25">
      <c r="A14596">
        <f ca="1">30662.0598785597*(((RANDBETWEEN(3800,4910))))</f>
        <v>118110254.65221213</v>
      </c>
      <c r="B14596">
        <v>166609896.88782409</v>
      </c>
    </row>
    <row r="14597" spans="1:2" x14ac:dyDescent="0.25">
      <c r="A14597">
        <f ca="1">31047.143577252*(((RANDBETWEEN(3800,4910))))</f>
        <v>133844235.96153338</v>
      </c>
      <c r="B14597">
        <v>201279997.09796429</v>
      </c>
    </row>
    <row r="14598" spans="1:2" x14ac:dyDescent="0.25">
      <c r="A14598">
        <f ca="1">30409.9089993774*(((RANDBETWEEN(3800,4910))))</f>
        <v>141892635.39109495</v>
      </c>
      <c r="B14598">
        <v>170571338.35330451</v>
      </c>
    </row>
    <row r="14599" spans="1:2" x14ac:dyDescent="0.25">
      <c r="A14599">
        <f ca="1">28454.5106101457*(((RANDBETWEEN(3800,4910))))</f>
        <v>109208411.72173913</v>
      </c>
      <c r="B14599">
        <v>156004759.50221866</v>
      </c>
    </row>
    <row r="14600" spans="1:2" x14ac:dyDescent="0.25">
      <c r="A14600">
        <f ca="1">40014.931191053*(((RANDBETWEEN(3800,4910))))</f>
        <v>188230236.32271326</v>
      </c>
      <c r="B14600">
        <v>191782007.09182009</v>
      </c>
    </row>
    <row r="14601" spans="1:2" x14ac:dyDescent="0.25">
      <c r="A14601">
        <f ca="1">31334.4901102344*(((RANDBETWEEN(3800,4910))))</f>
        <v>137025725.2520552</v>
      </c>
      <c r="B14601">
        <v>143821974.87874645</v>
      </c>
    </row>
    <row r="14602" spans="1:2" x14ac:dyDescent="0.25">
      <c r="A14602">
        <f ca="1">31743.5566615816*(((RANDBETWEEN(3800,4910))))</f>
        <v>154781582.28187209</v>
      </c>
      <c r="B14602">
        <v>147225690.90200448</v>
      </c>
    </row>
    <row r="14603" spans="1:2" x14ac:dyDescent="0.25">
      <c r="A14603">
        <f ca="1">32536.5969759905*(((RANDBETWEEN(3800,4910))))</f>
        <v>135970438.76266438</v>
      </c>
      <c r="B14603">
        <v>171752811.27711388</v>
      </c>
    </row>
    <row r="14604" spans="1:2" x14ac:dyDescent="0.25">
      <c r="A14604">
        <f ca="1">40276.4790947142*(((RANDBETWEEN(3800,4910))))</f>
        <v>191554934.57446074</v>
      </c>
      <c r="B14604">
        <v>193780387.21900463</v>
      </c>
    </row>
    <row r="14605" spans="1:2" x14ac:dyDescent="0.25">
      <c r="A14605">
        <f ca="1">31904.1122483675*(((RANDBETWEEN(3800,4910))))</f>
        <v>142260436.51547077</v>
      </c>
      <c r="B14605">
        <v>170153133.08470726</v>
      </c>
    </row>
    <row r="14606" spans="1:2" x14ac:dyDescent="0.25">
      <c r="A14606">
        <f ca="1">34685.3160596227*(((RANDBETWEEN(3800,4910))))</f>
        <v>155945181.00406387</v>
      </c>
      <c r="B14606">
        <v>190455441.66156736</v>
      </c>
    </row>
    <row r="14607" spans="1:2" x14ac:dyDescent="0.25">
      <c r="A14607">
        <f ca="1">31693.7793222979*(((RANDBETWEEN(3800,4910))))</f>
        <v>124746715.41256438</v>
      </c>
      <c r="B14607">
        <v>169106543.34333941</v>
      </c>
    </row>
    <row r="14608" spans="1:2" x14ac:dyDescent="0.25">
      <c r="A14608">
        <f ca="1">35199.7609801989*(((RANDBETWEEN(3800,4910))))</f>
        <v>136997469.73493418</v>
      </c>
      <c r="B14608">
        <v>198101613.00698447</v>
      </c>
    </row>
    <row r="14609" spans="1:2" x14ac:dyDescent="0.25">
      <c r="A14609">
        <f ca="1">30811.2736440629*(((RANDBETWEEN(3800,4910))))</f>
        <v>129746273.31514896</v>
      </c>
      <c r="B14609">
        <v>147504482.63663146</v>
      </c>
    </row>
    <row r="14610" spans="1:2" x14ac:dyDescent="0.25">
      <c r="A14610">
        <f ca="1">32450.1972375018*(((RANDBETWEEN(3800,4910))))</f>
        <v>129346486.18868199</v>
      </c>
      <c r="B14610">
        <v>178743256.59096241</v>
      </c>
    </row>
    <row r="14611" spans="1:2" x14ac:dyDescent="0.25">
      <c r="A14611">
        <f ca="1">32560.4061021141*(((RANDBETWEEN(3800,4910))))</f>
        <v>129232251.81929104</v>
      </c>
      <c r="B14611">
        <v>161205776.29217196</v>
      </c>
    </row>
    <row r="14612" spans="1:2" x14ac:dyDescent="0.25">
      <c r="A14612">
        <f ca="1">40051.4205098924*(((RANDBETWEEN(3800,4910))))</f>
        <v>182914837.46867853</v>
      </c>
      <c r="B14612">
        <v>145292227.86975977</v>
      </c>
    </row>
    <row r="14613" spans="1:2" x14ac:dyDescent="0.25">
      <c r="A14613">
        <f ca="1">31915.324383306*(((RANDBETWEEN(3800,4910))))</f>
        <v>155076561.17848387</v>
      </c>
      <c r="B14613">
        <v>146557275.33890632</v>
      </c>
    </row>
    <row r="14614" spans="1:2" x14ac:dyDescent="0.25">
      <c r="A14614">
        <f ca="1">32218.2297763817*(((RANDBETWEEN(3800,4910))))</f>
        <v>148397166.35001421</v>
      </c>
      <c r="B14614">
        <v>160436152.61062333</v>
      </c>
    </row>
    <row r="14615" spans="1:2" x14ac:dyDescent="0.25">
      <c r="A14615">
        <f ca="1">32422.0659560826*(((RANDBETWEEN(3800,4910))))</f>
        <v>144116083.17478737</v>
      </c>
      <c r="B14615">
        <v>164778368.87758306</v>
      </c>
    </row>
    <row r="14616" spans="1:2" x14ac:dyDescent="0.25">
      <c r="A14616">
        <f ca="1">32580.3050175765*(((RANDBETWEEN(3800,4910))))</f>
        <v>134198276.36739744</v>
      </c>
      <c r="B14616">
        <v>182286285.49452674</v>
      </c>
    </row>
    <row r="14617" spans="1:2" x14ac:dyDescent="0.25">
      <c r="A14617">
        <f ca="1">29252.4244848682*(((RANDBETWEEN(3800,4910))))</f>
        <v>123884017.69341682</v>
      </c>
      <c r="B14617">
        <v>144482621.61281821</v>
      </c>
    </row>
    <row r="14618" spans="1:2" x14ac:dyDescent="0.25">
      <c r="A14618">
        <f ca="1">37133.3624570681*(((RANDBETWEEN(3800,4910))))</f>
        <v>157371190.0930548</v>
      </c>
      <c r="B14618">
        <v>160336968.59694257</v>
      </c>
    </row>
    <row r="14619" spans="1:2" x14ac:dyDescent="0.25">
      <c r="A14619">
        <f ca="1">36361.8099511313*(((RANDBETWEEN(3800,4910))))</f>
        <v>140029330.12180671</v>
      </c>
      <c r="B14619">
        <v>143955942.22569972</v>
      </c>
    </row>
    <row r="14620" spans="1:2" x14ac:dyDescent="0.25">
      <c r="A14620">
        <f ca="1">36658.347619646*(((RANDBETWEEN(3800,4910))))</f>
        <v>171561066.85994324</v>
      </c>
      <c r="B14620">
        <v>144746664.64773685</v>
      </c>
    </row>
    <row r="14621" spans="1:2" x14ac:dyDescent="0.25">
      <c r="A14621">
        <f ca="1">32485.6670989619*(((RANDBETWEEN(3800,4910))))</f>
        <v>153104949.03740731</v>
      </c>
      <c r="B14621">
        <v>165571819.66754258</v>
      </c>
    </row>
    <row r="14622" spans="1:2" x14ac:dyDescent="0.25">
      <c r="A14622">
        <f ca="1">36304.5924342961*(((RANDBETWEEN(3800,4910))))</f>
        <v>139046589.02335402</v>
      </c>
      <c r="B14622">
        <v>147772900.03812328</v>
      </c>
    </row>
    <row r="14623" spans="1:2" x14ac:dyDescent="0.25">
      <c r="A14623">
        <f ca="1">27988.5153527907*(((RANDBETWEEN(3800,4910))))</f>
        <v>112317912.11074898</v>
      </c>
      <c r="B14623">
        <v>148198738.46694064</v>
      </c>
    </row>
    <row r="14624" spans="1:2" x14ac:dyDescent="0.25">
      <c r="A14624">
        <f ca="1">26861.5380237125*(((RANDBETWEEN(3800,4910))))</f>
        <v>125792582.56504579</v>
      </c>
      <c r="B14624">
        <v>161296760.92916706</v>
      </c>
    </row>
    <row r="14625" spans="1:2" x14ac:dyDescent="0.25">
      <c r="A14625">
        <f ca="1">41361.7715421295*(((RANDBETWEEN(3800,4910))))</f>
        <v>158043329.06247687</v>
      </c>
      <c r="B14625">
        <v>150002108.39166284</v>
      </c>
    </row>
    <row r="14626" spans="1:2" x14ac:dyDescent="0.25">
      <c r="A14626">
        <f ca="1">39430.4543757295*(((RANDBETWEEN(3800,4910))))</f>
        <v>163518094.29615033</v>
      </c>
      <c r="B14626">
        <v>153668586.28418979</v>
      </c>
    </row>
    <row r="14627" spans="1:2" x14ac:dyDescent="0.25">
      <c r="A14627">
        <f ca="1">31426.4645761307*(((RANDBETWEEN(3800,4910))))</f>
        <v>148867162.69713119</v>
      </c>
      <c r="B14627">
        <v>145765364.53865138</v>
      </c>
    </row>
    <row r="14628" spans="1:2" x14ac:dyDescent="0.25">
      <c r="A14628">
        <f ca="1">30197.5745014041*(((RANDBETWEEN(3800,4910))))</f>
        <v>118646270.21601672</v>
      </c>
      <c r="B14628">
        <v>203347765.34623846</v>
      </c>
    </row>
    <row r="14629" spans="1:2" x14ac:dyDescent="0.25">
      <c r="A14629">
        <f ca="1">39790.9914649072*(((RANDBETWEEN(3800,4910))))</f>
        <v>190439685.15104574</v>
      </c>
      <c r="B14629">
        <v>171174404.75267404</v>
      </c>
    </row>
    <row r="14630" spans="1:2" x14ac:dyDescent="0.25">
      <c r="A14630">
        <f ca="1">29577.5749440697*(((RANDBETWEEN(3800,4910))))</f>
        <v>141499118.53242964</v>
      </c>
      <c r="B14630">
        <v>187343987.8742739</v>
      </c>
    </row>
    <row r="14631" spans="1:2" x14ac:dyDescent="0.25">
      <c r="A14631">
        <f ca="1">33093.753981471*(((RANDBETWEEN(3800,4910))))</f>
        <v>127576421.59857056</v>
      </c>
      <c r="B14631">
        <v>196735868.76979733</v>
      </c>
    </row>
    <row r="14632" spans="1:2" x14ac:dyDescent="0.25">
      <c r="A14632">
        <f ca="1">30190.0123032663*(((RANDBETWEEN(3800,4910))))</f>
        <v>130541613.19932342</v>
      </c>
      <c r="B14632">
        <v>149120081.58647048</v>
      </c>
    </row>
    <row r="14633" spans="1:2" x14ac:dyDescent="0.25">
      <c r="A14633">
        <f ca="1">32998.2704569783*(((RANDBETWEEN(3800,4910))))</f>
        <v>153903933.41134691</v>
      </c>
      <c r="B14633">
        <v>146132007.44370916</v>
      </c>
    </row>
    <row r="14634" spans="1:2" x14ac:dyDescent="0.25">
      <c r="A14634">
        <f ca="1">36734.1914022242*(((RANDBETWEEN(3800,4910))))</f>
        <v>142455194.25782561</v>
      </c>
      <c r="B14634">
        <v>167503524.34731579</v>
      </c>
    </row>
    <row r="14635" spans="1:2" x14ac:dyDescent="0.25">
      <c r="A14635">
        <f ca="1">28995.3243203598*(((RANDBETWEEN(3800,4910))))</f>
        <v>124360946.01002303</v>
      </c>
      <c r="B14635">
        <v>154456101.77234703</v>
      </c>
    </row>
    <row r="14636" spans="1:2" x14ac:dyDescent="0.25">
      <c r="A14636">
        <f ca="1">30393.3933278514*(((RANDBETWEEN(3800,4910))))</f>
        <v>126953203.93043545</v>
      </c>
      <c r="B14636">
        <v>167960727.00140458</v>
      </c>
    </row>
    <row r="14637" spans="1:2" x14ac:dyDescent="0.25">
      <c r="A14637">
        <f ca="1">33714.7220829136*(((RANDBETWEEN(3800,4910))))</f>
        <v>160144929.89383963</v>
      </c>
      <c r="B14637">
        <v>190260563.11138725</v>
      </c>
    </row>
    <row r="14638" spans="1:2" x14ac:dyDescent="0.25">
      <c r="A14638">
        <f ca="1">33140.3817217733*(((RANDBETWEEN(3800,4910))))</f>
        <v>151816088.66744369</v>
      </c>
      <c r="B14638">
        <v>162413331.42951688</v>
      </c>
    </row>
    <row r="14639" spans="1:2" x14ac:dyDescent="0.25">
      <c r="A14639">
        <f ca="1">28428.0556995557*(((RANDBETWEEN(3800,4910))))</f>
        <v>116384460.03398089</v>
      </c>
      <c r="B14639">
        <v>161108447.83451411</v>
      </c>
    </row>
    <row r="14640" spans="1:2" x14ac:dyDescent="0.25">
      <c r="A14640">
        <f ca="1">37978.5107646158*(((RANDBETWEEN(3800,4910))))</f>
        <v>149407461.34799862</v>
      </c>
      <c r="B14640">
        <v>145952740.13783765</v>
      </c>
    </row>
    <row r="14641" spans="1:2" x14ac:dyDescent="0.25">
      <c r="A14641">
        <f ca="1">40833.2852271994*(((RANDBETWEEN(3800,4910))))</f>
        <v>165864804.59288403</v>
      </c>
      <c r="B14641">
        <v>197143931.19699258</v>
      </c>
    </row>
    <row r="14642" spans="1:2" x14ac:dyDescent="0.25">
      <c r="A14642">
        <f ca="1">30321.2537033583*(((RANDBETWEEN(3800,4910))))</f>
        <v>137961704.35028043</v>
      </c>
      <c r="B14642">
        <v>152352548.35828513</v>
      </c>
    </row>
    <row r="14643" spans="1:2" x14ac:dyDescent="0.25">
      <c r="A14643">
        <f ca="1">33548.3626765792*(((RANDBETWEEN(3800,4910))))</f>
        <v>147746989.22765496</v>
      </c>
      <c r="B14643">
        <v>160793167.05526277</v>
      </c>
    </row>
    <row r="14644" spans="1:2" x14ac:dyDescent="0.25">
      <c r="A14644">
        <f ca="1">27720.1495700526*(((RANDBETWEEN(3800,4910))))</f>
        <v>126681083.53514059</v>
      </c>
      <c r="B14644">
        <v>187267012.32044381</v>
      </c>
    </row>
    <row r="14645" spans="1:2" x14ac:dyDescent="0.25">
      <c r="A14645">
        <f ca="1">31133.4668105233*(((RANDBETWEEN(3800,4910))))</f>
        <v>126339608.31710359</v>
      </c>
      <c r="B14645">
        <v>154689211.20804322</v>
      </c>
    </row>
    <row r="14646" spans="1:2" x14ac:dyDescent="0.25">
      <c r="A14646">
        <f ca="1">34499.8155900324*(((RANDBETWEEN(3800,4910))))</f>
        <v>146831215.15117806</v>
      </c>
      <c r="B14646">
        <v>150427307.1180765</v>
      </c>
    </row>
    <row r="14647" spans="1:2" x14ac:dyDescent="0.25">
      <c r="A14647">
        <f ca="1">32527.1513839517*(((RANDBETWEEN(3800,4910))))</f>
        <v>154926822.04176217</v>
      </c>
      <c r="B14647">
        <v>148643273.93271303</v>
      </c>
    </row>
    <row r="14648" spans="1:2" x14ac:dyDescent="0.25">
      <c r="A14648">
        <f ca="1">32157.3605449328*(((RANDBETWEEN(3800,4910))))</f>
        <v>154644746.8605819</v>
      </c>
      <c r="B14648">
        <v>167790127.90580449</v>
      </c>
    </row>
    <row r="14649" spans="1:2" x14ac:dyDescent="0.25">
      <c r="A14649">
        <f ca="1">31983.2348340878*(((RANDBETWEEN(3800,4910))))</f>
        <v>134553468.94700721</v>
      </c>
      <c r="B14649">
        <v>148100474.27953613</v>
      </c>
    </row>
    <row r="14650" spans="1:2" x14ac:dyDescent="0.25">
      <c r="A14650">
        <f ca="1">32486.775679165*(((RANDBETWEEN(3800,4910))))</f>
        <v>149016840.04032975</v>
      </c>
      <c r="B14650">
        <v>157052847.38279092</v>
      </c>
    </row>
    <row r="14651" spans="1:2" x14ac:dyDescent="0.25">
      <c r="A14651">
        <f ca="1">36925.0947467909*(((RANDBETWEEN(3800,4910))))</f>
        <v>175541900.42624384</v>
      </c>
      <c r="B14651">
        <v>166216739.5206629</v>
      </c>
    </row>
    <row r="14652" spans="1:2" x14ac:dyDescent="0.25">
      <c r="A14652">
        <f ca="1">32691.9329878942*(((RANDBETWEEN(3800,4910))))</f>
        <v>134135001.04932979</v>
      </c>
      <c r="B14652">
        <v>180909861.55212077</v>
      </c>
    </row>
    <row r="14653" spans="1:2" x14ac:dyDescent="0.25">
      <c r="A14653">
        <f ca="1">34648.1351426745*(((RANDBETWEEN(3800,4910))))</f>
        <v>147982185.19436273</v>
      </c>
      <c r="B14653">
        <v>167715087.03700796</v>
      </c>
    </row>
    <row r="14654" spans="1:2" x14ac:dyDescent="0.25">
      <c r="A14654">
        <f ca="1">35787.6480267154*(((RANDBETWEEN(3800,4910))))</f>
        <v>159863423.73533776</v>
      </c>
      <c r="B14654">
        <v>193351144.71674845</v>
      </c>
    </row>
    <row r="14655" spans="1:2" x14ac:dyDescent="0.25">
      <c r="A14655">
        <f ca="1">40979.1262853042*(((RANDBETWEEN(3800,4910))))</f>
        <v>180349134.78162375</v>
      </c>
      <c r="B14655">
        <v>148969362.96299011</v>
      </c>
    </row>
    <row r="14656" spans="1:2" x14ac:dyDescent="0.25">
      <c r="A14656">
        <f ca="1">39528.9877729363*(((RANDBETWEEN(3800,4910))))</f>
        <v>150447327.46379557</v>
      </c>
      <c r="B14656">
        <v>173408285.52143317</v>
      </c>
    </row>
    <row r="14657" spans="1:2" x14ac:dyDescent="0.25">
      <c r="A14657">
        <f ca="1">31223.8583997159*(((RANDBETWEEN(3800,4910))))</f>
        <v>138602707.43633881</v>
      </c>
      <c r="B14657">
        <v>151270643.75103462</v>
      </c>
    </row>
    <row r="14658" spans="1:2" x14ac:dyDescent="0.25">
      <c r="A14658">
        <f ca="1">31601.1646730195*(((RANDBETWEEN(3800,4910))))</f>
        <v>130512810.09957047</v>
      </c>
      <c r="B14658">
        <v>146420460.30322623</v>
      </c>
    </row>
    <row r="14659" spans="1:2" x14ac:dyDescent="0.25">
      <c r="A14659">
        <f ca="1">30624.5157742867*(((RANDBETWEEN(3800,4910))))</f>
        <v>133676011.35476154</v>
      </c>
      <c r="B14659">
        <v>160402907.30606973</v>
      </c>
    </row>
    <row r="14660" spans="1:2" x14ac:dyDescent="0.25">
      <c r="A14660">
        <f ca="1">31759.2206223147*(((RANDBETWEEN(3800,4910))))</f>
        <v>124591422.50134058</v>
      </c>
      <c r="B14660">
        <v>159687803.77178374</v>
      </c>
    </row>
    <row r="14661" spans="1:2" x14ac:dyDescent="0.25">
      <c r="A14661">
        <f ca="1">38302.4951543514*(((RANDBETWEEN(3800,4910))))</f>
        <v>158419119.95839718</v>
      </c>
      <c r="B14661">
        <v>158502892.0510124</v>
      </c>
    </row>
    <row r="14662" spans="1:2" x14ac:dyDescent="0.25">
      <c r="A14662">
        <f ca="1">34019.4756395529*(((RANDBETWEEN(3800,4910))))</f>
        <v>137880934.76710802</v>
      </c>
      <c r="B14662">
        <v>165740714.75325882</v>
      </c>
    </row>
    <row r="14663" spans="1:2" x14ac:dyDescent="0.25">
      <c r="A14663">
        <f ca="1">30190.0191809144*(((RANDBETWEEN(3800,4910))))</f>
        <v>147297103.58368137</v>
      </c>
      <c r="B14663">
        <v>171871954.4078325</v>
      </c>
    </row>
    <row r="14664" spans="1:2" x14ac:dyDescent="0.25">
      <c r="A14664">
        <f ca="1">40049.059350643*(((RANDBETWEEN(3800,4910))))</f>
        <v>158474127.85049438</v>
      </c>
      <c r="B14664">
        <v>178286347.57620165</v>
      </c>
    </row>
    <row r="14665" spans="1:2" x14ac:dyDescent="0.25">
      <c r="A14665">
        <f ca="1">33638.4354798295*(((RANDBETWEEN(3800,4910))))</f>
        <v>158571584.85191634</v>
      </c>
      <c r="B14665">
        <v>175443349.5203433</v>
      </c>
    </row>
    <row r="14666" spans="1:2" x14ac:dyDescent="0.25">
      <c r="A14666">
        <f ca="1">30056.0218152308*(((RANDBETWEEN(3800,4910))))</f>
        <v>119803302.95551009</v>
      </c>
      <c r="B14666">
        <v>194727404.50666612</v>
      </c>
    </row>
    <row r="14667" spans="1:2" x14ac:dyDescent="0.25">
      <c r="A14667">
        <f ca="1">29968.3975171032*(((RANDBETWEEN(3800,4910))))</f>
        <v>124848344.05625208</v>
      </c>
      <c r="B14667">
        <v>155825579.14593583</v>
      </c>
    </row>
    <row r="14668" spans="1:2" x14ac:dyDescent="0.25">
      <c r="A14668">
        <f ca="1">32446.2388521483*(((RANDBETWEEN(3800,4910))))</f>
        <v>126150976.65715264</v>
      </c>
      <c r="B14668">
        <v>175985959.29930004</v>
      </c>
    </row>
    <row r="14669" spans="1:2" x14ac:dyDescent="0.25">
      <c r="A14669">
        <f ca="1">41400.9123720862*(((RANDBETWEEN(3800,4910))))</f>
        <v>160055927.23048511</v>
      </c>
      <c r="B14669">
        <v>175610296.16029382</v>
      </c>
    </row>
    <row r="14670" spans="1:2" x14ac:dyDescent="0.25">
      <c r="A14670">
        <f ca="1">28351.3177746984*(((RANDBETWEEN(3800,4910))))</f>
        <v>115588322.5674454</v>
      </c>
      <c r="B14670">
        <v>189454578.5952433</v>
      </c>
    </row>
    <row r="14671" spans="1:2" x14ac:dyDescent="0.25">
      <c r="A14671">
        <f ca="1">37707.1743739555*(((RANDBETWEEN(3800,4910))))</f>
        <v>175866261.28012845</v>
      </c>
      <c r="B14671">
        <v>183419272.89713746</v>
      </c>
    </row>
    <row r="14672" spans="1:2" x14ac:dyDescent="0.25">
      <c r="A14672">
        <f ca="1">31617.2419371*(((RANDBETWEEN(3800,4910))))</f>
        <v>132539478.20032303</v>
      </c>
      <c r="B14672">
        <v>144802709.82425562</v>
      </c>
    </row>
    <row r="14673" spans="1:2" x14ac:dyDescent="0.25">
      <c r="A14673">
        <f ca="1">39764.5351289407*(((RANDBETWEEN(3800,4910))))</f>
        <v>156672268.40802643</v>
      </c>
      <c r="B14673">
        <v>156337096.44839075</v>
      </c>
    </row>
    <row r="14674" spans="1:2" x14ac:dyDescent="0.25">
      <c r="A14674">
        <f ca="1">32244.5630439741*(((RANDBETWEEN(3800,4910))))</f>
        <v>127849692.46935724</v>
      </c>
      <c r="B14674">
        <v>161400236.71110976</v>
      </c>
    </row>
    <row r="14675" spans="1:2" x14ac:dyDescent="0.25">
      <c r="A14675">
        <f ca="1">30737.8580305331*(((RANDBETWEEN(3800,4910))))</f>
        <v>120154287.04135406</v>
      </c>
      <c r="B14675">
        <v>165306097.55564988</v>
      </c>
    </row>
    <row r="14676" spans="1:2" x14ac:dyDescent="0.25">
      <c r="A14676">
        <f ca="1">37656.744332567*(((RANDBETWEEN(3800,4910))))</f>
        <v>151267141.98392174</v>
      </c>
      <c r="B14676">
        <v>181654526.87077576</v>
      </c>
    </row>
    <row r="14677" spans="1:2" x14ac:dyDescent="0.25">
      <c r="A14677">
        <f ca="1">35745.6856068574*(((RANDBETWEEN(3800,4910))))</f>
        <v>139122208.38188919</v>
      </c>
      <c r="B14677">
        <v>160685910.46804479</v>
      </c>
    </row>
    <row r="14678" spans="1:2" x14ac:dyDescent="0.25">
      <c r="A14678">
        <f ca="1">34675.6067778201*(((RANDBETWEEN(3800,4910))))</f>
        <v>157669984.01874819</v>
      </c>
      <c r="B14678">
        <v>188708918.86060226</v>
      </c>
    </row>
    <row r="14679" spans="1:2" x14ac:dyDescent="0.25">
      <c r="A14679">
        <f ca="1">35199.8977147973*(((RANDBETWEEN(3800,4910))))</f>
        <v>156076346.46741131</v>
      </c>
      <c r="B14679">
        <v>148355736.00096592</v>
      </c>
    </row>
    <row r="14680" spans="1:2" x14ac:dyDescent="0.25">
      <c r="A14680">
        <f ca="1">40987.8059519845*(((RANDBETWEEN(3800,4910))))</f>
        <v>198790858.86712492</v>
      </c>
      <c r="B14680">
        <v>156685181.35533509</v>
      </c>
    </row>
    <row r="14681" spans="1:2" x14ac:dyDescent="0.25">
      <c r="A14681">
        <f ca="1">39251.6261441166*(((RANDBETWEEN(3800,4910))))</f>
        <v>192136709.97545096</v>
      </c>
      <c r="B14681">
        <v>160233038.94063503</v>
      </c>
    </row>
    <row r="14682" spans="1:2" x14ac:dyDescent="0.25">
      <c r="A14682">
        <f ca="1">38918.7148666454*(((RANDBETWEEN(3800,4910))))</f>
        <v>153028386.85564962</v>
      </c>
      <c r="B14682">
        <v>161460450.65570658</v>
      </c>
    </row>
    <row r="14683" spans="1:2" x14ac:dyDescent="0.25">
      <c r="A14683">
        <f ca="1">30068.5229526768*(((RANDBETWEEN(3800,4910))))</f>
        <v>131700130.53272459</v>
      </c>
      <c r="B14683">
        <v>173345362.55017471</v>
      </c>
    </row>
    <row r="14684" spans="1:2" x14ac:dyDescent="0.25">
      <c r="A14684">
        <f ca="1">33975.310587173*(((RANDBETWEEN(3800,4910))))</f>
        <v>157543515.19272113</v>
      </c>
      <c r="B14684">
        <v>149841593.23259747</v>
      </c>
    </row>
    <row r="14685" spans="1:2" x14ac:dyDescent="0.25">
      <c r="A14685">
        <f ca="1">41485.2955949593*(((RANDBETWEEN(3800,4910))))</f>
        <v>162041564.59391117</v>
      </c>
      <c r="B14685">
        <v>166630538.84438413</v>
      </c>
    </row>
    <row r="14686" spans="1:2" x14ac:dyDescent="0.25">
      <c r="A14686">
        <f ca="1">40553.8183533152*(((RANDBETWEEN(3800,4910))))</f>
        <v>163756318.51068687</v>
      </c>
      <c r="B14686">
        <v>149469983.13082725</v>
      </c>
    </row>
    <row r="14687" spans="1:2" x14ac:dyDescent="0.25">
      <c r="A14687">
        <f ca="1">32242.16873113*(((RANDBETWEEN(3800,4910))))</f>
        <v>154278777.37845719</v>
      </c>
      <c r="B14687">
        <v>152976827.75541764</v>
      </c>
    </row>
    <row r="14688" spans="1:2" x14ac:dyDescent="0.25">
      <c r="A14688">
        <f ca="1">33459.0323862685*(((RANDBETWEEN(3800,4910))))</f>
        <v>144576478.94106627</v>
      </c>
      <c r="B14688">
        <v>193387221.82815936</v>
      </c>
    </row>
    <row r="14689" spans="1:2" x14ac:dyDescent="0.25">
      <c r="A14689">
        <f ca="1">36918.5730292198*(((RANDBETWEEN(3800,4910))))</f>
        <v>177319906.25934249</v>
      </c>
      <c r="B14689">
        <v>164796725.4179846</v>
      </c>
    </row>
    <row r="14690" spans="1:2" x14ac:dyDescent="0.25">
      <c r="A14690">
        <f ca="1">31971.3169910874*(((RANDBETWEEN(3800,4910))))</f>
        <v>156595510.62234628</v>
      </c>
      <c r="B14690">
        <v>184252605.35448796</v>
      </c>
    </row>
    <row r="14691" spans="1:2" x14ac:dyDescent="0.25">
      <c r="A14691">
        <f ca="1">39959.539026413*(((RANDBETWEEN(3800,4910))))</f>
        <v>161876092.59599921</v>
      </c>
      <c r="B14691">
        <v>158449803.86443713</v>
      </c>
    </row>
    <row r="14692" spans="1:2" x14ac:dyDescent="0.25">
      <c r="A14692">
        <f ca="1">29322.8496428664*(((RANDBETWEEN(3800,4910))))</f>
        <v>123302582.74825305</v>
      </c>
      <c r="B14692">
        <v>163862015.33985615</v>
      </c>
    </row>
    <row r="14693" spans="1:2" x14ac:dyDescent="0.25">
      <c r="A14693">
        <f ca="1">36607.5851350847*(((RANDBETWEEN(3800,4910))))</f>
        <v>167479701.99301237</v>
      </c>
      <c r="B14693">
        <v>174739723.99795222</v>
      </c>
    </row>
    <row r="14694" spans="1:2" x14ac:dyDescent="0.25">
      <c r="A14694">
        <f ca="1">38077.6042553713*(((RANDBETWEEN(3800,4910))))</f>
        <v>153414667.54489085</v>
      </c>
      <c r="B14694">
        <v>155824473.43181545</v>
      </c>
    </row>
    <row r="14695" spans="1:2" x14ac:dyDescent="0.25">
      <c r="A14695">
        <f ca="1">35436.8581633463*(((RANDBETWEEN(3800,4910))))</f>
        <v>154008585.57790282</v>
      </c>
      <c r="B14695">
        <v>156659491.76754445</v>
      </c>
    </row>
    <row r="14696" spans="1:2" x14ac:dyDescent="0.25">
      <c r="A14696">
        <f ca="1">35550.400889704*(((RANDBETWEEN(3800,4910))))</f>
        <v>141739448.34724995</v>
      </c>
      <c r="B14696">
        <v>170841297.42026037</v>
      </c>
    </row>
    <row r="14697" spans="1:2" x14ac:dyDescent="0.25">
      <c r="A14697">
        <f ca="1">39092.4075359887*(((RANDBETWEEN(3800,4910))))</f>
        <v>170208342.41169482</v>
      </c>
      <c r="B14697">
        <v>154120381.25992408</v>
      </c>
    </row>
    <row r="14698" spans="1:2" x14ac:dyDescent="0.25">
      <c r="A14698">
        <f ca="1">32387.1778015027*(((RANDBETWEEN(3800,4910))))</f>
        <v>149207728.13152298</v>
      </c>
      <c r="B14698">
        <v>185870244.36842397</v>
      </c>
    </row>
    <row r="14699" spans="1:2" x14ac:dyDescent="0.25">
      <c r="A14699">
        <f ca="1">29868.3980876547*(((RANDBETWEEN(3800,4910))))</f>
        <v>143547521.20926851</v>
      </c>
      <c r="B14699">
        <v>150198195.39108199</v>
      </c>
    </row>
    <row r="14700" spans="1:2" x14ac:dyDescent="0.25">
      <c r="A14700">
        <f ca="1">31649.7210523296*(((RANDBETWEEN(3800,4910))))</f>
        <v>144164479.39336142</v>
      </c>
      <c r="B14700">
        <v>163055530.96166393</v>
      </c>
    </row>
    <row r="14701" spans="1:2" x14ac:dyDescent="0.25">
      <c r="A14701">
        <f ca="1">38576.8144466869*(((RANDBETWEEN(3800,4910))))</f>
        <v>173132743.23673075</v>
      </c>
      <c r="B14701">
        <v>199408186.18741846</v>
      </c>
    </row>
    <row r="14702" spans="1:2" x14ac:dyDescent="0.25">
      <c r="A14702">
        <f ca="1">28838.9913418615*(((RANDBETWEEN(3800,4910))))</f>
        <v>113193041.0168063</v>
      </c>
      <c r="B14702">
        <v>160737284.27185422</v>
      </c>
    </row>
    <row r="14703" spans="1:2" x14ac:dyDescent="0.25">
      <c r="A14703">
        <f ca="1">29682.964845294*(((RANDBETWEEN(3800,4910))))</f>
        <v>132564120.99908303</v>
      </c>
      <c r="B14703">
        <v>156960711.69778845</v>
      </c>
    </row>
    <row r="14704" spans="1:2" x14ac:dyDescent="0.25">
      <c r="A14704">
        <f ca="1">35360.5596057604*(((RANDBETWEEN(3800,4910))))</f>
        <v>145968390.05257905</v>
      </c>
      <c r="B14704">
        <v>149586660.92667598</v>
      </c>
    </row>
    <row r="14705" spans="1:2" x14ac:dyDescent="0.25">
      <c r="A14705">
        <f ca="1">37316.7439019479*(((RANDBETWEEN(3800,4910))))</f>
        <v>183113262.32685819</v>
      </c>
      <c r="B14705">
        <v>171262109.93970266</v>
      </c>
    </row>
    <row r="14706" spans="1:2" x14ac:dyDescent="0.25">
      <c r="A14706">
        <f ca="1">30490.021201275*(((RANDBETWEEN(3800,4910))))</f>
        <v>124246836.3951955</v>
      </c>
      <c r="B14706">
        <v>158352320.06011748</v>
      </c>
    </row>
    <row r="14707" spans="1:2" x14ac:dyDescent="0.25">
      <c r="A14707">
        <f ca="1">31091.3208760237*(((RANDBETWEEN(3800,4910))))</f>
        <v>147403952.27322817</v>
      </c>
      <c r="B14707">
        <v>202358041.09573767</v>
      </c>
    </row>
    <row r="14708" spans="1:2" x14ac:dyDescent="0.25">
      <c r="A14708">
        <f ca="1">30908.1309284384*(((RANDBETWEEN(3800,4910))))</f>
        <v>147339060.13586602</v>
      </c>
      <c r="B14708">
        <v>197928358.26229101</v>
      </c>
    </row>
    <row r="14709" spans="1:2" x14ac:dyDescent="0.25">
      <c r="A14709">
        <f ca="1">31829.3254804995*(((RANDBETWEEN(3800,4910))))</f>
        <v>122702049.72732544</v>
      </c>
      <c r="B14709">
        <v>157206644.50502306</v>
      </c>
    </row>
    <row r="14710" spans="1:2" x14ac:dyDescent="0.25">
      <c r="A14710">
        <f ca="1">30607.6650498495*(((RANDBETWEEN(3800,4910))))</f>
        <v>143213264.768246</v>
      </c>
      <c r="B14710">
        <v>151438205.8539193</v>
      </c>
    </row>
    <row r="14711" spans="1:2" x14ac:dyDescent="0.25">
      <c r="A14711">
        <f ca="1">32360.6709048629*(((RANDBETWEEN(3800,4910))))</f>
        <v>139668655.62538826</v>
      </c>
      <c r="B14711">
        <v>149770451.2122429</v>
      </c>
    </row>
    <row r="14712" spans="1:2" x14ac:dyDescent="0.25">
      <c r="A14712">
        <f ca="1">32838.9264477045*(((RANDBETWEEN(3800,4910))))</f>
        <v>130042148.73290996</v>
      </c>
      <c r="B14712">
        <v>175231577.19679484</v>
      </c>
    </row>
    <row r="14713" spans="1:2" x14ac:dyDescent="0.25">
      <c r="A14713">
        <f ca="1">33772.8414543243*(((RANDBETWEEN(3800,4910))))</f>
        <v>133605360.79330678</v>
      </c>
      <c r="B14713">
        <v>154221368.21393746</v>
      </c>
    </row>
    <row r="14714" spans="1:2" x14ac:dyDescent="0.25">
      <c r="A14714">
        <f ca="1">38363.1444837724*(((RANDBETWEEN(3800,4910))))</f>
        <v>174667396.83461586</v>
      </c>
      <c r="B14714">
        <v>145227846.46827254</v>
      </c>
    </row>
    <row r="14715" spans="1:2" x14ac:dyDescent="0.25">
      <c r="A14715">
        <f ca="1">33034.6517955228*(((RANDBETWEEN(3800,4910))))</f>
        <v>139703542.443266</v>
      </c>
      <c r="B14715">
        <v>185131236.01597798</v>
      </c>
    </row>
    <row r="14716" spans="1:2" x14ac:dyDescent="0.25">
      <c r="A14716">
        <f ca="1">38707.9197805107*(((RANDBETWEEN(3800,4910))))</f>
        <v>184791609.03215802</v>
      </c>
      <c r="B14716">
        <v>201084396.34600371</v>
      </c>
    </row>
    <row r="14717" spans="1:2" x14ac:dyDescent="0.25">
      <c r="A14717">
        <f ca="1">30686.1253346284*(((RANDBETWEEN(3800,4910))))</f>
        <v>141769899.04598308</v>
      </c>
      <c r="B14717">
        <v>148525347.90427679</v>
      </c>
    </row>
    <row r="14718" spans="1:2" x14ac:dyDescent="0.25">
      <c r="A14718">
        <f ca="1">32820.8169570946*(((RANDBETWEEN(3800,4910))))</f>
        <v>129543764.52965221</v>
      </c>
      <c r="B14718">
        <v>180339531.50119758</v>
      </c>
    </row>
    <row r="14719" spans="1:2" x14ac:dyDescent="0.25">
      <c r="A14719">
        <f ca="1">30974.2124171726*(((RANDBETWEEN(3800,4910))))</f>
        <v>123432236.48243268</v>
      </c>
      <c r="B14719">
        <v>169564426.07032949</v>
      </c>
    </row>
    <row r="14720" spans="1:2" x14ac:dyDescent="0.25">
      <c r="A14720">
        <f ca="1">31560.1885832945*(((RANDBETWEEN(3800,4910))))</f>
        <v>148585367.85015035</v>
      </c>
      <c r="B14720">
        <v>144056800.59028831</v>
      </c>
    </row>
    <row r="14721" spans="1:2" x14ac:dyDescent="0.25">
      <c r="A14721">
        <f ca="1">31085.2537232627*(((RANDBETWEEN(3800,4910))))</f>
        <v>147872551.96156073</v>
      </c>
      <c r="B14721">
        <v>151453214.29569179</v>
      </c>
    </row>
    <row r="14722" spans="1:2" x14ac:dyDescent="0.25">
      <c r="A14722">
        <f ca="1">34193.9202666617*(((RANDBETWEEN(3800,4910))))</f>
        <v>144400925.28611246</v>
      </c>
      <c r="B14722">
        <v>143465545.23662865</v>
      </c>
    </row>
    <row r="14723" spans="1:2" x14ac:dyDescent="0.25">
      <c r="A14723">
        <f ca="1">31338.8468395849*(((RANDBETWEEN(3800,4910))))</f>
        <v>149642993.65901807</v>
      </c>
      <c r="B14723">
        <v>154810056.29359901</v>
      </c>
    </row>
    <row r="14724" spans="1:2" x14ac:dyDescent="0.25">
      <c r="A14724">
        <f ca="1">31768.2385187449*(((RANDBETWEEN(3800,4910))))</f>
        <v>132441786.38464738</v>
      </c>
      <c r="B14724">
        <v>173250938.80079994</v>
      </c>
    </row>
    <row r="14725" spans="1:2" x14ac:dyDescent="0.25">
      <c r="A14725">
        <f ca="1">42018.0659639737*(((RANDBETWEEN(3800,4910))))</f>
        <v>202947258.60599282</v>
      </c>
      <c r="B14725">
        <v>160486674.44498384</v>
      </c>
    </row>
    <row r="14726" spans="1:2" x14ac:dyDescent="0.25">
      <c r="A14726">
        <f ca="1">36100.8169799202*(((RANDBETWEEN(3800,4910))))</f>
        <v>152345447.65526313</v>
      </c>
      <c r="B14726">
        <v>150292110.1532591</v>
      </c>
    </row>
    <row r="14727" spans="1:2" x14ac:dyDescent="0.25">
      <c r="A14727">
        <f ca="1">31129.0027403522*(((RANDBETWEEN(3800,4910))))</f>
        <v>132329390.64923701</v>
      </c>
      <c r="B14727">
        <v>155011407.75485951</v>
      </c>
    </row>
    <row r="14728" spans="1:2" x14ac:dyDescent="0.25">
      <c r="A14728">
        <f ca="1">30256.4160489858*(((RANDBETWEEN(3800,4910))))</f>
        <v>132674384.37480254</v>
      </c>
      <c r="B14728">
        <v>166103546.86026895</v>
      </c>
    </row>
    <row r="14729" spans="1:2" x14ac:dyDescent="0.25">
      <c r="A14729">
        <f ca="1">31672.8657132097*(((RANDBETWEEN(3800,4910))))</f>
        <v>132075850.02408434</v>
      </c>
      <c r="B14729">
        <v>195128348.75421792</v>
      </c>
    </row>
    <row r="14730" spans="1:2" x14ac:dyDescent="0.25">
      <c r="A14730">
        <f ca="1">29582.6950681971*(((RANDBETWEEN(3800,4910))))</f>
        <v>130785094.89649923</v>
      </c>
      <c r="B14730">
        <v>170900021.310702</v>
      </c>
    </row>
    <row r="14731" spans="1:2" x14ac:dyDescent="0.25">
      <c r="A14731">
        <f ca="1">28549.0027175901*(((RANDBETWEEN(3800,4910))))</f>
        <v>112340325.69371715</v>
      </c>
      <c r="B14731">
        <v>165538539.32667276</v>
      </c>
    </row>
    <row r="14732" spans="1:2" x14ac:dyDescent="0.25">
      <c r="A14732">
        <f ca="1">34570.7641736159*(((RANDBETWEEN(3800,4910))))</f>
        <v>147755446.07803461</v>
      </c>
      <c r="B14732">
        <v>147093902.83003995</v>
      </c>
    </row>
    <row r="14733" spans="1:2" x14ac:dyDescent="0.25">
      <c r="A14733">
        <f ca="1">32796.6144744419*(((RANDBETWEEN(3800,4910))))</f>
        <v>151290782.57060036</v>
      </c>
      <c r="B14733">
        <v>196440643.75121692</v>
      </c>
    </row>
    <row r="14734" spans="1:2" x14ac:dyDescent="0.25">
      <c r="A14734">
        <f ca="1">32746.7157339072*(((RANDBETWEEN(3800,4910))))</f>
        <v>130593902.34682195</v>
      </c>
      <c r="B14734">
        <v>200301386.98419696</v>
      </c>
    </row>
    <row r="14735" spans="1:2" x14ac:dyDescent="0.25">
      <c r="A14735">
        <f ca="1">35716.7294369485*(((RANDBETWEEN(3800,4910))))</f>
        <v>163761204.46840867</v>
      </c>
      <c r="B14735">
        <v>193272431.27066574</v>
      </c>
    </row>
    <row r="14736" spans="1:2" x14ac:dyDescent="0.25">
      <c r="A14736">
        <f ca="1">33382.1849595772*(((RANDBETWEEN(3800,4910))))</f>
        <v>145679855.16359481</v>
      </c>
      <c r="B14736">
        <v>144931573.94133034</v>
      </c>
    </row>
    <row r="14737" spans="1:2" x14ac:dyDescent="0.25">
      <c r="A14737">
        <f ca="1">33817.5903800056*(((RANDBETWEEN(3800,4910))))</f>
        <v>141019351.88462356</v>
      </c>
      <c r="B14737">
        <v>166174210.64343327</v>
      </c>
    </row>
    <row r="14738" spans="1:2" x14ac:dyDescent="0.25">
      <c r="A14738">
        <f ca="1">32342.1432594007*(((RANDBETWEEN(3800,4910))))</f>
        <v>154563102.63667586</v>
      </c>
      <c r="B14738">
        <v>190120410.6578159</v>
      </c>
    </row>
    <row r="14739" spans="1:2" x14ac:dyDescent="0.25">
      <c r="A14739">
        <f ca="1">31620.3079353887*(((RANDBETWEEN(3800,4910))))</f>
        <v>144599668.18853247</v>
      </c>
      <c r="B14739">
        <v>194415272.39056903</v>
      </c>
    </row>
    <row r="14740" spans="1:2" x14ac:dyDescent="0.25">
      <c r="A14740">
        <f ca="1">33622.8027678218*(((RANDBETWEEN(3800,4910))))</f>
        <v>146931648.09538141</v>
      </c>
      <c r="B14740">
        <v>196905884.12696084</v>
      </c>
    </row>
    <row r="14741" spans="1:2" x14ac:dyDescent="0.25">
      <c r="A14741">
        <f ca="1">41666.537392267*(((RANDBETWEEN(3800,4910))))</f>
        <v>166707816.10646018</v>
      </c>
      <c r="B14741">
        <v>156754755.63483599</v>
      </c>
    </row>
    <row r="14742" spans="1:2" x14ac:dyDescent="0.25">
      <c r="A14742">
        <f ca="1">30318.9848093712*(((RANDBETWEEN(3800,4910))))</f>
        <v>127946115.8955465</v>
      </c>
      <c r="B14742">
        <v>143983839.91803542</v>
      </c>
    </row>
    <row r="14743" spans="1:2" x14ac:dyDescent="0.25">
      <c r="A14743">
        <f ca="1">31489.3319257905*(((RANDBETWEEN(3800,4910))))</f>
        <v>122052650.54436389</v>
      </c>
      <c r="B14743">
        <v>186862918.44206354</v>
      </c>
    </row>
    <row r="14744" spans="1:2" x14ac:dyDescent="0.25">
      <c r="A14744">
        <f ca="1">29777.4445339854*(((RANDBETWEEN(3800,4910))))</f>
        <v>117352908.90843658</v>
      </c>
      <c r="B14744">
        <v>172852389.63483593</v>
      </c>
    </row>
    <row r="14745" spans="1:2" x14ac:dyDescent="0.25">
      <c r="A14745">
        <f ca="1">32178.6420909167*(((RANDBETWEEN(3800,4910))))</f>
        <v>152204977.09003586</v>
      </c>
      <c r="B14745">
        <v>148313832.1598748</v>
      </c>
    </row>
    <row r="14746" spans="1:2" x14ac:dyDescent="0.25">
      <c r="A14746">
        <f ca="1">32887.1688363821*(((RANDBETWEEN(3800,4910))))</f>
        <v>138487867.97000501</v>
      </c>
      <c r="B14746">
        <v>161613161.73803955</v>
      </c>
    </row>
    <row r="14747" spans="1:2" x14ac:dyDescent="0.25">
      <c r="A14747">
        <f ca="1">35965.9706787098*(((RANDBETWEEN(3800,4910))))</f>
        <v>149726335.93546903</v>
      </c>
      <c r="B14747">
        <v>166554447.27852485</v>
      </c>
    </row>
    <row r="14748" spans="1:2" x14ac:dyDescent="0.25">
      <c r="A14748">
        <f ca="1">27144.1510296147*(((RANDBETWEEN(3800,4910))))</f>
        <v>116529840.37013572</v>
      </c>
      <c r="B14748">
        <v>198940955.96954513</v>
      </c>
    </row>
    <row r="14749" spans="1:2" x14ac:dyDescent="0.25">
      <c r="A14749">
        <f ca="1">31298.9972498368*(((RANDBETWEEN(3800,4910))))</f>
        <v>126103659.91959247</v>
      </c>
      <c r="B14749">
        <v>171657126.66501755</v>
      </c>
    </row>
    <row r="14750" spans="1:2" x14ac:dyDescent="0.25">
      <c r="A14750">
        <f ca="1">29517.7265632388*(((RANDBETWEEN(3800,4910))))</f>
        <v>131530989.56579228</v>
      </c>
      <c r="B14750">
        <v>160551093.64240149</v>
      </c>
    </row>
    <row r="14751" spans="1:2" x14ac:dyDescent="0.25">
      <c r="A14751">
        <f ca="1">37314.3029926186*(((RANDBETWEEN(3800,4910))))</f>
        <v>174257794.9755289</v>
      </c>
      <c r="B14751">
        <v>194335693.91092449</v>
      </c>
    </row>
    <row r="14752" spans="1:2" x14ac:dyDescent="0.25">
      <c r="A14752">
        <f ca="1">30537.3452112343*(((RANDBETWEEN(3800,4910))))</f>
        <v>145327225.86026421</v>
      </c>
      <c r="B14752">
        <v>177845272.53845513</v>
      </c>
    </row>
    <row r="14753" spans="1:2" x14ac:dyDescent="0.25">
      <c r="A14753">
        <f ca="1">32710.5820970392*(((RANDBETWEEN(3800,4910))))</f>
        <v>155833213.11029452</v>
      </c>
      <c r="B14753">
        <v>158933998.44308895</v>
      </c>
    </row>
    <row r="14754" spans="1:2" x14ac:dyDescent="0.25">
      <c r="A14754">
        <f ca="1">38427.7319340873*(((RANDBETWEEN(3800,4910))))</f>
        <v>179918640.9153969</v>
      </c>
      <c r="B14754">
        <v>173464512.19862711</v>
      </c>
    </row>
    <row r="14755" spans="1:2" x14ac:dyDescent="0.25">
      <c r="A14755">
        <f ca="1">42685.2698974511*(((RANDBETWEEN(3800,4910))))</f>
        <v>162332081.42000636</v>
      </c>
      <c r="B14755">
        <v>145968530.3319149</v>
      </c>
    </row>
    <row r="14756" spans="1:2" x14ac:dyDescent="0.25">
      <c r="A14756">
        <f ca="1">33483.1463182291*(((RANDBETWEEN(3800,4910))))</f>
        <v>162493709.08236596</v>
      </c>
      <c r="B14756">
        <v>145337368.3198266</v>
      </c>
    </row>
    <row r="14757" spans="1:2" x14ac:dyDescent="0.25">
      <c r="A14757">
        <f ca="1">32647.5293615786*(((RANDBETWEEN(3800,4910))))</f>
        <v>127390659.56887984</v>
      </c>
      <c r="B14757">
        <v>161166130.54892412</v>
      </c>
    </row>
    <row r="14758" spans="1:2" x14ac:dyDescent="0.25">
      <c r="A14758">
        <f ca="1">31038.7588847117*(((RANDBETWEEN(3800,4910))))</f>
        <v>136508461.57496217</v>
      </c>
      <c r="B14758">
        <v>153627448.11852229</v>
      </c>
    </row>
    <row r="14759" spans="1:2" x14ac:dyDescent="0.25">
      <c r="A14759">
        <f ca="1">37195.9703258015*(((RANDBETWEEN(3800,4910))))</f>
        <v>178466265.62319553</v>
      </c>
      <c r="B14759">
        <v>199752093.25608867</v>
      </c>
    </row>
    <row r="14760" spans="1:2" x14ac:dyDescent="0.25">
      <c r="A14760">
        <f ca="1">36194.8881297319*(((RANDBETWEEN(3800,4910))))</f>
        <v>156253332.0560526</v>
      </c>
      <c r="B14760">
        <v>173066039.44601893</v>
      </c>
    </row>
    <row r="14761" spans="1:2" x14ac:dyDescent="0.25">
      <c r="A14761">
        <f ca="1">30200.5839332869*(((RANDBETWEEN(3800,4910))))</f>
        <v>133788586.82446076</v>
      </c>
      <c r="B14761">
        <v>153726336.99361825</v>
      </c>
    </row>
    <row r="14762" spans="1:2" x14ac:dyDescent="0.25">
      <c r="A14762">
        <f ca="1">33032.4107939824*(((RANDBETWEEN(3800,4910))))</f>
        <v>130973508.79814002</v>
      </c>
      <c r="B14762">
        <v>169027821.28968549</v>
      </c>
    </row>
    <row r="14763" spans="1:2" x14ac:dyDescent="0.25">
      <c r="A14763">
        <f ca="1">33857.6034300545*(((RANDBETWEEN(3800,4910))))</f>
        <v>146671138.05899611</v>
      </c>
      <c r="B14763">
        <v>164036549.13992369</v>
      </c>
    </row>
    <row r="14764" spans="1:2" x14ac:dyDescent="0.25">
      <c r="A14764">
        <f ca="1">36277.8010189633*(((RANDBETWEEN(3800,4910))))</f>
        <v>142861980.41267756</v>
      </c>
      <c r="B14764">
        <v>180147770.61100724</v>
      </c>
    </row>
    <row r="14765" spans="1:2" x14ac:dyDescent="0.25">
      <c r="A14765">
        <f ca="1">30722.9234838531*(((RANDBETWEEN(3800,4910))))</f>
        <v>125656757.04895929</v>
      </c>
      <c r="B14765">
        <v>191683828.59159997</v>
      </c>
    </row>
    <row r="14766" spans="1:2" x14ac:dyDescent="0.25">
      <c r="A14766">
        <f ca="1">29938.7894358889*(((RANDBETWEEN(3800,4910))))</f>
        <v>125623160.47298962</v>
      </c>
      <c r="B14766">
        <v>145804642.90148273</v>
      </c>
    </row>
    <row r="14767" spans="1:2" x14ac:dyDescent="0.25">
      <c r="A14767">
        <f ca="1">29178.6960883209*(((RANDBETWEEN(3800,4910))))</f>
        <v>111783584.71435736</v>
      </c>
      <c r="B14767">
        <v>151071163.7086927</v>
      </c>
    </row>
    <row r="14768" spans="1:2" x14ac:dyDescent="0.25">
      <c r="A14768">
        <f ca="1">40778.4929469496*(((RANDBETWEEN(3800,4910))))</f>
        <v>159892470.84498939</v>
      </c>
      <c r="B14768">
        <v>202565239.89531118</v>
      </c>
    </row>
    <row r="14769" spans="1:2" x14ac:dyDescent="0.25">
      <c r="A14769">
        <f ca="1">33457.5207767491*(((RANDBETWEEN(3800,4910))))</f>
        <v>153536562.84450144</v>
      </c>
      <c r="B14769">
        <v>190333900.21036676</v>
      </c>
    </row>
    <row r="14770" spans="1:2" x14ac:dyDescent="0.25">
      <c r="A14770">
        <f ca="1">31204.9036485581*(((RANDBETWEEN(3800,4910))))</f>
        <v>134181085.68879986</v>
      </c>
      <c r="B14770">
        <v>183400268.03460443</v>
      </c>
    </row>
    <row r="14771" spans="1:2" x14ac:dyDescent="0.25">
      <c r="A14771">
        <f ca="1">29540.4720854917*(((RANDBETWEEN(3800,4910))))</f>
        <v>131543722.1966944</v>
      </c>
      <c r="B14771">
        <v>153918286.72446257</v>
      </c>
    </row>
    <row r="14772" spans="1:2" x14ac:dyDescent="0.25">
      <c r="A14772">
        <f ca="1">35637.1071951*(((RANDBETWEEN(3800,4910))))</f>
        <v>140196379.70552346</v>
      </c>
      <c r="B14772">
        <v>158779084.37231755</v>
      </c>
    </row>
    <row r="14773" spans="1:2" x14ac:dyDescent="0.25">
      <c r="A14773">
        <f ca="1">37058.7612518556*(((RANDBETWEEN(3800,4910))))</f>
        <v>158982085.77046058</v>
      </c>
      <c r="B14773">
        <v>190398201.03310931</v>
      </c>
    </row>
    <row r="14774" spans="1:2" x14ac:dyDescent="0.25">
      <c r="A14774">
        <f ca="1">38677.8701350665*(((RANDBETWEEN(3800,4910))))</f>
        <v>147865497.52635914</v>
      </c>
      <c r="B14774">
        <v>183077169.28737688</v>
      </c>
    </row>
    <row r="14775" spans="1:2" x14ac:dyDescent="0.25">
      <c r="A14775">
        <f ca="1">30595.9543036339*(((RANDBETWEEN(3800,4910))))</f>
        <v>123209907.98073363</v>
      </c>
      <c r="B14775">
        <v>187592213.70704675</v>
      </c>
    </row>
    <row r="14776" spans="1:2" x14ac:dyDescent="0.25">
      <c r="A14776">
        <f ca="1">32441.6511379776*(((RANDBETWEEN(3800,4910))))</f>
        <v>123278274.32431483</v>
      </c>
      <c r="B14776">
        <v>172177452.88878337</v>
      </c>
    </row>
    <row r="14777" spans="1:2" x14ac:dyDescent="0.25">
      <c r="A14777">
        <f ca="1">31079.1670386058*(((RANDBETWEEN(3800,4910))))</f>
        <v>152505472.65843871</v>
      </c>
      <c r="B14777">
        <v>154596683.90011215</v>
      </c>
    </row>
    <row r="14778" spans="1:2" x14ac:dyDescent="0.25">
      <c r="A14778">
        <f ca="1">33649.7744510965*(((RANDBETWEEN(3800,4910))))</f>
        <v>158120290.14570257</v>
      </c>
      <c r="B14778">
        <v>154400881.92033446</v>
      </c>
    </row>
    <row r="14779" spans="1:2" x14ac:dyDescent="0.25">
      <c r="A14779">
        <f ca="1">37164.4163723765*(((RANDBETWEEN(3800,4910))))</f>
        <v>179132486.91485465</v>
      </c>
      <c r="B14779">
        <v>147167100.25267294</v>
      </c>
    </row>
    <row r="14780" spans="1:2" x14ac:dyDescent="0.25">
      <c r="A14780">
        <f ca="1">30618.8453866176*(((RANDBETWEEN(3800,4910))))</f>
        <v>135610866.21732947</v>
      </c>
      <c r="B14780">
        <v>159979747.90802544</v>
      </c>
    </row>
    <row r="14781" spans="1:2" x14ac:dyDescent="0.25">
      <c r="A14781">
        <f ca="1">31475.9729798468*(((RANDBETWEEN(3800,4910))))</f>
        <v>137707381.78682959</v>
      </c>
      <c r="B14781">
        <v>195471919.48787847</v>
      </c>
    </row>
    <row r="14782" spans="1:2" x14ac:dyDescent="0.25">
      <c r="A14782">
        <f ca="1">28609.5703452567*(((RANDBETWEEN(3800,4910))))</f>
        <v>136753746.25032714</v>
      </c>
      <c r="B14782">
        <v>185895754.38092405</v>
      </c>
    </row>
    <row r="14783" spans="1:2" x14ac:dyDescent="0.25">
      <c r="A14783">
        <f ca="1">29407.9645459369*(((RANDBETWEEN(3800,4910))))</f>
        <v>125572008.61115059</v>
      </c>
      <c r="B14783">
        <v>143798771.55637175</v>
      </c>
    </row>
    <row r="14784" spans="1:2" x14ac:dyDescent="0.25">
      <c r="A14784">
        <f ca="1">33419.9283517783*(((RANDBETWEEN(3800,4910))))</f>
        <v>134080752.54733455</v>
      </c>
      <c r="B14784">
        <v>180983194.37719795</v>
      </c>
    </row>
    <row r="14785" spans="1:2" x14ac:dyDescent="0.25">
      <c r="A14785">
        <f ca="1">29694.5857431759*(((RANDBETWEEN(3800,4910))))</f>
        <v>123826422.54904369</v>
      </c>
      <c r="B14785">
        <v>179724719.60248893</v>
      </c>
    </row>
    <row r="14786" spans="1:2" x14ac:dyDescent="0.25">
      <c r="A14786">
        <f ca="1">31651.1549264139*(((RANDBETWEEN(3800,4910))))</f>
        <v>149646660.49208477</v>
      </c>
      <c r="B14786">
        <v>169109229.53906858</v>
      </c>
    </row>
    <row r="14787" spans="1:2" x14ac:dyDescent="0.25">
      <c r="A14787">
        <f ca="1">33737.190104381*(((RANDBETWEEN(3800,4910))))</f>
        <v>139840652.98265913</v>
      </c>
      <c r="B14787">
        <v>170436600.27037513</v>
      </c>
    </row>
    <row r="14788" spans="1:2" x14ac:dyDescent="0.25">
      <c r="A14788">
        <f ca="1">34692.7586986105*(((RANDBETWEEN(3800,4910))))</f>
        <v>142136232.38820735</v>
      </c>
      <c r="B14788">
        <v>184391426.21242553</v>
      </c>
    </row>
    <row r="14789" spans="1:2" x14ac:dyDescent="0.25">
      <c r="A14789">
        <f ca="1">32318.133282348*(((RANDBETWEEN(3800,4910))))</f>
        <v>128658488.59702757</v>
      </c>
      <c r="B14789">
        <v>168893371.09032044</v>
      </c>
    </row>
    <row r="14790" spans="1:2" x14ac:dyDescent="0.25">
      <c r="A14790">
        <f ca="1">31130.7912742844*(((RANDBETWEEN(3800,4910))))</f>
        <v>148836313.0823538</v>
      </c>
      <c r="B14790">
        <v>143462405.05595356</v>
      </c>
    </row>
    <row r="14791" spans="1:2" x14ac:dyDescent="0.25">
      <c r="A14791">
        <f ca="1">42060.2673784836*(((RANDBETWEEN(3800,4910))))</f>
        <v>203781995.44875297</v>
      </c>
      <c r="B14791">
        <v>163863050.9462733</v>
      </c>
    </row>
    <row r="14792" spans="1:2" x14ac:dyDescent="0.25">
      <c r="A14792">
        <f ca="1">36040.3202869635*(((RANDBETWEEN(3800,4910))))</f>
        <v>173930585.70488569</v>
      </c>
      <c r="B14792">
        <v>193134391.02768317</v>
      </c>
    </row>
    <row r="14793" spans="1:2" x14ac:dyDescent="0.25">
      <c r="A14793">
        <f ca="1">34547.2999319893*(((RANDBETWEEN(3800,4910))))</f>
        <v>160990417.68307033</v>
      </c>
      <c r="B14793">
        <v>150350777.42825487</v>
      </c>
    </row>
    <row r="14794" spans="1:2" x14ac:dyDescent="0.25">
      <c r="A14794">
        <f ca="1">32980.6003230391*(((RANDBETWEEN(3800,4910))))</f>
        <v>145114641.42137218</v>
      </c>
      <c r="B14794">
        <v>199996551.71696571</v>
      </c>
    </row>
    <row r="14795" spans="1:2" x14ac:dyDescent="0.25">
      <c r="A14795">
        <f ca="1">29789.0662952347*(((RANDBETWEEN(3800,4910))))</f>
        <v>129284547.72131875</v>
      </c>
      <c r="B14795">
        <v>164145170.77012372</v>
      </c>
    </row>
    <row r="14796" spans="1:2" x14ac:dyDescent="0.25">
      <c r="A14796">
        <f ca="1">27382.5403737563*(((RANDBETWEEN(3800,4910))))</f>
        <v>113938750.49519984</v>
      </c>
      <c r="B14796">
        <v>154861403.28356716</v>
      </c>
    </row>
    <row r="14797" spans="1:2" x14ac:dyDescent="0.25">
      <c r="A14797">
        <f ca="1">37756.3495092056*(((RANDBETWEEN(3800,4910))))</f>
        <v>169261714.84976903</v>
      </c>
      <c r="B14797">
        <v>146675536.69638994</v>
      </c>
    </row>
    <row r="14798" spans="1:2" x14ac:dyDescent="0.25">
      <c r="A14798">
        <f ca="1">41838.7234227038*(((RANDBETWEEN(3800,4910))))</f>
        <v>178149284.33387262</v>
      </c>
      <c r="B14798">
        <v>198266973.64635327</v>
      </c>
    </row>
    <row r="14799" spans="1:2" x14ac:dyDescent="0.25">
      <c r="A14799">
        <f ca="1">31116.169165494*(((RANDBETWEEN(3800,4910))))</f>
        <v>150073283.88517746</v>
      </c>
      <c r="B14799">
        <v>143829715.8308813</v>
      </c>
    </row>
    <row r="14800" spans="1:2" x14ac:dyDescent="0.25">
      <c r="A14800">
        <f ca="1">30289.9150727908*(((RANDBETWEEN(3800,4910))))</f>
        <v>148541743.51696593</v>
      </c>
      <c r="B14800">
        <v>145427319.01033986</v>
      </c>
    </row>
    <row r="14801" spans="1:2" x14ac:dyDescent="0.25">
      <c r="A14801">
        <f ca="1">31723.6179984744*(((RANDBETWEEN(3800,4910))))</f>
        <v>151226486.99872765</v>
      </c>
      <c r="B14801">
        <v>161083807.31707552</v>
      </c>
    </row>
    <row r="14802" spans="1:2" x14ac:dyDescent="0.25">
      <c r="A14802">
        <f ca="1">37085.4371303594*(((RANDBETWEEN(3800,4910))))</f>
        <v>158911098.10358992</v>
      </c>
      <c r="B14802">
        <v>196765642.61890632</v>
      </c>
    </row>
    <row r="14803" spans="1:2" x14ac:dyDescent="0.25">
      <c r="A14803">
        <f ca="1">37111.2425588608*(((RANDBETWEEN(3800,4910))))</f>
        <v>178579299.19323832</v>
      </c>
      <c r="B14803">
        <v>188079084.33197686</v>
      </c>
    </row>
    <row r="14804" spans="1:2" x14ac:dyDescent="0.25">
      <c r="A14804">
        <f ca="1">31402.4897313999*(((RANDBETWEEN(3800,4910))))</f>
        <v>147560299.24784818</v>
      </c>
      <c r="B14804">
        <v>170947417.14054069</v>
      </c>
    </row>
    <row r="14805" spans="1:2" x14ac:dyDescent="0.25">
      <c r="A14805">
        <f ca="1">29900.9869650511*(((RANDBETWEEN(3800,4910))))</f>
        <v>138262163.72639626</v>
      </c>
      <c r="B14805">
        <v>202921605.40737569</v>
      </c>
    </row>
    <row r="14806" spans="1:2" x14ac:dyDescent="0.25">
      <c r="A14806">
        <f ca="1">31834.2332900328*(((RANDBETWEEN(3800,4910))))</f>
        <v>120970086.50212467</v>
      </c>
      <c r="B14806">
        <v>160696702.2250061</v>
      </c>
    </row>
    <row r="14807" spans="1:2" x14ac:dyDescent="0.25">
      <c r="A14807">
        <f ca="1">30582.4947314033*(((RANDBETWEEN(3800,4910))))</f>
        <v>127834827.97726561</v>
      </c>
      <c r="B14807">
        <v>185223919.25086293</v>
      </c>
    </row>
    <row r="14808" spans="1:2" x14ac:dyDescent="0.25">
      <c r="A14808">
        <f ca="1">39105.4947258968*(((RANDBETWEEN(3800,4910))))</f>
        <v>180315436.18111035</v>
      </c>
      <c r="B14808">
        <v>157911383.42950958</v>
      </c>
    </row>
    <row r="14809" spans="1:2" x14ac:dyDescent="0.25">
      <c r="A14809">
        <f ca="1">34555.1518611408*(((RANDBETWEEN(3800,4910))))</f>
        <v>143265659.61628991</v>
      </c>
      <c r="B14809">
        <v>157401610.55762598</v>
      </c>
    </row>
    <row r="14810" spans="1:2" x14ac:dyDescent="0.25">
      <c r="A14810">
        <f ca="1">38683.9048451623*(((RANDBETWEEN(3800,4910))))</f>
        <v>180460416.10268191</v>
      </c>
      <c r="B14810">
        <v>145219464.92566967</v>
      </c>
    </row>
    <row r="14811" spans="1:2" x14ac:dyDescent="0.25">
      <c r="A14811">
        <f ca="1">32884.391384111*(((RANDBETWEEN(3800,4910))))</f>
        <v>152780882.3705796</v>
      </c>
      <c r="B14811">
        <v>156155226.10025683</v>
      </c>
    </row>
    <row r="14812" spans="1:2" x14ac:dyDescent="0.25">
      <c r="A14812">
        <f ca="1">31730.2342477386*(((RANDBETWEEN(3800,4910))))</f>
        <v>151638789.4699429</v>
      </c>
      <c r="B14812">
        <v>171627339.02817193</v>
      </c>
    </row>
    <row r="14813" spans="1:2" x14ac:dyDescent="0.25">
      <c r="A14813">
        <f ca="1">39249.3713876426*(((RANDBETWEEN(3800,4910))))</f>
        <v>152837052.18348032</v>
      </c>
      <c r="B14813">
        <v>174486446.30272692</v>
      </c>
    </row>
    <row r="14814" spans="1:2" x14ac:dyDescent="0.25">
      <c r="A14814">
        <f ca="1">32830.8823348024*(((RANDBETWEEN(3800,4910))))</f>
        <v>153057573.44484892</v>
      </c>
      <c r="B14814">
        <v>173830853.55410516</v>
      </c>
    </row>
    <row r="14815" spans="1:2" x14ac:dyDescent="0.25">
      <c r="A14815">
        <f ca="1">32020.8149715196*(((RANDBETWEEN(3800,4910))))</f>
        <v>134615506.14026845</v>
      </c>
      <c r="B14815">
        <v>176833020.58181897</v>
      </c>
    </row>
    <row r="14816" spans="1:2" x14ac:dyDescent="0.25">
      <c r="A14816">
        <f ca="1">33730.9897246115*(((RANDBETWEEN(3800,4910))))</f>
        <v>129864310.43975434</v>
      </c>
      <c r="B14816">
        <v>145744493.18855619</v>
      </c>
    </row>
    <row r="14817" spans="1:2" x14ac:dyDescent="0.25">
      <c r="A14817">
        <f ca="1">34671.4583857463*(((RANDBETWEEN(3800,4910))))</f>
        <v>140627435.21258712</v>
      </c>
      <c r="B14817">
        <v>195768444.31646895</v>
      </c>
    </row>
    <row r="14818" spans="1:2" x14ac:dyDescent="0.25">
      <c r="A14818">
        <f ca="1">40339.6078305766*(((RANDBETWEEN(3800,4910))))</f>
        <v>176082388.18046677</v>
      </c>
      <c r="B14818">
        <v>150726050.0968709</v>
      </c>
    </row>
    <row r="14819" spans="1:2" x14ac:dyDescent="0.25">
      <c r="A14819">
        <f ca="1">31115.638854201*(((RANDBETWEEN(3800,4910))))</f>
        <v>141607272.42546871</v>
      </c>
      <c r="B14819">
        <v>199865855.03750777</v>
      </c>
    </row>
    <row r="14820" spans="1:2" x14ac:dyDescent="0.25">
      <c r="A14820">
        <f ca="1">38911.5471167503*(((RANDBETWEEN(3800,4910))))</f>
        <v>186931072.34886849</v>
      </c>
      <c r="B14820">
        <v>167306160.15092194</v>
      </c>
    </row>
    <row r="14821" spans="1:2" x14ac:dyDescent="0.25">
      <c r="A14821">
        <f ca="1">29899.9491469677*(((RANDBETWEEN(3800,4910))))</f>
        <v>140619460.83818901</v>
      </c>
      <c r="B14821">
        <v>152031605.20929506</v>
      </c>
    </row>
    <row r="14822" spans="1:2" x14ac:dyDescent="0.25">
      <c r="A14822">
        <f ca="1">28149.7524264741*(((RANDBETWEEN(3800,4910))))</f>
        <v>118116361.18148535</v>
      </c>
      <c r="B14822">
        <v>143053744.69771054</v>
      </c>
    </row>
    <row r="14823" spans="1:2" x14ac:dyDescent="0.25">
      <c r="A14823">
        <f ca="1">32155.5809225058*(((RANDBETWEEN(3800,4910))))</f>
        <v>141388089.31625807</v>
      </c>
      <c r="B14823">
        <v>162276891.40523094</v>
      </c>
    </row>
    <row r="14824" spans="1:2" x14ac:dyDescent="0.25">
      <c r="A14824">
        <f ca="1">30014.7343212128*(((RANDBETWEEN(3800,4910))))</f>
        <v>118918377.38064536</v>
      </c>
      <c r="B14824">
        <v>162828307.15146512</v>
      </c>
    </row>
    <row r="14825" spans="1:2" x14ac:dyDescent="0.25">
      <c r="A14825">
        <f ca="1">29541.5718403171*(((RANDBETWEEN(3800,4910))))</f>
        <v>139022637.0805324</v>
      </c>
      <c r="B14825">
        <v>158596296.9237664</v>
      </c>
    </row>
    <row r="14826" spans="1:2" x14ac:dyDescent="0.25">
      <c r="A14826">
        <f ca="1">36721.3827804241*(((RANDBETWEEN(3800,4910))))</f>
        <v>172920991.51301688</v>
      </c>
      <c r="B14826">
        <v>179765007.48650056</v>
      </c>
    </row>
    <row r="14827" spans="1:2" x14ac:dyDescent="0.25">
      <c r="A14827">
        <f ca="1">31599.1290022884*(((RANDBETWEEN(3800,4910))))</f>
        <v>139225762.38408285</v>
      </c>
      <c r="B14827">
        <v>179558433.23339769</v>
      </c>
    </row>
    <row r="14828" spans="1:2" x14ac:dyDescent="0.25">
      <c r="A14828">
        <f ca="1">32771.1682902643*(((RANDBETWEEN(3800,4910))))</f>
        <v>159923301.25648978</v>
      </c>
      <c r="B14828">
        <v>173219843.90832663</v>
      </c>
    </row>
    <row r="14829" spans="1:2" x14ac:dyDescent="0.25">
      <c r="A14829">
        <f ca="1">32821.5646215019*(((RANDBETWEEN(3800,4910))))</f>
        <v>146712393.8581135</v>
      </c>
      <c r="B14829">
        <v>160256968.68250319</v>
      </c>
    </row>
    <row r="14830" spans="1:2" x14ac:dyDescent="0.25">
      <c r="A14830">
        <f ca="1">41954.176985184*(((RANDBETWEEN(3800,4910))))</f>
        <v>176333405.8687284</v>
      </c>
      <c r="B14830">
        <v>173747199.32750744</v>
      </c>
    </row>
    <row r="14831" spans="1:2" x14ac:dyDescent="0.25">
      <c r="A14831">
        <f ca="1">31901.4031828368*(((RANDBETWEEN(3800,4910))))</f>
        <v>146427440.60922095</v>
      </c>
      <c r="B14831">
        <v>181460325.33141446</v>
      </c>
    </row>
    <row r="14832" spans="1:2" x14ac:dyDescent="0.25">
      <c r="A14832">
        <f ca="1">40592.448460876*(((RANDBETWEEN(3800,4910))))</f>
        <v>176617743.25327143</v>
      </c>
      <c r="B14832">
        <v>196707490.57503086</v>
      </c>
    </row>
    <row r="14833" spans="1:2" x14ac:dyDescent="0.25">
      <c r="A14833">
        <f ca="1">31695.9306282383*(((RANDBETWEEN(3800,4910))))</f>
        <v>127164073.68049204</v>
      </c>
      <c r="B14833">
        <v>179866301.56643161</v>
      </c>
    </row>
    <row r="14834" spans="1:2" x14ac:dyDescent="0.25">
      <c r="A14834">
        <f ca="1">34571.9612417306*(((RANDBETWEEN(3800,4910))))</f>
        <v>153292076.14583364</v>
      </c>
      <c r="B14834">
        <v>144291557.46841538</v>
      </c>
    </row>
    <row r="14835" spans="1:2" x14ac:dyDescent="0.25">
      <c r="A14835">
        <f ca="1">30412.4005839469*(((RANDBETWEEN(3800,4910))))</f>
        <v>117452691.05520301</v>
      </c>
      <c r="B14835">
        <v>170791793.78593466</v>
      </c>
    </row>
    <row r="14836" spans="1:2" x14ac:dyDescent="0.25">
      <c r="A14836">
        <f ca="1">30165.2872112185*(((RANDBETWEEN(3800,4910))))</f>
        <v>134808668.54693535</v>
      </c>
      <c r="B14836">
        <v>194305644.07887194</v>
      </c>
    </row>
    <row r="14837" spans="1:2" x14ac:dyDescent="0.25">
      <c r="A14837">
        <f ca="1">32024.2918072837*(((RANDBETWEEN(3800,4910))))</f>
        <v>134181782.67251873</v>
      </c>
      <c r="B14837">
        <v>183245554.78392631</v>
      </c>
    </row>
    <row r="14838" spans="1:2" x14ac:dyDescent="0.25">
      <c r="A14838">
        <f ca="1">31832.9304476862*(((RANDBETWEEN(3800,4910))))</f>
        <v>128191210.91283244</v>
      </c>
      <c r="B14838">
        <v>148975368.26592851</v>
      </c>
    </row>
    <row r="14839" spans="1:2" x14ac:dyDescent="0.25">
      <c r="A14839">
        <f ca="1">35854.0862960178*(((RANDBETWEEN(3800,4910))))</f>
        <v>139436541.60521334</v>
      </c>
      <c r="B14839">
        <v>176777090.80747205</v>
      </c>
    </row>
    <row r="14840" spans="1:2" x14ac:dyDescent="0.25">
      <c r="A14840">
        <f ca="1">33212.0508014085*(((RANDBETWEEN(3800,4910))))</f>
        <v>152808645.73728064</v>
      </c>
      <c r="B14840">
        <v>180035214.35918736</v>
      </c>
    </row>
    <row r="14841" spans="1:2" x14ac:dyDescent="0.25">
      <c r="A14841">
        <f ca="1">29960.8300404755*(((RANDBETWEEN(3800,4910))))</f>
        <v>126914076.05145434</v>
      </c>
      <c r="B14841">
        <v>153436715.69985464</v>
      </c>
    </row>
    <row r="14842" spans="1:2" x14ac:dyDescent="0.25">
      <c r="A14842">
        <f ca="1">31784.3262076255*(((RANDBETWEEN(3800,4910))))</f>
        <v>123386754.33800222</v>
      </c>
      <c r="B14842">
        <v>168313499.35789448</v>
      </c>
    </row>
    <row r="14843" spans="1:2" x14ac:dyDescent="0.25">
      <c r="A14843">
        <f ca="1">30210.8657266646*(((RANDBETWEEN(3800,4910))))</f>
        <v>123864549.479325</v>
      </c>
      <c r="B14843">
        <v>169056263.69086182</v>
      </c>
    </row>
    <row r="14844" spans="1:2" x14ac:dyDescent="0.25">
      <c r="A14844">
        <f ca="1">38151.4234803902*(((RANDBETWEEN(3800,4910))))</f>
        <v>184347678.2572456</v>
      </c>
      <c r="B14844">
        <v>182510096.89482585</v>
      </c>
    </row>
    <row r="14845" spans="1:2" x14ac:dyDescent="0.25">
      <c r="A14845">
        <f ca="1">37246.8435284383*(((RANDBETWEEN(3800,4910))))</f>
        <v>163886111.5251283</v>
      </c>
      <c r="B14845">
        <v>158698601.00618166</v>
      </c>
    </row>
    <row r="14846" spans="1:2" x14ac:dyDescent="0.25">
      <c r="A14846">
        <f ca="1">39557.6614739651*(((RANDBETWEEN(3800,4910))))</f>
        <v>155303378.94678712</v>
      </c>
      <c r="B14846">
        <v>162355484.67233995</v>
      </c>
    </row>
    <row r="14847" spans="1:2" x14ac:dyDescent="0.25">
      <c r="A14847">
        <f ca="1">32386.4879002289*(((RANDBETWEEN(3800,4910))))</f>
        <v>149334095.70795554</v>
      </c>
      <c r="B14847">
        <v>162264375.37843686</v>
      </c>
    </row>
    <row r="14848" spans="1:2" x14ac:dyDescent="0.25">
      <c r="A14848">
        <f ca="1">27691.6335752142*(((RANDBETWEEN(3800,4910))))</f>
        <v>108495820.34768929</v>
      </c>
      <c r="B14848">
        <v>147696367.83085269</v>
      </c>
    </row>
    <row r="14849" spans="1:2" x14ac:dyDescent="0.25">
      <c r="A14849">
        <f ca="1">33278.5928942965*(((RANDBETWEEN(3800,4910))))</f>
        <v>142731884.92363781</v>
      </c>
      <c r="B14849">
        <v>144146246.57923308</v>
      </c>
    </row>
    <row r="14850" spans="1:2" x14ac:dyDescent="0.25">
      <c r="A14850">
        <f ca="1">31442.4690353646*(((RANDBETWEEN(3800,4910))))</f>
        <v>145264206.94338429</v>
      </c>
      <c r="B14850">
        <v>157981096.11558431</v>
      </c>
    </row>
    <row r="14851" spans="1:2" x14ac:dyDescent="0.25">
      <c r="A14851">
        <f ca="1">31904.2758742247*(((RANDBETWEEN(3800,4910))))</f>
        <v>141463559.22631231</v>
      </c>
      <c r="B14851">
        <v>147337787.46631759</v>
      </c>
    </row>
    <row r="14852" spans="1:2" x14ac:dyDescent="0.25">
      <c r="A14852">
        <f ca="1">31498.9727436071*(((RANDBETWEEN(3800,4910))))</f>
        <v>124578437.20096616</v>
      </c>
      <c r="B14852">
        <v>193869675.42605126</v>
      </c>
    </row>
    <row r="14853" spans="1:2" x14ac:dyDescent="0.25">
      <c r="A14853">
        <f ca="1">31498.9452734006*(((RANDBETWEEN(3800,4910))))</f>
        <v>150501960.51630783</v>
      </c>
      <c r="B14853">
        <v>166238580.02937981</v>
      </c>
    </row>
    <row r="14854" spans="1:2" x14ac:dyDescent="0.25">
      <c r="A14854">
        <f ca="1">35313.9276939363*(((RANDBETWEEN(3800,4910))))</f>
        <v>150931726.96388361</v>
      </c>
      <c r="B14854">
        <v>191444421.28359276</v>
      </c>
    </row>
    <row r="14855" spans="1:2" x14ac:dyDescent="0.25">
      <c r="A14855">
        <f ca="1">30209.0870107899*(((RANDBETWEEN(3800,4910))))</f>
        <v>125277083.8337459</v>
      </c>
      <c r="B14855">
        <v>153520370.38022515</v>
      </c>
    </row>
    <row r="14856" spans="1:2" x14ac:dyDescent="0.25">
      <c r="A14856">
        <f ca="1">39098.395508059*(((RANDBETWEEN(3800,4910))))</f>
        <v>189861808.5871343</v>
      </c>
      <c r="B14856">
        <v>165285158.1980508</v>
      </c>
    </row>
    <row r="14857" spans="1:2" x14ac:dyDescent="0.25">
      <c r="A14857">
        <f ca="1">36380.4561792353*(((RANDBETWEEN(3800,4910))))</f>
        <v>138936962.14849973</v>
      </c>
      <c r="B14857">
        <v>196650509.21002609</v>
      </c>
    </row>
    <row r="14858" spans="1:2" x14ac:dyDescent="0.25">
      <c r="A14858">
        <f ca="1">34507.7582175779*(((RANDBETWEEN(3800,4910))))</f>
        <v>150453825.82863945</v>
      </c>
      <c r="B14858">
        <v>184960172.38892782</v>
      </c>
    </row>
    <row r="14859" spans="1:2" x14ac:dyDescent="0.25">
      <c r="A14859">
        <f ca="1">31985.5616521832*(((RANDBETWEEN(3800,4910))))</f>
        <v>136642319.37812641</v>
      </c>
      <c r="B14859">
        <v>176285069.76946446</v>
      </c>
    </row>
    <row r="14860" spans="1:2" x14ac:dyDescent="0.25">
      <c r="A14860">
        <f ca="1">38157.7885352192*(((RANDBETWEEN(3800,4910))))</f>
        <v>173961357.93206453</v>
      </c>
      <c r="B14860">
        <v>177311785.14710233</v>
      </c>
    </row>
    <row r="14861" spans="1:2" x14ac:dyDescent="0.25">
      <c r="A14861">
        <f ca="1">31822.2161193593*(((RANDBETWEEN(3800,4910))))</f>
        <v>139254017.73831609</v>
      </c>
      <c r="B14861">
        <v>148211977.34906924</v>
      </c>
    </row>
    <row r="14862" spans="1:2" x14ac:dyDescent="0.25">
      <c r="A14862">
        <f ca="1">33881.8197318928*(((RANDBETWEEN(3800,4910))))</f>
        <v>146200052.14311728</v>
      </c>
      <c r="B14862">
        <v>167968849.51482692</v>
      </c>
    </row>
    <row r="14863" spans="1:2" x14ac:dyDescent="0.25">
      <c r="A14863">
        <f ca="1">30262.6749436138*(((RANDBETWEEN(3800,4910))))</f>
        <v>141114853.26207113</v>
      </c>
      <c r="B14863">
        <v>147868308.7787047</v>
      </c>
    </row>
    <row r="14864" spans="1:2" x14ac:dyDescent="0.25">
      <c r="A14864">
        <f ca="1">32934.7574722531*(((RANDBETWEEN(3800,4910))))</f>
        <v>147646517.74811056</v>
      </c>
      <c r="B14864">
        <v>175648193.52177048</v>
      </c>
    </row>
    <row r="14865" spans="1:2" x14ac:dyDescent="0.25">
      <c r="A14865">
        <f ca="1">32438.7894808391*(((RANDBETWEEN(3800,4910))))</f>
        <v>158041782.35064796</v>
      </c>
      <c r="B14865">
        <v>183092017.21487767</v>
      </c>
    </row>
    <row r="14866" spans="1:2" x14ac:dyDescent="0.25">
      <c r="A14866">
        <f ca="1">33089.0984311799*(((RANDBETWEEN(3800,4910))))</f>
        <v>147742824.49521834</v>
      </c>
      <c r="B14866">
        <v>176832791.07781458</v>
      </c>
    </row>
    <row r="14867" spans="1:2" x14ac:dyDescent="0.25">
      <c r="A14867">
        <f ca="1">35156.5971557474*(((RANDBETWEEN(3800,4910))))</f>
        <v>140485762.23436663</v>
      </c>
      <c r="B14867">
        <v>149510286.26464412</v>
      </c>
    </row>
    <row r="14868" spans="1:2" x14ac:dyDescent="0.25">
      <c r="A14868">
        <f ca="1">38699.2967780636*(((RANDBETWEEN(3800,4910))))</f>
        <v>176546191.90152618</v>
      </c>
      <c r="B14868">
        <v>177366190.38292807</v>
      </c>
    </row>
    <row r="14869" spans="1:2" x14ac:dyDescent="0.25">
      <c r="A14869">
        <f ca="1">30858.4430201573*(((RANDBETWEEN(3800,4910))))</f>
        <v>138523550.71748632</v>
      </c>
      <c r="B14869">
        <v>173509584.68324518</v>
      </c>
    </row>
    <row r="14870" spans="1:2" x14ac:dyDescent="0.25">
      <c r="A14870">
        <f ca="1">32483.304909946*(((RANDBETWEEN(3800,4910))))</f>
        <v>151762000.53926775</v>
      </c>
      <c r="B14870">
        <v>174520582.00710821</v>
      </c>
    </row>
    <row r="14871" spans="1:2" x14ac:dyDescent="0.25">
      <c r="A14871">
        <f ca="1">33893.6675767118*(((RANDBETWEEN(3800,4910))))</f>
        <v>146420643.93139514</v>
      </c>
      <c r="B14871">
        <v>172257474.96364069</v>
      </c>
    </row>
    <row r="14872" spans="1:2" x14ac:dyDescent="0.25">
      <c r="A14872">
        <f ca="1">30966.704572875*(((RANDBETWEEN(3800,4910))))</f>
        <v>130772393.41125128</v>
      </c>
      <c r="B14872">
        <v>144546060.35156161</v>
      </c>
    </row>
    <row r="14873" spans="1:2" x14ac:dyDescent="0.25">
      <c r="A14873">
        <f ca="1">33188.2984711387*(((RANDBETWEEN(3800,4910))))</f>
        <v>139125347.19101334</v>
      </c>
      <c r="B14873">
        <v>186475099.40950489</v>
      </c>
    </row>
    <row r="14874" spans="1:2" x14ac:dyDescent="0.25">
      <c r="A14874">
        <f ca="1">36316.6769548636*(((RANDBETWEEN(3800,4910))))</f>
        <v>172504215.53560188</v>
      </c>
      <c r="B14874">
        <v>174525322.46204081</v>
      </c>
    </row>
    <row r="14875" spans="1:2" x14ac:dyDescent="0.25">
      <c r="A14875">
        <f ca="1">41762.1511053452*(((RANDBETWEEN(3800,4910))))</f>
        <v>199915417.34128729</v>
      </c>
      <c r="B14875">
        <v>158562036.28442097</v>
      </c>
    </row>
    <row r="14876" spans="1:2" x14ac:dyDescent="0.25">
      <c r="A14876">
        <f ca="1">40832.9456029284*(((RANDBETWEEN(3800,4910))))</f>
        <v>165046766.12703654</v>
      </c>
      <c r="B14876">
        <v>202130842.49147999</v>
      </c>
    </row>
    <row r="14877" spans="1:2" x14ac:dyDescent="0.25">
      <c r="A14877">
        <f ca="1">30918.7774983627*(((RANDBETWEEN(3800,4910))))</f>
        <v>121881820.89854562</v>
      </c>
      <c r="B14877">
        <v>187759007.55246297</v>
      </c>
    </row>
    <row r="14878" spans="1:2" x14ac:dyDescent="0.25">
      <c r="A14878">
        <f ca="1">27174.1047288171*(((RANDBETWEEN(3800,4910))))</f>
        <v>111006217.81721771</v>
      </c>
      <c r="B14878">
        <v>200720658.47868499</v>
      </c>
    </row>
    <row r="14879" spans="1:2" x14ac:dyDescent="0.25">
      <c r="A14879">
        <f ca="1">30252.2724026664*(((RANDBETWEEN(3800,4910))))</f>
        <v>146118475.70487848</v>
      </c>
      <c r="B14879">
        <v>180493810.39749384</v>
      </c>
    </row>
    <row r="14880" spans="1:2" x14ac:dyDescent="0.25">
      <c r="A14880">
        <f ca="1">31949.3182030724*(((RANDBETWEEN(3800,4910))))</f>
        <v>138979534.18336505</v>
      </c>
      <c r="B14880">
        <v>154073549.08367303</v>
      </c>
    </row>
    <row r="14881" spans="1:2" x14ac:dyDescent="0.25">
      <c r="A14881">
        <f ca="1">32340.0365824259*(((RANDBETWEEN(3800,4910))))</f>
        <v>140097038.47506911</v>
      </c>
      <c r="B14881">
        <v>152387295.12706256</v>
      </c>
    </row>
    <row r="14882" spans="1:2" x14ac:dyDescent="0.25">
      <c r="A14882">
        <f ca="1">35774.5242684251*(((RANDBETWEEN(3800,4910))))</f>
        <v>157872975.59656006</v>
      </c>
      <c r="B14882">
        <v>180191754.27463484</v>
      </c>
    </row>
    <row r="14883" spans="1:2" x14ac:dyDescent="0.25">
      <c r="A14883">
        <f ca="1">38450.6197640858*(((RANDBETWEEN(3800,4910))))</f>
        <v>147265873.69644874</v>
      </c>
      <c r="B14883">
        <v>150311799.27815926</v>
      </c>
    </row>
    <row r="14884" spans="1:2" x14ac:dyDescent="0.25">
      <c r="A14884">
        <f ca="1">33679.8427868151*(((RANDBETWEEN(3800,4910))))</f>
        <v>156510229.43032989</v>
      </c>
      <c r="B14884">
        <v>199781299.18517289</v>
      </c>
    </row>
    <row r="14885" spans="1:2" x14ac:dyDescent="0.25">
      <c r="A14885">
        <f ca="1">34206.8038897159*(((RANDBETWEEN(3800,4910))))</f>
        <v>130841024.87816337</v>
      </c>
      <c r="B14885">
        <v>144556882.3995437</v>
      </c>
    </row>
    <row r="14886" spans="1:2" x14ac:dyDescent="0.25">
      <c r="A14886">
        <f ca="1">33473.1808340777*(((RANDBETWEEN(3800,4910))))</f>
        <v>136871836.43054381</v>
      </c>
      <c r="B14886">
        <v>164993054.35603416</v>
      </c>
    </row>
    <row r="14887" spans="1:2" x14ac:dyDescent="0.25">
      <c r="A14887">
        <f ca="1">38615.8412665497*(((RANDBETWEEN(3800,4910))))</f>
        <v>170411707.50928399</v>
      </c>
      <c r="B14887">
        <v>191954237.51615542</v>
      </c>
    </row>
    <row r="14888" spans="1:2" x14ac:dyDescent="0.25">
      <c r="A14888">
        <f ca="1">30050.8736918627*(((RANDBETWEEN(3800,4910))))</f>
        <v>137001933.16120204</v>
      </c>
      <c r="B14888">
        <v>157888558.63326132</v>
      </c>
    </row>
    <row r="14889" spans="1:2" x14ac:dyDescent="0.25">
      <c r="A14889">
        <f ca="1">31865.2085891888*(((RANDBETWEEN(3800,4910))))</f>
        <v>144158203.65749013</v>
      </c>
      <c r="B14889">
        <v>154614074.01243389</v>
      </c>
    </row>
    <row r="14890" spans="1:2" x14ac:dyDescent="0.25">
      <c r="A14890">
        <f ca="1">29345.5707392471*(((RANDBETWEEN(3800,4910))))</f>
        <v>117705084.23512004</v>
      </c>
      <c r="B14890">
        <v>153077975.44586831</v>
      </c>
    </row>
    <row r="14891" spans="1:2" x14ac:dyDescent="0.25">
      <c r="A14891">
        <f ca="1">32698.9923776043*(((RANDBETWEEN(3800,4910))))</f>
        <v>156693571.47347978</v>
      </c>
      <c r="B14891">
        <v>161985923.77429461</v>
      </c>
    </row>
    <row r="14892" spans="1:2" x14ac:dyDescent="0.25">
      <c r="A14892">
        <f ca="1">32425.7199273053*(((RANDBETWEEN(3800,4910))))</f>
        <v>155448901.33150151</v>
      </c>
      <c r="B14892">
        <v>180693854.91932392</v>
      </c>
    </row>
    <row r="14893" spans="1:2" x14ac:dyDescent="0.25">
      <c r="A14893">
        <f ca="1">34237.9868378488*(((RANDBETWEEN(3800,4910))))</f>
        <v>156878455.6910232</v>
      </c>
      <c r="B14893">
        <v>184351823.14806336</v>
      </c>
    </row>
    <row r="14894" spans="1:2" x14ac:dyDescent="0.25">
      <c r="A14894">
        <f ca="1">35110.0432072975*(((RANDBETWEEN(3800,4910))))</f>
        <v>146022669.69915059</v>
      </c>
      <c r="B14894">
        <v>165084773.79367933</v>
      </c>
    </row>
    <row r="14895" spans="1:2" x14ac:dyDescent="0.25">
      <c r="A14895">
        <f ca="1">34958.847424207*(((RANDBETWEEN(3800,4910))))</f>
        <v>166543949.12892225</v>
      </c>
      <c r="B14895">
        <v>161725119.0408105</v>
      </c>
    </row>
    <row r="14896" spans="1:2" x14ac:dyDescent="0.25">
      <c r="A14896">
        <f ca="1">31609.0657533945*(((RANDBETWEEN(3800,4910))))</f>
        <v>121125939.96700768</v>
      </c>
      <c r="B14896">
        <v>179185257.15830907</v>
      </c>
    </row>
    <row r="14897" spans="1:2" x14ac:dyDescent="0.25">
      <c r="A14897">
        <f ca="1">33764.0456887288*(((RANDBETWEEN(3800,4910))))</f>
        <v>158252082.14307165</v>
      </c>
      <c r="B14897">
        <v>144401199.79757762</v>
      </c>
    </row>
    <row r="14898" spans="1:2" x14ac:dyDescent="0.25">
      <c r="A14898">
        <f ca="1">39922.3155975387*(((RANDBETWEEN(3800,4910))))</f>
        <v>185918223.73773792</v>
      </c>
      <c r="B14898">
        <v>177943381.10922441</v>
      </c>
    </row>
    <row r="14899" spans="1:2" x14ac:dyDescent="0.25">
      <c r="A14899">
        <f ca="1">37744.47739122*(((RANDBETWEEN(3800,4910))))</f>
        <v>178078444.33177593</v>
      </c>
      <c r="B14899">
        <v>169259409.81693962</v>
      </c>
    </row>
    <row r="14900" spans="1:2" x14ac:dyDescent="0.25">
      <c r="A14900">
        <f ca="1">31336.4998317066*(((RANDBETWEEN(3800,4910))))</f>
        <v>141327614.24099684</v>
      </c>
      <c r="B14900">
        <v>168231800.59788573</v>
      </c>
    </row>
    <row r="14901" spans="1:2" x14ac:dyDescent="0.25">
      <c r="A14901">
        <f ca="1">30605.3677496273*(((RANDBETWEEN(3800,4910))))</f>
        <v>117187953.11332296</v>
      </c>
      <c r="B14901">
        <v>194135220.12249368</v>
      </c>
    </row>
    <row r="14902" spans="1:2" x14ac:dyDescent="0.25">
      <c r="A14902">
        <f ca="1">35620.8461965666*(((RANDBETWEEN(3800,4910))))</f>
        <v>170695094.97394735</v>
      </c>
      <c r="B14902">
        <v>172581235.58009854</v>
      </c>
    </row>
    <row r="14903" spans="1:2" x14ac:dyDescent="0.25">
      <c r="A14903">
        <f ca="1">32212.2331178236*(((RANDBETWEEN(3800,4910))))</f>
        <v>157292334.31433287</v>
      </c>
      <c r="B14903">
        <v>184346887.34729689</v>
      </c>
    </row>
    <row r="14904" spans="1:2" x14ac:dyDescent="0.25">
      <c r="A14904">
        <f ca="1">29999.6406395277*(((RANDBETWEEN(3800,4910))))</f>
        <v>132868408.39246836</v>
      </c>
      <c r="B14904">
        <v>157589420.7734744</v>
      </c>
    </row>
    <row r="14905" spans="1:2" x14ac:dyDescent="0.25">
      <c r="A14905">
        <f ca="1">28960.2049225819*(((RANDBETWEEN(3800,4910))))</f>
        <v>121256378.01085028</v>
      </c>
      <c r="B14905">
        <v>142934698.80942214</v>
      </c>
    </row>
    <row r="14906" spans="1:2" x14ac:dyDescent="0.25">
      <c r="A14906">
        <f ca="1">34369.4374361375*(((RANDBETWEEN(3800,4910))))</f>
        <v>162326853.01087731</v>
      </c>
      <c r="B14906">
        <v>160691167.17645246</v>
      </c>
    </row>
    <row r="14907" spans="1:2" x14ac:dyDescent="0.25">
      <c r="A14907">
        <f ca="1">39836.369958972*(((RANDBETWEEN(3800,4910))))</f>
        <v>177232009.94746625</v>
      </c>
      <c r="B14907">
        <v>179095013.10905796</v>
      </c>
    </row>
    <row r="14908" spans="1:2" x14ac:dyDescent="0.25">
      <c r="A14908">
        <f ca="1">33424.9995983833*(((RANDBETWEEN(3800,4910))))</f>
        <v>156763248.11641765</v>
      </c>
      <c r="B14908">
        <v>200063697.66622961</v>
      </c>
    </row>
    <row r="14909" spans="1:2" x14ac:dyDescent="0.25">
      <c r="A14909">
        <f ca="1">31402.2884735522*(((RANDBETWEEN(3800,4910))))</f>
        <v>130821933.7808184</v>
      </c>
      <c r="B14909">
        <v>172039260.55321902</v>
      </c>
    </row>
    <row r="14910" spans="1:2" x14ac:dyDescent="0.25">
      <c r="A14910">
        <f ca="1">31857.7776490444*(((RANDBETWEEN(3800,4910))))</f>
        <v>125997510.60197058</v>
      </c>
      <c r="B14910">
        <v>172193250.51630151</v>
      </c>
    </row>
    <row r="14911" spans="1:2" x14ac:dyDescent="0.25">
      <c r="A14911">
        <f ca="1">31965.9244792898*(((RANDBETWEEN(3800,4910))))</f>
        <v>133873291.71926583</v>
      </c>
      <c r="B14911">
        <v>202945386.64621189</v>
      </c>
    </row>
    <row r="14912" spans="1:2" x14ac:dyDescent="0.25">
      <c r="A14912">
        <f ca="1">37770.5123690934*(((RANDBETWEEN(3800,4910))))</f>
        <v>155010182.76275939</v>
      </c>
      <c r="B14912">
        <v>145787339.19782743</v>
      </c>
    </row>
    <row r="14913" spans="1:2" x14ac:dyDescent="0.25">
      <c r="A14913">
        <f ca="1">34120.5220491349*(((RANDBETWEEN(3800,4910))))</f>
        <v>139314091.52661783</v>
      </c>
      <c r="B14913">
        <v>188323476.71251777</v>
      </c>
    </row>
    <row r="14914" spans="1:2" x14ac:dyDescent="0.25">
      <c r="A14914">
        <f ca="1">32698.5897005745*(((RANDBETWEEN(3800,4910))))</f>
        <v>133410245.97834402</v>
      </c>
      <c r="B14914">
        <v>152599779.06648529</v>
      </c>
    </row>
    <row r="14915" spans="1:2" x14ac:dyDescent="0.25">
      <c r="A14915">
        <f ca="1">38942.2468949715*(((RANDBETWEEN(3800,4910))))</f>
        <v>158728598.34390396</v>
      </c>
      <c r="B14915">
        <v>153686856.72706497</v>
      </c>
    </row>
    <row r="14916" spans="1:2" x14ac:dyDescent="0.25">
      <c r="A14916">
        <f ca="1">34361.7539441001*(((RANDBETWEEN(3800,4910))))</f>
        <v>167307379.95382363</v>
      </c>
      <c r="B14916">
        <v>168950679.09555981</v>
      </c>
    </row>
    <row r="14917" spans="1:2" x14ac:dyDescent="0.25">
      <c r="A14917">
        <f ca="1">32176.0036550021*(((RANDBETWEEN(3800,4910))))</f>
        <v>124649838.1594782</v>
      </c>
      <c r="B14917">
        <v>148615635.92552382</v>
      </c>
    </row>
    <row r="14918" spans="1:2" x14ac:dyDescent="0.25">
      <c r="A14918">
        <f ca="1">31401.6119075835*(((RANDBETWEEN(3800,4910))))</f>
        <v>140176795.55545279</v>
      </c>
      <c r="B14918">
        <v>193355384.91773945</v>
      </c>
    </row>
    <row r="14919" spans="1:2" x14ac:dyDescent="0.25">
      <c r="A14919">
        <f ca="1">27698.1057446819*(((RANDBETWEEN(3800,4910))))</f>
        <v>127632871.27149439</v>
      </c>
      <c r="B14919">
        <v>160134822.6507974</v>
      </c>
    </row>
    <row r="14920" spans="1:2" x14ac:dyDescent="0.25">
      <c r="A14920">
        <f ca="1">32493.1870038224*(((RANDBETWEEN(3800,4910))))</f>
        <v>125391208.64775078</v>
      </c>
      <c r="B14920">
        <v>150789776.04321784</v>
      </c>
    </row>
    <row r="14921" spans="1:2" x14ac:dyDescent="0.25">
      <c r="A14921">
        <f ca="1">31523.0000986021*(((RANDBETWEEN(3800,4910))))</f>
        <v>142767667.44656873</v>
      </c>
      <c r="B14921">
        <v>167713832.27475119</v>
      </c>
    </row>
    <row r="14922" spans="1:2" x14ac:dyDescent="0.25">
      <c r="A14922">
        <f ca="1">33101.5588219973*(((RANDBETWEEN(3800,4910))))</f>
        <v>148162577.28725973</v>
      </c>
      <c r="B14922">
        <v>193305788.3896842</v>
      </c>
    </row>
    <row r="14923" spans="1:2" x14ac:dyDescent="0.25">
      <c r="A14923">
        <f ca="1">32545.903990082*(((RANDBETWEEN(3800,4910))))</f>
        <v>159409837.74342164</v>
      </c>
      <c r="B14923">
        <v>151214634.50465125</v>
      </c>
    </row>
    <row r="14924" spans="1:2" x14ac:dyDescent="0.25">
      <c r="A14924">
        <f ca="1">29472.9627443661*(((RANDBETWEEN(3800,4910))))</f>
        <v>138198722.30833247</v>
      </c>
      <c r="B14924">
        <v>147184384.51663649</v>
      </c>
    </row>
    <row r="14925" spans="1:2" x14ac:dyDescent="0.25">
      <c r="A14925">
        <f ca="1">30822.7526666914*(((RANDBETWEEN(3800,4910))))</f>
        <v>127698664.29810238</v>
      </c>
      <c r="B14925">
        <v>158149186.24905187</v>
      </c>
    </row>
    <row r="14926" spans="1:2" x14ac:dyDescent="0.25">
      <c r="A14926">
        <f ca="1">29925.860984772*(((RANDBETWEEN(3800,4910))))</f>
        <v>113897826.90804207</v>
      </c>
      <c r="B14926">
        <v>201274487.26216882</v>
      </c>
    </row>
    <row r="14927" spans="1:2" x14ac:dyDescent="0.25">
      <c r="A14927">
        <f ca="1">30086.3819307334*(((RANDBETWEEN(3800,4910))))</f>
        <v>128137900.64299375</v>
      </c>
      <c r="B14927">
        <v>176535816.89031306</v>
      </c>
    </row>
    <row r="14928" spans="1:2" x14ac:dyDescent="0.25">
      <c r="A14928">
        <f ca="1">37523.5331776448*(((RANDBETWEEN(3800,4910))))</f>
        <v>162476898.65920204</v>
      </c>
      <c r="B14928">
        <v>150532113.75568101</v>
      </c>
    </row>
    <row r="14929" spans="1:2" x14ac:dyDescent="0.25">
      <c r="A14929">
        <f ca="1">29697.2024086164*(((RANDBETWEEN(3800,4910))))</f>
        <v>134261052.08935487</v>
      </c>
      <c r="B14929">
        <v>195718511.10426536</v>
      </c>
    </row>
    <row r="14930" spans="1:2" x14ac:dyDescent="0.25">
      <c r="A14930">
        <f ca="1">31238.429154901*(((RANDBETWEEN(3800,4910))))</f>
        <v>126796783.93974325</v>
      </c>
      <c r="B14930">
        <v>144374542.27137482</v>
      </c>
    </row>
    <row r="14931" spans="1:2" x14ac:dyDescent="0.25">
      <c r="A14931">
        <f ca="1">38421.0451206837*(((RANDBETWEEN(3800,4910))))</f>
        <v>158871021.5740273</v>
      </c>
      <c r="B14931">
        <v>145927905.28870672</v>
      </c>
    </row>
    <row r="14932" spans="1:2" x14ac:dyDescent="0.25">
      <c r="A14932">
        <f ca="1">35144.5243367344*(((RANDBETWEEN(3800,4910))))</f>
        <v>172559614.49336582</v>
      </c>
      <c r="B14932">
        <v>174785619.35675216</v>
      </c>
    </row>
    <row r="14933" spans="1:2" x14ac:dyDescent="0.25">
      <c r="A14933">
        <f ca="1">37698.6393755985*(((RANDBETWEEN(3800,4910))))</f>
        <v>154828311.91558295</v>
      </c>
      <c r="B14933">
        <v>173024906.18237281</v>
      </c>
    </row>
    <row r="14934" spans="1:2" x14ac:dyDescent="0.25">
      <c r="A14934">
        <f ca="1">34444.2269879461*(((RANDBETWEEN(3800,4910))))</f>
        <v>154137915.77105877</v>
      </c>
      <c r="B14934">
        <v>144339637.71563649</v>
      </c>
    </row>
    <row r="14935" spans="1:2" x14ac:dyDescent="0.25">
      <c r="A14935">
        <f ca="1">30552.2199320659*(((RANDBETWEEN(3800,4910))))</f>
        <v>144389791.39894331</v>
      </c>
      <c r="B14935">
        <v>194146933.29655635</v>
      </c>
    </row>
    <row r="14936" spans="1:2" x14ac:dyDescent="0.25">
      <c r="A14936">
        <f ca="1">32197.7402054869*(((RANDBETWEEN(3800,4910))))</f>
        <v>154259373.32448781</v>
      </c>
      <c r="B14936">
        <v>173271710.75203916</v>
      </c>
    </row>
    <row r="14937" spans="1:2" x14ac:dyDescent="0.25">
      <c r="A14937">
        <f ca="1">29191.2688600376*(((RANDBETWEEN(3800,4910))))</f>
        <v>126193855.28194249</v>
      </c>
      <c r="B14937">
        <v>198880754.91820258</v>
      </c>
    </row>
    <row r="14938" spans="1:2" x14ac:dyDescent="0.25">
      <c r="A14938">
        <f ca="1">34046.3074459293*(((RANDBETWEEN(3800,4910))))</f>
        <v>159064348.38738152</v>
      </c>
      <c r="B14938">
        <v>190748778.13145417</v>
      </c>
    </row>
    <row r="14939" spans="1:2" x14ac:dyDescent="0.25">
      <c r="A14939">
        <f ca="1">40971.9688533402*(((RANDBETWEEN(3800,4910))))</f>
        <v>172451016.9037089</v>
      </c>
      <c r="B14939">
        <v>162368677.91602921</v>
      </c>
    </row>
    <row r="14940" spans="1:2" x14ac:dyDescent="0.25">
      <c r="A14940">
        <f ca="1">29656.4680955709*(((RANDBETWEEN(3800,4910))))</f>
        <v>135055555.70722997</v>
      </c>
      <c r="B14940">
        <v>155465616.50146717</v>
      </c>
    </row>
    <row r="14941" spans="1:2" x14ac:dyDescent="0.25">
      <c r="A14941">
        <f ca="1">30081.0303968313*(((RANDBETWEEN(3800,4910))))</f>
        <v>139756467.22367829</v>
      </c>
      <c r="B14941">
        <v>150286147.57111454</v>
      </c>
    </row>
    <row r="14942" spans="1:2" x14ac:dyDescent="0.25">
      <c r="A14942">
        <f ca="1">32174.979967803*(((RANDBETWEEN(3800,4910))))</f>
        <v>141409036.95849398</v>
      </c>
      <c r="B14942">
        <v>155282625.25607383</v>
      </c>
    </row>
    <row r="14943" spans="1:2" x14ac:dyDescent="0.25">
      <c r="A14943">
        <f ca="1">35213.3481119077*(((RANDBETWEEN(3800,4910))))</f>
        <v>140571685.66273534</v>
      </c>
      <c r="B14943">
        <v>174373852.32678613</v>
      </c>
    </row>
    <row r="14944" spans="1:2" x14ac:dyDescent="0.25">
      <c r="A14944">
        <f ca="1">39195.5041300916*(((RANDBETWEEN(3800,4910))))</f>
        <v>172852173.21370405</v>
      </c>
      <c r="B14944">
        <v>178560483.56364653</v>
      </c>
    </row>
    <row r="14945" spans="1:2" x14ac:dyDescent="0.25">
      <c r="A14945">
        <f ca="1">33107.9758613912*(((RANDBETWEEN(3800,4910))))</f>
        <v>149018999.35212195</v>
      </c>
      <c r="B14945">
        <v>176628452.4391554</v>
      </c>
    </row>
    <row r="14946" spans="1:2" x14ac:dyDescent="0.25">
      <c r="A14946">
        <f ca="1">34618.9758355182*(((RANDBETWEEN(3800,4910))))</f>
        <v>155300725.5981347</v>
      </c>
      <c r="B14946">
        <v>154534432.59159011</v>
      </c>
    </row>
    <row r="14947" spans="1:2" x14ac:dyDescent="0.25">
      <c r="A14947">
        <f ca="1">30878.7653609528*(((RANDBETWEEN(3800,4910))))</f>
        <v>145963923.86122406</v>
      </c>
      <c r="B14947">
        <v>172203879.49139613</v>
      </c>
    </row>
    <row r="14948" spans="1:2" x14ac:dyDescent="0.25">
      <c r="A14948">
        <f ca="1">31035.3217450234*(((RANDBETWEEN(3800,4910))))</f>
        <v>120199801.1184756</v>
      </c>
      <c r="B14948">
        <v>189426536.90896907</v>
      </c>
    </row>
    <row r="14949" spans="1:2" x14ac:dyDescent="0.25">
      <c r="A14949">
        <f ca="1">33141.771410773*(((RANDBETWEEN(3800,4910))))</f>
        <v>147050039.74959981</v>
      </c>
      <c r="B14949">
        <v>143852912.40147233</v>
      </c>
    </row>
    <row r="14950" spans="1:2" x14ac:dyDescent="0.25">
      <c r="A14950">
        <f ca="1">31941.9331909408*(((RANDBETWEEN(3800,4910))))</f>
        <v>135050493.53129771</v>
      </c>
      <c r="B14950">
        <v>194087777.63662824</v>
      </c>
    </row>
    <row r="14951" spans="1:2" x14ac:dyDescent="0.25">
      <c r="A14951">
        <f ca="1">39362.1599654721*(((RANDBETWEEN(3800,4910))))</f>
        <v>167761525.77284199</v>
      </c>
      <c r="B14951">
        <v>157488842.0525803</v>
      </c>
    </row>
    <row r="14952" spans="1:2" x14ac:dyDescent="0.25">
      <c r="A14952">
        <f ca="1">32123.9284520397*(((RANDBETWEEN(3800,4910))))</f>
        <v>134952623.42701867</v>
      </c>
      <c r="B14952">
        <v>148399626.53465044</v>
      </c>
    </row>
    <row r="14953" spans="1:2" x14ac:dyDescent="0.25">
      <c r="A14953">
        <f ca="1">30698.953608132*(((RANDBETWEEN(3800,4910))))</f>
        <v>131330123.53558874</v>
      </c>
      <c r="B14953">
        <v>190563782.52831653</v>
      </c>
    </row>
    <row r="14954" spans="1:2" x14ac:dyDescent="0.25">
      <c r="A14954">
        <f ca="1">39249.9245584689*(((RANDBETWEEN(3800,4910))))</f>
        <v>185534393.38788262</v>
      </c>
      <c r="B14954">
        <v>178434221.29729503</v>
      </c>
    </row>
    <row r="14955" spans="1:2" x14ac:dyDescent="0.25">
      <c r="A14955">
        <f ca="1">30937.9720526739*(((RANDBETWEEN(3800,4910))))</f>
        <v>142964368.85540593</v>
      </c>
      <c r="B14955">
        <v>155858646.59609824</v>
      </c>
    </row>
    <row r="14956" spans="1:2" x14ac:dyDescent="0.25">
      <c r="A14956">
        <f ca="1">33437.4763690566*(((RANDBETWEEN(3800,4910))))</f>
        <v>150869893.37718356</v>
      </c>
      <c r="B14956">
        <v>169217461.36985007</v>
      </c>
    </row>
    <row r="14957" spans="1:2" x14ac:dyDescent="0.25">
      <c r="A14957">
        <f ca="1">32337.8533723647*(((RANDBETWEEN(3800,4910))))</f>
        <v>148560098.39264363</v>
      </c>
      <c r="B14957">
        <v>149798553.19674021</v>
      </c>
    </row>
    <row r="14958" spans="1:2" x14ac:dyDescent="0.25">
      <c r="A14958">
        <f ca="1">31159.5126429604*(((RANDBETWEEN(3800,4910))))</f>
        <v>121366301.74433061</v>
      </c>
      <c r="B14958">
        <v>164682612.07411608</v>
      </c>
    </row>
    <row r="14959" spans="1:2" x14ac:dyDescent="0.25">
      <c r="A14959">
        <f ca="1">27031.2733111147*(((RANDBETWEEN(3800,4910))))</f>
        <v>117964476.72970437</v>
      </c>
      <c r="B14959">
        <v>151614825.64828998</v>
      </c>
    </row>
    <row r="14960" spans="1:2" x14ac:dyDescent="0.25">
      <c r="A14960">
        <f ca="1">31317.9336828817*(((RANDBETWEEN(3800,4910))))</f>
        <v>134573161.0353426</v>
      </c>
      <c r="B14960">
        <v>192831789.16284025</v>
      </c>
    </row>
    <row r="14961" spans="1:2" x14ac:dyDescent="0.25">
      <c r="A14961">
        <f ca="1">32195.105308996*(((RANDBETWEEN(3800,4910))))</f>
        <v>143879925.6259031</v>
      </c>
      <c r="B14961">
        <v>166368182.42572266</v>
      </c>
    </row>
    <row r="14962" spans="1:2" x14ac:dyDescent="0.25">
      <c r="A14962">
        <f ca="1">37429.140734345*(((RANDBETWEEN(3800,4910))))</f>
        <v>169628865.80805176</v>
      </c>
      <c r="B14962">
        <v>163404554.22103432</v>
      </c>
    </row>
    <row r="14963" spans="1:2" x14ac:dyDescent="0.25">
      <c r="A14963">
        <f ca="1">32483.5402949952*(((RANDBETWEEN(3800,4910))))</f>
        <v>133247482.29007043</v>
      </c>
      <c r="B14963">
        <v>167930351.17360237</v>
      </c>
    </row>
    <row r="14964" spans="1:2" x14ac:dyDescent="0.25">
      <c r="A14964">
        <f ca="1">33633.327037668*(((RANDBETWEEN(3800,4910))))</f>
        <v>152224438.17248538</v>
      </c>
      <c r="B14964">
        <v>172808755.59720892</v>
      </c>
    </row>
    <row r="14965" spans="1:2" x14ac:dyDescent="0.25">
      <c r="A14965">
        <f ca="1">34975.3917017923*(((RANDBETWEEN(3800,4910))))</f>
        <v>171204542.38027352</v>
      </c>
      <c r="B14965">
        <v>188960987.77191088</v>
      </c>
    </row>
    <row r="14966" spans="1:2" x14ac:dyDescent="0.25">
      <c r="A14966">
        <f ca="1">42735.116804309*(((RANDBETWEEN(3800,4910))))</f>
        <v>164060113.41174227</v>
      </c>
      <c r="B14966">
        <v>200704743.74206755</v>
      </c>
    </row>
    <row r="14967" spans="1:2" x14ac:dyDescent="0.25">
      <c r="A14967">
        <f ca="1">38372.1163485766*(((RANDBETWEEN(3800,4910))))</f>
        <v>161815214.64194751</v>
      </c>
      <c r="B14967">
        <v>182100769.70510957</v>
      </c>
    </row>
    <row r="14968" spans="1:2" x14ac:dyDescent="0.25">
      <c r="A14968">
        <f ca="1">29960.6228400688*(((RANDBETWEEN(3800,4910))))</f>
        <v>127812017.03573371</v>
      </c>
      <c r="B14968">
        <v>188923637.57160741</v>
      </c>
    </row>
    <row r="14969" spans="1:2" x14ac:dyDescent="0.25">
      <c r="A14969">
        <f ca="1">30186.9170721509*(((RANDBETWEEN(3800,4910))))</f>
        <v>114710284.87417354</v>
      </c>
      <c r="B14969">
        <v>146440136.13925695</v>
      </c>
    </row>
    <row r="14970" spans="1:2" x14ac:dyDescent="0.25">
      <c r="A14970">
        <f ca="1">32032.0070095861*(((RANDBETWEEN(3800,4910))))</f>
        <v>129985884.4449005</v>
      </c>
      <c r="B14970">
        <v>203368986.13615316</v>
      </c>
    </row>
    <row r="14971" spans="1:2" x14ac:dyDescent="0.25">
      <c r="A14971">
        <f ca="1">38206.2086303177*(((RANDBETWEEN(3800,4910))))</f>
        <v>156301599.50662982</v>
      </c>
      <c r="B14971">
        <v>191706325.09484914</v>
      </c>
    </row>
    <row r="14972" spans="1:2" x14ac:dyDescent="0.25">
      <c r="A14972">
        <f ca="1">32579.5781180461*(((RANDBETWEEN(3800,4910))))</f>
        <v>158662545.43488431</v>
      </c>
      <c r="B14972">
        <v>182497345.36246294</v>
      </c>
    </row>
    <row r="14973" spans="1:2" x14ac:dyDescent="0.25">
      <c r="A14973">
        <f ca="1">30993.0597910641*(((RANDBETWEEN(3800,4910))))</f>
        <v>119292287.1358057</v>
      </c>
      <c r="B14973">
        <v>186512638.88385385</v>
      </c>
    </row>
    <row r="14974" spans="1:2" x14ac:dyDescent="0.25">
      <c r="A14974">
        <f ca="1">30224.9172810076*(((RANDBETWEEN(3800,4910))))</f>
        <v>115610308.59985402</v>
      </c>
      <c r="B14974">
        <v>189523636.29697451</v>
      </c>
    </row>
    <row r="14975" spans="1:2" x14ac:dyDescent="0.25">
      <c r="A14975">
        <f ca="1">35397.6312016551*(((RANDBETWEEN(3800,4910))))</f>
        <v>166510457.17258543</v>
      </c>
      <c r="B14975">
        <v>175303054.422622</v>
      </c>
    </row>
    <row r="14976" spans="1:2" x14ac:dyDescent="0.25">
      <c r="A14976">
        <f ca="1">32138.9354537008*(((RANDBETWEEN(3800,4910))))</f>
        <v>156870143.94951361</v>
      </c>
      <c r="B14976">
        <v>198981961.03703696</v>
      </c>
    </row>
    <row r="14977" spans="1:2" x14ac:dyDescent="0.25">
      <c r="A14977">
        <f ca="1">35311.5056256531*(((RANDBETWEEN(3800,4910))))</f>
        <v>148096454.59398925</v>
      </c>
      <c r="B14977">
        <v>193629593.85326847</v>
      </c>
    </row>
    <row r="14978" spans="1:2" x14ac:dyDescent="0.25">
      <c r="A14978">
        <f ca="1">30339.8155769091*(((RANDBETWEEN(3800,4910))))</f>
        <v>115746396.42590839</v>
      </c>
      <c r="B14978">
        <v>172871248.01121491</v>
      </c>
    </row>
    <row r="14979" spans="1:2" x14ac:dyDescent="0.25">
      <c r="A14979">
        <f ca="1">32910.6061891353*(((RANDBETWEEN(3800,4910))))</f>
        <v>128680470.19951914</v>
      </c>
      <c r="B14979">
        <v>168102937.96230564</v>
      </c>
    </row>
    <row r="14980" spans="1:2" x14ac:dyDescent="0.25">
      <c r="A14980">
        <f ca="1">32186.0443983983*(((RANDBETWEEN(3800,4910))))</f>
        <v>151918129.56044009</v>
      </c>
      <c r="B14980">
        <v>143717731.43799573</v>
      </c>
    </row>
    <row r="14981" spans="1:2" x14ac:dyDescent="0.25">
      <c r="A14981">
        <f ca="1">33539.1429265996*(((RANDBETWEEN(3800,4910))))</f>
        <v>131104509.70007786</v>
      </c>
      <c r="B14981">
        <v>179419511.60290283</v>
      </c>
    </row>
    <row r="14982" spans="1:2" x14ac:dyDescent="0.25">
      <c r="A14982">
        <f ca="1">39051.0704821613*(((RANDBETWEEN(3800,4910))))</f>
        <v>172566680.4606708</v>
      </c>
      <c r="B14982">
        <v>173185751.04338902</v>
      </c>
    </row>
    <row r="14983" spans="1:2" x14ac:dyDescent="0.25">
      <c r="A14983">
        <f ca="1">32498.6627980446*(((RANDBETWEEN(3800,4910))))</f>
        <v>135941906.48422065</v>
      </c>
      <c r="B14983">
        <v>160031179.07971621</v>
      </c>
    </row>
    <row r="14984" spans="1:2" x14ac:dyDescent="0.25">
      <c r="A14984">
        <f ca="1">31446.3062949542*(((RANDBETWEEN(3800,4910))))</f>
        <v>125124852.74762261</v>
      </c>
      <c r="B14984">
        <v>180466418.51534683</v>
      </c>
    </row>
    <row r="14985" spans="1:2" x14ac:dyDescent="0.25">
      <c r="A14985">
        <f ca="1">31933.0759796697*(((RANDBETWEEN(3800,4910))))</f>
        <v>125912118.58783746</v>
      </c>
      <c r="B14985">
        <v>162540438.21624655</v>
      </c>
    </row>
    <row r="14986" spans="1:2" x14ac:dyDescent="0.25">
      <c r="A14986">
        <f ca="1">30177.7395475242*(((RANDBETWEEN(3800,4910))))</f>
        <v>118236383.54719962</v>
      </c>
      <c r="B14986">
        <v>194227961.76992089</v>
      </c>
    </row>
    <row r="14987" spans="1:2" x14ac:dyDescent="0.25">
      <c r="A14987">
        <f ca="1">30661.5282509921*(((RANDBETWEEN(3800,4910))))</f>
        <v>136290493.07565996</v>
      </c>
      <c r="B14987">
        <v>160683948.01084411</v>
      </c>
    </row>
    <row r="14988" spans="1:2" x14ac:dyDescent="0.25">
      <c r="A14988">
        <f ca="1">32754.870223056*(((RANDBETWEEN(3800,4910))))</f>
        <v>135670672.46389791</v>
      </c>
      <c r="B14988">
        <v>155755337.2580196</v>
      </c>
    </row>
    <row r="14989" spans="1:2" x14ac:dyDescent="0.25">
      <c r="A14989">
        <f ca="1">34131.3404893668*(((RANDBETWEEN(3800,4910))))</f>
        <v>137890615.57704195</v>
      </c>
      <c r="B14989">
        <v>148239217.04743338</v>
      </c>
    </row>
    <row r="14990" spans="1:2" x14ac:dyDescent="0.25">
      <c r="A14990">
        <f ca="1">39710.1713184731*(((RANDBETWEEN(3800,4910))))</f>
        <v>175161565.68578482</v>
      </c>
      <c r="B14990">
        <v>169018124.59358603</v>
      </c>
    </row>
    <row r="14991" spans="1:2" x14ac:dyDescent="0.25">
      <c r="A14991">
        <f ca="1">36858.7777883201*(((RANDBETWEEN(3800,4910))))</f>
        <v>147177099.70876229</v>
      </c>
      <c r="B14991">
        <v>154993039.18429384</v>
      </c>
    </row>
    <row r="14992" spans="1:2" x14ac:dyDescent="0.25">
      <c r="A14992">
        <f ca="1">30518.4293165194*(((RANDBETWEEN(3800,4910))))</f>
        <v>128848808.5743449</v>
      </c>
      <c r="B14992">
        <v>191507385.627736</v>
      </c>
    </row>
    <row r="14993" spans="1:2" x14ac:dyDescent="0.25">
      <c r="A14993">
        <f ca="1">31613.3226592345*(((RANDBETWEEN(3800,4910))))</f>
        <v>120225466.0730689</v>
      </c>
      <c r="B14993">
        <v>188795080.87135914</v>
      </c>
    </row>
    <row r="14994" spans="1:2" x14ac:dyDescent="0.25">
      <c r="A14994">
        <f ca="1">39074.2760405576*(((RANDBETWEEN(3800,4910))))</f>
        <v>170168472.15662843</v>
      </c>
      <c r="B14994">
        <v>180797228.0463945</v>
      </c>
    </row>
    <row r="14995" spans="1:2" x14ac:dyDescent="0.25">
      <c r="A14995">
        <f ca="1">35908.105353721*(((RANDBETWEEN(3800,4910))))</f>
        <v>142267913.41144279</v>
      </c>
      <c r="B14995">
        <v>143647090.29538959</v>
      </c>
    </row>
    <row r="14996" spans="1:2" x14ac:dyDescent="0.25">
      <c r="A14996">
        <f ca="1">32560.1663295291*(((RANDBETWEEN(3800,4910))))</f>
        <v>126691607.18819772</v>
      </c>
      <c r="B14996">
        <v>164064862.43608055</v>
      </c>
    </row>
    <row r="14997" spans="1:2" x14ac:dyDescent="0.25">
      <c r="A14997">
        <f ca="1">31132.6908224582*(((RANDBETWEEN(3800,4910))))</f>
        <v>119798594.28481929</v>
      </c>
      <c r="B14997">
        <v>145543307.1624372</v>
      </c>
    </row>
    <row r="14998" spans="1:2" x14ac:dyDescent="0.25">
      <c r="A14998">
        <f ca="1">33400.191994852*(((RANDBETWEEN(3800,4910))))</f>
        <v>127187931.11639644</v>
      </c>
      <c r="B14998">
        <v>143040625.1121479</v>
      </c>
    </row>
    <row r="14999" spans="1:2" x14ac:dyDescent="0.25">
      <c r="A14999">
        <f ca="1">33957.7760887702*(((RANDBETWEEN(3800,4910))))</f>
        <v>159873209.82593024</v>
      </c>
      <c r="B14999">
        <v>143778987.65428883</v>
      </c>
    </row>
    <row r="15000" spans="1:2" x14ac:dyDescent="0.25">
      <c r="A15000">
        <f ca="1">30217.0542688529*(((RANDBETWEEN(3800,4910))))</f>
        <v>119508449.63331313</v>
      </c>
      <c r="B15000">
        <v>148987685.07292372</v>
      </c>
    </row>
    <row r="15001" spans="1:2" x14ac:dyDescent="0.25">
      <c r="A15001">
        <f ca="1">29611.4006804934*(((RANDBETWEEN(3800,4910))))</f>
        <v>139025526.19491655</v>
      </c>
      <c r="B15001">
        <v>151610054.94400096</v>
      </c>
    </row>
    <row r="15002" spans="1:2" x14ac:dyDescent="0.25">
      <c r="A15002">
        <f ca="1">32313.1892080887*(((RANDBETWEEN(3800,4910))))</f>
        <v>140336180.73072931</v>
      </c>
      <c r="B15002">
        <v>200404022.05841121</v>
      </c>
    </row>
    <row r="15003" spans="1:2" x14ac:dyDescent="0.25">
      <c r="A15003">
        <f ca="1">30569.1423483522*(((RANDBETWEEN(3800,4910))))</f>
        <v>146059362.14042693</v>
      </c>
      <c r="B15003">
        <v>174394705.88327286</v>
      </c>
    </row>
    <row r="15004" spans="1:2" x14ac:dyDescent="0.25">
      <c r="A15004">
        <f ca="1">34942.9265476897*(((RANDBETWEEN(3800,4910))))</f>
        <v>137255815.47932529</v>
      </c>
      <c r="B15004">
        <v>191152058.87141991</v>
      </c>
    </row>
    <row r="15005" spans="1:2" x14ac:dyDescent="0.25">
      <c r="A15005">
        <f ca="1">30818.5359876445*(((RANDBETWEEN(3800,4910))))</f>
        <v>134584546.65804347</v>
      </c>
      <c r="B15005">
        <v>190882969.13543984</v>
      </c>
    </row>
    <row r="15006" spans="1:2" x14ac:dyDescent="0.25">
      <c r="A15006">
        <f ca="1">37739.8713408765*(((RANDBETWEEN(3800,4910))))</f>
        <v>164583578.9175624</v>
      </c>
      <c r="B15006">
        <v>189734765.71780413</v>
      </c>
    </row>
    <row r="15007" spans="1:2" x14ac:dyDescent="0.25">
      <c r="A15007">
        <f ca="1">42051.16290175*(((RANDBETWEEN(3800,4910))))</f>
        <v>190155358.64171341</v>
      </c>
      <c r="B15007">
        <v>190385082.02028698</v>
      </c>
    </row>
    <row r="15008" spans="1:2" x14ac:dyDescent="0.25">
      <c r="A15008">
        <f ca="1">31768.6511473622*(((RANDBETWEEN(3800,4910))))</f>
        <v>133333028.86547907</v>
      </c>
      <c r="B15008">
        <v>145448185.02406079</v>
      </c>
    </row>
    <row r="15009" spans="1:2" x14ac:dyDescent="0.25">
      <c r="A15009">
        <f ca="1">37582.431606982*(((RANDBETWEEN(3800,4910))))</f>
        <v>182800947.33636069</v>
      </c>
      <c r="B15009">
        <v>154371418.98084557</v>
      </c>
    </row>
    <row r="15010" spans="1:2" x14ac:dyDescent="0.25">
      <c r="A15010">
        <f ca="1">33102.5048759177*(((RANDBETWEEN(3800,4910))))</f>
        <v>140751850.73240191</v>
      </c>
      <c r="B15010">
        <v>151315627.97435436</v>
      </c>
    </row>
    <row r="15011" spans="1:2" x14ac:dyDescent="0.25">
      <c r="A15011">
        <f ca="1">37534.2029488084*(((RANDBETWEEN(3800,4910))))</f>
        <v>154077903.10485855</v>
      </c>
      <c r="B15011">
        <v>146333550.96256751</v>
      </c>
    </row>
    <row r="15012" spans="1:2" x14ac:dyDescent="0.25">
      <c r="A15012">
        <f ca="1">31483.7267391079*(((RANDBETWEEN(3800,4910))))</f>
        <v>135096671.43751198</v>
      </c>
      <c r="B15012">
        <v>152908067.45090091</v>
      </c>
    </row>
    <row r="15013" spans="1:2" x14ac:dyDescent="0.25">
      <c r="A15013">
        <f ca="1">39343.6509502325*(((RANDBETWEEN(3800,4910))))</f>
        <v>182829945.96573031</v>
      </c>
      <c r="B15013">
        <v>176645733.49051484</v>
      </c>
    </row>
    <row r="15014" spans="1:2" x14ac:dyDescent="0.25">
      <c r="A15014">
        <f ca="1">30800.2141314035*(((RANDBETWEEN(3800,4910))))</f>
        <v>127790088.43119305</v>
      </c>
      <c r="B15014">
        <v>176876851.13859692</v>
      </c>
    </row>
    <row r="15015" spans="1:2" x14ac:dyDescent="0.25">
      <c r="A15015">
        <f ca="1">29998.8642946245*(((RANDBETWEEN(3800,4910))))</f>
        <v>144174541.79996526</v>
      </c>
      <c r="B15015">
        <v>169378381.81919569</v>
      </c>
    </row>
    <row r="15016" spans="1:2" x14ac:dyDescent="0.25">
      <c r="A15016">
        <f ca="1">34745.9583457554*(((RANDBETWEEN(3800,4910))))</f>
        <v>133598209.83942963</v>
      </c>
      <c r="B15016">
        <v>147621824.31520733</v>
      </c>
    </row>
    <row r="15017" spans="1:2" x14ac:dyDescent="0.25">
      <c r="A15017">
        <f ca="1">31781.884515257*(((RANDBETWEEN(3800,4910))))</f>
        <v>151281770.29262331</v>
      </c>
      <c r="B15017">
        <v>172329595.30708066</v>
      </c>
    </row>
    <row r="15018" spans="1:2" x14ac:dyDescent="0.25">
      <c r="A15018">
        <f ca="1">32654.1346076753*(((RANDBETWEEN(3800,4910))))</f>
        <v>129669568.52707867</v>
      </c>
      <c r="B15018">
        <v>181914745.53305539</v>
      </c>
    </row>
    <row r="15019" spans="1:2" x14ac:dyDescent="0.25">
      <c r="A15019">
        <f ca="1">37328.4048061342*(((RANDBETWEEN(3800,4910))))</f>
        <v>177683206.87719887</v>
      </c>
      <c r="B15019">
        <v>161003773.54194438</v>
      </c>
    </row>
    <row r="15020" spans="1:2" x14ac:dyDescent="0.25">
      <c r="A15020">
        <f ca="1">39368.3938419935*(((RANDBETWEEN(3800,4910))))</f>
        <v>168772304.40062624</v>
      </c>
      <c r="B15020">
        <v>186757376.26297843</v>
      </c>
    </row>
    <row r="15021" spans="1:2" x14ac:dyDescent="0.25">
      <c r="A15021">
        <f ca="1">31499.6260618759*(((RANDBETWEEN(3800,4910))))</f>
        <v>151009207.34063283</v>
      </c>
      <c r="B15021">
        <v>197182064.97976339</v>
      </c>
    </row>
    <row r="15022" spans="1:2" x14ac:dyDescent="0.25">
      <c r="A15022">
        <f ca="1">35672.4024813442*(((RANDBETWEEN(3800,4910))))</f>
        <v>154675537.15910822</v>
      </c>
      <c r="B15022">
        <v>151034127.17960292</v>
      </c>
    </row>
    <row r="15023" spans="1:2" x14ac:dyDescent="0.25">
      <c r="A15023">
        <f ca="1">31624.2103517541*(((RANDBETWEEN(3800,4910))))</f>
        <v>127666937.19003133</v>
      </c>
      <c r="B15023">
        <v>168138022.03920627</v>
      </c>
    </row>
    <row r="15024" spans="1:2" x14ac:dyDescent="0.25">
      <c r="A15024">
        <f ca="1">31542.7216803623*(((RANDBETWEEN(3800,4910))))</f>
        <v>132889486.43936649</v>
      </c>
      <c r="B15024">
        <v>180541188.44663695</v>
      </c>
    </row>
    <row r="15025" spans="1:2" x14ac:dyDescent="0.25">
      <c r="A15025">
        <f ca="1">29711.8453348346*(((RANDBETWEEN(3800,4910))))</f>
        <v>135456302.88151112</v>
      </c>
      <c r="B15025">
        <v>178769783.26301581</v>
      </c>
    </row>
    <row r="15026" spans="1:2" x14ac:dyDescent="0.25">
      <c r="A15026">
        <f ca="1">27896.2212521709*(((RANDBETWEEN(3800,4910))))</f>
        <v>117331506.58663084</v>
      </c>
      <c r="B15026">
        <v>145762336.2148217</v>
      </c>
    </row>
    <row r="15027" spans="1:2" x14ac:dyDescent="0.25">
      <c r="A15027">
        <f ca="1">31377.732121315*(((RANDBETWEEN(3800,4910))))</f>
        <v>130813765.21376218</v>
      </c>
      <c r="B15027">
        <v>165888318.8874</v>
      </c>
    </row>
    <row r="15028" spans="1:2" x14ac:dyDescent="0.25">
      <c r="A15028">
        <f ca="1">33437.3653366302*(((RANDBETWEEN(3800,4910))))</f>
        <v>137561320.99489647</v>
      </c>
      <c r="B15028">
        <v>159661612.08308542</v>
      </c>
    </row>
    <row r="15029" spans="1:2" x14ac:dyDescent="0.25">
      <c r="A15029">
        <f ca="1">31801.4842984018*(((RANDBETWEEN(3800,4910))))</f>
        <v>134901896.39382026</v>
      </c>
      <c r="B15029">
        <v>159553201.10177547</v>
      </c>
    </row>
    <row r="15030" spans="1:2" x14ac:dyDescent="0.25">
      <c r="A15030">
        <f ca="1">39800.5833425814*(((RANDBETWEEN(3800,4910))))</f>
        <v>151520820.78520724</v>
      </c>
      <c r="B15030">
        <v>153866042.41752344</v>
      </c>
    </row>
    <row r="15031" spans="1:2" x14ac:dyDescent="0.25">
      <c r="A15031">
        <f ca="1">38240.8699687432*(((RANDBETWEEN(3800,4910))))</f>
        <v>172657527.90887544</v>
      </c>
      <c r="B15031">
        <v>164757306.43259931</v>
      </c>
    </row>
    <row r="15032" spans="1:2" x14ac:dyDescent="0.25">
      <c r="A15032">
        <f ca="1">32779.688133582*(((RANDBETWEEN(3800,4910))))</f>
        <v>144197848.09962729</v>
      </c>
      <c r="B15032">
        <v>149653426.08250177</v>
      </c>
    </row>
    <row r="15033" spans="1:2" x14ac:dyDescent="0.25">
      <c r="A15033">
        <f ca="1">26902.5649832136*(((RANDBETWEEN(3800,4910))))</f>
        <v>119689511.61031751</v>
      </c>
      <c r="B15033">
        <v>151245934.42582369</v>
      </c>
    </row>
    <row r="15034" spans="1:2" x14ac:dyDescent="0.25">
      <c r="A15034">
        <f ca="1">36398.9821791725*(((RANDBETWEEN(3800,4910))))</f>
        <v>152402538.38419518</v>
      </c>
      <c r="B15034">
        <v>162252582.26020092</v>
      </c>
    </row>
    <row r="15035" spans="1:2" x14ac:dyDescent="0.25">
      <c r="A15035">
        <f ca="1">29461.4415601606*(((RANDBETWEEN(3800,4910))))</f>
        <v>133961174.77405004</v>
      </c>
      <c r="B15035">
        <v>160218160.87290356</v>
      </c>
    </row>
    <row r="15036" spans="1:2" x14ac:dyDescent="0.25">
      <c r="A15036">
        <f ca="1">31214.098107957*(((RANDBETWEEN(3800,4910))))</f>
        <v>130537358.28747611</v>
      </c>
      <c r="B15036">
        <v>186254723.45125729</v>
      </c>
    </row>
    <row r="15037" spans="1:2" x14ac:dyDescent="0.25">
      <c r="A15037">
        <f ca="1">39053.9641277876*(((RANDBETWEEN(3800,4910))))</f>
        <v>170822039.09494308</v>
      </c>
      <c r="B15037">
        <v>157332886.31300616</v>
      </c>
    </row>
    <row r="15038" spans="1:2" x14ac:dyDescent="0.25">
      <c r="A15038">
        <f ca="1">42509.2171946636*(((RANDBETWEEN(3800,4910))))</f>
        <v>196052509.70178863</v>
      </c>
      <c r="B15038">
        <v>155907070.3085947</v>
      </c>
    </row>
    <row r="15039" spans="1:2" x14ac:dyDescent="0.25">
      <c r="A15039">
        <f ca="1">36822.4763170286*(((RANDBETWEEN(3800,4910))))</f>
        <v>179251814.71129528</v>
      </c>
      <c r="B15039">
        <v>166406516.00119796</v>
      </c>
    </row>
    <row r="15040" spans="1:2" x14ac:dyDescent="0.25">
      <c r="A15040">
        <f ca="1">27621.0105346487*(((RANDBETWEEN(3800,4910))))</f>
        <v>131448389.1343933</v>
      </c>
      <c r="B15040">
        <v>159718047.22581297</v>
      </c>
    </row>
    <row r="15041" spans="1:2" x14ac:dyDescent="0.25">
      <c r="A15041">
        <f ca="1">33397.1939742306*(((RANDBETWEEN(3800,4910))))</f>
        <v>150287372.88403773</v>
      </c>
      <c r="B15041">
        <v>145861377.44614708</v>
      </c>
    </row>
    <row r="15042" spans="1:2" x14ac:dyDescent="0.25">
      <c r="A15042">
        <f ca="1">32716.0053373958*(((RANDBETWEEN(3800,4910))))</f>
        <v>124909708.37817711</v>
      </c>
      <c r="B15042">
        <v>188048232.24326128</v>
      </c>
    </row>
    <row r="15043" spans="1:2" x14ac:dyDescent="0.25">
      <c r="A15043">
        <f ca="1">39499.9967334737*(((RANDBETWEEN(3800,4910))))</f>
        <v>162423986.56804368</v>
      </c>
      <c r="B15043">
        <v>160998696.10622472</v>
      </c>
    </row>
    <row r="15044" spans="1:2" x14ac:dyDescent="0.25">
      <c r="A15044">
        <f ca="1">31606.8622635422*(((RANDBETWEEN(3800,4910))))</f>
        <v>148741893.81222966</v>
      </c>
      <c r="B15044">
        <v>159409704.37642872</v>
      </c>
    </row>
    <row r="15045" spans="1:2" x14ac:dyDescent="0.25">
      <c r="A15045">
        <f ca="1">33227.4814135118*(((RANDBETWEEN(3800,4910))))</f>
        <v>156169162.64350536</v>
      </c>
      <c r="B15045">
        <v>146003869.49587595</v>
      </c>
    </row>
    <row r="15046" spans="1:2" x14ac:dyDescent="0.25">
      <c r="A15046">
        <f ca="1">29871.0945813504*(((RANDBETWEEN(3800,4910))))</f>
        <v>128176866.84857453</v>
      </c>
      <c r="B15046">
        <v>201510902.94057414</v>
      </c>
    </row>
    <row r="15047" spans="1:2" x14ac:dyDescent="0.25">
      <c r="A15047">
        <f ca="1">32262.6337869947*(((RANDBETWEEN(3800,4910))))</f>
        <v>144536599.3657361</v>
      </c>
      <c r="B15047">
        <v>154171614.30120835</v>
      </c>
    </row>
    <row r="15048" spans="1:2" x14ac:dyDescent="0.25">
      <c r="A15048">
        <f ca="1">31943.9745253164*(((RANDBETWEEN(3800,4910))))</f>
        <v>128798105.28607585</v>
      </c>
      <c r="B15048">
        <v>151933774.33294708</v>
      </c>
    </row>
    <row r="15049" spans="1:2" x14ac:dyDescent="0.25">
      <c r="A15049">
        <f ca="1">29981.9638708002*(((RANDBETWEEN(3800,4910))))</f>
        <v>123345799.36447193</v>
      </c>
      <c r="B15049">
        <v>159492692.14776236</v>
      </c>
    </row>
    <row r="15050" spans="1:2" x14ac:dyDescent="0.25">
      <c r="A15050">
        <f ca="1">35172.3571299477*(((RANDBETWEEN(3800,4910))))</f>
        <v>168932831.29513887</v>
      </c>
      <c r="B15050">
        <v>151164181.74221155</v>
      </c>
    </row>
    <row r="15051" spans="1:2" x14ac:dyDescent="0.25">
      <c r="A15051">
        <f ca="1">31659.7791751812*(((RANDBETWEEN(3800,4910))))</f>
        <v>135662153.76565132</v>
      </c>
      <c r="B15051">
        <v>151555519.57498455</v>
      </c>
    </row>
    <row r="15052" spans="1:2" x14ac:dyDescent="0.25">
      <c r="A15052">
        <f ca="1">31070.7591963553*(((RANDBETWEEN(3800,4910))))</f>
        <v>141154459.0290423</v>
      </c>
      <c r="B15052">
        <v>175791084.59051222</v>
      </c>
    </row>
    <row r="15053" spans="1:2" x14ac:dyDescent="0.25">
      <c r="A15053">
        <f ca="1">41181.1166279478*(((RANDBETWEEN(3800,4910))))</f>
        <v>184450221.3765786</v>
      </c>
      <c r="B15053">
        <v>202256989.25306901</v>
      </c>
    </row>
    <row r="15054" spans="1:2" x14ac:dyDescent="0.25">
      <c r="A15054">
        <f ca="1">29015.0911166021*(((RANDBETWEEN(3800,4910))))</f>
        <v>119803311.22045</v>
      </c>
      <c r="B15054">
        <v>155786027.03448924</v>
      </c>
    </row>
    <row r="15055" spans="1:2" x14ac:dyDescent="0.25">
      <c r="A15055">
        <f ca="1">38191.6981056104*(((RANDBETWEEN(3800,4910))))</f>
        <v>164911752.42002556</v>
      </c>
      <c r="B15055">
        <v>173106129.97275978</v>
      </c>
    </row>
    <row r="15056" spans="1:2" x14ac:dyDescent="0.25">
      <c r="A15056">
        <f ca="1">29772.4457677786*(((RANDBETWEEN(3800,4910))))</f>
        <v>128825372.83717808</v>
      </c>
      <c r="B15056">
        <v>148984832.04306158</v>
      </c>
    </row>
    <row r="15057" spans="1:2" x14ac:dyDescent="0.25">
      <c r="A15057">
        <f ca="1">32514.5494667437*(((RANDBETWEEN(3800,4910))))</f>
        <v>127619606.65696916</v>
      </c>
      <c r="B15057">
        <v>161707646.37239847</v>
      </c>
    </row>
    <row r="15058" spans="1:2" x14ac:dyDescent="0.25">
      <c r="A15058">
        <f ca="1">30414.2243192892*(((RANDBETWEEN(3800,4910))))</f>
        <v>146079519.40554601</v>
      </c>
      <c r="B15058">
        <v>185376133.94559407</v>
      </c>
    </row>
    <row r="15059" spans="1:2" x14ac:dyDescent="0.25">
      <c r="A15059">
        <f ca="1">40757.8737212458*(((RANDBETWEEN(3800,4910))))</f>
        <v>185978177.79004461</v>
      </c>
      <c r="B15059">
        <v>164777381.16687453</v>
      </c>
    </row>
    <row r="15060" spans="1:2" x14ac:dyDescent="0.25">
      <c r="A15060">
        <f ca="1">30818.8896767199*(((RANDBETWEEN(3800,4910))))</f>
        <v>142599002.53418285</v>
      </c>
      <c r="B15060">
        <v>186628430.7554183</v>
      </c>
    </row>
    <row r="15061" spans="1:2" x14ac:dyDescent="0.25">
      <c r="A15061">
        <f ca="1">41952.9818403606*(((RANDBETWEEN(3800,4910))))</f>
        <v>176454241.62055701</v>
      </c>
      <c r="B15061">
        <v>146894614.58493853</v>
      </c>
    </row>
    <row r="15062" spans="1:2" x14ac:dyDescent="0.25">
      <c r="A15062">
        <f ca="1">31309.1992077886*(((RANDBETWEEN(3800,4910))))</f>
        <v>127522368.3733228</v>
      </c>
      <c r="B15062">
        <v>163625717.05464253</v>
      </c>
    </row>
    <row r="15063" spans="1:2" x14ac:dyDescent="0.25">
      <c r="A15063">
        <f ca="1">32994.5643687947*(((RANDBETWEEN(3800,4910))))</f>
        <v>158868827.43574652</v>
      </c>
      <c r="B15063">
        <v>187278158.76360667</v>
      </c>
    </row>
    <row r="15064" spans="1:2" x14ac:dyDescent="0.25">
      <c r="A15064">
        <f ca="1">29197.5648249168*(((RANDBETWEEN(3800,4910))))</f>
        <v>129520397.56333086</v>
      </c>
      <c r="B15064">
        <v>152334808.81684101</v>
      </c>
    </row>
    <row r="15065" spans="1:2" x14ac:dyDescent="0.25">
      <c r="A15065">
        <f ca="1">33754.6772854082*(((RANDBETWEEN(3800,4910))))</f>
        <v>163575166.12508801</v>
      </c>
      <c r="B15065">
        <v>173306523.94266102</v>
      </c>
    </row>
    <row r="15066" spans="1:2" x14ac:dyDescent="0.25">
      <c r="A15066">
        <f ca="1">30515.3681803551*(((RANDBETWEEN(3800,4910))))</f>
        <v>148976027.45649371</v>
      </c>
      <c r="B15066">
        <v>158988234.47896355</v>
      </c>
    </row>
    <row r="15067" spans="1:2" x14ac:dyDescent="0.25">
      <c r="A15067">
        <f ca="1">39430.9018662737*(((RANDBETWEEN(3800,4910))))</f>
        <v>188479710.92078844</v>
      </c>
      <c r="B15067">
        <v>156009075.74847192</v>
      </c>
    </row>
    <row r="15068" spans="1:2" x14ac:dyDescent="0.25">
      <c r="A15068">
        <f ca="1">36908.7404036576*(((RANDBETWEEN(3800,4910))))</f>
        <v>178158489.92845511</v>
      </c>
      <c r="B15068">
        <v>151988844.10697901</v>
      </c>
    </row>
    <row r="15069" spans="1:2" x14ac:dyDescent="0.25">
      <c r="A15069">
        <f ca="1">40317.6514710155*(((RANDBETWEEN(3800,4910))))</f>
        <v>165705547.54587385</v>
      </c>
      <c r="B15069">
        <v>146453182.30060947</v>
      </c>
    </row>
    <row r="15070" spans="1:2" x14ac:dyDescent="0.25">
      <c r="A15070">
        <f ca="1">30228.2076008605*(((RANDBETWEEN(3800,4910))))</f>
        <v>134727121.27703524</v>
      </c>
      <c r="B15070">
        <v>177058981.37430945</v>
      </c>
    </row>
    <row r="15071" spans="1:2" x14ac:dyDescent="0.25">
      <c r="A15071">
        <f ca="1">31364.0790007262*(((RANDBETWEEN(3800,4910))))</f>
        <v>153213525.91854763</v>
      </c>
      <c r="B15071">
        <v>143194651.0755417</v>
      </c>
    </row>
    <row r="15072" spans="1:2" x14ac:dyDescent="0.25">
      <c r="A15072">
        <f ca="1">35780.7486928228*(((RANDBETWEEN(3800,4910))))</f>
        <v>142192695.30527762</v>
      </c>
      <c r="B15072">
        <v>171178471.53206056</v>
      </c>
    </row>
    <row r="15073" spans="1:2" x14ac:dyDescent="0.25">
      <c r="A15073">
        <f ca="1">31508.0442612427*(((RANDBETWEEN(3800,4910))))</f>
        <v>152246869.87032482</v>
      </c>
      <c r="B15073">
        <v>191353111.09884423</v>
      </c>
    </row>
    <row r="15074" spans="1:2" x14ac:dyDescent="0.25">
      <c r="A15074">
        <f ca="1">32843.1338502078*(((RANDBETWEEN(3800,4910))))</f>
        <v>140338710.94193798</v>
      </c>
      <c r="B15074">
        <v>143477964.69051328</v>
      </c>
    </row>
    <row r="15075" spans="1:2" x14ac:dyDescent="0.25">
      <c r="A15075">
        <f ca="1">28649.3088944224*(((RANDBETWEEN(3800,4910))))</f>
        <v>127947813.52249028</v>
      </c>
      <c r="B15075">
        <v>150651797.52223653</v>
      </c>
    </row>
    <row r="15076" spans="1:2" x14ac:dyDescent="0.25">
      <c r="A15076">
        <f ca="1">29492.1565645104*(((RANDBETWEEN(3800,4910))))</f>
        <v>137698878.99969926</v>
      </c>
      <c r="B15076">
        <v>147811284.22662053</v>
      </c>
    </row>
    <row r="15077" spans="1:2" x14ac:dyDescent="0.25">
      <c r="A15077">
        <f ca="1">31293.1788349961*(((RANDBETWEEN(3800,4910))))</f>
        <v>129053069.515524</v>
      </c>
      <c r="B15077">
        <v>154396401.22161895</v>
      </c>
    </row>
    <row r="15078" spans="1:2" x14ac:dyDescent="0.25">
      <c r="A15078">
        <f ca="1">31802.2701734644*(((RANDBETWEEN(3800,4910))))</f>
        <v>124792108.1606743</v>
      </c>
      <c r="B15078">
        <v>166083739.09700781</v>
      </c>
    </row>
    <row r="15079" spans="1:2" x14ac:dyDescent="0.25">
      <c r="A15079">
        <f ca="1">39007.0513289443*(((RANDBETWEEN(3800,4910))))</f>
        <v>161060114.93721119</v>
      </c>
      <c r="B15079">
        <v>167298402.54970428</v>
      </c>
    </row>
    <row r="15080" spans="1:2" x14ac:dyDescent="0.25">
      <c r="A15080">
        <f ca="1">28636.4218284603*(((RANDBETWEEN(3800,4910))))</f>
        <v>121790702.03644174</v>
      </c>
      <c r="B15080">
        <v>147278381.70279354</v>
      </c>
    </row>
    <row r="15081" spans="1:2" x14ac:dyDescent="0.25">
      <c r="A15081">
        <f ca="1">31708.2223180628*(((RANDBETWEEN(3800,4910))))</f>
        <v>132572077.51182078</v>
      </c>
      <c r="B15081">
        <v>171767101.31290126</v>
      </c>
    </row>
    <row r="15082" spans="1:2" x14ac:dyDescent="0.25">
      <c r="A15082">
        <f ca="1">33662.3381659572*(((RANDBETWEEN(3800,4910))))</f>
        <v>135995846.19046703</v>
      </c>
      <c r="B15082">
        <v>199972322.15942162</v>
      </c>
    </row>
    <row r="15083" spans="1:2" x14ac:dyDescent="0.25">
      <c r="A15083">
        <f ca="1">38458.8635761418*(((RANDBETWEEN(3800,4910))))</f>
        <v>155873774.07410279</v>
      </c>
      <c r="B15083">
        <v>181597402.00888979</v>
      </c>
    </row>
    <row r="15084" spans="1:2" x14ac:dyDescent="0.25">
      <c r="A15084">
        <f ca="1">33775.9708800598*(((RANDBETWEEN(3800,4910))))</f>
        <v>157733784.00987935</v>
      </c>
      <c r="B15084">
        <v>182141342.97452089</v>
      </c>
    </row>
    <row r="15085" spans="1:2" x14ac:dyDescent="0.25">
      <c r="A15085">
        <f ca="1">36217.1583981266*(((RANDBETWEEN(3800,4910))))</f>
        <v>157508421.87345251</v>
      </c>
      <c r="B15085">
        <v>158742503.85930228</v>
      </c>
    </row>
    <row r="15086" spans="1:2" x14ac:dyDescent="0.25">
      <c r="A15086">
        <f ca="1">32812.138546217*(((RANDBETWEEN(3800,4910))))</f>
        <v>125965799.87892698</v>
      </c>
      <c r="B15086">
        <v>148582982.13056192</v>
      </c>
    </row>
    <row r="15087" spans="1:2" x14ac:dyDescent="0.25">
      <c r="A15087">
        <f ca="1">30935.8493843568*(((RANDBETWEEN(3800,4910))))</f>
        <v>151461918.58581105</v>
      </c>
      <c r="B15087">
        <v>167465690.40636328</v>
      </c>
    </row>
    <row r="15088" spans="1:2" x14ac:dyDescent="0.25">
      <c r="A15088">
        <f ca="1">30771.9434384116*(((RANDBETWEEN(3800,4910))))</f>
        <v>144012695.29176641</v>
      </c>
      <c r="B15088">
        <v>147678454.26814431</v>
      </c>
    </row>
    <row r="15089" spans="1:2" x14ac:dyDescent="0.25">
      <c r="A15089">
        <f ca="1">35333.1599617046*(((RANDBETWEEN(3800,4910))))</f>
        <v>154158576.91291726</v>
      </c>
      <c r="B15089">
        <v>160693719.0596303</v>
      </c>
    </row>
    <row r="15090" spans="1:2" x14ac:dyDescent="0.25">
      <c r="A15090">
        <f ca="1">30549.2244912543*(((RANDBETWEEN(3800,4910))))</f>
        <v>144192339.59872037</v>
      </c>
      <c r="B15090">
        <v>154333388.31824458</v>
      </c>
    </row>
    <row r="15091" spans="1:2" x14ac:dyDescent="0.25">
      <c r="A15091">
        <f ca="1">40840.0293020674*(((RANDBETWEEN(3800,4910))))</f>
        <v>177654127.46399316</v>
      </c>
      <c r="B15091">
        <v>155923997.57583743</v>
      </c>
    </row>
    <row r="15092" spans="1:2" x14ac:dyDescent="0.25">
      <c r="A15092">
        <f ca="1">30356.4062570783*(((RANDBETWEEN(3800,4910))))</f>
        <v>121182773.77825646</v>
      </c>
      <c r="B15092">
        <v>159265929.36704117</v>
      </c>
    </row>
    <row r="15093" spans="1:2" x14ac:dyDescent="0.25">
      <c r="A15093">
        <f ca="1">31041.2315883678*(((RANDBETWEEN(3800,4910))))</f>
        <v>144031314.57002676</v>
      </c>
      <c r="B15093">
        <v>145877193.02889538</v>
      </c>
    </row>
    <row r="15094" spans="1:2" x14ac:dyDescent="0.25">
      <c r="A15094">
        <f ca="1">33071.91528134*(((RANDBETWEEN(3800,4910))))</f>
        <v>157455388.65445966</v>
      </c>
      <c r="B15094">
        <v>148038700.1741502</v>
      </c>
    </row>
    <row r="15095" spans="1:2" x14ac:dyDescent="0.25">
      <c r="A15095">
        <f ca="1">29850.5414695223*(((RANDBETWEEN(3800,4910))))</f>
        <v>116387261.18966763</v>
      </c>
      <c r="B15095">
        <v>166477272.22201854</v>
      </c>
    </row>
    <row r="15096" spans="1:2" x14ac:dyDescent="0.25">
      <c r="A15096">
        <f ca="1">32418.1391854858*(((RANDBETWEEN(3800,4910))))</f>
        <v>136415529.69252431</v>
      </c>
      <c r="B15096">
        <v>154806619.85427934</v>
      </c>
    </row>
    <row r="15097" spans="1:2" x14ac:dyDescent="0.25">
      <c r="A15097">
        <f ca="1">27902.8487476066*(((RANDBETWEEN(3800,4910))))</f>
        <v>107732899.01450899</v>
      </c>
      <c r="B15097">
        <v>171790947.60876504</v>
      </c>
    </row>
    <row r="15098" spans="1:2" x14ac:dyDescent="0.25">
      <c r="A15098">
        <f ca="1">32293.6636377437*(((RANDBETWEEN(3800,4910))))</f>
        <v>146742407.56990731</v>
      </c>
      <c r="B15098">
        <v>149481452.43852702</v>
      </c>
    </row>
    <row r="15099" spans="1:2" x14ac:dyDescent="0.25">
      <c r="A15099">
        <f ca="1">30497.0824197381*(((RANDBETWEEN(3800,4910))))</f>
        <v>143397281.53760836</v>
      </c>
      <c r="B15099">
        <v>152847907.8974278</v>
      </c>
    </row>
    <row r="15100" spans="1:2" x14ac:dyDescent="0.25">
      <c r="A15100">
        <f ca="1">37644.1476666014*(((RANDBETWEEN(3800,4910))))</f>
        <v>157917199.46139285</v>
      </c>
      <c r="B15100">
        <v>182503681.72422773</v>
      </c>
    </row>
    <row r="15101" spans="1:2" x14ac:dyDescent="0.25">
      <c r="A15101">
        <f ca="1">34650.1975015481*(((RANDBETWEEN(3800,4910))))</f>
        <v>159876011.27214277</v>
      </c>
      <c r="B15101">
        <v>172229309.66915801</v>
      </c>
    </row>
    <row r="15102" spans="1:2" x14ac:dyDescent="0.25">
      <c r="A15102">
        <f ca="1">32775.6271890009*(((RANDBETWEEN(3800,4910))))</f>
        <v>136182730.97029871</v>
      </c>
      <c r="B15102">
        <v>199501822.62602884</v>
      </c>
    </row>
    <row r="15103" spans="1:2" x14ac:dyDescent="0.25">
      <c r="A15103">
        <f ca="1">41185.7442429771*(((RANDBETWEEN(3800,4910))))</f>
        <v>186777350.14190093</v>
      </c>
      <c r="B15103">
        <v>170484628.79530469</v>
      </c>
    </row>
    <row r="15104" spans="1:2" x14ac:dyDescent="0.25">
      <c r="A15104">
        <f ca="1">34994.7450675004*(((RANDBETWEEN(3800,4910))))</f>
        <v>168464702.75494674</v>
      </c>
      <c r="B15104">
        <v>144912563.56464422</v>
      </c>
    </row>
    <row r="15105" spans="1:2" x14ac:dyDescent="0.25">
      <c r="A15105">
        <f ca="1">29833.5999948924*(((RANDBETWEEN(3800,4910))))</f>
        <v>115993036.78014152</v>
      </c>
      <c r="B15105">
        <v>188777349.35509574</v>
      </c>
    </row>
    <row r="15106" spans="1:2" x14ac:dyDescent="0.25">
      <c r="A15106">
        <f ca="1">31521.6094780443*(((RANDBETWEEN(3800,4910))))</f>
        <v>130373376.80119139</v>
      </c>
      <c r="B15106">
        <v>160269873.06741273</v>
      </c>
    </row>
    <row r="15107" spans="1:2" x14ac:dyDescent="0.25">
      <c r="A15107">
        <f ca="1">31068.1557917906*(((RANDBETWEEN(3800,4910))))</f>
        <v>141111563.60631332</v>
      </c>
      <c r="B15107">
        <v>146323386.24286702</v>
      </c>
    </row>
    <row r="15108" spans="1:2" x14ac:dyDescent="0.25">
      <c r="A15108">
        <f ca="1">31783.6511211649*(((RANDBETWEEN(3800,4910))))</f>
        <v>148747487.24705178</v>
      </c>
      <c r="B15108">
        <v>178143455.38202643</v>
      </c>
    </row>
    <row r="15109" spans="1:2" x14ac:dyDescent="0.25">
      <c r="A15109">
        <f ca="1">38383.0365617678*(((RANDBETWEEN(3800,4910))))</f>
        <v>155336148.96547437</v>
      </c>
      <c r="B15109">
        <v>201738812.2988193</v>
      </c>
    </row>
    <row r="15110" spans="1:2" x14ac:dyDescent="0.25">
      <c r="A15110">
        <f ca="1">30285.312481937*(((RANDBETWEEN(3800,4910))))</f>
        <v>121777241.4898687</v>
      </c>
      <c r="B15110">
        <v>187802600.7228612</v>
      </c>
    </row>
    <row r="15111" spans="1:2" x14ac:dyDescent="0.25">
      <c r="A15111">
        <f ca="1">37274.6930902415*(((RANDBETWEEN(3800,4910))))</f>
        <v>162890408.80435553</v>
      </c>
      <c r="B15111">
        <v>158059057.25726482</v>
      </c>
    </row>
    <row r="15112" spans="1:2" x14ac:dyDescent="0.25">
      <c r="A15112">
        <f ca="1">37363.097884479*(((RANDBETWEEN(3800,4910))))</f>
        <v>157410731.38730997</v>
      </c>
      <c r="B15112">
        <v>187836100.93626237</v>
      </c>
    </row>
    <row r="15113" spans="1:2" x14ac:dyDescent="0.25">
      <c r="A15113">
        <f ca="1">33828.7762711034*(((RANDBETWEEN(3800,4910))))</f>
        <v>137209516.55559549</v>
      </c>
      <c r="B15113">
        <v>161897997.07650149</v>
      </c>
    </row>
    <row r="15114" spans="1:2" x14ac:dyDescent="0.25">
      <c r="A15114">
        <f ca="1">30747.1212724316*(((RANDBETWEEN(3800,4910))))</f>
        <v>144234745.88897672</v>
      </c>
      <c r="B15114">
        <v>164457518.41072622</v>
      </c>
    </row>
    <row r="15115" spans="1:2" x14ac:dyDescent="0.25">
      <c r="A15115">
        <f ca="1">31097.6929686901*(((RANDBETWEEN(3800,4910))))</f>
        <v>121094416.4200791</v>
      </c>
      <c r="B15115">
        <v>160617444.1702224</v>
      </c>
    </row>
    <row r="15116" spans="1:2" x14ac:dyDescent="0.25">
      <c r="A15116">
        <f ca="1">41835.3637676502*(((RANDBETWEEN(3800,4910))))</f>
        <v>202441325.27165955</v>
      </c>
      <c r="B15116">
        <v>161650884.68256226</v>
      </c>
    </row>
    <row r="15117" spans="1:2" x14ac:dyDescent="0.25">
      <c r="A15117">
        <f ca="1">30243.2392705288*(((RANDBETWEEN(3800,4910))))</f>
        <v>141931521.89659151</v>
      </c>
      <c r="B15117">
        <v>165356965.28269392</v>
      </c>
    </row>
    <row r="15118" spans="1:2" x14ac:dyDescent="0.25">
      <c r="A15118">
        <f ca="1">31066.044162746*(((RANDBETWEEN(3800,4910))))</f>
        <v>125382554.24084271</v>
      </c>
      <c r="B15118">
        <v>147768899.24779832</v>
      </c>
    </row>
    <row r="15119" spans="1:2" x14ac:dyDescent="0.25">
      <c r="A15119">
        <f ca="1">31082.0013122346*(((RANDBETWEEN(3800,4910))))</f>
        <v>126659155.34735607</v>
      </c>
      <c r="B15119">
        <v>149493666.07504562</v>
      </c>
    </row>
    <row r="15120" spans="1:2" x14ac:dyDescent="0.25">
      <c r="A15120">
        <f ca="1">36179.1926898722*(((RANDBETWEEN(3800,4910))))</f>
        <v>146200117.65977359</v>
      </c>
      <c r="B15120">
        <v>173201493.75129592</v>
      </c>
    </row>
    <row r="15121" spans="1:2" x14ac:dyDescent="0.25">
      <c r="A15121">
        <f ca="1">38476.2438234559*(((RANDBETWEEN(3800,4910))))</f>
        <v>183608635.52553141</v>
      </c>
      <c r="B15121">
        <v>202921640.00446999</v>
      </c>
    </row>
    <row r="15122" spans="1:2" x14ac:dyDescent="0.25">
      <c r="A15122">
        <f ca="1">31997.34941232*(((RANDBETWEEN(3800,4910))))</f>
        <v>145811921.27194223</v>
      </c>
      <c r="B15122">
        <v>143628858.58310875</v>
      </c>
    </row>
    <row r="15123" spans="1:2" x14ac:dyDescent="0.25">
      <c r="A15123">
        <f ca="1">30203.9164373308*(((RANDBETWEEN(3800,4910))))</f>
        <v>115711203.87141432</v>
      </c>
      <c r="B15123">
        <v>173689157.29942861</v>
      </c>
    </row>
    <row r="15124" spans="1:2" x14ac:dyDescent="0.25">
      <c r="A15124">
        <f ca="1">30778.7220514556*(((RANDBETWEEN(3800,4910))))</f>
        <v>145983478.69005409</v>
      </c>
      <c r="B15124">
        <v>154698002.24439776</v>
      </c>
    </row>
    <row r="15125" spans="1:2" x14ac:dyDescent="0.25">
      <c r="A15125">
        <f ca="1">29859.1624126875*(((RANDBETWEEN(3800,4910))))</f>
        <v>137232710.44871178</v>
      </c>
      <c r="B15125">
        <v>149229343.56564838</v>
      </c>
    </row>
    <row r="15126" spans="1:2" x14ac:dyDescent="0.25">
      <c r="A15126">
        <f ca="1">29128.3887610593*(((RANDBETWEEN(3800,4910))))</f>
        <v>122106205.68636078</v>
      </c>
      <c r="B15126">
        <v>144751982.48343682</v>
      </c>
    </row>
    <row r="15127" spans="1:2" x14ac:dyDescent="0.25">
      <c r="A15127">
        <f ca="1">38207.1497956795*(((RANDBETWEEN(3800,4910))))</f>
        <v>172390659.87810579</v>
      </c>
      <c r="B15127">
        <v>181652778.22331139</v>
      </c>
    </row>
    <row r="15128" spans="1:2" x14ac:dyDescent="0.25">
      <c r="A15128">
        <f ca="1">39315.6903515922*(((RANDBETWEEN(3800,4910))))</f>
        <v>157813181.07129103</v>
      </c>
      <c r="B15128">
        <v>191290010.64811012</v>
      </c>
    </row>
    <row r="15129" spans="1:2" x14ac:dyDescent="0.25">
      <c r="A15129">
        <f ca="1">33795.9736106462*(((RANDBETWEEN(3800,4910))))</f>
        <v>154447599.40065312</v>
      </c>
      <c r="B15129">
        <v>194847794.08216125</v>
      </c>
    </row>
    <row r="15130" spans="1:2" x14ac:dyDescent="0.25">
      <c r="A15130">
        <f ca="1">37992.4031646889*(((RANDBETWEEN(3800,4910))))</f>
        <v>150639878.54799166</v>
      </c>
      <c r="B15130">
        <v>177202903.38185</v>
      </c>
    </row>
    <row r="15131" spans="1:2" x14ac:dyDescent="0.25">
      <c r="A15131">
        <f ca="1">31039.1005801871*(((RANDBETWEEN(3800,4910))))</f>
        <v>134802813.81975266</v>
      </c>
      <c r="B15131">
        <v>193931421.39251596</v>
      </c>
    </row>
    <row r="15132" spans="1:2" x14ac:dyDescent="0.25">
      <c r="A15132">
        <f ca="1">34356.5725985596*(((RANDBETWEEN(3800,4910))))</f>
        <v>150619214.27208525</v>
      </c>
      <c r="B15132">
        <v>180182686.94431406</v>
      </c>
    </row>
    <row r="15133" spans="1:2" x14ac:dyDescent="0.25">
      <c r="A15133">
        <f ca="1">30185.5796825534*(((RANDBETWEEN(3800,4910))))</f>
        <v>119383967.64449872</v>
      </c>
      <c r="B15133">
        <v>170526256.5330655</v>
      </c>
    </row>
    <row r="15134" spans="1:2" x14ac:dyDescent="0.25">
      <c r="A15134">
        <f ca="1">30357.4191980467*(((RANDBETWEEN(3800,4910))))</f>
        <v>146747764.40335765</v>
      </c>
      <c r="B15134">
        <v>198737302.07788485</v>
      </c>
    </row>
    <row r="15135" spans="1:2" x14ac:dyDescent="0.25">
      <c r="A15135">
        <f ca="1">29203.5746537686*(((RANDBETWEEN(3800,4910))))</f>
        <v>120435541.87214167</v>
      </c>
      <c r="B15135">
        <v>159902540.90717852</v>
      </c>
    </row>
    <row r="15136" spans="1:2" x14ac:dyDescent="0.25">
      <c r="A15136">
        <f ca="1">32093.2609416255*(((RANDBETWEEN(3800,4910))))</f>
        <v>154882077.30428487</v>
      </c>
      <c r="B15136">
        <v>163173577.35105103</v>
      </c>
    </row>
    <row r="15137" spans="1:2" x14ac:dyDescent="0.25">
      <c r="A15137">
        <f ca="1">29206.1911308744*(((RANDBETWEEN(3800,4910))))</f>
        <v>125907889.96519938</v>
      </c>
      <c r="B15137">
        <v>149165543.2661885</v>
      </c>
    </row>
    <row r="15138" spans="1:2" x14ac:dyDescent="0.25">
      <c r="A15138">
        <f ca="1">38292.8433885678*(((RANDBETWEEN(3800,4910))))</f>
        <v>148040132.54020301</v>
      </c>
      <c r="B15138">
        <v>158613342.39948148</v>
      </c>
    </row>
    <row r="15139" spans="1:2" x14ac:dyDescent="0.25">
      <c r="A15139">
        <f ca="1">30780.5165065818*(((RANDBETWEEN(3800,4910))))</f>
        <v>150855311.39875725</v>
      </c>
      <c r="B15139">
        <v>146422095.83206892</v>
      </c>
    </row>
    <row r="15140" spans="1:2" x14ac:dyDescent="0.25">
      <c r="A15140">
        <f ca="1">31139.2719094465*(((RANDBETWEEN(3800,4910))))</f>
        <v>142991536.60817817</v>
      </c>
      <c r="B15140">
        <v>173357972.4235481</v>
      </c>
    </row>
    <row r="15141" spans="1:2" x14ac:dyDescent="0.25">
      <c r="A15141">
        <f ca="1">28978.092138192*(((RANDBETWEEN(3800,4910))))</f>
        <v>127677473.96087407</v>
      </c>
      <c r="B15141">
        <v>161543307.11070466</v>
      </c>
    </row>
    <row r="15142" spans="1:2" x14ac:dyDescent="0.25">
      <c r="A15142">
        <f ca="1">36206.2235442902*(((RANDBETWEEN(3800,4910))))</f>
        <v>139973260.22222605</v>
      </c>
      <c r="B15142">
        <v>145028684.15581295</v>
      </c>
    </row>
    <row r="15143" spans="1:2" x14ac:dyDescent="0.25">
      <c r="A15143">
        <f ca="1">29276.6767564336*(((RANDBETWEEN(3800,4910))))</f>
        <v>122610722.25594391</v>
      </c>
      <c r="B15143">
        <v>190975649.85452089</v>
      </c>
    </row>
    <row r="15144" spans="1:2" x14ac:dyDescent="0.25">
      <c r="A15144">
        <f ca="1">35741.891861532*(((RANDBETWEEN(3800,4910))))</f>
        <v>175099528.22964513</v>
      </c>
      <c r="B15144">
        <v>164225462.04115972</v>
      </c>
    </row>
    <row r="15145" spans="1:2" x14ac:dyDescent="0.25">
      <c r="A15145">
        <f ca="1">29772.2953099074*(((RANDBETWEEN(3800,4910))))</f>
        <v>120935063.54884382</v>
      </c>
      <c r="B15145">
        <v>158747125.91450936</v>
      </c>
    </row>
    <row r="15146" spans="1:2" x14ac:dyDescent="0.25">
      <c r="A15146">
        <f ca="1">31761.5709134857*(((RANDBETWEEN(3800,4910))))</f>
        <v>146484365.05299625</v>
      </c>
      <c r="B15146">
        <v>163972290.1521568</v>
      </c>
    </row>
    <row r="15147" spans="1:2" x14ac:dyDescent="0.25">
      <c r="A15147">
        <f ca="1">29019.8036212067*(((RANDBETWEEN(3800,4910))))</f>
        <v>141355463.438898</v>
      </c>
      <c r="B15147">
        <v>167554852.35102671</v>
      </c>
    </row>
    <row r="15148" spans="1:2" x14ac:dyDescent="0.25">
      <c r="A15148">
        <f ca="1">31160.1886900985*(((RANDBETWEEN(3800,4910))))</f>
        <v>118782639.28665558</v>
      </c>
      <c r="B15148">
        <v>170530087.88368767</v>
      </c>
    </row>
    <row r="15149" spans="1:2" x14ac:dyDescent="0.25">
      <c r="A15149">
        <f ca="1">36801.7924864171*(((RANDBETWEEN(3800,4910))))</f>
        <v>150592934.85441884</v>
      </c>
      <c r="B15149">
        <v>179743072.30667597</v>
      </c>
    </row>
    <row r="15150" spans="1:2" x14ac:dyDescent="0.25">
      <c r="A15150">
        <f ca="1">37729.9074702548*(((RANDBETWEEN(3800,4910))))</f>
        <v>156956415.07625976</v>
      </c>
      <c r="B15150">
        <v>193358204.83220285</v>
      </c>
    </row>
    <row r="15151" spans="1:2" x14ac:dyDescent="0.25">
      <c r="A15151">
        <f ca="1">32348.1405698817*(((RANDBETWEEN(3800,4910))))</f>
        <v>139355789.57505026</v>
      </c>
      <c r="B15151">
        <v>147763672.43233711</v>
      </c>
    </row>
    <row r="15152" spans="1:2" x14ac:dyDescent="0.25">
      <c r="A15152">
        <f ca="1">30456.4478059033*(((RANDBETWEEN(3800,4910))))</f>
        <v>126637909.97694613</v>
      </c>
      <c r="B15152">
        <v>200085223.10469404</v>
      </c>
    </row>
    <row r="15153" spans="1:2" x14ac:dyDescent="0.25">
      <c r="A15153">
        <f ca="1">38360.850219285*(((RANDBETWEEN(3800,4910))))</f>
        <v>181101573.88524461</v>
      </c>
      <c r="B15153">
        <v>157621027.80787516</v>
      </c>
    </row>
    <row r="15154" spans="1:2" x14ac:dyDescent="0.25">
      <c r="A15154">
        <f ca="1">31189.2387680302*(((RANDBETWEEN(3800,4910))))</f>
        <v>127220904.93479504</v>
      </c>
      <c r="B15154">
        <v>145944847.17665932</v>
      </c>
    </row>
    <row r="15155" spans="1:2" x14ac:dyDescent="0.25">
      <c r="A15155">
        <f ca="1">30342.6173955928*(((RANDBETWEEN(3800,4910))))</f>
        <v>133598544.39279513</v>
      </c>
      <c r="B15155">
        <v>145227252.04502076</v>
      </c>
    </row>
    <row r="15156" spans="1:2" x14ac:dyDescent="0.25">
      <c r="A15156">
        <f ca="1">29515.0680989286*(((RANDBETWEEN(3800,4910))))</f>
        <v>136271069.41275328</v>
      </c>
      <c r="B15156">
        <v>155919286.75094175</v>
      </c>
    </row>
    <row r="15157" spans="1:2" x14ac:dyDescent="0.25">
      <c r="A15157">
        <f ca="1">35246.3185446356*(((RANDBETWEEN(3800,4910))))</f>
        <v>166750333.03467092</v>
      </c>
      <c r="B15157">
        <v>185473826.6567778</v>
      </c>
    </row>
    <row r="15158" spans="1:2" x14ac:dyDescent="0.25">
      <c r="A15158">
        <f ca="1">38762.1166973029*(((RANDBETWEEN(3800,4910))))</f>
        <v>156211330.2901307</v>
      </c>
      <c r="B15158">
        <v>143223108.90565264</v>
      </c>
    </row>
    <row r="15159" spans="1:2" x14ac:dyDescent="0.25">
      <c r="A15159">
        <f ca="1">30339.8003328502*(((RANDBETWEEN(3800,4910))))</f>
        <v>120024250.1167555</v>
      </c>
      <c r="B15159">
        <v>183644187.1885576</v>
      </c>
    </row>
    <row r="15160" spans="1:2" x14ac:dyDescent="0.25">
      <c r="A15160">
        <f ca="1">32542.8180541113*(((RANDBETWEEN(3800,4910))))</f>
        <v>133490639.65796475</v>
      </c>
      <c r="B15160">
        <v>176312584.93578517</v>
      </c>
    </row>
    <row r="15161" spans="1:2" x14ac:dyDescent="0.25">
      <c r="A15161">
        <f ca="1">27932.6364532396*(((RANDBETWEEN(3800,4910))))</f>
        <v>123825377.397211</v>
      </c>
      <c r="B15161">
        <v>188528467.77109775</v>
      </c>
    </row>
    <row r="15162" spans="1:2" x14ac:dyDescent="0.25">
      <c r="A15162">
        <f ca="1">31962.4909243505*(((RANDBETWEEN(3800,4910))))</f>
        <v>147890445.50696957</v>
      </c>
      <c r="B15162">
        <v>154974643.7299265</v>
      </c>
    </row>
    <row r="15163" spans="1:2" x14ac:dyDescent="0.25">
      <c r="A15163">
        <f ca="1">40131.0268417831*(((RANDBETWEEN(3800,4910))))</f>
        <v>165099044.42709586</v>
      </c>
      <c r="B15163">
        <v>181334585.23088074</v>
      </c>
    </row>
    <row r="15164" spans="1:2" x14ac:dyDescent="0.25">
      <c r="A15164">
        <f ca="1">37474.2439437508*(((RANDBETWEEN(3800,4910))))</f>
        <v>143039189.13329691</v>
      </c>
      <c r="B15164">
        <v>146898045.65600991</v>
      </c>
    </row>
    <row r="15165" spans="1:2" x14ac:dyDescent="0.25">
      <c r="A15165">
        <f ca="1">33619.2709160299*(((RANDBETWEEN(3800,4910))))</f>
        <v>142478470.14213485</v>
      </c>
      <c r="B15165">
        <v>168090601.26313776</v>
      </c>
    </row>
    <row r="15166" spans="1:2" x14ac:dyDescent="0.25">
      <c r="A15166">
        <f ca="1">29649.1643958872*(((RANDBETWEEN(3800,4910))))</f>
        <v>117529287.66529679</v>
      </c>
      <c r="B15166">
        <v>200541373.85179955</v>
      </c>
    </row>
    <row r="15167" spans="1:2" x14ac:dyDescent="0.25">
      <c r="A15167">
        <f ca="1">30815.1733764871*(((RANDBETWEEN(3800,4910))))</f>
        <v>135525132.50979042</v>
      </c>
      <c r="B15167">
        <v>187273281.99160102</v>
      </c>
    </row>
    <row r="15168" spans="1:2" x14ac:dyDescent="0.25">
      <c r="A15168">
        <f ca="1">28836.5120663337*(((RANDBETWEEN(3800,4910))))</f>
        <v>112375887.5225026</v>
      </c>
      <c r="B15168">
        <v>157016621.82800233</v>
      </c>
    </row>
    <row r="15169" spans="1:2" x14ac:dyDescent="0.25">
      <c r="A15169">
        <f ca="1">32498.0138296995*(((RANDBETWEEN(3800,4910))))</f>
        <v>150563298.07299784</v>
      </c>
      <c r="B15169">
        <v>163387047.26426858</v>
      </c>
    </row>
    <row r="15170" spans="1:2" x14ac:dyDescent="0.25">
      <c r="A15170">
        <f ca="1">34805.3554276622*(((RANDBETWEEN(3800,4910))))</f>
        <v>167796618.5167594</v>
      </c>
      <c r="B15170">
        <v>191696198.77681917</v>
      </c>
    </row>
    <row r="15171" spans="1:2" x14ac:dyDescent="0.25">
      <c r="A15171">
        <f ca="1">39003.1163820215*(((RANDBETWEEN(3800,4910))))</f>
        <v>188853089.52174824</v>
      </c>
      <c r="B15171">
        <v>164135041.57481641</v>
      </c>
    </row>
    <row r="15172" spans="1:2" x14ac:dyDescent="0.25">
      <c r="A15172">
        <f ca="1">40000.325397688*(((RANDBETWEEN(3800,4910))))</f>
        <v>190561550.19458553</v>
      </c>
      <c r="B15172">
        <v>180499513.51478297</v>
      </c>
    </row>
    <row r="15173" spans="1:2" x14ac:dyDescent="0.25">
      <c r="A15173">
        <f ca="1">40128.6335664923*(((RANDBETWEEN(3800,4910))))</f>
        <v>186477760.18348956</v>
      </c>
      <c r="B15173">
        <v>188856635.18121535</v>
      </c>
    </row>
    <row r="15174" spans="1:2" x14ac:dyDescent="0.25">
      <c r="A15174">
        <f ca="1">29053.3835315417*(((RANDBETWEEN(3800,4910))))</f>
        <v>119728993.53348355</v>
      </c>
      <c r="B15174">
        <v>187883858.69501197</v>
      </c>
    </row>
    <row r="15175" spans="1:2" x14ac:dyDescent="0.25">
      <c r="A15175">
        <f ca="1">38785.2781724715*(((RANDBETWEEN(3800,4910))))</f>
        <v>165380426.12741873</v>
      </c>
      <c r="B15175">
        <v>145834220.84615079</v>
      </c>
    </row>
    <row r="15176" spans="1:2" x14ac:dyDescent="0.25">
      <c r="A15176">
        <f ca="1">31268.7887320738*(((RANDBETWEEN(3800,4910))))</f>
        <v>142179182.36473945</v>
      </c>
      <c r="B15176">
        <v>148402254.92371404</v>
      </c>
    </row>
    <row r="15177" spans="1:2" x14ac:dyDescent="0.25">
      <c r="A15177">
        <f ca="1">32281.8073780863*(((RANDBETWEEN(3800,4910))))</f>
        <v>150562349.61139441</v>
      </c>
      <c r="B15177">
        <v>151874869.26104286</v>
      </c>
    </row>
    <row r="15178" spans="1:2" x14ac:dyDescent="0.25">
      <c r="A15178">
        <f ca="1">32633.9753748138*(((RANDBETWEEN(3800,4910))))</f>
        <v>139901852.43182665</v>
      </c>
      <c r="B15178">
        <v>170788158.11773732</v>
      </c>
    </row>
    <row r="15179" spans="1:2" x14ac:dyDescent="0.25">
      <c r="A15179">
        <f ca="1">31550.8734693315*(((RANDBETWEEN(3800,4910))))</f>
        <v>130115802.18752316</v>
      </c>
      <c r="B15179">
        <v>200270431.68819425</v>
      </c>
    </row>
    <row r="15180" spans="1:2" x14ac:dyDescent="0.25">
      <c r="A15180">
        <f ca="1">29721.219899341*(((RANDBETWEEN(3800,4910))))</f>
        <v>120905922.55051911</v>
      </c>
      <c r="B15180">
        <v>167928276.24047196</v>
      </c>
    </row>
    <row r="15181" spans="1:2" x14ac:dyDescent="0.25">
      <c r="A15181">
        <f ca="1">31948.5989341839*(((RANDBETWEEN(3800,4910))))</f>
        <v>146580171.91003588</v>
      </c>
      <c r="B15181">
        <v>158273685.34033239</v>
      </c>
    </row>
    <row r="15182" spans="1:2" x14ac:dyDescent="0.25">
      <c r="A15182">
        <f ca="1">27856.6198800804*(((RANDBETWEEN(3800,4910))))</f>
        <v>126218344.67664449</v>
      </c>
      <c r="B15182">
        <v>173007945.477815</v>
      </c>
    </row>
    <row r="15183" spans="1:2" x14ac:dyDescent="0.25">
      <c r="A15183">
        <f ca="1">31066.5370871264*(((RANDBETWEEN(3800,4910))))</f>
        <v>121967224.60405819</v>
      </c>
      <c r="B15183">
        <v>157819242.73451221</v>
      </c>
    </row>
    <row r="15184" spans="1:2" x14ac:dyDescent="0.25">
      <c r="A15184">
        <f ca="1">30621.8958701012*(((RANDBETWEEN(3800,4910))))</f>
        <v>117526836.34944832</v>
      </c>
      <c r="B15184">
        <v>178499961.59991705</v>
      </c>
    </row>
    <row r="15185" spans="1:2" x14ac:dyDescent="0.25">
      <c r="A15185">
        <f ca="1">30170.5325490477*(((RANDBETWEEN(3800,4910))))</f>
        <v>119656332.08952315</v>
      </c>
      <c r="B15185">
        <v>154290143.66280925</v>
      </c>
    </row>
    <row r="15186" spans="1:2" x14ac:dyDescent="0.25">
      <c r="A15186">
        <f ca="1">29997.8972756031*(((RANDBETWEEN(3800,4910))))</f>
        <v>127941031.88044709</v>
      </c>
      <c r="B15186">
        <v>176108265.06928909</v>
      </c>
    </row>
    <row r="15187" spans="1:2" x14ac:dyDescent="0.25">
      <c r="A15187">
        <f ca="1">30323.6997772022*(((RANDBETWEEN(3800,4910))))</f>
        <v>135395319.50520772</v>
      </c>
      <c r="B15187">
        <v>146944058.91968587</v>
      </c>
    </row>
    <row r="15188" spans="1:2" x14ac:dyDescent="0.25">
      <c r="A15188">
        <f ca="1">30893.764135993*(((RANDBETWEEN(3800,4910))))</f>
        <v>129877384.42771457</v>
      </c>
      <c r="B15188">
        <v>144471962.90155613</v>
      </c>
    </row>
    <row r="15189" spans="1:2" x14ac:dyDescent="0.25">
      <c r="A15189">
        <f ca="1">32761.7153792276*(((RANDBETWEEN(3800,4910))))</f>
        <v>148901996.39858931</v>
      </c>
      <c r="B15189">
        <v>186950589.5250943</v>
      </c>
    </row>
    <row r="15190" spans="1:2" x14ac:dyDescent="0.25">
      <c r="A15190">
        <f ca="1">35624.6178756528*(((RANDBETWEEN(3800,4910))))</f>
        <v>146809050.26556528</v>
      </c>
      <c r="B15190">
        <v>198858690.92519483</v>
      </c>
    </row>
    <row r="15191" spans="1:2" x14ac:dyDescent="0.25">
      <c r="A15191">
        <f ca="1">32740.5313713386*(((RANDBETWEEN(3800,4910))))</f>
        <v>140096733.73795798</v>
      </c>
      <c r="B15191">
        <v>153253525.45891815</v>
      </c>
    </row>
    <row r="15192" spans="1:2" x14ac:dyDescent="0.25">
      <c r="A15192">
        <f ca="1">33599.0235436778*(((RANDBETWEEN(3800,4910))))</f>
        <v>155798672.17203388</v>
      </c>
      <c r="B15192">
        <v>195603453.76546401</v>
      </c>
    </row>
    <row r="15193" spans="1:2" x14ac:dyDescent="0.25">
      <c r="A15193">
        <f ca="1">32474.5745713441*(((RANDBETWEEN(3800,4910))))</f>
        <v>124507518.90653309</v>
      </c>
      <c r="B15193">
        <v>158673688.32473823</v>
      </c>
    </row>
    <row r="15194" spans="1:2" x14ac:dyDescent="0.25">
      <c r="A15194">
        <f ca="1">29636.5825323799*(((RANDBETWEEN(3800,4910))))</f>
        <v>120087432.42120327</v>
      </c>
      <c r="B15194">
        <v>146870071.10788608</v>
      </c>
    </row>
    <row r="15195" spans="1:2" x14ac:dyDescent="0.25">
      <c r="A15195">
        <f ca="1">41818.3243036124*(((RANDBETWEEN(3800,4910))))</f>
        <v>202484326.27809104</v>
      </c>
      <c r="B15195">
        <v>193739161.22260931</v>
      </c>
    </row>
    <row r="15196" spans="1:2" x14ac:dyDescent="0.25">
      <c r="A15196">
        <f ca="1">30442.8550816069*(((RANDBETWEEN(3800,4910))))</f>
        <v>122471605.99330458</v>
      </c>
      <c r="B15196">
        <v>161367226.01243314</v>
      </c>
    </row>
    <row r="15197" spans="1:2" x14ac:dyDescent="0.25">
      <c r="A15197">
        <f ca="1">32539.1617335281*(((RANDBETWEEN(3800,4910))))</f>
        <v>151014249.60530379</v>
      </c>
      <c r="B15197">
        <v>155664079.29415318</v>
      </c>
    </row>
    <row r="15198" spans="1:2" x14ac:dyDescent="0.25">
      <c r="A15198">
        <f ca="1">31620.771928854*(((RANDBETWEEN(3800,4910))))</f>
        <v>123985046.73303665</v>
      </c>
      <c r="B15198">
        <v>172348773.66310477</v>
      </c>
    </row>
    <row r="15199" spans="1:2" x14ac:dyDescent="0.25">
      <c r="A15199">
        <f ca="1">33678.3783070482*(((RANDBETWEEN(3800,4910))))</f>
        <v>156840207.77592358</v>
      </c>
      <c r="B15199">
        <v>161017635.29034156</v>
      </c>
    </row>
    <row r="15200" spans="1:2" x14ac:dyDescent="0.25">
      <c r="A15200">
        <f ca="1">36527.9053050221*(((RANDBETWEEN(3800,4910))))</f>
        <v>179315487.14235345</v>
      </c>
      <c r="B15200">
        <v>149680022.01637977</v>
      </c>
    </row>
    <row r="15201" spans="1:2" x14ac:dyDescent="0.25">
      <c r="A15201">
        <f ca="1">34960.4683676563*(((RANDBETWEEN(3800,4910))))</f>
        <v>154210625.96973178</v>
      </c>
      <c r="B15201">
        <v>189650256.88995647</v>
      </c>
    </row>
    <row r="15202" spans="1:2" x14ac:dyDescent="0.25">
      <c r="A15202">
        <f ca="1">38699.8556934391*(((RANDBETWEEN(3800,4910))))</f>
        <v>162732893.19091162</v>
      </c>
      <c r="B15202">
        <v>176910047.59194112</v>
      </c>
    </row>
    <row r="15203" spans="1:2" x14ac:dyDescent="0.25">
      <c r="A15203">
        <f ca="1">33319.4590101512*(((RANDBETWEEN(3800,4910))))</f>
        <v>145872591.54644191</v>
      </c>
      <c r="B15203">
        <v>161689774.65363783</v>
      </c>
    </row>
    <row r="15204" spans="1:2" x14ac:dyDescent="0.25">
      <c r="A15204">
        <f ca="1">34199.9409296783*(((RANDBETWEEN(3800,4910))))</f>
        <v>153420935.01053694</v>
      </c>
      <c r="B15204">
        <v>147422603.16778705</v>
      </c>
    </row>
    <row r="15205" spans="1:2" x14ac:dyDescent="0.25">
      <c r="A15205">
        <f ca="1">32742.4365672407*(((RANDBETWEEN(3800,4910))))</f>
        <v>141283613.78764355</v>
      </c>
      <c r="B15205">
        <v>153208992.91611126</v>
      </c>
    </row>
    <row r="15206" spans="1:2" x14ac:dyDescent="0.25">
      <c r="A15206">
        <f ca="1">31276.3053295707*(((RANDBETWEEN(3800,4910))))</f>
        <v>151596251.93242931</v>
      </c>
      <c r="B15206">
        <v>160259947.3589085</v>
      </c>
    </row>
    <row r="15207" spans="1:2" x14ac:dyDescent="0.25">
      <c r="A15207">
        <f ca="1">29198.659371464*(((RANDBETWEEN(3800,4910))))</f>
        <v>120794853.81974642</v>
      </c>
      <c r="B15207">
        <v>191075154.85219976</v>
      </c>
    </row>
    <row r="15208" spans="1:2" x14ac:dyDescent="0.25">
      <c r="A15208">
        <f ca="1">29645.5517477911*(((RANDBETWEEN(3800,4910))))</f>
        <v>119679092.40583284</v>
      </c>
      <c r="B15208">
        <v>149232009.27373815</v>
      </c>
    </row>
    <row r="15209" spans="1:2" x14ac:dyDescent="0.25">
      <c r="A15209">
        <f ca="1">32671.757146071*(((RANDBETWEEN(3800,4910))))</f>
        <v>156726419.0297024</v>
      </c>
      <c r="B15209">
        <v>160499048.80067751</v>
      </c>
    </row>
    <row r="15210" spans="1:2" x14ac:dyDescent="0.25">
      <c r="A15210">
        <f ca="1">34567.8248724005*(((RANDBETWEEN(3800,4910))))</f>
        <v>165856423.73777765</v>
      </c>
      <c r="B15210">
        <v>158581234.60791326</v>
      </c>
    </row>
    <row r="15211" spans="1:2" x14ac:dyDescent="0.25">
      <c r="A15211">
        <f ca="1">38506.9146503296*(((RANDBETWEEN(3800,4910))))</f>
        <v>186450480.73689586</v>
      </c>
      <c r="B15211">
        <v>179302052.80459753</v>
      </c>
    </row>
    <row r="15212" spans="1:2" x14ac:dyDescent="0.25">
      <c r="A15212">
        <f ca="1">38203.6743658128*(((RANDBETWEEN(3800,4910))))</f>
        <v>146167258.12359959</v>
      </c>
      <c r="B15212">
        <v>170979480.44888693</v>
      </c>
    </row>
    <row r="15213" spans="1:2" x14ac:dyDescent="0.25">
      <c r="A15213">
        <f ca="1">40600.0415764348*(((RANDBETWEEN(3800,4910))))</f>
        <v>198453003.22561309</v>
      </c>
      <c r="B15213">
        <v>177013750.40412799</v>
      </c>
    </row>
    <row r="15214" spans="1:2" x14ac:dyDescent="0.25">
      <c r="A15214">
        <f ca="1">30313.1524284422*(((RANDBETWEEN(3800,4910))))</f>
        <v>142987140.00496197</v>
      </c>
      <c r="B15214">
        <v>143287272.22811067</v>
      </c>
    </row>
    <row r="15215" spans="1:2" x14ac:dyDescent="0.25">
      <c r="A15215">
        <f ca="1">30721.6893244935*(((RANDBETWEEN(3800,4910))))</f>
        <v>146788231.59243006</v>
      </c>
      <c r="B15215">
        <v>161286285.63755876</v>
      </c>
    </row>
    <row r="15216" spans="1:2" x14ac:dyDescent="0.25">
      <c r="A15216">
        <f ca="1">31936.0608684861*(((RANDBETWEEN(3800,4910))))</f>
        <v>136271171.72583017</v>
      </c>
      <c r="B15216">
        <v>202445811.76579407</v>
      </c>
    </row>
    <row r="15217" spans="1:2" x14ac:dyDescent="0.25">
      <c r="A15217">
        <f ca="1">35447.5127241817*(((RANDBETWEEN(3800,4910))))</f>
        <v>147284415.36897507</v>
      </c>
      <c r="B15217">
        <v>162433275.70363629</v>
      </c>
    </row>
    <row r="15218" spans="1:2" x14ac:dyDescent="0.25">
      <c r="A15218">
        <f ca="1">32708.6892318023*(((RANDBETWEEN(3800,4910))))</f>
        <v>144997619.36457941</v>
      </c>
      <c r="B15218">
        <v>144382671.90778622</v>
      </c>
    </row>
    <row r="15219" spans="1:2" x14ac:dyDescent="0.25">
      <c r="A15219">
        <f ca="1">32569.5979228945*(((RANDBETWEEN(3800,4910))))</f>
        <v>142785117.29396957</v>
      </c>
      <c r="B15219">
        <v>146958872.5939126</v>
      </c>
    </row>
    <row r="15220" spans="1:2" x14ac:dyDescent="0.25">
      <c r="A15220">
        <f ca="1">37291.2124695214*(((RANDBETWEEN(3800,4910))))</f>
        <v>175977231.64367163</v>
      </c>
      <c r="B15220">
        <v>176882078.52418494</v>
      </c>
    </row>
    <row r="15221" spans="1:2" x14ac:dyDescent="0.25">
      <c r="A15221">
        <f ca="1">35518.0900671844*(((RANDBETWEEN(3800,4910))))</f>
        <v>143883782.86216393</v>
      </c>
      <c r="B15221">
        <v>172241020.05691335</v>
      </c>
    </row>
    <row r="15222" spans="1:2" x14ac:dyDescent="0.25">
      <c r="A15222">
        <f ca="1">29625.8063284384*(((RANDBETWEEN(3800,4910))))</f>
        <v>121525057.55925439</v>
      </c>
      <c r="B15222">
        <v>143999210.12609896</v>
      </c>
    </row>
    <row r="15223" spans="1:2" x14ac:dyDescent="0.25">
      <c r="A15223">
        <f ca="1">40349.5168431003*(((RANDBETWEEN(3800,4910))))</f>
        <v>193879428.43109676</v>
      </c>
      <c r="B15223">
        <v>151905629.15379542</v>
      </c>
    </row>
    <row r="15224" spans="1:2" x14ac:dyDescent="0.25">
      <c r="A15224">
        <f ca="1">30210.2124163126*(((RANDBETWEEN(3800,4910))))</f>
        <v>145039229.81071675</v>
      </c>
      <c r="B15224">
        <v>151265171.46916527</v>
      </c>
    </row>
    <row r="15225" spans="1:2" x14ac:dyDescent="0.25">
      <c r="A15225">
        <f ca="1">31011.6716040588*(((RANDBETWEEN(3800,4910))))</f>
        <v>122775207.88046874</v>
      </c>
      <c r="B15225">
        <v>143397553.11269313</v>
      </c>
    </row>
    <row r="15226" spans="1:2" x14ac:dyDescent="0.25">
      <c r="A15226">
        <f ca="1">33792.110940137*(((RANDBETWEEN(3800,4910))))</f>
        <v>145508829.70823014</v>
      </c>
      <c r="B15226">
        <v>148748055.14396566</v>
      </c>
    </row>
    <row r="15227" spans="1:2" x14ac:dyDescent="0.25">
      <c r="A15227">
        <f ca="1">38220.8808990152*(((RANDBETWEEN(3800,4910))))</f>
        <v>160145490.96687376</v>
      </c>
      <c r="B15227">
        <v>149018785.21245852</v>
      </c>
    </row>
    <row r="15228" spans="1:2" x14ac:dyDescent="0.25">
      <c r="A15228">
        <f ca="1">30666.1360986872*(((RANDBETWEEN(3800,4910))))</f>
        <v>128613774.79789412</v>
      </c>
      <c r="B15228">
        <v>153634991.37802497</v>
      </c>
    </row>
    <row r="15229" spans="1:2" x14ac:dyDescent="0.25">
      <c r="A15229">
        <f ca="1">31882.4221160274*(((RANDBETWEEN(3800,4910))))</f>
        <v>133523583.82192272</v>
      </c>
      <c r="B15229">
        <v>149807711.47745442</v>
      </c>
    </row>
    <row r="15230" spans="1:2" x14ac:dyDescent="0.25">
      <c r="A15230">
        <f ca="1">34133.8919680495*(((RANDBETWEEN(3800,4910))))</f>
        <v>159644212.73456752</v>
      </c>
      <c r="B15230">
        <v>155909770.67350203</v>
      </c>
    </row>
    <row r="15231" spans="1:2" x14ac:dyDescent="0.25">
      <c r="A15231">
        <f ca="1">36898.2646449347*(((RANDBETWEEN(3800,4910))))</f>
        <v>162905838.40738657</v>
      </c>
      <c r="B15231">
        <v>147089781.0335106</v>
      </c>
    </row>
    <row r="15232" spans="1:2" x14ac:dyDescent="0.25">
      <c r="A15232">
        <f ca="1">40934.5524675264*(((RANDBETWEEN(3800,4910))))</f>
        <v>171352036.62906542</v>
      </c>
      <c r="B15232">
        <v>164630832.76532942</v>
      </c>
    </row>
    <row r="15233" spans="1:2" x14ac:dyDescent="0.25">
      <c r="A15233">
        <f ca="1">32140.5621090606*(((RANDBETWEEN(3800,4910))))</f>
        <v>156299553.53636155</v>
      </c>
      <c r="B15233">
        <v>199018109.45567304</v>
      </c>
    </row>
    <row r="15234" spans="1:2" x14ac:dyDescent="0.25">
      <c r="A15234">
        <f ca="1">40346.8002078338*(((RANDBETWEEN(3800,4910))))</f>
        <v>174620951.29950458</v>
      </c>
      <c r="B15234">
        <v>144293904.01062644</v>
      </c>
    </row>
    <row r="15235" spans="1:2" x14ac:dyDescent="0.25">
      <c r="A15235">
        <f ca="1">36579.9674351446*(((RANDBETWEEN(3800,4910))))</f>
        <v>172474546.45670685</v>
      </c>
      <c r="B15235">
        <v>143166802.44387203</v>
      </c>
    </row>
    <row r="15236" spans="1:2" x14ac:dyDescent="0.25">
      <c r="A15236">
        <f ca="1">30387.828206397*(((RANDBETWEEN(3800,4910))))</f>
        <v>137778413.08780399</v>
      </c>
      <c r="B15236">
        <v>147885185.75352177</v>
      </c>
    </row>
    <row r="15237" spans="1:2" x14ac:dyDescent="0.25">
      <c r="A15237">
        <f ca="1">28259.3447115615*(((RANDBETWEEN(3800,4910))))</f>
        <v>132197214.56068474</v>
      </c>
      <c r="B15237">
        <v>144433628.0991686</v>
      </c>
    </row>
    <row r="15238" spans="1:2" x14ac:dyDescent="0.25">
      <c r="A15238">
        <f ca="1">35066.0325617489*(((RANDBETWEEN(3800,4910))))</f>
        <v>164635022.87741148</v>
      </c>
      <c r="B15238">
        <v>172652088.81394896</v>
      </c>
    </row>
    <row r="15239" spans="1:2" x14ac:dyDescent="0.25">
      <c r="A15239">
        <f ca="1">33951.6892317568*(((RANDBETWEEN(3800,4910))))</f>
        <v>135331433.2777828</v>
      </c>
      <c r="B15239">
        <v>202374684.52513009</v>
      </c>
    </row>
    <row r="15240" spans="1:2" x14ac:dyDescent="0.25">
      <c r="A15240">
        <f ca="1">30635.9491855843*(((RANDBETWEEN(3800,4910))))</f>
        <v>146194749.5136084</v>
      </c>
      <c r="B15240">
        <v>147965618.49240628</v>
      </c>
    </row>
    <row r="15241" spans="1:2" x14ac:dyDescent="0.25">
      <c r="A15241">
        <f ca="1">33395.489203779*(((RANDBETWEEN(3800,4910))))</f>
        <v>147875226.19433346</v>
      </c>
      <c r="B15241">
        <v>167848799.92902219</v>
      </c>
    </row>
    <row r="15242" spans="1:2" x14ac:dyDescent="0.25">
      <c r="A15242">
        <f ca="1">35113.6742455237*(((RANDBETWEEN(3800,4910))))</f>
        <v>154078802.58935785</v>
      </c>
      <c r="B15242">
        <v>150097945.44666949</v>
      </c>
    </row>
    <row r="15243" spans="1:2" x14ac:dyDescent="0.25">
      <c r="A15243">
        <f ca="1">29907.0564321412*(((RANDBETWEEN(3800,4910))))</f>
        <v>139127626.52232099</v>
      </c>
      <c r="B15243">
        <v>164364366.69599509</v>
      </c>
    </row>
    <row r="15244" spans="1:2" x14ac:dyDescent="0.25">
      <c r="A15244">
        <f ca="1">32072.6283847739*(((RANDBETWEEN(3800,4910))))</f>
        <v>133037262.540042</v>
      </c>
      <c r="B15244">
        <v>151100116.43184155</v>
      </c>
    </row>
    <row r="15245" spans="1:2" x14ac:dyDescent="0.25">
      <c r="A15245">
        <f ca="1">32779.3734275481*(((RANDBETWEEN(3800,4910))))</f>
        <v>157931021.17392668</v>
      </c>
      <c r="B15245">
        <v>148071801.3032608</v>
      </c>
    </row>
    <row r="15246" spans="1:2" x14ac:dyDescent="0.25">
      <c r="A15246">
        <f ca="1">29973.1459816279*(((RANDBETWEEN(3800,4910))))</f>
        <v>114047820.46009402</v>
      </c>
      <c r="B15246">
        <v>165908394.16166079</v>
      </c>
    </row>
    <row r="15247" spans="1:2" x14ac:dyDescent="0.25">
      <c r="A15247">
        <f ca="1">29268.0401236546*(((RANDBETWEEN(3800,4910))))</f>
        <v>118506294.46067761</v>
      </c>
      <c r="B15247">
        <v>147452447.27005851</v>
      </c>
    </row>
    <row r="15248" spans="1:2" x14ac:dyDescent="0.25">
      <c r="A15248">
        <f ca="1">29859.4847468152*(((RANDBETWEEN(3800,4910))))</f>
        <v>130844262.16054411</v>
      </c>
      <c r="B15248">
        <v>195750099.42918682</v>
      </c>
    </row>
    <row r="15249" spans="1:2" x14ac:dyDescent="0.25">
      <c r="A15249">
        <f ca="1">30718.3826899748*(((RANDBETWEEN(3800,4910))))</f>
        <v>149598523.7001774</v>
      </c>
      <c r="B15249">
        <v>150056321.73193875</v>
      </c>
    </row>
    <row r="15250" spans="1:2" x14ac:dyDescent="0.25">
      <c r="A15250">
        <f ca="1">31531.5544064859*(((RANDBETWEEN(3800,4910))))</f>
        <v>125495586.53781405</v>
      </c>
      <c r="B15250">
        <v>163455726.63915354</v>
      </c>
    </row>
    <row r="15251" spans="1:2" x14ac:dyDescent="0.25">
      <c r="A15251">
        <f ca="1">29447.7690723142*(((RANDBETWEEN(3800,4910))))</f>
        <v>123680630.10371944</v>
      </c>
      <c r="B15251">
        <v>160969161.43928725</v>
      </c>
    </row>
    <row r="15252" spans="1:2" x14ac:dyDescent="0.25">
      <c r="A15252">
        <f ca="1">29404.172148411*(((RANDBETWEEN(3800,4910))))</f>
        <v>132612816.38933356</v>
      </c>
      <c r="B15252">
        <v>161852732.07744837</v>
      </c>
    </row>
    <row r="15253" spans="1:2" x14ac:dyDescent="0.25">
      <c r="A15253">
        <f ca="1">36607.6089896159*(((RANDBETWEEN(3800,4910))))</f>
        <v>145954537.04159844</v>
      </c>
      <c r="B15253">
        <v>167565804.15841299</v>
      </c>
    </row>
    <row r="15254" spans="1:2" x14ac:dyDescent="0.25">
      <c r="A15254">
        <f ca="1">35735.5715558302*(((RANDBETWEEN(3800,4910))))</f>
        <v>174532531.47867456</v>
      </c>
      <c r="B15254">
        <v>203154858.50108534</v>
      </c>
    </row>
    <row r="15255" spans="1:2" x14ac:dyDescent="0.25">
      <c r="A15255">
        <f ca="1">36320.9725392602*(((RANDBETWEEN(3800,4910))))</f>
        <v>151567418.40633267</v>
      </c>
      <c r="B15255">
        <v>173525442.61300316</v>
      </c>
    </row>
    <row r="15256" spans="1:2" x14ac:dyDescent="0.25">
      <c r="A15256">
        <f ca="1">32586.4317113943*(((RANDBETWEEN(3800,4910))))</f>
        <v>128292781.64775936</v>
      </c>
      <c r="B15256">
        <v>156007782.27849823</v>
      </c>
    </row>
    <row r="15257" spans="1:2" x14ac:dyDescent="0.25">
      <c r="A15257">
        <f ca="1">37272.4282480472*(((RANDBETWEEN(3800,4910))))</f>
        <v>169477731.24387056</v>
      </c>
      <c r="B15257">
        <v>186258675.39108226</v>
      </c>
    </row>
    <row r="15258" spans="1:2" x14ac:dyDescent="0.25">
      <c r="A15258">
        <f ca="1">32740.0469642194*(((RANDBETWEEN(3800,4910))))</f>
        <v>157217705.52218136</v>
      </c>
      <c r="B15258">
        <v>190038025.41870975</v>
      </c>
    </row>
    <row r="15259" spans="1:2" x14ac:dyDescent="0.25">
      <c r="A15259">
        <f ca="1">29280.0759387695*(((RANDBETWEEN(3800,4910))))</f>
        <v>142096208.53084826</v>
      </c>
      <c r="B15259">
        <v>150898923.15313852</v>
      </c>
    </row>
    <row r="15260" spans="1:2" x14ac:dyDescent="0.25">
      <c r="A15260">
        <f ca="1">31910.6835173668*(((RANDBETWEEN(3800,4910))))</f>
        <v>156202795.81751031</v>
      </c>
      <c r="B15260">
        <v>192723933.39176959</v>
      </c>
    </row>
    <row r="15261" spans="1:2" x14ac:dyDescent="0.25">
      <c r="A15261">
        <f ca="1">30356.4331028894*(((RANDBETWEEN(3800,4910))))</f>
        <v>116143713.05165467</v>
      </c>
      <c r="B15261">
        <v>173585639.75979933</v>
      </c>
    </row>
    <row r="15262" spans="1:2" x14ac:dyDescent="0.25">
      <c r="A15262">
        <f ca="1">35099.6808177764*(((RANDBETWEEN(3800,4910))))</f>
        <v>172199034.09201103</v>
      </c>
      <c r="B15262">
        <v>191385339.34181079</v>
      </c>
    </row>
    <row r="15263" spans="1:2" x14ac:dyDescent="0.25">
      <c r="A15263">
        <f ca="1">33431.9850243731*(((RANDBETWEEN(3800,4910))))</f>
        <v>140046585.26709872</v>
      </c>
      <c r="B15263">
        <v>164905007.34244642</v>
      </c>
    </row>
    <row r="15264" spans="1:2" x14ac:dyDescent="0.25">
      <c r="A15264">
        <f ca="1">38313.4065049135*(((RANDBETWEEN(3800,4910))))</f>
        <v>161529321.82471529</v>
      </c>
      <c r="B15264">
        <v>149549589.17014313</v>
      </c>
    </row>
    <row r="15265" spans="1:2" x14ac:dyDescent="0.25">
      <c r="A15265">
        <f ca="1">30514.9644141755*(((RANDBETWEEN(3800,4910))))</f>
        <v>144091661.96373695</v>
      </c>
      <c r="B15265">
        <v>151984225.18613839</v>
      </c>
    </row>
    <row r="15266" spans="1:2" x14ac:dyDescent="0.25">
      <c r="A15266">
        <f ca="1">35972.3977462241*(((RANDBETWEEN(3800,4910))))</f>
        <v>149213505.85133761</v>
      </c>
      <c r="B15266">
        <v>162852328.89283919</v>
      </c>
    </row>
    <row r="15267" spans="1:2" x14ac:dyDescent="0.25">
      <c r="A15267">
        <f ca="1">33767.8705652849*(((RANDBETWEEN(3800,4910))))</f>
        <v>160768831.76132154</v>
      </c>
      <c r="B15267">
        <v>174464708.5561668</v>
      </c>
    </row>
    <row r="15268" spans="1:2" x14ac:dyDescent="0.25">
      <c r="A15268">
        <f ca="1">30839.1393497729*(((RANDBETWEEN(3800,4910))))</f>
        <v>122122991.82510054</v>
      </c>
      <c r="B15268">
        <v>157741347.7127434</v>
      </c>
    </row>
    <row r="15269" spans="1:2" x14ac:dyDescent="0.25">
      <c r="A15269">
        <f ca="1">28261.4186154043*(((RANDBETWEEN(3800,4910))))</f>
        <v>112565230.34515545</v>
      </c>
      <c r="B15269">
        <v>144684809.0826059</v>
      </c>
    </row>
    <row r="15270" spans="1:2" x14ac:dyDescent="0.25">
      <c r="A15270">
        <f ca="1">38419.6980708445*(((RANDBETWEEN(3800,4910))))</f>
        <v>169315609.39821193</v>
      </c>
      <c r="B15270">
        <v>197322657.01425889</v>
      </c>
    </row>
    <row r="15271" spans="1:2" x14ac:dyDescent="0.25">
      <c r="A15271">
        <f ca="1">30808.6177854004*(((RANDBETWEEN(3800,4910))))</f>
        <v>144307565.70681554</v>
      </c>
      <c r="B15271">
        <v>146498399.42217743</v>
      </c>
    </row>
    <row r="15272" spans="1:2" x14ac:dyDescent="0.25">
      <c r="A15272">
        <f ca="1">32083.5748619498*(((RANDBETWEEN(3800,4910))))</f>
        <v>145017758.37601331</v>
      </c>
      <c r="B15272">
        <v>182581434.58680615</v>
      </c>
    </row>
    <row r="15273" spans="1:2" x14ac:dyDescent="0.25">
      <c r="A15273">
        <f ca="1">28825.4777075651*(((RANDBETWEEN(3800,4910))))</f>
        <v>131934211.46752568</v>
      </c>
      <c r="B15273">
        <v>185611718.50173223</v>
      </c>
    </row>
    <row r="15274" spans="1:2" x14ac:dyDescent="0.25">
      <c r="A15274">
        <f ca="1">30770.1583686112*(((RANDBETWEEN(3800,4910))))</f>
        <v>135388696.82188946</v>
      </c>
      <c r="B15274">
        <v>145235156.47296792</v>
      </c>
    </row>
    <row r="15275" spans="1:2" x14ac:dyDescent="0.25">
      <c r="A15275">
        <f ca="1">40800.8970617144*(((RANDBETWEEN(3800,4910))))</f>
        <v>192988243.10190904</v>
      </c>
      <c r="B15275">
        <v>170474945.28949299</v>
      </c>
    </row>
    <row r="15276" spans="1:2" x14ac:dyDescent="0.25">
      <c r="A15276">
        <f ca="1">41055.0371915047*(((RANDBETWEEN(3800,4910))))</f>
        <v>187867850.18832543</v>
      </c>
      <c r="B15276">
        <v>158033644.96928224</v>
      </c>
    </row>
    <row r="15277" spans="1:2" x14ac:dyDescent="0.25">
      <c r="A15277">
        <f ca="1">33366.8477806765*(((RANDBETWEEN(3800,4910))))</f>
        <v>141909203.61121723</v>
      </c>
      <c r="B15277">
        <v>150773931.83384916</v>
      </c>
    </row>
    <row r="15278" spans="1:2" x14ac:dyDescent="0.25">
      <c r="A15278">
        <f ca="1">33548.6161643561*(((RANDBETWEEN(3800,4910))))</f>
        <v>149559730.86069962</v>
      </c>
      <c r="B15278">
        <v>179675845.95027947</v>
      </c>
    </row>
    <row r="15279" spans="1:2" x14ac:dyDescent="0.25">
      <c r="A15279">
        <f ca="1">32071.2757597755*(((RANDBETWEEN(3800,4910))))</f>
        <v>123153698.9175379</v>
      </c>
      <c r="B15279">
        <v>169049783.45477429</v>
      </c>
    </row>
    <row r="15280" spans="1:2" x14ac:dyDescent="0.25">
      <c r="A15280">
        <f ca="1">30832.3269348403*(((RANDBETWEEN(3800,4910))))</f>
        <v>136957196.24456054</v>
      </c>
      <c r="B15280">
        <v>163106659.46261126</v>
      </c>
    </row>
    <row r="15281" spans="1:2" x14ac:dyDescent="0.25">
      <c r="A15281">
        <f ca="1">41008.56433283*(((RANDBETWEEN(3800,4910))))</f>
        <v>158375075.45338938</v>
      </c>
      <c r="B15281">
        <v>150892000.75302246</v>
      </c>
    </row>
    <row r="15282" spans="1:2" x14ac:dyDescent="0.25">
      <c r="A15282">
        <f ca="1">39073.9452895184*(((RANDBETWEEN(3800,4910))))</f>
        <v>177161267.94267634</v>
      </c>
      <c r="B15282">
        <v>171862394.92795879</v>
      </c>
    </row>
    <row r="15283" spans="1:2" x14ac:dyDescent="0.25">
      <c r="A15283">
        <f ca="1">34704.9975647041*(((RANDBETWEEN(3800,4910))))</f>
        <v>159781808.78789777</v>
      </c>
      <c r="B15283">
        <v>168156666.88113201</v>
      </c>
    </row>
    <row r="15284" spans="1:2" x14ac:dyDescent="0.25">
      <c r="A15284">
        <f ca="1">31972.5496090266*(((RANDBETWEEN(3800,4910))))</f>
        <v>152509061.63505673</v>
      </c>
      <c r="B15284">
        <v>173942732.93232465</v>
      </c>
    </row>
    <row r="15285" spans="1:2" x14ac:dyDescent="0.25">
      <c r="A15285">
        <f ca="1">34818.1270578973*(((RANDBETWEEN(3800,4910))))</f>
        <v>146549496.78668973</v>
      </c>
      <c r="B15285">
        <v>194776012.46570775</v>
      </c>
    </row>
    <row r="15286" spans="1:2" x14ac:dyDescent="0.25">
      <c r="A15286">
        <f ca="1">30983.8992527941*(((RANDBETWEEN(3800,4910))))</f>
        <v>143052662.85015053</v>
      </c>
      <c r="B15286">
        <v>196790204.41690809</v>
      </c>
    </row>
    <row r="15287" spans="1:2" x14ac:dyDescent="0.25">
      <c r="A15287">
        <f ca="1">31879.9249495158*(((RANDBETWEEN(3800,4910))))</f>
        <v>146073816.11868143</v>
      </c>
      <c r="B15287">
        <v>152378680.06996077</v>
      </c>
    </row>
    <row r="15288" spans="1:2" x14ac:dyDescent="0.25">
      <c r="A15288">
        <f ca="1">36911.1528583494*(((RANDBETWEEN(3800,4910))))</f>
        <v>175069598.00715134</v>
      </c>
      <c r="B15288">
        <v>201554042.0245322</v>
      </c>
    </row>
    <row r="15289" spans="1:2" x14ac:dyDescent="0.25">
      <c r="A15289">
        <f ca="1">31697.9574463678*(((RANDBETWEEN(3800,4910))))</f>
        <v>133321609.01942277</v>
      </c>
      <c r="B15289">
        <v>145941619.30157197</v>
      </c>
    </row>
    <row r="15290" spans="1:2" x14ac:dyDescent="0.25">
      <c r="A15290">
        <f ca="1">30097.0916190769*(((RANDBETWEEN(3800,4910))))</f>
        <v>121833026.8740235</v>
      </c>
      <c r="B15290">
        <v>153684940.10778281</v>
      </c>
    </row>
    <row r="15291" spans="1:2" x14ac:dyDescent="0.25">
      <c r="A15291">
        <f ca="1">39495.0783482635*(((RANDBETWEEN(3800,4910))))</f>
        <v>189694861.30670953</v>
      </c>
      <c r="B15291">
        <v>163759936.54857615</v>
      </c>
    </row>
    <row r="15292" spans="1:2" x14ac:dyDescent="0.25">
      <c r="A15292">
        <f ca="1">30574.2661697229*(((RANDBETWEEN(3800,4910))))</f>
        <v>118138964.47980912</v>
      </c>
      <c r="B15292">
        <v>176678345.2707383</v>
      </c>
    </row>
    <row r="15293" spans="1:2" x14ac:dyDescent="0.25">
      <c r="A15293">
        <f ca="1">29071.0106536274*(((RANDBETWEEN(3800,4910))))</f>
        <v>111254757.77143191</v>
      </c>
      <c r="B15293">
        <v>149485441.94450763</v>
      </c>
    </row>
    <row r="15294" spans="1:2" x14ac:dyDescent="0.25">
      <c r="A15294">
        <f ca="1">39675.1857690371*(((RANDBETWEEN(3800,4910))))</f>
        <v>193218154.69521084</v>
      </c>
      <c r="B15294">
        <v>160268638.7626245</v>
      </c>
    </row>
    <row r="15295" spans="1:2" x14ac:dyDescent="0.25">
      <c r="A15295">
        <f ca="1">30054.4150546545*(((RANDBETWEEN(3800,4910))))</f>
        <v>145493423.27958268</v>
      </c>
      <c r="B15295">
        <v>177709766.26404491</v>
      </c>
    </row>
    <row r="15296" spans="1:2" x14ac:dyDescent="0.25">
      <c r="A15296">
        <f ca="1">32235.9323324431*(((RANDBETWEEN(3800,4910))))</f>
        <v>138969104.2851623</v>
      </c>
      <c r="B15296">
        <v>180252764.92056128</v>
      </c>
    </row>
    <row r="15297" spans="1:2" x14ac:dyDescent="0.25">
      <c r="A15297">
        <f ca="1">30900.4517585109*(((RANDBETWEEN(3800,4910))))</f>
        <v>144459611.97103861</v>
      </c>
      <c r="B15297">
        <v>166765887.61939096</v>
      </c>
    </row>
    <row r="15298" spans="1:2" x14ac:dyDescent="0.25">
      <c r="A15298">
        <f ca="1">31273.6267988188*(((RANDBETWEEN(3800,4910))))</f>
        <v>151145438.31869125</v>
      </c>
      <c r="B15298">
        <v>186412144.10793138</v>
      </c>
    </row>
    <row r="15299" spans="1:2" x14ac:dyDescent="0.25">
      <c r="A15299">
        <f ca="1">34752.053332779*(((RANDBETWEEN(3800,4910))))</f>
        <v>141927385.81106934</v>
      </c>
      <c r="B15299">
        <v>160236060.97471017</v>
      </c>
    </row>
    <row r="15300" spans="1:2" x14ac:dyDescent="0.25">
      <c r="A15300">
        <f ca="1">31941.680184242*(((RANDBETWEEN(3800,4910))))</f>
        <v>138850483.7608999</v>
      </c>
      <c r="B15300">
        <v>165511943.2362397</v>
      </c>
    </row>
    <row r="15301" spans="1:2" x14ac:dyDescent="0.25">
      <c r="A15301">
        <f ca="1">30637.5632144465*(((RANDBETWEEN(3800,4910))))</f>
        <v>119088208.21455364</v>
      </c>
      <c r="B15301">
        <v>174767394.57049966</v>
      </c>
    </row>
    <row r="15302" spans="1:2" x14ac:dyDescent="0.25">
      <c r="A15302">
        <f ca="1">35903.8520538838*(((RANDBETWEEN(3800,4910))))</f>
        <v>150975697.88658136</v>
      </c>
      <c r="B15302">
        <v>151877811.35010427</v>
      </c>
    </row>
    <row r="15303" spans="1:2" x14ac:dyDescent="0.25">
      <c r="A15303">
        <f ca="1">33145.048570462*(((RANDBETWEEN(3800,4910))))</f>
        <v>127707872.14199023</v>
      </c>
      <c r="B15303">
        <v>183475894.46134734</v>
      </c>
    </row>
    <row r="15304" spans="1:2" x14ac:dyDescent="0.25">
      <c r="A15304">
        <f ca="1">38065.6022740211*(((RANDBETWEEN(3800,4910))))</f>
        <v>157363199.8008033</v>
      </c>
      <c r="B15304">
        <v>145802283.32086244</v>
      </c>
    </row>
    <row r="15305" spans="1:2" x14ac:dyDescent="0.25">
      <c r="A15305">
        <f ca="1">32624.3133480513*(((RANDBETWEEN(3800,4910))))</f>
        <v>143318608.53798917</v>
      </c>
      <c r="B15305">
        <v>164557011.96546853</v>
      </c>
    </row>
    <row r="15306" spans="1:2" x14ac:dyDescent="0.25">
      <c r="A15306">
        <f ca="1">30052.7235124862*(((RANDBETWEEN(3800,4910))))</f>
        <v>134936728.57106316</v>
      </c>
      <c r="B15306">
        <v>184815276.03453204</v>
      </c>
    </row>
    <row r="15307" spans="1:2" x14ac:dyDescent="0.25">
      <c r="A15307">
        <f ca="1">32773.6598761603*(((RANDBETWEEN(3800,4910))))</f>
        <v>151250440.32848001</v>
      </c>
      <c r="B15307">
        <v>164798047.38181162</v>
      </c>
    </row>
    <row r="15308" spans="1:2" x14ac:dyDescent="0.25">
      <c r="A15308">
        <f ca="1">32181.2377050513*(((RANDBETWEEN(3800,4910))))</f>
        <v>154695209.64818165</v>
      </c>
      <c r="B15308">
        <v>181571278.9505305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46EAB-BAC7-4731-8717-497542FD35BA}">
  <dimension ref="A1:B8658"/>
  <sheetViews>
    <sheetView topLeftCell="A8643" workbookViewId="0">
      <selection activeCell="A8658" sqref="A1:A8658"/>
    </sheetView>
  </sheetViews>
  <sheetFormatPr defaultRowHeight="13.8" x14ac:dyDescent="0.25"/>
  <cols>
    <col min="2" max="2" width="10.88671875" customWidth="1"/>
  </cols>
  <sheetData>
    <row r="1" spans="1:2" x14ac:dyDescent="0.25">
      <c r="A1">
        <f ca="1">35552.0777614514*(((RANDBETWEEN(3800,4995))))</f>
        <v>149567591.14242601</v>
      </c>
      <c r="B1">
        <v>253824426.70302281</v>
      </c>
    </row>
    <row r="2" spans="1:2" x14ac:dyDescent="0.25">
      <c r="A2">
        <f ca="1">34203.3196826482*(((RANDBETWEEN(3800,4995))))</f>
        <v>168622366.03545541</v>
      </c>
      <c r="B2">
        <v>214286896.45713454</v>
      </c>
    </row>
    <row r="3" spans="1:2" x14ac:dyDescent="0.25">
      <c r="A3">
        <f ca="1">33223.9946029907*(((RANDBETWEEN(3800,4995))))</f>
        <v>139341433.36494297</v>
      </c>
      <c r="B3">
        <v>207446941.34368998</v>
      </c>
    </row>
    <row r="4" spans="1:2" x14ac:dyDescent="0.25">
      <c r="A4">
        <f ca="1">40508.3897994115*(((RANDBETWEEN(3800,4995))))</f>
        <v>189457739.09184766</v>
      </c>
      <c r="B4">
        <v>204557398.09814709</v>
      </c>
    </row>
    <row r="5" spans="1:2" x14ac:dyDescent="0.25">
      <c r="A5">
        <f ca="1">33768.6201070489*(((RANDBETWEEN(3800,4995))))</f>
        <v>142233427.89088997</v>
      </c>
      <c r="B5">
        <v>259931441.4395178</v>
      </c>
    </row>
    <row r="6" spans="1:2" x14ac:dyDescent="0.25">
      <c r="A6">
        <f ca="1">30768.0849818567*(((RANDBETWEEN(3800,4995))))</f>
        <v>144271550.47992599</v>
      </c>
      <c r="B6">
        <v>212129002.0728339</v>
      </c>
    </row>
    <row r="7" spans="1:2" x14ac:dyDescent="0.25">
      <c r="A7">
        <f ca="1">37625.6252329334*(((RANDBETWEEN(3800,4995))))</f>
        <v>160774296.6203244</v>
      </c>
      <c r="B7">
        <v>235678166.6279344</v>
      </c>
    </row>
    <row r="8" spans="1:2" x14ac:dyDescent="0.25">
      <c r="A8">
        <f ca="1">39015.2904925488*(((RANDBETWEEN(3800,4995))))</f>
        <v>187858623.72162256</v>
      </c>
      <c r="B8">
        <v>245574536.28170967</v>
      </c>
    </row>
    <row r="9" spans="1:2" x14ac:dyDescent="0.25">
      <c r="A9">
        <f ca="1">27721.8821057812*(((RANDBETWEEN(3800,4995))))</f>
        <v>108475724.67992188</v>
      </c>
      <c r="B9">
        <v>215995686.73108214</v>
      </c>
    </row>
    <row r="10" spans="1:2" x14ac:dyDescent="0.25">
      <c r="A10">
        <f ca="1">37171.4853344933*(((RANDBETWEEN(3800,4995))))</f>
        <v>160692331.10101441</v>
      </c>
      <c r="B10">
        <v>251836358.4279888</v>
      </c>
    </row>
    <row r="11" spans="1:2" x14ac:dyDescent="0.25">
      <c r="A11">
        <f ca="1">31780.5663119372*(((RANDBETWEEN(3800,4995))))</f>
        <v>129251563.19064875</v>
      </c>
      <c r="B11">
        <v>207137490.41196096</v>
      </c>
    </row>
    <row r="12" spans="1:2" x14ac:dyDescent="0.25">
      <c r="A12">
        <f ca="1">30950.5583445212*(((RANDBETWEEN(3800,4995))))</f>
        <v>149924504.62086073</v>
      </c>
      <c r="B12">
        <v>264022900.30448192</v>
      </c>
    </row>
    <row r="13" spans="1:2" x14ac:dyDescent="0.25">
      <c r="A13">
        <f ca="1">35098.8509155269*(((RANDBETWEEN(3800,4995))))</f>
        <v>135551762.23576471</v>
      </c>
      <c r="B13">
        <v>227447947.93301836</v>
      </c>
    </row>
    <row r="14" spans="1:2" x14ac:dyDescent="0.25">
      <c r="A14">
        <f ca="1">34870.9035039608*(((RANDBETWEEN(3800,4995))))</f>
        <v>140355386.60344216</v>
      </c>
      <c r="B14">
        <v>210551132.12987909</v>
      </c>
    </row>
    <row r="15" spans="1:2" x14ac:dyDescent="0.25">
      <c r="A15">
        <f ca="1">28610.7141467017*(((RANDBETWEEN(3800,4995))))</f>
        <v>141422760.02714658</v>
      </c>
      <c r="B15">
        <v>230735095.83424574</v>
      </c>
    </row>
    <row r="16" spans="1:2" x14ac:dyDescent="0.25">
      <c r="A16">
        <f ca="1">35358.9234237782*(((RANDBETWEEN(3800,4995))))</f>
        <v>150240065.6276336</v>
      </c>
      <c r="B16">
        <v>225001883.29384238</v>
      </c>
    </row>
    <row r="17" spans="1:2" x14ac:dyDescent="0.25">
      <c r="A17">
        <f ca="1">33010.0619648195*(((RANDBETWEEN(3800,4995))))</f>
        <v>160759001.7686711</v>
      </c>
      <c r="B17">
        <v>257610849.00243822</v>
      </c>
    </row>
    <row r="18" spans="1:2" x14ac:dyDescent="0.25">
      <c r="A18">
        <f ca="1">30469.1249715727*(((RANDBETWEEN(3800,4995))))</f>
        <v>141254863.36821085</v>
      </c>
      <c r="B18">
        <v>235088446.25568086</v>
      </c>
    </row>
    <row r="19" spans="1:2" x14ac:dyDescent="0.25">
      <c r="A19">
        <f ca="1">30959.0326641174*(((RANDBETWEEN(3800,4995))))</f>
        <v>130213691.38527766</v>
      </c>
      <c r="B19">
        <v>208425650.84773907</v>
      </c>
    </row>
    <row r="20" spans="1:2" x14ac:dyDescent="0.25">
      <c r="A20">
        <f ca="1">31919.2343929039*(((RANDBETWEEN(3800,4995))))</f>
        <v>140221196.68802702</v>
      </c>
      <c r="B20">
        <v>260690929.89191794</v>
      </c>
    </row>
    <row r="21" spans="1:2" x14ac:dyDescent="0.25">
      <c r="A21">
        <f ca="1">29971.4194942357*(((RANDBETWEEN(3800,4995))))</f>
        <v>141135414.39835578</v>
      </c>
      <c r="B21">
        <v>235156052.18924829</v>
      </c>
    </row>
    <row r="22" spans="1:2" x14ac:dyDescent="0.25">
      <c r="A22">
        <f ca="1">30263.9188524233*(((RANDBETWEEN(3800,4995))))</f>
        <v>147748451.83753043</v>
      </c>
      <c r="B22">
        <v>251832873.04533792</v>
      </c>
    </row>
    <row r="23" spans="1:2" x14ac:dyDescent="0.25">
      <c r="A23">
        <f ca="1">38549.3539549632*(((RANDBETWEEN(3800,4995))))</f>
        <v>150342480.42435649</v>
      </c>
      <c r="B23">
        <v>208340718.43968266</v>
      </c>
    </row>
    <row r="24" spans="1:2" x14ac:dyDescent="0.25">
      <c r="A24">
        <f ca="1">30691.7336240643*(((RANDBETWEEN(3800,4995))))</f>
        <v>138112801.30828923</v>
      </c>
      <c r="B24">
        <v>236810385.37537804</v>
      </c>
    </row>
    <row r="25" spans="1:2" x14ac:dyDescent="0.25">
      <c r="A25">
        <f ca="1">35424.4680842757*(((RANDBETWEEN(3800,4995))))</f>
        <v>142654332.97537819</v>
      </c>
      <c r="B25">
        <v>267359847.37789005</v>
      </c>
    </row>
    <row r="26" spans="1:2" x14ac:dyDescent="0.25">
      <c r="A26">
        <f ca="1">32747.4135051861*(((RANDBETWEEN(3800,4995))))</f>
        <v>130498442.81816681</v>
      </c>
      <c r="B26">
        <v>235414098.11162603</v>
      </c>
    </row>
    <row r="27" spans="1:2" x14ac:dyDescent="0.25">
      <c r="A27">
        <f ca="1">31432.9535433441*(((RANDBETWEEN(3800,4995))))</f>
        <v>146383264.65135369</v>
      </c>
      <c r="B27">
        <v>205757833.6659995</v>
      </c>
    </row>
    <row r="28" spans="1:2" x14ac:dyDescent="0.25">
      <c r="A28">
        <f ca="1">28257.6748353868*(((RANDBETWEEN(3800,4995))))</f>
        <v>115743436.12574452</v>
      </c>
      <c r="B28">
        <v>258845385.96286944</v>
      </c>
    </row>
    <row r="29" spans="1:2" x14ac:dyDescent="0.25">
      <c r="A29">
        <f ca="1">31097.165936486*(((RANDBETWEEN(3800,4995))))</f>
        <v>131572109.07727218</v>
      </c>
      <c r="B29">
        <v>264684816.83985659</v>
      </c>
    </row>
    <row r="30" spans="1:2" x14ac:dyDescent="0.25">
      <c r="A30">
        <f ca="1">34986.0634823234*(((RANDBETWEEN(3800,4995))))</f>
        <v>156282745.57553878</v>
      </c>
      <c r="B30">
        <v>216224614.84519506</v>
      </c>
    </row>
    <row r="31" spans="1:2" x14ac:dyDescent="0.25">
      <c r="A31">
        <f ca="1">39780.1005276376*(((RANDBETWEEN(3800,4995))))</f>
        <v>181635939.00919321</v>
      </c>
      <c r="B31">
        <v>225973428.94558662</v>
      </c>
    </row>
    <row r="32" spans="1:2" x14ac:dyDescent="0.25">
      <c r="A32">
        <f ca="1">32314.9840518857*(((RANDBETWEEN(3800,4995))))</f>
        <v>127159462.24417023</v>
      </c>
      <c r="B32">
        <v>212373446.95503289</v>
      </c>
    </row>
    <row r="33" spans="1:2" x14ac:dyDescent="0.25">
      <c r="A33">
        <f ca="1">32015.5792681176*(((RANDBETWEEN(3800,4995))))</f>
        <v>139171723.07850739</v>
      </c>
      <c r="B33">
        <v>232461386.45782116</v>
      </c>
    </row>
    <row r="34" spans="1:2" x14ac:dyDescent="0.25">
      <c r="A34">
        <f ca="1">28138.871605316*(((RANDBETWEEN(3800,4995))))</f>
        <v>135882610.98207077</v>
      </c>
      <c r="B34">
        <v>263000749.5741055</v>
      </c>
    </row>
    <row r="35" spans="1:2" x14ac:dyDescent="0.25">
      <c r="A35">
        <f ca="1">31610.4383886146*(((RANDBETWEEN(3800,4995))))</f>
        <v>144206819.92885998</v>
      </c>
      <c r="B35">
        <v>258635451.232398</v>
      </c>
    </row>
    <row r="36" spans="1:2" x14ac:dyDescent="0.25">
      <c r="A36">
        <f ca="1">28899.4064453098*(((RANDBETWEEN(3800,4995))))</f>
        <v>124845435.84373839</v>
      </c>
      <c r="B36">
        <v>207646939.82443017</v>
      </c>
    </row>
    <row r="37" spans="1:2" x14ac:dyDescent="0.25">
      <c r="A37">
        <f ca="1">35289.7229677303*(((RANDBETWEEN(3800,4995))))</f>
        <v>173131380.87968463</v>
      </c>
      <c r="B37">
        <v>259273054.01217321</v>
      </c>
    </row>
    <row r="38" spans="1:2" x14ac:dyDescent="0.25">
      <c r="A38">
        <f ca="1">32066.3426949447*(((RANDBETWEEN(3800,4995))))</f>
        <v>123327154.00475746</v>
      </c>
      <c r="B38">
        <v>239481101.56269532</v>
      </c>
    </row>
    <row r="39" spans="1:2" x14ac:dyDescent="0.25">
      <c r="A39">
        <f ca="1">33507.9027662367*(((RANDBETWEEN(3800,4995))))</f>
        <v>137985543.59136268</v>
      </c>
      <c r="B39">
        <v>213857014.1387516</v>
      </c>
    </row>
    <row r="40" spans="1:2" x14ac:dyDescent="0.25">
      <c r="A40">
        <f ca="1">30379.2142609509*(((RANDBETWEEN(3800,4995))))</f>
        <v>115532151.83439642</v>
      </c>
      <c r="B40">
        <v>245001680.44588509</v>
      </c>
    </row>
    <row r="41" spans="1:2" x14ac:dyDescent="0.25">
      <c r="A41">
        <f ca="1">31706.5145089739*(((RANDBETWEEN(3800,4995))))</f>
        <v>153015639.02030787</v>
      </c>
      <c r="B41">
        <v>246352092.15911499</v>
      </c>
    </row>
    <row r="42" spans="1:2" x14ac:dyDescent="0.25">
      <c r="A42">
        <f ca="1">34071.6584577944*(((RANDBETWEEN(3800,4995))))</f>
        <v>134276405.98216766</v>
      </c>
      <c r="B42">
        <v>238730184.60871103</v>
      </c>
    </row>
    <row r="43" spans="1:2" x14ac:dyDescent="0.25">
      <c r="A43">
        <f ca="1">30974.9448510356*(((RANDBETWEEN(3800,4995))))</f>
        <v>118169414.60670072</v>
      </c>
      <c r="B43">
        <v>214138496.04929453</v>
      </c>
    </row>
    <row r="44" spans="1:2" x14ac:dyDescent="0.25">
      <c r="A44">
        <f ca="1">29475.7257829001*(((RANDBETWEEN(3800,4995))))</f>
        <v>113599447.16729711</v>
      </c>
      <c r="B44">
        <v>225063348.27199066</v>
      </c>
    </row>
    <row r="45" spans="1:2" x14ac:dyDescent="0.25">
      <c r="A45">
        <f ca="1">35360.179849487*(((RANDBETWEEN(3800,4995))))</f>
        <v>160712017.41591832</v>
      </c>
      <c r="B45">
        <v>246753287.2220394</v>
      </c>
    </row>
    <row r="46" spans="1:2" x14ac:dyDescent="0.25">
      <c r="A46">
        <f ca="1">29498.2486854447*(((RANDBETWEEN(3800,4995))))</f>
        <v>132771617.33318637</v>
      </c>
      <c r="B46">
        <v>255066659.15830553</v>
      </c>
    </row>
    <row r="47" spans="1:2" x14ac:dyDescent="0.25">
      <c r="A47">
        <f ca="1">34986.7856252992*(((RANDBETWEEN(3800,4995))))</f>
        <v>136168569.65366456</v>
      </c>
      <c r="B47">
        <v>213188528.28524899</v>
      </c>
    </row>
    <row r="48" spans="1:2" x14ac:dyDescent="0.25">
      <c r="A48">
        <f ca="1">31595.2197211052*(((RANDBETWEEN(3800,4995))))</f>
        <v>140030013.80393803</v>
      </c>
      <c r="B48">
        <v>264354437.33072245</v>
      </c>
    </row>
    <row r="49" spans="1:2" x14ac:dyDescent="0.25">
      <c r="A49">
        <f ca="1">39160.0703636279*(((RANDBETWEEN(3800,4995))))</f>
        <v>180018843.46159756</v>
      </c>
      <c r="B49">
        <v>218184885.38809645</v>
      </c>
    </row>
    <row r="50" spans="1:2" x14ac:dyDescent="0.25">
      <c r="A50">
        <f ca="1">39092.6045287574*(((RANDBETWEEN(3800,4995))))</f>
        <v>193312929.3947055</v>
      </c>
      <c r="B50">
        <v>224046427.94609556</v>
      </c>
    </row>
    <row r="51" spans="1:2" x14ac:dyDescent="0.25">
      <c r="A51">
        <f ca="1">32587.4071079382*(((RANDBETWEEN(3800,4995))))</f>
        <v>154040673.39922389</v>
      </c>
      <c r="B51">
        <v>245991994.45581734</v>
      </c>
    </row>
    <row r="52" spans="1:2" x14ac:dyDescent="0.25">
      <c r="A52">
        <f ca="1">31527.0092115828*(((RANDBETWEEN(3800,4995))))</f>
        <v>153347372.80513895</v>
      </c>
      <c r="B52">
        <v>236231227.83812076</v>
      </c>
    </row>
    <row r="53" spans="1:2" x14ac:dyDescent="0.25">
      <c r="A53">
        <f ca="1">37930.7497481478*(((RANDBETWEEN(3800,4995))))</f>
        <v>170536650.86767253</v>
      </c>
      <c r="B53">
        <v>226624191.44700953</v>
      </c>
    </row>
    <row r="54" spans="1:2" x14ac:dyDescent="0.25">
      <c r="A54">
        <f ca="1">36784.7063215769*(((RANDBETWEEN(3800,4995))))</f>
        <v>147285964.11159381</v>
      </c>
      <c r="B54">
        <v>210703835.17258528</v>
      </c>
    </row>
    <row r="55" spans="1:2" x14ac:dyDescent="0.25">
      <c r="A55">
        <f ca="1">41859.6510140793*(((RANDBETWEEN(3800,4995))))</f>
        <v>202391412.65307349</v>
      </c>
      <c r="B55">
        <v>243220849.17335367</v>
      </c>
    </row>
    <row r="56" spans="1:2" x14ac:dyDescent="0.25">
      <c r="A56">
        <f ca="1">36956.2403171461*(((RANDBETWEEN(3800,4995))))</f>
        <v>178535596.9721328</v>
      </c>
      <c r="B56">
        <v>231928633.21852013</v>
      </c>
    </row>
    <row r="57" spans="1:2" x14ac:dyDescent="0.25">
      <c r="A57">
        <f ca="1">38030.3137480004*(((RANDBETWEEN(3800,4995))))</f>
        <v>186424597.99269778</v>
      </c>
      <c r="B57">
        <v>225278639.58986461</v>
      </c>
    </row>
    <row r="58" spans="1:2" x14ac:dyDescent="0.25">
      <c r="A58">
        <f ca="1">31684.4555672314*(((RANDBETWEEN(3800,4995))))</f>
        <v>129145840.89203505</v>
      </c>
      <c r="B58">
        <v>208151984.46183273</v>
      </c>
    </row>
    <row r="59" spans="1:2" x14ac:dyDescent="0.25">
      <c r="A59">
        <f ca="1">33636.8171857902*(((RANDBETWEEN(3800,4995))))</f>
        <v>148170179.70340601</v>
      </c>
      <c r="B59">
        <v>204672187.07430258</v>
      </c>
    </row>
    <row r="60" spans="1:2" x14ac:dyDescent="0.25">
      <c r="A60">
        <f ca="1">37712.2642961039*(((RANDBETWEEN(3800,4995))))</f>
        <v>153111793.04218179</v>
      </c>
      <c r="B60">
        <v>232524235.95167658</v>
      </c>
    </row>
    <row r="61" spans="1:2" x14ac:dyDescent="0.25">
      <c r="A61">
        <f ca="1">29349.1842457357*(((RANDBETWEEN(3800,4995))))</f>
        <v>111614947.68653299</v>
      </c>
      <c r="B61">
        <v>263461640.22061911</v>
      </c>
    </row>
    <row r="62" spans="1:2" x14ac:dyDescent="0.25">
      <c r="A62">
        <f ca="1">30032.9552629789*(((RANDBETWEEN(3800,4995))))</f>
        <v>144698778.45703232</v>
      </c>
      <c r="B62">
        <v>253180892.72051325</v>
      </c>
    </row>
    <row r="63" spans="1:2" x14ac:dyDescent="0.25">
      <c r="A63">
        <f ca="1">37132.7827662633*(((RANDBETWEEN(3800,4995))))</f>
        <v>184252868.08619848</v>
      </c>
      <c r="B63">
        <v>255104481.95252711</v>
      </c>
    </row>
    <row r="64" spans="1:2" x14ac:dyDescent="0.25">
      <c r="A64">
        <f ca="1">32036.2156736999*(((RANDBETWEEN(3800,4995))))</f>
        <v>140030298.70974213</v>
      </c>
      <c r="B64">
        <v>233077795.33876267</v>
      </c>
    </row>
    <row r="65" spans="1:2" x14ac:dyDescent="0.25">
      <c r="A65">
        <f ca="1">30260.6211582751*(((RANDBETWEEN(3800,4995))))</f>
        <v>132480999.43092845</v>
      </c>
      <c r="B65">
        <v>208069750.81504431</v>
      </c>
    </row>
    <row r="66" spans="1:2" x14ac:dyDescent="0.25">
      <c r="A66">
        <f ca="1">33208.3370967507*(((RANDBETWEEN(3800,4995))))</f>
        <v>127254347.75474863</v>
      </c>
      <c r="B66">
        <v>245092720.42048407</v>
      </c>
    </row>
    <row r="67" spans="1:2" x14ac:dyDescent="0.25">
      <c r="A67">
        <f ca="1">36631.5438620865*(((RANDBETWEEN(3800,4995))))</f>
        <v>163376685.62490588</v>
      </c>
      <c r="B67">
        <v>216094274.51558834</v>
      </c>
    </row>
    <row r="68" spans="1:2" x14ac:dyDescent="0.25">
      <c r="A68">
        <f ca="1">29454.9357557239*(((RANDBETWEEN(3800,4995))))</f>
        <v>117171734.43626983</v>
      </c>
      <c r="B68">
        <v>215457422.83141986</v>
      </c>
    </row>
    <row r="69" spans="1:2" x14ac:dyDescent="0.25">
      <c r="A69">
        <f ca="1">38612.3200503392*(((RANDBETWEEN(3800,4995))))</f>
        <v>189200368.24666223</v>
      </c>
      <c r="B69">
        <v>257634934.66326678</v>
      </c>
    </row>
    <row r="70" spans="1:2" x14ac:dyDescent="0.25">
      <c r="A70">
        <f ca="1">39588.5239068316*(((RANDBETWEEN(3800,4995))))</f>
        <v>190341622.94404638</v>
      </c>
      <c r="B70">
        <v>240751282.36307931</v>
      </c>
    </row>
    <row r="71" spans="1:2" x14ac:dyDescent="0.25">
      <c r="A71">
        <f ca="1">33829.0681275085*(((RANDBETWEEN(3800,4995))))</f>
        <v>159673201.56184027</v>
      </c>
      <c r="B71">
        <v>216480007.47608173</v>
      </c>
    </row>
    <row r="72" spans="1:2" x14ac:dyDescent="0.25">
      <c r="A72">
        <f ca="1">32224.7206683181*(((RANDBETWEEN(3800,4995))))</f>
        <v>124548545.38304955</v>
      </c>
      <c r="B72">
        <v>231214360.70983404</v>
      </c>
    </row>
    <row r="73" spans="1:2" x14ac:dyDescent="0.25">
      <c r="A73">
        <f ca="1">38931.8322533601*(((RANDBETWEEN(3800,4995))))</f>
        <v>192517910.49286586</v>
      </c>
      <c r="B73">
        <v>261005552.67465758</v>
      </c>
    </row>
    <row r="74" spans="1:2" x14ac:dyDescent="0.25">
      <c r="A74">
        <f ca="1">37237.1850785477*(((RANDBETWEEN(3800,4995))))</f>
        <v>149321112.16497636</v>
      </c>
      <c r="B74">
        <v>252182956.40832886</v>
      </c>
    </row>
    <row r="75" spans="1:2" x14ac:dyDescent="0.25">
      <c r="A75">
        <f ca="1">29870.9579739586*(((RANDBETWEEN(3800,4995))))</f>
        <v>120111122.01328772</v>
      </c>
      <c r="B75">
        <v>226511400.27162552</v>
      </c>
    </row>
    <row r="76" spans="1:2" x14ac:dyDescent="0.25">
      <c r="A76">
        <f ca="1">30935.7655419203*(((RANDBETWEEN(3800,4995))))</f>
        <v>153534204.38455036</v>
      </c>
      <c r="B76">
        <v>223261359.99459258</v>
      </c>
    </row>
    <row r="77" spans="1:2" x14ac:dyDescent="0.25">
      <c r="A77">
        <f ca="1">31803.5971874956*(((RANDBETWEEN(3800,4995))))</f>
        <v>148427388.07404187</v>
      </c>
      <c r="B77">
        <v>248126575.76644</v>
      </c>
    </row>
    <row r="78" spans="1:2" x14ac:dyDescent="0.25">
      <c r="A78">
        <f ca="1">37483.3394243719*(((RANDBETWEEN(3800,4995))))</f>
        <v>187191797.08531338</v>
      </c>
      <c r="B78">
        <v>206074848.15795141</v>
      </c>
    </row>
    <row r="79" spans="1:2" x14ac:dyDescent="0.25">
      <c r="A79">
        <f ca="1">31216.1414368214*(((RANDBETWEEN(3800,4995))))</f>
        <v>155331519.78962314</v>
      </c>
      <c r="B79">
        <v>213188084.08795622</v>
      </c>
    </row>
    <row r="80" spans="1:2" x14ac:dyDescent="0.25">
      <c r="A80">
        <f ca="1">32863.1535809394*(((RANDBETWEEN(3800,4995))))</f>
        <v>159057663.33174652</v>
      </c>
      <c r="B80">
        <v>239771335.25195757</v>
      </c>
    </row>
    <row r="81" spans="1:2" x14ac:dyDescent="0.25">
      <c r="A81">
        <f ca="1">31707.4785941289*(((RANDBETWEEN(3800,4995))))</f>
        <v>143317803.24546245</v>
      </c>
      <c r="B81">
        <v>230456746.14270425</v>
      </c>
    </row>
    <row r="82" spans="1:2" x14ac:dyDescent="0.25">
      <c r="A82">
        <f ca="1">37709.6865685397*(((RANDBETWEEN(3800,4995))))</f>
        <v>159775941.99090257</v>
      </c>
      <c r="B82">
        <v>262669950.53603452</v>
      </c>
    </row>
    <row r="83" spans="1:2" x14ac:dyDescent="0.25">
      <c r="A83">
        <f ca="1">38974.8777111852*(((RANDBETWEEN(3800,4995))))</f>
        <v>181506005.50098932</v>
      </c>
      <c r="B83">
        <v>241353903.76238954</v>
      </c>
    </row>
    <row r="84" spans="1:2" x14ac:dyDescent="0.25">
      <c r="A84">
        <f ca="1">39712.6716964665*(((RANDBETWEEN(3800,4995))))</f>
        <v>196776288.25599131</v>
      </c>
      <c r="B84">
        <v>231265368.8554281</v>
      </c>
    </row>
    <row r="85" spans="1:2" x14ac:dyDescent="0.25">
      <c r="A85">
        <f ca="1">36870.0156812111*(((RANDBETWEEN(3800,4995))))</f>
        <v>174063344.03099775</v>
      </c>
      <c r="B85">
        <v>262618144.45754188</v>
      </c>
    </row>
    <row r="86" spans="1:2" x14ac:dyDescent="0.25">
      <c r="A86">
        <f ca="1">31907.8165210837*(((RANDBETWEEN(3800,4995))))</f>
        <v>158805202.82543379</v>
      </c>
      <c r="B86">
        <v>230941916.27871472</v>
      </c>
    </row>
    <row r="87" spans="1:2" x14ac:dyDescent="0.25">
      <c r="A87">
        <f ca="1">31436.1136153995*(((RANDBETWEEN(3800,4995))))</f>
        <v>140205066.72468165</v>
      </c>
      <c r="B87">
        <v>237630807.78496668</v>
      </c>
    </row>
    <row r="88" spans="1:2" x14ac:dyDescent="0.25">
      <c r="A88">
        <f ca="1">35058.3467672103*(((RANDBETWEEN(3800,4995))))</f>
        <v>140759262.2703495</v>
      </c>
      <c r="B88">
        <v>219090472.18160287</v>
      </c>
    </row>
    <row r="89" spans="1:2" x14ac:dyDescent="0.25">
      <c r="A89">
        <f ca="1">29537.8052306593*(((RANDBETWEEN(3800,4995))))</f>
        <v>145769068.81330383</v>
      </c>
      <c r="B89">
        <v>234898405.64415312</v>
      </c>
    </row>
    <row r="90" spans="1:2" x14ac:dyDescent="0.25">
      <c r="A90">
        <f ca="1">37010.5141902381*(((RANDBETWEEN(3800,4995))))</f>
        <v>161846978.55391127</v>
      </c>
      <c r="B90">
        <v>225601058.45888275</v>
      </c>
    </row>
    <row r="91" spans="1:2" x14ac:dyDescent="0.25">
      <c r="A91">
        <f ca="1">37405.9076313201*(((RANDBETWEEN(3800,4995))))</f>
        <v>160508749.64599466</v>
      </c>
      <c r="B91">
        <v>255292746.13829732</v>
      </c>
    </row>
    <row r="92" spans="1:2" x14ac:dyDescent="0.25">
      <c r="A92">
        <f ca="1">31892.2021012264*(((RANDBETWEEN(3800,4995))))</f>
        <v>123582283.1422521</v>
      </c>
      <c r="B92">
        <v>238434248.17009926</v>
      </c>
    </row>
    <row r="93" spans="1:2" x14ac:dyDescent="0.25">
      <c r="A93">
        <f ca="1">39256.9337588925*(((RANDBETWEEN(3800,4995))))</f>
        <v>192673030.88864434</v>
      </c>
      <c r="B93">
        <v>265074277.48426145</v>
      </c>
    </row>
    <row r="94" spans="1:2" x14ac:dyDescent="0.25">
      <c r="A94">
        <f ca="1">41090.8326522023*(((RANDBETWEEN(3800,4995))))</f>
        <v>191072371.83274069</v>
      </c>
      <c r="B94">
        <v>203747277.86727774</v>
      </c>
    </row>
    <row r="95" spans="1:2" x14ac:dyDescent="0.25">
      <c r="A95">
        <f ca="1">31598.8552755121*(((RANDBETWEEN(3800,4995))))</f>
        <v>126142630.25984441</v>
      </c>
      <c r="B95">
        <v>261193026.99053735</v>
      </c>
    </row>
    <row r="96" spans="1:2" x14ac:dyDescent="0.25">
      <c r="A96">
        <f ca="1">32906.3187346906*(((RANDBETWEEN(3800,4995))))</f>
        <v>164334155.76104504</v>
      </c>
      <c r="B96">
        <v>241564198.61695707</v>
      </c>
    </row>
    <row r="97" spans="1:2" x14ac:dyDescent="0.25">
      <c r="A97">
        <f ca="1">40313.8274759836*(((RANDBETWEEN(3800,4995))))</f>
        <v>154442273.06049332</v>
      </c>
      <c r="B97">
        <v>229766600.05245328</v>
      </c>
    </row>
    <row r="98" spans="1:2" x14ac:dyDescent="0.25">
      <c r="A98">
        <f ca="1">31451.1606634318*(((RANDBETWEEN(3800,4995))))</f>
        <v>154676808.14275751</v>
      </c>
      <c r="B98">
        <v>225027976.12148502</v>
      </c>
    </row>
    <row r="99" spans="1:2" x14ac:dyDescent="0.25">
      <c r="A99">
        <f ca="1">36061.8703493546*(((RANDBETWEEN(3800,4995))))</f>
        <v>164766685.62620103</v>
      </c>
      <c r="B99">
        <v>242719251.63228682</v>
      </c>
    </row>
    <row r="100" spans="1:2" x14ac:dyDescent="0.25">
      <c r="A100">
        <f ca="1">38428.4552691444*(((RANDBETWEEN(3800,4995))))</f>
        <v>187992003.17665443</v>
      </c>
      <c r="B100">
        <v>243114314.2631861</v>
      </c>
    </row>
    <row r="101" spans="1:2" x14ac:dyDescent="0.25">
      <c r="A101">
        <f ca="1">30931.1482555964*(((RANDBETWEEN(3800,4995))))</f>
        <v>144510324.65014645</v>
      </c>
      <c r="B101">
        <v>237834748.59039754</v>
      </c>
    </row>
    <row r="102" spans="1:2" x14ac:dyDescent="0.25">
      <c r="A102">
        <f ca="1">34895.2581400447*(((RANDBETWEEN(3800,4995))))</f>
        <v>150084505.26033223</v>
      </c>
      <c r="B102">
        <v>255457436.52058741</v>
      </c>
    </row>
    <row r="103" spans="1:2" x14ac:dyDescent="0.25">
      <c r="A103">
        <f ca="1">42861.2606039068*(((RANDBETWEEN(3800,4995))))</f>
        <v>193561452.88724303</v>
      </c>
      <c r="B103">
        <v>205656684.97817677</v>
      </c>
    </row>
    <row r="104" spans="1:2" x14ac:dyDescent="0.25">
      <c r="A104">
        <f ca="1">33322.4277412113*(((RANDBETWEEN(3800,4995))))</f>
        <v>165579143.44607893</v>
      </c>
      <c r="B104">
        <v>217737122.94880885</v>
      </c>
    </row>
    <row r="105" spans="1:2" x14ac:dyDescent="0.25">
      <c r="A105">
        <f ca="1">28778.7793741458*(((RANDBETWEEN(3800,4995))))</f>
        <v>137879131.98153269</v>
      </c>
      <c r="B105">
        <v>245872591.48454511</v>
      </c>
    </row>
    <row r="106" spans="1:2" x14ac:dyDescent="0.25">
      <c r="A106">
        <f ca="1">32822.6336322136*(((RANDBETWEEN(3800,4995))))</f>
        <v>153412989.59696639</v>
      </c>
      <c r="B106">
        <v>222018278.71424967</v>
      </c>
    </row>
    <row r="107" spans="1:2" x14ac:dyDescent="0.25">
      <c r="A107">
        <f ca="1">31624.0044358898*(((RANDBETWEEN(3800,4995))))</f>
        <v>143383236.11232474</v>
      </c>
      <c r="B107">
        <v>213232614.86465079</v>
      </c>
    </row>
    <row r="108" spans="1:2" x14ac:dyDescent="0.25">
      <c r="A108">
        <f ca="1">33395.1222887281*(((RANDBETWEEN(3800,4995))))</f>
        <v>150278050.29927656</v>
      </c>
      <c r="B108">
        <v>264770981.82004589</v>
      </c>
    </row>
    <row r="109" spans="1:2" x14ac:dyDescent="0.25">
      <c r="A109">
        <f ca="1">35833.3775372883*(((RANDBETWEEN(3800,4995))))</f>
        <v>163256868.05988565</v>
      </c>
      <c r="B109">
        <v>211869087.43052879</v>
      </c>
    </row>
    <row r="110" spans="1:2" x14ac:dyDescent="0.25">
      <c r="A110">
        <f ca="1">38276.9198122017*(((RANDBETWEEN(3800,4995))))</f>
        <v>171404046.9190394</v>
      </c>
      <c r="B110">
        <v>225296700.40858406</v>
      </c>
    </row>
    <row r="111" spans="1:2" x14ac:dyDescent="0.25">
      <c r="A111">
        <f ca="1">37098.7051934528*(((RANDBETWEEN(3800,4995))))</f>
        <v>171062129.64701083</v>
      </c>
      <c r="B111">
        <v>256868793.86095887</v>
      </c>
    </row>
    <row r="112" spans="1:2" x14ac:dyDescent="0.25">
      <c r="A112">
        <f ca="1">32926.2780932971*(((RANDBETWEEN(3800,4995))))</f>
        <v>154358391.7013768</v>
      </c>
      <c r="B112">
        <v>236517591.93442157</v>
      </c>
    </row>
    <row r="113" spans="1:2" x14ac:dyDescent="0.25">
      <c r="A113">
        <f ca="1">35095.1178616871*(((RANDBETWEEN(3800,4995))))</f>
        <v>158489552.26337895</v>
      </c>
      <c r="B113">
        <v>236675587.01443332</v>
      </c>
    </row>
    <row r="114" spans="1:2" x14ac:dyDescent="0.25">
      <c r="A114">
        <f ca="1">32185.1296667699*(((RANDBETWEEN(3800,4995))))</f>
        <v>146023933.29813513</v>
      </c>
      <c r="B114">
        <v>212568189.54956019</v>
      </c>
    </row>
    <row r="115" spans="1:2" x14ac:dyDescent="0.25">
      <c r="A115">
        <f ca="1">32365.2528639598*(((RANDBETWEEN(3800,4995))))</f>
        <v>126483408.19235477</v>
      </c>
      <c r="B115">
        <v>241932690.80648449</v>
      </c>
    </row>
    <row r="116" spans="1:2" x14ac:dyDescent="0.25">
      <c r="A116">
        <f ca="1">33321.9732404158*(((RANDBETWEEN(3800,4995))))</f>
        <v>144484075.97044283</v>
      </c>
      <c r="B116">
        <v>228008419.36829859</v>
      </c>
    </row>
    <row r="117" spans="1:2" x14ac:dyDescent="0.25">
      <c r="A117">
        <f ca="1">30605.5255648921*(((RANDBETWEEN(3800,4995))))</f>
        <v>137204571.10741144</v>
      </c>
      <c r="B117">
        <v>222957850.36167213</v>
      </c>
    </row>
    <row r="118" spans="1:2" x14ac:dyDescent="0.25">
      <c r="A118">
        <f ca="1">37287.4663800656*(((RANDBETWEEN(3800,4995))))</f>
        <v>173834168.2638658</v>
      </c>
      <c r="B118">
        <v>245388167.13158524</v>
      </c>
    </row>
    <row r="119" spans="1:2" x14ac:dyDescent="0.25">
      <c r="A119">
        <f ca="1">27560.0485188803*(((RANDBETWEEN(3800,4995))))</f>
        <v>134493036.77213565</v>
      </c>
      <c r="B119">
        <v>221021398.75925636</v>
      </c>
    </row>
    <row r="120" spans="1:2" x14ac:dyDescent="0.25">
      <c r="A120">
        <f ca="1">40635.716341953*(((RANDBETWEEN(3800,4995))))</f>
        <v>200212174.41680238</v>
      </c>
      <c r="B120">
        <v>233146764.4811765</v>
      </c>
    </row>
    <row r="121" spans="1:2" x14ac:dyDescent="0.25">
      <c r="A121">
        <f ca="1">36844.0173531417*(((RANDBETWEEN(3800,4995))))</f>
        <v>160382007.53822601</v>
      </c>
      <c r="B121">
        <v>231834041.73619291</v>
      </c>
    </row>
    <row r="122" spans="1:2" x14ac:dyDescent="0.25">
      <c r="A122">
        <f ca="1">38118.450178585*(((RANDBETWEEN(3800,4995))))</f>
        <v>187428419.5281024</v>
      </c>
      <c r="B122">
        <v>212390424.5668816</v>
      </c>
    </row>
    <row r="123" spans="1:2" x14ac:dyDescent="0.25">
      <c r="A123">
        <f ca="1">33106.3838435379*(((RANDBETWEEN(3800,4995))))</f>
        <v>149111152.83129486</v>
      </c>
      <c r="B123">
        <v>249654856.10190788</v>
      </c>
    </row>
    <row r="124" spans="1:2" x14ac:dyDescent="0.25">
      <c r="A124">
        <f ca="1">31505.1509916214*(((RANDBETWEEN(3800,4995))))</f>
        <v>149680972.36119348</v>
      </c>
      <c r="B124">
        <v>204769899.48938733</v>
      </c>
    </row>
    <row r="125" spans="1:2" x14ac:dyDescent="0.25">
      <c r="A125">
        <f ca="1">33462.627387638*(((RANDBETWEEN(3800,4995))))</f>
        <v>145963980.66487709</v>
      </c>
      <c r="B125">
        <v>267111111.84604162</v>
      </c>
    </row>
    <row r="126" spans="1:2" x14ac:dyDescent="0.25">
      <c r="A126">
        <f ca="1">33256.4082116467*(((RANDBETWEEN(3800,4995))))</f>
        <v>154941605.85806197</v>
      </c>
      <c r="B126">
        <v>213708223.07337955</v>
      </c>
    </row>
    <row r="127" spans="1:2" x14ac:dyDescent="0.25">
      <c r="A127">
        <f ca="1">35596.111727526*(((RANDBETWEEN(3800,4995))))</f>
        <v>136297511.80469707</v>
      </c>
      <c r="B127">
        <v>254539159.9933967</v>
      </c>
    </row>
    <row r="128" spans="1:2" x14ac:dyDescent="0.25">
      <c r="A128">
        <f ca="1">33711.6461413632*(((RANDBETWEEN(3800,4995))))</f>
        <v>150219095.20591465</v>
      </c>
      <c r="B128">
        <v>247217642.5721831</v>
      </c>
    </row>
    <row r="129" spans="1:2" x14ac:dyDescent="0.25">
      <c r="A129">
        <f ca="1">29175.8690167309*(((RANDBETWEEN(3800,4995))))</f>
        <v>114748692.84280251</v>
      </c>
      <c r="B129">
        <v>228639800.97092307</v>
      </c>
    </row>
    <row r="130" spans="1:2" x14ac:dyDescent="0.25">
      <c r="A130">
        <f ca="1">33417.8178386506*(((RANDBETWEEN(3800,4995))))</f>
        <v>138249512.39849752</v>
      </c>
      <c r="B130">
        <v>255276038.3137835</v>
      </c>
    </row>
    <row r="131" spans="1:2" x14ac:dyDescent="0.25">
      <c r="A131">
        <f ca="1">38326.3120500633*(((RANDBETWEEN(3800,4995))))</f>
        <v>147977890.82529438</v>
      </c>
      <c r="B131">
        <v>265732475.41727513</v>
      </c>
    </row>
    <row r="132" spans="1:2" x14ac:dyDescent="0.25">
      <c r="A132">
        <f ca="1">29872.8491495764*(((RANDBETWEEN(3800,4995))))</f>
        <v>125555584.9756697</v>
      </c>
      <c r="B132">
        <v>238250255.92335919</v>
      </c>
    </row>
    <row r="133" spans="1:2" x14ac:dyDescent="0.25">
      <c r="A133">
        <f ca="1">38180.4230066067*(((RANDBETWEEN(3800,4995))))</f>
        <v>162992225.81520382</v>
      </c>
      <c r="B133">
        <v>262225564.10890496</v>
      </c>
    </row>
    <row r="134" spans="1:2" x14ac:dyDescent="0.25">
      <c r="A134">
        <f ca="1">30720.3014617182*(((RANDBETWEEN(3800,4995))))</f>
        <v>125861075.0886596</v>
      </c>
      <c r="B134">
        <v>205396239.60998124</v>
      </c>
    </row>
    <row r="135" spans="1:2" x14ac:dyDescent="0.25">
      <c r="A135">
        <f ca="1">39961.2602085793*(((RANDBETWEEN(3800,4995))))</f>
        <v>156648140.0176309</v>
      </c>
      <c r="B135">
        <v>264466071.72511566</v>
      </c>
    </row>
    <row r="136" spans="1:2" x14ac:dyDescent="0.25">
      <c r="A136">
        <f ca="1">32812.837866035*(((RANDBETWEEN(3800,4995))))</f>
        <v>139848314.98504123</v>
      </c>
      <c r="B136">
        <v>233615873.76988763</v>
      </c>
    </row>
    <row r="137" spans="1:2" x14ac:dyDescent="0.25">
      <c r="A137">
        <f ca="1">33481.9681988972*(((RANDBETWEEN(3800,4995))))</f>
        <v>146751466.61576635</v>
      </c>
      <c r="B137">
        <v>255992671.03422138</v>
      </c>
    </row>
    <row r="138" spans="1:2" x14ac:dyDescent="0.25">
      <c r="A138">
        <f ca="1">32145.2831495075*(((RANDBETWEEN(3800,4995))))</f>
        <v>158379810.07762358</v>
      </c>
      <c r="B138">
        <v>217231666.39618018</v>
      </c>
    </row>
    <row r="139" spans="1:2" x14ac:dyDescent="0.25">
      <c r="A139">
        <f ca="1">40837.0019383466*(((RANDBETWEEN(3800,4995))))</f>
        <v>166533293.90457734</v>
      </c>
      <c r="B139">
        <v>247014659.40608236</v>
      </c>
    </row>
    <row r="140" spans="1:2" x14ac:dyDescent="0.25">
      <c r="A140">
        <f ca="1">28599.6086961806*(((RANDBETWEEN(3800,4995))))</f>
        <v>137907313.13298285</v>
      </c>
      <c r="B140">
        <v>249917933.16279072</v>
      </c>
    </row>
    <row r="141" spans="1:2" x14ac:dyDescent="0.25">
      <c r="A141">
        <f ca="1">31749.2609043391*(((RANDBETWEEN(3800,4995))))</f>
        <v>152999688.2980099</v>
      </c>
      <c r="B141">
        <v>252536936.03774989</v>
      </c>
    </row>
    <row r="142" spans="1:2" x14ac:dyDescent="0.25">
      <c r="A142">
        <f ca="1">36711.0448175908*(((RANDBETWEEN(3800,4995))))</f>
        <v>179663853.33728939</v>
      </c>
      <c r="B142">
        <v>264527995.53871152</v>
      </c>
    </row>
    <row r="143" spans="1:2" x14ac:dyDescent="0.25">
      <c r="A143">
        <f ca="1">29755.6562139547*(((RANDBETWEEN(3800,4995))))</f>
        <v>138958914.51916844</v>
      </c>
      <c r="B143">
        <v>236324668.09014377</v>
      </c>
    </row>
    <row r="144" spans="1:2" x14ac:dyDescent="0.25">
      <c r="A144">
        <f ca="1">36277.469662683*(((RANDBETWEEN(3800,4995))))</f>
        <v>147866966.34509584</v>
      </c>
      <c r="B144">
        <v>251850534.77278495</v>
      </c>
    </row>
    <row r="145" spans="1:2" x14ac:dyDescent="0.25">
      <c r="A145">
        <f ca="1">32140.62468067*(((RANDBETWEEN(3800,4995))))</f>
        <v>131230170.57117543</v>
      </c>
      <c r="B145">
        <v>248968890.24639866</v>
      </c>
    </row>
    <row r="146" spans="1:2" x14ac:dyDescent="0.25">
      <c r="A146">
        <f ca="1">30670.580481184*(((RANDBETWEEN(3800,4995))))</f>
        <v>147249456.89016449</v>
      </c>
      <c r="B146">
        <v>213106389.01272771</v>
      </c>
    </row>
    <row r="147" spans="1:2" x14ac:dyDescent="0.25">
      <c r="A147">
        <f ca="1">38329.2402615027*(((RANDBETWEEN(3800,4995))))</f>
        <v>170296814.48185691</v>
      </c>
      <c r="B147">
        <v>204962460.48737791</v>
      </c>
    </row>
    <row r="148" spans="1:2" x14ac:dyDescent="0.25">
      <c r="A148">
        <f ca="1">28359.857926426*(((RANDBETWEEN(3800,4995))))</f>
        <v>118799444.85379864</v>
      </c>
      <c r="B148">
        <v>205492568.87747872</v>
      </c>
    </row>
    <row r="149" spans="1:2" x14ac:dyDescent="0.25">
      <c r="A149">
        <f ca="1">38472.9770422086*(((RANDBETWEEN(3800,4995))))</f>
        <v>162663746.93445814</v>
      </c>
      <c r="B149">
        <v>233636886.35023308</v>
      </c>
    </row>
    <row r="150" spans="1:2" x14ac:dyDescent="0.25">
      <c r="A150">
        <f ca="1">29372.99713199*(((RANDBETWEEN(3800,4995))))</f>
        <v>142106560.12456766</v>
      </c>
      <c r="B150">
        <v>229045160.36816311</v>
      </c>
    </row>
    <row r="151" spans="1:2" x14ac:dyDescent="0.25">
      <c r="A151">
        <f ca="1">31861.105658272*(((RANDBETWEEN(3800,4995))))</f>
        <v>153697973.69550416</v>
      </c>
      <c r="B151">
        <v>245625022.89741063</v>
      </c>
    </row>
    <row r="152" spans="1:2" x14ac:dyDescent="0.25">
      <c r="A152">
        <f ca="1">38688.4355644514*(((RANDBETWEEN(3800,4995))))</f>
        <v>185588425.40267318</v>
      </c>
      <c r="B152">
        <v>218670254.34183919</v>
      </c>
    </row>
    <row r="153" spans="1:2" x14ac:dyDescent="0.25">
      <c r="A153">
        <f ca="1">36408.0083444362*(((RANDBETWEEN(3800,4995))))</f>
        <v>163763221.53327423</v>
      </c>
      <c r="B153">
        <v>262788744.11072013</v>
      </c>
    </row>
    <row r="154" spans="1:2" x14ac:dyDescent="0.25">
      <c r="A154">
        <f ca="1">33532.8218663488*(((RANDBETWEEN(3800,4995))))</f>
        <v>156799475.04704693</v>
      </c>
      <c r="B154">
        <v>221211903.21142673</v>
      </c>
    </row>
    <row r="155" spans="1:2" x14ac:dyDescent="0.25">
      <c r="A155">
        <f ca="1">38867.5547531974*(((RANDBETWEEN(3800,4995))))</f>
        <v>189012918.76479897</v>
      </c>
      <c r="B155">
        <v>249253402.35884988</v>
      </c>
    </row>
    <row r="156" spans="1:2" x14ac:dyDescent="0.25">
      <c r="A156">
        <f ca="1">35770.9058066422*(((RANDBETWEEN(3800,4995))))</f>
        <v>141223536.12462345</v>
      </c>
      <c r="B156">
        <v>242878950.61699241</v>
      </c>
    </row>
    <row r="157" spans="1:2" x14ac:dyDescent="0.25">
      <c r="A157">
        <f ca="1">29372.7682077697*(((RANDBETWEEN(3800,4995))))</f>
        <v>146364503.9793162</v>
      </c>
      <c r="B157">
        <v>263726784.11188814</v>
      </c>
    </row>
    <row r="158" spans="1:2" x14ac:dyDescent="0.25">
      <c r="A158">
        <f ca="1">30954.488422109*(((RANDBETWEEN(3800,4995))))</f>
        <v>150686449.63882655</v>
      </c>
      <c r="B158">
        <v>221583463.46310657</v>
      </c>
    </row>
    <row r="159" spans="1:2" x14ac:dyDescent="0.25">
      <c r="A159">
        <f ca="1">32928.0278991905*(((RANDBETWEEN(3800,4995))))</f>
        <v>132074319.90365313</v>
      </c>
      <c r="B159">
        <v>238113527.31957573</v>
      </c>
    </row>
    <row r="160" spans="1:2" x14ac:dyDescent="0.25">
      <c r="A160">
        <f ca="1">32522.2004940198*(((RANDBETWEEN(3800,4995))))</f>
        <v>162188213.86367658</v>
      </c>
      <c r="B160">
        <v>238458274.82872468</v>
      </c>
    </row>
    <row r="161" spans="1:2" x14ac:dyDescent="0.25">
      <c r="A161">
        <f ca="1">33761.7250674694*(((RANDBETWEEN(3800,4995))))</f>
        <v>132481009.16475001</v>
      </c>
      <c r="B161">
        <v>261308644.96503299</v>
      </c>
    </row>
    <row r="162" spans="1:2" x14ac:dyDescent="0.25">
      <c r="A162">
        <f ca="1">40997.9498594714*(((RANDBETWEEN(3800,4995))))</f>
        <v>159892004.45193842</v>
      </c>
      <c r="B162">
        <v>254481717.04108894</v>
      </c>
    </row>
    <row r="163" spans="1:2" x14ac:dyDescent="0.25">
      <c r="A163">
        <f ca="1">34213.5821036635*(((RANDBETWEEN(3800,4995))))</f>
        <v>131243300.94965316</v>
      </c>
      <c r="B163">
        <v>265571437.20031685</v>
      </c>
    </row>
    <row r="164" spans="1:2" x14ac:dyDescent="0.25">
      <c r="A164">
        <f ca="1">39807.1946213034*(((RANDBETWEEN(3800,4995))))</f>
        <v>185063647.79443958</v>
      </c>
      <c r="B164">
        <v>249982832.47354352</v>
      </c>
    </row>
    <row r="165" spans="1:2" x14ac:dyDescent="0.25">
      <c r="A165">
        <f ca="1">29954.7924763583*(((RANDBETWEEN(3800,4995))))</f>
        <v>119639441.15057504</v>
      </c>
      <c r="B165">
        <v>241726147.89929619</v>
      </c>
    </row>
    <row r="166" spans="1:2" x14ac:dyDescent="0.25">
      <c r="A166">
        <f ca="1">37571.9354830355*(((RANDBETWEEN(3800,4995))))</f>
        <v>166894537.41564384</v>
      </c>
      <c r="B166">
        <v>227372637.48453376</v>
      </c>
    </row>
    <row r="167" spans="1:2" x14ac:dyDescent="0.25">
      <c r="A167">
        <f ca="1">40837.1451223575*(((RANDBETWEEN(3800,4995))))</f>
        <v>201163776.872733</v>
      </c>
      <c r="B167">
        <v>266706075.64763361</v>
      </c>
    </row>
    <row r="168" spans="1:2" x14ac:dyDescent="0.25">
      <c r="A168">
        <f ca="1">27751.0692698239*(((RANDBETWEEN(3800,4995))))</f>
        <v>123797520.01268421</v>
      </c>
      <c r="B168">
        <v>220027890.95850787</v>
      </c>
    </row>
    <row r="169" spans="1:2" x14ac:dyDescent="0.25">
      <c r="A169">
        <f ca="1">31865.2783074807*(((RANDBETWEEN(3800,4995))))</f>
        <v>130169661.88605851</v>
      </c>
      <c r="B169">
        <v>244316614.77538243</v>
      </c>
    </row>
    <row r="170" spans="1:2" x14ac:dyDescent="0.25">
      <c r="A170">
        <f ca="1">30659.142740628*(((RANDBETWEEN(3800,4995))))</f>
        <v>120613067.5416307</v>
      </c>
      <c r="B170">
        <v>221692486.35106999</v>
      </c>
    </row>
    <row r="171" spans="1:2" x14ac:dyDescent="0.25">
      <c r="A171">
        <f ca="1">32657.3579904718*(((RANDBETWEEN(3800,4995))))</f>
        <v>131021320.25777271</v>
      </c>
      <c r="B171">
        <v>228083889.98313975</v>
      </c>
    </row>
    <row r="172" spans="1:2" x14ac:dyDescent="0.25">
      <c r="A172">
        <f ca="1">33269.5122958527*(((RANDBETWEEN(3800,4995))))</f>
        <v>138234823.58926788</v>
      </c>
      <c r="B172">
        <v>252118996.70285454</v>
      </c>
    </row>
    <row r="173" spans="1:2" x14ac:dyDescent="0.25">
      <c r="A173">
        <f ca="1">30855.7463026447*(((RANDBETWEEN(3800,4995))))</f>
        <v>118208364.08543184</v>
      </c>
      <c r="B173">
        <v>248842949.53813869</v>
      </c>
    </row>
    <row r="174" spans="1:2" x14ac:dyDescent="0.25">
      <c r="A174">
        <f ca="1">39280.0744127091*(((RANDBETWEEN(3800,4995))))</f>
        <v>175267692.02950799</v>
      </c>
      <c r="B174">
        <v>258725324.5653345</v>
      </c>
    </row>
    <row r="175" spans="1:2" x14ac:dyDescent="0.25">
      <c r="A175">
        <f ca="1">31706.1491777735*(((RANDBETWEEN(3800,4995))))</f>
        <v>156977144.57915643</v>
      </c>
      <c r="B175">
        <v>223285489.71615651</v>
      </c>
    </row>
    <row r="176" spans="1:2" x14ac:dyDescent="0.25">
      <c r="A176">
        <f ca="1">29473.1878340528*(((RANDBETWEEN(3800,4995))))</f>
        <v>122018997.63297845</v>
      </c>
      <c r="B176">
        <v>231724791.46067631</v>
      </c>
    </row>
    <row r="177" spans="1:2" x14ac:dyDescent="0.25">
      <c r="A177">
        <f ca="1">37465.705202126*(((RANDBETWEEN(3800,4995))))</f>
        <v>174365392.01069427</v>
      </c>
      <c r="B177">
        <v>247411934.46553653</v>
      </c>
    </row>
    <row r="178" spans="1:2" x14ac:dyDescent="0.25">
      <c r="A178">
        <f ca="1">28724.5310528842*(((RANDBETWEEN(3800,4995))))</f>
        <v>136498971.56330559</v>
      </c>
      <c r="B178">
        <v>247401338.58637089</v>
      </c>
    </row>
    <row r="179" spans="1:2" x14ac:dyDescent="0.25">
      <c r="A179">
        <f ca="1">39708.6653115488*(((RANDBETWEEN(3800,4995))))</f>
        <v>155300590.03346726</v>
      </c>
      <c r="B179">
        <v>207857821.03057158</v>
      </c>
    </row>
    <row r="180" spans="1:2" x14ac:dyDescent="0.25">
      <c r="A180">
        <f ca="1">31080.4421015183*(((RANDBETWEEN(3800,4995))))</f>
        <v>124228527.07976884</v>
      </c>
      <c r="B180">
        <v>235108422.19073758</v>
      </c>
    </row>
    <row r="181" spans="1:2" x14ac:dyDescent="0.25">
      <c r="A181">
        <f ca="1">31153.3341055285*(((RANDBETWEEN(3800,4995))))</f>
        <v>144831850.25660199</v>
      </c>
      <c r="B181">
        <v>217209490.45312065</v>
      </c>
    </row>
    <row r="182" spans="1:2" x14ac:dyDescent="0.25">
      <c r="A182">
        <f ca="1">34214.463666785*(((RANDBETWEEN(3800,4995))))</f>
        <v>143837605.25516424</v>
      </c>
      <c r="B182">
        <v>213222591.89745826</v>
      </c>
    </row>
    <row r="183" spans="1:2" x14ac:dyDescent="0.25">
      <c r="A183">
        <f ca="1">33809.3783289538*(((RANDBETWEEN(3800,4995))))</f>
        <v>156740277.93302995</v>
      </c>
      <c r="B183">
        <v>232480143.17968088</v>
      </c>
    </row>
    <row r="184" spans="1:2" x14ac:dyDescent="0.25">
      <c r="A184">
        <f ca="1">35978.6452442171*(((RANDBETWEEN(3800,4995))))</f>
        <v>154888067.7763547</v>
      </c>
      <c r="B184">
        <v>257878157.25636223</v>
      </c>
    </row>
    <row r="185" spans="1:2" x14ac:dyDescent="0.25">
      <c r="A185">
        <f ca="1">36334.0089844272*(((RANDBETWEEN(3800,4995))))</f>
        <v>172404872.63110709</v>
      </c>
      <c r="B185">
        <v>230089984.05452794</v>
      </c>
    </row>
    <row r="186" spans="1:2" x14ac:dyDescent="0.25">
      <c r="A186">
        <f ca="1">36376.4380078006*(((RANDBETWEEN(3800,4995))))</f>
        <v>139394510.44589201</v>
      </c>
      <c r="B186">
        <v>264824338.55304372</v>
      </c>
    </row>
    <row r="187" spans="1:2" x14ac:dyDescent="0.25">
      <c r="A187">
        <f ca="1">34855.2632517865*(((RANDBETWEEN(3800,4995))))</f>
        <v>144091658.28288522</v>
      </c>
      <c r="B187">
        <v>210490426.68847442</v>
      </c>
    </row>
    <row r="188" spans="1:2" x14ac:dyDescent="0.25">
      <c r="A188">
        <f ca="1">34500.3288997896*(((RANDBETWEEN(3800,4995))))</f>
        <v>142762360.98732927</v>
      </c>
      <c r="B188">
        <v>225165765.38284481</v>
      </c>
    </row>
    <row r="189" spans="1:2" x14ac:dyDescent="0.25">
      <c r="A189">
        <f ca="1">31309.3604614581*(((RANDBETWEEN(3800,4995))))</f>
        <v>122012577.71830213</v>
      </c>
      <c r="B189">
        <v>239799599.53666067</v>
      </c>
    </row>
    <row r="190" spans="1:2" x14ac:dyDescent="0.25">
      <c r="A190">
        <f ca="1">36847.7438555723*(((RANDBETWEEN(3800,4995))))</f>
        <v>159292796.68763918</v>
      </c>
      <c r="B190">
        <v>221369209.51913616</v>
      </c>
    </row>
    <row r="191" spans="1:2" x14ac:dyDescent="0.25">
      <c r="A191">
        <f ca="1">42665.5851012802*(((RANDBETWEEN(3800,4995))))</f>
        <v>189221869.92417765</v>
      </c>
      <c r="B191">
        <v>213559677.9140192</v>
      </c>
    </row>
    <row r="192" spans="1:2" x14ac:dyDescent="0.25">
      <c r="A192">
        <f ca="1">31278.8908941519*(((RANDBETWEEN(3800,4995))))</f>
        <v>125240679.14018428</v>
      </c>
      <c r="B192">
        <v>257654946.58649641</v>
      </c>
    </row>
    <row r="193" spans="1:2" x14ac:dyDescent="0.25">
      <c r="A193">
        <f ca="1">30155.3656868787*(((RANDBETWEEN(3800,4995))))</f>
        <v>117696392.2758877</v>
      </c>
      <c r="B193">
        <v>234775421.17604852</v>
      </c>
    </row>
    <row r="194" spans="1:2" x14ac:dyDescent="0.25">
      <c r="A194">
        <f ca="1">31945.4617529058*(((RANDBETWEEN(3800,4995))))</f>
        <v>129538847.40803301</v>
      </c>
      <c r="B194">
        <v>214226274.87565792</v>
      </c>
    </row>
    <row r="195" spans="1:2" x14ac:dyDescent="0.25">
      <c r="A195">
        <f ca="1">31707.5252166587*(((RANDBETWEEN(3800,4995))))</f>
        <v>146393643.92531329</v>
      </c>
      <c r="B195">
        <v>217100966.82469454</v>
      </c>
    </row>
    <row r="196" spans="1:2" x14ac:dyDescent="0.25">
      <c r="A196">
        <f ca="1">32041.1593247311*(((RANDBETWEEN(3800,4995))))</f>
        <v>153893688.23668346</v>
      </c>
      <c r="B196">
        <v>217801145.70954829</v>
      </c>
    </row>
    <row r="197" spans="1:2" x14ac:dyDescent="0.25">
      <c r="A197">
        <f ca="1">36050.9107579694*(((RANDBETWEEN(3800,4995))))</f>
        <v>168321702.32895911</v>
      </c>
      <c r="B197">
        <v>248572833.95807344</v>
      </c>
    </row>
    <row r="198" spans="1:2" x14ac:dyDescent="0.25">
      <c r="A198">
        <f ca="1">33569.9771010012*(((RANDBETWEEN(3800,4995))))</f>
        <v>162243699.32913896</v>
      </c>
      <c r="B198">
        <v>216261593.83792973</v>
      </c>
    </row>
    <row r="199" spans="1:2" x14ac:dyDescent="0.25">
      <c r="A199">
        <f ca="1">33349.2648046622*(((RANDBETWEEN(3800,4995))))</f>
        <v>143635283.51367989</v>
      </c>
      <c r="B199">
        <v>261382981.29249802</v>
      </c>
    </row>
    <row r="200" spans="1:2" x14ac:dyDescent="0.25">
      <c r="A200">
        <f ca="1">31690.3715652863*(((RANDBETWEEN(3800,4995))))</f>
        <v>128821360.41288885</v>
      </c>
      <c r="B200">
        <v>221687305.04473919</v>
      </c>
    </row>
    <row r="201" spans="1:2" x14ac:dyDescent="0.25">
      <c r="A201">
        <f ca="1">33251.9274607924*(((RANDBETWEEN(3800,4995))))</f>
        <v>159642503.73926446</v>
      </c>
      <c r="B201">
        <v>231466720.31479681</v>
      </c>
    </row>
    <row r="202" spans="1:2" x14ac:dyDescent="0.25">
      <c r="A202">
        <f ca="1">39551.6650036363*(((RANDBETWEEN(3800,4995))))</f>
        <v>161054379.89480698</v>
      </c>
      <c r="B202">
        <v>214280293.01071286</v>
      </c>
    </row>
    <row r="203" spans="1:2" x14ac:dyDescent="0.25">
      <c r="A203">
        <f ca="1">38515.6329181211*(((RANDBETWEEN(3800,4995))))</f>
        <v>159223626.48351243</v>
      </c>
      <c r="B203">
        <v>204932956.0833897</v>
      </c>
    </row>
    <row r="204" spans="1:2" x14ac:dyDescent="0.25">
      <c r="A204">
        <f ca="1">31262.3041879888*(((RANDBETWEEN(3800,4995))))</f>
        <v>127018741.91579863</v>
      </c>
      <c r="B204">
        <v>235934605.56576037</v>
      </c>
    </row>
    <row r="205" spans="1:2" x14ac:dyDescent="0.25">
      <c r="A205">
        <f ca="1">36448.7601940081*(((RANDBETWEEN(3800,4995))))</f>
        <v>138796878.81878269</v>
      </c>
      <c r="B205">
        <v>209106510.682421</v>
      </c>
    </row>
    <row r="206" spans="1:2" x14ac:dyDescent="0.25">
      <c r="A206">
        <f ca="1">31730.7623012817*(((RANDBETWEEN(3800,4995))))</f>
        <v>133745163.09990238</v>
      </c>
      <c r="B206">
        <v>261687477.00885627</v>
      </c>
    </row>
    <row r="207" spans="1:2" x14ac:dyDescent="0.25">
      <c r="A207">
        <f ca="1">31112.0082748423*(((RANDBETWEEN(3800,4995))))</f>
        <v>135897252.14451098</v>
      </c>
      <c r="B207">
        <v>232973449.31568834</v>
      </c>
    </row>
    <row r="208" spans="1:2" x14ac:dyDescent="0.25">
      <c r="A208">
        <f ca="1">40142.7431224279*(((RANDBETWEEN(3800,4995))))</f>
        <v>193688735.56571457</v>
      </c>
      <c r="B208">
        <v>258466574.97449657</v>
      </c>
    </row>
    <row r="209" spans="1:2" x14ac:dyDescent="0.25">
      <c r="A209">
        <f ca="1">31403.9261784568*(((RANDBETWEEN(3800,4995))))</f>
        <v>119868786.22316949</v>
      </c>
      <c r="B209">
        <v>231769903.01454169</v>
      </c>
    </row>
    <row r="210" spans="1:2" x14ac:dyDescent="0.25">
      <c r="A210">
        <f ca="1">35159.7692641155*(((RANDBETWEEN(3800,4995))))</f>
        <v>173618940.62620232</v>
      </c>
      <c r="B210">
        <v>215358086.54386234</v>
      </c>
    </row>
    <row r="211" spans="1:2" x14ac:dyDescent="0.25">
      <c r="A211">
        <f ca="1">34207.4039944987*(((RANDBETWEEN(3800,4995))))</f>
        <v>156054177.02290297</v>
      </c>
      <c r="B211">
        <v>264012256.67163545</v>
      </c>
    </row>
    <row r="212" spans="1:2" x14ac:dyDescent="0.25">
      <c r="A212">
        <f ca="1">29324.710827393*(((RANDBETWEEN(3800,4995))))</f>
        <v>135040293.36014473</v>
      </c>
      <c r="B212">
        <v>222239149.09514725</v>
      </c>
    </row>
    <row r="213" spans="1:2" x14ac:dyDescent="0.25">
      <c r="A213">
        <f ca="1">40039.8074176518*(((RANDBETWEEN(3800,4995))))</f>
        <v>169848863.06567913</v>
      </c>
      <c r="B213">
        <v>214537367.07091898</v>
      </c>
    </row>
    <row r="214" spans="1:2" x14ac:dyDescent="0.25">
      <c r="A214">
        <f ca="1">33111.9962830861*(((RANDBETWEEN(3800,4995))))</f>
        <v>142083576.05072236</v>
      </c>
      <c r="B214">
        <v>248725620.52755195</v>
      </c>
    </row>
    <row r="215" spans="1:2" x14ac:dyDescent="0.25">
      <c r="A215">
        <f ca="1">31524.2730570443*(((RANDBETWEEN(3800,4995))))</f>
        <v>127547208.78880127</v>
      </c>
      <c r="B215">
        <v>249000172.17583752</v>
      </c>
    </row>
    <row r="216" spans="1:2" x14ac:dyDescent="0.25">
      <c r="A216">
        <f ca="1">31499.3601144358*(((RANDBETWEEN(3800,4995))))</f>
        <v>130753843.83502316</v>
      </c>
      <c r="B216">
        <v>218913479.19865206</v>
      </c>
    </row>
    <row r="217" spans="1:2" x14ac:dyDescent="0.25">
      <c r="A217">
        <f ca="1">29252.0955196078*(((RANDBETWEEN(3800,4995))))</f>
        <v>127451380.17893115</v>
      </c>
      <c r="B217">
        <v>211228527.88930529</v>
      </c>
    </row>
    <row r="218" spans="1:2" x14ac:dyDescent="0.25">
      <c r="A218">
        <f ca="1">31544.6418615961*(((RANDBETWEEN(3800,4995))))</f>
        <v>134664076.10715368</v>
      </c>
      <c r="B218">
        <v>211535841.23297945</v>
      </c>
    </row>
    <row r="219" spans="1:2" x14ac:dyDescent="0.25">
      <c r="A219">
        <f ca="1">38542.8031016688*(((RANDBETWEEN(3800,4995))))</f>
        <v>159335948.02229902</v>
      </c>
      <c r="B219">
        <v>266137680.14114141</v>
      </c>
    </row>
    <row r="220" spans="1:2" x14ac:dyDescent="0.25">
      <c r="A220">
        <f ca="1">30647.4678165593*(((RANDBETWEEN(3800,4995))))</f>
        <v>149222520.79882702</v>
      </c>
      <c r="B220">
        <v>206447126.966066</v>
      </c>
    </row>
    <row r="221" spans="1:2" x14ac:dyDescent="0.25">
      <c r="A221">
        <f ca="1">40513.1434713458*(((RANDBETWEEN(3800,4995))))</f>
        <v>194949246.3841162</v>
      </c>
      <c r="B221">
        <v>263789220.55206507</v>
      </c>
    </row>
    <row r="222" spans="1:2" x14ac:dyDescent="0.25">
      <c r="A222">
        <f ca="1">32340.3910238161*(((RANDBETWEEN(3800,4995))))</f>
        <v>161249189.6447472</v>
      </c>
      <c r="B222">
        <v>261965208.86221734</v>
      </c>
    </row>
    <row r="223" spans="1:2" x14ac:dyDescent="0.25">
      <c r="A223">
        <f ca="1">31924.5390917846*(((RANDBETWEEN(3800,4995))))</f>
        <v>140372198.38657704</v>
      </c>
      <c r="B223">
        <v>240499901.5137338</v>
      </c>
    </row>
    <row r="224" spans="1:2" x14ac:dyDescent="0.25">
      <c r="A224">
        <f ca="1">35045.6830395238*(((RANDBETWEEN(3800,4995))))</f>
        <v>149294609.74837151</v>
      </c>
      <c r="B224">
        <v>224760756.33564293</v>
      </c>
    </row>
    <row r="225" spans="1:2" x14ac:dyDescent="0.25">
      <c r="A225">
        <f ca="1">32095.2371435193*(((RANDBETWEEN(3800,4995))))</f>
        <v>122218663.0425216</v>
      </c>
      <c r="B225">
        <v>244987624.73728496</v>
      </c>
    </row>
    <row r="226" spans="1:2" x14ac:dyDescent="0.25">
      <c r="A226">
        <f ca="1">28647.7387324536*(((RANDBETWEEN(3800,4995))))</f>
        <v>134415190.13267213</v>
      </c>
      <c r="B226">
        <v>209481085.0383099</v>
      </c>
    </row>
    <row r="227" spans="1:2" x14ac:dyDescent="0.25">
      <c r="A227">
        <f ca="1">33124.6028001217*(((RANDBETWEEN(3800,4995))))</f>
        <v>158832470.42658359</v>
      </c>
      <c r="B227">
        <v>204382452.11858094</v>
      </c>
    </row>
    <row r="228" spans="1:2" x14ac:dyDescent="0.25">
      <c r="A228">
        <f ca="1">31052.665093482*(((RANDBETWEEN(3800,4995))))</f>
        <v>124955924.33617163</v>
      </c>
      <c r="B228">
        <v>245569150.35434893</v>
      </c>
    </row>
    <row r="229" spans="1:2" x14ac:dyDescent="0.25">
      <c r="A229">
        <f ca="1">38520.3723352012*(((RANDBETWEEN(3800,4995))))</f>
        <v>161361839.71215779</v>
      </c>
      <c r="B229">
        <v>242987151.05520242</v>
      </c>
    </row>
    <row r="230" spans="1:2" x14ac:dyDescent="0.25">
      <c r="A230">
        <f ca="1">34035.1707016375*(((RANDBETWEEN(3800,4995))))</f>
        <v>162688115.95382729</v>
      </c>
      <c r="B230">
        <v>232959260.4405973</v>
      </c>
    </row>
    <row r="231" spans="1:2" x14ac:dyDescent="0.25">
      <c r="A231">
        <f ca="1">32577.9200363078*(((RANDBETWEEN(3800,4995))))</f>
        <v>137087887.51278338</v>
      </c>
      <c r="B231">
        <v>260971383.99919087</v>
      </c>
    </row>
    <row r="232" spans="1:2" x14ac:dyDescent="0.25">
      <c r="A232">
        <f ca="1">31622.715089996*(((RANDBETWEEN(3800,4995))))</f>
        <v>142491954.19552207</v>
      </c>
      <c r="B232">
        <v>222670227.22131139</v>
      </c>
    </row>
    <row r="233" spans="1:2" x14ac:dyDescent="0.25">
      <c r="A233">
        <f ca="1">30024.7620190791*(((RANDBETWEEN(3800,4995))))</f>
        <v>144749377.69398054</v>
      </c>
      <c r="B233">
        <v>232655706.61062574</v>
      </c>
    </row>
    <row r="234" spans="1:2" x14ac:dyDescent="0.25">
      <c r="A234">
        <f ca="1">32290.3786368881*(((RANDBETWEEN(3800,4995))))</f>
        <v>137137238.07086381</v>
      </c>
      <c r="B234">
        <v>222850817.53479666</v>
      </c>
    </row>
    <row r="235" spans="1:2" x14ac:dyDescent="0.25">
      <c r="A235">
        <f ca="1">34531.0331673618*(((RANDBETWEEN(3800,4995))))</f>
        <v>145168463.43558919</v>
      </c>
      <c r="B235">
        <v>237066320.02463681</v>
      </c>
    </row>
    <row r="236" spans="1:2" x14ac:dyDescent="0.25">
      <c r="A236">
        <f ca="1">31426.3451987136*(((RANDBETWEEN(3800,4995))))</f>
        <v>142361343.75017247</v>
      </c>
      <c r="B236">
        <v>253084448.17433694</v>
      </c>
    </row>
    <row r="237" spans="1:2" x14ac:dyDescent="0.25">
      <c r="A237">
        <f ca="1">39028.1854645779*(((RANDBETWEEN(3800,4995))))</f>
        <v>180895639.62831876</v>
      </c>
      <c r="B237">
        <v>234652008.42006323</v>
      </c>
    </row>
    <row r="238" spans="1:2" x14ac:dyDescent="0.25">
      <c r="A238">
        <f ca="1">31122.3340163764*(((RANDBETWEEN(3800,4995))))</f>
        <v>147675474.90770605</v>
      </c>
      <c r="B238">
        <v>260377462.88124102</v>
      </c>
    </row>
    <row r="239" spans="1:2" x14ac:dyDescent="0.25">
      <c r="A239">
        <f ca="1">33368.2062957505*(((RANDBETWEEN(3800,4995))))</f>
        <v>142916027.56469923</v>
      </c>
      <c r="B239">
        <v>256081371.07426167</v>
      </c>
    </row>
    <row r="240" spans="1:2" x14ac:dyDescent="0.25">
      <c r="A240">
        <f ca="1">37909.4222295904*(((RANDBETWEEN(3800,4995))))</f>
        <v>150879500.4737699</v>
      </c>
      <c r="B240">
        <v>227191089.10981488</v>
      </c>
    </row>
    <row r="241" spans="1:2" x14ac:dyDescent="0.25">
      <c r="A241">
        <f ca="1">41003.0004451712*(((RANDBETWEEN(3800,4995))))</f>
        <v>163724980.77756855</v>
      </c>
      <c r="B241">
        <v>252694014.98593962</v>
      </c>
    </row>
    <row r="242" spans="1:2" x14ac:dyDescent="0.25">
      <c r="A242">
        <f ca="1">33233.6619221546*(((RANDBETWEEN(3800,4995))))</f>
        <v>158956604.97366548</v>
      </c>
      <c r="B242">
        <v>248921702.70471406</v>
      </c>
    </row>
    <row r="243" spans="1:2" x14ac:dyDescent="0.25">
      <c r="A243">
        <f ca="1">30241.5556484459*(((RANDBETWEEN(3800,4995))))</f>
        <v>126954050.61217593</v>
      </c>
      <c r="B243">
        <v>213817400.49926224</v>
      </c>
    </row>
    <row r="244" spans="1:2" x14ac:dyDescent="0.25">
      <c r="A244">
        <f ca="1">36044.4537823057*(((RANDBETWEEN(3800,4995))))</f>
        <v>145799815.54942659</v>
      </c>
      <c r="B244">
        <v>266055225.31931728</v>
      </c>
    </row>
    <row r="245" spans="1:2" x14ac:dyDescent="0.25">
      <c r="A245">
        <f ca="1">32017.4737639784*(((RANDBETWEEN(3800,4995))))</f>
        <v>129958926.00798818</v>
      </c>
      <c r="B245">
        <v>229134687.08985573</v>
      </c>
    </row>
    <row r="246" spans="1:2" x14ac:dyDescent="0.25">
      <c r="A246">
        <f ca="1">32104.3189454323*(((RANDBETWEEN(3800,4995))))</f>
        <v>149959273.79411414</v>
      </c>
      <c r="B246">
        <v>239301311.86778516</v>
      </c>
    </row>
    <row r="247" spans="1:2" x14ac:dyDescent="0.25">
      <c r="A247">
        <f ca="1">35960.9035778367*(((RANDBETWEEN(3800,4995))))</f>
        <v>168297028.74427563</v>
      </c>
      <c r="B247">
        <v>205616820.48202711</v>
      </c>
    </row>
    <row r="248" spans="1:2" x14ac:dyDescent="0.25">
      <c r="A248">
        <f ca="1">40637.7647935465*(((RANDBETWEEN(3800,4995))))</f>
        <v>189209432.87875229</v>
      </c>
      <c r="B248">
        <v>243424021.53323591</v>
      </c>
    </row>
    <row r="249" spans="1:2" x14ac:dyDescent="0.25">
      <c r="A249">
        <f ca="1">40158.384160715*(((RANDBETWEEN(3800,4995))))</f>
        <v>168102996.09675291</v>
      </c>
      <c r="B249">
        <v>212291539.4232322</v>
      </c>
    </row>
    <row r="250" spans="1:2" x14ac:dyDescent="0.25">
      <c r="A250">
        <f ca="1">31483.5496433392*(((RANDBETWEEN(3800,4995))))</f>
        <v>128326948.3462504</v>
      </c>
      <c r="B250">
        <v>214719443.98182911</v>
      </c>
    </row>
    <row r="251" spans="1:2" x14ac:dyDescent="0.25">
      <c r="A251">
        <f ca="1">38205.9284220592*(((RANDBETWEEN(3800,4995))))</f>
        <v>181516365.93320319</v>
      </c>
      <c r="B251">
        <v>228843886.59054258</v>
      </c>
    </row>
    <row r="252" spans="1:2" x14ac:dyDescent="0.25">
      <c r="A252">
        <f ca="1">32257.4813203544*(((RANDBETWEEN(3800,4995))))</f>
        <v>157642311.21257189</v>
      </c>
      <c r="B252">
        <v>222377402.70980498</v>
      </c>
    </row>
    <row r="253" spans="1:2" x14ac:dyDescent="0.25">
      <c r="A253">
        <f ca="1">33340.5647200358*(((RANDBETWEEN(3800,4995))))</f>
        <v>147998766.79223904</v>
      </c>
      <c r="B253">
        <v>258253371.38003695</v>
      </c>
    </row>
    <row r="254" spans="1:2" x14ac:dyDescent="0.25">
      <c r="A254">
        <f ca="1">34493.7044311579*(((RANDBETWEEN(3800,4995))))</f>
        <v>165811237.2005758</v>
      </c>
      <c r="B254">
        <v>223215067.22632983</v>
      </c>
    </row>
    <row r="255" spans="1:2" x14ac:dyDescent="0.25">
      <c r="A255">
        <f ca="1">28170.2431021355*(((RANDBETWEEN(3800,4995))))</f>
        <v>133724144.00583732</v>
      </c>
      <c r="B255">
        <v>206212825.50878158</v>
      </c>
    </row>
    <row r="256" spans="1:2" x14ac:dyDescent="0.25">
      <c r="A256">
        <f ca="1">32414.870665741*(((RANDBETWEEN(3800,4995))))</f>
        <v>129918801.62828986</v>
      </c>
      <c r="B256">
        <v>252708743.6601516</v>
      </c>
    </row>
    <row r="257" spans="1:2" x14ac:dyDescent="0.25">
      <c r="A257">
        <f ca="1">40196.3221425615*(((RANDBETWEEN(3800,4995))))</f>
        <v>190651155.92216897</v>
      </c>
      <c r="B257">
        <v>215429209.71964929</v>
      </c>
    </row>
    <row r="258" spans="1:2" x14ac:dyDescent="0.25">
      <c r="A258">
        <f ca="1">39102.3660182694*(((RANDBETWEEN(3800,4995))))</f>
        <v>157152409.02742481</v>
      </c>
      <c r="B258">
        <v>241570693.14974597</v>
      </c>
    </row>
    <row r="259" spans="1:2" x14ac:dyDescent="0.25">
      <c r="A259">
        <f ca="1">39104.9078672333*(((RANDBETWEEN(3800,4995))))</f>
        <v>156145897.11386254</v>
      </c>
      <c r="B259">
        <v>220669925.49145371</v>
      </c>
    </row>
    <row r="260" spans="1:2" x14ac:dyDescent="0.25">
      <c r="A260">
        <f ca="1">42325.6140498637*(((RANDBETWEEN(3800,4995))))</f>
        <v>204898297.61539009</v>
      </c>
      <c r="B260">
        <v>229000142.6001969</v>
      </c>
    </row>
    <row r="261" spans="1:2" x14ac:dyDescent="0.25">
      <c r="A261">
        <f ca="1">34936.5245367564*(((RANDBETWEEN(3800,4995))))</f>
        <v>149109086.72287616</v>
      </c>
      <c r="B261">
        <v>247776422.14330128</v>
      </c>
    </row>
    <row r="262" spans="1:2" x14ac:dyDescent="0.25">
      <c r="A262">
        <f ca="1">36735.074152576*(((RANDBETWEEN(3800,4995))))</f>
        <v>181103915.57219961</v>
      </c>
      <c r="B262">
        <v>249284744.19494525</v>
      </c>
    </row>
    <row r="263" spans="1:2" x14ac:dyDescent="0.25">
      <c r="A263">
        <f ca="1">31752.9722827688*(((RANDBETWEEN(3800,4995))))</f>
        <v>131139775.52783506</v>
      </c>
      <c r="B263">
        <v>209450352.96424228</v>
      </c>
    </row>
    <row r="264" spans="1:2" x14ac:dyDescent="0.25">
      <c r="A264">
        <f ca="1">31708.1049648736*(((RANDBETWEEN(3800,4995))))</f>
        <v>142242558.87242314</v>
      </c>
      <c r="B264">
        <v>264506593.48172426</v>
      </c>
    </row>
    <row r="265" spans="1:2" x14ac:dyDescent="0.25">
      <c r="A265">
        <f ca="1">38429.499109566*(((RANDBETWEEN(3800,4995))))</f>
        <v>162672069.73079285</v>
      </c>
      <c r="B265">
        <v>239661936.34473208</v>
      </c>
    </row>
    <row r="266" spans="1:2" x14ac:dyDescent="0.25">
      <c r="A266">
        <f ca="1">34919.6748461483*(((RANDBETWEEN(3800,4995))))</f>
        <v>158500404.12666729</v>
      </c>
      <c r="B266">
        <v>242486947.25171119</v>
      </c>
    </row>
    <row r="267" spans="1:2" x14ac:dyDescent="0.25">
      <c r="A267">
        <f ca="1">32484.2658481122*(((RANDBETWEEN(3800,4995))))</f>
        <v>128865082.61946127</v>
      </c>
      <c r="B267">
        <v>227071167.98282757</v>
      </c>
    </row>
    <row r="268" spans="1:2" x14ac:dyDescent="0.25">
      <c r="A268">
        <f ca="1">32684.2223880137*(((RANDBETWEEN(3800,4995))))</f>
        <v>138123523.81174597</v>
      </c>
      <c r="B268">
        <v>260607874.61530018</v>
      </c>
    </row>
    <row r="269" spans="1:2" x14ac:dyDescent="0.25">
      <c r="A269">
        <f ca="1">27096.1695775174*(((RANDBETWEEN(3800,4995))))</f>
        <v>133773789.20420317</v>
      </c>
      <c r="B269">
        <v>257760945.84992921</v>
      </c>
    </row>
    <row r="270" spans="1:2" x14ac:dyDescent="0.25">
      <c r="A270">
        <f ca="1">34202.3804773665*(((RANDBETWEEN(3800,4995))))</f>
        <v>169404390.50439641</v>
      </c>
      <c r="B270">
        <v>223355571.70021236</v>
      </c>
    </row>
    <row r="271" spans="1:2" x14ac:dyDescent="0.25">
      <c r="A271">
        <f ca="1">32938.3969712249*(((RANDBETWEEN(3800,4995))))</f>
        <v>150264966.98272783</v>
      </c>
      <c r="B271">
        <v>231390384.22320083</v>
      </c>
    </row>
    <row r="272" spans="1:2" x14ac:dyDescent="0.25">
      <c r="A272">
        <f ca="1">31527.6554504765*(((RANDBETWEEN(3800,4995))))</f>
        <v>128538251.27159268</v>
      </c>
      <c r="B272">
        <v>252332171.55560935</v>
      </c>
    </row>
    <row r="273" spans="1:2" x14ac:dyDescent="0.25">
      <c r="A273">
        <f ca="1">29843.1057946154*(((RANDBETWEEN(3800,4995))))</f>
        <v>123311713.14335077</v>
      </c>
      <c r="B273">
        <v>222156807.78821129</v>
      </c>
    </row>
    <row r="274" spans="1:2" x14ac:dyDescent="0.25">
      <c r="A274">
        <f ca="1">31560.2344613019*(((RANDBETWEEN(3800,4995))))</f>
        <v>154645148.86037949</v>
      </c>
      <c r="B274">
        <v>227708505.66506201</v>
      </c>
    </row>
    <row r="275" spans="1:2" x14ac:dyDescent="0.25">
      <c r="A275">
        <f ca="1">31560.6446678751*(((RANDBETWEEN(3800,4995))))</f>
        <v>139939898.45735815</v>
      </c>
      <c r="B275">
        <v>224405361.35634476</v>
      </c>
    </row>
    <row r="276" spans="1:2" x14ac:dyDescent="0.25">
      <c r="A276">
        <f ca="1">34582.7233115782*(((RANDBETWEEN(3800,4995))))</f>
        <v>140924597.49468133</v>
      </c>
      <c r="B276">
        <v>260218879.60692358</v>
      </c>
    </row>
    <row r="277" spans="1:2" x14ac:dyDescent="0.25">
      <c r="A277">
        <f ca="1">40285.1521245933*(((RANDBETWEEN(3800,4995))))</f>
        <v>187164816.77086061</v>
      </c>
      <c r="B277">
        <v>224257709.39412266</v>
      </c>
    </row>
    <row r="278" spans="1:2" x14ac:dyDescent="0.25">
      <c r="A278">
        <f ca="1">29392.4987917804*(((RANDBETWEEN(3800,4995))))</f>
        <v>123272139.93272707</v>
      </c>
      <c r="B278">
        <v>220108400.60598475</v>
      </c>
    </row>
    <row r="279" spans="1:2" x14ac:dyDescent="0.25">
      <c r="A279">
        <f ca="1">38530.3336801648*(((RANDBETWEEN(3800,4995))))</f>
        <v>173848865.56490341</v>
      </c>
      <c r="B279">
        <v>254731477.21904421</v>
      </c>
    </row>
    <row r="280" spans="1:2" x14ac:dyDescent="0.25">
      <c r="A280">
        <f ca="1">32091.2386111773*(((RANDBETWEEN(3800,4995))))</f>
        <v>132857727.85027397</v>
      </c>
      <c r="B280">
        <v>210226703.50152999</v>
      </c>
    </row>
    <row r="281" spans="1:2" x14ac:dyDescent="0.25">
      <c r="A281">
        <f ca="1">34239.0651194211*(((RANDBETWEEN(3800,4995))))</f>
        <v>154486661.81882796</v>
      </c>
      <c r="B281">
        <v>249776500.27240062</v>
      </c>
    </row>
    <row r="282" spans="1:2" x14ac:dyDescent="0.25">
      <c r="A282">
        <f ca="1">32616.1597685531*(((RANDBETWEEN(3800,4995))))</f>
        <v>135128749.92111546</v>
      </c>
      <c r="B282">
        <v>233628137.62549478</v>
      </c>
    </row>
    <row r="283" spans="1:2" x14ac:dyDescent="0.25">
      <c r="A283">
        <f ca="1">32336.9751372098*(((RANDBETWEEN(3800,4995))))</f>
        <v>151725087.34378821</v>
      </c>
      <c r="B283">
        <v>218090314.27176666</v>
      </c>
    </row>
    <row r="284" spans="1:2" x14ac:dyDescent="0.25">
      <c r="A284">
        <f ca="1">37579.4865568515*(((RANDBETWEEN(3800,4995))))</f>
        <v>181396181.60992196</v>
      </c>
      <c r="B284">
        <v>209805265.79135948</v>
      </c>
    </row>
    <row r="285" spans="1:2" x14ac:dyDescent="0.25">
      <c r="A285">
        <f ca="1">36611.0642959921*(((RANDBETWEEN(3800,4995))))</f>
        <v>164969455.71774048</v>
      </c>
      <c r="B285">
        <v>232628603.01988953</v>
      </c>
    </row>
    <row r="286" spans="1:2" x14ac:dyDescent="0.25">
      <c r="A286">
        <f ca="1">31848.3089492388*(((RANDBETWEEN(3800,4995))))</f>
        <v>150228473.31355932</v>
      </c>
      <c r="B286">
        <v>258657892.94690868</v>
      </c>
    </row>
    <row r="287" spans="1:2" x14ac:dyDescent="0.25">
      <c r="A287">
        <f ca="1">39688.7294271167*(((RANDBETWEEN(3800,4995))))</f>
        <v>167089550.88816121</v>
      </c>
      <c r="B287">
        <v>230585207.31830329</v>
      </c>
    </row>
    <row r="288" spans="1:2" x14ac:dyDescent="0.25">
      <c r="A288">
        <f ca="1">34945.5646868504*(((RANDBETWEEN(3800,4995))))</f>
        <v>147505228.54319572</v>
      </c>
      <c r="B288">
        <v>237538240.24602562</v>
      </c>
    </row>
    <row r="289" spans="1:2" x14ac:dyDescent="0.25">
      <c r="A289">
        <f ca="1">29638.3766489594*(((RANDBETWEEN(3800,4995))))</f>
        <v>137077492.00143725</v>
      </c>
      <c r="B289">
        <v>253696436.95006549</v>
      </c>
    </row>
    <row r="290" spans="1:2" x14ac:dyDescent="0.25">
      <c r="A290">
        <f ca="1">33877.8900104067*(((RANDBETWEEN(3800,4995))))</f>
        <v>167085753.53132567</v>
      </c>
      <c r="B290">
        <v>260929958.11220902</v>
      </c>
    </row>
    <row r="291" spans="1:2" x14ac:dyDescent="0.25">
      <c r="A291">
        <f ca="1">29559.5439900197*(((RANDBETWEEN(3800,4995))))</f>
        <v>125716740.58955388</v>
      </c>
      <c r="B291">
        <v>232290193.30168873</v>
      </c>
    </row>
    <row r="292" spans="1:2" x14ac:dyDescent="0.25">
      <c r="A292">
        <f ca="1">32138.274506391*(((RANDBETWEEN(3800,4995))))</f>
        <v>125339270.57492475</v>
      </c>
      <c r="B292">
        <v>240942576.48979506</v>
      </c>
    </row>
    <row r="293" spans="1:2" x14ac:dyDescent="0.25">
      <c r="A293">
        <f ca="1">32209.1317366005*(((RANDBETWEEN(3800,4995))))</f>
        <v>135020680.23982936</v>
      </c>
      <c r="B293">
        <v>213922109.61146772</v>
      </c>
    </row>
    <row r="294" spans="1:2" x14ac:dyDescent="0.25">
      <c r="A294">
        <f ca="1">28389.8714889093*(((RANDBETWEEN(3800,4995))))</f>
        <v>119407799.4823526</v>
      </c>
      <c r="B294">
        <v>221830513.1566819</v>
      </c>
    </row>
    <row r="295" spans="1:2" x14ac:dyDescent="0.25">
      <c r="A295">
        <f ca="1">30674.4950298352*(((RANDBETWEEN(3800,4995))))</f>
        <v>120489416.47719249</v>
      </c>
      <c r="B295">
        <v>221661021.90409857</v>
      </c>
    </row>
    <row r="296" spans="1:2" x14ac:dyDescent="0.25">
      <c r="A296">
        <f ca="1">35166.1161849566*(((RANDBETWEEN(3800,4995))))</f>
        <v>174001942.88316536</v>
      </c>
      <c r="B296">
        <v>238083755.96245876</v>
      </c>
    </row>
    <row r="297" spans="1:2" x14ac:dyDescent="0.25">
      <c r="A297">
        <f ca="1">41015.1076709735*(((RANDBETWEEN(3800,4995))))</f>
        <v>196380335.5286212</v>
      </c>
      <c r="B297">
        <v>234366063.61443847</v>
      </c>
    </row>
    <row r="298" spans="1:2" x14ac:dyDescent="0.25">
      <c r="A298">
        <f ca="1">30618.5551442034*(((RANDBETWEEN(3800,4995))))</f>
        <v>143784734.95717922</v>
      </c>
      <c r="B298">
        <v>248682727.66273293</v>
      </c>
    </row>
    <row r="299" spans="1:2" x14ac:dyDescent="0.25">
      <c r="A299">
        <f ca="1">32312.3304546993*(((RANDBETWEEN(3800,4995))))</f>
        <v>152223388.77208823</v>
      </c>
      <c r="B299">
        <v>256914301.92464179</v>
      </c>
    </row>
    <row r="300" spans="1:2" x14ac:dyDescent="0.25">
      <c r="A300">
        <f ca="1">41404.7632359072*(((RANDBETWEEN(3800,4995))))</f>
        <v>203214577.96183258</v>
      </c>
      <c r="B300">
        <v>235325034.27676082</v>
      </c>
    </row>
    <row r="301" spans="1:2" x14ac:dyDescent="0.25">
      <c r="A301">
        <f ca="1">33232.2659488747*(((RANDBETWEEN(3800,4995))))</f>
        <v>144826215.00519586</v>
      </c>
      <c r="B301">
        <v>219579375.98701358</v>
      </c>
    </row>
    <row r="302" spans="1:2" x14ac:dyDescent="0.25">
      <c r="A302">
        <f ca="1">32373.1419876211*(((RANDBETWEEN(3800,4995))))</f>
        <v>134898882.66241711</v>
      </c>
      <c r="B302">
        <v>247801845.87096336</v>
      </c>
    </row>
    <row r="303" spans="1:2" x14ac:dyDescent="0.25">
      <c r="A303">
        <f ca="1">29264.8911802143*(((RANDBETWEEN(3800,4995))))</f>
        <v>117791187.0003625</v>
      </c>
      <c r="B303">
        <v>261974134.21177262</v>
      </c>
    </row>
    <row r="304" spans="1:2" x14ac:dyDescent="0.25">
      <c r="A304">
        <f ca="1">30864.8043556661*(((RANDBETWEEN(3800,4995))))</f>
        <v>134694006.20812681</v>
      </c>
      <c r="B304">
        <v>210232952.19865954</v>
      </c>
    </row>
    <row r="305" spans="1:2" x14ac:dyDescent="0.25">
      <c r="A305">
        <f ca="1">31886.0633664774*(((RANDBETWEEN(3800,4995))))</f>
        <v>155412672.84821075</v>
      </c>
      <c r="B305">
        <v>229837364.58240151</v>
      </c>
    </row>
    <row r="306" spans="1:2" x14ac:dyDescent="0.25">
      <c r="A306">
        <f ca="1">32652.2166323026*(((RANDBETWEEN(3800,4995))))</f>
        <v>130641518.74584281</v>
      </c>
      <c r="B306">
        <v>204483344.813609</v>
      </c>
    </row>
    <row r="307" spans="1:2" x14ac:dyDescent="0.25">
      <c r="A307">
        <f ca="1">28909.6389985786*(((RANDBETWEEN(3800,4995))))</f>
        <v>117893507.83620355</v>
      </c>
      <c r="B307">
        <v>221576651.79162905</v>
      </c>
    </row>
    <row r="308" spans="1:2" x14ac:dyDescent="0.25">
      <c r="A308">
        <f ca="1">38466.4850874677*(((RANDBETWEEN(3800,4995))))</f>
        <v>155019934.90249464</v>
      </c>
      <c r="B308">
        <v>227964679.41640818</v>
      </c>
    </row>
    <row r="309" spans="1:2" x14ac:dyDescent="0.25">
      <c r="A309">
        <f ca="1">29750.7534846689*(((RANDBETWEEN(3800,4995))))</f>
        <v>145034923.23776075</v>
      </c>
      <c r="B309">
        <v>241868311.43883869</v>
      </c>
    </row>
    <row r="310" spans="1:2" x14ac:dyDescent="0.25">
      <c r="A310">
        <f ca="1">34166.8743780181*(((RANDBETWEEN(3800,4995))))</f>
        <v>144047542.37772447</v>
      </c>
      <c r="B310">
        <v>249024789.85266954</v>
      </c>
    </row>
    <row r="311" spans="1:2" x14ac:dyDescent="0.25">
      <c r="A311">
        <f ca="1">28666.2773342808*(((RANDBETWEEN(3800,4995))))</f>
        <v>113690455.9077578</v>
      </c>
      <c r="B311">
        <v>232177463.2549575</v>
      </c>
    </row>
    <row r="312" spans="1:2" x14ac:dyDescent="0.25">
      <c r="A312">
        <f ca="1">30534.803599458*(((RANDBETWEEN(3800,4995))))</f>
        <v>132734791.24684389</v>
      </c>
      <c r="B312">
        <v>236045832.90446645</v>
      </c>
    </row>
    <row r="313" spans="1:2" x14ac:dyDescent="0.25">
      <c r="A313">
        <f ca="1">28324.7985405525*(((RANDBETWEEN(3800,4995))))</f>
        <v>138819837.647248</v>
      </c>
      <c r="B313">
        <v>242807540.24385789</v>
      </c>
    </row>
    <row r="314" spans="1:2" x14ac:dyDescent="0.25">
      <c r="A314">
        <f ca="1">31212.0225683886*(((RANDBETWEEN(3800,4995))))</f>
        <v>150004980.4636755</v>
      </c>
      <c r="B314">
        <v>211023147.26020098</v>
      </c>
    </row>
    <row r="315" spans="1:2" x14ac:dyDescent="0.25">
      <c r="A315">
        <f ca="1">31948.2345222715*(((RANDBETWEEN(3800,4995))))</f>
        <v>151818010.44983432</v>
      </c>
      <c r="B315">
        <v>259678408.04401916</v>
      </c>
    </row>
    <row r="316" spans="1:2" x14ac:dyDescent="0.25">
      <c r="A316">
        <f ca="1">37867.6627562957*(((RANDBETWEEN(3800,4995))))</f>
        <v>166769186.77872646</v>
      </c>
      <c r="B316">
        <v>249310456.21278647</v>
      </c>
    </row>
    <row r="317" spans="1:2" x14ac:dyDescent="0.25">
      <c r="A317">
        <f ca="1">31298.5632674642*(((RANDBETWEEN(3800,4995))))</f>
        <v>135147196.18891054</v>
      </c>
      <c r="B317">
        <v>210534387.40891311</v>
      </c>
    </row>
    <row r="318" spans="1:2" x14ac:dyDescent="0.25">
      <c r="A318">
        <f ca="1">36468.2100511637*(((RANDBETWEEN(3800,4995))))</f>
        <v>164070477.02018592</v>
      </c>
      <c r="B318">
        <v>258869747.14707476</v>
      </c>
    </row>
    <row r="319" spans="1:2" x14ac:dyDescent="0.25">
      <c r="A319">
        <f ca="1">31645.8541395571*(((RANDBETWEEN(3800,4995))))</f>
        <v>127374562.91171713</v>
      </c>
      <c r="B319">
        <v>266427622.61346185</v>
      </c>
    </row>
    <row r="320" spans="1:2" x14ac:dyDescent="0.25">
      <c r="A320">
        <f ca="1">37611.2093587306*(((RANDBETWEEN(3800,4995))))</f>
        <v>153717012.64913204</v>
      </c>
      <c r="B320">
        <v>228133026.7939027</v>
      </c>
    </row>
    <row r="321" spans="1:2" x14ac:dyDescent="0.25">
      <c r="A321">
        <f ca="1">31917.3320615817*(((RANDBETWEEN(3800,4995))))</f>
        <v>146021794.18173611</v>
      </c>
      <c r="B321">
        <v>243888900.03348675</v>
      </c>
    </row>
    <row r="322" spans="1:2" x14ac:dyDescent="0.25">
      <c r="A322">
        <f ca="1">37865.7266531809*(((RANDBETWEEN(3800,4995))))</f>
        <v>185239134.78736117</v>
      </c>
      <c r="B322">
        <v>252554242.39993334</v>
      </c>
    </row>
    <row r="323" spans="1:2" x14ac:dyDescent="0.25">
      <c r="A323">
        <f ca="1">35570.4366069298*(((RANDBETWEEN(3800,4995))))</f>
        <v>172160913.17754015</v>
      </c>
      <c r="B323">
        <v>225077777.32743448</v>
      </c>
    </row>
    <row r="324" spans="1:2" x14ac:dyDescent="0.25">
      <c r="A324">
        <f ca="1">32468.3020335763*(((RANDBETWEEN(3800,4995))))</f>
        <v>151659438.79883489</v>
      </c>
      <c r="B324">
        <v>256746635.67445475</v>
      </c>
    </row>
    <row r="325" spans="1:2" x14ac:dyDescent="0.25">
      <c r="A325">
        <f ca="1">38861.8285477254*(((RANDBETWEEN(3800,4995))))</f>
        <v>180007989.83306399</v>
      </c>
      <c r="B325">
        <v>251658775.39561224</v>
      </c>
    </row>
    <row r="326" spans="1:2" x14ac:dyDescent="0.25">
      <c r="A326">
        <f ca="1">30856.3524209135*(((RANDBETWEEN(3800,4995))))</f>
        <v>122438006.40618469</v>
      </c>
      <c r="B326">
        <v>250866458.06080976</v>
      </c>
    </row>
    <row r="327" spans="1:2" x14ac:dyDescent="0.25">
      <c r="A327">
        <f ca="1">30922.4966159401*(((RANDBETWEEN(3800,4995))))</f>
        <v>123442606.49083272</v>
      </c>
      <c r="B327">
        <v>209600223.72195965</v>
      </c>
    </row>
    <row r="328" spans="1:2" x14ac:dyDescent="0.25">
      <c r="A328">
        <f ca="1">37815.9924840668*(((RANDBETWEEN(3800,4995))))</f>
        <v>144419275.29665107</v>
      </c>
      <c r="B328">
        <v>254998685.83728719</v>
      </c>
    </row>
    <row r="329" spans="1:2" x14ac:dyDescent="0.25">
      <c r="A329">
        <f ca="1">38948.2886438641*(((RANDBETWEEN(3800,4995))))</f>
        <v>173280936.17655125</v>
      </c>
      <c r="B329">
        <v>215964414.70425978</v>
      </c>
    </row>
    <row r="330" spans="1:2" x14ac:dyDescent="0.25">
      <c r="A330">
        <f ca="1">31850.452783532*(((RANDBETWEEN(3800,4995))))</f>
        <v>146894288.2376498</v>
      </c>
      <c r="B330">
        <v>234629132.02030247</v>
      </c>
    </row>
    <row r="331" spans="1:2" x14ac:dyDescent="0.25">
      <c r="A331">
        <f ca="1">32373.8447506027*(((RANDBETWEEN(3800,4995))))</f>
        <v>136229138.71053609</v>
      </c>
      <c r="B331">
        <v>215402833.22010994</v>
      </c>
    </row>
    <row r="332" spans="1:2" x14ac:dyDescent="0.25">
      <c r="A332">
        <f ca="1">34037.6479126243*(((RANDBETWEEN(3800,4995))))</f>
        <v>139962808.21671093</v>
      </c>
      <c r="B332">
        <v>218733909.11729506</v>
      </c>
    </row>
    <row r="333" spans="1:2" x14ac:dyDescent="0.25">
      <c r="A333">
        <f ca="1">31251.9627149248*(((RANDBETWEEN(3800,4995))))</f>
        <v>132852093.50114527</v>
      </c>
      <c r="B333">
        <v>211764061.29237047</v>
      </c>
    </row>
    <row r="334" spans="1:2" x14ac:dyDescent="0.25">
      <c r="A334">
        <f ca="1">31841.2934914339*(((RANDBETWEEN(3800,4995))))</f>
        <v>157168624.6737178</v>
      </c>
      <c r="B334">
        <v>244659765.26217383</v>
      </c>
    </row>
    <row r="335" spans="1:2" x14ac:dyDescent="0.25">
      <c r="A335">
        <f ca="1">39708.4776210106*(((RANDBETWEEN(3800,4995))))</f>
        <v>162487090.42517546</v>
      </c>
      <c r="B335">
        <v>267673701.01433593</v>
      </c>
    </row>
    <row r="336" spans="1:2" x14ac:dyDescent="0.25">
      <c r="A336">
        <f ca="1">33287.0757879431*(((RANDBETWEEN(3800,4995))))</f>
        <v>160343844.07052183</v>
      </c>
      <c r="B336">
        <v>263829555.40978667</v>
      </c>
    </row>
    <row r="337" spans="1:2" x14ac:dyDescent="0.25">
      <c r="A337">
        <f ca="1">35657.8241013149*(((RANDBETWEEN(3800,4995))))</f>
        <v>154184431.41408569</v>
      </c>
      <c r="B337">
        <v>249411502.12340048</v>
      </c>
    </row>
    <row r="338" spans="1:2" x14ac:dyDescent="0.25">
      <c r="A338">
        <f ca="1">29528.0836603025*(((RANDBETWEEN(3800,4995))))</f>
        <v>127325096.74322426</v>
      </c>
      <c r="B338">
        <v>222163421.26704806</v>
      </c>
    </row>
    <row r="339" spans="1:2" x14ac:dyDescent="0.25">
      <c r="A339">
        <f ca="1">31776.8355930153*(((RANDBETWEEN(3800,4995))))</f>
        <v>154880296.68035641</v>
      </c>
      <c r="B339">
        <v>235636613.51854625</v>
      </c>
    </row>
    <row r="340" spans="1:2" x14ac:dyDescent="0.25">
      <c r="A340">
        <f ca="1">37306.9202001503*(((RANDBETWEEN(3800,4995))))</f>
        <v>151204947.57120919</v>
      </c>
      <c r="B340">
        <v>206028721.70240673</v>
      </c>
    </row>
    <row r="341" spans="1:2" x14ac:dyDescent="0.25">
      <c r="A341">
        <f ca="1">37578.2721448031*(((RANDBETWEEN(3800,4995))))</f>
        <v>159068825.98895159</v>
      </c>
      <c r="B341">
        <v>243307150.31314105</v>
      </c>
    </row>
    <row r="342" spans="1:2" x14ac:dyDescent="0.25">
      <c r="A342">
        <f ca="1">32947.5720392701*(((RANDBETWEEN(3800,4995))))</f>
        <v>158972035.08947834</v>
      </c>
      <c r="B342">
        <v>238113703.89812291</v>
      </c>
    </row>
    <row r="343" spans="1:2" x14ac:dyDescent="0.25">
      <c r="A343">
        <f ca="1">31939.5448403755*(((RANDBETWEEN(3800,4995))))</f>
        <v>122647852.18704203</v>
      </c>
      <c r="B343">
        <v>220540521.09417537</v>
      </c>
    </row>
    <row r="344" spans="1:2" x14ac:dyDescent="0.25">
      <c r="A344">
        <f ca="1">31216.2892459447*(((RANDBETWEEN(3800,4995))))</f>
        <v>139661678.08635667</v>
      </c>
      <c r="B344">
        <v>236112289.50167564</v>
      </c>
    </row>
    <row r="345" spans="1:2" x14ac:dyDescent="0.25">
      <c r="A345">
        <f ca="1">29087.9068178002*(((RANDBETWEEN(3800,4995))))</f>
        <v>126183339.77561717</v>
      </c>
      <c r="B345">
        <v>209281701.48287249</v>
      </c>
    </row>
    <row r="346" spans="1:2" x14ac:dyDescent="0.25">
      <c r="A346">
        <f ca="1">38497.7073271509*(((RANDBETWEEN(3800,4995))))</f>
        <v>166733570.43389037</v>
      </c>
      <c r="B346">
        <v>237420214.29142156</v>
      </c>
    </row>
    <row r="347" spans="1:2" x14ac:dyDescent="0.25">
      <c r="A347">
        <f ca="1">41129.8869763711*(((RANDBETWEEN(3800,4995))))</f>
        <v>180272294.61743459</v>
      </c>
      <c r="B347">
        <v>217419776.16684616</v>
      </c>
    </row>
    <row r="348" spans="1:2" x14ac:dyDescent="0.25">
      <c r="A348">
        <f ca="1">38809.3890513062*(((RANDBETWEEN(3800,4995))))</f>
        <v>148445913.12124634</v>
      </c>
      <c r="B348">
        <v>267476280.44598436</v>
      </c>
    </row>
    <row r="349" spans="1:2" x14ac:dyDescent="0.25">
      <c r="A349">
        <f ca="1">28293.4807884612*(((RANDBETWEEN(3800,4995))))</f>
        <v>121548793.46722953</v>
      </c>
      <c r="B349">
        <v>255893416.71522048</v>
      </c>
    </row>
    <row r="350" spans="1:2" x14ac:dyDescent="0.25">
      <c r="A350">
        <f ca="1">33183.9840827678*(((RANDBETWEEN(3800,4995))))</f>
        <v>161738738.41941011</v>
      </c>
      <c r="B350">
        <v>212912355.44384554</v>
      </c>
    </row>
    <row r="351" spans="1:2" x14ac:dyDescent="0.25">
      <c r="A351">
        <f ca="1">34169.7798721565*(((RANDBETWEEN(3800,4995))))</f>
        <v>146930053.45027316</v>
      </c>
      <c r="B351">
        <v>228053806.18269116</v>
      </c>
    </row>
    <row r="352" spans="1:2" x14ac:dyDescent="0.25">
      <c r="A352">
        <f ca="1">34693.54391602*(((RANDBETWEEN(3800,4995))))</f>
        <v>165488204.47941577</v>
      </c>
      <c r="B352">
        <v>253278354.70457488</v>
      </c>
    </row>
    <row r="353" spans="1:2" x14ac:dyDescent="0.25">
      <c r="A353">
        <f ca="1">29970.7318579144*(((RANDBETWEEN(3800,4995))))</f>
        <v>130462595.7775013</v>
      </c>
      <c r="B353">
        <v>259680583.12254629</v>
      </c>
    </row>
    <row r="354" spans="1:2" x14ac:dyDescent="0.25">
      <c r="A354">
        <f ca="1">38778.7689440947*(((RANDBETWEEN(3800,4995))))</f>
        <v>164577095.39873803</v>
      </c>
      <c r="B354">
        <v>212027764.44993576</v>
      </c>
    </row>
    <row r="355" spans="1:2" x14ac:dyDescent="0.25">
      <c r="A355">
        <f ca="1">31469.2701254093*(((RANDBETWEEN(3800,4995))))</f>
        <v>131887711.09559022</v>
      </c>
      <c r="B355">
        <v>265763113.04883343</v>
      </c>
    </row>
    <row r="356" spans="1:2" x14ac:dyDescent="0.25">
      <c r="A356">
        <f ca="1">33345.9284709034*(((RANDBETWEEN(3800,4995))))</f>
        <v>152724352.39673778</v>
      </c>
      <c r="B356">
        <v>247347578.19627953</v>
      </c>
    </row>
    <row r="357" spans="1:2" x14ac:dyDescent="0.25">
      <c r="A357">
        <f ca="1">34917.3015629359*(((RANDBETWEEN(3800,4995))))</f>
        <v>160864008.3004458</v>
      </c>
      <c r="B357">
        <v>257893158.47775126</v>
      </c>
    </row>
    <row r="358" spans="1:2" x14ac:dyDescent="0.25">
      <c r="A358">
        <f ca="1">38838.2203277661*(((RANDBETWEEN(3800,4995))))</f>
        <v>187355574.86114374</v>
      </c>
      <c r="B358">
        <v>254594937.39883423</v>
      </c>
    </row>
    <row r="359" spans="1:2" x14ac:dyDescent="0.25">
      <c r="A359">
        <f ca="1">39611.9393139224*(((RANDBETWEEN(3800,4995))))</f>
        <v>184552025.26356438</v>
      </c>
      <c r="B359">
        <v>211334998.64891231</v>
      </c>
    </row>
    <row r="360" spans="1:2" x14ac:dyDescent="0.25">
      <c r="A360">
        <f ca="1">33822.9953194904*(((RANDBETWEEN(3800,4995))))</f>
        <v>140602191.54312149</v>
      </c>
      <c r="B360">
        <v>239750537.17603999</v>
      </c>
    </row>
    <row r="361" spans="1:2" x14ac:dyDescent="0.25">
      <c r="A361">
        <f ca="1">36318.0979428594*(((RANDBETWEEN(3800,4995))))</f>
        <v>170804014.62526795</v>
      </c>
      <c r="B361">
        <v>256205106.08333281</v>
      </c>
    </row>
    <row r="362" spans="1:2" x14ac:dyDescent="0.25">
      <c r="A362">
        <f ca="1">33767.1590773365*(((RANDBETWEEN(3800,4995))))</f>
        <v>147900156.75873384</v>
      </c>
      <c r="B362">
        <v>240340549.05399066</v>
      </c>
    </row>
    <row r="363" spans="1:2" x14ac:dyDescent="0.25">
      <c r="A363">
        <f ca="1">34185.4403659376*(((RANDBETWEEN(3800,4995))))</f>
        <v>153766110.76598716</v>
      </c>
      <c r="B363">
        <v>245908322.94254196</v>
      </c>
    </row>
    <row r="364" spans="1:2" x14ac:dyDescent="0.25">
      <c r="A364">
        <f ca="1">33246.1333130509*(((RANDBETWEEN(3800,4995))))</f>
        <v>138503391.38217011</v>
      </c>
      <c r="B364">
        <v>241113854.45696211</v>
      </c>
    </row>
    <row r="365" spans="1:2" x14ac:dyDescent="0.25">
      <c r="A365">
        <f ca="1">31029.1974680993*(((RANDBETWEEN(3800,4995))))</f>
        <v>130726008.93310228</v>
      </c>
      <c r="B365">
        <v>252338871.33443338</v>
      </c>
    </row>
    <row r="366" spans="1:2" x14ac:dyDescent="0.25">
      <c r="A366">
        <f ca="1">32290.0439382988*(((RANDBETWEEN(3800,4995))))</f>
        <v>150665345.01610228</v>
      </c>
      <c r="B366">
        <v>265309302.60251367</v>
      </c>
    </row>
    <row r="367" spans="1:2" x14ac:dyDescent="0.25">
      <c r="A367">
        <f ca="1">37141.2144999097*(((RANDBETWEEN(3800,4995))))</f>
        <v>154433169.89062461</v>
      </c>
      <c r="B367">
        <v>267566518.85114759</v>
      </c>
    </row>
    <row r="368" spans="1:2" x14ac:dyDescent="0.25">
      <c r="A368">
        <f ca="1">34804.3760607418*(((RANDBETWEEN(3800,4995))))</f>
        <v>159508455.48637986</v>
      </c>
      <c r="B368">
        <v>242650621.96106884</v>
      </c>
    </row>
    <row r="369" spans="1:2" x14ac:dyDescent="0.25">
      <c r="A369">
        <f ca="1">29505.2920085446*(((RANDBETWEEN(3800,4995))))</f>
        <v>122889541.21558827</v>
      </c>
      <c r="B369">
        <v>208430081.400116</v>
      </c>
    </row>
    <row r="370" spans="1:2" x14ac:dyDescent="0.25">
      <c r="A370">
        <f ca="1">30521.405811438*(((RANDBETWEEN(3800,4995))))</f>
        <v>119430260.94015698</v>
      </c>
      <c r="B370">
        <v>214384040.60150766</v>
      </c>
    </row>
    <row r="371" spans="1:2" x14ac:dyDescent="0.25">
      <c r="A371">
        <f ca="1">33081.7329340697*(((RANDBETWEEN(3800,4995))))</f>
        <v>137355355.14225757</v>
      </c>
      <c r="B371">
        <v>232180479.0011808</v>
      </c>
    </row>
    <row r="372" spans="1:2" x14ac:dyDescent="0.25">
      <c r="A372">
        <f ca="1">31965.0814146256*(((RANDBETWEEN(3800,4995))))</f>
        <v>125175258.81967375</v>
      </c>
      <c r="B372">
        <v>226056198.84545827</v>
      </c>
    </row>
    <row r="373" spans="1:2" x14ac:dyDescent="0.25">
      <c r="A373">
        <f ca="1">40111.0894596755*(((RANDBETWEEN(3800,4995))))</f>
        <v>160283913.48086327</v>
      </c>
      <c r="B373">
        <v>254360914.58672726</v>
      </c>
    </row>
    <row r="374" spans="1:2" x14ac:dyDescent="0.25">
      <c r="A374">
        <f ca="1">37781.9256573653*(((RANDBETWEEN(3800,4995))))</f>
        <v>157210592.66029713</v>
      </c>
      <c r="B374">
        <v>224907980.19663107</v>
      </c>
    </row>
    <row r="375" spans="1:2" x14ac:dyDescent="0.25">
      <c r="A375">
        <f ca="1">31302.1215305915*(((RANDBETWEEN(3800,4995))))</f>
        <v>150531902.44061431</v>
      </c>
      <c r="B375">
        <v>211378566.48393124</v>
      </c>
    </row>
    <row r="376" spans="1:2" x14ac:dyDescent="0.25">
      <c r="A376">
        <f ca="1">38602.8560720638*(((RANDBETWEEN(3800,4995))))</f>
        <v>177959166.49221399</v>
      </c>
      <c r="B376">
        <v>236043305.42901817</v>
      </c>
    </row>
    <row r="377" spans="1:2" x14ac:dyDescent="0.25">
      <c r="A377">
        <f ca="1">31052.3295752478*(((RANDBETWEEN(3800,4995))))</f>
        <v>146566995.59516969</v>
      </c>
      <c r="B377">
        <v>205641324.11559576</v>
      </c>
    </row>
    <row r="378" spans="1:2" x14ac:dyDescent="0.25">
      <c r="A378">
        <f ca="1">40671.8168237673*(((RANDBETWEEN(3800,4995))))</f>
        <v>169601476.15510947</v>
      </c>
      <c r="B378">
        <v>241864085.29013085</v>
      </c>
    </row>
    <row r="379" spans="1:2" x14ac:dyDescent="0.25">
      <c r="A379">
        <f ca="1">29177.6490024983*(((RANDBETWEEN(3800,4995))))</f>
        <v>143845809.58231661</v>
      </c>
      <c r="B379">
        <v>236905240.51501113</v>
      </c>
    </row>
    <row r="380" spans="1:2" x14ac:dyDescent="0.25">
      <c r="A380">
        <f ca="1">31216.7667977476*(((RANDBETWEEN(3800,4995))))</f>
        <v>149746830.32879546</v>
      </c>
      <c r="B380">
        <v>263383303.46486473</v>
      </c>
    </row>
    <row r="381" spans="1:2" x14ac:dyDescent="0.25">
      <c r="A381">
        <f ca="1">31241.4613317253*(((RANDBETWEEN(3800,4995))))</f>
        <v>138243466.39288425</v>
      </c>
      <c r="B381">
        <v>244524327.43608496</v>
      </c>
    </row>
    <row r="382" spans="1:2" x14ac:dyDescent="0.25">
      <c r="A382">
        <f ca="1">36467.4836732677*(((RANDBETWEEN(3800,4995))))</f>
        <v>154075118.51955622</v>
      </c>
      <c r="B382">
        <v>262316278.54314083</v>
      </c>
    </row>
    <row r="383" spans="1:2" x14ac:dyDescent="0.25">
      <c r="A383">
        <f ca="1">38276.4764769138*(((RANDBETWEEN(3800,4995))))</f>
        <v>185449528.53064731</v>
      </c>
      <c r="B383">
        <v>251990700.8775737</v>
      </c>
    </row>
    <row r="384" spans="1:2" x14ac:dyDescent="0.25">
      <c r="A384">
        <f ca="1">32325.5621865655*(((RANDBETWEEN(3800,4995))))</f>
        <v>152479676.83402961</v>
      </c>
      <c r="B384">
        <v>267512574.31822774</v>
      </c>
    </row>
    <row r="385" spans="1:2" x14ac:dyDescent="0.25">
      <c r="A385">
        <f ca="1">32648.4007419491*(((RANDBETWEEN(3800,4995))))</f>
        <v>140061639.18296158</v>
      </c>
      <c r="B385">
        <v>216454729.02495545</v>
      </c>
    </row>
    <row r="386" spans="1:2" x14ac:dyDescent="0.25">
      <c r="A386">
        <f ca="1">32541.6463948461*(((RANDBETWEEN(3800,4995))))</f>
        <v>132672292.35178743</v>
      </c>
      <c r="B386">
        <v>209628944.35058117</v>
      </c>
    </row>
    <row r="387" spans="1:2" x14ac:dyDescent="0.25">
      <c r="A387">
        <f ca="1">30676.5473693202*(((RANDBETWEEN(3800,4995))))</f>
        <v>133841776.17234424</v>
      </c>
      <c r="B387">
        <v>227765908.47855198</v>
      </c>
    </row>
    <row r="388" spans="1:2" x14ac:dyDescent="0.25">
      <c r="A388">
        <f ca="1">36973.5786042215*(((RANDBETWEEN(3800,4995))))</f>
        <v>159097308.73396513</v>
      </c>
      <c r="B388">
        <v>235466952.01992917</v>
      </c>
    </row>
    <row r="389" spans="1:2" x14ac:dyDescent="0.25">
      <c r="A389">
        <f ca="1">33023.2583909436*(((RANDBETWEEN(3800,4995))))</f>
        <v>154912105.11191648</v>
      </c>
      <c r="B389">
        <v>257356738.27012712</v>
      </c>
    </row>
    <row r="390" spans="1:2" x14ac:dyDescent="0.25">
      <c r="A390">
        <f ca="1">37817.5299146752*(((RANDBETWEEN(3800,4995))))</f>
        <v>160195056.71856421</v>
      </c>
      <c r="B390">
        <v>229585459.96784416</v>
      </c>
    </row>
    <row r="391" spans="1:2" x14ac:dyDescent="0.25">
      <c r="A391">
        <f ca="1">40868.6885567115*(((RANDBETWEEN(3800,4995))))</f>
        <v>173773663.74313718</v>
      </c>
      <c r="B391">
        <v>213530802.36143118</v>
      </c>
    </row>
    <row r="392" spans="1:2" x14ac:dyDescent="0.25">
      <c r="A392">
        <f ca="1">30522.6346128973*(((RANDBETWEEN(3800,4995))))</f>
        <v>143792131.66135922</v>
      </c>
      <c r="B392">
        <v>237629053.45834917</v>
      </c>
    </row>
    <row r="393" spans="1:2" x14ac:dyDescent="0.25">
      <c r="A393">
        <f ca="1">35594.6801595928*(((RANDBETWEEN(3800,4995))))</f>
        <v>174307148.74152604</v>
      </c>
      <c r="B393">
        <v>223792680.98047391</v>
      </c>
    </row>
    <row r="394" spans="1:2" x14ac:dyDescent="0.25">
      <c r="A394">
        <f ca="1">33063.7884962695*(((RANDBETWEEN(3800,4995))))</f>
        <v>144025862.68974993</v>
      </c>
      <c r="B394">
        <v>203873718.1203264</v>
      </c>
    </row>
    <row r="395" spans="1:2" x14ac:dyDescent="0.25">
      <c r="A395">
        <f ca="1">40792.5425954074*(((RANDBETWEEN(3800,4995))))</f>
        <v>201066442.45276314</v>
      </c>
      <c r="B395">
        <v>233664408.79703927</v>
      </c>
    </row>
    <row r="396" spans="1:2" x14ac:dyDescent="0.25">
      <c r="A396">
        <f ca="1">39895.8238987248*(((RANDBETWEEN(3800,4995))))</f>
        <v>197364640.8269915</v>
      </c>
      <c r="B396">
        <v>219271349.67106506</v>
      </c>
    </row>
    <row r="397" spans="1:2" x14ac:dyDescent="0.25">
      <c r="A397">
        <f ca="1">32558.5729419775*(((RANDBETWEEN(3800,4995))))</f>
        <v>134173879.0938894</v>
      </c>
      <c r="B397">
        <v>227050653.90416354</v>
      </c>
    </row>
    <row r="398" spans="1:2" x14ac:dyDescent="0.25">
      <c r="A398">
        <f ca="1">34123.4013277668*(((RANDBETWEEN(3800,4995))))</f>
        <v>157445373.726316</v>
      </c>
      <c r="B398">
        <v>241095233.40335649</v>
      </c>
    </row>
    <row r="399" spans="1:2" x14ac:dyDescent="0.25">
      <c r="A399">
        <f ca="1">31411.9125914475*(((RANDBETWEEN(3800,4995))))</f>
        <v>148138579.78126618</v>
      </c>
      <c r="B399">
        <v>210281584.48803651</v>
      </c>
    </row>
    <row r="400" spans="1:2" x14ac:dyDescent="0.25">
      <c r="A400">
        <f ca="1">36136.0957064179*(((RANDBETWEEN(3800,4995))))</f>
        <v>174320525.68776003</v>
      </c>
      <c r="B400">
        <v>241267147.29253235</v>
      </c>
    </row>
    <row r="401" spans="1:2" x14ac:dyDescent="0.25">
      <c r="A401">
        <f ca="1">31757.6509782965*(((RANDBETWEEN(3800,4995))))</f>
        <v>123632535.25850816</v>
      </c>
      <c r="B401">
        <v>215060179.22467783</v>
      </c>
    </row>
    <row r="402" spans="1:2" x14ac:dyDescent="0.25">
      <c r="A402">
        <f ca="1">34115.3737714582*(((RANDBETWEEN(3800,4995))))</f>
        <v>140316532.32200769</v>
      </c>
      <c r="B402">
        <v>236017924.88634121</v>
      </c>
    </row>
    <row r="403" spans="1:2" x14ac:dyDescent="0.25">
      <c r="A403">
        <f ca="1">30658.7014886339*(((RANDBETWEEN(3800,4995))))</f>
        <v>149093265.3392266</v>
      </c>
      <c r="B403">
        <v>250673573.56048957</v>
      </c>
    </row>
    <row r="404" spans="1:2" x14ac:dyDescent="0.25">
      <c r="A404">
        <f ca="1">40530.1665576335*(((RANDBETWEEN(3800,4995))))</f>
        <v>182912641.67459983</v>
      </c>
      <c r="B404">
        <v>262254555.19946077</v>
      </c>
    </row>
    <row r="405" spans="1:2" x14ac:dyDescent="0.25">
      <c r="A405">
        <f ca="1">30347.7687135256*(((RANDBETWEEN(3800,4995))))</f>
        <v>143696684.85854381</v>
      </c>
      <c r="B405">
        <v>232388560.68752959</v>
      </c>
    </row>
    <row r="406" spans="1:2" x14ac:dyDescent="0.25">
      <c r="A406">
        <f ca="1">40892.4607901692*(((RANDBETWEEN(3800,4995))))</f>
        <v>177841311.97644588</v>
      </c>
      <c r="B406">
        <v>245808393.0154756</v>
      </c>
    </row>
    <row r="407" spans="1:2" x14ac:dyDescent="0.25">
      <c r="A407">
        <f ca="1">39127.5406419776*(((RANDBETWEEN(3800,4995))))</f>
        <v>175604402.40119556</v>
      </c>
      <c r="B407">
        <v>212642871.93131027</v>
      </c>
    </row>
    <row r="408" spans="1:2" x14ac:dyDescent="0.25">
      <c r="A408">
        <f ca="1">36834.0904530445*(((RANDBETWEEN(3800,4995))))</f>
        <v>178571670.51635996</v>
      </c>
      <c r="B408">
        <v>222397965.72669762</v>
      </c>
    </row>
    <row r="409" spans="1:2" x14ac:dyDescent="0.25">
      <c r="A409">
        <f ca="1">32411.5568405666*(((RANDBETWEEN(3800,4995))))</f>
        <v>157973928.04092157</v>
      </c>
      <c r="B409">
        <v>267373581.42850965</v>
      </c>
    </row>
    <row r="410" spans="1:2" x14ac:dyDescent="0.25">
      <c r="A410">
        <f ca="1">33617.4161318611*(((RANDBETWEEN(3800,4995))))</f>
        <v>148420892.22216666</v>
      </c>
      <c r="B410">
        <v>226200888.99625292</v>
      </c>
    </row>
    <row r="411" spans="1:2" x14ac:dyDescent="0.25">
      <c r="A411">
        <f ca="1">27095.9765059844*(((RANDBETWEEN(3800,4995))))</f>
        <v>124316340.20945652</v>
      </c>
      <c r="B411">
        <v>245277728.1339131</v>
      </c>
    </row>
    <row r="412" spans="1:2" x14ac:dyDescent="0.25">
      <c r="A412">
        <f ca="1">33734.1193669969*(((RANDBETWEEN(3800,4995))))</f>
        <v>144786840.32315078</v>
      </c>
      <c r="B412">
        <v>242540946.19662184</v>
      </c>
    </row>
    <row r="413" spans="1:2" x14ac:dyDescent="0.25">
      <c r="A413">
        <f ca="1">42012.3174414844*(((RANDBETWEEN(3800,4995))))</f>
        <v>194895140.61104605</v>
      </c>
      <c r="B413">
        <v>256401470.49112037</v>
      </c>
    </row>
    <row r="414" spans="1:2" x14ac:dyDescent="0.25">
      <c r="A414">
        <f ca="1">40555.4365691247*(((RANDBETWEEN(3800,4995))))</f>
        <v>180106693.80348298</v>
      </c>
      <c r="B414">
        <v>223331896.84607425</v>
      </c>
    </row>
    <row r="415" spans="1:2" x14ac:dyDescent="0.25">
      <c r="A415">
        <f ca="1">40623.5796877995*(((RANDBETWEEN(3800,4995))))</f>
        <v>157903854.24647665</v>
      </c>
      <c r="B415">
        <v>226061542.32549477</v>
      </c>
    </row>
    <row r="416" spans="1:2" x14ac:dyDescent="0.25">
      <c r="A416">
        <f ca="1">41194.6318670037*(((RANDBETWEEN(3800,4995))))</f>
        <v>190360393.85742426</v>
      </c>
      <c r="B416">
        <v>229170409.44506714</v>
      </c>
    </row>
    <row r="417" spans="1:2" x14ac:dyDescent="0.25">
      <c r="A417">
        <f ca="1">36600.9802419854*(((RANDBETWEEN(3800,4995))))</f>
        <v>176270320.84540182</v>
      </c>
      <c r="B417">
        <v>225912541.39211994</v>
      </c>
    </row>
    <row r="418" spans="1:2" x14ac:dyDescent="0.25">
      <c r="A418">
        <f ca="1">36131.752879448*(((RANDBETWEEN(3800,4995))))</f>
        <v>151500439.82352531</v>
      </c>
      <c r="B418">
        <v>253218798.50215417</v>
      </c>
    </row>
    <row r="419" spans="1:2" x14ac:dyDescent="0.25">
      <c r="A419">
        <f ca="1">32901.2361533951*(((RANDBETWEEN(3800,4995))))</f>
        <v>152365624.62637284</v>
      </c>
      <c r="B419">
        <v>247541893.28281054</v>
      </c>
    </row>
    <row r="420" spans="1:2" x14ac:dyDescent="0.25">
      <c r="A420">
        <f ca="1">31979.5278066547*(((RANDBETWEEN(3800,4995))))</f>
        <v>143971834.18555948</v>
      </c>
      <c r="B420">
        <v>219391134.12449694</v>
      </c>
    </row>
    <row r="421" spans="1:2" x14ac:dyDescent="0.25">
      <c r="A421">
        <f ca="1">31694.2088328395*(((RANDBETWEEN(3800,4995))))</f>
        <v>139169270.9849984</v>
      </c>
      <c r="B421">
        <v>227909294.27446255</v>
      </c>
    </row>
    <row r="422" spans="1:2" x14ac:dyDescent="0.25">
      <c r="A422">
        <f ca="1">35689.496105335*(((RANDBETWEEN(3800,4995))))</f>
        <v>140009893.22122911</v>
      </c>
      <c r="B422">
        <v>249513977.76429844</v>
      </c>
    </row>
    <row r="423" spans="1:2" x14ac:dyDescent="0.25">
      <c r="A423">
        <f ca="1">33080.3821097711*(((RANDBETWEEN(3800,4995))))</f>
        <v>152533641.90815461</v>
      </c>
      <c r="B423">
        <v>252102362.50744</v>
      </c>
    </row>
    <row r="424" spans="1:2" x14ac:dyDescent="0.25">
      <c r="A424">
        <f ca="1">38432.8591897799*(((RANDBETWEEN(3800,4995))))</f>
        <v>161610172.89302447</v>
      </c>
      <c r="B424">
        <v>209504755.54740864</v>
      </c>
    </row>
    <row r="425" spans="1:2" x14ac:dyDescent="0.25">
      <c r="A425">
        <f ca="1">40619.0079295469*(((RANDBETWEEN(3800,4995))))</f>
        <v>187822292.66622505</v>
      </c>
      <c r="B425">
        <v>240628306.98713079</v>
      </c>
    </row>
    <row r="426" spans="1:2" x14ac:dyDescent="0.25">
      <c r="A426">
        <f ca="1">39730.33472546*(((RANDBETWEEN(3800,4995))))</f>
        <v>168933383.25265586</v>
      </c>
      <c r="B426">
        <v>253295048.5358021</v>
      </c>
    </row>
    <row r="427" spans="1:2" x14ac:dyDescent="0.25">
      <c r="A427">
        <f ca="1">34527.9330152383*(((RANDBETWEEN(3800,4995))))</f>
        <v>149091614.759799</v>
      </c>
      <c r="B427">
        <v>227258155.26786265</v>
      </c>
    </row>
    <row r="428" spans="1:2" x14ac:dyDescent="0.25">
      <c r="A428">
        <f ca="1">35048.166274087*(((RANDBETWEEN(3800,4995))))</f>
        <v>139561798.10341439</v>
      </c>
      <c r="B428">
        <v>222939350.50235528</v>
      </c>
    </row>
    <row r="429" spans="1:2" x14ac:dyDescent="0.25">
      <c r="A429">
        <f ca="1">30349.14039094*(((RANDBETWEEN(3800,4995))))</f>
        <v>138270683.62112272</v>
      </c>
      <c r="B429">
        <v>261933453.89818561</v>
      </c>
    </row>
    <row r="430" spans="1:2" x14ac:dyDescent="0.25">
      <c r="A430">
        <f ca="1">37858.3989657512*(((RANDBETWEEN(3800,4995))))</f>
        <v>144013349.66571739</v>
      </c>
      <c r="B430">
        <v>231664270.80492795</v>
      </c>
    </row>
    <row r="431" spans="1:2" x14ac:dyDescent="0.25">
      <c r="A431">
        <f ca="1">37086.1086880973*(((RANDBETWEEN(3800,4995))))</f>
        <v>165033183.66203311</v>
      </c>
      <c r="B431">
        <v>260135449.45198551</v>
      </c>
    </row>
    <row r="432" spans="1:2" x14ac:dyDescent="0.25">
      <c r="A432">
        <f ca="1">31360.3293231452*(((RANDBETWEEN(3800,4995))))</f>
        <v>133783164.89253722</v>
      </c>
      <c r="B432">
        <v>254255214.39176667</v>
      </c>
    </row>
    <row r="433" spans="1:2" x14ac:dyDescent="0.25">
      <c r="A433">
        <f ca="1">37869.9990138678*(((RANDBETWEEN(3800,4995))))</f>
        <v>170452865.56141916</v>
      </c>
      <c r="B433">
        <v>215362454.28265774</v>
      </c>
    </row>
    <row r="434" spans="1:2" x14ac:dyDescent="0.25">
      <c r="A434">
        <f ca="1">40408.2872992085*(((RANDBETWEEN(3800,4995))))</f>
        <v>173391960.8009035</v>
      </c>
      <c r="B434">
        <v>237249658.22202253</v>
      </c>
    </row>
    <row r="435" spans="1:2" x14ac:dyDescent="0.25">
      <c r="A435">
        <f ca="1">40779.9638201111*(((RANDBETWEEN(3800,4995))))</f>
        <v>159898238.13865578</v>
      </c>
      <c r="B435">
        <v>222759406.70130789</v>
      </c>
    </row>
    <row r="436" spans="1:2" x14ac:dyDescent="0.25">
      <c r="A436">
        <f ca="1">30632.4790369135*(((RANDBETWEEN(3800,4995))))</f>
        <v>147066531.8562218</v>
      </c>
      <c r="B436">
        <v>211415087.17720997</v>
      </c>
    </row>
    <row r="437" spans="1:2" x14ac:dyDescent="0.25">
      <c r="A437">
        <f ca="1">32000.2902248622*(((RANDBETWEEN(3800,4995))))</f>
        <v>125377137.10101008</v>
      </c>
      <c r="B437">
        <v>216652309.36709809</v>
      </c>
    </row>
    <row r="438" spans="1:2" x14ac:dyDescent="0.25">
      <c r="A438">
        <f ca="1">36520.2218439063*(((RANDBETWEEN(3800,4995))))</f>
        <v>173471053.75855482</v>
      </c>
      <c r="B438">
        <v>241421880.13352054</v>
      </c>
    </row>
    <row r="439" spans="1:2" x14ac:dyDescent="0.25">
      <c r="A439">
        <f ca="1">31491.8541816913*(((RANDBETWEEN(3800,4995))))</f>
        <v>150184652.59248564</v>
      </c>
      <c r="B439">
        <v>237462286.68235648</v>
      </c>
    </row>
    <row r="440" spans="1:2" x14ac:dyDescent="0.25">
      <c r="A440">
        <f ca="1">33270.0424479207*(((RANDBETWEEN(3800,4995))))</f>
        <v>133812110.72553708</v>
      </c>
      <c r="B440">
        <v>222207736.8718968</v>
      </c>
    </row>
    <row r="441" spans="1:2" x14ac:dyDescent="0.25">
      <c r="A441">
        <f ca="1">37955.1692462936*(((RANDBETWEEN(3800,4995))))</f>
        <v>145633984.39802837</v>
      </c>
      <c r="B441">
        <v>264609039.82931748</v>
      </c>
    </row>
    <row r="442" spans="1:2" x14ac:dyDescent="0.25">
      <c r="A442">
        <f ca="1">29294.9353040852*(((RANDBETWEEN(3800,4995))))</f>
        <v>133760674.59845288</v>
      </c>
      <c r="B442">
        <v>247135708.70944536</v>
      </c>
    </row>
    <row r="443" spans="1:2" x14ac:dyDescent="0.25">
      <c r="A443">
        <f ca="1">37414.6916304553*(((RANDBETWEEN(3800,4995))))</f>
        <v>168777673.94498396</v>
      </c>
      <c r="B443">
        <v>220353692.36566746</v>
      </c>
    </row>
    <row r="444" spans="1:2" x14ac:dyDescent="0.25">
      <c r="A444">
        <f ca="1">36985.9648267716*(((RANDBETWEEN(3800,4995))))</f>
        <v>144060333.00027549</v>
      </c>
      <c r="B444">
        <v>255515555.59570804</v>
      </c>
    </row>
    <row r="445" spans="1:2" x14ac:dyDescent="0.25">
      <c r="A445">
        <f ca="1">31846.2613379048*(((RANDBETWEEN(3800,4995))))</f>
        <v>148212500.26660916</v>
      </c>
      <c r="B445">
        <v>248453724.85340208</v>
      </c>
    </row>
    <row r="446" spans="1:2" x14ac:dyDescent="0.25">
      <c r="A446">
        <f ca="1">27948.1367756565*(((RANDBETWEEN(3800,4995))))</f>
        <v>109472851.75024638</v>
      </c>
      <c r="B446">
        <v>232592338.96614668</v>
      </c>
    </row>
    <row r="447" spans="1:2" x14ac:dyDescent="0.25">
      <c r="A447">
        <f ca="1">30214.1931000495*(((RANDBETWEEN(3800,4995))))</f>
        <v>142067135.95643282</v>
      </c>
      <c r="B447">
        <v>210959528.38043401</v>
      </c>
    </row>
    <row r="448" spans="1:2" x14ac:dyDescent="0.25">
      <c r="A448">
        <f ca="1">34697.6435216611*(((RANDBETWEEN(3800,4995))))</f>
        <v>150171401.16174924</v>
      </c>
      <c r="B448">
        <v>207183189.70376566</v>
      </c>
    </row>
    <row r="449" spans="1:2" x14ac:dyDescent="0.25">
      <c r="A449">
        <f ca="1">38882.2930062798*(((RANDBETWEEN(3800,4995))))</f>
        <v>149191358.26509574</v>
      </c>
      <c r="B449">
        <v>249976454.64170346</v>
      </c>
    </row>
    <row r="450" spans="1:2" x14ac:dyDescent="0.25">
      <c r="A450">
        <f ca="1">29582.9432393305*(((RANDBETWEEN(3800,4995))))</f>
        <v>135696960.6388092</v>
      </c>
      <c r="B450">
        <v>255499862.00411892</v>
      </c>
    </row>
    <row r="451" spans="1:2" x14ac:dyDescent="0.25">
      <c r="A451">
        <f ca="1">40992.7086353934*(((RANDBETWEEN(3800,4995))))</f>
        <v>190001204.52504861</v>
      </c>
      <c r="B451">
        <v>219749531.25732061</v>
      </c>
    </row>
    <row r="452" spans="1:2" x14ac:dyDescent="0.25">
      <c r="A452">
        <f ca="1">38764.3202431006*(((RANDBETWEEN(3800,4995))))</f>
        <v>174827084.29638374</v>
      </c>
      <c r="B452">
        <v>205603626.19265479</v>
      </c>
    </row>
    <row r="453" spans="1:2" x14ac:dyDescent="0.25">
      <c r="A453">
        <f ca="1">32274.1641260801*(((RANDBETWEEN(3800,4995))))</f>
        <v>135777408.47841898</v>
      </c>
      <c r="B453">
        <v>250939055.14544925</v>
      </c>
    </row>
    <row r="454" spans="1:2" x14ac:dyDescent="0.25">
      <c r="A454">
        <f ca="1">33905.0908149247*(((RANDBETWEEN(3800,4995))))</f>
        <v>159896408.28318492</v>
      </c>
      <c r="B454">
        <v>236938055.68791392</v>
      </c>
    </row>
    <row r="455" spans="1:2" x14ac:dyDescent="0.25">
      <c r="A455">
        <f ca="1">34040.1281382012*(((RANDBETWEEN(3800,4995))))</f>
        <v>150355245.98643467</v>
      </c>
      <c r="B455">
        <v>243132159.02114326</v>
      </c>
    </row>
    <row r="456" spans="1:2" x14ac:dyDescent="0.25">
      <c r="A456">
        <f ca="1">34711.1284470403*(((RANDBETWEEN(3800,4995))))</f>
        <v>137039535.10891512</v>
      </c>
      <c r="B456">
        <v>234033692.38902313</v>
      </c>
    </row>
    <row r="457" spans="1:2" x14ac:dyDescent="0.25">
      <c r="A457">
        <f ca="1">32298.5141168591*(((RANDBETWEEN(3800,4995))))</f>
        <v>148443970.88108462</v>
      </c>
      <c r="B457">
        <v>223608711.59344506</v>
      </c>
    </row>
    <row r="458" spans="1:2" x14ac:dyDescent="0.25">
      <c r="A458">
        <f ca="1">33964.1779388443*(((RANDBETWEEN(3800,4995))))</f>
        <v>139660699.68452784</v>
      </c>
      <c r="B458">
        <v>251116698.15087041</v>
      </c>
    </row>
    <row r="459" spans="1:2" x14ac:dyDescent="0.25">
      <c r="A459">
        <f ca="1">28671.318018904*(((RANDBETWEEN(3800,4995))))</f>
        <v>125150303.15251589</v>
      </c>
      <c r="B459">
        <v>266936380.34558031</v>
      </c>
    </row>
    <row r="460" spans="1:2" x14ac:dyDescent="0.25">
      <c r="A460">
        <f ca="1">33478.1235950764*(((RANDBETWEEN(3800,4995))))</f>
        <v>162871071.29004666</v>
      </c>
      <c r="B460">
        <v>266592892.51349267</v>
      </c>
    </row>
    <row r="461" spans="1:2" x14ac:dyDescent="0.25">
      <c r="A461">
        <f ca="1">30532.2729332296*(((RANDBETWEEN(3800,4995))))</f>
        <v>139624084.12365904</v>
      </c>
      <c r="B461">
        <v>241302399.89218575</v>
      </c>
    </row>
    <row r="462" spans="1:2" x14ac:dyDescent="0.25">
      <c r="A462">
        <f ca="1">34124.1333875606*(((RANDBETWEEN(3800,4995))))</f>
        <v>135165692.3481276</v>
      </c>
      <c r="B462">
        <v>228459813.67062259</v>
      </c>
    </row>
    <row r="463" spans="1:2" x14ac:dyDescent="0.25">
      <c r="A463">
        <f ca="1">34537.1063758157*(((RANDBETWEEN(3800,4995))))</f>
        <v>170820528.13478443</v>
      </c>
      <c r="B463">
        <v>209035848.05481255</v>
      </c>
    </row>
    <row r="464" spans="1:2" x14ac:dyDescent="0.25">
      <c r="A464">
        <f ca="1">30167.3133631188*(((RANDBETWEEN(3800,4995))))</f>
        <v>118497206.89033054</v>
      </c>
      <c r="B464">
        <v>255178248.95459402</v>
      </c>
    </row>
    <row r="465" spans="1:2" x14ac:dyDescent="0.25">
      <c r="A465">
        <f ca="1">36910.5767149859*(((RANDBETWEEN(3800,4995))))</f>
        <v>183556298.00362501</v>
      </c>
      <c r="B465">
        <v>250899464.1787008</v>
      </c>
    </row>
    <row r="466" spans="1:2" x14ac:dyDescent="0.25">
      <c r="A466">
        <f ca="1">29898.3901821133*(((RANDBETWEEN(3800,4995))))</f>
        <v>141957556.58467418</v>
      </c>
      <c r="B466">
        <v>216413328.00086153</v>
      </c>
    </row>
    <row r="467" spans="1:2" x14ac:dyDescent="0.25">
      <c r="A467">
        <f ca="1">29677.5702429627*(((RANDBETWEEN(3800,4995))))</f>
        <v>133163257.68017344</v>
      </c>
      <c r="B467">
        <v>259192400.2115953</v>
      </c>
    </row>
    <row r="468" spans="1:2" x14ac:dyDescent="0.25">
      <c r="A468">
        <f ca="1">42603.8524872927*(((RANDBETWEEN(3800,4995))))</f>
        <v>200323314.39525035</v>
      </c>
      <c r="B468">
        <v>219632228.7569755</v>
      </c>
    </row>
    <row r="469" spans="1:2" x14ac:dyDescent="0.25">
      <c r="A469">
        <f ca="1">31228.4021205276*(((RANDBETWEEN(3800,4995))))</f>
        <v>151332836.67607665</v>
      </c>
      <c r="B469">
        <v>216261580.9048124</v>
      </c>
    </row>
    <row r="470" spans="1:2" x14ac:dyDescent="0.25">
      <c r="A470">
        <f ca="1">31420.1707067658*(((RANDBETWEEN(3800,4995))))</f>
        <v>120150732.78267241</v>
      </c>
      <c r="B470">
        <v>262721981.40358707</v>
      </c>
    </row>
    <row r="471" spans="1:2" x14ac:dyDescent="0.25">
      <c r="A471">
        <f ca="1">29568.4655050249*(((RANDBETWEEN(3800,4995))))</f>
        <v>145388144.88820761</v>
      </c>
      <c r="B471">
        <v>227301451.97079736</v>
      </c>
    </row>
    <row r="472" spans="1:2" x14ac:dyDescent="0.25">
      <c r="A472">
        <f ca="1">35391.1472419556*(((RANDBETWEEN(3800,4995))))</f>
        <v>147439519.40998682</v>
      </c>
      <c r="B472">
        <v>218791137.49149972</v>
      </c>
    </row>
    <row r="473" spans="1:2" x14ac:dyDescent="0.25">
      <c r="A473">
        <f ca="1">32874.3022504586*(((RANDBETWEEN(3800,4995))))</f>
        <v>155068083.71541312</v>
      </c>
      <c r="B473">
        <v>241888765.42665625</v>
      </c>
    </row>
    <row r="474" spans="1:2" x14ac:dyDescent="0.25">
      <c r="A474">
        <f ca="1">31051.2785595761*(((RANDBETWEEN(3800,4995))))</f>
        <v>150505547.17826557</v>
      </c>
      <c r="B474">
        <v>211700701.74746141</v>
      </c>
    </row>
    <row r="475" spans="1:2" x14ac:dyDescent="0.25">
      <c r="A475">
        <f ca="1">37154.0237661494*(((RANDBETWEEN(3800,4995))))</f>
        <v>179676858.93309864</v>
      </c>
      <c r="B475">
        <v>266227572.95799696</v>
      </c>
    </row>
    <row r="476" spans="1:2" x14ac:dyDescent="0.25">
      <c r="A476">
        <f ca="1">35434.6140814366*(((RANDBETWEEN(3800,4995))))</f>
        <v>138124125.68943992</v>
      </c>
      <c r="B476">
        <v>217379306.45354134</v>
      </c>
    </row>
    <row r="477" spans="1:2" x14ac:dyDescent="0.25">
      <c r="A477">
        <f ca="1">30061.1346839681*(((RANDBETWEEN(3800,4995))))</f>
        <v>119222460.15661767</v>
      </c>
      <c r="B477">
        <v>208883490.55817795</v>
      </c>
    </row>
    <row r="478" spans="1:2" x14ac:dyDescent="0.25">
      <c r="A478">
        <f ca="1">32042.7928867324*(((RANDBETWEEN(3800,4995))))</f>
        <v>132048349.48622428</v>
      </c>
      <c r="B478">
        <v>240893623.16099244</v>
      </c>
    </row>
    <row r="479" spans="1:2" x14ac:dyDescent="0.25">
      <c r="A479">
        <f ca="1">29128.6416859619*(((RANDBETWEEN(3800,4995))))</f>
        <v>127962122.92643069</v>
      </c>
      <c r="B479">
        <v>225281810.96344852</v>
      </c>
    </row>
    <row r="480" spans="1:2" x14ac:dyDescent="0.25">
      <c r="A480">
        <f ca="1">39367.0717610024*(((RANDBETWEEN(3800,4995))))</f>
        <v>172388407.24142945</v>
      </c>
      <c r="B480">
        <v>211195406.00673914</v>
      </c>
    </row>
    <row r="481" spans="1:2" x14ac:dyDescent="0.25">
      <c r="A481">
        <f ca="1">36660.4620936654*(((RANDBETWEEN(3800,4995))))</f>
        <v>158776461.32766467</v>
      </c>
      <c r="B481">
        <v>214749778.62560913</v>
      </c>
    </row>
    <row r="482" spans="1:2" x14ac:dyDescent="0.25">
      <c r="A482">
        <f ca="1">32043.7524245599*(((RANDBETWEEN(3800,4995))))</f>
        <v>138717404.24591979</v>
      </c>
      <c r="B482">
        <v>241616807.5709247</v>
      </c>
    </row>
    <row r="483" spans="1:2" x14ac:dyDescent="0.25">
      <c r="A483">
        <f ca="1">32712.5886063253*(((RANDBETWEEN(3800,4995))))</f>
        <v>141678221.25399491</v>
      </c>
      <c r="B483">
        <v>240547295.95190307</v>
      </c>
    </row>
    <row r="484" spans="1:2" x14ac:dyDescent="0.25">
      <c r="A484">
        <f ca="1">31937.684613115*(((RANDBETWEEN(3800,4995))))</f>
        <v>122640708.91436167</v>
      </c>
      <c r="B484">
        <v>254765100.96855965</v>
      </c>
    </row>
    <row r="485" spans="1:2" x14ac:dyDescent="0.25">
      <c r="A485">
        <f ca="1">38019.0148641823*(((RANDBETWEEN(3800,4995))))</f>
        <v>148806424.17840961</v>
      </c>
      <c r="B485">
        <v>212911716.35094801</v>
      </c>
    </row>
    <row r="486" spans="1:2" x14ac:dyDescent="0.25">
      <c r="A486">
        <f ca="1">31640.5435618452*(((RANDBETWEEN(3800,4995))))</f>
        <v>157253501.50237063</v>
      </c>
      <c r="B486">
        <v>204575071.94501144</v>
      </c>
    </row>
    <row r="487" spans="1:2" x14ac:dyDescent="0.25">
      <c r="A487">
        <f ca="1">31731.2361731427*(((RANDBETWEEN(3800,4995))))</f>
        <v>127051869.63726333</v>
      </c>
      <c r="B487">
        <v>259937535.25633442</v>
      </c>
    </row>
    <row r="488" spans="1:2" x14ac:dyDescent="0.25">
      <c r="A488">
        <f ca="1">32500.4161024417*(((RANDBETWEEN(3800,4995))))</f>
        <v>137736763.44214791</v>
      </c>
      <c r="B488">
        <v>210747145.99482736</v>
      </c>
    </row>
    <row r="489" spans="1:2" x14ac:dyDescent="0.25">
      <c r="A489">
        <f ca="1">30450.4829627262*(((RANDBETWEEN(3800,4995))))</f>
        <v>121649679.4360911</v>
      </c>
      <c r="B489">
        <v>232058006.01878634</v>
      </c>
    </row>
    <row r="490" spans="1:2" x14ac:dyDescent="0.25">
      <c r="A490">
        <f ca="1">40751.7338526603*(((RANDBETWEEN(3800,4995))))</f>
        <v>179185373.75014737</v>
      </c>
      <c r="B490">
        <v>225061290.91678029</v>
      </c>
    </row>
    <row r="491" spans="1:2" x14ac:dyDescent="0.25">
      <c r="A491">
        <f ca="1">36357.9219929258*(((RANDBETWEEN(3800,4995))))</f>
        <v>138778188.24699789</v>
      </c>
      <c r="B491">
        <v>265058477.29874876</v>
      </c>
    </row>
    <row r="492" spans="1:2" x14ac:dyDescent="0.25">
      <c r="A492">
        <f ca="1">32766.8126877215*(((RANDBETWEEN(3800,4995))))</f>
        <v>141421563.56020597</v>
      </c>
      <c r="B492">
        <v>215284667.63724253</v>
      </c>
    </row>
    <row r="493" spans="1:2" x14ac:dyDescent="0.25">
      <c r="A493">
        <f ca="1">40193.236699677*(((RANDBETWEEN(3800,4995))))</f>
        <v>158964251.14722258</v>
      </c>
      <c r="B493">
        <v>230818350.35064971</v>
      </c>
    </row>
    <row r="494" spans="1:2" x14ac:dyDescent="0.25">
      <c r="A494">
        <f ca="1">42763.5855775611*(((RANDBETWEEN(3800,4995))))</f>
        <v>208044843.83483464</v>
      </c>
      <c r="B494">
        <v>236638275.55309886</v>
      </c>
    </row>
    <row r="495" spans="1:2" x14ac:dyDescent="0.25">
      <c r="A495">
        <f ca="1">34053.9638226221*(((RANDBETWEEN(3800,4995))))</f>
        <v>139689359.60039604</v>
      </c>
      <c r="B495">
        <v>207325137.84203899</v>
      </c>
    </row>
    <row r="496" spans="1:2" x14ac:dyDescent="0.25">
      <c r="A496">
        <f ca="1">32200.1035422215*(((RANDBETWEEN(3800,4995))))</f>
        <v>142743059.00266775</v>
      </c>
      <c r="B496">
        <v>228580969.81480816</v>
      </c>
    </row>
    <row r="497" spans="1:2" x14ac:dyDescent="0.25">
      <c r="A497">
        <f ca="1">29550.2669392828*(((RANDBETWEEN(3800,4995))))</f>
        <v>147485382.29396021</v>
      </c>
      <c r="B497">
        <v>243076159.80667257</v>
      </c>
    </row>
    <row r="498" spans="1:2" x14ac:dyDescent="0.25">
      <c r="A498">
        <f ca="1">37745.1281120231*(((RANDBETWEEN(3800,4995))))</f>
        <v>184686911.85212895</v>
      </c>
      <c r="B498">
        <v>229037380.35313615</v>
      </c>
    </row>
    <row r="499" spans="1:2" x14ac:dyDescent="0.25">
      <c r="A499">
        <f ca="1">39184.03365738*(((RANDBETWEEN(3800,4995))))</f>
        <v>186124159.87255505</v>
      </c>
      <c r="B499">
        <v>263303635.17151511</v>
      </c>
    </row>
    <row r="500" spans="1:2" x14ac:dyDescent="0.25">
      <c r="A500">
        <f ca="1">31929.8676610202*(((RANDBETWEEN(3800,4995))))</f>
        <v>151603011.65452367</v>
      </c>
      <c r="B500">
        <v>252578950.55509382</v>
      </c>
    </row>
    <row r="501" spans="1:2" x14ac:dyDescent="0.25">
      <c r="A501">
        <f ca="1">30435.2099599824*(((RANDBETWEEN(3800,4995))))</f>
        <v>150806465.35171261</v>
      </c>
      <c r="B501">
        <v>221338213.58018705</v>
      </c>
    </row>
    <row r="502" spans="1:2" x14ac:dyDescent="0.25">
      <c r="A502">
        <f ca="1">38679.6582909871*(((RANDBETWEEN(3800,4995))))</f>
        <v>150811987.67655885</v>
      </c>
      <c r="B502">
        <v>217848162.87499094</v>
      </c>
    </row>
    <row r="503" spans="1:2" x14ac:dyDescent="0.25">
      <c r="A503">
        <f ca="1">33531.2536192425*(((RANDBETWEEN(3800,4995))))</f>
        <v>140261233.88929158</v>
      </c>
      <c r="B503">
        <v>223073220.60419968</v>
      </c>
    </row>
    <row r="504" spans="1:2" x14ac:dyDescent="0.25">
      <c r="A504">
        <f ca="1">33197.6433724034*(((RANDBETWEEN(3800,4995))))</f>
        <v>143778993.44587913</v>
      </c>
      <c r="B504">
        <v>250659740.44003534</v>
      </c>
    </row>
    <row r="505" spans="1:2" x14ac:dyDescent="0.25">
      <c r="A505">
        <f ca="1">27090.7433842662*(((RANDBETWEEN(3800,4995))))</f>
        <v>130902472.03277451</v>
      </c>
      <c r="B505">
        <v>212688240.19129276</v>
      </c>
    </row>
    <row r="506" spans="1:2" x14ac:dyDescent="0.25">
      <c r="A506">
        <f ca="1">35457.900548495*(((RANDBETWEEN(3800,4995))))</f>
        <v>163177258.32417396</v>
      </c>
      <c r="B506">
        <v>210587723.27249676</v>
      </c>
    </row>
    <row r="507" spans="1:2" x14ac:dyDescent="0.25">
      <c r="A507">
        <f ca="1">31381.8393223684*(((RANDBETWEEN(3800,4995))))</f>
        <v>145109625.02663141</v>
      </c>
      <c r="B507">
        <v>215845076.40370971</v>
      </c>
    </row>
    <row r="508" spans="1:2" x14ac:dyDescent="0.25">
      <c r="A508">
        <f ca="1">34948.7616735668*(((RANDBETWEEN(3800,4995))))</f>
        <v>160030379.7032623</v>
      </c>
      <c r="B508">
        <v>267431684.97400522</v>
      </c>
    </row>
    <row r="509" spans="1:2" x14ac:dyDescent="0.25">
      <c r="A509">
        <f ca="1">33078.0149569084*(((RANDBETWEEN(3800,4995))))</f>
        <v>157517507.22479796</v>
      </c>
      <c r="B509">
        <v>251869106.40021747</v>
      </c>
    </row>
    <row r="510" spans="1:2" x14ac:dyDescent="0.25">
      <c r="A510">
        <f ca="1">32006.4246883523*(((RANDBETWEEN(3800,4995))))</f>
        <v>122712632.25514281</v>
      </c>
      <c r="B510">
        <v>224977288.03385669</v>
      </c>
    </row>
    <row r="511" spans="1:2" x14ac:dyDescent="0.25">
      <c r="A511">
        <f ca="1">31358.9680482939*(((RANDBETWEEN(3800,4995))))</f>
        <v>149425482.75012028</v>
      </c>
      <c r="B511">
        <v>259564619.28455669</v>
      </c>
    </row>
    <row r="512" spans="1:2" x14ac:dyDescent="0.25">
      <c r="A512">
        <f ca="1">33479.4668995151*(((RANDBETWEEN(3800,4995))))</f>
        <v>156784343.49042937</v>
      </c>
      <c r="B512">
        <v>223773961.55786037</v>
      </c>
    </row>
    <row r="513" spans="1:2" x14ac:dyDescent="0.25">
      <c r="A513">
        <f ca="1">39168.7804983956*(((RANDBETWEEN(3800,4995))))</f>
        <v>151896530.77277827</v>
      </c>
      <c r="B513">
        <v>258561888.5981997</v>
      </c>
    </row>
    <row r="514" spans="1:2" x14ac:dyDescent="0.25">
      <c r="A514">
        <f ca="1">30619.7268535894*(((RANDBETWEEN(3800,4995))))</f>
        <v>144984406.651746</v>
      </c>
      <c r="B514">
        <v>250027902.99062642</v>
      </c>
    </row>
    <row r="515" spans="1:2" x14ac:dyDescent="0.25">
      <c r="A515">
        <f ca="1">32958.3527233465*(((RANDBETWEEN(3800,4995))))</f>
        <v>130745785.25351559</v>
      </c>
      <c r="B515">
        <v>243565742.20640612</v>
      </c>
    </row>
    <row r="516" spans="1:2" x14ac:dyDescent="0.25">
      <c r="A516">
        <f ca="1">30435.1465088063*(((RANDBETWEEN(3800,4995))))</f>
        <v>145571305.75162041</v>
      </c>
      <c r="B516">
        <v>205683905.28031778</v>
      </c>
    </row>
    <row r="517" spans="1:2" x14ac:dyDescent="0.25">
      <c r="A517">
        <f ca="1">35310.5763675968*(((RANDBETWEEN(3800,4995))))</f>
        <v>155260604.28832325</v>
      </c>
      <c r="B517">
        <v>256306222.05456156</v>
      </c>
    </row>
    <row r="518" spans="1:2" x14ac:dyDescent="0.25">
      <c r="A518">
        <f ca="1">36639.1890455255*(((RANDBETWEEN(3800,4995))))</f>
        <v>157218760.19435009</v>
      </c>
      <c r="B518">
        <v>249151868.42187297</v>
      </c>
    </row>
    <row r="519" spans="1:2" x14ac:dyDescent="0.25">
      <c r="A519">
        <f ca="1">32894.2490630456*(((RANDBETWEEN(3800,4995))))</f>
        <v>161116031.91079739</v>
      </c>
      <c r="B519">
        <v>263494236.63169235</v>
      </c>
    </row>
    <row r="520" spans="1:2" x14ac:dyDescent="0.25">
      <c r="A520">
        <f ca="1">40913.1185924981*(((RANDBETWEEN(3800,4995))))</f>
        <v>172939752.29048938</v>
      </c>
      <c r="B520">
        <v>237198947.22588581</v>
      </c>
    </row>
    <row r="521" spans="1:2" x14ac:dyDescent="0.25">
      <c r="A521">
        <f ca="1">32827.4847992805*(((RANDBETWEEN(3800,4995))))</f>
        <v>135938614.5538207</v>
      </c>
      <c r="B521">
        <v>257009219.53995061</v>
      </c>
    </row>
    <row r="522" spans="1:2" x14ac:dyDescent="0.25">
      <c r="A522">
        <f ca="1">37064.0364939456*(((RANDBETWEEN(3800,4995))))</f>
        <v>165972755.41988862</v>
      </c>
      <c r="B522">
        <v>247727807.83642796</v>
      </c>
    </row>
    <row r="523" spans="1:2" x14ac:dyDescent="0.25">
      <c r="A523">
        <f ca="1">36099.2628191795*(((RANDBETWEEN(3800,4995))))</f>
        <v>137826985.44362727</v>
      </c>
      <c r="B523">
        <v>218232130.37448812</v>
      </c>
    </row>
    <row r="524" spans="1:2" x14ac:dyDescent="0.25">
      <c r="A524">
        <f ca="1">35766.8155846038*(((RANDBETWEEN(3800,4995))))</f>
        <v>165993791.12814605</v>
      </c>
      <c r="B524">
        <v>259658257.97669888</v>
      </c>
    </row>
    <row r="525" spans="1:2" x14ac:dyDescent="0.25">
      <c r="A525">
        <f ca="1">42256.1901403199*(((RANDBETWEEN(3800,4995))))</f>
        <v>166024571.06131679</v>
      </c>
      <c r="B525">
        <v>225308082.4617416</v>
      </c>
    </row>
    <row r="526" spans="1:2" x14ac:dyDescent="0.25">
      <c r="A526">
        <f ca="1">33281.9153753619*(((RANDBETWEEN(3800,4995))))</f>
        <v>136189597.7159811</v>
      </c>
      <c r="B526">
        <v>225892091.54832292</v>
      </c>
    </row>
    <row r="527" spans="1:2" x14ac:dyDescent="0.25">
      <c r="A527">
        <f ca="1">34917.5929835092*(((RANDBETWEEN(3800,4995))))</f>
        <v>167779034.28576168</v>
      </c>
      <c r="B527">
        <v>208966885.23916608</v>
      </c>
    </row>
    <row r="528" spans="1:2" x14ac:dyDescent="0.25">
      <c r="A528">
        <f ca="1">29981.1113277679*(((RANDBETWEEN(3800,4995))))</f>
        <v>120853859.76223226</v>
      </c>
      <c r="B528">
        <v>204163023.75031</v>
      </c>
    </row>
    <row r="529" spans="1:2" x14ac:dyDescent="0.25">
      <c r="A529">
        <f ca="1">30324.8777635282*(((RANDBETWEEN(3800,4995))))</f>
        <v>125029471.01902682</v>
      </c>
      <c r="B529">
        <v>224775462.40002012</v>
      </c>
    </row>
    <row r="530" spans="1:2" x14ac:dyDescent="0.25">
      <c r="A530">
        <f ca="1">32871.6135766895*(((RANDBETWEEN(3800,4995))))</f>
        <v>144700842.96458715</v>
      </c>
      <c r="B530">
        <v>254183150.77734905</v>
      </c>
    </row>
    <row r="531" spans="1:2" x14ac:dyDescent="0.25">
      <c r="A531">
        <f ca="1">29451.821700847*(((RANDBETWEEN(3800,4995))))</f>
        <v>140455737.69133925</v>
      </c>
      <c r="B531">
        <v>207455815.01227593</v>
      </c>
    </row>
    <row r="532" spans="1:2" x14ac:dyDescent="0.25">
      <c r="A532">
        <f ca="1">31074.9294892559*(((RANDBETWEEN(3800,4995))))</f>
        <v>120322126.98239882</v>
      </c>
      <c r="B532">
        <v>225327724.80243129</v>
      </c>
    </row>
    <row r="533" spans="1:2" x14ac:dyDescent="0.25">
      <c r="A533">
        <f ca="1">33588.7933905929*(((RANDBETWEEN(3800,4995))))</f>
        <v>158270394.45647377</v>
      </c>
      <c r="B533">
        <v>214020652.42013517</v>
      </c>
    </row>
    <row r="534" spans="1:2" x14ac:dyDescent="0.25">
      <c r="A534">
        <f ca="1">37714.0953159963*(((RANDBETWEEN(3800,4995))))</f>
        <v>184723638.85774997</v>
      </c>
      <c r="B534">
        <v>215085944.3118405</v>
      </c>
    </row>
    <row r="535" spans="1:2" x14ac:dyDescent="0.25">
      <c r="A535">
        <f ca="1">39858.2160132702*(((RANDBETWEEN(3800,4995))))</f>
        <v>197178594.61764792</v>
      </c>
      <c r="B535">
        <v>222862402.00848895</v>
      </c>
    </row>
    <row r="536" spans="1:2" x14ac:dyDescent="0.25">
      <c r="A536">
        <f ca="1">30892.0691617093*(((RANDBETWEEN(3800,4995))))</f>
        <v>133978903.95433313</v>
      </c>
      <c r="B536">
        <v>241629877.14861321</v>
      </c>
    </row>
    <row r="537" spans="1:2" x14ac:dyDescent="0.25">
      <c r="A537">
        <f ca="1">36561.1285640397*(((RANDBETWEEN(3800,4995))))</f>
        <v>175529978.23595458</v>
      </c>
      <c r="B537">
        <v>216094152.6017288</v>
      </c>
    </row>
    <row r="538" spans="1:2" x14ac:dyDescent="0.25">
      <c r="A538">
        <f ca="1">29413.6101215769*(((RANDBETWEEN(3800,4995))))</f>
        <v>135714397.10095593</v>
      </c>
      <c r="B538">
        <v>216034671.18602133</v>
      </c>
    </row>
    <row r="539" spans="1:2" x14ac:dyDescent="0.25">
      <c r="A539">
        <f ca="1">31136.1895307646*(((RANDBETWEEN(3800,4995))))</f>
        <v>148395079.30362415</v>
      </c>
      <c r="B539">
        <v>264345127.42604461</v>
      </c>
    </row>
    <row r="540" spans="1:2" x14ac:dyDescent="0.25">
      <c r="A540">
        <f ca="1">32819.7646429724*(((RANDBETWEEN(3800,4995))))</f>
        <v>157173852.87519473</v>
      </c>
      <c r="B540">
        <v>227564439.84124973</v>
      </c>
    </row>
    <row r="541" spans="1:2" x14ac:dyDescent="0.25">
      <c r="A541">
        <f ca="1">30606.5397582664*(((RANDBETWEEN(3800,4995))))</f>
        <v>121446749.76080117</v>
      </c>
      <c r="B541">
        <v>222987504.29640341</v>
      </c>
    </row>
    <row r="542" spans="1:2" x14ac:dyDescent="0.25">
      <c r="A542">
        <f ca="1">33474.6655852046*(((RANDBETWEEN(3800,4995))))</f>
        <v>130685094.44463868</v>
      </c>
      <c r="B542">
        <v>262456309.32942241</v>
      </c>
    </row>
    <row r="543" spans="1:2" x14ac:dyDescent="0.25">
      <c r="A543">
        <f ca="1">36374.7506593439*(((RANDBETWEEN(3800,4995))))</f>
        <v>141570529.56616661</v>
      </c>
      <c r="B543">
        <v>246687280.29036427</v>
      </c>
    </row>
    <row r="544" spans="1:2" x14ac:dyDescent="0.25">
      <c r="A544">
        <f ca="1">30688.8064619354*(((RANDBETWEEN(3800,4995))))</f>
        <v>117446062.32982691</v>
      </c>
      <c r="B544">
        <v>209542458.24701375</v>
      </c>
    </row>
    <row r="545" spans="1:2" x14ac:dyDescent="0.25">
      <c r="A545">
        <f ca="1">31126.7843392592*(((RANDBETWEEN(3800,4995))))</f>
        <v>133658411.95277898</v>
      </c>
      <c r="B545">
        <v>240997326.33601406</v>
      </c>
    </row>
    <row r="546" spans="1:2" x14ac:dyDescent="0.25">
      <c r="A546">
        <f ca="1">28210.1560239738*(((RANDBETWEEN(3800,4995))))</f>
        <v>114279342.05311781</v>
      </c>
      <c r="B546">
        <v>233081564.0091686</v>
      </c>
    </row>
    <row r="547" spans="1:2" x14ac:dyDescent="0.25">
      <c r="A547">
        <f ca="1">35084.6661617649*(((RANDBETWEEN(3800,4995))))</f>
        <v>161424549.0102804</v>
      </c>
      <c r="B547">
        <v>207460054.62902105</v>
      </c>
    </row>
    <row r="548" spans="1:2" x14ac:dyDescent="0.25">
      <c r="A548">
        <f ca="1">36057.1585795733*(((RANDBETWEEN(3800,4995))))</f>
        <v>167269158.65064076</v>
      </c>
      <c r="B548">
        <v>210745388.77111501</v>
      </c>
    </row>
    <row r="549" spans="1:2" x14ac:dyDescent="0.25">
      <c r="A549">
        <f ca="1">36211.0972345696*(((RANDBETWEEN(3800,4995))))</f>
        <v>175877299.26830456</v>
      </c>
      <c r="B549">
        <v>250030207.12420037</v>
      </c>
    </row>
    <row r="550" spans="1:2" x14ac:dyDescent="0.25">
      <c r="A550">
        <f ca="1">34683.3866801649*(((RANDBETWEEN(3800,4995))))</f>
        <v>143450487.30916217</v>
      </c>
      <c r="B550">
        <v>229222186.3012647</v>
      </c>
    </row>
    <row r="551" spans="1:2" x14ac:dyDescent="0.25">
      <c r="A551">
        <f ca="1">41608.0200471091*(((RANDBETWEEN(3800,4995))))</f>
        <v>183491368.40775099</v>
      </c>
      <c r="B551">
        <v>245463017.63822046</v>
      </c>
    </row>
    <row r="552" spans="1:2" x14ac:dyDescent="0.25">
      <c r="A552">
        <f ca="1">33184.212581274*(((RANDBETWEEN(3800,4995))))</f>
        <v>128456086.90211162</v>
      </c>
      <c r="B552">
        <v>204348433.2396968</v>
      </c>
    </row>
    <row r="553" spans="1:2" x14ac:dyDescent="0.25">
      <c r="A553">
        <f ca="1">33193.3353238961*(((RANDBETWEEN(3800,4995))))</f>
        <v>146216642.10176212</v>
      </c>
      <c r="B553">
        <v>243046187.95496398</v>
      </c>
    </row>
    <row r="554" spans="1:2" x14ac:dyDescent="0.25">
      <c r="A554">
        <f ca="1">31943.1866354971*(((RANDBETWEEN(3800,4995))))</f>
        <v>133586406.50964905</v>
      </c>
      <c r="B554">
        <v>244657553.64520562</v>
      </c>
    </row>
    <row r="555" spans="1:2" x14ac:dyDescent="0.25">
      <c r="A555">
        <f ca="1">29495.0318853516*(((RANDBETWEEN(3800,4995))))</f>
        <v>145734952.54552224</v>
      </c>
      <c r="B555">
        <v>233978490.47188184</v>
      </c>
    </row>
    <row r="556" spans="1:2" x14ac:dyDescent="0.25">
      <c r="A556">
        <f ca="1">36843.2274397072*(((RANDBETWEEN(3800,4995))))</f>
        <v>158941683.17489707</v>
      </c>
      <c r="B556">
        <v>257152117.36705583</v>
      </c>
    </row>
    <row r="557" spans="1:2" x14ac:dyDescent="0.25">
      <c r="A557">
        <f ca="1">40935.9084954213*(((RANDBETWEEN(3800,4995))))</f>
        <v>193954334.45130622</v>
      </c>
      <c r="B557">
        <v>218058899.75114495</v>
      </c>
    </row>
    <row r="558" spans="1:2" x14ac:dyDescent="0.25">
      <c r="A558">
        <f ca="1">37124.1576198978*(((RANDBETWEEN(3800,4995))))</f>
        <v>150241465.88772622</v>
      </c>
      <c r="B558">
        <v>219263636.67839897</v>
      </c>
    </row>
    <row r="559" spans="1:2" x14ac:dyDescent="0.25">
      <c r="A559">
        <f ca="1">37202.7267432836*(((RANDBETWEEN(3800,4995))))</f>
        <v>149331745.14754018</v>
      </c>
      <c r="B559">
        <v>205913357.38698235</v>
      </c>
    </row>
    <row r="560" spans="1:2" x14ac:dyDescent="0.25">
      <c r="A560">
        <f ca="1">34589.1706318317*(((RANDBETWEEN(3800,4995))))</f>
        <v>135658727.21804377</v>
      </c>
      <c r="B560">
        <v>241134708.04323986</v>
      </c>
    </row>
    <row r="561" spans="1:2" x14ac:dyDescent="0.25">
      <c r="A561">
        <f ca="1">39105.9221689012*(((RANDBETWEEN(3800,4995))))</f>
        <v>191110641.63941994</v>
      </c>
      <c r="B561">
        <v>249355732.0950363</v>
      </c>
    </row>
    <row r="562" spans="1:2" x14ac:dyDescent="0.25">
      <c r="A562">
        <f ca="1">36243.1558041008*(((RANDBETWEEN(3800,4995))))</f>
        <v>152909874.33750138</v>
      </c>
      <c r="B562">
        <v>248324957.89424181</v>
      </c>
    </row>
    <row r="563" spans="1:2" x14ac:dyDescent="0.25">
      <c r="A563">
        <f ca="1">30069.9650557804*(((RANDBETWEEN(3800,4995))))</f>
        <v>149537936.22239581</v>
      </c>
      <c r="B563">
        <v>236919671.76231512</v>
      </c>
    </row>
    <row r="564" spans="1:2" x14ac:dyDescent="0.25">
      <c r="A564">
        <f ca="1">39395.0285629115*(((RANDBETWEEN(3800,4995))))</f>
        <v>186693040.35963783</v>
      </c>
      <c r="B564">
        <v>245148155.91887379</v>
      </c>
    </row>
    <row r="565" spans="1:2" x14ac:dyDescent="0.25">
      <c r="A565">
        <f ca="1">29425.0896866293*(((RANDBETWEEN(3800,4995))))</f>
        <v>113992797.44600216</v>
      </c>
      <c r="B565">
        <v>229746640.87702361</v>
      </c>
    </row>
    <row r="566" spans="1:2" x14ac:dyDescent="0.25">
      <c r="A566">
        <f ca="1">34792.602724209*(((RANDBETWEEN(3800,4995))))</f>
        <v>150930310.61761865</v>
      </c>
      <c r="B566">
        <v>215340659.7926749</v>
      </c>
    </row>
    <row r="567" spans="1:2" x14ac:dyDescent="0.25">
      <c r="A567">
        <f ca="1">38465.2164143102*(((RANDBETWEEN(3800,4995))))</f>
        <v>176132225.96112624</v>
      </c>
      <c r="B567">
        <v>230330751.72263637</v>
      </c>
    </row>
    <row r="568" spans="1:2" x14ac:dyDescent="0.25">
      <c r="A568">
        <f ca="1">41397.6359584339*(((RANDBETWEEN(3800,4995))))</f>
        <v>172172767.95112666</v>
      </c>
      <c r="B568">
        <v>249457436.21224031</v>
      </c>
    </row>
    <row r="569" spans="1:2" x14ac:dyDescent="0.25">
      <c r="A569">
        <f ca="1">30647.6720142964*(((RANDBETWEEN(3800,4995))))</f>
        <v>149652582.44580954</v>
      </c>
      <c r="B569">
        <v>203830192.19973174</v>
      </c>
    </row>
    <row r="570" spans="1:2" x14ac:dyDescent="0.25">
      <c r="A570">
        <f ca="1">28958.3194378257*(((RANDBETWEEN(3800,4995))))</f>
        <v>118526401.45902075</v>
      </c>
      <c r="B570">
        <v>249227340.74489138</v>
      </c>
    </row>
    <row r="571" spans="1:2" x14ac:dyDescent="0.25">
      <c r="A571">
        <f ca="1">39178.7861429453*(((RANDBETWEEN(3800,4995))))</f>
        <v>168586316.77309379</v>
      </c>
      <c r="B571">
        <v>266383849.43080112</v>
      </c>
    </row>
    <row r="572" spans="1:2" x14ac:dyDescent="0.25">
      <c r="A572">
        <f ca="1">34248.5365605884*(((RANDBETWEEN(3800,4995))))</f>
        <v>134528251.60999107</v>
      </c>
      <c r="B572">
        <v>225700079.14392525</v>
      </c>
    </row>
    <row r="573" spans="1:2" x14ac:dyDescent="0.25">
      <c r="A573">
        <f ca="1">30771.1546517286*(((RANDBETWEEN(3800,4995))))</f>
        <v>149947836.61787328</v>
      </c>
      <c r="B573">
        <v>237099112.4721238</v>
      </c>
    </row>
    <row r="574" spans="1:2" x14ac:dyDescent="0.25">
      <c r="A574">
        <f ca="1">39721.5832995135*(((RANDBETWEEN(3800,4995))))</f>
        <v>157257748.28277394</v>
      </c>
      <c r="B574">
        <v>227828912.24441594</v>
      </c>
    </row>
    <row r="575" spans="1:2" x14ac:dyDescent="0.25">
      <c r="A575">
        <f ca="1">33368.3860386394*(((RANDBETWEEN(3800,4995))))</f>
        <v>148722896.57421589</v>
      </c>
      <c r="B575">
        <v>231253845.88955656</v>
      </c>
    </row>
    <row r="576" spans="1:2" x14ac:dyDescent="0.25">
      <c r="A576">
        <f ca="1">32669.713682189*(((RANDBETWEEN(3800,4995))))</f>
        <v>136461394.05050352</v>
      </c>
      <c r="B576">
        <v>237286989.3600038</v>
      </c>
    </row>
    <row r="577" spans="1:2" x14ac:dyDescent="0.25">
      <c r="A577">
        <f ca="1">36376.7591216243*(((RANDBETWEEN(3800,4995))))</f>
        <v>160166870.41251183</v>
      </c>
      <c r="B577">
        <v>217301248.15285891</v>
      </c>
    </row>
    <row r="578" spans="1:2" x14ac:dyDescent="0.25">
      <c r="A578">
        <f ca="1">36955.4820920044*(((RANDBETWEEN(3800,4995))))</f>
        <v>141206897.07354891</v>
      </c>
      <c r="B578">
        <v>236640383.05002058</v>
      </c>
    </row>
    <row r="579" spans="1:2" x14ac:dyDescent="0.25">
      <c r="A579">
        <f ca="1">36018.363690109*(((RANDBETWEEN(3800,4995))))</f>
        <v>140435600.02773485</v>
      </c>
      <c r="B579">
        <v>237909617.06040531</v>
      </c>
    </row>
    <row r="580" spans="1:2" x14ac:dyDescent="0.25">
      <c r="A580">
        <f ca="1">30679.5428167494*(((RANDBETWEEN(3800,4995))))</f>
        <v>146832291.92096278</v>
      </c>
      <c r="B580">
        <v>229372536.24191913</v>
      </c>
    </row>
    <row r="581" spans="1:2" x14ac:dyDescent="0.25">
      <c r="A581">
        <f ca="1">30346.2696748733*(((RANDBETWEEN(3800,4995))))</f>
        <v>151033384.17184424</v>
      </c>
      <c r="B581">
        <v>241964106.20176435</v>
      </c>
    </row>
    <row r="582" spans="1:2" x14ac:dyDescent="0.25">
      <c r="A582">
        <f ca="1">30138.0466056223*(((RANDBETWEEN(3800,4995))))</f>
        <v>139840536.25008738</v>
      </c>
      <c r="B582">
        <v>217624681.31282702</v>
      </c>
    </row>
    <row r="583" spans="1:2" x14ac:dyDescent="0.25">
      <c r="A583">
        <f ca="1">31134.4788043813*(((RANDBETWEEN(3800,4995))))</f>
        <v>147795370.88439825</v>
      </c>
      <c r="B583">
        <v>249979369.55942136</v>
      </c>
    </row>
    <row r="584" spans="1:2" x14ac:dyDescent="0.25">
      <c r="A584">
        <f ca="1">37906.1292783189*(((RANDBETWEEN(3800,4995))))</f>
        <v>160987331.04502031</v>
      </c>
      <c r="B584">
        <v>213047900.84367031</v>
      </c>
    </row>
    <row r="585" spans="1:2" x14ac:dyDescent="0.25">
      <c r="A585">
        <f ca="1">39269.8599813871*(((RANDBETWEEN(3800,4995))))</f>
        <v>168703318.480039</v>
      </c>
      <c r="B585">
        <v>238517371.80599493</v>
      </c>
    </row>
    <row r="586" spans="1:2" x14ac:dyDescent="0.25">
      <c r="A586">
        <f ca="1">36391.3836827732*(((RANDBETWEEN(3800,4995))))</f>
        <v>167509539.0918048</v>
      </c>
      <c r="B586">
        <v>211262916.25693429</v>
      </c>
    </row>
    <row r="587" spans="1:2" x14ac:dyDescent="0.25">
      <c r="A587">
        <f ca="1">32542.7599863767*(((RANDBETWEEN(3800,4995))))</f>
        <v>157897471.4538998</v>
      </c>
      <c r="B587">
        <v>267638753.2283856</v>
      </c>
    </row>
    <row r="588" spans="1:2" x14ac:dyDescent="0.25">
      <c r="A588">
        <f ca="1">31607.9329158876*(((RANDBETWEEN(3800,4995))))</f>
        <v>138600785.83616719</v>
      </c>
      <c r="B588">
        <v>252244023.19327337</v>
      </c>
    </row>
    <row r="589" spans="1:2" x14ac:dyDescent="0.25">
      <c r="A589">
        <f ca="1">40760.7630975882*(((RANDBETWEEN(3800,4995))))</f>
        <v>197363614.91852221</v>
      </c>
      <c r="B589">
        <v>233447381.91425014</v>
      </c>
    </row>
    <row r="590" spans="1:2" x14ac:dyDescent="0.25">
      <c r="A590">
        <f ca="1">39000.0302940696*(((RANDBETWEEN(3800,4995))))</f>
        <v>165633128.65891367</v>
      </c>
      <c r="B590">
        <v>257921568.73041606</v>
      </c>
    </row>
    <row r="591" spans="1:2" x14ac:dyDescent="0.25">
      <c r="A591">
        <f ca="1">38614.5645775396*(((RANDBETWEEN(3800,4995))))</f>
        <v>180291402.01253259</v>
      </c>
      <c r="B591">
        <v>226823170.8858065</v>
      </c>
    </row>
    <row r="592" spans="1:2" x14ac:dyDescent="0.25">
      <c r="A592">
        <f ca="1">34242.8853391834*(((RANDBETWEEN(3800,4995))))</f>
        <v>150463238.18037188</v>
      </c>
      <c r="B592">
        <v>246216220.34303373</v>
      </c>
    </row>
    <row r="593" spans="1:2" x14ac:dyDescent="0.25">
      <c r="A593">
        <f ca="1">30734.4450854265*(((RANDBETWEEN(3800,4995))))</f>
        <v>134954948.37010792</v>
      </c>
      <c r="B593">
        <v>254720969.46276516</v>
      </c>
    </row>
    <row r="594" spans="1:2" x14ac:dyDescent="0.25">
      <c r="A594">
        <f ca="1">34370.4921996323*(((RANDBETWEEN(3800,4995))))</f>
        <v>144459178.71505436</v>
      </c>
      <c r="B594">
        <v>235790708.36687016</v>
      </c>
    </row>
    <row r="595" spans="1:2" x14ac:dyDescent="0.25">
      <c r="A595">
        <f ca="1">32009.1324952654*(((RANDBETWEEN(3800,4995))))</f>
        <v>127524383.86113754</v>
      </c>
      <c r="B595">
        <v>217972037.21265021</v>
      </c>
    </row>
    <row r="596" spans="1:2" x14ac:dyDescent="0.25">
      <c r="A596">
        <f ca="1">30117.8065046281*(((RANDBETWEEN(3800,4995))))</f>
        <v>144143821.93115026</v>
      </c>
      <c r="B596">
        <v>222497335.21502814</v>
      </c>
    </row>
    <row r="597" spans="1:2" x14ac:dyDescent="0.25">
      <c r="A597">
        <f ca="1">34239.8623870127*(((RANDBETWEEN(3800,4995))))</f>
        <v>156750090.00774437</v>
      </c>
      <c r="B597">
        <v>210917977.52430615</v>
      </c>
    </row>
    <row r="598" spans="1:2" x14ac:dyDescent="0.25">
      <c r="A598">
        <f ca="1">32860.0899904659*(((RANDBETWEEN(3800,4995))))</f>
        <v>132426162.66157767</v>
      </c>
      <c r="B598">
        <v>250577795.68504497</v>
      </c>
    </row>
    <row r="599" spans="1:2" x14ac:dyDescent="0.25">
      <c r="A599">
        <f ca="1">33313.6245807584*(((RANDBETWEEN(3800,4995))))</f>
        <v>126858282.40352781</v>
      </c>
      <c r="B599">
        <v>254390348.25939563</v>
      </c>
    </row>
    <row r="600" spans="1:2" x14ac:dyDescent="0.25">
      <c r="A600">
        <f ca="1">34373.7663263301*(((RANDBETWEEN(3800,4995))))</f>
        <v>161556701.73375165</v>
      </c>
      <c r="B600">
        <v>244151024.55442038</v>
      </c>
    </row>
    <row r="601" spans="1:2" x14ac:dyDescent="0.25">
      <c r="A601">
        <f ca="1">29396.7429554435*(((RANDBETWEEN(3800,4995))))</f>
        <v>123936668.30014993</v>
      </c>
      <c r="B601">
        <v>245365760.37089121</v>
      </c>
    </row>
    <row r="602" spans="1:2" x14ac:dyDescent="0.25">
      <c r="A602">
        <f ca="1">40511.1988074625*(((RANDBETWEEN(3800,4995))))</f>
        <v>156292204.99919066</v>
      </c>
      <c r="B602">
        <v>224456863.32503137</v>
      </c>
    </row>
    <row r="603" spans="1:2" x14ac:dyDescent="0.25">
      <c r="A603">
        <f ca="1">30529.5695976794*(((RANDBETWEEN(3800,4995))))</f>
        <v>138848482.53024605</v>
      </c>
      <c r="B603">
        <v>254777482.73187286</v>
      </c>
    </row>
    <row r="604" spans="1:2" x14ac:dyDescent="0.25">
      <c r="A604">
        <f ca="1">32843.1301155444*(((RANDBETWEEN(3800,4995))))</f>
        <v>146414674.05509713</v>
      </c>
      <c r="B604">
        <v>232318210.3117235</v>
      </c>
    </row>
    <row r="605" spans="1:2" x14ac:dyDescent="0.25">
      <c r="A605">
        <f ca="1">41459.514247725*(((RANDBETWEEN(3800,4995))))</f>
        <v>198881289.84633681</v>
      </c>
      <c r="B605">
        <v>217103533.18991432</v>
      </c>
    </row>
    <row r="606" spans="1:2" x14ac:dyDescent="0.25">
      <c r="A606">
        <f ca="1">31219.826856708*(((RANDBETWEEN(3800,4995))))</f>
        <v>136930160.5935213</v>
      </c>
      <c r="B606">
        <v>227403133.12530339</v>
      </c>
    </row>
    <row r="607" spans="1:2" x14ac:dyDescent="0.25">
      <c r="A607">
        <f ca="1">34470.3933356968*(((RANDBETWEEN(3800,4995))))</f>
        <v>149360214.3235741</v>
      </c>
      <c r="B607">
        <v>206709059.83617657</v>
      </c>
    </row>
    <row r="608" spans="1:2" x14ac:dyDescent="0.25">
      <c r="A608">
        <f ca="1">32348.9465120401*(((RANDBETWEEN(3800,4995))))</f>
        <v>123087741.47831251</v>
      </c>
      <c r="B608">
        <v>217130545.82546797</v>
      </c>
    </row>
    <row r="609" spans="1:2" x14ac:dyDescent="0.25">
      <c r="A609">
        <f ca="1">32429.5199777855*(((RANDBETWEEN(3800,4995))))</f>
        <v>156861588.13254827</v>
      </c>
      <c r="B609">
        <v>223097683.56261274</v>
      </c>
    </row>
    <row r="610" spans="1:2" x14ac:dyDescent="0.25">
      <c r="A610">
        <f ca="1">36636.9304760934*(((RANDBETWEEN(3800,4995))))</f>
        <v>152263083.05864435</v>
      </c>
      <c r="B610">
        <v>235438471.46507302</v>
      </c>
    </row>
    <row r="611" spans="1:2" x14ac:dyDescent="0.25">
      <c r="A611">
        <f ca="1">30400.432299663*(((RANDBETWEEN(3800,4995))))</f>
        <v>131664272.28984047</v>
      </c>
      <c r="B611">
        <v>212251896.60755539</v>
      </c>
    </row>
    <row r="612" spans="1:2" x14ac:dyDescent="0.25">
      <c r="A612">
        <f ca="1">36398.6374460225*(((RANDBETWEEN(3800,4995))))</f>
        <v>164885827.63048235</v>
      </c>
      <c r="B612">
        <v>210477927.82951996</v>
      </c>
    </row>
    <row r="613" spans="1:2" x14ac:dyDescent="0.25">
      <c r="A613">
        <f ca="1">35299.5419823764*(((RANDBETWEEN(3800,4995))))</f>
        <v>140951071.13562891</v>
      </c>
      <c r="B613">
        <v>206248581.66449267</v>
      </c>
    </row>
    <row r="614" spans="1:2" x14ac:dyDescent="0.25">
      <c r="A614">
        <f ca="1">37516.5450902938*(((RANDBETWEEN(3800,4995))))</f>
        <v>176252728.83420044</v>
      </c>
      <c r="B614">
        <v>265731679.72667527</v>
      </c>
    </row>
    <row r="615" spans="1:2" x14ac:dyDescent="0.25">
      <c r="A615">
        <f ca="1">38708.1253108832*(((RANDBETWEEN(3800,4995))))</f>
        <v>177205797.67322344</v>
      </c>
      <c r="B615">
        <v>255756185.63364726</v>
      </c>
    </row>
    <row r="616" spans="1:2" x14ac:dyDescent="0.25">
      <c r="A616">
        <f ca="1">29371.1171596323*(((RANDBETWEEN(3800,4995))))</f>
        <v>138220477.35322946</v>
      </c>
      <c r="B616">
        <v>250846829.10220677</v>
      </c>
    </row>
    <row r="617" spans="1:2" x14ac:dyDescent="0.25">
      <c r="A617">
        <f ca="1">34381.0110831827*(((RANDBETWEEN(3800,4995))))</f>
        <v>133398323.0027487</v>
      </c>
      <c r="B617">
        <v>240699159.31478441</v>
      </c>
    </row>
    <row r="618" spans="1:2" x14ac:dyDescent="0.25">
      <c r="A618">
        <f ca="1">35523.9125118478*(((RANDBETWEEN(3800,4995))))</f>
        <v>170941067.00701153</v>
      </c>
      <c r="B618">
        <v>258128742.66253662</v>
      </c>
    </row>
    <row r="619" spans="1:2" x14ac:dyDescent="0.25">
      <c r="A619">
        <f ca="1">39547.9598039593*(((RANDBETWEEN(3800,4995))))</f>
        <v>150954562.57171276</v>
      </c>
      <c r="B619">
        <v>241939861.20917213</v>
      </c>
    </row>
    <row r="620" spans="1:2" x14ac:dyDescent="0.25">
      <c r="A620">
        <f ca="1">38323.4182862267*(((RANDBETWEEN(3800,4995))))</f>
        <v>188742835.05966642</v>
      </c>
      <c r="B620">
        <v>217902769.86401206</v>
      </c>
    </row>
    <row r="621" spans="1:2" x14ac:dyDescent="0.25">
      <c r="A621">
        <f ca="1">31710.4905214243*(((RANDBETWEEN(3800,4995))))</f>
        <v>157854821.81565002</v>
      </c>
      <c r="B621">
        <v>245011716.25342578</v>
      </c>
    </row>
    <row r="622" spans="1:2" x14ac:dyDescent="0.25">
      <c r="A622">
        <f ca="1">32550.7404226479*(((RANDBETWEEN(3800,4995))))</f>
        <v>155006625.89264947</v>
      </c>
      <c r="B622">
        <v>226190164.53033319</v>
      </c>
    </row>
    <row r="623" spans="1:2" x14ac:dyDescent="0.25">
      <c r="A623">
        <f ca="1">32571.0956509217*(((RANDBETWEEN(3800,4995))))</f>
        <v>144778520.16834676</v>
      </c>
      <c r="B623">
        <v>243050783.13473961</v>
      </c>
    </row>
    <row r="624" spans="1:2" x14ac:dyDescent="0.25">
      <c r="A624">
        <f ca="1">29093.6302518373*(((RANDBETWEEN(3800,4995))))</f>
        <v>111166761.19227038</v>
      </c>
      <c r="B624">
        <v>220110909.60430095</v>
      </c>
    </row>
    <row r="625" spans="1:2" x14ac:dyDescent="0.25">
      <c r="A625">
        <f ca="1">36645.233039969*(((RANDBETWEEN(3800,4995))))</f>
        <v>148486484.27795443</v>
      </c>
      <c r="B625">
        <v>206107949.85357279</v>
      </c>
    </row>
    <row r="626" spans="1:2" x14ac:dyDescent="0.25">
      <c r="A626">
        <f ca="1">34498.7859077624*(((RANDBETWEEN(3800,4995))))</f>
        <v>162972264.62826958</v>
      </c>
      <c r="B626">
        <v>214758717.56276625</v>
      </c>
    </row>
    <row r="627" spans="1:2" x14ac:dyDescent="0.25">
      <c r="A627">
        <f ca="1">35166.8721338372*(((RANDBETWEEN(3800,4995))))</f>
        <v>135392457.71527314</v>
      </c>
      <c r="B627">
        <v>209513406.21087682</v>
      </c>
    </row>
    <row r="628" spans="1:2" x14ac:dyDescent="0.25">
      <c r="A628">
        <f ca="1">32662.4234288255*(((RANDBETWEEN(3800,4995))))</f>
        <v>138717312.30222207</v>
      </c>
      <c r="B628">
        <v>204683902.10498518</v>
      </c>
    </row>
    <row r="629" spans="1:2" x14ac:dyDescent="0.25">
      <c r="A629">
        <f ca="1">41417.8478977178*(((RANDBETWEEN(3800,4995))))</f>
        <v>200420965.97705665</v>
      </c>
      <c r="B629">
        <v>255205483.70828086</v>
      </c>
    </row>
    <row r="630" spans="1:2" x14ac:dyDescent="0.25">
      <c r="A630">
        <f ca="1">35739.1811293116*(((RANDBETWEEN(3800,4995))))</f>
        <v>136487932.73284107</v>
      </c>
      <c r="B630">
        <v>265151884.16830817</v>
      </c>
    </row>
    <row r="631" spans="1:2" x14ac:dyDescent="0.25">
      <c r="A631">
        <f ca="1">30062.706582972*(((RANDBETWEEN(3800,4995))))</f>
        <v>129810767.02527292</v>
      </c>
      <c r="B631">
        <v>218647837.54817152</v>
      </c>
    </row>
    <row r="632" spans="1:2" x14ac:dyDescent="0.25">
      <c r="A632">
        <f ca="1">39460.900383225*(((RANDBETWEEN(3800,4995))))</f>
        <v>157014922.62485236</v>
      </c>
      <c r="B632">
        <v>220272786.41835189</v>
      </c>
    </row>
    <row r="633" spans="1:2" x14ac:dyDescent="0.25">
      <c r="A633">
        <f ca="1">31518.1781512932*(((RANDBETWEEN(3800,4995))))</f>
        <v>142777347.02535817</v>
      </c>
      <c r="B633">
        <v>259026321.0488275</v>
      </c>
    </row>
    <row r="634" spans="1:2" x14ac:dyDescent="0.25">
      <c r="A634">
        <f ca="1">30785.8163254876*(((RANDBETWEEN(3800,4995))))</f>
        <v>138782459.99529794</v>
      </c>
      <c r="B634">
        <v>205046646.40879029</v>
      </c>
    </row>
    <row r="635" spans="1:2" x14ac:dyDescent="0.25">
      <c r="A635">
        <f ca="1">30782.2821851705*(((RANDBETWEEN(3800,4995))))</f>
        <v>150402230.75674325</v>
      </c>
      <c r="B635">
        <v>262277831.6229271</v>
      </c>
    </row>
    <row r="636" spans="1:2" x14ac:dyDescent="0.25">
      <c r="A636">
        <f ca="1">38506.7881189194*(((RANDBETWEEN(3800,4995))))</f>
        <v>156376066.55093154</v>
      </c>
      <c r="B636">
        <v>252222265.31738612</v>
      </c>
    </row>
    <row r="637" spans="1:2" x14ac:dyDescent="0.25">
      <c r="A637">
        <f ca="1">31133.1295724502*(((RANDBETWEEN(3800,4995))))</f>
        <v>125497645.3065469</v>
      </c>
      <c r="B637">
        <v>258977031.37498268</v>
      </c>
    </row>
    <row r="638" spans="1:2" x14ac:dyDescent="0.25">
      <c r="A638">
        <f ca="1">33528.7975377606*(((RANDBETWEEN(3800,4995))))</f>
        <v>152991903.16480184</v>
      </c>
      <c r="B638">
        <v>265064109.78084791</v>
      </c>
    </row>
    <row r="639" spans="1:2" x14ac:dyDescent="0.25">
      <c r="A639">
        <f ca="1">39471.862567725*(((RANDBETWEEN(3800,4995))))</f>
        <v>174899823.03758934</v>
      </c>
      <c r="B639">
        <v>247524751.02816653</v>
      </c>
    </row>
    <row r="640" spans="1:2" x14ac:dyDescent="0.25">
      <c r="A640">
        <f ca="1">34043.8389313862*(((RANDBETWEEN(3800,4995))))</f>
        <v>144277789.39121455</v>
      </c>
      <c r="B640">
        <v>230545218.92959243</v>
      </c>
    </row>
    <row r="641" spans="1:2" x14ac:dyDescent="0.25">
      <c r="A641">
        <f ca="1">34793.5943370335*(((RANDBETWEEN(3800,4995))))</f>
        <v>163599480.57273155</v>
      </c>
      <c r="B641">
        <v>240985514.10156518</v>
      </c>
    </row>
    <row r="642" spans="1:2" x14ac:dyDescent="0.25">
      <c r="A642">
        <f ca="1">38204.3503402999*(((RANDBETWEEN(3800,4995))))</f>
        <v>148271083.67070374</v>
      </c>
      <c r="B642">
        <v>209152408.96426281</v>
      </c>
    </row>
    <row r="643" spans="1:2" x14ac:dyDescent="0.25">
      <c r="A643">
        <f ca="1">32867.36415941*(((RANDBETWEEN(3800,4995))))</f>
        <v>155692704.02312526</v>
      </c>
      <c r="B643">
        <v>229707849.52847892</v>
      </c>
    </row>
    <row r="644" spans="1:2" x14ac:dyDescent="0.25">
      <c r="A644">
        <f ca="1">40968.7771196154*(((RANDBETWEEN(3800,4995))))</f>
        <v>195216222.97496721</v>
      </c>
      <c r="B644">
        <v>213102075.19835201</v>
      </c>
    </row>
    <row r="645" spans="1:2" x14ac:dyDescent="0.25">
      <c r="A645">
        <f ca="1">30220.5564943345*(((RANDBETWEEN(3800,4995))))</f>
        <v>115291423.02588609</v>
      </c>
      <c r="B645">
        <v>228024015.05248973</v>
      </c>
    </row>
    <row r="646" spans="1:2" x14ac:dyDescent="0.25">
      <c r="A646">
        <f ca="1">34865.4222704957*(((RANDBETWEEN(3800,4995))))</f>
        <v>160171749.91065741</v>
      </c>
      <c r="B646">
        <v>229667115.59395522</v>
      </c>
    </row>
    <row r="647" spans="1:2" x14ac:dyDescent="0.25">
      <c r="A647">
        <f ca="1">30397.2972146059*(((RANDBETWEEN(3800,4995))))</f>
        <v>130313213.15901552</v>
      </c>
      <c r="B647">
        <v>215096890.90332574</v>
      </c>
    </row>
    <row r="648" spans="1:2" x14ac:dyDescent="0.25">
      <c r="A648">
        <f ca="1">31491.4565471968*(((RANDBETWEEN(3800,4995))))</f>
        <v>145773952.35697389</v>
      </c>
      <c r="B648">
        <v>211241156.32696187</v>
      </c>
    </row>
    <row r="649" spans="1:2" x14ac:dyDescent="0.25">
      <c r="A649">
        <f ca="1">30122.9829127566*(((RANDBETWEEN(3800,4995))))</f>
        <v>141367158.80956659</v>
      </c>
      <c r="B649">
        <v>215586024.37423033</v>
      </c>
    </row>
    <row r="650" spans="1:2" x14ac:dyDescent="0.25">
      <c r="A650">
        <f ca="1">29997.7035750702*(((RANDBETWEEN(3800,4995))))</f>
        <v>147078740.62856928</v>
      </c>
      <c r="B650">
        <v>220802584.78083569</v>
      </c>
    </row>
    <row r="651" spans="1:2" x14ac:dyDescent="0.25">
      <c r="A651">
        <f ca="1">31714.1724229*(((RANDBETWEEN(3800,4995))))</f>
        <v>142111206.62701485</v>
      </c>
      <c r="B651">
        <v>252146446.63016576</v>
      </c>
    </row>
    <row r="652" spans="1:2" x14ac:dyDescent="0.25">
      <c r="A652">
        <f ca="1">35188.1152323133*(((RANDBETWEEN(3800,4995))))</f>
        <v>135509431.75963843</v>
      </c>
      <c r="B652">
        <v>239767739.49015945</v>
      </c>
    </row>
    <row r="653" spans="1:2" x14ac:dyDescent="0.25">
      <c r="A653">
        <f ca="1">31024.6045514373*(((RANDBETWEEN(3800,4995))))</f>
        <v>151275971.79280806</v>
      </c>
      <c r="B653">
        <v>206730416.53814626</v>
      </c>
    </row>
    <row r="654" spans="1:2" x14ac:dyDescent="0.25">
      <c r="A654">
        <f ca="1">40660.2279230355*(((RANDBETWEEN(3800,4995))))</f>
        <v>178417080.12627986</v>
      </c>
      <c r="B654">
        <v>252850354.24000221</v>
      </c>
    </row>
    <row r="655" spans="1:2" x14ac:dyDescent="0.25">
      <c r="A655">
        <f ca="1">33752.88272896*(((RANDBETWEEN(3800,4995))))</f>
        <v>135349059.7431297</v>
      </c>
      <c r="B655">
        <v>215129737.49802417</v>
      </c>
    </row>
    <row r="656" spans="1:2" x14ac:dyDescent="0.25">
      <c r="A656">
        <f ca="1">35272.4110893615*(((RANDBETWEEN(3800,4995))))</f>
        <v>165991966.58653522</v>
      </c>
      <c r="B656">
        <v>235754669.65781838</v>
      </c>
    </row>
    <row r="657" spans="1:2" x14ac:dyDescent="0.25">
      <c r="A657">
        <f ca="1">32365.5108627865*(((RANDBETWEEN(3800,4995))))</f>
        <v>140304489.59017947</v>
      </c>
      <c r="B657">
        <v>211825174.25068122</v>
      </c>
    </row>
    <row r="658" spans="1:2" x14ac:dyDescent="0.25">
      <c r="A658">
        <f ca="1">40785.4668044378*(((RANDBETWEEN(3800,4995))))</f>
        <v>199277790.80648318</v>
      </c>
      <c r="B658">
        <v>216523321.45187187</v>
      </c>
    </row>
    <row r="659" spans="1:2" x14ac:dyDescent="0.25">
      <c r="A659">
        <f ca="1">35155.2790253387*(((RANDBETWEEN(3800,4995))))</f>
        <v>171135898.29534876</v>
      </c>
      <c r="B659">
        <v>213804896.72551987</v>
      </c>
    </row>
    <row r="660" spans="1:2" x14ac:dyDescent="0.25">
      <c r="A660">
        <f ca="1">33518.9010167258*(((RANDBETWEEN(3800,4995))))</f>
        <v>146477597.44309175</v>
      </c>
      <c r="B660">
        <v>215683891.47581935</v>
      </c>
    </row>
    <row r="661" spans="1:2" x14ac:dyDescent="0.25">
      <c r="A661">
        <f ca="1">28874.9229933105*(((RANDBETWEEN(3800,4995))))</f>
        <v>120610553.34305783</v>
      </c>
      <c r="B661">
        <v>203783836.10117954</v>
      </c>
    </row>
    <row r="662" spans="1:2" x14ac:dyDescent="0.25">
      <c r="A662">
        <f ca="1">39020.2647457106*(((RANDBETWEEN(3800,4995))))</f>
        <v>192916188.90279335</v>
      </c>
      <c r="B662">
        <v>260403262.11494711</v>
      </c>
    </row>
    <row r="663" spans="1:2" x14ac:dyDescent="0.25">
      <c r="A663">
        <f ca="1">31298.9752202959*(((RANDBETWEEN(3800,4995))))</f>
        <v>139155243.82943556</v>
      </c>
      <c r="B663">
        <v>241529306.8099308</v>
      </c>
    </row>
    <row r="664" spans="1:2" x14ac:dyDescent="0.25">
      <c r="A664">
        <f ca="1">29114.6749757884*(((RANDBETWEEN(3800,4995))))</f>
        <v>135412353.31239194</v>
      </c>
      <c r="B664">
        <v>249331065.82188737</v>
      </c>
    </row>
    <row r="665" spans="1:2" x14ac:dyDescent="0.25">
      <c r="A665">
        <f ca="1">34541.4197052801*(((RANDBETWEEN(3800,4995))))</f>
        <v>150082468.61944211</v>
      </c>
      <c r="B665">
        <v>251497888.79922482</v>
      </c>
    </row>
    <row r="666" spans="1:2" x14ac:dyDescent="0.25">
      <c r="A666">
        <f ca="1">41829.4215316574*(((RANDBETWEEN(3800,4995))))</f>
        <v>180954077.54594991</v>
      </c>
      <c r="B666">
        <v>266941014.86238763</v>
      </c>
    </row>
    <row r="667" spans="1:2" x14ac:dyDescent="0.25">
      <c r="A667">
        <f ca="1">39659.4001741541*(((RANDBETWEEN(3800,4995))))</f>
        <v>194251742.05300689</v>
      </c>
      <c r="B667">
        <v>256203725.33219174</v>
      </c>
    </row>
    <row r="668" spans="1:2" x14ac:dyDescent="0.25">
      <c r="A668">
        <f ca="1">39144.2083058742*(((RANDBETWEEN(3800,4995))))</f>
        <v>153445296.55902702</v>
      </c>
      <c r="B668">
        <v>244283509.66673148</v>
      </c>
    </row>
    <row r="669" spans="1:2" x14ac:dyDescent="0.25">
      <c r="A669">
        <f ca="1">33356.6709434225*(((RANDBETWEEN(3800,4995))))</f>
        <v>145301658.62954846</v>
      </c>
      <c r="B669">
        <v>229330014.41761401</v>
      </c>
    </row>
    <row r="670" spans="1:2" x14ac:dyDescent="0.25">
      <c r="A670">
        <f ca="1">35159.6781447958*(((RANDBETWEEN(3800,4995))))</f>
        <v>169258690.58904681</v>
      </c>
      <c r="B670">
        <v>245922265.07580125</v>
      </c>
    </row>
    <row r="671" spans="1:2" x14ac:dyDescent="0.25">
      <c r="A671">
        <f ca="1">31326.9425374953*(((RANDBETWEEN(3800,4995))))</f>
        <v>142568915.48814091</v>
      </c>
      <c r="B671">
        <v>211308587.5516662</v>
      </c>
    </row>
    <row r="672" spans="1:2" x14ac:dyDescent="0.25">
      <c r="A672">
        <f ca="1">31307.1951515691*(((RANDBETWEEN(3800,4995))))</f>
        <v>151965125.26571658</v>
      </c>
      <c r="B672">
        <v>225235387.32778099</v>
      </c>
    </row>
    <row r="673" spans="1:2" x14ac:dyDescent="0.25">
      <c r="A673">
        <f ca="1">41110.8208350706*(((RANDBETWEEN(3800,4995))))</f>
        <v>176529864.66579315</v>
      </c>
      <c r="B673">
        <v>222931616.81800517</v>
      </c>
    </row>
    <row r="674" spans="1:2" x14ac:dyDescent="0.25">
      <c r="A674">
        <f ca="1">31572.9660661407*(((RANDBETWEEN(3800,4995))))</f>
        <v>138289591.36969638</v>
      </c>
      <c r="B674">
        <v>238995404.32674536</v>
      </c>
    </row>
    <row r="675" spans="1:2" x14ac:dyDescent="0.25">
      <c r="A675">
        <f ca="1">35904.8733895064*(((RANDBETWEEN(3800,4995))))</f>
        <v>167388519.74187893</v>
      </c>
      <c r="B675">
        <v>238744750.08180624</v>
      </c>
    </row>
    <row r="676" spans="1:2" x14ac:dyDescent="0.25">
      <c r="A676">
        <f ca="1">29479.9995332129*(((RANDBETWEEN(3800,4995))))</f>
        <v>131598717.91626219</v>
      </c>
      <c r="B676">
        <v>246081927.09293982</v>
      </c>
    </row>
    <row r="677" spans="1:2" x14ac:dyDescent="0.25">
      <c r="A677">
        <f ca="1">36412.5607050019*(((RANDBETWEEN(3800,4995))))</f>
        <v>164074998.53673851</v>
      </c>
      <c r="B677">
        <v>253286458.39128935</v>
      </c>
    </row>
    <row r="678" spans="1:2" x14ac:dyDescent="0.25">
      <c r="A678">
        <f ca="1">32544.605717975*(((RANDBETWEEN(3800,4995))))</f>
        <v>126142891.76287122</v>
      </c>
      <c r="B678">
        <v>218637640.16987756</v>
      </c>
    </row>
    <row r="679" spans="1:2" x14ac:dyDescent="0.25">
      <c r="A679">
        <f ca="1">39169.2248670959*(((RANDBETWEEN(3800,4995))))</f>
        <v>154757607.44989592</v>
      </c>
      <c r="B679">
        <v>242501104.75695813</v>
      </c>
    </row>
    <row r="680" spans="1:2" x14ac:dyDescent="0.25">
      <c r="A680">
        <f ca="1">33787.2860640401*(((RANDBETWEEN(3800,4995))))</f>
        <v>156773007.33714625</v>
      </c>
      <c r="B680">
        <v>244212652.37325719</v>
      </c>
    </row>
    <row r="681" spans="1:2" x14ac:dyDescent="0.25">
      <c r="A681">
        <f ca="1">41683.3473102452*(((RANDBETWEEN(3800,4995))))</f>
        <v>206874452.70074674</v>
      </c>
      <c r="B681">
        <v>249183683.48610315</v>
      </c>
    </row>
    <row r="682" spans="1:2" x14ac:dyDescent="0.25">
      <c r="A682">
        <f ca="1">32214.1873690596*(((RANDBETWEEN(3800,4995))))</f>
        <v>126182971.92460655</v>
      </c>
      <c r="B682">
        <v>210552936.8866592</v>
      </c>
    </row>
    <row r="683" spans="1:2" x14ac:dyDescent="0.25">
      <c r="A683">
        <f ca="1">32545.1804942*(((RANDBETWEEN(3800,4995))))</f>
        <v>133044697.86028972</v>
      </c>
      <c r="B683">
        <v>260148946.00541896</v>
      </c>
    </row>
    <row r="684" spans="1:2" x14ac:dyDescent="0.25">
      <c r="A684">
        <f ca="1">33237.6152646562*(((RANDBETWEEN(3800,4995))))</f>
        <v>140894251.10687777</v>
      </c>
      <c r="B684">
        <v>256262249.70867169</v>
      </c>
    </row>
    <row r="685" spans="1:2" x14ac:dyDescent="0.25">
      <c r="A685">
        <f ca="1">31305.2168479781*(((RANDBETWEEN(3800,4995))))</f>
        <v>154679076.44585991</v>
      </c>
      <c r="B685">
        <v>227345712.27869654</v>
      </c>
    </row>
    <row r="686" spans="1:2" x14ac:dyDescent="0.25">
      <c r="A686">
        <f ca="1">33711.6500428046*(((RANDBETWEEN(3800,4995))))</f>
        <v>136599605.97344437</v>
      </c>
      <c r="B686">
        <v>209704216.47081807</v>
      </c>
    </row>
    <row r="687" spans="1:2" x14ac:dyDescent="0.25">
      <c r="A687">
        <f ca="1">30804.6688261841*(((RANDBETWEEN(3800,4995))))</f>
        <v>149495057.81347162</v>
      </c>
      <c r="B687">
        <v>242206899.86553106</v>
      </c>
    </row>
    <row r="688" spans="1:2" x14ac:dyDescent="0.25">
      <c r="A688">
        <f ca="1">38837.3409876842*(((RANDBETWEEN(3800,4995))))</f>
        <v>191895301.82014751</v>
      </c>
      <c r="B688">
        <v>231387235.24291316</v>
      </c>
    </row>
    <row r="689" spans="1:2" x14ac:dyDescent="0.25">
      <c r="A689">
        <f ca="1">31205.3076890664*(((RANDBETWEEN(3800,4995))))</f>
        <v>142233792.44676462</v>
      </c>
      <c r="B689">
        <v>204294317.38275337</v>
      </c>
    </row>
    <row r="690" spans="1:2" x14ac:dyDescent="0.25">
      <c r="A690">
        <f ca="1">33499.8679550891*(((RANDBETWEEN(3800,4995))))</f>
        <v>153663894.30999374</v>
      </c>
      <c r="B690">
        <v>263318649.03431022</v>
      </c>
    </row>
    <row r="691" spans="1:2" x14ac:dyDescent="0.25">
      <c r="A691">
        <f ca="1">31950.5566684548*(((RANDBETWEEN(3800,4995))))</f>
        <v>135150854.70756364</v>
      </c>
      <c r="B691">
        <v>228157446.81594104</v>
      </c>
    </row>
    <row r="692" spans="1:2" x14ac:dyDescent="0.25">
      <c r="A692">
        <f ca="1">29800.3797882267*(((RANDBETWEEN(3800,4995))))</f>
        <v>144710644.25162902</v>
      </c>
      <c r="B692">
        <v>207610973.6304419</v>
      </c>
    </row>
    <row r="693" spans="1:2" x14ac:dyDescent="0.25">
      <c r="A693">
        <f ca="1">35604.2318605018*(((RANDBETWEEN(3800,4995))))</f>
        <v>170401853.68436152</v>
      </c>
      <c r="B693">
        <v>207655766.36005989</v>
      </c>
    </row>
    <row r="694" spans="1:2" x14ac:dyDescent="0.25">
      <c r="A694">
        <f ca="1">39646.0227441886*(((RANDBETWEEN(3800,4995))))</f>
        <v>180270465.41782546</v>
      </c>
      <c r="B694">
        <v>246145328.18305928</v>
      </c>
    </row>
    <row r="695" spans="1:2" x14ac:dyDescent="0.25">
      <c r="A695">
        <f ca="1">30701.9936339051*(((RANDBETWEEN(3800,4995))))</f>
        <v>146325701.65919158</v>
      </c>
      <c r="B695">
        <v>206797288.91362622</v>
      </c>
    </row>
    <row r="696" spans="1:2" x14ac:dyDescent="0.25">
      <c r="A696">
        <f ca="1">30105.9926563943*(((RANDBETWEEN(3800,4995))))</f>
        <v>120062698.71370047</v>
      </c>
      <c r="B696">
        <v>214054461.98441935</v>
      </c>
    </row>
    <row r="697" spans="1:2" x14ac:dyDescent="0.25">
      <c r="A697">
        <f ca="1">32414.5835008014*(((RANDBETWEEN(3800,4995))))</f>
        <v>145217334.08359036</v>
      </c>
      <c r="B697">
        <v>244241562.969302</v>
      </c>
    </row>
    <row r="698" spans="1:2" x14ac:dyDescent="0.25">
      <c r="A698">
        <f ca="1">39595.1383854776*(((RANDBETWEEN(3800,4995))))</f>
        <v>195006056.54847702</v>
      </c>
      <c r="B698">
        <v>214656074.56795138</v>
      </c>
    </row>
    <row r="699" spans="1:2" x14ac:dyDescent="0.25">
      <c r="A699">
        <f ca="1">31011.0346445861*(((RANDBETWEEN(3800,4995))))</f>
        <v>140386953.83604127</v>
      </c>
      <c r="B699">
        <v>245256251.95659426</v>
      </c>
    </row>
    <row r="700" spans="1:2" x14ac:dyDescent="0.25">
      <c r="A700">
        <f ca="1">33152.9634500715*(((RANDBETWEEN(3800,4995))))</f>
        <v>152901467.43172985</v>
      </c>
      <c r="B700">
        <v>228032308.58707535</v>
      </c>
    </row>
    <row r="701" spans="1:2" x14ac:dyDescent="0.25">
      <c r="A701">
        <f ca="1">39939.5661725845*(((RANDBETWEEN(3800,4995))))</f>
        <v>155684428.94073433</v>
      </c>
      <c r="B701">
        <v>233276139.14631867</v>
      </c>
    </row>
    <row r="702" spans="1:2" x14ac:dyDescent="0.25">
      <c r="A702">
        <f ca="1">39389.0534347453*(((RANDBETWEEN(3800,4995))))</f>
        <v>162637401.63206321</v>
      </c>
      <c r="B702">
        <v>227284046.24292207</v>
      </c>
    </row>
    <row r="703" spans="1:2" x14ac:dyDescent="0.25">
      <c r="A703">
        <f ca="1">30456.2564333966*(((RANDBETWEEN(3800,4995))))</f>
        <v>131236008.97150604</v>
      </c>
      <c r="B703">
        <v>225691196.89658594</v>
      </c>
    </row>
    <row r="704" spans="1:2" x14ac:dyDescent="0.25">
      <c r="A704">
        <f ca="1">36732.1315430885*(((RANDBETWEEN(3800,4995))))</f>
        <v>146230615.6730355</v>
      </c>
      <c r="B704">
        <v>210522588.58756405</v>
      </c>
    </row>
    <row r="705" spans="1:2" x14ac:dyDescent="0.25">
      <c r="A705">
        <f ca="1">36173.3513981739*(((RANDBETWEEN(3800,4995))))</f>
        <v>158077545.61002001</v>
      </c>
      <c r="B705">
        <v>244502455.33122942</v>
      </c>
    </row>
    <row r="706" spans="1:2" x14ac:dyDescent="0.25">
      <c r="A706">
        <f ca="1">35014.7872758775*(((RANDBETWEEN(3800,4995))))</f>
        <v>137152921.75961223</v>
      </c>
      <c r="B706">
        <v>211255467.76391485</v>
      </c>
    </row>
    <row r="707" spans="1:2" x14ac:dyDescent="0.25">
      <c r="A707">
        <f ca="1">32567.11591975*(((RANDBETWEEN(3800,4995))))</f>
        <v>149483062.0716525</v>
      </c>
      <c r="B707">
        <v>249218115.09949735</v>
      </c>
    </row>
    <row r="708" spans="1:2" x14ac:dyDescent="0.25">
      <c r="A708">
        <f ca="1">32791.468864792*(((RANDBETWEEN(3800,4995))))</f>
        <v>130477254.61300747</v>
      </c>
      <c r="B708">
        <v>226822411.47338337</v>
      </c>
    </row>
    <row r="709" spans="1:2" x14ac:dyDescent="0.25">
      <c r="A709">
        <f ca="1">30422.0532324869*(((RANDBETWEEN(3800,4995))))</f>
        <v>129780479.08978933</v>
      </c>
      <c r="B709">
        <v>264308142.75829983</v>
      </c>
    </row>
    <row r="710" spans="1:2" x14ac:dyDescent="0.25">
      <c r="A710">
        <f ca="1">30546.2173793324*(((RANDBETWEEN(3800,4995))))</f>
        <v>122734701.43015777</v>
      </c>
      <c r="B710">
        <v>260978706.38856077</v>
      </c>
    </row>
    <row r="711" spans="1:2" x14ac:dyDescent="0.25">
      <c r="A711">
        <f ca="1">39117.1306643042*(((RANDBETWEEN(3800,4995))))</f>
        <v>153300035.0734081</v>
      </c>
      <c r="B711">
        <v>246997397.18173492</v>
      </c>
    </row>
    <row r="712" spans="1:2" x14ac:dyDescent="0.25">
      <c r="A712">
        <f ca="1">35649.5241830878*(((RANDBETWEEN(3800,4995))))</f>
        <v>164273007.43566868</v>
      </c>
      <c r="B712">
        <v>212328184.25132206</v>
      </c>
    </row>
    <row r="713" spans="1:2" x14ac:dyDescent="0.25">
      <c r="A713">
        <f ca="1">32270.3273351439*(((RANDBETWEEN(3800,4995))))</f>
        <v>123369461.40225531</v>
      </c>
      <c r="B713">
        <v>206906207.37469476</v>
      </c>
    </row>
    <row r="714" spans="1:2" x14ac:dyDescent="0.25">
      <c r="A714">
        <f ca="1">38032.6924364674*(((RANDBETWEEN(3800,4995))))</f>
        <v>154755025.52398589</v>
      </c>
      <c r="B714">
        <v>227918963.4875997</v>
      </c>
    </row>
    <row r="715" spans="1:2" x14ac:dyDescent="0.25">
      <c r="A715">
        <f ca="1">33646.1639402001*(((RANDBETWEEN(3800,4995))))</f>
        <v>167255080.94673461</v>
      </c>
      <c r="B715">
        <v>229197467.66008675</v>
      </c>
    </row>
    <row r="716" spans="1:2" x14ac:dyDescent="0.25">
      <c r="A716">
        <f ca="1">38312.6014381934*(((RANDBETWEEN(3800,4995))))</f>
        <v>175510027.18836391</v>
      </c>
      <c r="B716">
        <v>234319507.17645067</v>
      </c>
    </row>
    <row r="717" spans="1:2" x14ac:dyDescent="0.25">
      <c r="A717">
        <f ca="1">41037.3544290029*(((RANDBETWEEN(3800,4995))))</f>
        <v>165914023.95645878</v>
      </c>
      <c r="B717">
        <v>214487969.91757596</v>
      </c>
    </row>
    <row r="718" spans="1:2" x14ac:dyDescent="0.25">
      <c r="A718">
        <f ca="1">29903.4655163679*(((RANDBETWEEN(3800,4995))))</f>
        <v>117490716.01380965</v>
      </c>
      <c r="B718">
        <v>212518284.71079388</v>
      </c>
    </row>
    <row r="719" spans="1:2" x14ac:dyDescent="0.25">
      <c r="A719">
        <f ca="1">41593.4568999212*(((RANDBETWEEN(3800,4995))))</f>
        <v>177520874.0488638</v>
      </c>
      <c r="B719">
        <v>230293982.91335696</v>
      </c>
    </row>
    <row r="720" spans="1:2" x14ac:dyDescent="0.25">
      <c r="A720">
        <f ca="1">32284.0435418174*(((RANDBETWEEN(3800,4995))))</f>
        <v>157804404.83240369</v>
      </c>
      <c r="B720">
        <v>242412872.32762778</v>
      </c>
    </row>
    <row r="721" spans="1:2" x14ac:dyDescent="0.25">
      <c r="A721">
        <f ca="1">34617.8684124517*(((RANDBETWEEN(3800,4995))))</f>
        <v>153876425.09334758</v>
      </c>
      <c r="B721">
        <v>251331207.57852355</v>
      </c>
    </row>
    <row r="722" spans="1:2" x14ac:dyDescent="0.25">
      <c r="A722">
        <f ca="1">31895.1847082026*(((RANDBETWEEN(3800,4995))))</f>
        <v>142667161.19979039</v>
      </c>
      <c r="B722">
        <v>213795188.75362921</v>
      </c>
    </row>
    <row r="723" spans="1:2" x14ac:dyDescent="0.25">
      <c r="A723">
        <f ca="1">39349.3516838155*(((RANDBETWEEN(3800,4995))))</f>
        <v>179354344.97483087</v>
      </c>
      <c r="B723">
        <v>207734300.65099636</v>
      </c>
    </row>
    <row r="724" spans="1:2" x14ac:dyDescent="0.25">
      <c r="A724">
        <f ca="1">39087.0397359587*(((RANDBETWEEN(3800,4995))))</f>
        <v>189845751.9975512</v>
      </c>
      <c r="B724">
        <v>238632470.92640752</v>
      </c>
    </row>
    <row r="725" spans="1:2" x14ac:dyDescent="0.25">
      <c r="A725">
        <f ca="1">40333.8853031596*(((RANDBETWEEN(3800,4995))))</f>
        <v>182833502.07922244</v>
      </c>
      <c r="B725">
        <v>266435941.27455881</v>
      </c>
    </row>
    <row r="726" spans="1:2" x14ac:dyDescent="0.25">
      <c r="A726">
        <f ca="1">28796.1022685738*(((RANDBETWEEN(3800,4995))))</f>
        <v>125752578.60686192</v>
      </c>
      <c r="B726">
        <v>209403141.37647545</v>
      </c>
    </row>
    <row r="727" spans="1:2" x14ac:dyDescent="0.25">
      <c r="A727">
        <f ca="1">29309.1607662526*(((RANDBETWEEN(3800,4995))))</f>
        <v>121926108.78761083</v>
      </c>
      <c r="B727">
        <v>243630908.59967768</v>
      </c>
    </row>
    <row r="728" spans="1:2" x14ac:dyDescent="0.25">
      <c r="A728">
        <f ca="1">38613.019805898*(((RANDBETWEEN(3800,4995))))</f>
        <v>150204647.04494309</v>
      </c>
      <c r="B728">
        <v>254219231.22881198</v>
      </c>
    </row>
    <row r="729" spans="1:2" x14ac:dyDescent="0.25">
      <c r="A729">
        <f ca="1">27090.1982085478*(((RANDBETWEEN(3800,4995))))</f>
        <v>130195492.59028049</v>
      </c>
      <c r="B729">
        <v>214510218.54039094</v>
      </c>
    </row>
    <row r="730" spans="1:2" x14ac:dyDescent="0.25">
      <c r="A730">
        <f ca="1">37635.0058673929*(((RANDBETWEEN(3800,4995))))</f>
        <v>175303857.33031607</v>
      </c>
      <c r="B730">
        <v>248510113.71522927</v>
      </c>
    </row>
    <row r="731" spans="1:2" x14ac:dyDescent="0.25">
      <c r="A731">
        <f ca="1">40368.7210677304*(((RANDBETWEEN(3800,4995))))</f>
        <v>167449454.9889456</v>
      </c>
      <c r="B731">
        <v>216543886.11285701</v>
      </c>
    </row>
    <row r="732" spans="1:2" x14ac:dyDescent="0.25">
      <c r="A732">
        <f ca="1">27413.524454271*(((RANDBETWEEN(3800,4995))))</f>
        <v>132489563.68749161</v>
      </c>
      <c r="B732">
        <v>229633300.30722573</v>
      </c>
    </row>
    <row r="733" spans="1:2" x14ac:dyDescent="0.25">
      <c r="A733">
        <f ca="1">31358.7101344985*(((RANDBETWEEN(3800,4995))))</f>
        <v>141302347.86605021</v>
      </c>
      <c r="B733">
        <v>265020315.52710456</v>
      </c>
    </row>
    <row r="734" spans="1:2" x14ac:dyDescent="0.25">
      <c r="A734">
        <f ca="1">31619.7576298869*(((RANDBETWEEN(3800,4995))))</f>
        <v>137577565.44763801</v>
      </c>
      <c r="B734">
        <v>249118730.36533797</v>
      </c>
    </row>
    <row r="735" spans="1:2" x14ac:dyDescent="0.25">
      <c r="A735">
        <f ca="1">29227.7806820888*(((RANDBETWEEN(3800,4995))))</f>
        <v>127637718.23868163</v>
      </c>
      <c r="B735">
        <v>231582057.01361555</v>
      </c>
    </row>
    <row r="736" spans="1:2" x14ac:dyDescent="0.25">
      <c r="A736">
        <f ca="1">36236.0266646231*(((RANDBETWEEN(3800,4995))))</f>
        <v>158894976.92437208</v>
      </c>
      <c r="B736">
        <v>212133235.62849003</v>
      </c>
    </row>
    <row r="737" spans="1:2" x14ac:dyDescent="0.25">
      <c r="A737">
        <f ca="1">33761.8805158109*(((RANDBETWEEN(3800,4995))))</f>
        <v>133933380.00622188</v>
      </c>
      <c r="B737">
        <v>265503252.88852546</v>
      </c>
    </row>
    <row r="738" spans="1:2" x14ac:dyDescent="0.25">
      <c r="A738">
        <f ca="1">33022.2396508447*(((RANDBETWEEN(3800,4995))))</f>
        <v>142523986.33304566</v>
      </c>
      <c r="B738">
        <v>249163573.45519656</v>
      </c>
    </row>
    <row r="739" spans="1:2" x14ac:dyDescent="0.25">
      <c r="A739">
        <f ca="1">32343.6390206317*(((RANDBETWEEN(3800,4995))))</f>
        <v>125040508.4537621</v>
      </c>
      <c r="B739">
        <v>228037964.24478298</v>
      </c>
    </row>
    <row r="740" spans="1:2" x14ac:dyDescent="0.25">
      <c r="A740">
        <f ca="1">32173.3850435764*(((RANDBETWEEN(3800,4995))))</f>
        <v>159708683.3563132</v>
      </c>
      <c r="B740">
        <v>222383508.39511389</v>
      </c>
    </row>
    <row r="741" spans="1:2" x14ac:dyDescent="0.25">
      <c r="A741">
        <f ca="1">39002.4418047761*(((RANDBETWEEN(3800,4995))))</f>
        <v>177500112.6535359</v>
      </c>
      <c r="B741">
        <v>267917924.26125795</v>
      </c>
    </row>
    <row r="742" spans="1:2" x14ac:dyDescent="0.25">
      <c r="A742">
        <f ca="1">31508.2183291119*(((RANDBETWEEN(3800,4995))))</f>
        <v>130916647.15745994</v>
      </c>
      <c r="B742">
        <v>222826246.12225485</v>
      </c>
    </row>
    <row r="743" spans="1:2" x14ac:dyDescent="0.25">
      <c r="A743">
        <f ca="1">34646.7979364721*(((RANDBETWEEN(3800,4995))))</f>
        <v>144546440.99096173</v>
      </c>
      <c r="B743">
        <v>252491665.44825783</v>
      </c>
    </row>
    <row r="744" spans="1:2" x14ac:dyDescent="0.25">
      <c r="A744">
        <f ca="1">32909.2377433467*(((RANDBETWEEN(3800,4995))))</f>
        <v>134894965.50997797</v>
      </c>
      <c r="B744">
        <v>230058481.04540193</v>
      </c>
    </row>
    <row r="745" spans="1:2" x14ac:dyDescent="0.25">
      <c r="A745">
        <f ca="1">33288.2342380725*(((RANDBETWEEN(3800,4995))))</f>
        <v>143805171.90847325</v>
      </c>
      <c r="B745">
        <v>205459169.18282086</v>
      </c>
    </row>
    <row r="746" spans="1:2" x14ac:dyDescent="0.25">
      <c r="A746">
        <f ca="1">36953.4447957999*(((RANDBETWEEN(3800,4995))))</f>
        <v>175750583.4488245</v>
      </c>
      <c r="B746">
        <v>210696194.69639146</v>
      </c>
    </row>
    <row r="747" spans="1:2" x14ac:dyDescent="0.25">
      <c r="A747">
        <f ca="1">38111.945296245*(((RANDBETWEEN(3800,4995))))</f>
        <v>148446026.92887411</v>
      </c>
      <c r="B747">
        <v>246449359.85869789</v>
      </c>
    </row>
    <row r="748" spans="1:2" x14ac:dyDescent="0.25">
      <c r="A748">
        <f ca="1">30334.0552522427*(((RANDBETWEEN(3800,4995))))</f>
        <v>127494034.22517616</v>
      </c>
      <c r="B748">
        <v>210776971.04681474</v>
      </c>
    </row>
    <row r="749" spans="1:2" x14ac:dyDescent="0.25">
      <c r="A749">
        <f ca="1">33820.3613807527*(((RANDBETWEEN(3800,4995))))</f>
        <v>152631290.91133693</v>
      </c>
      <c r="B749">
        <v>264088348.60942137</v>
      </c>
    </row>
    <row r="750" spans="1:2" x14ac:dyDescent="0.25">
      <c r="A750">
        <f ca="1">32862.1547803026*(((RANDBETWEEN(3800,4995))))</f>
        <v>162437631.079036</v>
      </c>
      <c r="B750">
        <v>233959772.02002075</v>
      </c>
    </row>
    <row r="751" spans="1:2" x14ac:dyDescent="0.25">
      <c r="A751">
        <f ca="1">34101.4333503649*(((RANDBETWEEN(3800,4995))))</f>
        <v>159014983.71275157</v>
      </c>
      <c r="B751">
        <v>250233294.4585582</v>
      </c>
    </row>
    <row r="752" spans="1:2" x14ac:dyDescent="0.25">
      <c r="A752">
        <f ca="1">33419.0927318007*(((RANDBETWEEN(3800,4995))))</f>
        <v>156401353.98482716</v>
      </c>
      <c r="B752">
        <v>226139160.88438201</v>
      </c>
    </row>
    <row r="753" spans="1:2" x14ac:dyDescent="0.25">
      <c r="A753">
        <f ca="1">38069.5813147179*(((RANDBETWEEN(3800,4995))))</f>
        <v>181173137.47674236</v>
      </c>
      <c r="B753">
        <v>220647165.31175804</v>
      </c>
    </row>
    <row r="754" spans="1:2" x14ac:dyDescent="0.25">
      <c r="A754">
        <f ca="1">30516.2302680961*(((RANDBETWEEN(3800,4995))))</f>
        <v>129632946.17887229</v>
      </c>
      <c r="B754">
        <v>241690130.81973761</v>
      </c>
    </row>
    <row r="755" spans="1:2" x14ac:dyDescent="0.25">
      <c r="A755">
        <f ca="1">31128.0286802169*(((RANDBETWEEN(3800,4995))))</f>
        <v>154644046.48331743</v>
      </c>
      <c r="B755">
        <v>247414272.02477157</v>
      </c>
    </row>
    <row r="756" spans="1:2" x14ac:dyDescent="0.25">
      <c r="A756">
        <f ca="1">41103.1118927888*(((RANDBETWEEN(3800,4995))))</f>
        <v>200665392.2605947</v>
      </c>
      <c r="B756">
        <v>264185726.60703346</v>
      </c>
    </row>
    <row r="757" spans="1:2" x14ac:dyDescent="0.25">
      <c r="A757">
        <f ca="1">39720.11551105*(((RANDBETWEEN(3800,4995))))</f>
        <v>173894665.70737702</v>
      </c>
      <c r="B757">
        <v>225322586.52830228</v>
      </c>
    </row>
    <row r="758" spans="1:2" x14ac:dyDescent="0.25">
      <c r="A758">
        <f ca="1">31574.5944428144*(((RANDBETWEEN(3800,4995))))</f>
        <v>123361940.48807582</v>
      </c>
      <c r="B758">
        <v>235147280.81104165</v>
      </c>
    </row>
    <row r="759" spans="1:2" x14ac:dyDescent="0.25">
      <c r="A759">
        <f ca="1">33976.166228316*(((RANDBETWEEN(3800,4995))))</f>
        <v>153640223.68444499</v>
      </c>
      <c r="B759">
        <v>242222825.0181396</v>
      </c>
    </row>
    <row r="760" spans="1:2" x14ac:dyDescent="0.25">
      <c r="A760">
        <f ca="1">31657.7799267304*(((RANDBETWEEN(3800,4995))))</f>
        <v>133722462.41050921</v>
      </c>
      <c r="B760">
        <v>228317292.62204748</v>
      </c>
    </row>
    <row r="761" spans="1:2" x14ac:dyDescent="0.25">
      <c r="A761">
        <f ca="1">32471.1066717206*(((RANDBETWEEN(3800,4995))))</f>
        <v>150016512.82334927</v>
      </c>
      <c r="B761">
        <v>245373758.66737908</v>
      </c>
    </row>
    <row r="762" spans="1:2" x14ac:dyDescent="0.25">
      <c r="A762">
        <f ca="1">32965.6401348023*(((RANDBETWEEN(3800,4995))))</f>
        <v>128664893.44613354</v>
      </c>
      <c r="B762">
        <v>266482712.23338059</v>
      </c>
    </row>
    <row r="763" spans="1:2" x14ac:dyDescent="0.25">
      <c r="A763">
        <f ca="1">32943.749806615*(((RANDBETWEEN(3800,4995))))</f>
        <v>160238399.05937546</v>
      </c>
      <c r="B763">
        <v>217846017.75623387</v>
      </c>
    </row>
    <row r="764" spans="1:2" x14ac:dyDescent="0.25">
      <c r="A764">
        <f ca="1">36461.985083877*(((RANDBETWEEN(3800,4995))))</f>
        <v>177970949.19440353</v>
      </c>
      <c r="B764">
        <v>217142668.8308278</v>
      </c>
    </row>
    <row r="765" spans="1:2" x14ac:dyDescent="0.25">
      <c r="A765">
        <f ca="1">35967.5300403139*(((RANDBETWEEN(3800,4995))))</f>
        <v>175701384.2469334</v>
      </c>
      <c r="B765">
        <v>260365263.34845108</v>
      </c>
    </row>
    <row r="766" spans="1:2" x14ac:dyDescent="0.25">
      <c r="A766">
        <f ca="1">37275.6328122408*(((RANDBETWEEN(3800,4995))))</f>
        <v>164758297.03010422</v>
      </c>
      <c r="B766">
        <v>210859410.18152654</v>
      </c>
    </row>
    <row r="767" spans="1:2" x14ac:dyDescent="0.25">
      <c r="A767">
        <f ca="1">38833.9661072868*(((RANDBETWEEN(3800,4995))))</f>
        <v>185626357.99283075</v>
      </c>
      <c r="B767">
        <v>210479709.05402571</v>
      </c>
    </row>
    <row r="768" spans="1:2" x14ac:dyDescent="0.25">
      <c r="A768">
        <f ca="1">30315.8875243717*(((RANDBETWEEN(3800,4995))))</f>
        <v>129388207.95401858</v>
      </c>
      <c r="B768">
        <v>264870917.6283471</v>
      </c>
    </row>
    <row r="769" spans="1:2" x14ac:dyDescent="0.25">
      <c r="A769">
        <f ca="1">31283.0344788221*(((RANDBETWEEN(3800,4995))))</f>
        <v>151034490.46375307</v>
      </c>
      <c r="B769">
        <v>230274694.04472029</v>
      </c>
    </row>
    <row r="770" spans="1:2" x14ac:dyDescent="0.25">
      <c r="A770">
        <f ca="1">33822.1766139661*(((RANDBETWEEN(3800,4995))))</f>
        <v>151658639.93702421</v>
      </c>
      <c r="B770">
        <v>239091894.37039271</v>
      </c>
    </row>
    <row r="771" spans="1:2" x14ac:dyDescent="0.25">
      <c r="A771">
        <f ca="1">39376.8822718192*(((RANDBETWEEN(3800,4995))))</f>
        <v>177392854.63454568</v>
      </c>
      <c r="B771">
        <v>253370828.82649967</v>
      </c>
    </row>
    <row r="772" spans="1:2" x14ac:dyDescent="0.25">
      <c r="A772">
        <f ca="1">36153.1613621777*(((RANDBETWEEN(3800,4995))))</f>
        <v>153506323.1438064</v>
      </c>
      <c r="B772">
        <v>208243952.68410748</v>
      </c>
    </row>
    <row r="773" spans="1:2" x14ac:dyDescent="0.25">
      <c r="A773">
        <f ca="1">35930.4347340787*(((RANDBETWEEN(3800,4995))))</f>
        <v>172537947.5930461</v>
      </c>
      <c r="B773">
        <v>217015084.79797015</v>
      </c>
    </row>
    <row r="774" spans="1:2" x14ac:dyDescent="0.25">
      <c r="A774">
        <f ca="1">29295.7753854872*(((RANDBETWEEN(3800,4995))))</f>
        <v>119614650.89894424</v>
      </c>
      <c r="B774">
        <v>228168695.50779819</v>
      </c>
    </row>
    <row r="775" spans="1:2" x14ac:dyDescent="0.25">
      <c r="A775">
        <f ca="1">40948.5273884921*(((RANDBETWEEN(3800,4995))))</f>
        <v>176365307.46223527</v>
      </c>
      <c r="B775">
        <v>244650988.42729557</v>
      </c>
    </row>
    <row r="776" spans="1:2" x14ac:dyDescent="0.25">
      <c r="A776">
        <f ca="1">30046.9843199455*(((RANDBETWEEN(3800,4995))))</f>
        <v>122351320.15081804</v>
      </c>
      <c r="B776">
        <v>216618451.59731165</v>
      </c>
    </row>
    <row r="777" spans="1:2" x14ac:dyDescent="0.25">
      <c r="A777">
        <f ca="1">33134.9717724779*(((RANDBETWEEN(3800,4995))))</f>
        <v>137178783.13805863</v>
      </c>
      <c r="B777">
        <v>207006769.88244927</v>
      </c>
    </row>
    <row r="778" spans="1:2" x14ac:dyDescent="0.25">
      <c r="A778">
        <f ca="1">36497.2650592057*(((RANDBETWEEN(3800,4995))))</f>
        <v>174785402.36853611</v>
      </c>
      <c r="B778">
        <v>257463599.84146675</v>
      </c>
    </row>
    <row r="779" spans="1:2" x14ac:dyDescent="0.25">
      <c r="A779">
        <f ca="1">31403.1315693462*(((RANDBETWEEN(3800,4995))))</f>
        <v>136258187.87939334</v>
      </c>
      <c r="B779">
        <v>218474508.19563231</v>
      </c>
    </row>
    <row r="780" spans="1:2" x14ac:dyDescent="0.25">
      <c r="A780">
        <f ca="1">37092.0021253812*(((RANDBETWEEN(3800,4995))))</f>
        <v>166320537.53020942</v>
      </c>
      <c r="B780">
        <v>222416933.34501326</v>
      </c>
    </row>
    <row r="781" spans="1:2" x14ac:dyDescent="0.25">
      <c r="A781">
        <f ca="1">32865.5563346249*(((RANDBETWEEN(3800,4995))))</f>
        <v>134913108.75363505</v>
      </c>
      <c r="B781">
        <v>232721750.86621687</v>
      </c>
    </row>
    <row r="782" spans="1:2" x14ac:dyDescent="0.25">
      <c r="A782">
        <f ca="1">27776.1161802568*(((RANDBETWEEN(3800,4995))))</f>
        <v>108243524.75446062</v>
      </c>
      <c r="B782">
        <v>209467918.11163312</v>
      </c>
    </row>
    <row r="783" spans="1:2" x14ac:dyDescent="0.25">
      <c r="A783">
        <f ca="1">41602.0331182091*(((RANDBETWEEN(3800,4995))))</f>
        <v>161998316.96230626</v>
      </c>
      <c r="B783">
        <v>210758516.39862576</v>
      </c>
    </row>
    <row r="784" spans="1:2" x14ac:dyDescent="0.25">
      <c r="A784">
        <f ca="1">27338.3362217339*(((RANDBETWEEN(3800,4995))))</f>
        <v>130431202.11389257</v>
      </c>
      <c r="B784">
        <v>236551260.65559408</v>
      </c>
    </row>
    <row r="785" spans="1:2" x14ac:dyDescent="0.25">
      <c r="A785">
        <f ca="1">30524.012756776*(((RANDBETWEEN(3800,4995))))</f>
        <v>116143868.53953283</v>
      </c>
      <c r="B785">
        <v>214065921.70843446</v>
      </c>
    </row>
    <row r="786" spans="1:2" x14ac:dyDescent="0.25">
      <c r="A786">
        <f ca="1">40888.0459295144*(((RANDBETWEEN(3800,4995))))</f>
        <v>155906119.12923849</v>
      </c>
      <c r="B786">
        <v>239172369.79053035</v>
      </c>
    </row>
    <row r="787" spans="1:2" x14ac:dyDescent="0.25">
      <c r="A787">
        <f ca="1">36915.0024288095*(((RANDBETWEEN(3800,4995))))</f>
        <v>169329116.1409491</v>
      </c>
      <c r="B787">
        <v>257494372.25162157</v>
      </c>
    </row>
    <row r="788" spans="1:2" x14ac:dyDescent="0.25">
      <c r="A788">
        <f ca="1">30872.9321404144*(((RANDBETWEEN(3800,4995))))</f>
        <v>141799377.32092318</v>
      </c>
      <c r="B788">
        <v>255319395.94554859</v>
      </c>
    </row>
    <row r="789" spans="1:2" x14ac:dyDescent="0.25">
      <c r="A789">
        <f ca="1">33010.2596919592*(((RANDBETWEEN(3800,4995))))</f>
        <v>149833568.7418029</v>
      </c>
      <c r="B789">
        <v>228626097.56314799</v>
      </c>
    </row>
    <row r="790" spans="1:2" x14ac:dyDescent="0.25">
      <c r="A790">
        <f ca="1">31440.9046457075*(((RANDBETWEEN(3800,4995))))</f>
        <v>149532942.49498475</v>
      </c>
      <c r="B790">
        <v>265834943.02297109</v>
      </c>
    </row>
    <row r="791" spans="1:2" x14ac:dyDescent="0.25">
      <c r="A791">
        <f ca="1">40234.7904052296*(((RANDBETWEEN(3800,4995))))</f>
        <v>161301274.73456556</v>
      </c>
      <c r="B791">
        <v>207961206.90343836</v>
      </c>
    </row>
    <row r="792" spans="1:2" x14ac:dyDescent="0.25">
      <c r="A792">
        <f ca="1">34080.7201859603*(((RANDBETWEEN(3800,4995))))</f>
        <v>169006291.40217727</v>
      </c>
      <c r="B792">
        <v>221748484.91867304</v>
      </c>
    </row>
    <row r="793" spans="1:2" x14ac:dyDescent="0.25">
      <c r="A793">
        <f ca="1">29397.2815864532*(((RANDBETWEEN(3800,4995))))</f>
        <v>114267233.5265436</v>
      </c>
      <c r="B793">
        <v>226991797.9750343</v>
      </c>
    </row>
    <row r="794" spans="1:2" x14ac:dyDescent="0.25">
      <c r="A794">
        <f ca="1">32057.7787551379*(((RANDBETWEEN(3800,4995))))</f>
        <v>155319938.06864303</v>
      </c>
      <c r="B794">
        <v>235231653.87790444</v>
      </c>
    </row>
    <row r="795" spans="1:2" x14ac:dyDescent="0.25">
      <c r="A795">
        <f ca="1">28749.7791188059*(((RANDBETWEEN(3800,4995))))</f>
        <v>125780283.64477588</v>
      </c>
      <c r="B795">
        <v>219453674.00832826</v>
      </c>
    </row>
    <row r="796" spans="1:2" x14ac:dyDescent="0.25">
      <c r="A796">
        <f ca="1">32384.6421932788*(((RANDBETWEEN(3800,4995))))</f>
        <v>141715194.23778805</v>
      </c>
      <c r="B796">
        <v>217447336.26507786</v>
      </c>
    </row>
    <row r="797" spans="1:2" x14ac:dyDescent="0.25">
      <c r="A797">
        <f ca="1">31172.3543849212*(((RANDBETWEEN(3800,4995))))</f>
        <v>121821560.93627198</v>
      </c>
      <c r="B797">
        <v>228919930.31121325</v>
      </c>
    </row>
    <row r="798" spans="1:2" x14ac:dyDescent="0.25">
      <c r="A798">
        <f ca="1">32728.9534038906*(((RANDBETWEEN(3800,4995))))</f>
        <v>147051187.64368045</v>
      </c>
      <c r="B798">
        <v>249821210.64611721</v>
      </c>
    </row>
    <row r="799" spans="1:2" x14ac:dyDescent="0.25">
      <c r="A799">
        <f ca="1">31065.1223274592*(((RANDBETWEEN(3800,4995))))</f>
        <v>139296008.51632741</v>
      </c>
      <c r="B799">
        <v>215331644.90527117</v>
      </c>
    </row>
    <row r="800" spans="1:2" x14ac:dyDescent="0.25">
      <c r="A800">
        <f ca="1">36269.5985344083*(((RANDBETWEEN(3800,4995))))</f>
        <v>180296174.31454358</v>
      </c>
      <c r="B800">
        <v>252369272.17519253</v>
      </c>
    </row>
    <row r="801" spans="1:2" x14ac:dyDescent="0.25">
      <c r="A801">
        <f ca="1">30900.9179507765*(((RANDBETWEEN(3800,4995))))</f>
        <v>122182229.57737017</v>
      </c>
      <c r="B801">
        <v>231209854.4664408</v>
      </c>
    </row>
    <row r="802" spans="1:2" x14ac:dyDescent="0.25">
      <c r="A802">
        <f ca="1">39527.200816167*(((RANDBETWEEN(3800,4995))))</f>
        <v>182299450.16416204</v>
      </c>
      <c r="B802">
        <v>228327475.1966624</v>
      </c>
    </row>
    <row r="803" spans="1:2" x14ac:dyDescent="0.25">
      <c r="A803">
        <f ca="1">32977.3875337718*(((RANDBETWEEN(3800,4995))))</f>
        <v>148398243.90197331</v>
      </c>
      <c r="B803">
        <v>249323336.89870793</v>
      </c>
    </row>
    <row r="804" spans="1:2" x14ac:dyDescent="0.25">
      <c r="A804">
        <f ca="1">33116.4151713362*(((RANDBETWEEN(3800,4995))))</f>
        <v>130842956.34194918</v>
      </c>
      <c r="B804">
        <v>217953163.42845133</v>
      </c>
    </row>
    <row r="805" spans="1:2" x14ac:dyDescent="0.25">
      <c r="A805">
        <f ca="1">32350.712195881*(((RANDBETWEEN(3800,4995))))</f>
        <v>133770194.92996788</v>
      </c>
      <c r="B805">
        <v>207684317.99833667</v>
      </c>
    </row>
    <row r="806" spans="1:2" x14ac:dyDescent="0.25">
      <c r="A806">
        <f ca="1">31370.0643305089*(((RANDBETWEEN(3800,4995))))</f>
        <v>153117283.99721411</v>
      </c>
      <c r="B806">
        <v>247402805.44478625</v>
      </c>
    </row>
    <row r="807" spans="1:2" x14ac:dyDescent="0.25">
      <c r="A807">
        <f ca="1">40522.1436051144*(((RANDBETWEEN(3800,4995))))</f>
        <v>172381198.89615661</v>
      </c>
      <c r="B807">
        <v>205511938.3766169</v>
      </c>
    </row>
    <row r="808" spans="1:2" x14ac:dyDescent="0.25">
      <c r="A808">
        <f ca="1">36745.5932544018*(((RANDBETWEEN(3800,4995))))</f>
        <v>178363109.65686649</v>
      </c>
      <c r="B808">
        <v>255656559.7904551</v>
      </c>
    </row>
    <row r="809" spans="1:2" x14ac:dyDescent="0.25">
      <c r="A809">
        <f ca="1">32190.5706172369*(((RANDBETWEEN(3800,4995))))</f>
        <v>155158550.37508163</v>
      </c>
      <c r="B809">
        <v>245562919.20665097</v>
      </c>
    </row>
    <row r="810" spans="1:2" x14ac:dyDescent="0.25">
      <c r="A810">
        <f ca="1">32535.0437779714*(((RANDBETWEEN(3800,4995))))</f>
        <v>154313712.63891849</v>
      </c>
      <c r="B810">
        <v>217038779.29297638</v>
      </c>
    </row>
    <row r="811" spans="1:2" x14ac:dyDescent="0.25">
      <c r="A811">
        <f ca="1">29676.0377425349*(((RANDBETWEEN(3800,4995))))</f>
        <v>141792108.33383164</v>
      </c>
      <c r="B811">
        <v>212322019.85556632</v>
      </c>
    </row>
    <row r="812" spans="1:2" x14ac:dyDescent="0.25">
      <c r="A812">
        <f ca="1">35594.988421701*(((RANDBETWEEN(3800,4995))))</f>
        <v>143874943.20051533</v>
      </c>
      <c r="B812">
        <v>263305013.72254264</v>
      </c>
    </row>
    <row r="813" spans="1:2" x14ac:dyDescent="0.25">
      <c r="A813">
        <f ca="1">40235.7755651803*(((RANDBETWEEN(3800,4995))))</f>
        <v>186653762.84687147</v>
      </c>
      <c r="B813">
        <v>217364306.43859991</v>
      </c>
    </row>
    <row r="814" spans="1:2" x14ac:dyDescent="0.25">
      <c r="A814">
        <f ca="1">36285.4886921174*(((RANDBETWEEN(3800,4995))))</f>
        <v>143654249.73209271</v>
      </c>
      <c r="B814">
        <v>227312006.73470956</v>
      </c>
    </row>
    <row r="815" spans="1:2" x14ac:dyDescent="0.25">
      <c r="A815">
        <f ca="1">41454.3747912006*(((RANDBETWEEN(3800,4995))))</f>
        <v>159972432.31924325</v>
      </c>
      <c r="B815">
        <v>255457004.85855922</v>
      </c>
    </row>
    <row r="816" spans="1:2" x14ac:dyDescent="0.25">
      <c r="A816">
        <f ca="1">32550.3643370189*(((RANDBETWEEN(3800,4995))))</f>
        <v>154549129.8721658</v>
      </c>
      <c r="B816">
        <v>267696667.53508943</v>
      </c>
    </row>
    <row r="817" spans="1:2" x14ac:dyDescent="0.25">
      <c r="A817">
        <f ca="1">41263.9264901374*(((RANDBETWEEN(3800,4995))))</f>
        <v>178301426.36388391</v>
      </c>
      <c r="B817">
        <v>222574405.92192978</v>
      </c>
    </row>
    <row r="818" spans="1:2" x14ac:dyDescent="0.25">
      <c r="A818">
        <f ca="1">31510.7520599088*(((RANDBETWEEN(3800,4995))))</f>
        <v>148793771.22688958</v>
      </c>
      <c r="B818">
        <v>256599262.69732162</v>
      </c>
    </row>
    <row r="819" spans="1:2" x14ac:dyDescent="0.25">
      <c r="A819">
        <f ca="1">28915.9526038007*(((RANDBETWEEN(3800,4995))))</f>
        <v>119740959.73233856</v>
      </c>
      <c r="B819">
        <v>245538237.39461887</v>
      </c>
    </row>
    <row r="820" spans="1:2" x14ac:dyDescent="0.25">
      <c r="A820">
        <f ca="1">40306.3290069163*(((RANDBETWEEN(3800,4995))))</f>
        <v>163361551.46503171</v>
      </c>
      <c r="B820">
        <v>216422723.19328249</v>
      </c>
    </row>
    <row r="821" spans="1:2" x14ac:dyDescent="0.25">
      <c r="A821">
        <f ca="1">31687.2404550226*(((RANDBETWEEN(3800,4995))))</f>
        <v>153904926.8900449</v>
      </c>
      <c r="B821">
        <v>213648703.61526856</v>
      </c>
    </row>
    <row r="822" spans="1:2" x14ac:dyDescent="0.25">
      <c r="A822">
        <f ca="1">32090.2814708749*(((RANDBETWEEN(3800,4995))))</f>
        <v>127719320.25408213</v>
      </c>
      <c r="B822">
        <v>225914156.52899745</v>
      </c>
    </row>
    <row r="823" spans="1:2" x14ac:dyDescent="0.25">
      <c r="A823">
        <f ca="1">32588.7207179658*(((RANDBETWEEN(3800,4995))))</f>
        <v>148637155.19464192</v>
      </c>
      <c r="B823">
        <v>231415993.41442329</v>
      </c>
    </row>
    <row r="824" spans="1:2" x14ac:dyDescent="0.25">
      <c r="A824">
        <f ca="1">37554.5488276533*(((RANDBETWEEN(3800,4995))))</f>
        <v>173502015.58375838</v>
      </c>
      <c r="B824">
        <v>225550316.78527036</v>
      </c>
    </row>
    <row r="825" spans="1:2" x14ac:dyDescent="0.25">
      <c r="A825">
        <f ca="1">32491.8870435664*(((RANDBETWEEN(3800,4995))))</f>
        <v>128115510.61278214</v>
      </c>
      <c r="B825">
        <v>219415818.44289318</v>
      </c>
    </row>
    <row r="826" spans="1:2" x14ac:dyDescent="0.25">
      <c r="A826">
        <f ca="1">36182.6210821713*(((RANDBETWEEN(3800,4995))))</f>
        <v>152401199.99810538</v>
      </c>
      <c r="B826">
        <v>234755830.23161945</v>
      </c>
    </row>
    <row r="827" spans="1:2" x14ac:dyDescent="0.25">
      <c r="A827">
        <f ca="1">41839.4054030541*(((RANDBETWEEN(3800,4995))))</f>
        <v>180411516.09796938</v>
      </c>
      <c r="B827">
        <v>231413361.97513604</v>
      </c>
    </row>
    <row r="828" spans="1:2" x14ac:dyDescent="0.25">
      <c r="A828">
        <f ca="1">32939.3538516033*(((RANDBETWEEN(3800,4995))))</f>
        <v>132086808.94492912</v>
      </c>
      <c r="B828">
        <v>224002142.62588853</v>
      </c>
    </row>
    <row r="829" spans="1:2" x14ac:dyDescent="0.25">
      <c r="A829">
        <f ca="1">35461.6477775292*(((RANDBETWEEN(3800,4995))))</f>
        <v>144577137.98898673</v>
      </c>
      <c r="B829">
        <v>228584371.12657019</v>
      </c>
    </row>
    <row r="830" spans="1:2" x14ac:dyDescent="0.25">
      <c r="A830">
        <f ca="1">36799.5287529208*(((RANDBETWEEN(3800,4995))))</f>
        <v>179802497.48677096</v>
      </c>
      <c r="B830">
        <v>213343131.24549061</v>
      </c>
    </row>
    <row r="831" spans="1:2" x14ac:dyDescent="0.25">
      <c r="A831">
        <f ca="1">32372.5060066922*(((RANDBETWEEN(3800,4995))))</f>
        <v>155388028.8321225</v>
      </c>
      <c r="B831">
        <v>211188592.08272222</v>
      </c>
    </row>
    <row r="832" spans="1:2" x14ac:dyDescent="0.25">
      <c r="A832">
        <f ca="1">32031.0109760418*(((RANDBETWEEN(3800,4995))))</f>
        <v>145869223.98489439</v>
      </c>
      <c r="B832">
        <v>267620890.63889873</v>
      </c>
    </row>
    <row r="833" spans="1:2" x14ac:dyDescent="0.25">
      <c r="A833">
        <f ca="1">36535.5361313844*(((RANDBETWEEN(3800,4995))))</f>
        <v>144315367.71896818</v>
      </c>
      <c r="B833">
        <v>240514032.21592984</v>
      </c>
    </row>
    <row r="834" spans="1:2" x14ac:dyDescent="0.25">
      <c r="A834">
        <f ca="1">31761.9678102151*(((RANDBETWEEN(3800,4995))))</f>
        <v>140451421.65677109</v>
      </c>
      <c r="B834">
        <v>247904908.41948837</v>
      </c>
    </row>
    <row r="835" spans="1:2" x14ac:dyDescent="0.25">
      <c r="A835">
        <f ca="1">42020.7575383281*(((RANDBETWEEN(3800,4995))))</f>
        <v>200060826.63997987</v>
      </c>
      <c r="B835">
        <v>214640136.86926246</v>
      </c>
    </row>
    <row r="836" spans="1:2" x14ac:dyDescent="0.25">
      <c r="A836">
        <f ca="1">38439.9194456132*(((RANDBETWEEN(3800,4995))))</f>
        <v>172595238.31080341</v>
      </c>
      <c r="B836">
        <v>221245449.72278172</v>
      </c>
    </row>
    <row r="837" spans="1:2" x14ac:dyDescent="0.25">
      <c r="A837">
        <f ca="1">40978.3510885607*(((RANDBETWEEN(3800,4995))))</f>
        <v>162479162.06614301</v>
      </c>
      <c r="B837">
        <v>258973468.26106834</v>
      </c>
    </row>
    <row r="838" spans="1:2" x14ac:dyDescent="0.25">
      <c r="A838">
        <f ca="1">40175.8456703776*(((RANDBETWEEN(3800,4995))))</f>
        <v>159457931.46572864</v>
      </c>
      <c r="B838">
        <v>214462387.24082497</v>
      </c>
    </row>
    <row r="839" spans="1:2" x14ac:dyDescent="0.25">
      <c r="A839">
        <f ca="1">28802.9857129433*(((RANDBETWEEN(3800,4995))))</f>
        <v>109969799.45201768</v>
      </c>
      <c r="B839">
        <v>263466293.28977436</v>
      </c>
    </row>
    <row r="840" spans="1:2" x14ac:dyDescent="0.25">
      <c r="A840">
        <f ca="1">33830.5477696838*(((RANDBETWEEN(3800,4995))))</f>
        <v>151290209.62602594</v>
      </c>
      <c r="B840">
        <v>259960699.36393267</v>
      </c>
    </row>
    <row r="841" spans="1:2" x14ac:dyDescent="0.25">
      <c r="A841">
        <f ca="1">29071.8809574561*(((RANDBETWEEN(3800,4995))))</f>
        <v>126055675.83152975</v>
      </c>
      <c r="B841">
        <v>237186994.38358152</v>
      </c>
    </row>
    <row r="842" spans="1:2" x14ac:dyDescent="0.25">
      <c r="A842">
        <f ca="1">42345.8778870888*(((RANDBETWEEN(3800,4995))))</f>
        <v>180816898.57786921</v>
      </c>
      <c r="B842">
        <v>239333812.48046768</v>
      </c>
    </row>
    <row r="843" spans="1:2" x14ac:dyDescent="0.25">
      <c r="A843">
        <f ca="1">35133.4179750079*(((RANDBETWEEN(3800,4995))))</f>
        <v>136879796.4306308</v>
      </c>
      <c r="B843">
        <v>265608390.05525649</v>
      </c>
    </row>
    <row r="844" spans="1:2" x14ac:dyDescent="0.25">
      <c r="A844">
        <f ca="1">36923.9093821037*(((RANDBETWEEN(3800,4995))))</f>
        <v>182108721.07253546</v>
      </c>
      <c r="B844">
        <v>250949005.69379628</v>
      </c>
    </row>
    <row r="845" spans="1:2" x14ac:dyDescent="0.25">
      <c r="A845">
        <f ca="1">38496.0559372752*(((RANDBETWEEN(3800,4995))))</f>
        <v>183664682.87673989</v>
      </c>
      <c r="B845">
        <v>253873614.16512978</v>
      </c>
    </row>
    <row r="846" spans="1:2" x14ac:dyDescent="0.25">
      <c r="A846">
        <f ca="1">40583.0489374545*(((RANDBETWEEN(3800,4995))))</f>
        <v>197193034.78709143</v>
      </c>
      <c r="B846">
        <v>247613292.78100577</v>
      </c>
    </row>
    <row r="847" spans="1:2" x14ac:dyDescent="0.25">
      <c r="A847">
        <f ca="1">41869.5521531901*(((RANDBETWEEN(3800,4995))))</f>
        <v>172670033.07975587</v>
      </c>
      <c r="B847">
        <v>244028643.09348959</v>
      </c>
    </row>
    <row r="848" spans="1:2" x14ac:dyDescent="0.25">
      <c r="A848">
        <f ca="1">31223.567754609*(((RANDBETWEEN(3800,4995))))</f>
        <v>130358395.37549269</v>
      </c>
      <c r="B848">
        <v>251887335.08409178</v>
      </c>
    </row>
    <row r="849" spans="1:2" x14ac:dyDescent="0.25">
      <c r="A849">
        <f ca="1">35661.6679070186*(((RANDBETWEEN(3800,4995))))</f>
        <v>171675269.30438772</v>
      </c>
      <c r="B849">
        <v>233992948.23055387</v>
      </c>
    </row>
    <row r="850" spans="1:2" x14ac:dyDescent="0.25">
      <c r="A850">
        <f ca="1">31126.500083685*(((RANDBETWEEN(3800,4995))))</f>
        <v>126498096.34009582</v>
      </c>
      <c r="B850">
        <v>261236966.70870122</v>
      </c>
    </row>
    <row r="851" spans="1:2" x14ac:dyDescent="0.25">
      <c r="A851">
        <f ca="1">37308.8045069591*(((RANDBETWEEN(3800,4995))))</f>
        <v>184902435.13648912</v>
      </c>
      <c r="B851">
        <v>237482273.64085481</v>
      </c>
    </row>
    <row r="852" spans="1:2" x14ac:dyDescent="0.25">
      <c r="A852">
        <f ca="1">32640.6237072651*(((RANDBETWEEN(3800,4995))))</f>
        <v>124262854.45355831</v>
      </c>
      <c r="B852">
        <v>260193982.3641631</v>
      </c>
    </row>
    <row r="853" spans="1:2" x14ac:dyDescent="0.25">
      <c r="A853">
        <f ca="1">29888.747479378*(((RANDBETWEEN(3800,4995))))</f>
        <v>128999834.1209954</v>
      </c>
      <c r="B853">
        <v>254701149.18920213</v>
      </c>
    </row>
    <row r="854" spans="1:2" x14ac:dyDescent="0.25">
      <c r="A854">
        <f ca="1">37227.3386860134*(((RANDBETWEEN(3800,4995))))</f>
        <v>163055743.44473889</v>
      </c>
      <c r="B854">
        <v>261686365.06526294</v>
      </c>
    </row>
    <row r="855" spans="1:2" x14ac:dyDescent="0.25">
      <c r="A855">
        <f ca="1">33484.1667446849*(((RANDBETWEEN(3800,4995))))</f>
        <v>131090512.80544142</v>
      </c>
      <c r="B855">
        <v>209674025.24978098</v>
      </c>
    </row>
    <row r="856" spans="1:2" x14ac:dyDescent="0.25">
      <c r="A856">
        <f ca="1">31820.6324693445*(((RANDBETWEEN(3800,4995))))</f>
        <v>144561133.30823225</v>
      </c>
      <c r="B856">
        <v>223427445.41379094</v>
      </c>
    </row>
    <row r="857" spans="1:2" x14ac:dyDescent="0.25">
      <c r="A857">
        <f ca="1">40622.9206955828*(((RANDBETWEEN(3800,4995))))</f>
        <v>191008973.11063015</v>
      </c>
      <c r="B857">
        <v>226707320.75475895</v>
      </c>
    </row>
    <row r="858" spans="1:2" x14ac:dyDescent="0.25">
      <c r="A858">
        <f ca="1">38869.115211666*(((RANDBETWEEN(3800,4995))))</f>
        <v>153299790.3948108</v>
      </c>
      <c r="B858">
        <v>206809298.76409072</v>
      </c>
    </row>
    <row r="859" spans="1:2" x14ac:dyDescent="0.25">
      <c r="A859">
        <f ca="1">37376.273497844*(((RANDBETWEEN(3800,4995))))</f>
        <v>169464024.03922465</v>
      </c>
      <c r="B859">
        <v>205189509.08849221</v>
      </c>
    </row>
    <row r="860" spans="1:2" x14ac:dyDescent="0.25">
      <c r="A860">
        <f ca="1">32329.0407591359*(((RANDBETWEEN(3800,4995))))</f>
        <v>148260980.92139745</v>
      </c>
      <c r="B860">
        <v>223920070.63680819</v>
      </c>
    </row>
    <row r="861" spans="1:2" x14ac:dyDescent="0.25">
      <c r="A861">
        <f ca="1">30373.6512518895*(((RANDBETWEEN(3800,4995))))</f>
        <v>144183722.49271932</v>
      </c>
      <c r="B861">
        <v>210186053.38889331</v>
      </c>
    </row>
    <row r="862" spans="1:2" x14ac:dyDescent="0.25">
      <c r="A862">
        <f ca="1">35999.7279429086*(((RANDBETWEEN(3800,4995))))</f>
        <v>154150835.05153444</v>
      </c>
      <c r="B862">
        <v>203737905.16261235</v>
      </c>
    </row>
    <row r="863" spans="1:2" x14ac:dyDescent="0.25">
      <c r="A863">
        <f ca="1">31814.0286481089*(((RANDBETWEEN(3800,4995))))</f>
        <v>134382457.00961211</v>
      </c>
      <c r="B863">
        <v>213469354.73583567</v>
      </c>
    </row>
    <row r="864" spans="1:2" x14ac:dyDescent="0.25">
      <c r="A864">
        <f ca="1">30998.807839036*(((RANDBETWEEN(3800,4995))))</f>
        <v>138378678.19345674</v>
      </c>
      <c r="B864">
        <v>209057736.65947407</v>
      </c>
    </row>
    <row r="865" spans="1:2" x14ac:dyDescent="0.25">
      <c r="A865">
        <f ca="1">32386.6298438897*(((RANDBETWEEN(3800,4995))))</f>
        <v>147391552.4195419</v>
      </c>
      <c r="B865">
        <v>241533904.62188059</v>
      </c>
    </row>
    <row r="866" spans="1:2" x14ac:dyDescent="0.25">
      <c r="A866">
        <f ca="1">34999.3784353255*(((RANDBETWEEN(3800,4995))))</f>
        <v>171916946.87431881</v>
      </c>
      <c r="B866">
        <v>241108840.13806871</v>
      </c>
    </row>
    <row r="867" spans="1:2" x14ac:dyDescent="0.25">
      <c r="A867">
        <f ca="1">30236.4735041429*(((RANDBETWEEN(3800,4995))))</f>
        <v>150789293.36516076</v>
      </c>
      <c r="B867">
        <v>249558756.95155215</v>
      </c>
    </row>
    <row r="868" spans="1:2" x14ac:dyDescent="0.25">
      <c r="A868">
        <f ca="1">32757.8509926406*(((RANDBETWEEN(3800,4995))))</f>
        <v>138238131.18894345</v>
      </c>
      <c r="B868">
        <v>266526450.37192488</v>
      </c>
    </row>
    <row r="869" spans="1:2" x14ac:dyDescent="0.25">
      <c r="A869">
        <f ca="1">32105.3799442788*(((RANDBETWEEN(3800,4995))))</f>
        <v>123702028.92530623</v>
      </c>
      <c r="B869">
        <v>214265945.483477</v>
      </c>
    </row>
    <row r="870" spans="1:2" x14ac:dyDescent="0.25">
      <c r="A870">
        <f ca="1">29644.9414476959*(((RANDBETWEEN(3800,4995))))</f>
        <v>117127163.65984665</v>
      </c>
      <c r="B870">
        <v>223545380.89210179</v>
      </c>
    </row>
    <row r="871" spans="1:2" x14ac:dyDescent="0.25">
      <c r="A871">
        <f ca="1">31538.3654164314*(((RANDBETWEEN(3800,4995))))</f>
        <v>125711924.54989545</v>
      </c>
      <c r="B871">
        <v>225767692.31331062</v>
      </c>
    </row>
    <row r="872" spans="1:2" x14ac:dyDescent="0.25">
      <c r="A872">
        <f ca="1">35714.2196573509*(((RANDBETWEEN(3800,4995))))</f>
        <v>138392601.17223462</v>
      </c>
      <c r="B872">
        <v>246633021.65772814</v>
      </c>
    </row>
    <row r="873" spans="1:2" x14ac:dyDescent="0.25">
      <c r="A873">
        <f ca="1">30328.4067409779*(((RANDBETWEEN(3800,4995))))</f>
        <v>136659800.77484655</v>
      </c>
      <c r="B873">
        <v>214103889.22817218</v>
      </c>
    </row>
    <row r="874" spans="1:2" x14ac:dyDescent="0.25">
      <c r="A874">
        <f ca="1">37252.2262590666*(((RANDBETWEEN(3800,4995))))</f>
        <v>164580335.61255631</v>
      </c>
      <c r="B874">
        <v>204607170.86228907</v>
      </c>
    </row>
    <row r="875" spans="1:2" x14ac:dyDescent="0.25">
      <c r="A875">
        <f ca="1">39320.8347172316*(((RANDBETWEEN(3800,4995))))</f>
        <v>193065298.46160734</v>
      </c>
      <c r="B875">
        <v>215046994.55893767</v>
      </c>
    </row>
    <row r="876" spans="1:2" x14ac:dyDescent="0.25">
      <c r="A876">
        <f ca="1">31971.5153686009*(((RANDBETWEEN(3800,4995))))</f>
        <v>142465072.48248556</v>
      </c>
      <c r="B876">
        <v>207787761.74037725</v>
      </c>
    </row>
    <row r="877" spans="1:2" x14ac:dyDescent="0.25">
      <c r="A877">
        <f ca="1">30497.3466622594*(((RANDBETWEEN(3800,4995))))</f>
        <v>122172370.72901119</v>
      </c>
      <c r="B877">
        <v>248797291.79327163</v>
      </c>
    </row>
    <row r="878" spans="1:2" x14ac:dyDescent="0.25">
      <c r="A878">
        <f ca="1">35302.3116760477*(((RANDBETWEEN(3800,4995))))</f>
        <v>136867062.36803707</v>
      </c>
      <c r="B878">
        <v>215717358.4592624</v>
      </c>
    </row>
    <row r="879" spans="1:2" x14ac:dyDescent="0.25">
      <c r="A879">
        <f ca="1">40844.1086315009*(((RANDBETWEEN(3800,4995))))</f>
        <v>183267515.42954436</v>
      </c>
      <c r="B879">
        <v>231578293.73098058</v>
      </c>
    </row>
    <row r="880" spans="1:2" x14ac:dyDescent="0.25">
      <c r="A880">
        <f ca="1">33568.2115019643*(((RANDBETWEEN(3800,4995))))</f>
        <v>137596098.94655174</v>
      </c>
      <c r="B880">
        <v>218996625.62526539</v>
      </c>
    </row>
    <row r="881" spans="1:2" x14ac:dyDescent="0.25">
      <c r="A881">
        <f ca="1">29997.5632106312*(((RANDBETWEEN(3800,4995))))</f>
        <v>131149346.35687955</v>
      </c>
      <c r="B881">
        <v>254737014.62510169</v>
      </c>
    </row>
    <row r="882" spans="1:2" x14ac:dyDescent="0.25">
      <c r="A882">
        <f ca="1">37182.3324946825*(((RANDBETWEEN(3800,4995))))</f>
        <v>141962145.46469787</v>
      </c>
      <c r="B882">
        <v>210207123.87819228</v>
      </c>
    </row>
    <row r="883" spans="1:2" x14ac:dyDescent="0.25">
      <c r="A883">
        <f ca="1">34194.4281725898*(((RANDBETWEEN(3800,4995))))</f>
        <v>136264796.2677705</v>
      </c>
      <c r="B883">
        <v>223486120.00667375</v>
      </c>
    </row>
    <row r="884" spans="1:2" x14ac:dyDescent="0.25">
      <c r="A884">
        <f ca="1">34608.5665766726*(((RANDBETWEEN(3800,4995))))</f>
        <v>150547264.60852587</v>
      </c>
      <c r="B884">
        <v>258352733.60784519</v>
      </c>
    </row>
    <row r="885" spans="1:2" x14ac:dyDescent="0.25">
      <c r="A885">
        <f ca="1">29170.653291154*(((RANDBETWEEN(3800,4995))))</f>
        <v>111606919.49195538</v>
      </c>
      <c r="B885">
        <v>250370406.73458096</v>
      </c>
    </row>
    <row r="886" spans="1:2" x14ac:dyDescent="0.25">
      <c r="A886">
        <f ca="1">30111.2252501143*(((RANDBETWEEN(3800,4995))))</f>
        <v>115506660.05943865</v>
      </c>
      <c r="B886">
        <v>209742521.94420174</v>
      </c>
    </row>
    <row r="887" spans="1:2" x14ac:dyDescent="0.25">
      <c r="A887">
        <f ca="1">32316.5777388323*(((RANDBETWEEN(3800,4995))))</f>
        <v>150272086.48557013</v>
      </c>
      <c r="B887">
        <v>239421721.85268098</v>
      </c>
    </row>
    <row r="888" spans="1:2" x14ac:dyDescent="0.25">
      <c r="A888">
        <f ca="1">31005.5533432233*(((RANDBETWEEN(3800,4995))))</f>
        <v>150935033.67481124</v>
      </c>
      <c r="B888">
        <v>238673232.13424468</v>
      </c>
    </row>
    <row r="889" spans="1:2" x14ac:dyDescent="0.25">
      <c r="A889">
        <f ca="1">28780.9421345045*(((RANDBETWEEN(3800,4995))))</f>
        <v>137342655.8658556</v>
      </c>
      <c r="B889">
        <v>224769885.61875543</v>
      </c>
    </row>
    <row r="890" spans="1:2" x14ac:dyDescent="0.25">
      <c r="A890">
        <f ca="1">31441.4258809398*(((RANDBETWEEN(3800,4995))))</f>
        <v>148434971.58391663</v>
      </c>
      <c r="B890">
        <v>243592838.16990098</v>
      </c>
    </row>
    <row r="891" spans="1:2" x14ac:dyDescent="0.25">
      <c r="A891">
        <f ca="1">32963.9513399585*(((RANDBETWEEN(3800,4995))))</f>
        <v>149194843.76465237</v>
      </c>
      <c r="B891">
        <v>222349895.69647577</v>
      </c>
    </row>
    <row r="892" spans="1:2" x14ac:dyDescent="0.25">
      <c r="A892">
        <f ca="1">27099.4203957426*(((RANDBETWEEN(3800,4995))))</f>
        <v>123410760.48221187</v>
      </c>
      <c r="B892">
        <v>220734495.29183072</v>
      </c>
    </row>
    <row r="893" spans="1:2" x14ac:dyDescent="0.25">
      <c r="A893">
        <f ca="1">33137.4326507295*(((RANDBETWEEN(3800,4995))))</f>
        <v>162704794.31508186</v>
      </c>
      <c r="B893">
        <v>258886267.24421677</v>
      </c>
    </row>
    <row r="894" spans="1:2" x14ac:dyDescent="0.25">
      <c r="A894">
        <f ca="1">39733.4472893542*(((RANDBETWEEN(3800,4995))))</f>
        <v>169463152.68909559</v>
      </c>
      <c r="B894">
        <v>227512305.74130294</v>
      </c>
    </row>
    <row r="895" spans="1:2" x14ac:dyDescent="0.25">
      <c r="A895">
        <f ca="1">34701.8110773968*(((RANDBETWEEN(3800,4995))))</f>
        <v>135337063.20184752</v>
      </c>
      <c r="B895">
        <v>227742632.75585708</v>
      </c>
    </row>
    <row r="896" spans="1:2" x14ac:dyDescent="0.25">
      <c r="A896">
        <f ca="1">34692.3736982239*(((RANDBETWEEN(3800,4995))))</f>
        <v>172282327.7853798</v>
      </c>
      <c r="B896">
        <v>251744389.14758271</v>
      </c>
    </row>
    <row r="897" spans="1:2" x14ac:dyDescent="0.25">
      <c r="A897">
        <f ca="1">33806.6903197895*(((RANDBETWEEN(3800,4995))))</f>
        <v>132015125.69877785</v>
      </c>
      <c r="B897">
        <v>238116270.74227506</v>
      </c>
    </row>
    <row r="898" spans="1:2" x14ac:dyDescent="0.25">
      <c r="A898">
        <f ca="1">29021.6109236897*(((RANDBETWEEN(3800,4995))))</f>
        <v>120410663.72238867</v>
      </c>
      <c r="B898">
        <v>207623189.88985956</v>
      </c>
    </row>
    <row r="899" spans="1:2" x14ac:dyDescent="0.25">
      <c r="A899">
        <f ca="1">38696.3159379992*(((RANDBETWEEN(3800,4995))))</f>
        <v>171579464.86908862</v>
      </c>
      <c r="B899">
        <v>239997823.84617189</v>
      </c>
    </row>
    <row r="900" spans="1:2" x14ac:dyDescent="0.25">
      <c r="A900">
        <f ca="1">35068.1111093272*(((RANDBETWEEN(3800,4995))))</f>
        <v>165416280.10269636</v>
      </c>
      <c r="B900">
        <v>247360009.39442587</v>
      </c>
    </row>
    <row r="901" spans="1:2" x14ac:dyDescent="0.25">
      <c r="A901">
        <f ca="1">40809.2397569337*(((RANDBETWEEN(3800,4995))))</f>
        <v>159278462.7713123</v>
      </c>
      <c r="B901">
        <v>216501740.27526161</v>
      </c>
    </row>
    <row r="902" spans="1:2" x14ac:dyDescent="0.25">
      <c r="A902">
        <f ca="1">32416.859903561*(((RANDBETWEEN(3800,4995))))</f>
        <v>158453611.20860606</v>
      </c>
      <c r="B902">
        <v>245754946.54925001</v>
      </c>
    </row>
    <row r="903" spans="1:2" x14ac:dyDescent="0.25">
      <c r="A903">
        <f ca="1">32527.6984724293*(((RANDBETWEEN(3800,4995))))</f>
        <v>129622878.41263066</v>
      </c>
      <c r="B903">
        <v>255483067.47820151</v>
      </c>
    </row>
    <row r="904" spans="1:2" x14ac:dyDescent="0.25">
      <c r="A904">
        <f ca="1">28919.7557453592*(((RANDBETWEEN(3800,4995))))</f>
        <v>131498129.37414812</v>
      </c>
      <c r="B904">
        <v>264962503.95072943</v>
      </c>
    </row>
    <row r="905" spans="1:2" x14ac:dyDescent="0.25">
      <c r="A905">
        <f ca="1">31175.1281036723*(((RANDBETWEEN(3800,4995))))</f>
        <v>141098629.79722098</v>
      </c>
      <c r="B905">
        <v>248864390.3810575</v>
      </c>
    </row>
    <row r="906" spans="1:2" x14ac:dyDescent="0.25">
      <c r="A906">
        <f ca="1">35329.5949570495*(((RANDBETWEEN(3800,4995))))</f>
        <v>153507090.08838028</v>
      </c>
      <c r="B906">
        <v>203813162.10958004</v>
      </c>
    </row>
    <row r="907" spans="1:2" x14ac:dyDescent="0.25">
      <c r="A907">
        <f ca="1">30832.6287689319*(((RANDBETWEEN(3800,4995))))</f>
        <v>134399428.80377397</v>
      </c>
      <c r="B907">
        <v>213916424.72694746</v>
      </c>
    </row>
    <row r="908" spans="1:2" x14ac:dyDescent="0.25">
      <c r="A908">
        <f ca="1">30089.020789442*(((RANDBETWEEN(3800,4995))))</f>
        <v>125110148.44249968</v>
      </c>
      <c r="B908">
        <v>265385312.16004336</v>
      </c>
    </row>
    <row r="909" spans="1:2" x14ac:dyDescent="0.25">
      <c r="A909">
        <f ca="1">38921.3919762269*(((RANDBETWEEN(3800,4995))))</f>
        <v>168918841.17682475</v>
      </c>
      <c r="B909">
        <v>205559477.33252841</v>
      </c>
    </row>
    <row r="910" spans="1:2" x14ac:dyDescent="0.25">
      <c r="A910">
        <f ca="1">40487.3089878668*(((RANDBETWEEN(3800,4995))))</f>
        <v>168346230.77155018</v>
      </c>
      <c r="B910">
        <v>237032289.80533534</v>
      </c>
    </row>
    <row r="911" spans="1:2" x14ac:dyDescent="0.25">
      <c r="A911">
        <f ca="1">34061.1199664442*(((RANDBETWEEN(3800,4995))))</f>
        <v>132463695.54950164</v>
      </c>
      <c r="B911">
        <v>242047242.53496143</v>
      </c>
    </row>
    <row r="912" spans="1:2" x14ac:dyDescent="0.25">
      <c r="A912">
        <f ca="1">38974.7711091195*(((RANDBETWEEN(3800,4995))))</f>
        <v>179556770.49971333</v>
      </c>
      <c r="B912">
        <v>247468420.47188643</v>
      </c>
    </row>
    <row r="913" spans="1:2" x14ac:dyDescent="0.25">
      <c r="A913">
        <f ca="1">31405.6165669103*(((RANDBETWEEN(3800,4995))))</f>
        <v>142455876.74750516</v>
      </c>
      <c r="B913">
        <v>225288403.35466087</v>
      </c>
    </row>
    <row r="914" spans="1:2" x14ac:dyDescent="0.25">
      <c r="A914">
        <f ca="1">32041.0974446314*(((RANDBETWEEN(3800,4995))))</f>
        <v>149663966.16387343</v>
      </c>
      <c r="B914">
        <v>223017560.60077414</v>
      </c>
    </row>
    <row r="915" spans="1:2" x14ac:dyDescent="0.25">
      <c r="A915">
        <f ca="1">32768.4946028647*(((RANDBETWEEN(3800,4995))))</f>
        <v>152602879.36554083</v>
      </c>
      <c r="B915">
        <v>214088541.50670442</v>
      </c>
    </row>
    <row r="916" spans="1:2" x14ac:dyDescent="0.25">
      <c r="A916">
        <f ca="1">34278.5834846667*(((RANDBETWEEN(3800,4995))))</f>
        <v>130772795.99400356</v>
      </c>
      <c r="B916">
        <v>256684407.79954758</v>
      </c>
    </row>
    <row r="917" spans="1:2" x14ac:dyDescent="0.25">
      <c r="A917">
        <f ca="1">30601.462945378*(((RANDBETWEEN(3800,4995))))</f>
        <v>140950338.32641101</v>
      </c>
      <c r="B917">
        <v>244515484.47810683</v>
      </c>
    </row>
    <row r="918" spans="1:2" x14ac:dyDescent="0.25">
      <c r="A918">
        <f ca="1">33159.022458362*(((RANDBETWEEN(3800,4995))))</f>
        <v>145369154.45745894</v>
      </c>
      <c r="B918">
        <v>262533244.71945828</v>
      </c>
    </row>
    <row r="919" spans="1:2" x14ac:dyDescent="0.25">
      <c r="A919">
        <f ca="1">38001.128849359*(((RANDBETWEEN(3800,4995))))</f>
        <v>167812984.99876952</v>
      </c>
      <c r="B919">
        <v>253272763.86282331</v>
      </c>
    </row>
    <row r="920" spans="1:2" x14ac:dyDescent="0.25">
      <c r="A920">
        <f ca="1">40225.4468927099*(((RANDBETWEEN(3800,4995))))</f>
        <v>188295316.9047752</v>
      </c>
      <c r="B920">
        <v>258985439.83895889</v>
      </c>
    </row>
    <row r="921" spans="1:2" x14ac:dyDescent="0.25">
      <c r="A921">
        <f ca="1">33519.1036252426*(((RANDBETWEEN(3800,4995))))</f>
        <v>164411203.28181502</v>
      </c>
      <c r="B921">
        <v>223337269.38790476</v>
      </c>
    </row>
    <row r="922" spans="1:2" x14ac:dyDescent="0.25">
      <c r="A922">
        <f ca="1">31699.0834768309*(((RANDBETWEEN(3800,4995))))</f>
        <v>134942998.36086896</v>
      </c>
      <c r="B922">
        <v>221388365.66426411</v>
      </c>
    </row>
    <row r="923" spans="1:2" x14ac:dyDescent="0.25">
      <c r="A923">
        <f ca="1">35568.9213173926*(((RANDBETWEEN(3800,4995))))</f>
        <v>166320276.08012781</v>
      </c>
      <c r="B923">
        <v>266036052.60454017</v>
      </c>
    </row>
    <row r="924" spans="1:2" x14ac:dyDescent="0.25">
      <c r="A924">
        <f ca="1">34366.4095605394*(((RANDBETWEEN(3800,4995))))</f>
        <v>141555240.97986192</v>
      </c>
      <c r="B924">
        <v>229092089.62314847</v>
      </c>
    </row>
    <row r="925" spans="1:2" x14ac:dyDescent="0.25">
      <c r="A925">
        <f ca="1">29358.744306841*(((RANDBETWEEN(3800,4995))))</f>
        <v>146089111.67084086</v>
      </c>
      <c r="B925">
        <v>227590766.53824815</v>
      </c>
    </row>
    <row r="926" spans="1:2" x14ac:dyDescent="0.25">
      <c r="A926">
        <f ca="1">30543.9771506043*(((RANDBETWEEN(3800,4995))))</f>
        <v>122847876.09973031</v>
      </c>
      <c r="B926">
        <v>257162727.04567489</v>
      </c>
    </row>
    <row r="927" spans="1:2" x14ac:dyDescent="0.25">
      <c r="A927">
        <f ca="1">35820.5211624609*(((RANDBETWEEN(3800,4995))))</f>
        <v>148010393.44328827</v>
      </c>
      <c r="B927">
        <v>206066476.01558262</v>
      </c>
    </row>
    <row r="928" spans="1:2" x14ac:dyDescent="0.25">
      <c r="A928">
        <f ca="1">29637.6594855861*(((RANDBETWEEN(3800,4995))))</f>
        <v>112771294.34265502</v>
      </c>
      <c r="B928">
        <v>242629082.17235553</v>
      </c>
    </row>
    <row r="929" spans="1:2" x14ac:dyDescent="0.25">
      <c r="A929">
        <f ca="1">35736.492189351*(((RANDBETWEEN(3800,4995))))</f>
        <v>168175932.24308562</v>
      </c>
      <c r="B929">
        <v>228207176.08800793</v>
      </c>
    </row>
    <row r="930" spans="1:2" x14ac:dyDescent="0.25">
      <c r="A930">
        <f ca="1">31138.1269707028*(((RANDBETWEEN(3800,4995))))</f>
        <v>119975203.21811807</v>
      </c>
      <c r="B930">
        <v>238753734.68447542</v>
      </c>
    </row>
    <row r="931" spans="1:2" x14ac:dyDescent="0.25">
      <c r="A931">
        <f ca="1">32416.4952762738*(((RANDBETWEEN(3800,4995))))</f>
        <v>156960670.12771764</v>
      </c>
      <c r="B931">
        <v>216182877.15159637</v>
      </c>
    </row>
    <row r="932" spans="1:2" x14ac:dyDescent="0.25">
      <c r="A932">
        <f ca="1">33408.0178515994*(((RANDBETWEEN(3800,4995))))</f>
        <v>129723333.31776035</v>
      </c>
      <c r="B932">
        <v>215813069.10651034</v>
      </c>
    </row>
    <row r="933" spans="1:2" x14ac:dyDescent="0.25">
      <c r="A933">
        <f ca="1">29053.9324300694*(((RANDBETWEEN(3800,4995))))</f>
        <v>144833853.16389614</v>
      </c>
      <c r="B933">
        <v>225169627.9854849</v>
      </c>
    </row>
    <row r="934" spans="1:2" x14ac:dyDescent="0.25">
      <c r="A934">
        <f ca="1">32001.8862432148*(((RANDBETWEEN(3800,4995))))</f>
        <v>124679348.80356486</v>
      </c>
      <c r="B934">
        <v>214814351.46103847</v>
      </c>
    </row>
    <row r="935" spans="1:2" x14ac:dyDescent="0.25">
      <c r="A935">
        <f ca="1">30025.9010588599*(((RANDBETWEEN(3800,4995))))</f>
        <v>138899818.29828605</v>
      </c>
      <c r="B935">
        <v>232989299.93504158</v>
      </c>
    </row>
    <row r="936" spans="1:2" x14ac:dyDescent="0.25">
      <c r="A936">
        <f ca="1">28621.0609832398*(((RANDBETWEEN(3800,4995))))</f>
        <v>131055838.24225502</v>
      </c>
      <c r="B936">
        <v>233658366.29186267</v>
      </c>
    </row>
    <row r="937" spans="1:2" x14ac:dyDescent="0.25">
      <c r="A937">
        <f ca="1">39319.4154709761*(((RANDBETWEEN(3800,4995))))</f>
        <v>187435653.55014321</v>
      </c>
      <c r="B937">
        <v>265723477.77466077</v>
      </c>
    </row>
    <row r="938" spans="1:2" x14ac:dyDescent="0.25">
      <c r="A938">
        <f ca="1">34982.0119080547*(((RANDBETWEEN(3800,4995))))</f>
        <v>142586680.53723094</v>
      </c>
      <c r="B938">
        <v>267290976.14762816</v>
      </c>
    </row>
    <row r="939" spans="1:2" x14ac:dyDescent="0.25">
      <c r="A939">
        <f ca="1">36093.0884573582*(((RANDBETWEEN(3800,4995))))</f>
        <v>145743891.19081253</v>
      </c>
      <c r="B939">
        <v>235089136.21347857</v>
      </c>
    </row>
    <row r="940" spans="1:2" x14ac:dyDescent="0.25">
      <c r="A940">
        <f ca="1">41427.381568179*(((RANDBETWEEN(3800,4995))))</f>
        <v>177392047.87494266</v>
      </c>
      <c r="B940">
        <v>207199786.20749372</v>
      </c>
    </row>
    <row r="941" spans="1:2" x14ac:dyDescent="0.25">
      <c r="A941">
        <f ca="1">36681.3072676672*(((RANDBETWEEN(3800,4995))))</f>
        <v>174382934.75048998</v>
      </c>
      <c r="B941">
        <v>241736411.53222281</v>
      </c>
    </row>
    <row r="942" spans="1:2" x14ac:dyDescent="0.25">
      <c r="A942">
        <f ca="1">30477.1723446175*(((RANDBETWEEN(3800,4995))))</f>
        <v>121512486.13799001</v>
      </c>
      <c r="B942">
        <v>222717426.91536677</v>
      </c>
    </row>
    <row r="943" spans="1:2" x14ac:dyDescent="0.25">
      <c r="A943">
        <f ca="1">29448.352102391*(((RANDBETWEEN(3800,4995))))</f>
        <v>117557821.59274475</v>
      </c>
      <c r="B943">
        <v>249736463.20984575</v>
      </c>
    </row>
    <row r="944" spans="1:2" x14ac:dyDescent="0.25">
      <c r="A944">
        <f ca="1">36451.389595513*(((RANDBETWEEN(3800,4995))))</f>
        <v>163229322.60870728</v>
      </c>
      <c r="B944">
        <v>251629094.14952287</v>
      </c>
    </row>
    <row r="945" spans="1:2" x14ac:dyDescent="0.25">
      <c r="A945">
        <f ca="1">40408.8544655757*(((RANDBETWEEN(3800,4995))))</f>
        <v>173313576.80285424</v>
      </c>
      <c r="B945">
        <v>233867111.77701738</v>
      </c>
    </row>
    <row r="946" spans="1:2" x14ac:dyDescent="0.25">
      <c r="A946">
        <f ca="1">31563.4602233876*(((RANDBETWEEN(3800,4995))))</f>
        <v>151125847.54957968</v>
      </c>
      <c r="B946">
        <v>211207378.60500652</v>
      </c>
    </row>
    <row r="947" spans="1:2" x14ac:dyDescent="0.25">
      <c r="A947">
        <f ca="1">33003.0234140715*(((RANDBETWEEN(3800,4995))))</f>
        <v>152011925.84521323</v>
      </c>
      <c r="B947">
        <v>262305711.71064153</v>
      </c>
    </row>
    <row r="948" spans="1:2" x14ac:dyDescent="0.25">
      <c r="A948">
        <f ca="1">38575.8175149416*(((RANDBETWEEN(3800,4995))))</f>
        <v>176831547.48849246</v>
      </c>
      <c r="B948">
        <v>210939294.44176033</v>
      </c>
    </row>
    <row r="949" spans="1:2" x14ac:dyDescent="0.25">
      <c r="A949">
        <f ca="1">36242.1518896895*(((RANDBETWEEN(3800,4995))))</f>
        <v>145186060.47009617</v>
      </c>
      <c r="B949">
        <v>214788211.2641964</v>
      </c>
    </row>
    <row r="950" spans="1:2" x14ac:dyDescent="0.25">
      <c r="A950">
        <f ca="1">33478.5538012165*(((RANDBETWEEN(3800,4995))))</f>
        <v>143890824.23762852</v>
      </c>
      <c r="B950">
        <v>258614992.42419863</v>
      </c>
    </row>
    <row r="951" spans="1:2" x14ac:dyDescent="0.25">
      <c r="A951">
        <f ca="1">32591.5952413825*(((RANDBETWEEN(3800,4995))))</f>
        <v>126325023.1555984</v>
      </c>
      <c r="B951">
        <v>234116861.32754457</v>
      </c>
    </row>
    <row r="952" spans="1:2" x14ac:dyDescent="0.25">
      <c r="A952">
        <f ca="1">30611.246469427*(((RANDBETWEEN(3800,4995))))</f>
        <v>125597944.26405895</v>
      </c>
      <c r="B952">
        <v>214714135.04929385</v>
      </c>
    </row>
    <row r="953" spans="1:2" x14ac:dyDescent="0.25">
      <c r="A953">
        <f ca="1">31195.8184420386*(((RANDBETWEEN(3800,4995))))</f>
        <v>151892439.99428582</v>
      </c>
      <c r="B953">
        <v>248255739.47226721</v>
      </c>
    </row>
    <row r="954" spans="1:2" x14ac:dyDescent="0.25">
      <c r="A954">
        <f ca="1">35067.3068579109*(((RANDBETWEEN(3800,4995))))</f>
        <v>133325900.67377722</v>
      </c>
      <c r="B954">
        <v>235633930.33505452</v>
      </c>
    </row>
    <row r="955" spans="1:2" x14ac:dyDescent="0.25">
      <c r="A955">
        <f ca="1">33023.8843864239*(((RANDBETWEEN(3800,4995))))</f>
        <v>125854023.39666152</v>
      </c>
      <c r="B955">
        <v>261945656.28527397</v>
      </c>
    </row>
    <row r="956" spans="1:2" x14ac:dyDescent="0.25">
      <c r="A956">
        <f ca="1">28551.7110793411*(((RANDBETWEEN(3800,4995))))</f>
        <v>121401875.50935848</v>
      </c>
      <c r="B956">
        <v>216542222.39585093</v>
      </c>
    </row>
    <row r="957" spans="1:2" x14ac:dyDescent="0.25">
      <c r="A957">
        <f ca="1">29580.7923563273*(((RANDBETWEEN(3800,4995))))</f>
        <v>130480875.08375986</v>
      </c>
      <c r="B957">
        <v>243646653.87917513</v>
      </c>
    </row>
    <row r="958" spans="1:2" x14ac:dyDescent="0.25">
      <c r="A958">
        <f ca="1">32139.1556577858*(((RANDBETWEEN(3800,4995))))</f>
        <v>132220486.37613091</v>
      </c>
      <c r="B958">
        <v>213022896.61541331</v>
      </c>
    </row>
    <row r="959" spans="1:2" x14ac:dyDescent="0.25">
      <c r="A959">
        <f ca="1">34467.6465141789*(((RANDBETWEEN(3800,4995))))</f>
        <v>166306394.43091294</v>
      </c>
      <c r="B959">
        <v>246115723.11924699</v>
      </c>
    </row>
    <row r="960" spans="1:2" x14ac:dyDescent="0.25">
      <c r="A960">
        <f ca="1">40262.0993342664*(((RANDBETWEEN(3800,4995))))</f>
        <v>161531542.52907673</v>
      </c>
      <c r="B960">
        <v>228724954.68155992</v>
      </c>
    </row>
    <row r="961" spans="1:2" x14ac:dyDescent="0.25">
      <c r="A961">
        <f ca="1">33869.8615722571*(((RANDBETWEEN(3800,4995))))</f>
        <v>138155165.35323662</v>
      </c>
      <c r="B961">
        <v>267121906.43325019</v>
      </c>
    </row>
    <row r="962" spans="1:2" x14ac:dyDescent="0.25">
      <c r="A962">
        <f ca="1">34094.1106058225*(((RANDBETWEEN(3800,4995))))</f>
        <v>160037755.18373105</v>
      </c>
      <c r="B962">
        <v>207048504.42853543</v>
      </c>
    </row>
    <row r="963" spans="1:2" x14ac:dyDescent="0.25">
      <c r="A963">
        <f ca="1">31380.4963059794*(((RANDBETWEEN(3800,4995))))</f>
        <v>134088860.71545005</v>
      </c>
      <c r="B963">
        <v>221300828.25093383</v>
      </c>
    </row>
    <row r="964" spans="1:2" x14ac:dyDescent="0.25">
      <c r="A964">
        <f ca="1">30880.5449592205*(((RANDBETWEEN(3800,4995))))</f>
        <v>147825168.71978846</v>
      </c>
      <c r="B964">
        <v>254094621.59109166</v>
      </c>
    </row>
    <row r="965" spans="1:2" x14ac:dyDescent="0.25">
      <c r="A965">
        <f ca="1">41856.8839143877*(((RANDBETWEEN(3800,4995))))</f>
        <v>169562236.73718438</v>
      </c>
      <c r="B965">
        <v>250894901.08643708</v>
      </c>
    </row>
    <row r="966" spans="1:2" x14ac:dyDescent="0.25">
      <c r="A966">
        <f ca="1">31866.7867360071*(((RANDBETWEEN(3800,4995))))</f>
        <v>148690426.91020897</v>
      </c>
      <c r="B966">
        <v>204024457.93547532</v>
      </c>
    </row>
    <row r="967" spans="1:2" x14ac:dyDescent="0.25">
      <c r="A967">
        <f ca="1">41287.4978850524*(((RANDBETWEEN(3800,4995))))</f>
        <v>171508266.2145077</v>
      </c>
      <c r="B967">
        <v>239506015.10762817</v>
      </c>
    </row>
    <row r="968" spans="1:2" x14ac:dyDescent="0.25">
      <c r="A968">
        <f ca="1">38281.5256947656*(((RANDBETWEEN(3800,4995))))</f>
        <v>147230747.82206842</v>
      </c>
      <c r="B968">
        <v>223522437.63817227</v>
      </c>
    </row>
    <row r="969" spans="1:2" x14ac:dyDescent="0.25">
      <c r="A969">
        <f ca="1">34304.4894632018*(((RANDBETWEEN(3800,4995))))</f>
        <v>169155437.54304817</v>
      </c>
      <c r="B969">
        <v>223167521.70299527</v>
      </c>
    </row>
    <row r="970" spans="1:2" x14ac:dyDescent="0.25">
      <c r="A970">
        <f ca="1">31777.9307790944*(((RANDBETWEEN(3800,4995))))</f>
        <v>152406956.01653683</v>
      </c>
      <c r="B970">
        <v>229563429.19378403</v>
      </c>
    </row>
    <row r="971" spans="1:2" x14ac:dyDescent="0.25">
      <c r="A971">
        <f ca="1">31931.621533661*(((RANDBETWEEN(3800,4995))))</f>
        <v>150397937.42354345</v>
      </c>
      <c r="B971">
        <v>264591210.88136199</v>
      </c>
    </row>
    <row r="972" spans="1:2" x14ac:dyDescent="0.25">
      <c r="A972">
        <f ca="1">27961.8688047275*(((RANDBETWEEN(3800,4995))))</f>
        <v>108687784.04397589</v>
      </c>
      <c r="B972">
        <v>224865165.63414776</v>
      </c>
    </row>
    <row r="973" spans="1:2" x14ac:dyDescent="0.25">
      <c r="A973">
        <f ca="1">35375.3896804561*(((RANDBETWEEN(3800,4995))))</f>
        <v>167077965.46079421</v>
      </c>
      <c r="B973">
        <v>237842652.83986056</v>
      </c>
    </row>
    <row r="974" spans="1:2" x14ac:dyDescent="0.25">
      <c r="A974">
        <f ca="1">38140.82043724*(((RANDBETWEEN(3800,4995))))</f>
        <v>172434649.19676214</v>
      </c>
      <c r="B974">
        <v>210357652.79455587</v>
      </c>
    </row>
    <row r="975" spans="1:2" x14ac:dyDescent="0.25">
      <c r="A975">
        <f ca="1">31637.3905810857*(((RANDBETWEEN(3800,4995))))</f>
        <v>132117743.06661403</v>
      </c>
      <c r="B975">
        <v>204957943.79669341</v>
      </c>
    </row>
    <row r="976" spans="1:2" x14ac:dyDescent="0.25">
      <c r="A976">
        <f ca="1">31303.419268834*(((RANDBETWEEN(3800,4995))))</f>
        <v>155421476.669761</v>
      </c>
      <c r="B976">
        <v>216253457.09078738</v>
      </c>
    </row>
    <row r="977" spans="1:2" x14ac:dyDescent="0.25">
      <c r="A977">
        <f ca="1">39002.7903614315*(((RANDBETWEEN(3800,4995))))</f>
        <v>191386692.30354455</v>
      </c>
      <c r="B977">
        <v>240006485.17615879</v>
      </c>
    </row>
    <row r="978" spans="1:2" x14ac:dyDescent="0.25">
      <c r="A978">
        <f ca="1">27726.417910962*(((RANDBETWEEN(3800,4995))))</f>
        <v>131589579.40542556</v>
      </c>
      <c r="B978">
        <v>226116491.13064557</v>
      </c>
    </row>
    <row r="979" spans="1:2" x14ac:dyDescent="0.25">
      <c r="A979">
        <f ca="1">38985.5286370981*(((RANDBETWEEN(3800,4995))))</f>
        <v>192471554.88135335</v>
      </c>
      <c r="B979">
        <v>205898158.12027687</v>
      </c>
    </row>
    <row r="980" spans="1:2" x14ac:dyDescent="0.25">
      <c r="A980">
        <f ca="1">37799.2158249869*(((RANDBETWEEN(3800,4995))))</f>
        <v>144846595.04134965</v>
      </c>
      <c r="B980">
        <v>215771402.4174282</v>
      </c>
    </row>
    <row r="981" spans="1:2" x14ac:dyDescent="0.25">
      <c r="A981">
        <f ca="1">33093.8425321356*(((RANDBETWEEN(3800,4995))))</f>
        <v>158221661.14614025</v>
      </c>
      <c r="B981">
        <v>205205914.47448635</v>
      </c>
    </row>
    <row r="982" spans="1:2" x14ac:dyDescent="0.25">
      <c r="A982">
        <f ca="1">35674.2289894687*(((RANDBETWEEN(3800,4995))))</f>
        <v>137738198.12833852</v>
      </c>
      <c r="B982">
        <v>223879195.70551157</v>
      </c>
    </row>
    <row r="983" spans="1:2" x14ac:dyDescent="0.25">
      <c r="A983">
        <f ca="1">33908.2977308765*(((RANDBETWEEN(3800,4995))))</f>
        <v>158860374.86915621</v>
      </c>
      <c r="B983">
        <v>222272153.63757041</v>
      </c>
    </row>
    <row r="984" spans="1:2" x14ac:dyDescent="0.25">
      <c r="A984">
        <f ca="1">29569.876591079*(((RANDBETWEEN(3800,4995))))</f>
        <v>142438095.5392274</v>
      </c>
      <c r="B984">
        <v>213660107.85355005</v>
      </c>
    </row>
    <row r="985" spans="1:2" x14ac:dyDescent="0.25">
      <c r="A985">
        <f ca="1">33939.4997445215*(((RANDBETWEEN(3800,4995))))</f>
        <v>156902307.31892282</v>
      </c>
      <c r="B985">
        <v>242467745.77668822</v>
      </c>
    </row>
    <row r="986" spans="1:2" x14ac:dyDescent="0.25">
      <c r="A986">
        <f ca="1">40305.387394301*(((RANDBETWEEN(3800,4995))))</f>
        <v>197496398.23207507</v>
      </c>
      <c r="B986">
        <v>232050870.03759491</v>
      </c>
    </row>
    <row r="987" spans="1:2" x14ac:dyDescent="0.25">
      <c r="A987">
        <f ca="1">31417.9113224906*(((RANDBETWEEN(3800,4995))))</f>
        <v>139181347.1586335</v>
      </c>
      <c r="B987">
        <v>241994140.56068057</v>
      </c>
    </row>
    <row r="988" spans="1:2" x14ac:dyDescent="0.25">
      <c r="A988">
        <f ca="1">30765.153628704*(((RANDBETWEEN(3800,4995))))</f>
        <v>144811578.13030994</v>
      </c>
      <c r="B988">
        <v>224907696.19003862</v>
      </c>
    </row>
    <row r="989" spans="1:2" x14ac:dyDescent="0.25">
      <c r="A989">
        <f ca="1">40828.2590501623*(((RANDBETWEEN(3800,4995))))</f>
        <v>193321806.60251844</v>
      </c>
      <c r="B989">
        <v>254993485.74559993</v>
      </c>
    </row>
    <row r="990" spans="1:2" x14ac:dyDescent="0.25">
      <c r="A990">
        <f ca="1">33196.5883333574*(((RANDBETWEEN(3800,4995))))</f>
        <v>130794558.03342807</v>
      </c>
      <c r="B990">
        <v>214396563.73537594</v>
      </c>
    </row>
    <row r="991" spans="1:2" x14ac:dyDescent="0.25">
      <c r="A991">
        <f ca="1">30433.0163645701*(((RANDBETWEEN(3800,4995))))</f>
        <v>140387504.48976198</v>
      </c>
      <c r="B991">
        <v>232565379.36967516</v>
      </c>
    </row>
    <row r="992" spans="1:2" x14ac:dyDescent="0.25">
      <c r="A992">
        <f ca="1">32427.5399181509*(((RANDBETWEEN(3800,4995))))</f>
        <v>136065957.49656132</v>
      </c>
      <c r="B992">
        <v>250507621.75302976</v>
      </c>
    </row>
    <row r="993" spans="1:2" x14ac:dyDescent="0.25">
      <c r="A993">
        <f ca="1">39500.189083381*(((RANDBETWEEN(3800,4995))))</f>
        <v>195723436.90815309</v>
      </c>
      <c r="B993">
        <v>229252512.51549298</v>
      </c>
    </row>
    <row r="994" spans="1:2" x14ac:dyDescent="0.25">
      <c r="A994">
        <f ca="1">30721.7829645997*(((RANDBETWEEN(3800,4995))))</f>
        <v>152257156.37255624</v>
      </c>
      <c r="B994">
        <v>206264298.24431914</v>
      </c>
    </row>
    <row r="995" spans="1:2" x14ac:dyDescent="0.25">
      <c r="A995">
        <f ca="1">38140.8972716694*(((RANDBETWEEN(3800,4995))))</f>
        <v>179071512.69048762</v>
      </c>
      <c r="B995">
        <v>254988960.65658808</v>
      </c>
    </row>
    <row r="996" spans="1:2" x14ac:dyDescent="0.25">
      <c r="A996">
        <f ca="1">41785.2543104668*(((RANDBETWEEN(3800,4995))))</f>
        <v>181932997.26777261</v>
      </c>
      <c r="B996">
        <v>250103417.93120202</v>
      </c>
    </row>
    <row r="997" spans="1:2" x14ac:dyDescent="0.25">
      <c r="A997">
        <f ca="1">37117.1638515116*(((RANDBETWEEN(3800,4995))))</f>
        <v>168697509.70512006</v>
      </c>
      <c r="B997">
        <v>254194429.4141826</v>
      </c>
    </row>
    <row r="998" spans="1:2" x14ac:dyDescent="0.25">
      <c r="A998">
        <f ca="1">42057.3959261526*(((RANDBETWEEN(3800,4995))))</f>
        <v>192076127.19473878</v>
      </c>
      <c r="B998">
        <v>216757379.1101557</v>
      </c>
    </row>
    <row r="999" spans="1:2" x14ac:dyDescent="0.25">
      <c r="A999">
        <f ca="1">42559.5983381968*(((RANDBETWEEN(3800,4995))))</f>
        <v>184325620.40273023</v>
      </c>
      <c r="B999">
        <v>238573904.68020844</v>
      </c>
    </row>
    <row r="1000" spans="1:2" x14ac:dyDescent="0.25">
      <c r="A1000">
        <f ca="1">30723.303354063*(((RANDBETWEEN(3800,4995))))</f>
        <v>142248894.52931187</v>
      </c>
      <c r="B1000">
        <v>219765537.60333049</v>
      </c>
    </row>
    <row r="1001" spans="1:2" x14ac:dyDescent="0.25">
      <c r="A1001">
        <f ca="1">34107.113137587*(((RANDBETWEEN(3800,4995))))</f>
        <v>141135234.1633352</v>
      </c>
      <c r="B1001">
        <v>239006752.38952616</v>
      </c>
    </row>
    <row r="1002" spans="1:2" x14ac:dyDescent="0.25">
      <c r="A1002">
        <f ca="1">42144.8449476173*(((RANDBETWEEN(3800,4995))))</f>
        <v>193655562.53430158</v>
      </c>
      <c r="B1002">
        <v>244556706.32368958</v>
      </c>
    </row>
    <row r="1003" spans="1:2" x14ac:dyDescent="0.25">
      <c r="A1003">
        <f ca="1">39751.5319155334*(((RANDBETWEEN(3800,4995))))</f>
        <v>174986243.49217793</v>
      </c>
      <c r="B1003">
        <v>226084156.48753339</v>
      </c>
    </row>
    <row r="1004" spans="1:2" x14ac:dyDescent="0.25">
      <c r="A1004">
        <f ca="1">31706.4939119922*(((RANDBETWEEN(3800,4995))))</f>
        <v>152539942.21059451</v>
      </c>
      <c r="B1004">
        <v>239228373.80694497</v>
      </c>
    </row>
    <row r="1005" spans="1:2" x14ac:dyDescent="0.25">
      <c r="A1005">
        <f ca="1">30683.9780766303*(((RANDBETWEEN(3800,4995))))</f>
        <v>123503011.75843699</v>
      </c>
      <c r="B1005">
        <v>233021437.07528836</v>
      </c>
    </row>
    <row r="1006" spans="1:2" x14ac:dyDescent="0.25">
      <c r="A1006">
        <f ca="1">29393.033446787*(((RANDBETWEEN(3800,4995))))</f>
        <v>113545288.20493819</v>
      </c>
      <c r="B1006">
        <v>251453968.89866322</v>
      </c>
    </row>
    <row r="1007" spans="1:2" x14ac:dyDescent="0.25">
      <c r="A1007">
        <f ca="1">30702.4794680646*(((RANDBETWEEN(3800,4995))))</f>
        <v>122165165.80342907</v>
      </c>
      <c r="B1007">
        <v>236101673.43327698</v>
      </c>
    </row>
    <row r="1008" spans="1:2" x14ac:dyDescent="0.25">
      <c r="A1008">
        <f ca="1">30600.4337211444*(((RANDBETWEEN(3800,4995))))</f>
        <v>137028742.20328468</v>
      </c>
      <c r="B1008">
        <v>259707096.75591069</v>
      </c>
    </row>
    <row r="1009" spans="1:2" x14ac:dyDescent="0.25">
      <c r="A1009">
        <f ca="1">38899.9895140662*(((RANDBETWEEN(3800,4995))))</f>
        <v>187925849.34245387</v>
      </c>
      <c r="B1009">
        <v>240470638.35290426</v>
      </c>
    </row>
    <row r="1010" spans="1:2" x14ac:dyDescent="0.25">
      <c r="A1010">
        <f ca="1">29338.055445866*(((RANDBETWEEN(3800,4995))))</f>
        <v>133517490.33413605</v>
      </c>
      <c r="B1010">
        <v>216248571.99826658</v>
      </c>
    </row>
    <row r="1011" spans="1:2" x14ac:dyDescent="0.25">
      <c r="A1011">
        <f ca="1">40407.3703238276*(((RANDBETWEEN(3800,4995))))</f>
        <v>187571013.04320762</v>
      </c>
      <c r="B1011">
        <v>219558815.67606473</v>
      </c>
    </row>
    <row r="1012" spans="1:2" x14ac:dyDescent="0.25">
      <c r="A1012">
        <f ca="1">37614.0032622905*(((RANDBETWEEN(3800,4995))))</f>
        <v>180359145.64268309</v>
      </c>
      <c r="B1012">
        <v>259000644.18523163</v>
      </c>
    </row>
    <row r="1013" spans="1:2" x14ac:dyDescent="0.25">
      <c r="A1013">
        <f ca="1">33063.5514821232*(((RANDBETWEEN(3800,4995))))</f>
        <v>132617904.99479601</v>
      </c>
      <c r="B1013">
        <v>205556136.81059137</v>
      </c>
    </row>
    <row r="1014" spans="1:2" x14ac:dyDescent="0.25">
      <c r="A1014">
        <f ca="1">28756.9439689545*(((RANDBETWEEN(3800,4995))))</f>
        <v>117270817.50539649</v>
      </c>
      <c r="B1014">
        <v>227758425.45128888</v>
      </c>
    </row>
    <row r="1015" spans="1:2" x14ac:dyDescent="0.25">
      <c r="A1015">
        <f ca="1">36364.1227279854*(((RANDBETWEEN(3800,4995))))</f>
        <v>178656934.96259272</v>
      </c>
      <c r="B1015">
        <v>204028823.07295617</v>
      </c>
    </row>
    <row r="1016" spans="1:2" x14ac:dyDescent="0.25">
      <c r="A1016">
        <f ca="1">32242.9306460831*(((RANDBETWEEN(3800,4995))))</f>
        <v>128520321.55528736</v>
      </c>
      <c r="B1016">
        <v>265487737.86666876</v>
      </c>
    </row>
    <row r="1017" spans="1:2" x14ac:dyDescent="0.25">
      <c r="A1017">
        <f ca="1">40065.6161815918*(((RANDBETWEEN(3800,4995))))</f>
        <v>176248645.5828225</v>
      </c>
      <c r="B1017">
        <v>265688456.58353913</v>
      </c>
    </row>
    <row r="1018" spans="1:2" x14ac:dyDescent="0.25">
      <c r="A1018">
        <f ca="1">30293.8511276898*(((RANDBETWEEN(3800,4995))))</f>
        <v>147379585.73621073</v>
      </c>
      <c r="B1018">
        <v>215976044.54411662</v>
      </c>
    </row>
    <row r="1019" spans="1:2" x14ac:dyDescent="0.25">
      <c r="A1019">
        <f ca="1">32379.9719509852*(((RANDBETWEEN(3800,4995))))</f>
        <v>151343988.89890504</v>
      </c>
      <c r="B1019">
        <v>222563534.21796167</v>
      </c>
    </row>
    <row r="1020" spans="1:2" x14ac:dyDescent="0.25">
      <c r="A1020">
        <f ca="1">31378.5977308903*(((RANDBETWEEN(3800,4995))))</f>
        <v>143651220.41201589</v>
      </c>
      <c r="B1020">
        <v>259146410.71263772</v>
      </c>
    </row>
    <row r="1021" spans="1:2" x14ac:dyDescent="0.25">
      <c r="A1021">
        <f ca="1">37053.5044037317*(((RANDBETWEEN(3800,4995))))</f>
        <v>151771154.03768507</v>
      </c>
      <c r="B1021">
        <v>251353618.01397735</v>
      </c>
    </row>
    <row r="1022" spans="1:2" x14ac:dyDescent="0.25">
      <c r="A1022">
        <f ca="1">33884.1149886763*(((RANDBETWEEN(3800,4995))))</f>
        <v>136214142.25447851</v>
      </c>
      <c r="B1022">
        <v>205756963.50200742</v>
      </c>
    </row>
    <row r="1023" spans="1:2" x14ac:dyDescent="0.25">
      <c r="A1023">
        <f ca="1">38235.3450382064*(((RANDBETWEEN(3800,4995))))</f>
        <v>150456082.72534218</v>
      </c>
      <c r="B1023">
        <v>255420707.61073655</v>
      </c>
    </row>
    <row r="1024" spans="1:2" x14ac:dyDescent="0.25">
      <c r="A1024">
        <f ca="1">39210.1159298685*(((RANDBETWEEN(3800,4995))))</f>
        <v>165545109.45590466</v>
      </c>
      <c r="B1024">
        <v>259225645.64799204</v>
      </c>
    </row>
    <row r="1025" spans="1:2" x14ac:dyDescent="0.25">
      <c r="A1025">
        <f ca="1">32229.2998575472*(((RANDBETWEEN(3800,4995))))</f>
        <v>138908282.3860285</v>
      </c>
      <c r="B1025">
        <v>221757907.15607774</v>
      </c>
    </row>
    <row r="1026" spans="1:2" x14ac:dyDescent="0.25">
      <c r="A1026">
        <f ca="1">32256.0337664058*(((RANDBETWEEN(3800,4995))))</f>
        <v>128669318.69419254</v>
      </c>
      <c r="B1026">
        <v>247249323.7978074</v>
      </c>
    </row>
    <row r="1027" spans="1:2" x14ac:dyDescent="0.25">
      <c r="A1027">
        <f ca="1">30784.2500859349*(((RANDBETWEEN(3800,4995))))</f>
        <v>130771494.36505155</v>
      </c>
      <c r="B1027">
        <v>226725183.01725805</v>
      </c>
    </row>
    <row r="1028" spans="1:2" x14ac:dyDescent="0.25">
      <c r="A1028">
        <f ca="1">29655.0779207111*(((RANDBETWEEN(3800,4995))))</f>
        <v>112896881.64414731</v>
      </c>
      <c r="B1028">
        <v>213068005.64678618</v>
      </c>
    </row>
    <row r="1029" spans="1:2" x14ac:dyDescent="0.25">
      <c r="A1029">
        <f ca="1">32542.2392811099*(((RANDBETWEEN(3800,4995))))</f>
        <v>130819801.910062</v>
      </c>
      <c r="B1029">
        <v>246217565.2398957</v>
      </c>
    </row>
    <row r="1030" spans="1:2" x14ac:dyDescent="0.25">
      <c r="A1030">
        <f ca="1">41012.1775232093*(((RANDBETWEEN(3800,4995))))</f>
        <v>195587074.60818511</v>
      </c>
      <c r="B1030">
        <v>262200417.48013711</v>
      </c>
    </row>
    <row r="1031" spans="1:2" x14ac:dyDescent="0.25">
      <c r="A1031">
        <f ca="1">32573.8754690925*(((RANDBETWEEN(3800,4995))))</f>
        <v>157787852.77228385</v>
      </c>
      <c r="B1031">
        <v>254486847.57956496</v>
      </c>
    </row>
    <row r="1032" spans="1:2" x14ac:dyDescent="0.25">
      <c r="A1032">
        <f ca="1">34072.7428557954*(((RANDBETWEEN(3800,4995))))</f>
        <v>140924864.45156968</v>
      </c>
      <c r="B1032">
        <v>239777224.30127183</v>
      </c>
    </row>
    <row r="1033" spans="1:2" x14ac:dyDescent="0.25">
      <c r="A1033">
        <f ca="1">37968.0726471462*(((RANDBETWEEN(3800,4995))))</f>
        <v>153087268.91329345</v>
      </c>
      <c r="B1033">
        <v>247943492.74355596</v>
      </c>
    </row>
    <row r="1034" spans="1:2" x14ac:dyDescent="0.25">
      <c r="A1034">
        <f ca="1">30147.8822201307*(((RANDBETWEEN(3800,4995))))</f>
        <v>144830426.18550783</v>
      </c>
      <c r="B1034">
        <v>262583202.5574286</v>
      </c>
    </row>
    <row r="1035" spans="1:2" x14ac:dyDescent="0.25">
      <c r="A1035">
        <f ca="1">36890.4092496731*(((RANDBETWEEN(3800,4995))))</f>
        <v>140700020.87825319</v>
      </c>
      <c r="B1035">
        <v>215512149.97012359</v>
      </c>
    </row>
    <row r="1036" spans="1:2" x14ac:dyDescent="0.25">
      <c r="A1036">
        <f ca="1">39590.0996048096*(((RANDBETWEEN(3800,4995))))</f>
        <v>154520158.75757191</v>
      </c>
      <c r="B1036">
        <v>228755349.21926498</v>
      </c>
    </row>
    <row r="1037" spans="1:2" x14ac:dyDescent="0.25">
      <c r="A1037">
        <f ca="1">32703.7694037648*(((RANDBETWEEN(3800,4995))))</f>
        <v>143863881.60716155</v>
      </c>
      <c r="B1037">
        <v>208614580.97662362</v>
      </c>
    </row>
    <row r="1038" spans="1:2" x14ac:dyDescent="0.25">
      <c r="A1038">
        <f ca="1">32823.3933775159*(((RANDBETWEEN(3800,4995))))</f>
        <v>135626261.43589592</v>
      </c>
      <c r="B1038">
        <v>258122927.38931227</v>
      </c>
    </row>
    <row r="1039" spans="1:2" x14ac:dyDescent="0.25">
      <c r="A1039">
        <f ca="1">37379.2417047541*(((RANDBETWEEN(3800,4995))))</f>
        <v>170449342.17367867</v>
      </c>
      <c r="B1039">
        <v>260642692.84857684</v>
      </c>
    </row>
    <row r="1040" spans="1:2" x14ac:dyDescent="0.25">
      <c r="A1040">
        <f ca="1">34251.1958071685*(((RANDBETWEEN(3800,4995))))</f>
        <v>164405739.87440887</v>
      </c>
      <c r="B1040">
        <v>226005228.10202861</v>
      </c>
    </row>
    <row r="1041" spans="1:2" x14ac:dyDescent="0.25">
      <c r="A1041">
        <f ca="1">36196.051607828*(((RANDBETWEEN(3800,4995))))</f>
        <v>143625932.77986133</v>
      </c>
      <c r="B1041">
        <v>233980045.43303764</v>
      </c>
    </row>
    <row r="1042" spans="1:2" x14ac:dyDescent="0.25">
      <c r="A1042">
        <f ca="1">33238.9387022396*(((RANDBETWEEN(3800,4995))))</f>
        <v>129764816.69354333</v>
      </c>
      <c r="B1042">
        <v>216565664.00000107</v>
      </c>
    </row>
    <row r="1043" spans="1:2" x14ac:dyDescent="0.25">
      <c r="A1043">
        <f ca="1">29808.0438413363*(((RANDBETWEEN(3800,4995))))</f>
        <v>123852422.16075213</v>
      </c>
      <c r="B1043">
        <v>203981281.78220087</v>
      </c>
    </row>
    <row r="1044" spans="1:2" x14ac:dyDescent="0.25">
      <c r="A1044">
        <f ca="1">39912.6563400317*(((RANDBETWEEN(3800,4995))))</f>
        <v>166874816.15767244</v>
      </c>
      <c r="B1044">
        <v>246549009.40024748</v>
      </c>
    </row>
    <row r="1045" spans="1:2" x14ac:dyDescent="0.25">
      <c r="A1045">
        <f ca="1">31594.4741965921*(((RANDBETWEEN(3800,4995))))</f>
        <v>121859886.97625579</v>
      </c>
      <c r="B1045">
        <v>214381319.56761634</v>
      </c>
    </row>
    <row r="1046" spans="1:2" x14ac:dyDescent="0.25">
      <c r="A1046">
        <f ca="1">36096.333690219*(((RANDBETWEEN(3800,4995))))</f>
        <v>176511071.74517098</v>
      </c>
      <c r="B1046">
        <v>216329967.06450611</v>
      </c>
    </row>
    <row r="1047" spans="1:2" x14ac:dyDescent="0.25">
      <c r="A1047">
        <f ca="1">39382.2684047382*(((RANDBETWEEN(3800,4995))))</f>
        <v>152173085.11590847</v>
      </c>
      <c r="B1047">
        <v>217315352.65590447</v>
      </c>
    </row>
    <row r="1048" spans="1:2" x14ac:dyDescent="0.25">
      <c r="A1048">
        <f ca="1">36050.5943710787*(((RANDBETWEEN(3800,4995))))</f>
        <v>139047142.48925045</v>
      </c>
      <c r="B1048">
        <v>252170499.59173134</v>
      </c>
    </row>
    <row r="1049" spans="1:2" x14ac:dyDescent="0.25">
      <c r="A1049">
        <f ca="1">31238.2515459675*(((RANDBETWEEN(3800,4995))))</f>
        <v>148631600.8557134</v>
      </c>
      <c r="B1049">
        <v>234645794.63802871</v>
      </c>
    </row>
    <row r="1050" spans="1:2" x14ac:dyDescent="0.25">
      <c r="A1050">
        <f ca="1">31677.4142469682*(((RANDBETWEEN(3800,4995))))</f>
        <v>139507332.34364814</v>
      </c>
      <c r="B1050">
        <v>247595499.17151174</v>
      </c>
    </row>
    <row r="1051" spans="1:2" x14ac:dyDescent="0.25">
      <c r="A1051">
        <f ca="1">30355.3715351285*(((RANDBETWEEN(3800,4995))))</f>
        <v>123819560.49178895</v>
      </c>
      <c r="B1051">
        <v>264274519.26179457</v>
      </c>
    </row>
    <row r="1052" spans="1:2" x14ac:dyDescent="0.25">
      <c r="A1052">
        <f ca="1">33952.2004374909*(((RANDBETWEEN(3800,4995))))</f>
        <v>136725511.1617758</v>
      </c>
      <c r="B1052">
        <v>267267449.64994967</v>
      </c>
    </row>
    <row r="1053" spans="1:2" x14ac:dyDescent="0.25">
      <c r="A1053">
        <f ca="1">33115.4694780284*(((RANDBETWEEN(3800,4995))))</f>
        <v>141734209.3659617</v>
      </c>
      <c r="B1053">
        <v>210241821.52716097</v>
      </c>
    </row>
    <row r="1054" spans="1:2" x14ac:dyDescent="0.25">
      <c r="A1054">
        <f ca="1">33119.3383214224*(((RANDBETWEEN(3800,4995))))</f>
        <v>137643970.06383166</v>
      </c>
      <c r="B1054">
        <v>227049686.96438757</v>
      </c>
    </row>
    <row r="1055" spans="1:2" x14ac:dyDescent="0.25">
      <c r="A1055">
        <f ca="1">35585.9345369796*(((RANDBETWEEN(3800,4995))))</f>
        <v>137824324.46172187</v>
      </c>
      <c r="B1055">
        <v>244648954.99226427</v>
      </c>
    </row>
    <row r="1056" spans="1:2" x14ac:dyDescent="0.25">
      <c r="A1056">
        <f ca="1">30357.7386097424*(((RANDBETWEEN(3800,4995))))</f>
        <v>141588492.87583849</v>
      </c>
      <c r="B1056">
        <v>263213644.9867253</v>
      </c>
    </row>
    <row r="1057" spans="1:2" x14ac:dyDescent="0.25">
      <c r="A1057">
        <f ca="1">35862.0096493748*(((RANDBETWEEN(3800,4995))))</f>
        <v>160374907.15200409</v>
      </c>
      <c r="B1057">
        <v>260506429.63092509</v>
      </c>
    </row>
    <row r="1058" spans="1:2" x14ac:dyDescent="0.25">
      <c r="A1058">
        <f ca="1">38891.6901492144*(((RANDBETWEEN(3800,4995))))</f>
        <v>164550741.02132609</v>
      </c>
      <c r="B1058">
        <v>218556423.25370005</v>
      </c>
    </row>
    <row r="1059" spans="1:2" x14ac:dyDescent="0.25">
      <c r="A1059">
        <f ca="1">32448.0519724965*(((RANDBETWEEN(3800,4995))))</f>
        <v>123951558.53493677</v>
      </c>
      <c r="B1059">
        <v>252801665.67132032</v>
      </c>
    </row>
    <row r="1060" spans="1:2" x14ac:dyDescent="0.25">
      <c r="A1060">
        <f ca="1">32868.0811000371*(((RANDBETWEEN(3800,4995))))</f>
        <v>128908614.07434535</v>
      </c>
      <c r="B1060">
        <v>254230884.07537451</v>
      </c>
    </row>
    <row r="1061" spans="1:2" x14ac:dyDescent="0.25">
      <c r="A1061">
        <f ca="1">33972.5652742353*(((RANDBETWEEN(3800,4995))))</f>
        <v>156375717.95730531</v>
      </c>
      <c r="B1061">
        <v>243669034.56715375</v>
      </c>
    </row>
    <row r="1062" spans="1:2" x14ac:dyDescent="0.25">
      <c r="A1062">
        <f ca="1">39317.4447816985*(((RANDBETWEEN(3800,4995))))</f>
        <v>168278663.66566974</v>
      </c>
      <c r="B1062">
        <v>223140809.35014731</v>
      </c>
    </row>
    <row r="1063" spans="1:2" x14ac:dyDescent="0.25">
      <c r="A1063">
        <f ca="1">33105.1438342448*(((RANDBETWEEN(3800,4995))))</f>
        <v>133148888.50133274</v>
      </c>
      <c r="B1063">
        <v>204054805.10534322</v>
      </c>
    </row>
    <row r="1064" spans="1:2" x14ac:dyDescent="0.25">
      <c r="A1064">
        <f ca="1">32307.4289999097*(((RANDBETWEEN(3800,4995))))</f>
        <v>130392783.44363549</v>
      </c>
      <c r="B1064">
        <v>239697416.42992356</v>
      </c>
    </row>
    <row r="1065" spans="1:2" x14ac:dyDescent="0.25">
      <c r="A1065">
        <f ca="1">30074.1365346241*(((RANDBETWEEN(3800,4995))))</f>
        <v>146400896.65055025</v>
      </c>
      <c r="B1065">
        <v>214252365.31272337</v>
      </c>
    </row>
    <row r="1066" spans="1:2" x14ac:dyDescent="0.25">
      <c r="A1066">
        <f ca="1">28993.9449243322*(((RANDBETWEEN(3800,4995))))</f>
        <v>116468676.7610423</v>
      </c>
      <c r="B1066">
        <v>231938950.56563821</v>
      </c>
    </row>
    <row r="1067" spans="1:2" x14ac:dyDescent="0.25">
      <c r="A1067">
        <f ca="1">41690.4813176211*(((RANDBETWEEN(3800,4995))))</f>
        <v>172098306.87913969</v>
      </c>
      <c r="B1067">
        <v>236824809.48891908</v>
      </c>
    </row>
    <row r="1068" spans="1:2" x14ac:dyDescent="0.25">
      <c r="A1068">
        <f ca="1">29494.7373038442*(((RANDBETWEEN(3800,4995))))</f>
        <v>113171307.03485024</v>
      </c>
      <c r="B1068">
        <v>224738512.17031807</v>
      </c>
    </row>
    <row r="1069" spans="1:2" x14ac:dyDescent="0.25">
      <c r="A1069">
        <f ca="1">33149.0342059966*(((RANDBETWEEN(3800,4995))))</f>
        <v>139888924.34930566</v>
      </c>
      <c r="B1069">
        <v>213084025.14141276</v>
      </c>
    </row>
    <row r="1070" spans="1:2" x14ac:dyDescent="0.25">
      <c r="A1070">
        <f ca="1">30261.0911380393*(((RANDBETWEEN(3800,4995))))</f>
        <v>148793785.12573904</v>
      </c>
      <c r="B1070">
        <v>216305499.34596527</v>
      </c>
    </row>
    <row r="1071" spans="1:2" x14ac:dyDescent="0.25">
      <c r="A1071">
        <f ca="1">38893.9883859695*(((RANDBETWEEN(3800,4995))))</f>
        <v>166582952.25710753</v>
      </c>
      <c r="B1071">
        <v>208961115.1246382</v>
      </c>
    </row>
    <row r="1072" spans="1:2" x14ac:dyDescent="0.25">
      <c r="A1072">
        <f ca="1">30005.5881412047*(((RANDBETWEEN(3800,4995))))</f>
        <v>129024029.00718026</v>
      </c>
      <c r="B1072">
        <v>250869849.46222049</v>
      </c>
    </row>
    <row r="1073" spans="1:2" x14ac:dyDescent="0.25">
      <c r="A1073">
        <f ca="1">39341.6209674608*(((RANDBETWEEN(3800,4995))))</f>
        <v>175424287.89390776</v>
      </c>
      <c r="B1073">
        <v>257398813.44166064</v>
      </c>
    </row>
    <row r="1074" spans="1:2" x14ac:dyDescent="0.25">
      <c r="A1074">
        <f ca="1">34010.120519447*(((RANDBETWEEN(3800,4995))))</f>
        <v>149780570.76764455</v>
      </c>
      <c r="B1074">
        <v>243021038.76294008</v>
      </c>
    </row>
    <row r="1075" spans="1:2" x14ac:dyDescent="0.25">
      <c r="A1075">
        <f ca="1">40450.2504107812*(((RANDBETWEEN(3800,4995))))</f>
        <v>183199184.11042815</v>
      </c>
      <c r="B1075">
        <v>222827018.59664479</v>
      </c>
    </row>
    <row r="1076" spans="1:2" x14ac:dyDescent="0.25">
      <c r="A1076">
        <f ca="1">35206.0626238373*(((RANDBETWEEN(3800,4995))))</f>
        <v>159694700.06172609</v>
      </c>
      <c r="B1076">
        <v>245756529.89766347</v>
      </c>
    </row>
    <row r="1077" spans="1:2" x14ac:dyDescent="0.25">
      <c r="A1077">
        <f ca="1">39101.605088023*(((RANDBETWEEN(3800,4995))))</f>
        <v>177873201.54541677</v>
      </c>
      <c r="B1077">
        <v>240469881.10250956</v>
      </c>
    </row>
    <row r="1078" spans="1:2" x14ac:dyDescent="0.25">
      <c r="A1078">
        <f ca="1">37294.5580471728*(((RANDBETWEEN(3800,4995))))</f>
        <v>167788216.65423045</v>
      </c>
      <c r="B1078">
        <v>260545403.97357112</v>
      </c>
    </row>
    <row r="1079" spans="1:2" x14ac:dyDescent="0.25">
      <c r="A1079">
        <f ca="1">30891.3626083593*(((RANDBETWEEN(3800,4995))))</f>
        <v>131380965.17335209</v>
      </c>
      <c r="B1079">
        <v>264547621.88358399</v>
      </c>
    </row>
    <row r="1080" spans="1:2" x14ac:dyDescent="0.25">
      <c r="A1080">
        <f ca="1">32374.7511322098*(((RANDBETWEEN(3800,4995))))</f>
        <v>132283233.12620914</v>
      </c>
      <c r="B1080">
        <v>250233308.19138741</v>
      </c>
    </row>
    <row r="1081" spans="1:2" x14ac:dyDescent="0.25">
      <c r="A1081">
        <f ca="1">29101.8357020246*(((RANDBETWEEN(3800,4995))))</f>
        <v>142307976.58290017</v>
      </c>
      <c r="B1081">
        <v>242832001.72309402</v>
      </c>
    </row>
    <row r="1082" spans="1:2" x14ac:dyDescent="0.25">
      <c r="A1082">
        <f ca="1">30630.6577701037*(((RANDBETWEEN(3800,4995))))</f>
        <v>119765871.8811055</v>
      </c>
      <c r="B1082">
        <v>229561993.55527318</v>
      </c>
    </row>
    <row r="1083" spans="1:2" x14ac:dyDescent="0.25">
      <c r="A1083">
        <f ca="1">31543.4362331994*(((RANDBETWEEN(3800,4995))))</f>
        <v>129801240.09961571</v>
      </c>
      <c r="B1083">
        <v>265093603.79323411</v>
      </c>
    </row>
    <row r="1084" spans="1:2" x14ac:dyDescent="0.25">
      <c r="A1084">
        <f ca="1">36034.0344995979*(((RANDBETWEEN(3800,4995))))</f>
        <v>152964476.45079315</v>
      </c>
      <c r="B1084">
        <v>225973823.89137369</v>
      </c>
    </row>
    <row r="1085" spans="1:2" x14ac:dyDescent="0.25">
      <c r="A1085">
        <f ca="1">29770.6338200093*(((RANDBETWEEN(3800,4995))))</f>
        <v>133164045.07690178</v>
      </c>
      <c r="B1085">
        <v>242572545.23019525</v>
      </c>
    </row>
    <row r="1086" spans="1:2" x14ac:dyDescent="0.25">
      <c r="A1086">
        <f ca="1">30129.507697429*(((RANDBETWEEN(3800,4995))))</f>
        <v>130400509.31447263</v>
      </c>
      <c r="B1086">
        <v>251945844.56939048</v>
      </c>
    </row>
    <row r="1087" spans="1:2" x14ac:dyDescent="0.25">
      <c r="A1087">
        <f ca="1">29819.5625257516*(((RANDBETWEEN(3800,4995))))</f>
        <v>126554223.35928994</v>
      </c>
      <c r="B1087">
        <v>260626884.99971071</v>
      </c>
    </row>
    <row r="1088" spans="1:2" x14ac:dyDescent="0.25">
      <c r="A1088">
        <f ca="1">31581.1907849433*(((RANDBETWEEN(3800,4995))))</f>
        <v>127114292.90939659</v>
      </c>
      <c r="B1088">
        <v>248497754.71132487</v>
      </c>
    </row>
    <row r="1089" spans="1:2" x14ac:dyDescent="0.25">
      <c r="A1089">
        <f ca="1">37041.9444941448*(((RANDBETWEEN(3800,4995))))</f>
        <v>149279036.31140363</v>
      </c>
      <c r="B1089">
        <v>231722207.14386252</v>
      </c>
    </row>
    <row r="1090" spans="1:2" x14ac:dyDescent="0.25">
      <c r="A1090">
        <f ca="1">29975.2232236823*(((RANDBETWEEN(3800,4995))))</f>
        <v>115254733.29505828</v>
      </c>
      <c r="B1090">
        <v>208398811.20960864</v>
      </c>
    </row>
    <row r="1091" spans="1:2" x14ac:dyDescent="0.25">
      <c r="A1091">
        <f ca="1">31881.7128236358*(((RANDBETWEEN(3800,4995))))</f>
        <v>154913242.61004624</v>
      </c>
      <c r="B1091">
        <v>249905346.4900015</v>
      </c>
    </row>
    <row r="1092" spans="1:2" x14ac:dyDescent="0.25">
      <c r="A1092">
        <f ca="1">35876.8423013923*(((RANDBETWEEN(3800,4995))))</f>
        <v>168370020.92043394</v>
      </c>
      <c r="B1092">
        <v>232259121.34288329</v>
      </c>
    </row>
    <row r="1093" spans="1:2" x14ac:dyDescent="0.25">
      <c r="A1093">
        <f ca="1">28268.2271346358*(((RANDBETWEEN(3800,4995))))</f>
        <v>131051500.99617164</v>
      </c>
      <c r="B1093">
        <v>260159657.16289058</v>
      </c>
    </row>
    <row r="1094" spans="1:2" x14ac:dyDescent="0.25">
      <c r="A1094">
        <f ca="1">36662.382545933*(((RANDBETWEEN(3800,4995))))</f>
        <v>155705138.6725775</v>
      </c>
      <c r="B1094">
        <v>246370584.52173385</v>
      </c>
    </row>
    <row r="1095" spans="1:2" x14ac:dyDescent="0.25">
      <c r="A1095">
        <f ca="1">32003.8972529323*(((RANDBETWEEN(3800,4995))))</f>
        <v>139312964.74201438</v>
      </c>
      <c r="B1095">
        <v>225427100.96296406</v>
      </c>
    </row>
    <row r="1096" spans="1:2" x14ac:dyDescent="0.25">
      <c r="A1096">
        <f ca="1">37287.3556680666*(((RANDBETWEEN(3800,4995))))</f>
        <v>154444227.17713168</v>
      </c>
      <c r="B1096">
        <v>263732748.31387997</v>
      </c>
    </row>
    <row r="1097" spans="1:2" x14ac:dyDescent="0.25">
      <c r="A1097">
        <f ca="1">40646.9608028073*(((RANDBETWEEN(3800,4995))))</f>
        <v>202503158.71958575</v>
      </c>
      <c r="B1097">
        <v>237090211.5645088</v>
      </c>
    </row>
    <row r="1098" spans="1:2" x14ac:dyDescent="0.25">
      <c r="A1098">
        <f ca="1">40774.7812479555*(((RANDBETWEEN(3800,4995))))</f>
        <v>187482444.17809927</v>
      </c>
      <c r="B1098">
        <v>253922020.9286283</v>
      </c>
    </row>
    <row r="1099" spans="1:2" x14ac:dyDescent="0.25">
      <c r="A1099">
        <f ca="1">32160.3354620617*(((RANDBETWEEN(3800,4995))))</f>
        <v>133497552.50301805</v>
      </c>
      <c r="B1099">
        <v>220094135.28803539</v>
      </c>
    </row>
    <row r="1100" spans="1:2" x14ac:dyDescent="0.25">
      <c r="A1100">
        <f ca="1">37810.1009873833*(((RANDBETWEEN(3800,4995))))</f>
        <v>173586173.63307661</v>
      </c>
      <c r="B1100">
        <v>216517296.34146816</v>
      </c>
    </row>
    <row r="1101" spans="1:2" x14ac:dyDescent="0.25">
      <c r="A1101">
        <f ca="1">28604.8845967125*(((RANDBETWEEN(3800,4995))))</f>
        <v>132354801.02898864</v>
      </c>
      <c r="B1101">
        <v>244170038.70991114</v>
      </c>
    </row>
    <row r="1102" spans="1:2" x14ac:dyDescent="0.25">
      <c r="A1102">
        <f ca="1">30995.7353786013*(((RANDBETWEEN(3800,4995))))</f>
        <v>154730711.00997794</v>
      </c>
      <c r="B1102">
        <v>209330753.58874193</v>
      </c>
    </row>
    <row r="1103" spans="1:2" x14ac:dyDescent="0.25">
      <c r="A1103">
        <f ca="1">30790.4635803883*(((RANDBETWEEN(3800,4995))))</f>
        <v>153305718.16675329</v>
      </c>
      <c r="B1103">
        <v>228795626.40809679</v>
      </c>
    </row>
    <row r="1104" spans="1:2" x14ac:dyDescent="0.25">
      <c r="A1104">
        <f ca="1">35106.3517195542*(((RANDBETWEEN(3800,4995))))</f>
        <v>154819011.08323422</v>
      </c>
      <c r="B1104">
        <v>262245700.0425235</v>
      </c>
    </row>
    <row r="1105" spans="1:2" x14ac:dyDescent="0.25">
      <c r="A1105">
        <f ca="1">37244.0154100479*(((RANDBETWEEN(3800,4995))))</f>
        <v>143948119.55983499</v>
      </c>
      <c r="B1105">
        <v>215513407.7737416</v>
      </c>
    </row>
    <row r="1106" spans="1:2" x14ac:dyDescent="0.25">
      <c r="A1106">
        <f ca="1">30769.3860265421*(((RANDBETWEEN(3800,4995))))</f>
        <v>125662172.53239821</v>
      </c>
      <c r="B1106">
        <v>232652232.79859713</v>
      </c>
    </row>
    <row r="1107" spans="1:2" x14ac:dyDescent="0.25">
      <c r="A1107">
        <f ca="1">36440.8958114355*(((RANDBETWEEN(3800,4995))))</f>
        <v>163874708.46402526</v>
      </c>
      <c r="B1107">
        <v>258559793.24468586</v>
      </c>
    </row>
    <row r="1108" spans="1:2" x14ac:dyDescent="0.25">
      <c r="A1108">
        <f ca="1">31960.159635664*(((RANDBETWEEN(3800,4995))))</f>
        <v>159640997.38014147</v>
      </c>
      <c r="B1108">
        <v>245204811.91192588</v>
      </c>
    </row>
    <row r="1109" spans="1:2" x14ac:dyDescent="0.25">
      <c r="A1109">
        <f ca="1">30649.1854414404*(((RANDBETWEEN(3800,4995))))</f>
        <v>134917714.31322062</v>
      </c>
      <c r="B1109">
        <v>253190454.89501977</v>
      </c>
    </row>
    <row r="1110" spans="1:2" x14ac:dyDescent="0.25">
      <c r="A1110">
        <f ca="1">41484.2092400399*(((RANDBETWEEN(3800,4995))))</f>
        <v>174233678.80816749</v>
      </c>
      <c r="B1110">
        <v>225429522.41102207</v>
      </c>
    </row>
    <row r="1111" spans="1:2" x14ac:dyDescent="0.25">
      <c r="A1111">
        <f ca="1">39570.1872494204*(((RANDBETWEEN(3800,4995))))</f>
        <v>160100977.61115479</v>
      </c>
      <c r="B1111">
        <v>260426307.73696491</v>
      </c>
    </row>
    <row r="1112" spans="1:2" x14ac:dyDescent="0.25">
      <c r="A1112">
        <f ca="1">31187.6836267302*(((RANDBETWEEN(3800,4995))))</f>
        <v>125904678.80110984</v>
      </c>
      <c r="B1112">
        <v>267693522.32899264</v>
      </c>
    </row>
    <row r="1113" spans="1:2" x14ac:dyDescent="0.25">
      <c r="A1113">
        <f ca="1">38137.3306620099*(((RANDBETWEEN(3800,4995))))</f>
        <v>186415272.27590415</v>
      </c>
      <c r="B1113">
        <v>251894258.94273654</v>
      </c>
    </row>
    <row r="1114" spans="1:2" x14ac:dyDescent="0.25">
      <c r="A1114">
        <f ca="1">35117.6667636026*(((RANDBETWEEN(3800,4995))))</f>
        <v>152621379.75461707</v>
      </c>
      <c r="B1114">
        <v>236715201.68501148</v>
      </c>
    </row>
    <row r="1115" spans="1:2" x14ac:dyDescent="0.25">
      <c r="A1115">
        <f ca="1">41821.149210172*(((RANDBETWEEN(3800,4995))))</f>
        <v>191206294.18890628</v>
      </c>
      <c r="B1115">
        <v>244841565.5090988</v>
      </c>
    </row>
    <row r="1116" spans="1:2" x14ac:dyDescent="0.25">
      <c r="A1116">
        <f ca="1">37685.6715316494*(((RANDBETWEEN(3800,4995))))</f>
        <v>180665109.32272699</v>
      </c>
      <c r="B1116">
        <v>262114114.90906125</v>
      </c>
    </row>
    <row r="1117" spans="1:2" x14ac:dyDescent="0.25">
      <c r="A1117">
        <f ca="1">39231.8719107774*(((RANDBETWEEN(3800,4995))))</f>
        <v>173483337.58945778</v>
      </c>
      <c r="B1117">
        <v>257791380.82984099</v>
      </c>
    </row>
    <row r="1118" spans="1:2" x14ac:dyDescent="0.25">
      <c r="A1118">
        <f ca="1">32012.8119226223*(((RANDBETWEEN(3800,4995))))</f>
        <v>143385384.60142547</v>
      </c>
      <c r="B1118">
        <v>239675435.54305536</v>
      </c>
    </row>
    <row r="1119" spans="1:2" x14ac:dyDescent="0.25">
      <c r="A1119">
        <f ca="1">40118.443950417*(((RANDBETWEEN(3800,4995))))</f>
        <v>158026550.72069243</v>
      </c>
      <c r="B1119">
        <v>233947082.78213456</v>
      </c>
    </row>
    <row r="1120" spans="1:2" x14ac:dyDescent="0.25">
      <c r="A1120">
        <f ca="1">30816.6388067898*(((RANDBETWEEN(3800,4995))))</f>
        <v>129553149.54374465</v>
      </c>
      <c r="B1120">
        <v>251494643.60313147</v>
      </c>
    </row>
    <row r="1121" spans="1:2" x14ac:dyDescent="0.25">
      <c r="A1121">
        <f ca="1">32175.8659044489*(((RANDBETWEEN(3800,4995))))</f>
        <v>127802539.37247096</v>
      </c>
      <c r="B1121">
        <v>211465010.72871545</v>
      </c>
    </row>
    <row r="1122" spans="1:2" x14ac:dyDescent="0.25">
      <c r="A1122">
        <f ca="1">32626.580392577*(((RANDBETWEEN(3800,4995))))</f>
        <v>136868504.74686071</v>
      </c>
      <c r="B1122">
        <v>232324491.64298266</v>
      </c>
    </row>
    <row r="1123" spans="1:2" x14ac:dyDescent="0.25">
      <c r="A1123">
        <f ca="1">31860.4915763719*(((RANDBETWEEN(3800,4995))))</f>
        <v>125785220.74351615</v>
      </c>
      <c r="B1123">
        <v>265077391.76263189</v>
      </c>
    </row>
    <row r="1124" spans="1:2" x14ac:dyDescent="0.25">
      <c r="A1124">
        <f ca="1">38727.4649483846*(((RANDBETWEEN(3800,4995))))</f>
        <v>167341376.04196981</v>
      </c>
      <c r="B1124">
        <v>236922304.01831117</v>
      </c>
    </row>
    <row r="1125" spans="1:2" x14ac:dyDescent="0.25">
      <c r="A1125">
        <f ca="1">29607.6416358892*(((RANDBETWEEN(3800,4995))))</f>
        <v>113515698.03199923</v>
      </c>
      <c r="B1125">
        <v>225400415.8946175</v>
      </c>
    </row>
    <row r="1126" spans="1:2" x14ac:dyDescent="0.25">
      <c r="A1126">
        <f ca="1">38114.1485659528*(((RANDBETWEEN(3800,4995))))</f>
        <v>178069302.10013154</v>
      </c>
      <c r="B1126">
        <v>218805635.1260432</v>
      </c>
    </row>
    <row r="1127" spans="1:2" x14ac:dyDescent="0.25">
      <c r="A1127">
        <f ca="1">31648.2427480458*(((RANDBETWEEN(3800,4995))))</f>
        <v>133555584.39675315</v>
      </c>
      <c r="B1127">
        <v>241327548.43788171</v>
      </c>
    </row>
    <row r="1128" spans="1:2" x14ac:dyDescent="0.25">
      <c r="A1128">
        <f ca="1">38622.7060021096*(((RANDBETWEEN(3800,4995))))</f>
        <v>150628553.40822744</v>
      </c>
      <c r="B1128">
        <v>256329271.7271522</v>
      </c>
    </row>
    <row r="1129" spans="1:2" x14ac:dyDescent="0.25">
      <c r="A1129">
        <f ca="1">39054.8649538879*(((RANDBETWEEN(3800,4995))))</f>
        <v>159812507.39130911</v>
      </c>
      <c r="B1129">
        <v>226238839.43561655</v>
      </c>
    </row>
    <row r="1130" spans="1:2" x14ac:dyDescent="0.25">
      <c r="A1130">
        <f ca="1">35368.1945914474*(((RANDBETWEEN(3800,4995))))</f>
        <v>162127804.00719488</v>
      </c>
      <c r="B1130">
        <v>209838392.0215047</v>
      </c>
    </row>
    <row r="1131" spans="1:2" x14ac:dyDescent="0.25">
      <c r="A1131">
        <f ca="1">31832.913137073*(((RANDBETWEEN(3800,4995))))</f>
        <v>145412747.21014962</v>
      </c>
      <c r="B1131">
        <v>251280208.74245337</v>
      </c>
    </row>
    <row r="1132" spans="1:2" x14ac:dyDescent="0.25">
      <c r="A1132">
        <f ca="1">31226.1809722918*(((RANDBETWEEN(3800,4995))))</f>
        <v>153414227.11686984</v>
      </c>
      <c r="B1132">
        <v>229018067.87060964</v>
      </c>
    </row>
    <row r="1133" spans="1:2" x14ac:dyDescent="0.25">
      <c r="A1133">
        <f ca="1">35451.1478126769*(((RANDBETWEEN(3800,4995))))</f>
        <v>169031072.77084342</v>
      </c>
      <c r="B1133">
        <v>247813003.84709561</v>
      </c>
    </row>
    <row r="1134" spans="1:2" x14ac:dyDescent="0.25">
      <c r="A1134">
        <f ca="1">41503.9892844018*(((RANDBETWEEN(3800,4995))))</f>
        <v>190420302.83683538</v>
      </c>
      <c r="B1134">
        <v>223073384.62587699</v>
      </c>
    </row>
    <row r="1135" spans="1:2" x14ac:dyDescent="0.25">
      <c r="A1135">
        <f ca="1">38587.5181853758*(((RANDBETWEEN(3800,4995))))</f>
        <v>164228477.3969596</v>
      </c>
      <c r="B1135">
        <v>232964638.71946862</v>
      </c>
    </row>
    <row r="1136" spans="1:2" x14ac:dyDescent="0.25">
      <c r="A1136">
        <f ca="1">33031.0729182703*(((RANDBETWEEN(3800,4995))))</f>
        <v>130340613.73549475</v>
      </c>
      <c r="B1136">
        <v>229439297.35736215</v>
      </c>
    </row>
    <row r="1137" spans="1:2" x14ac:dyDescent="0.25">
      <c r="A1137">
        <f ca="1">38311.5776022054*(((RANDBETWEEN(3800,4995))))</f>
        <v>180447530.50638741</v>
      </c>
      <c r="B1137">
        <v>216164285.65761462</v>
      </c>
    </row>
    <row r="1138" spans="1:2" x14ac:dyDescent="0.25">
      <c r="A1138">
        <f ca="1">32022.7975838063*(((RANDBETWEEN(3800,4995))))</f>
        <v>135200251.39883024</v>
      </c>
      <c r="B1138">
        <v>222271652.88154206</v>
      </c>
    </row>
    <row r="1139" spans="1:2" x14ac:dyDescent="0.25">
      <c r="A1139">
        <f ca="1">32784.1763964215*(((RANDBETWEEN(3800,4995))))</f>
        <v>140742469.26983744</v>
      </c>
      <c r="B1139">
        <v>261527557.02079007</v>
      </c>
    </row>
    <row r="1140" spans="1:2" x14ac:dyDescent="0.25">
      <c r="A1140">
        <f ca="1">30654.4856408504*(((RANDBETWEEN(3800,4995))))</f>
        <v>146344514.44941971</v>
      </c>
      <c r="B1140">
        <v>217616534.73809221</v>
      </c>
    </row>
    <row r="1141" spans="1:2" x14ac:dyDescent="0.25">
      <c r="A1141">
        <f ca="1">30488.5656855545*(((RANDBETWEEN(3800,4995))))</f>
        <v>147930520.70631027</v>
      </c>
      <c r="B1141">
        <v>207224065.81826621</v>
      </c>
    </row>
    <row r="1142" spans="1:2" x14ac:dyDescent="0.25">
      <c r="A1142">
        <f ca="1">32613.0793681681*(((RANDBETWEEN(3800,4995))))</f>
        <v>143530162.29930785</v>
      </c>
      <c r="B1142">
        <v>213701688.94060925</v>
      </c>
    </row>
    <row r="1143" spans="1:2" x14ac:dyDescent="0.25">
      <c r="A1143">
        <f ca="1">32520.386487603*(((RANDBETWEEN(3800,4995))))</f>
        <v>143479945.18330461</v>
      </c>
      <c r="B1143">
        <v>233902874.0276531</v>
      </c>
    </row>
    <row r="1144" spans="1:2" x14ac:dyDescent="0.25">
      <c r="A1144">
        <f ca="1">33533.4451933943*(((RANDBETWEEN(3800,4995))))</f>
        <v>132188840.95236024</v>
      </c>
      <c r="B1144">
        <v>214577785.03527734</v>
      </c>
    </row>
    <row r="1145" spans="1:2" x14ac:dyDescent="0.25">
      <c r="A1145">
        <f ca="1">36549.8873652402*(((RANDBETWEEN(3800,4995))))</f>
        <v>151462733.24155548</v>
      </c>
      <c r="B1145">
        <v>204943244.10004321</v>
      </c>
    </row>
    <row r="1146" spans="1:2" x14ac:dyDescent="0.25">
      <c r="A1146">
        <f ca="1">32480.373605964*(((RANDBETWEEN(3800,4995))))</f>
        <v>131610473.85136609</v>
      </c>
      <c r="B1146">
        <v>232046216.84444103</v>
      </c>
    </row>
    <row r="1147" spans="1:2" x14ac:dyDescent="0.25">
      <c r="A1147">
        <f ca="1">31698.7210583631*(((RANDBETWEEN(3800,4995))))</f>
        <v>140108347.07796505</v>
      </c>
      <c r="B1147">
        <v>226901244.13465071</v>
      </c>
    </row>
    <row r="1148" spans="1:2" x14ac:dyDescent="0.25">
      <c r="A1148">
        <f ca="1">33974.0779505497*(((RANDBETWEEN(3800,4995))))</f>
        <v>141332164.27428666</v>
      </c>
      <c r="B1148">
        <v>212891012.74928385</v>
      </c>
    </row>
    <row r="1149" spans="1:2" x14ac:dyDescent="0.25">
      <c r="A1149">
        <f ca="1">30860.8143514783*(((RANDBETWEEN(3800,4995))))</f>
        <v>122116242.38879964</v>
      </c>
      <c r="B1149">
        <v>217049149.8717252</v>
      </c>
    </row>
    <row r="1150" spans="1:2" x14ac:dyDescent="0.25">
      <c r="A1150">
        <f ca="1">31768.5983650574*(((RANDBETWEEN(3800,4995))))</f>
        <v>135238923.24004948</v>
      </c>
      <c r="B1150">
        <v>225059885.10750833</v>
      </c>
    </row>
    <row r="1151" spans="1:2" x14ac:dyDescent="0.25">
      <c r="A1151">
        <f ca="1">33413.0995907249*(((RANDBETWEEN(3800,4995))))</f>
        <v>127103430.84311739</v>
      </c>
      <c r="B1151">
        <v>222823727.83656901</v>
      </c>
    </row>
    <row r="1152" spans="1:2" x14ac:dyDescent="0.25">
      <c r="A1152">
        <f ca="1">38515.1019515213*(((RANDBETWEEN(3800,4995))))</f>
        <v>157141615.96220696</v>
      </c>
      <c r="B1152">
        <v>262151983.01469448</v>
      </c>
    </row>
    <row r="1153" spans="1:2" x14ac:dyDescent="0.25">
      <c r="A1153">
        <f ca="1">33056.3912245813*(((RANDBETWEEN(3800,4995))))</f>
        <v>148224858.2510224</v>
      </c>
      <c r="B1153">
        <v>219251726.00765496</v>
      </c>
    </row>
    <row r="1154" spans="1:2" x14ac:dyDescent="0.25">
      <c r="A1154">
        <f ca="1">32568.5082502596*(((RANDBETWEEN(3800,4995))))</f>
        <v>130013484.93503612</v>
      </c>
      <c r="B1154">
        <v>211401788.72619194</v>
      </c>
    </row>
    <row r="1155" spans="1:2" x14ac:dyDescent="0.25">
      <c r="A1155">
        <f ca="1">38026.3016045974*(((RANDBETWEEN(3800,4995))))</f>
        <v>187203482.79943308</v>
      </c>
      <c r="B1155">
        <v>258193857.12518558</v>
      </c>
    </row>
    <row r="1156" spans="1:2" x14ac:dyDescent="0.25">
      <c r="A1156">
        <f ca="1">31886.3671964077*(((RANDBETWEEN(3800,4995))))</f>
        <v>151396471.44854358</v>
      </c>
      <c r="B1156">
        <v>214234284.24765724</v>
      </c>
    </row>
    <row r="1157" spans="1:2" x14ac:dyDescent="0.25">
      <c r="A1157">
        <f ca="1">29686.0316516496*(((RANDBETWEEN(3800,4995))))</f>
        <v>114736512.3336259</v>
      </c>
      <c r="B1157">
        <v>211631727.65437037</v>
      </c>
    </row>
    <row r="1158" spans="1:2" x14ac:dyDescent="0.25">
      <c r="A1158">
        <f ca="1">40864.6321822706*(((RANDBETWEEN(3800,4995))))</f>
        <v>173633822.1424678</v>
      </c>
      <c r="B1158">
        <v>250496004.48774731</v>
      </c>
    </row>
    <row r="1159" spans="1:2" x14ac:dyDescent="0.25">
      <c r="A1159">
        <f ca="1">30114.8660778382*(((RANDBETWEEN(3800,4995))))</f>
        <v>116454187.12300047</v>
      </c>
      <c r="B1159">
        <v>264506876.33153355</v>
      </c>
    </row>
    <row r="1160" spans="1:2" x14ac:dyDescent="0.25">
      <c r="A1160">
        <f ca="1">37321.8278101676*(((RANDBETWEEN(3800,4995))))</f>
        <v>149063380.27380922</v>
      </c>
      <c r="B1160">
        <v>251047030.60508668</v>
      </c>
    </row>
    <row r="1161" spans="1:2" x14ac:dyDescent="0.25">
      <c r="A1161">
        <f ca="1">36839.9254990574*(((RANDBETWEEN(3800,4995))))</f>
        <v>150638455.36564592</v>
      </c>
      <c r="B1161">
        <v>204227058.49726206</v>
      </c>
    </row>
    <row r="1162" spans="1:2" x14ac:dyDescent="0.25">
      <c r="A1162">
        <f ca="1">36051.0110267295*(((RANDBETWEEN(3800,4995))))</f>
        <v>179642187.94619334</v>
      </c>
      <c r="B1162">
        <v>237469560.7587679</v>
      </c>
    </row>
    <row r="1163" spans="1:2" x14ac:dyDescent="0.25">
      <c r="A1163">
        <f ca="1">34043.1730165917*(((RANDBETWEEN(3800,4995))))</f>
        <v>160445474.42719683</v>
      </c>
      <c r="B1163">
        <v>212456583.02236077</v>
      </c>
    </row>
    <row r="1164" spans="1:2" x14ac:dyDescent="0.25">
      <c r="A1164">
        <f ca="1">35667.2133725501*(((RANDBETWEEN(3800,4995))))</f>
        <v>168527583.18529937</v>
      </c>
      <c r="B1164">
        <v>265400986.73704219</v>
      </c>
    </row>
    <row r="1165" spans="1:2" x14ac:dyDescent="0.25">
      <c r="A1165">
        <f ca="1">32244.0447652888*(((RANDBETWEEN(3800,4995))))</f>
        <v>146516939.41347253</v>
      </c>
      <c r="B1165">
        <v>211512191.06798649</v>
      </c>
    </row>
    <row r="1166" spans="1:2" x14ac:dyDescent="0.25">
      <c r="A1166">
        <f ca="1">35341.3667206851*(((RANDBETWEEN(3800,4995))))</f>
        <v>175257837.5678772</v>
      </c>
      <c r="B1166">
        <v>257689764.16538832</v>
      </c>
    </row>
    <row r="1167" spans="1:2" x14ac:dyDescent="0.25">
      <c r="A1167">
        <f ca="1">33365.9222967874*(((RANDBETWEEN(3800,4995))))</f>
        <v>138435211.60937092</v>
      </c>
      <c r="B1167">
        <v>228740274.14313862</v>
      </c>
    </row>
    <row r="1168" spans="1:2" x14ac:dyDescent="0.25">
      <c r="A1168">
        <f ca="1">29558.989389373*(((RANDBETWEEN(3800,4995))))</f>
        <v>145016401.94426376</v>
      </c>
      <c r="B1168">
        <v>210062813.26541483</v>
      </c>
    </row>
    <row r="1169" spans="1:2" x14ac:dyDescent="0.25">
      <c r="A1169">
        <f ca="1">30942.9877694916*(((RANDBETWEEN(3800,4995))))</f>
        <v>143482634.28713235</v>
      </c>
      <c r="B1169">
        <v>247695434.46498698</v>
      </c>
    </row>
    <row r="1170" spans="1:2" x14ac:dyDescent="0.25">
      <c r="A1170">
        <f ca="1">29279.0250298994*(((RANDBETWEEN(3800,4995))))</f>
        <v>117730959.6452256</v>
      </c>
      <c r="B1170">
        <v>213783953.61777797</v>
      </c>
    </row>
    <row r="1171" spans="1:2" x14ac:dyDescent="0.25">
      <c r="A1171">
        <f ca="1">31578.4275192929*(((RANDBETWEEN(3800,4995))))</f>
        <v>152365912.78058809</v>
      </c>
      <c r="B1171">
        <v>227280580.5154092</v>
      </c>
    </row>
    <row r="1172" spans="1:2" x14ac:dyDescent="0.25">
      <c r="A1172">
        <f ca="1">42910.9948762491*(((RANDBETWEEN(3800,4995))))</f>
        <v>167567434.99175265</v>
      </c>
      <c r="B1172">
        <v>266940095.62925631</v>
      </c>
    </row>
    <row r="1173" spans="1:2" x14ac:dyDescent="0.25">
      <c r="A1173">
        <f ca="1">39572.1996243138*(((RANDBETWEEN(3800,4995))))</f>
        <v>177520887.51467189</v>
      </c>
      <c r="B1173">
        <v>215548375.57789814</v>
      </c>
    </row>
    <row r="1174" spans="1:2" x14ac:dyDescent="0.25">
      <c r="A1174">
        <f ca="1">32477.2972388809*(((RANDBETWEEN(3800,4995))))</f>
        <v>129649370.57761274</v>
      </c>
      <c r="B1174">
        <v>216221354.45264357</v>
      </c>
    </row>
    <row r="1175" spans="1:2" x14ac:dyDescent="0.25">
      <c r="A1175">
        <f ca="1">32397.5902428934*(((RANDBETWEEN(3800,4995))))</f>
        <v>143618517.54674634</v>
      </c>
      <c r="B1175">
        <v>215956078.01076859</v>
      </c>
    </row>
    <row r="1176" spans="1:2" x14ac:dyDescent="0.25">
      <c r="A1176">
        <f ca="1">32199.4878370314*(((RANDBETWEEN(3800,4995))))</f>
        <v>126254191.80900022</v>
      </c>
      <c r="B1176">
        <v>208241118.66469681</v>
      </c>
    </row>
    <row r="1177" spans="1:2" x14ac:dyDescent="0.25">
      <c r="A1177">
        <f ca="1">34426.960829616*(((RANDBETWEEN(3800,4995))))</f>
        <v>132371664.38987339</v>
      </c>
      <c r="B1177">
        <v>256210483.1686812</v>
      </c>
    </row>
    <row r="1178" spans="1:2" x14ac:dyDescent="0.25">
      <c r="A1178">
        <f ca="1">32387.825075828*(((RANDBETWEEN(3800,4995))))</f>
        <v>125826700.41959196</v>
      </c>
      <c r="B1178">
        <v>245328528.76183298</v>
      </c>
    </row>
    <row r="1179" spans="1:2" x14ac:dyDescent="0.25">
      <c r="A1179">
        <f ca="1">32028.0445627386*(((RANDBETWEEN(3800,4995))))</f>
        <v>157994343.82798934</v>
      </c>
      <c r="B1179">
        <v>267513678.04199612</v>
      </c>
    </row>
    <row r="1180" spans="1:2" x14ac:dyDescent="0.25">
      <c r="A1180">
        <f ca="1">37442.9075570585*(((RANDBETWEEN(3800,4995))))</f>
        <v>150520488.37937501</v>
      </c>
      <c r="B1180">
        <v>215168912.2573494</v>
      </c>
    </row>
    <row r="1181" spans="1:2" x14ac:dyDescent="0.25">
      <c r="A1181">
        <f ca="1">32321.3340506264*(((RANDBETWEEN(3800,4995))))</f>
        <v>135587996.34237787</v>
      </c>
      <c r="B1181">
        <v>238939502.0049729</v>
      </c>
    </row>
    <row r="1182" spans="1:2" x14ac:dyDescent="0.25">
      <c r="A1182">
        <f ca="1">39656.5493452208*(((RANDBETWEEN(3800,4995))))</f>
        <v>168143769.22373602</v>
      </c>
      <c r="B1182">
        <v>241475703.79161277</v>
      </c>
    </row>
    <row r="1183" spans="1:2" x14ac:dyDescent="0.25">
      <c r="A1183">
        <f ca="1">36737.0420190371*(((RANDBETWEEN(3800,4995))))</f>
        <v>163773733.32086754</v>
      </c>
      <c r="B1183">
        <v>236716413.74633044</v>
      </c>
    </row>
    <row r="1184" spans="1:2" x14ac:dyDescent="0.25">
      <c r="A1184">
        <f ca="1">42058.9964449357*(((RANDBETWEEN(3800,4995))))</f>
        <v>207855560.43087241</v>
      </c>
      <c r="B1184">
        <v>229392374.51847234</v>
      </c>
    </row>
    <row r="1185" spans="1:2" x14ac:dyDescent="0.25">
      <c r="A1185">
        <f ca="1">37594.5285476902*(((RANDBETWEEN(3800,4995))))</f>
        <v>183536488.36982358</v>
      </c>
      <c r="B1185">
        <v>256646440.36578605</v>
      </c>
    </row>
    <row r="1186" spans="1:2" x14ac:dyDescent="0.25">
      <c r="A1186">
        <f ca="1">34655.5598344244*(((RANDBETWEEN(3800,4995))))</f>
        <v>155984674.81474403</v>
      </c>
      <c r="B1186">
        <v>243748188.40753835</v>
      </c>
    </row>
    <row r="1187" spans="1:2" x14ac:dyDescent="0.25">
      <c r="A1187">
        <f ca="1">35674.6719636495*(((RANDBETWEEN(3800,4995))))</f>
        <v>176660975.56399211</v>
      </c>
      <c r="B1187">
        <v>256335661.76973999</v>
      </c>
    </row>
    <row r="1188" spans="1:2" x14ac:dyDescent="0.25">
      <c r="A1188">
        <f ca="1">28186.8302898391*(((RANDBETWEEN(3800,4995))))</f>
        <v>122218096.13674255</v>
      </c>
      <c r="B1188">
        <v>233910201.80715212</v>
      </c>
    </row>
    <row r="1189" spans="1:2" x14ac:dyDescent="0.25">
      <c r="A1189">
        <f ca="1">33611.4480074216*(((RANDBETWEEN(3800,4995))))</f>
        <v>157503245.36277777</v>
      </c>
      <c r="B1189">
        <v>237802322.89113718</v>
      </c>
    </row>
    <row r="1190" spans="1:2" x14ac:dyDescent="0.25">
      <c r="A1190">
        <f ca="1">31905.8034073594*(((RANDBETWEEN(3800,4995))))</f>
        <v>142012730.96615666</v>
      </c>
      <c r="B1190">
        <v>254998623.52968863</v>
      </c>
    </row>
    <row r="1191" spans="1:2" x14ac:dyDescent="0.25">
      <c r="A1191">
        <f ca="1">30603.015217493*(((RANDBETWEEN(3800,4995))))</f>
        <v>136122211.68740889</v>
      </c>
      <c r="B1191">
        <v>217030247.64813459</v>
      </c>
    </row>
    <row r="1192" spans="1:2" x14ac:dyDescent="0.25">
      <c r="A1192">
        <f ca="1">31463.3042327043*(((RANDBETWEEN(3800,4995))))</f>
        <v>156687255.0788675</v>
      </c>
      <c r="B1192">
        <v>210526665.85489163</v>
      </c>
    </row>
    <row r="1193" spans="1:2" x14ac:dyDescent="0.25">
      <c r="A1193">
        <f ca="1">39826.9124973724*(((RANDBETWEEN(3800,4995))))</f>
        <v>198736293.36188841</v>
      </c>
      <c r="B1193">
        <v>239446871.19343704</v>
      </c>
    </row>
    <row r="1194" spans="1:2" x14ac:dyDescent="0.25">
      <c r="A1194">
        <f ca="1">39460.3296687374*(((RANDBETWEEN(3800,4995))))</f>
        <v>185029485.81670958</v>
      </c>
      <c r="B1194">
        <v>263835987.46550429</v>
      </c>
    </row>
    <row r="1195" spans="1:2" x14ac:dyDescent="0.25">
      <c r="A1195">
        <f ca="1">32631.9455018222*(((RANDBETWEEN(3800,4995))))</f>
        <v>141785803.20541742</v>
      </c>
      <c r="B1195">
        <v>204467863.97055385</v>
      </c>
    </row>
    <row r="1196" spans="1:2" x14ac:dyDescent="0.25">
      <c r="A1196">
        <f ca="1">34157.8836204953*(((RANDBETWEEN(3800,4995))))</f>
        <v>167954313.76197517</v>
      </c>
      <c r="B1196">
        <v>243599354.47367576</v>
      </c>
    </row>
    <row r="1197" spans="1:2" x14ac:dyDescent="0.25">
      <c r="A1197">
        <f ca="1">31438.8612770927*(((RANDBETWEEN(3800,4995))))</f>
        <v>146599410.13508335</v>
      </c>
      <c r="B1197">
        <v>260509942.05441526</v>
      </c>
    </row>
    <row r="1198" spans="1:2" x14ac:dyDescent="0.25">
      <c r="A1198">
        <f ca="1">31941.740911286*(((RANDBETWEEN(3800,4995))))</f>
        <v>137477252.88217497</v>
      </c>
      <c r="B1198">
        <v>240626683.39996299</v>
      </c>
    </row>
    <row r="1199" spans="1:2" x14ac:dyDescent="0.25">
      <c r="A1199">
        <f ca="1">41284.3377226653*(((RANDBETWEEN(3800,4995))))</f>
        <v>187761167.96268189</v>
      </c>
      <c r="B1199">
        <v>240430455.20981044</v>
      </c>
    </row>
    <row r="1200" spans="1:2" x14ac:dyDescent="0.25">
      <c r="A1200">
        <f ca="1">31233.8429694257*(((RANDBETWEEN(3800,4995))))</f>
        <v>155169731.87210706</v>
      </c>
      <c r="B1200">
        <v>224454931.27790737</v>
      </c>
    </row>
    <row r="1201" spans="1:2" x14ac:dyDescent="0.25">
      <c r="A1201">
        <f ca="1">32173.6307607804*(((RANDBETWEEN(3800,4995))))</f>
        <v>151151717.31414652</v>
      </c>
      <c r="B1201">
        <v>230858988.76543045</v>
      </c>
    </row>
    <row r="1202" spans="1:2" x14ac:dyDescent="0.25">
      <c r="A1202">
        <f ca="1">38915.6476278894*(((RANDBETWEEN(3800,4995))))</f>
        <v>162394997.55118242</v>
      </c>
      <c r="B1202">
        <v>260944985.01861081</v>
      </c>
    </row>
    <row r="1203" spans="1:2" x14ac:dyDescent="0.25">
      <c r="A1203">
        <f ca="1">31726.005709837*(((RANDBETWEEN(3800,4995))))</f>
        <v>121161615.80586763</v>
      </c>
      <c r="B1203">
        <v>216350765.27568123</v>
      </c>
    </row>
    <row r="1204" spans="1:2" x14ac:dyDescent="0.25">
      <c r="A1204">
        <f ca="1">30297.6103364043*(((RANDBETWEEN(3800,4995))))</f>
        <v>124462583.26194888</v>
      </c>
      <c r="B1204">
        <v>221405420.26355746</v>
      </c>
    </row>
    <row r="1205" spans="1:2" x14ac:dyDescent="0.25">
      <c r="A1205">
        <f ca="1">33221.7253871045*(((RANDBETWEEN(3800,4995))))</f>
        <v>145710487.54784036</v>
      </c>
      <c r="B1205">
        <v>207708420.66345286</v>
      </c>
    </row>
    <row r="1206" spans="1:2" x14ac:dyDescent="0.25">
      <c r="A1206">
        <f ca="1">31102.1899052369*(((RANDBETWEEN(3800,4995))))</f>
        <v>133272883.74394032</v>
      </c>
      <c r="B1206">
        <v>245308911.58197868</v>
      </c>
    </row>
    <row r="1207" spans="1:2" x14ac:dyDescent="0.25">
      <c r="A1207">
        <f ca="1">38492.349785552*(((RANDBETWEEN(3800,4995))))</f>
        <v>174524313.92769298</v>
      </c>
      <c r="B1207">
        <v>247669096.26680958</v>
      </c>
    </row>
    <row r="1208" spans="1:2" x14ac:dyDescent="0.25">
      <c r="A1208">
        <f ca="1">29459.2290090944*(((RANDBETWEEN(3800,4995))))</f>
        <v>118720692.90665029</v>
      </c>
      <c r="B1208">
        <v>224045719.24688023</v>
      </c>
    </row>
    <row r="1209" spans="1:2" x14ac:dyDescent="0.25">
      <c r="A1209">
        <f ca="1">28894.763736913*(((RANDBETWEEN(3800,4995))))</f>
        <v>111129261.33216752</v>
      </c>
      <c r="B1209">
        <v>259646238.00660968</v>
      </c>
    </row>
    <row r="1210" spans="1:2" x14ac:dyDescent="0.25">
      <c r="A1210">
        <f ca="1">31877.9375716431*(((RANDBETWEEN(3800,4995))))</f>
        <v>125184660.84384243</v>
      </c>
      <c r="B1210">
        <v>210753843.85471463</v>
      </c>
    </row>
    <row r="1211" spans="1:2" x14ac:dyDescent="0.25">
      <c r="A1211">
        <f ca="1">31460.9932308352*(((RANDBETWEEN(3800,4995))))</f>
        <v>132387859.51535448</v>
      </c>
      <c r="B1211">
        <v>240239706.4239153</v>
      </c>
    </row>
    <row r="1212" spans="1:2" x14ac:dyDescent="0.25">
      <c r="A1212">
        <f ca="1">31789.5484334384*(((RANDBETWEEN(3800,4995))))</f>
        <v>124615029.85907833</v>
      </c>
      <c r="B1212">
        <v>226895120.04135662</v>
      </c>
    </row>
    <row r="1213" spans="1:2" x14ac:dyDescent="0.25">
      <c r="A1213">
        <f ca="1">35873.7012195878*(((RANDBETWEEN(3800,4995))))</f>
        <v>154866768.16496071</v>
      </c>
      <c r="B1213">
        <v>247501263.19383734</v>
      </c>
    </row>
    <row r="1214" spans="1:2" x14ac:dyDescent="0.25">
      <c r="A1214">
        <f ca="1">39510.9183340932*(((RANDBETWEEN(3800,4995))))</f>
        <v>162389874.35312322</v>
      </c>
      <c r="B1214">
        <v>262771805.73966891</v>
      </c>
    </row>
    <row r="1215" spans="1:2" x14ac:dyDescent="0.25">
      <c r="A1215">
        <f ca="1">36162.4863585872*(((RANDBETWEEN(3800,4995))))</f>
        <v>152280230.05601063</v>
      </c>
      <c r="B1215">
        <v>212951209.33764294</v>
      </c>
    </row>
    <row r="1216" spans="1:2" x14ac:dyDescent="0.25">
      <c r="A1216">
        <f ca="1">32259.4708881657*(((RANDBETWEEN(3800,4995))))</f>
        <v>132489646.93769637</v>
      </c>
      <c r="B1216">
        <v>212559763.06781548</v>
      </c>
    </row>
    <row r="1217" spans="1:2" x14ac:dyDescent="0.25">
      <c r="A1217">
        <f ca="1">29468.1966957289*(((RANDBETWEEN(3800,4995))))</f>
        <v>131546030.04973382</v>
      </c>
      <c r="B1217">
        <v>208313418.69584957</v>
      </c>
    </row>
    <row r="1218" spans="1:2" x14ac:dyDescent="0.25">
      <c r="A1218">
        <f ca="1">39456.4997435339*(((RANDBETWEEN(3800,4995))))</f>
        <v>165125451.42668954</v>
      </c>
      <c r="B1218">
        <v>254099851.92821762</v>
      </c>
    </row>
    <row r="1219" spans="1:2" x14ac:dyDescent="0.25">
      <c r="A1219">
        <f ca="1">33181.308094293*(((RANDBETWEEN(3800,4995))))</f>
        <v>150045875.20239291</v>
      </c>
      <c r="B1219">
        <v>244342589.175026</v>
      </c>
    </row>
    <row r="1220" spans="1:2" x14ac:dyDescent="0.25">
      <c r="A1220">
        <f ca="1">35176.4568802488*(((RANDBETWEEN(3800,4995))))</f>
        <v>150344176.7061832</v>
      </c>
      <c r="B1220">
        <v>224997163.26705942</v>
      </c>
    </row>
    <row r="1221" spans="1:2" x14ac:dyDescent="0.25">
      <c r="A1221">
        <f ca="1">35734.4088171202*(((RANDBETWEEN(3800,4995))))</f>
        <v>139971679.33665973</v>
      </c>
      <c r="B1221">
        <v>221043094.79496777</v>
      </c>
    </row>
    <row r="1222" spans="1:2" x14ac:dyDescent="0.25">
      <c r="A1222">
        <f ca="1">31876.523187627*(((RANDBETWEEN(3800,4995))))</f>
        <v>130566238.97652018</v>
      </c>
      <c r="B1222">
        <v>211752668.73137754</v>
      </c>
    </row>
    <row r="1223" spans="1:2" x14ac:dyDescent="0.25">
      <c r="A1223">
        <f ca="1">29651.0766028215*(((RANDBETWEEN(3800,4995))))</f>
        <v>127410676.16232413</v>
      </c>
      <c r="B1223">
        <v>217027576.96966484</v>
      </c>
    </row>
    <row r="1224" spans="1:2" x14ac:dyDescent="0.25">
      <c r="A1224">
        <f ca="1">32847.8940596989*(((RANDBETWEEN(3800,4995))))</f>
        <v>139340766.60124281</v>
      </c>
      <c r="B1224">
        <v>224325474.64001599</v>
      </c>
    </row>
    <row r="1225" spans="1:2" x14ac:dyDescent="0.25">
      <c r="A1225">
        <f ca="1">33528.318599088*(((RANDBETWEEN(3800,4995))))</f>
        <v>155772568.21136302</v>
      </c>
      <c r="B1225">
        <v>254082994.15401259</v>
      </c>
    </row>
    <row r="1226" spans="1:2" x14ac:dyDescent="0.25">
      <c r="A1226">
        <f ca="1">30649.266822699*(((RANDBETWEEN(3800,4995))))</f>
        <v>147852063.15269983</v>
      </c>
      <c r="B1226">
        <v>239182530.37949058</v>
      </c>
    </row>
    <row r="1227" spans="1:2" x14ac:dyDescent="0.25">
      <c r="A1227">
        <f ca="1">39871.6223878841*(((RANDBETWEEN(3800,4995))))</f>
        <v>165746334.26643404</v>
      </c>
      <c r="B1227">
        <v>239740904.698713</v>
      </c>
    </row>
    <row r="1228" spans="1:2" x14ac:dyDescent="0.25">
      <c r="A1228">
        <f ca="1">31089.8296208541*(((RANDBETWEEN(3800,4995))))</f>
        <v>147210343.25474411</v>
      </c>
      <c r="B1228">
        <v>229470160.2835356</v>
      </c>
    </row>
    <row r="1229" spans="1:2" x14ac:dyDescent="0.25">
      <c r="A1229">
        <f ca="1">41118.693405533*(((RANDBETWEEN(3800,4995))))</f>
        <v>202961870.6497111</v>
      </c>
      <c r="B1229">
        <v>246924183.37049228</v>
      </c>
    </row>
    <row r="1230" spans="1:2" x14ac:dyDescent="0.25">
      <c r="A1230">
        <f ca="1">32713.7916927231*(((RANDBETWEEN(3800,4995))))</f>
        <v>133832121.81493028</v>
      </c>
      <c r="B1230">
        <v>204798240.20598999</v>
      </c>
    </row>
    <row r="1231" spans="1:2" x14ac:dyDescent="0.25">
      <c r="A1231">
        <f ca="1">40032.1704060499*(((RANDBETWEEN(3800,4995))))</f>
        <v>161529807.58841151</v>
      </c>
      <c r="B1231">
        <v>258194224.98974869</v>
      </c>
    </row>
    <row r="1232" spans="1:2" x14ac:dyDescent="0.25">
      <c r="A1232">
        <f ca="1">35840.3696145883*(((RANDBETWEEN(3800,4995))))</f>
        <v>160923259.56950128</v>
      </c>
      <c r="B1232">
        <v>239381282.66905862</v>
      </c>
    </row>
    <row r="1233" spans="1:2" x14ac:dyDescent="0.25">
      <c r="A1233">
        <f ca="1">31639.5311445841*(((RANDBETWEEN(3800,4995))))</f>
        <v>139625250.94104964</v>
      </c>
      <c r="B1233">
        <v>250195674.31102034</v>
      </c>
    </row>
    <row r="1234" spans="1:2" x14ac:dyDescent="0.25">
      <c r="A1234">
        <f ca="1">32429.8317176177*(((RANDBETWEEN(3800,4995))))</f>
        <v>150377129.67459318</v>
      </c>
      <c r="B1234">
        <v>214057763.9707298</v>
      </c>
    </row>
    <row r="1235" spans="1:2" x14ac:dyDescent="0.25">
      <c r="A1235">
        <f ca="1">30113.8983935056*(((RANDBETWEEN(3800,4995))))</f>
        <v>133675594.96877149</v>
      </c>
      <c r="B1235">
        <v>219952085.12954482</v>
      </c>
    </row>
    <row r="1236" spans="1:2" x14ac:dyDescent="0.25">
      <c r="A1236">
        <f ca="1">31882.1841699414*(((RANDBETWEEN(3800,4995))))</f>
        <v>133267529.83035494</v>
      </c>
      <c r="B1236">
        <v>265844965.55991584</v>
      </c>
    </row>
    <row r="1237" spans="1:2" x14ac:dyDescent="0.25">
      <c r="A1237">
        <f ca="1">38507.5484286218*(((RANDBETWEEN(3800,4995))))</f>
        <v>154992882.42520282</v>
      </c>
      <c r="B1237">
        <v>226922383.48207515</v>
      </c>
    </row>
    <row r="1238" spans="1:2" x14ac:dyDescent="0.25">
      <c r="A1238">
        <f ca="1">30910.6514449587*(((RANDBETWEEN(3800,4995))))</f>
        <v>121200664.31568323</v>
      </c>
      <c r="B1238">
        <v>210620565.76614887</v>
      </c>
    </row>
    <row r="1239" spans="1:2" x14ac:dyDescent="0.25">
      <c r="A1239">
        <f ca="1">40402.4262886573*(((RANDBETWEEN(3800,4995))))</f>
        <v>192355951.56029734</v>
      </c>
      <c r="B1239">
        <v>252158176.45849246</v>
      </c>
    </row>
    <row r="1240" spans="1:2" x14ac:dyDescent="0.25">
      <c r="A1240">
        <f ca="1">30633.0353011671*(((RANDBETWEEN(3800,4995))))</f>
        <v>118059718.0506981</v>
      </c>
      <c r="B1240">
        <v>257943447.33642915</v>
      </c>
    </row>
    <row r="1241" spans="1:2" x14ac:dyDescent="0.25">
      <c r="A1241">
        <f ca="1">38773.3242750538*(((RANDBETWEEN(3800,4995))))</f>
        <v>163545881.79217672</v>
      </c>
      <c r="B1241">
        <v>224274414.82581717</v>
      </c>
    </row>
    <row r="1242" spans="1:2" x14ac:dyDescent="0.25">
      <c r="A1242">
        <f ca="1">40437.8818554977*(((RANDBETWEEN(3800,4995))))</f>
        <v>180595580.36665276</v>
      </c>
      <c r="B1242">
        <v>204659534.25209546</v>
      </c>
    </row>
    <row r="1243" spans="1:2" x14ac:dyDescent="0.25">
      <c r="A1243">
        <f ca="1">32455.2639964268*(((RANDBETWEEN(3800,4995))))</f>
        <v>149521401.23153824</v>
      </c>
      <c r="B1243">
        <v>229586810.0432165</v>
      </c>
    </row>
    <row r="1244" spans="1:2" x14ac:dyDescent="0.25">
      <c r="A1244">
        <f ca="1">32966.2875876049*(((RANDBETWEEN(3800,4995))))</f>
        <v>141689104.05152577</v>
      </c>
      <c r="B1244">
        <v>257171823.10721129</v>
      </c>
    </row>
    <row r="1245" spans="1:2" x14ac:dyDescent="0.25">
      <c r="A1245">
        <f ca="1">36587.4134271011*(((RANDBETWEEN(3800,4995))))</f>
        <v>150666968.49280214</v>
      </c>
      <c r="B1245">
        <v>241421541.19865316</v>
      </c>
    </row>
    <row r="1246" spans="1:2" x14ac:dyDescent="0.25">
      <c r="A1246">
        <f ca="1">34119.6520852001*(((RANDBETWEEN(3800,4995))))</f>
        <v>144837923.10167435</v>
      </c>
      <c r="B1246">
        <v>239200071.65202802</v>
      </c>
    </row>
    <row r="1247" spans="1:2" x14ac:dyDescent="0.25">
      <c r="A1247">
        <f ca="1">28842.7872795131*(((RANDBETWEEN(3800,4995))))</f>
        <v>125985294.83691302</v>
      </c>
      <c r="B1247">
        <v>209092749.86974984</v>
      </c>
    </row>
    <row r="1248" spans="1:2" x14ac:dyDescent="0.25">
      <c r="A1248">
        <f ca="1">40759.1715167976*(((RANDBETWEEN(3800,4995))))</f>
        <v>189856220.92524338</v>
      </c>
      <c r="B1248">
        <v>214091136.34278935</v>
      </c>
    </row>
    <row r="1249" spans="1:2" x14ac:dyDescent="0.25">
      <c r="A1249">
        <f ca="1">37807.6533120093*(((RANDBETWEEN(3800,4995))))</f>
        <v>161589910.25552788</v>
      </c>
      <c r="B1249">
        <v>265471321.18824601</v>
      </c>
    </row>
    <row r="1250" spans="1:2" x14ac:dyDescent="0.25">
      <c r="A1250">
        <f ca="1">32688.4472653275*(((RANDBETWEEN(3800,4995))))</f>
        <v>126406225.57502131</v>
      </c>
      <c r="B1250">
        <v>252938983.89857119</v>
      </c>
    </row>
    <row r="1251" spans="1:2" x14ac:dyDescent="0.25">
      <c r="A1251">
        <f ca="1">41923.1075391833*(((RANDBETWEEN(3800,4995))))</f>
        <v>188486291.49616802</v>
      </c>
      <c r="B1251">
        <v>228423862.83326584</v>
      </c>
    </row>
    <row r="1252" spans="1:2" x14ac:dyDescent="0.25">
      <c r="A1252">
        <f ca="1">40161.0741294502*(((RANDBETWEEN(3800,4995))))</f>
        <v>172732779.83076546</v>
      </c>
      <c r="B1252">
        <v>218589156.62146303</v>
      </c>
    </row>
    <row r="1253" spans="1:2" x14ac:dyDescent="0.25">
      <c r="A1253">
        <f ca="1">32069.371741468*(((RANDBETWEEN(3800,4995))))</f>
        <v>159609263.15728614</v>
      </c>
      <c r="B1253">
        <v>210571252.75820041</v>
      </c>
    </row>
    <row r="1254" spans="1:2" x14ac:dyDescent="0.25">
      <c r="A1254">
        <f ca="1">30742.546170438*(((RANDBETWEEN(3800,4995))))</f>
        <v>130102455.39329381</v>
      </c>
      <c r="B1254">
        <v>252077502.03418434</v>
      </c>
    </row>
    <row r="1255" spans="1:2" x14ac:dyDescent="0.25">
      <c r="A1255">
        <f ca="1">29517.3781464492*(((RANDBETWEEN(3800,4995))))</f>
        <v>137846155.9439176</v>
      </c>
      <c r="B1255">
        <v>261847129.75416279</v>
      </c>
    </row>
    <row r="1256" spans="1:2" x14ac:dyDescent="0.25">
      <c r="A1256">
        <f ca="1">41946.5374997479*(((RANDBETWEEN(3800,4995))))</f>
        <v>170806300.69897363</v>
      </c>
      <c r="B1256">
        <v>218674203.63349473</v>
      </c>
    </row>
    <row r="1257" spans="1:2" x14ac:dyDescent="0.25">
      <c r="A1257">
        <f ca="1">32472.9068009664*(((RANDBETWEEN(3800,4995))))</f>
        <v>140347903.19377679</v>
      </c>
      <c r="B1257">
        <v>240500006.79833612</v>
      </c>
    </row>
    <row r="1258" spans="1:2" x14ac:dyDescent="0.25">
      <c r="A1258">
        <f ca="1">32452.3041998999*(((RANDBETWEEN(3800,4995))))</f>
        <v>151487356.0051327</v>
      </c>
      <c r="B1258">
        <v>250038918.66066223</v>
      </c>
    </row>
    <row r="1259" spans="1:2" x14ac:dyDescent="0.25">
      <c r="A1259">
        <f ca="1">33834.1601599688*(((RANDBETWEEN(3800,4995))))</f>
        <v>146366576.85202506</v>
      </c>
      <c r="B1259">
        <v>220497908.48389369</v>
      </c>
    </row>
    <row r="1260" spans="1:2" x14ac:dyDescent="0.25">
      <c r="A1260">
        <f ca="1">39196.1458303381*(((RANDBETWEEN(3800,4995))))</f>
        <v>173364553.00758523</v>
      </c>
      <c r="B1260">
        <v>260091873.73387948</v>
      </c>
    </row>
    <row r="1261" spans="1:2" x14ac:dyDescent="0.25">
      <c r="A1261">
        <f ca="1">32918.9843915314*(((RANDBETWEEN(3800,4995))))</f>
        <v>143658447.88464296</v>
      </c>
      <c r="B1261">
        <v>213053304.48478439</v>
      </c>
    </row>
    <row r="1262" spans="1:2" x14ac:dyDescent="0.25">
      <c r="A1262">
        <f ca="1">40110.7260921701*(((RANDBETWEEN(3800,4995))))</f>
        <v>183025243.15857217</v>
      </c>
      <c r="B1262">
        <v>252035102.3701818</v>
      </c>
    </row>
    <row r="1263" spans="1:2" x14ac:dyDescent="0.25">
      <c r="A1263">
        <f ca="1">29491.032524717*(((RANDBETWEEN(3800,4995))))</f>
        <v>129288686.58835949</v>
      </c>
      <c r="B1263">
        <v>267140359.2986089</v>
      </c>
    </row>
    <row r="1264" spans="1:2" x14ac:dyDescent="0.25">
      <c r="A1264">
        <f ca="1">33961.1319305835*(((RANDBETWEEN(3800,4995))))</f>
        <v>132821986.98051217</v>
      </c>
      <c r="B1264">
        <v>266687491.04058689</v>
      </c>
    </row>
    <row r="1265" spans="1:2" x14ac:dyDescent="0.25">
      <c r="A1265">
        <f ca="1">28999.6301691713*(((RANDBETWEEN(3800,4995))))</f>
        <v>124437413.05591412</v>
      </c>
      <c r="B1265">
        <v>227459684.80763918</v>
      </c>
    </row>
    <row r="1266" spans="1:2" x14ac:dyDescent="0.25">
      <c r="A1266">
        <f ca="1">32555.6669054404*(((RANDBETWEEN(3800,4995))))</f>
        <v>151448962.44410881</v>
      </c>
      <c r="B1266">
        <v>259289291.11211756</v>
      </c>
    </row>
    <row r="1267" spans="1:2" x14ac:dyDescent="0.25">
      <c r="A1267">
        <f ca="1">31917.6961631145*(((RANDBETWEEN(3800,4995))))</f>
        <v>138682389.82873255</v>
      </c>
      <c r="B1267">
        <v>220120713.89223048</v>
      </c>
    </row>
    <row r="1268" spans="1:2" x14ac:dyDescent="0.25">
      <c r="A1268">
        <f ca="1">32482.6791063563*(((RANDBETWEEN(3800,4995))))</f>
        <v>151336801.95651406</v>
      </c>
      <c r="B1268">
        <v>260052124.35912427</v>
      </c>
    </row>
    <row r="1269" spans="1:2" x14ac:dyDescent="0.25">
      <c r="A1269">
        <f ca="1">30918.4740265741*(((RANDBETWEEN(3800,4995))))</f>
        <v>149088881.75614017</v>
      </c>
      <c r="B1269">
        <v>216556653.48549372</v>
      </c>
    </row>
    <row r="1270" spans="1:2" x14ac:dyDescent="0.25">
      <c r="A1270">
        <f ca="1">35446.2414653668*(((RANDBETWEEN(3800,4995))))</f>
        <v>164895915.29688647</v>
      </c>
      <c r="B1270">
        <v>214080621.51549613</v>
      </c>
    </row>
    <row r="1271" spans="1:2" x14ac:dyDescent="0.25">
      <c r="A1271">
        <f ca="1">31511.6248047998*(((RANDBETWEEN(3800,4995))))</f>
        <v>128851033.82682639</v>
      </c>
      <c r="B1271">
        <v>236660175.79896826</v>
      </c>
    </row>
    <row r="1272" spans="1:2" x14ac:dyDescent="0.25">
      <c r="A1272">
        <f ca="1">31276.5317262022*(((RANDBETWEEN(3800,4995))))</f>
        <v>154662449.38606992</v>
      </c>
      <c r="B1272">
        <v>225325468.27721778</v>
      </c>
    </row>
    <row r="1273" spans="1:2" x14ac:dyDescent="0.25">
      <c r="A1273">
        <f ca="1">32800.7338404953*(((RANDBETWEEN(3800,4995))))</f>
        <v>156525101.8868435</v>
      </c>
      <c r="B1273">
        <v>253297957.14290488</v>
      </c>
    </row>
    <row r="1274" spans="1:2" x14ac:dyDescent="0.25">
      <c r="A1274">
        <f ca="1">31637.849602707*(((RANDBETWEEN(3800,4995))))</f>
        <v>144838075.48119286</v>
      </c>
      <c r="B1274">
        <v>224645854.28109798</v>
      </c>
    </row>
    <row r="1275" spans="1:2" x14ac:dyDescent="0.25">
      <c r="A1275">
        <f ca="1">34305.0300117427*(((RANDBETWEEN(3800,4995))))</f>
        <v>140513402.92809799</v>
      </c>
      <c r="B1275">
        <v>221497393.7800402</v>
      </c>
    </row>
    <row r="1276" spans="1:2" x14ac:dyDescent="0.25">
      <c r="A1276">
        <f ca="1">32559.9452573996*(((RANDBETWEEN(3800,4995))))</f>
        <v>162409006.94390914</v>
      </c>
      <c r="B1276">
        <v>242767147.84842989</v>
      </c>
    </row>
    <row r="1277" spans="1:2" x14ac:dyDescent="0.25">
      <c r="A1277">
        <f ca="1">37299.2379011265*(((RANDBETWEEN(3800,4995))))</f>
        <v>169226642.35741079</v>
      </c>
      <c r="B1277">
        <v>253933338.58807409</v>
      </c>
    </row>
    <row r="1278" spans="1:2" x14ac:dyDescent="0.25">
      <c r="A1278">
        <f ca="1">31616.8255725722*(((RANDBETWEEN(3800,4995))))</f>
        <v>123779872.11662005</v>
      </c>
      <c r="B1278">
        <v>215682913.96975905</v>
      </c>
    </row>
    <row r="1279" spans="1:2" x14ac:dyDescent="0.25">
      <c r="A1279">
        <f ca="1">38182.4782645992*(((RANDBETWEEN(3800,4995))))</f>
        <v>186941413.58347774</v>
      </c>
      <c r="B1279">
        <v>245101275.53800568</v>
      </c>
    </row>
    <row r="1280" spans="1:2" x14ac:dyDescent="0.25">
      <c r="A1280">
        <f ca="1">28534.8901132977*(((RANDBETWEEN(3800,4995))))</f>
        <v>138337147.26926723</v>
      </c>
      <c r="B1280">
        <v>217914228.32966727</v>
      </c>
    </row>
    <row r="1281" spans="1:2" x14ac:dyDescent="0.25">
      <c r="A1281">
        <f ca="1">33899.0611737008*(((RANDBETWEEN(3800,4995))))</f>
        <v>168105444.36038223</v>
      </c>
      <c r="B1281">
        <v>236076133.14064449</v>
      </c>
    </row>
    <row r="1282" spans="1:2" x14ac:dyDescent="0.25">
      <c r="A1282">
        <f ca="1">30890.9009295874*(((RANDBETWEEN(3800,4995))))</f>
        <v>133757601.0251136</v>
      </c>
      <c r="B1282">
        <v>224403436.70579821</v>
      </c>
    </row>
    <row r="1283" spans="1:2" x14ac:dyDescent="0.25">
      <c r="A1283">
        <f ca="1">30249.9415583537*(((RANDBETWEEN(3800,4995))))</f>
        <v>132615743.79182248</v>
      </c>
      <c r="B1283">
        <v>258432811.38919964</v>
      </c>
    </row>
    <row r="1284" spans="1:2" x14ac:dyDescent="0.25">
      <c r="A1284">
        <f ca="1">40737.0112535907*(((RANDBETWEEN(3800,4995))))</f>
        <v>176391258.72804773</v>
      </c>
      <c r="B1284">
        <v>255149221.62553144</v>
      </c>
    </row>
    <row r="1285" spans="1:2" x14ac:dyDescent="0.25">
      <c r="A1285">
        <f ca="1">43023.9979736542*(((RANDBETWEEN(3800,4995))))</f>
        <v>206859382.25732923</v>
      </c>
      <c r="B1285">
        <v>238655347.69161695</v>
      </c>
    </row>
    <row r="1286" spans="1:2" x14ac:dyDescent="0.25">
      <c r="A1286">
        <f ca="1">41341.7095420385*(((RANDBETWEEN(3800,4995))))</f>
        <v>158297405.83646524</v>
      </c>
      <c r="B1286">
        <v>210923174.37332875</v>
      </c>
    </row>
    <row r="1287" spans="1:2" x14ac:dyDescent="0.25">
      <c r="A1287">
        <f ca="1">32082.2739515952*(((RANDBETWEEN(3800,4995))))</f>
        <v>149118409.32701433</v>
      </c>
      <c r="B1287">
        <v>266091857.87024936</v>
      </c>
    </row>
    <row r="1288" spans="1:2" x14ac:dyDescent="0.25">
      <c r="A1288">
        <f ca="1">33806.4021106073*(((RANDBETWEEN(3800,4995))))</f>
        <v>142561597.70043078</v>
      </c>
      <c r="B1288">
        <v>224002380.52559936</v>
      </c>
    </row>
    <row r="1289" spans="1:2" x14ac:dyDescent="0.25">
      <c r="A1289">
        <f ca="1">33778.0445583138*(((RANDBETWEEN(3800,4995))))</f>
        <v>144570030.70958298</v>
      </c>
      <c r="B1289">
        <v>254745031.11687097</v>
      </c>
    </row>
    <row r="1290" spans="1:2" x14ac:dyDescent="0.25">
      <c r="A1290">
        <f ca="1">32958.1049722998*(((RANDBETWEEN(3800,4995))))</f>
        <v>125867002.88921301</v>
      </c>
      <c r="B1290">
        <v>225200269.72081658</v>
      </c>
    </row>
    <row r="1291" spans="1:2" x14ac:dyDescent="0.25">
      <c r="A1291">
        <f ca="1">41834.512994153*(((RANDBETWEEN(3800,4995))))</f>
        <v>178633370.48503315</v>
      </c>
      <c r="B1291">
        <v>226044919.58426017</v>
      </c>
    </row>
    <row r="1292" spans="1:2" x14ac:dyDescent="0.25">
      <c r="A1292">
        <f ca="1">32535.5986150221*(((RANDBETWEEN(3800,4995))))</f>
        <v>144783413.8368485</v>
      </c>
      <c r="B1292">
        <v>233286036.66737294</v>
      </c>
    </row>
    <row r="1293" spans="1:2" x14ac:dyDescent="0.25">
      <c r="A1293">
        <f ca="1">32512.0057107166*(((RANDBETWEEN(3800,4995))))</f>
        <v>147604505.92665353</v>
      </c>
      <c r="B1293">
        <v>206817508.03177238</v>
      </c>
    </row>
    <row r="1294" spans="1:2" x14ac:dyDescent="0.25">
      <c r="A1294">
        <f ca="1">38281.9332977385*(((RANDBETWEEN(3800,4995))))</f>
        <v>177283633.10182688</v>
      </c>
      <c r="B1294">
        <v>239855164.99123165</v>
      </c>
    </row>
    <row r="1295" spans="1:2" x14ac:dyDescent="0.25">
      <c r="A1295">
        <f ca="1">35615.6641562083*(((RANDBETWEEN(3800,4995))))</f>
        <v>156281534.31744209</v>
      </c>
      <c r="B1295">
        <v>231376693.55750993</v>
      </c>
    </row>
    <row r="1296" spans="1:2" x14ac:dyDescent="0.25">
      <c r="A1296">
        <f ca="1">32736.1820297804*(((RANDBETWEEN(3800,4995))))</f>
        <v>128194888.82861988</v>
      </c>
      <c r="B1296">
        <v>266335762.22596395</v>
      </c>
    </row>
    <row r="1297" spans="1:2" x14ac:dyDescent="0.25">
      <c r="A1297">
        <f ca="1">31105.4576102474*(((RANDBETWEEN(3800,4995))))</f>
        <v>135339846.06218645</v>
      </c>
      <c r="B1297">
        <v>224595950.57021296</v>
      </c>
    </row>
    <row r="1298" spans="1:2" x14ac:dyDescent="0.25">
      <c r="A1298">
        <f ca="1">36088.5681473559*(((RANDBETWEEN(3800,4995))))</f>
        <v>146014346.72420198</v>
      </c>
      <c r="B1298">
        <v>252743219.36505473</v>
      </c>
    </row>
    <row r="1299" spans="1:2" x14ac:dyDescent="0.25">
      <c r="A1299">
        <f ca="1">31314.6595561169*(((RANDBETWEEN(3800,4995))))</f>
        <v>134715665.41041508</v>
      </c>
      <c r="B1299">
        <v>255759498.40537617</v>
      </c>
    </row>
    <row r="1300" spans="1:2" x14ac:dyDescent="0.25">
      <c r="A1300">
        <f ca="1">28078.1783718234*(((RANDBETWEEN(3800,4995))))</f>
        <v>136712650.49240792</v>
      </c>
      <c r="B1300">
        <v>219357870.73957431</v>
      </c>
    </row>
    <row r="1301" spans="1:2" x14ac:dyDescent="0.25">
      <c r="A1301">
        <f ca="1">34141.9167686606*(((RANDBETWEEN(3800,4995))))</f>
        <v>138035769.49569499</v>
      </c>
      <c r="B1301">
        <v>235150797.39414841</v>
      </c>
    </row>
    <row r="1302" spans="1:2" x14ac:dyDescent="0.25">
      <c r="A1302">
        <f ca="1">33317.7481230685*(((RANDBETWEEN(3800,4995))))</f>
        <v>128606507.75504458</v>
      </c>
      <c r="B1302">
        <v>253302098.32433429</v>
      </c>
    </row>
    <row r="1303" spans="1:2" x14ac:dyDescent="0.25">
      <c r="A1303">
        <f ca="1">39718.8358819384*(((RANDBETWEEN(3800,4995))))</f>
        <v>186043027.27099934</v>
      </c>
      <c r="B1303">
        <v>247942593.34397572</v>
      </c>
    </row>
    <row r="1304" spans="1:2" x14ac:dyDescent="0.25">
      <c r="A1304">
        <f ca="1">40144.5929143924*(((RANDBETWEEN(3800,4995))))</f>
        <v>187635827.28187025</v>
      </c>
      <c r="B1304">
        <v>255521285.24061549</v>
      </c>
    </row>
    <row r="1305" spans="1:2" x14ac:dyDescent="0.25">
      <c r="A1305">
        <f ca="1">32164.3834040564*(((RANDBETWEEN(3800,4995))))</f>
        <v>126534684.31155795</v>
      </c>
      <c r="B1305">
        <v>215377728.90940601</v>
      </c>
    </row>
    <row r="1306" spans="1:2" x14ac:dyDescent="0.25">
      <c r="A1306">
        <f ca="1">42325.2584759187*(((RANDBETWEEN(3800,4995))))</f>
        <v>194103635.37056321</v>
      </c>
      <c r="B1306">
        <v>254181263.60777223</v>
      </c>
    </row>
    <row r="1307" spans="1:2" x14ac:dyDescent="0.25">
      <c r="A1307">
        <f ca="1">28759.2345884081*(((RANDBETWEEN(3800,4995))))</f>
        <v>124958874.28663307</v>
      </c>
      <c r="B1307">
        <v>259178223.66563386</v>
      </c>
    </row>
    <row r="1308" spans="1:2" x14ac:dyDescent="0.25">
      <c r="A1308">
        <f ca="1">30272.905717557*(((RANDBETWEEN(3800,4995))))</f>
        <v>148942696.13038048</v>
      </c>
      <c r="B1308">
        <v>250458747.99263042</v>
      </c>
    </row>
    <row r="1309" spans="1:2" x14ac:dyDescent="0.25">
      <c r="A1309">
        <f ca="1">31476.4731400389*(((RANDBETWEEN(3800,4995))))</f>
        <v>154518006.6444512</v>
      </c>
      <c r="B1309">
        <v>227301663.50119802</v>
      </c>
    </row>
    <row r="1310" spans="1:2" x14ac:dyDescent="0.25">
      <c r="A1310">
        <f ca="1">37295.7070263765*(((RANDBETWEEN(3800,4995))))</f>
        <v>167830681.61869407</v>
      </c>
      <c r="B1310">
        <v>224428485.9406372</v>
      </c>
    </row>
    <row r="1311" spans="1:2" x14ac:dyDescent="0.25">
      <c r="A1311">
        <f ca="1">39562.236989029*(((RANDBETWEEN(3800,4995))))</f>
        <v>188395372.541756</v>
      </c>
      <c r="B1311">
        <v>267874408.80836815</v>
      </c>
    </row>
    <row r="1312" spans="1:2" x14ac:dyDescent="0.25">
      <c r="A1312">
        <f ca="1">38404.7665154304*(((RANDBETWEEN(3800,4995))))</f>
        <v>185533427.03604418</v>
      </c>
      <c r="B1312">
        <v>226386201.8014605</v>
      </c>
    </row>
    <row r="1313" spans="1:2" x14ac:dyDescent="0.25">
      <c r="A1313">
        <f ca="1">37885.6442431295*(((RANDBETWEEN(3800,4995))))</f>
        <v>187079311.27257368</v>
      </c>
      <c r="B1313">
        <v>246610635.8398357</v>
      </c>
    </row>
    <row r="1314" spans="1:2" x14ac:dyDescent="0.25">
      <c r="A1314">
        <f ca="1">29377.7556298003*(((RANDBETWEEN(3800,4995))))</f>
        <v>115807112.69267291</v>
      </c>
      <c r="B1314">
        <v>218115567.79319447</v>
      </c>
    </row>
    <row r="1315" spans="1:2" x14ac:dyDescent="0.25">
      <c r="A1315">
        <f ca="1">31851.9270903505*(((RANDBETWEEN(3800,4995))))</f>
        <v>138301067.42630187</v>
      </c>
      <c r="B1315">
        <v>243199502.66220784</v>
      </c>
    </row>
    <row r="1316" spans="1:2" x14ac:dyDescent="0.25">
      <c r="A1316">
        <f ca="1">37250.5739311487*(((RANDBETWEEN(3800,4995))))</f>
        <v>164424033.33209041</v>
      </c>
      <c r="B1316">
        <v>224182094.652944</v>
      </c>
    </row>
    <row r="1317" spans="1:2" x14ac:dyDescent="0.25">
      <c r="A1317">
        <f ca="1">35912.594921497*(((RANDBETWEEN(3800,4995))))</f>
        <v>177587781.88680279</v>
      </c>
      <c r="B1317">
        <v>241898342.80570808</v>
      </c>
    </row>
    <row r="1318" spans="1:2" x14ac:dyDescent="0.25">
      <c r="A1318">
        <f ca="1">32147.3451803417*(((RANDBETWEEN(3800,4995))))</f>
        <v>125953298.41657895</v>
      </c>
      <c r="B1318">
        <v>233901538.25955376</v>
      </c>
    </row>
    <row r="1319" spans="1:2" x14ac:dyDescent="0.25">
      <c r="A1319">
        <f ca="1">31483.3489882388*(((RANDBETWEEN(3800,4995))))</f>
        <v>131852265.56274396</v>
      </c>
      <c r="B1319">
        <v>231138308.1229454</v>
      </c>
    </row>
    <row r="1320" spans="1:2" x14ac:dyDescent="0.25">
      <c r="A1320">
        <f ca="1">32947.3687778088*(((RANDBETWEEN(3800,4995))))</f>
        <v>135907896.20846143</v>
      </c>
      <c r="B1320">
        <v>220006991.47771734</v>
      </c>
    </row>
    <row r="1321" spans="1:2" x14ac:dyDescent="0.25">
      <c r="A1321">
        <f ca="1">40374.6822325681*(((RANDBETWEEN(3800,4995))))</f>
        <v>176558485.40302053</v>
      </c>
      <c r="B1321">
        <v>229455115.73818833</v>
      </c>
    </row>
    <row r="1322" spans="1:2" x14ac:dyDescent="0.25">
      <c r="A1322">
        <f ca="1">42967.8781210305*(((RANDBETWEEN(3800,4995))))</f>
        <v>196406170.89123052</v>
      </c>
      <c r="B1322">
        <v>259951866.83167893</v>
      </c>
    </row>
    <row r="1323" spans="1:2" x14ac:dyDescent="0.25">
      <c r="A1323">
        <f ca="1">31058.4853785375*(((RANDBETWEEN(3800,4995))))</f>
        <v>118767648.08752741</v>
      </c>
      <c r="B1323">
        <v>264755940.01709625</v>
      </c>
    </row>
    <row r="1324" spans="1:2" x14ac:dyDescent="0.25">
      <c r="A1324">
        <f ca="1">33829.9191207926*(((RANDBETWEEN(3800,4995))))</f>
        <v>136063934.7038278</v>
      </c>
      <c r="B1324">
        <v>243202114.50283375</v>
      </c>
    </row>
    <row r="1325" spans="1:2" x14ac:dyDescent="0.25">
      <c r="A1325">
        <f ca="1">31896.8977885096*(((RANDBETWEEN(3800,4995))))</f>
        <v>140665319.24732739</v>
      </c>
      <c r="B1325">
        <v>247009152.72026235</v>
      </c>
    </row>
    <row r="1326" spans="1:2" x14ac:dyDescent="0.25">
      <c r="A1326">
        <f ca="1">31593.4433887674*(((RANDBETWEEN(3800,4995))))</f>
        <v>133513891.76093112</v>
      </c>
      <c r="B1326">
        <v>240587475.76189795</v>
      </c>
    </row>
    <row r="1327" spans="1:2" x14ac:dyDescent="0.25">
      <c r="A1327">
        <f ca="1">30738.3373063421*(((RANDBETWEEN(3800,4995))))</f>
        <v>127871483.19438326</v>
      </c>
      <c r="B1327">
        <v>243835131.53412554</v>
      </c>
    </row>
    <row r="1328" spans="1:2" x14ac:dyDescent="0.25">
      <c r="A1328">
        <f ca="1">29979.1062617269*(((RANDBETWEEN(3800,4995))))</f>
        <v>118657302.58391523</v>
      </c>
      <c r="B1328">
        <v>217828870.74713114</v>
      </c>
    </row>
    <row r="1329" spans="1:2" x14ac:dyDescent="0.25">
      <c r="A1329">
        <f ca="1">31029.2803406648*(((RANDBETWEEN(3800,4995))))</f>
        <v>148940545.63519126</v>
      </c>
      <c r="B1329">
        <v>218446318.60051957</v>
      </c>
    </row>
    <row r="1330" spans="1:2" x14ac:dyDescent="0.25">
      <c r="A1330">
        <f ca="1">28098.1443173606*(((RANDBETWEEN(3800,4995))))</f>
        <v>110032333.14678429</v>
      </c>
      <c r="B1330">
        <v>230704881.19452775</v>
      </c>
    </row>
    <row r="1331" spans="1:2" x14ac:dyDescent="0.25">
      <c r="A1331">
        <f ca="1">34707.5092723485*(((RANDBETWEEN(3800,4995))))</f>
        <v>132305025.34619242</v>
      </c>
      <c r="B1331">
        <v>207973683.85488692</v>
      </c>
    </row>
    <row r="1332" spans="1:2" x14ac:dyDescent="0.25">
      <c r="A1332">
        <f ca="1">30122.1644228128*(((RANDBETWEEN(3800,4995))))</f>
        <v>117476441.24896982</v>
      </c>
      <c r="B1332">
        <v>248692900.28073916</v>
      </c>
    </row>
    <row r="1333" spans="1:2" x14ac:dyDescent="0.25">
      <c r="A1333">
        <f ca="1">35205.3538021422*(((RANDBETWEEN(3800,4995))))</f>
        <v>146665503.9397243</v>
      </c>
      <c r="B1333">
        <v>211377962.24162203</v>
      </c>
    </row>
    <row r="1334" spans="1:2" x14ac:dyDescent="0.25">
      <c r="A1334">
        <f ca="1">38695.3205865169*(((RANDBETWEEN(3800,4995))))</f>
        <v>181132795.66548541</v>
      </c>
      <c r="B1334">
        <v>208598906.53858113</v>
      </c>
    </row>
    <row r="1335" spans="1:2" x14ac:dyDescent="0.25">
      <c r="A1335">
        <f ca="1">32967.1339314399*(((RANDBETWEEN(3800,4995))))</f>
        <v>134011399.43130305</v>
      </c>
      <c r="B1335">
        <v>231128302.82855338</v>
      </c>
    </row>
    <row r="1336" spans="1:2" x14ac:dyDescent="0.25">
      <c r="A1336">
        <f ca="1">30435.217741481*(((RANDBETWEEN(3800,4995))))</f>
        <v>116597319.16761377</v>
      </c>
      <c r="B1336">
        <v>225420173.49743083</v>
      </c>
    </row>
    <row r="1337" spans="1:2" x14ac:dyDescent="0.25">
      <c r="A1337">
        <f ca="1">32554.8583527777*(((RANDBETWEEN(3800,4995))))</f>
        <v>160072238.52060813</v>
      </c>
      <c r="B1337">
        <v>260856266.03985342</v>
      </c>
    </row>
    <row r="1338" spans="1:2" x14ac:dyDescent="0.25">
      <c r="A1338">
        <f ca="1">33718.207635136*(((RANDBETWEEN(3800,4995))))</f>
        <v>161341623.53412566</v>
      </c>
      <c r="B1338">
        <v>216981521.47449261</v>
      </c>
    </row>
    <row r="1339" spans="1:2" x14ac:dyDescent="0.25">
      <c r="A1339">
        <f ca="1">37739.2023256079*(((RANDBETWEEN(3800,4995))))</f>
        <v>162240830.79778844</v>
      </c>
      <c r="B1339">
        <v>262409361.58008876</v>
      </c>
    </row>
    <row r="1340" spans="1:2" x14ac:dyDescent="0.25">
      <c r="A1340">
        <f ca="1">35799.0510838538*(((RANDBETWEEN(3800,4995))))</f>
        <v>154508704.4779129</v>
      </c>
      <c r="B1340">
        <v>238421744.15746412</v>
      </c>
    </row>
    <row r="1341" spans="1:2" x14ac:dyDescent="0.25">
      <c r="A1341">
        <f ca="1">36250.2731138968*(((RANDBETWEEN(3800,4995))))</f>
        <v>153084903.35998634</v>
      </c>
      <c r="B1341">
        <v>227838485.30958498</v>
      </c>
    </row>
    <row r="1342" spans="1:2" x14ac:dyDescent="0.25">
      <c r="A1342">
        <f ca="1">32506.3088688613*(((RANDBETWEEN(3800,4995))))</f>
        <v>137436673.89754543</v>
      </c>
      <c r="B1342">
        <v>210653859.84733838</v>
      </c>
    </row>
    <row r="1343" spans="1:2" x14ac:dyDescent="0.25">
      <c r="A1343">
        <f ca="1">33809.3654730315*(((RANDBETWEEN(3800,4995))))</f>
        <v>155658318.63783687</v>
      </c>
      <c r="B1343">
        <v>236435927.15075073</v>
      </c>
    </row>
    <row r="1344" spans="1:2" x14ac:dyDescent="0.25">
      <c r="A1344">
        <f ca="1">39359.9806460395*(((RANDBETWEEN(3800,4995))))</f>
        <v>189833186.65584841</v>
      </c>
      <c r="B1344">
        <v>208717979.08946514</v>
      </c>
    </row>
    <row r="1345" spans="1:2" x14ac:dyDescent="0.25">
      <c r="A1345">
        <f ca="1">42066.3898023248*(((RANDBETWEEN(3800,4995))))</f>
        <v>197291368.17290348</v>
      </c>
      <c r="B1345">
        <v>220055954.02296039</v>
      </c>
    </row>
    <row r="1346" spans="1:2" x14ac:dyDescent="0.25">
      <c r="A1346">
        <f ca="1">32783.1787797241*(((RANDBETWEEN(3800,4995))))</f>
        <v>137656567.69606161</v>
      </c>
      <c r="B1346">
        <v>207022150.81510824</v>
      </c>
    </row>
    <row r="1347" spans="1:2" x14ac:dyDescent="0.25">
      <c r="A1347">
        <f ca="1">31816.7435354061*(((RANDBETWEEN(3800,4995))))</f>
        <v>135507510.71729442</v>
      </c>
      <c r="B1347">
        <v>243469084.20730954</v>
      </c>
    </row>
    <row r="1348" spans="1:2" x14ac:dyDescent="0.25">
      <c r="A1348">
        <f ca="1">37009.7143126972*(((RANDBETWEEN(3800,4995))))</f>
        <v>158142509.25815502</v>
      </c>
      <c r="B1348">
        <v>225249977.8953436</v>
      </c>
    </row>
    <row r="1349" spans="1:2" x14ac:dyDescent="0.25">
      <c r="A1349">
        <f ca="1">38924.3199556388*(((RANDBETWEEN(3800,4995))))</f>
        <v>159356165.89838511</v>
      </c>
      <c r="B1349">
        <v>248401315.42537546</v>
      </c>
    </row>
    <row r="1350" spans="1:2" x14ac:dyDescent="0.25">
      <c r="A1350">
        <f ca="1">38256.642953771*(((RANDBETWEEN(3800,4995))))</f>
        <v>181948593.8881349</v>
      </c>
      <c r="B1350">
        <v>208438664.58001903</v>
      </c>
    </row>
    <row r="1351" spans="1:2" x14ac:dyDescent="0.25">
      <c r="A1351">
        <f ca="1">32800.729724179*(((RANDBETWEEN(3800,4995))))</f>
        <v>125429990.46526055</v>
      </c>
      <c r="B1351">
        <v>226468390.2089991</v>
      </c>
    </row>
    <row r="1352" spans="1:2" x14ac:dyDescent="0.25">
      <c r="A1352">
        <f ca="1">29996.9653348916*(((RANDBETWEEN(3800,4995))))</f>
        <v>133996444.15096092</v>
      </c>
      <c r="B1352">
        <v>243570569.81676674</v>
      </c>
    </row>
    <row r="1353" spans="1:2" x14ac:dyDescent="0.25">
      <c r="A1353">
        <f ca="1">30596.6142421165*(((RANDBETWEEN(3800,4995))))</f>
        <v>129699047.77233197</v>
      </c>
      <c r="B1353">
        <v>226051328.16211426</v>
      </c>
    </row>
    <row r="1354" spans="1:2" x14ac:dyDescent="0.25">
      <c r="A1354">
        <f ca="1">31638.2714267439*(((RANDBETWEEN(3800,4995))))</f>
        <v>141992562.1632266</v>
      </c>
      <c r="B1354">
        <v>256482182.00274509</v>
      </c>
    </row>
    <row r="1355" spans="1:2" x14ac:dyDescent="0.25">
      <c r="A1355">
        <f ca="1">34594.1043228512*(((RANDBETWEEN(3800,4995))))</f>
        <v>142596898.01879245</v>
      </c>
      <c r="B1355">
        <v>242300739.82142979</v>
      </c>
    </row>
    <row r="1356" spans="1:2" x14ac:dyDescent="0.25">
      <c r="A1356">
        <f ca="1">32658.4737671391*(((RANDBETWEEN(3800,4995))))</f>
        <v>151502659.80575806</v>
      </c>
      <c r="B1356">
        <v>235760774.53361967</v>
      </c>
    </row>
    <row r="1357" spans="1:2" x14ac:dyDescent="0.25">
      <c r="A1357">
        <f ca="1">35224.8923048765*(((RANDBETWEEN(3800,4995))))</f>
        <v>145514030.11144486</v>
      </c>
      <c r="B1357">
        <v>239116217.76495558</v>
      </c>
    </row>
    <row r="1358" spans="1:2" x14ac:dyDescent="0.25">
      <c r="A1358">
        <f ca="1">29458.5260058701*(((RANDBETWEEN(3800,4995))))</f>
        <v>117951938.12750404</v>
      </c>
      <c r="B1358">
        <v>223307440.2381416</v>
      </c>
    </row>
    <row r="1359" spans="1:2" x14ac:dyDescent="0.25">
      <c r="A1359">
        <f ca="1">40650.2594335847*(((RANDBETWEEN(3800,4995))))</f>
        <v>193698486.201031</v>
      </c>
      <c r="B1359">
        <v>231795014.11233163</v>
      </c>
    </row>
    <row r="1360" spans="1:2" x14ac:dyDescent="0.25">
      <c r="A1360">
        <f ca="1">31705.9973322958*(((RANDBETWEEN(3800,4995))))</f>
        <v>142455046.01400486</v>
      </c>
      <c r="B1360">
        <v>221694662.5860182</v>
      </c>
    </row>
    <row r="1361" spans="1:2" x14ac:dyDescent="0.25">
      <c r="A1361">
        <f ca="1">36940.0481261058*(((RANDBETWEEN(3800,4995))))</f>
        <v>151343377.1726554</v>
      </c>
      <c r="B1361">
        <v>266779747.16822666</v>
      </c>
    </row>
    <row r="1362" spans="1:2" x14ac:dyDescent="0.25">
      <c r="A1362">
        <f ca="1">34050.6582728342*(((RANDBETWEEN(3800,4995))))</f>
        <v>141344282.49053481</v>
      </c>
      <c r="B1362">
        <v>250258877.77008951</v>
      </c>
    </row>
    <row r="1363" spans="1:2" x14ac:dyDescent="0.25">
      <c r="A1363">
        <f ca="1">38535.0934174123*(((RANDBETWEEN(3800,4995))))</f>
        <v>151327311.85017827</v>
      </c>
      <c r="B1363">
        <v>246399932.24441499</v>
      </c>
    </row>
    <row r="1364" spans="1:2" x14ac:dyDescent="0.25">
      <c r="A1364">
        <f ca="1">32852.3130540293*(((RANDBETWEEN(3800,4995))))</f>
        <v>162848915.80882308</v>
      </c>
      <c r="B1364">
        <v>249877526.39709496</v>
      </c>
    </row>
    <row r="1365" spans="1:2" x14ac:dyDescent="0.25">
      <c r="A1365">
        <f ca="1">31591.4068018921*(((RANDBETWEEN(3800,4995))))</f>
        <v>150912150.29263845</v>
      </c>
      <c r="B1365">
        <v>236405112.48271847</v>
      </c>
    </row>
    <row r="1366" spans="1:2" x14ac:dyDescent="0.25">
      <c r="A1366">
        <f ca="1">32626.1162265417*(((RANDBETWEEN(3800,4995))))</f>
        <v>150243265.2232247</v>
      </c>
      <c r="B1366">
        <v>265921169.73366439</v>
      </c>
    </row>
    <row r="1367" spans="1:2" x14ac:dyDescent="0.25">
      <c r="A1367">
        <f ca="1">33164.822597342*(((RANDBETWEEN(3800,4995))))</f>
        <v>155244534.57815814</v>
      </c>
      <c r="B1367">
        <v>232743734.19776049</v>
      </c>
    </row>
    <row r="1368" spans="1:2" x14ac:dyDescent="0.25">
      <c r="A1368">
        <f ca="1">39316.4817033227*(((RANDBETWEEN(3800,4995))))</f>
        <v>168392491.13533118</v>
      </c>
      <c r="B1368">
        <v>263268713.09779105</v>
      </c>
    </row>
    <row r="1369" spans="1:2" x14ac:dyDescent="0.25">
      <c r="A1369">
        <f ca="1">33095.1654038194*(((RANDBETWEEN(3800,4995))))</f>
        <v>152337046.35378057</v>
      </c>
      <c r="B1369">
        <v>247386160.35546479</v>
      </c>
    </row>
    <row r="1370" spans="1:2" x14ac:dyDescent="0.25">
      <c r="A1370">
        <f ca="1">33444.437403859*(((RANDBETWEEN(3800,4995))))</f>
        <v>161804188.15986997</v>
      </c>
      <c r="B1370">
        <v>252557324.82065058</v>
      </c>
    </row>
    <row r="1371" spans="1:2" x14ac:dyDescent="0.25">
      <c r="A1371">
        <f ca="1">30439.9969003508*(((RANDBETWEEN(3800,4995))))</f>
        <v>120481507.73158866</v>
      </c>
      <c r="B1371">
        <v>225094649.11396611</v>
      </c>
    </row>
    <row r="1372" spans="1:2" x14ac:dyDescent="0.25">
      <c r="A1372">
        <f ca="1">30402.4818727486*(((RANDBETWEEN(3800,4995))))</f>
        <v>141553955.59951735</v>
      </c>
      <c r="B1372">
        <v>245695136.74896199</v>
      </c>
    </row>
    <row r="1373" spans="1:2" x14ac:dyDescent="0.25">
      <c r="A1373">
        <f ca="1">30613.9598693808*(((RANDBETWEEN(3800,4995))))</f>
        <v>133599320.86997773</v>
      </c>
      <c r="B1373">
        <v>261952685.77929574</v>
      </c>
    </row>
    <row r="1374" spans="1:2" x14ac:dyDescent="0.25">
      <c r="A1374">
        <f ca="1">33298.9664011826*(((RANDBETWEEN(3800,4995))))</f>
        <v>127335247.51812233</v>
      </c>
      <c r="B1374">
        <v>207465772.88926268</v>
      </c>
    </row>
    <row r="1375" spans="1:2" x14ac:dyDescent="0.25">
      <c r="A1375">
        <f ca="1">38566.6450633008*(((RANDBETWEEN(3800,4995))))</f>
        <v>186006929.14029953</v>
      </c>
      <c r="B1375">
        <v>237509065.1259459</v>
      </c>
    </row>
    <row r="1376" spans="1:2" x14ac:dyDescent="0.25">
      <c r="A1376">
        <f ca="1">31625.9240068525*(((RANDBETWEEN(3800,4995))))</f>
        <v>136117976.92549315</v>
      </c>
      <c r="B1376">
        <v>262451447.68390816</v>
      </c>
    </row>
    <row r="1377" spans="1:2" x14ac:dyDescent="0.25">
      <c r="A1377">
        <f ca="1">29933.514950688*(((RANDBETWEEN(3800,4995))))</f>
        <v>128474646.16835304</v>
      </c>
      <c r="B1377">
        <v>240545507.55471721</v>
      </c>
    </row>
    <row r="1378" spans="1:2" x14ac:dyDescent="0.25">
      <c r="A1378">
        <f ca="1">32559.225078594*(((RANDBETWEEN(3800,4995))))</f>
        <v>134697514.15014353</v>
      </c>
      <c r="B1378">
        <v>206175901.01959848</v>
      </c>
    </row>
    <row r="1379" spans="1:2" x14ac:dyDescent="0.25">
      <c r="A1379">
        <f ca="1">38871.2644050735*(((RANDBETWEEN(3800,4995))))</f>
        <v>181140092.12764248</v>
      </c>
      <c r="B1379">
        <v>204211305.19124958</v>
      </c>
    </row>
    <row r="1380" spans="1:2" x14ac:dyDescent="0.25">
      <c r="A1380">
        <f ca="1">37667.5529666984*(((RANDBETWEEN(3800,4995))))</f>
        <v>161518467.12120277</v>
      </c>
      <c r="B1380">
        <v>252438539.86016643</v>
      </c>
    </row>
    <row r="1381" spans="1:2" x14ac:dyDescent="0.25">
      <c r="A1381">
        <f ca="1">32033.7342479361*(((RANDBETWEEN(3800,4995))))</f>
        <v>132587626.05220751</v>
      </c>
      <c r="B1381">
        <v>259740376.75864017</v>
      </c>
    </row>
    <row r="1382" spans="1:2" x14ac:dyDescent="0.25">
      <c r="A1382">
        <f ca="1">29673.0980518812*(((RANDBETWEEN(3800,4995))))</f>
        <v>138484348.60812953</v>
      </c>
      <c r="B1382">
        <v>240703297.48317236</v>
      </c>
    </row>
    <row r="1383" spans="1:2" x14ac:dyDescent="0.25">
      <c r="A1383">
        <f ca="1">31723.5923247191*(((RANDBETWEEN(3800,4995))))</f>
        <v>148085728.97178894</v>
      </c>
      <c r="B1383">
        <v>215568486.56019264</v>
      </c>
    </row>
    <row r="1384" spans="1:2" x14ac:dyDescent="0.25">
      <c r="A1384">
        <f ca="1">28564.8467383218*(((RANDBETWEEN(3800,4995))))</f>
        <v>125542501.41492449</v>
      </c>
      <c r="B1384">
        <v>260410420.21148089</v>
      </c>
    </row>
    <row r="1385" spans="1:2" x14ac:dyDescent="0.25">
      <c r="A1385">
        <f ca="1">43157.6253014108*(((RANDBETWEEN(3800,4995))))</f>
        <v>213112353.73836663</v>
      </c>
      <c r="B1385">
        <v>213753399.59386709</v>
      </c>
    </row>
    <row r="1386" spans="1:2" x14ac:dyDescent="0.25">
      <c r="A1386">
        <f ca="1">28809.356303618*(((RANDBETWEEN(3800,4995))))</f>
        <v>135605640.12113014</v>
      </c>
      <c r="B1386">
        <v>218037328.18882191</v>
      </c>
    </row>
    <row r="1387" spans="1:2" x14ac:dyDescent="0.25">
      <c r="A1387">
        <f ca="1">32475.9883698289*(((RANDBETWEEN(3800,4995))))</f>
        <v>158060635.39595738</v>
      </c>
      <c r="B1387">
        <v>262633197.87553829</v>
      </c>
    </row>
    <row r="1388" spans="1:2" x14ac:dyDescent="0.25">
      <c r="A1388">
        <f ca="1">40126.367756909*(((RANDBETWEEN(3800,4995))))</f>
        <v>158258394.433249</v>
      </c>
      <c r="B1388">
        <v>224451269.52834222</v>
      </c>
    </row>
    <row r="1389" spans="1:2" x14ac:dyDescent="0.25">
      <c r="A1389">
        <f ca="1">36667.446539424*(((RANDBETWEEN(3800,4995))))</f>
        <v>178387127.41429755</v>
      </c>
      <c r="B1389">
        <v>255800643.31759846</v>
      </c>
    </row>
    <row r="1390" spans="1:2" x14ac:dyDescent="0.25">
      <c r="A1390">
        <f ca="1">38847.8859084631*(((RANDBETWEEN(3800,4995))))</f>
        <v>163471903.90281293</v>
      </c>
      <c r="B1390">
        <v>222734390.90365151</v>
      </c>
    </row>
    <row r="1391" spans="1:2" x14ac:dyDescent="0.25">
      <c r="A1391">
        <f ca="1">38186.5289417298*(((RANDBETWEEN(3800,4995))))</f>
        <v>177834665.28163576</v>
      </c>
      <c r="B1391">
        <v>255552221.09605891</v>
      </c>
    </row>
    <row r="1392" spans="1:2" x14ac:dyDescent="0.25">
      <c r="A1392">
        <f ca="1">31541.3454644512*(((RANDBETWEEN(3800,4995))))</f>
        <v>154584134.1212751</v>
      </c>
      <c r="B1392">
        <v>209712830.13497359</v>
      </c>
    </row>
    <row r="1393" spans="1:2" x14ac:dyDescent="0.25">
      <c r="A1393">
        <f ca="1">39294.1386846879*(((RANDBETWEEN(3800,4995))))</f>
        <v>188140336.02228588</v>
      </c>
      <c r="B1393">
        <v>250756922.95872736</v>
      </c>
    </row>
    <row r="1394" spans="1:2" x14ac:dyDescent="0.25">
      <c r="A1394">
        <f ca="1">31211.9635578566*(((RANDBETWEEN(3800,4995))))</f>
        <v>122506956.96458733</v>
      </c>
      <c r="B1394">
        <v>258539460.1133315</v>
      </c>
    </row>
    <row r="1395" spans="1:2" x14ac:dyDescent="0.25">
      <c r="A1395">
        <f ca="1">30001.4006610783*(((RANDBETWEEN(3800,4995))))</f>
        <v>116945459.77688336</v>
      </c>
      <c r="B1395">
        <v>206667205.6254648</v>
      </c>
    </row>
    <row r="1396" spans="1:2" x14ac:dyDescent="0.25">
      <c r="A1396">
        <f ca="1">31241.3446825417*(((RANDBETWEEN(3800,4995))))</f>
        <v>124777930.66207163</v>
      </c>
      <c r="B1396">
        <v>222316702.80273438</v>
      </c>
    </row>
    <row r="1397" spans="1:2" x14ac:dyDescent="0.25">
      <c r="A1397">
        <f ca="1">37054.5729024615*(((RANDBETWEEN(3800,4995))))</f>
        <v>174008274.34995899</v>
      </c>
      <c r="B1397">
        <v>231493969.5567168</v>
      </c>
    </row>
    <row r="1398" spans="1:2" x14ac:dyDescent="0.25">
      <c r="A1398">
        <f ca="1">31498.9694051392*(((RANDBETWEEN(3800,4995))))</f>
        <v>139918422.09762841</v>
      </c>
      <c r="B1398">
        <v>235727933.99457204</v>
      </c>
    </row>
    <row r="1399" spans="1:2" x14ac:dyDescent="0.25">
      <c r="A1399">
        <f ca="1">38315.6393457424*(((RANDBETWEEN(3800,4995))))</f>
        <v>151078565.94026229</v>
      </c>
      <c r="B1399">
        <v>219968733.52547613</v>
      </c>
    </row>
    <row r="1400" spans="1:2" x14ac:dyDescent="0.25">
      <c r="A1400">
        <f ca="1">37080.5851546408*(((RANDBETWEEN(3800,4995))))</f>
        <v>183660138.27093607</v>
      </c>
      <c r="B1400">
        <v>205393584.65166834</v>
      </c>
    </row>
    <row r="1401" spans="1:2" x14ac:dyDescent="0.25">
      <c r="A1401">
        <f ca="1">40049.9984874635*(((RANDBETWEEN(3800,4995))))</f>
        <v>152270094.24933612</v>
      </c>
      <c r="B1401">
        <v>264441746.93202674</v>
      </c>
    </row>
    <row r="1402" spans="1:2" x14ac:dyDescent="0.25">
      <c r="A1402">
        <f ca="1">31666.6383539385*(((RANDBETWEEN(3800,4995))))</f>
        <v>155831527.33973145</v>
      </c>
      <c r="B1402">
        <v>227801366.59936029</v>
      </c>
    </row>
    <row r="1403" spans="1:2" x14ac:dyDescent="0.25">
      <c r="A1403">
        <f ca="1">33977.6531834859*(((RANDBETWEEN(3800,4995))))</f>
        <v>165539126.3099435</v>
      </c>
      <c r="B1403">
        <v>242318124.59983319</v>
      </c>
    </row>
    <row r="1404" spans="1:2" x14ac:dyDescent="0.25">
      <c r="A1404">
        <f ca="1">32480.0568461009*(((RANDBETWEEN(3800,4995))))</f>
        <v>141028406.82576996</v>
      </c>
      <c r="B1404">
        <v>265868818.54110777</v>
      </c>
    </row>
    <row r="1405" spans="1:2" x14ac:dyDescent="0.25">
      <c r="A1405">
        <f ca="1">31277.8323980551*(((RANDBETWEEN(3800,4995))))</f>
        <v>138154185.70220944</v>
      </c>
      <c r="B1405">
        <v>232156934.86495611</v>
      </c>
    </row>
    <row r="1406" spans="1:2" x14ac:dyDescent="0.25">
      <c r="A1406">
        <f ca="1">38327.1346148559*(((RANDBETWEEN(3800,4995))))</f>
        <v>152465341.49789691</v>
      </c>
      <c r="B1406">
        <v>221476498.84196568</v>
      </c>
    </row>
    <row r="1407" spans="1:2" x14ac:dyDescent="0.25">
      <c r="A1407">
        <f ca="1">34049.7810018204*(((RANDBETWEEN(3800,4995))))</f>
        <v>129865864.74094307</v>
      </c>
      <c r="B1407">
        <v>238500115.77370685</v>
      </c>
    </row>
    <row r="1408" spans="1:2" x14ac:dyDescent="0.25">
      <c r="A1408">
        <f ca="1">31541.3874130182*(((RANDBETWEEN(3800,4995))))</f>
        <v>155688288.27065805</v>
      </c>
      <c r="B1408">
        <v>267032043.28495228</v>
      </c>
    </row>
    <row r="1409" spans="1:2" x14ac:dyDescent="0.25">
      <c r="A1409">
        <f ca="1">30838.8984835267*(((RANDBETWEEN(3800,4995))))</f>
        <v>153454358.8540287</v>
      </c>
      <c r="B1409">
        <v>204209993.66270098</v>
      </c>
    </row>
    <row r="1410" spans="1:2" x14ac:dyDescent="0.25">
      <c r="A1410">
        <f ca="1">31963.551254803*(((RANDBETWEEN(3800,4995))))</f>
        <v>153488973.12556377</v>
      </c>
      <c r="B1410">
        <v>231109733.08537513</v>
      </c>
    </row>
    <row r="1411" spans="1:2" x14ac:dyDescent="0.25">
      <c r="A1411">
        <f ca="1">31986.4091337469*(((RANDBETWEEN(3800,4995))))</f>
        <v>151391674.4300243</v>
      </c>
      <c r="B1411">
        <v>249225737.96854877</v>
      </c>
    </row>
    <row r="1412" spans="1:2" x14ac:dyDescent="0.25">
      <c r="A1412">
        <f ca="1">32276.1549812547*(((RANDBETWEEN(3800,4995))))</f>
        <v>128878686.84015007</v>
      </c>
      <c r="B1412">
        <v>222294801.70471561</v>
      </c>
    </row>
    <row r="1413" spans="1:2" x14ac:dyDescent="0.25">
      <c r="A1413">
        <f ca="1">36650.6946129763*(((RANDBETWEEN(3800,4995))))</f>
        <v>171635202.87256816</v>
      </c>
      <c r="B1413">
        <v>234420399.76438224</v>
      </c>
    </row>
    <row r="1414" spans="1:2" x14ac:dyDescent="0.25">
      <c r="A1414">
        <f ca="1">39750.1501494496*(((RANDBETWEEN(3800,4995))))</f>
        <v>178676924.92177585</v>
      </c>
      <c r="B1414">
        <v>213768532.76146421</v>
      </c>
    </row>
    <row r="1415" spans="1:2" x14ac:dyDescent="0.25">
      <c r="A1415">
        <f ca="1">33475.3863393905*(((RANDBETWEEN(3800,4995))))</f>
        <v>148998944.59662691</v>
      </c>
      <c r="B1415">
        <v>259368746.81926554</v>
      </c>
    </row>
    <row r="1416" spans="1:2" x14ac:dyDescent="0.25">
      <c r="A1416">
        <f ca="1">28885.7953819226*(((RANDBETWEEN(3800,4995))))</f>
        <v>138738475.21937415</v>
      </c>
      <c r="B1416">
        <v>216536535.77337557</v>
      </c>
    </row>
    <row r="1417" spans="1:2" x14ac:dyDescent="0.25">
      <c r="A1417">
        <f ca="1">33666.8818211414*(((RANDBETWEEN(3800,4995))))</f>
        <v>130863169.63877669</v>
      </c>
      <c r="B1417">
        <v>226269355.49400428</v>
      </c>
    </row>
    <row r="1418" spans="1:2" x14ac:dyDescent="0.25">
      <c r="A1418">
        <f ca="1">40278.5868384547*(((RANDBETWEEN(3800,4995))))</f>
        <v>156965652.90945801</v>
      </c>
      <c r="B1418">
        <v>251167023.5505138</v>
      </c>
    </row>
    <row r="1419" spans="1:2" x14ac:dyDescent="0.25">
      <c r="A1419">
        <f ca="1">40898.4259292422*(((RANDBETWEEN(3800,4995))))</f>
        <v>183511237.14450988</v>
      </c>
      <c r="B1419">
        <v>206890688.84750193</v>
      </c>
    </row>
    <row r="1420" spans="1:2" x14ac:dyDescent="0.25">
      <c r="A1420">
        <f ca="1">28987.0877789174*(((RANDBETWEEN(3800,4995))))</f>
        <v>132413016.97409447</v>
      </c>
      <c r="B1420">
        <v>225419579.2388863</v>
      </c>
    </row>
    <row r="1421" spans="1:2" x14ac:dyDescent="0.25">
      <c r="A1421">
        <f ca="1">32518.7394737674*(((RANDBETWEEN(3800,4995))))</f>
        <v>158886561.06882766</v>
      </c>
      <c r="B1421">
        <v>255202738.39695883</v>
      </c>
    </row>
    <row r="1422" spans="1:2" x14ac:dyDescent="0.25">
      <c r="A1422">
        <f ca="1">31859.4228343623*(((RANDBETWEEN(3800,4995))))</f>
        <v>148783504.63647178</v>
      </c>
      <c r="B1422">
        <v>263776222.87942123</v>
      </c>
    </row>
    <row r="1423" spans="1:2" x14ac:dyDescent="0.25">
      <c r="A1423">
        <f ca="1">36676.804028169*(((RANDBETWEEN(3800,4995))))</f>
        <v>165265678.95092943</v>
      </c>
      <c r="B1423">
        <v>228283445.73931161</v>
      </c>
    </row>
    <row r="1424" spans="1:2" x14ac:dyDescent="0.25">
      <c r="A1424">
        <f ca="1">31793.2113160283*(((RANDBETWEEN(3800,4995))))</f>
        <v>154165281.67142129</v>
      </c>
      <c r="B1424">
        <v>258092959.29817721</v>
      </c>
    </row>
    <row r="1425" spans="1:2" x14ac:dyDescent="0.25">
      <c r="A1425">
        <f ca="1">38431.5025223939*(((RANDBETWEEN(3800,4995))))</f>
        <v>171173912.23474252</v>
      </c>
      <c r="B1425">
        <v>206088662.88516539</v>
      </c>
    </row>
    <row r="1426" spans="1:2" x14ac:dyDescent="0.25">
      <c r="A1426">
        <f ca="1">31096.4620661103*(((RANDBETWEEN(3800,4995))))</f>
        <v>125909574.90568054</v>
      </c>
      <c r="B1426">
        <v>252555130.21176416</v>
      </c>
    </row>
    <row r="1427" spans="1:2" x14ac:dyDescent="0.25">
      <c r="A1427">
        <f ca="1">28755.3776904135*(((RANDBETWEEN(3800,4995))))</f>
        <v>140585041.5284318</v>
      </c>
      <c r="B1427">
        <v>205418474.51286355</v>
      </c>
    </row>
    <row r="1428" spans="1:2" x14ac:dyDescent="0.25">
      <c r="A1428">
        <f ca="1">31405.8168724145*(((RANDBETWEEN(3800,4995))))</f>
        <v>153040545.61927572</v>
      </c>
      <c r="B1428">
        <v>214127914.18610567</v>
      </c>
    </row>
    <row r="1429" spans="1:2" x14ac:dyDescent="0.25">
      <c r="A1429">
        <f ca="1">38768.6006390361*(((RANDBETWEEN(3800,4995))))</f>
        <v>187911407.29740778</v>
      </c>
      <c r="B1429">
        <v>235934130.41225648</v>
      </c>
    </row>
    <row r="1430" spans="1:2" x14ac:dyDescent="0.25">
      <c r="A1430">
        <f ca="1">37897.8775630578*(((RANDBETWEEN(3800,4995))))</f>
        <v>173420687.72855243</v>
      </c>
      <c r="B1430">
        <v>204416265.20600927</v>
      </c>
    </row>
    <row r="1431" spans="1:2" x14ac:dyDescent="0.25">
      <c r="A1431">
        <f ca="1">31011.3944359322*(((RANDBETWEEN(3800,4995))))</f>
        <v>130744038.94189021</v>
      </c>
      <c r="B1431">
        <v>257134744.94451141</v>
      </c>
    </row>
    <row r="1432" spans="1:2" x14ac:dyDescent="0.25">
      <c r="A1432">
        <f ca="1">34776.7355421023*(((RANDBETWEEN(3800,4995))))</f>
        <v>136498687.00275138</v>
      </c>
      <c r="B1432">
        <v>217207458.77662486</v>
      </c>
    </row>
    <row r="1433" spans="1:2" x14ac:dyDescent="0.25">
      <c r="A1433">
        <f ca="1">30822.0230789262*(((RANDBETWEEN(3800,4995))))</f>
        <v>133490181.95482928</v>
      </c>
      <c r="B1433">
        <v>240381132.25364414</v>
      </c>
    </row>
    <row r="1434" spans="1:2" x14ac:dyDescent="0.25">
      <c r="A1434">
        <f ca="1">32667.196679666*(((RANDBETWEEN(3800,4995))))</f>
        <v>143670330.99717125</v>
      </c>
      <c r="B1434">
        <v>235500230.75465202</v>
      </c>
    </row>
    <row r="1435" spans="1:2" x14ac:dyDescent="0.25">
      <c r="A1435">
        <f ca="1">30049.223430237*(((RANDBETWEEN(3800,4995))))</f>
        <v>145287995.28519586</v>
      </c>
      <c r="B1435">
        <v>214053268.21187598</v>
      </c>
    </row>
    <row r="1436" spans="1:2" x14ac:dyDescent="0.25">
      <c r="A1436">
        <f ca="1">31482.1606506493*(((RANDBETWEEN(3800,4995))))</f>
        <v>127376821.99252695</v>
      </c>
      <c r="B1436">
        <v>207723423.72889051</v>
      </c>
    </row>
    <row r="1437" spans="1:2" x14ac:dyDescent="0.25">
      <c r="A1437">
        <f ca="1">39285.7853131645*(((RANDBETWEEN(3800,4995))))</f>
        <v>193600350.02327457</v>
      </c>
      <c r="B1437">
        <v>252236622.27335274</v>
      </c>
    </row>
    <row r="1438" spans="1:2" x14ac:dyDescent="0.25">
      <c r="A1438">
        <f ca="1">33491.6069996513*(((RANDBETWEEN(3800,4995))))</f>
        <v>136109890.84658274</v>
      </c>
      <c r="B1438">
        <v>249329146.48761037</v>
      </c>
    </row>
    <row r="1439" spans="1:2" x14ac:dyDescent="0.25">
      <c r="A1439">
        <f ca="1">41795.9640001896*(((RANDBETWEEN(3800,4995))))</f>
        <v>202961201.18492082</v>
      </c>
      <c r="B1439">
        <v>228491846.84039092</v>
      </c>
    </row>
    <row r="1440" spans="1:2" x14ac:dyDescent="0.25">
      <c r="A1440">
        <f ca="1">40155.7280266126*(((RANDBETWEEN(3800,4995))))</f>
        <v>179335481.36685207</v>
      </c>
      <c r="B1440">
        <v>267883051.84882993</v>
      </c>
    </row>
    <row r="1441" spans="1:2" x14ac:dyDescent="0.25">
      <c r="A1441">
        <f ca="1">29691.2860357151*(((RANDBETWEEN(3800,4995))))</f>
        <v>123901736.62703912</v>
      </c>
      <c r="B1441">
        <v>224859826.08901837</v>
      </c>
    </row>
    <row r="1442" spans="1:2" x14ac:dyDescent="0.25">
      <c r="A1442">
        <f ca="1">40276.1119843418*(((RANDBETWEEN(3800,4995))))</f>
        <v>183336861.75272399</v>
      </c>
      <c r="B1442">
        <v>255498493.6635493</v>
      </c>
    </row>
    <row r="1443" spans="1:2" x14ac:dyDescent="0.25">
      <c r="A1443">
        <f ca="1">37908.4119161162*(((RANDBETWEEN(3800,4995))))</f>
        <v>183893706.20507944</v>
      </c>
      <c r="B1443">
        <v>214336202.63333279</v>
      </c>
    </row>
    <row r="1444" spans="1:2" x14ac:dyDescent="0.25">
      <c r="A1444">
        <f ca="1">29972.2433181467*(((RANDBETWEEN(3800,4995))))</f>
        <v>146834020.01560092</v>
      </c>
      <c r="B1444">
        <v>227198268.47046116</v>
      </c>
    </row>
    <row r="1445" spans="1:2" x14ac:dyDescent="0.25">
      <c r="A1445">
        <f ca="1">38653.239833966*(((RANDBETWEEN(3800,4995))))</f>
        <v>160256332.35162312</v>
      </c>
      <c r="B1445">
        <v>246710538.84671342</v>
      </c>
    </row>
    <row r="1446" spans="1:2" x14ac:dyDescent="0.25">
      <c r="A1446">
        <f ca="1">32786.8774680397*(((RANDBETWEEN(3800,4995))))</f>
        <v>125639314.45752801</v>
      </c>
      <c r="B1446">
        <v>219447042.18297684</v>
      </c>
    </row>
    <row r="1447" spans="1:2" x14ac:dyDescent="0.25">
      <c r="A1447">
        <f ca="1">31369.7385001868*(((RANDBETWEEN(3800,4995))))</f>
        <v>154276373.94391847</v>
      </c>
      <c r="B1447">
        <v>250487607.18138668</v>
      </c>
    </row>
    <row r="1448" spans="1:2" x14ac:dyDescent="0.25">
      <c r="A1448">
        <f ca="1">37610.000954262*(((RANDBETWEEN(3800,4995))))</f>
        <v>176654174.48216861</v>
      </c>
      <c r="B1448">
        <v>214779782.4306255</v>
      </c>
    </row>
    <row r="1449" spans="1:2" x14ac:dyDescent="0.25">
      <c r="A1449">
        <f ca="1">30321.779100119*(((RANDBETWEEN(3800,4995))))</f>
        <v>143179440.91076189</v>
      </c>
      <c r="B1449">
        <v>232906581.39964864</v>
      </c>
    </row>
    <row r="1450" spans="1:2" x14ac:dyDescent="0.25">
      <c r="A1450">
        <f ca="1">33331.3008105013*(((RANDBETWEEN(3800,4995))))</f>
        <v>144124544.70460746</v>
      </c>
      <c r="B1450">
        <v>244474979.85349846</v>
      </c>
    </row>
    <row r="1451" spans="1:2" x14ac:dyDescent="0.25">
      <c r="A1451">
        <f ca="1">32275.1977263249*(((RANDBETWEEN(3800,4995))))</f>
        <v>157309313.71810746</v>
      </c>
      <c r="B1451">
        <v>216422645.33639863</v>
      </c>
    </row>
    <row r="1452" spans="1:2" x14ac:dyDescent="0.25">
      <c r="A1452">
        <f ca="1">39447.7010058642*(((RANDBETWEEN(3800,4995))))</f>
        <v>179013667.16461152</v>
      </c>
      <c r="B1452">
        <v>225616988.80026618</v>
      </c>
    </row>
    <row r="1453" spans="1:2" x14ac:dyDescent="0.25">
      <c r="A1453">
        <f ca="1">32788.6272642547*(((RANDBETWEEN(3800,4995))))</f>
        <v>142564951.34497958</v>
      </c>
      <c r="B1453">
        <v>226671191.40222967</v>
      </c>
    </row>
    <row r="1454" spans="1:2" x14ac:dyDescent="0.25">
      <c r="A1454">
        <f ca="1">33027.3032222955*(((RANDBETWEEN(3800,4995))))</f>
        <v>147995345.73910633</v>
      </c>
      <c r="B1454">
        <v>255439410.05582571</v>
      </c>
    </row>
    <row r="1455" spans="1:2" x14ac:dyDescent="0.25">
      <c r="A1455">
        <f ca="1">28285.0434895311*(((RANDBETWEEN(3800,4995))))</f>
        <v>113055318.82765581</v>
      </c>
      <c r="B1455">
        <v>251396284.01250291</v>
      </c>
    </row>
    <row r="1456" spans="1:2" x14ac:dyDescent="0.25">
      <c r="A1456">
        <f ca="1">37141.6459450602*(((RANDBETWEEN(3800,4995))))</f>
        <v>159857644.14753953</v>
      </c>
      <c r="B1456">
        <v>234667751.64925337</v>
      </c>
    </row>
    <row r="1457" spans="1:2" x14ac:dyDescent="0.25">
      <c r="A1457">
        <f ca="1">34648.801965105*(((RANDBETWEEN(3800,4995))))</f>
        <v>145906105.07505712</v>
      </c>
      <c r="B1457">
        <v>207018205.78839719</v>
      </c>
    </row>
    <row r="1458" spans="1:2" x14ac:dyDescent="0.25">
      <c r="A1458">
        <f ca="1">34599.5339426125*(((RANDBETWEEN(3800,4995))))</f>
        <v>138294337.16862223</v>
      </c>
      <c r="B1458">
        <v>213559692.60917771</v>
      </c>
    </row>
    <row r="1459" spans="1:2" x14ac:dyDescent="0.25">
      <c r="A1459">
        <f ca="1">40706.9225276936*(((RANDBETWEEN(3800,4995))))</f>
        <v>172923006.89764234</v>
      </c>
      <c r="B1459">
        <v>262880684.67089611</v>
      </c>
    </row>
    <row r="1460" spans="1:2" x14ac:dyDescent="0.25">
      <c r="A1460">
        <f ca="1">31750.8774339846*(((RANDBETWEEN(3800,4995))))</f>
        <v>134845976.46213269</v>
      </c>
      <c r="B1460">
        <v>220366944.10237339</v>
      </c>
    </row>
    <row r="1461" spans="1:2" x14ac:dyDescent="0.25">
      <c r="A1461">
        <f ca="1">35217.1369024338*(((RANDBETWEEN(3800,4995))))</f>
        <v>148721969.13897789</v>
      </c>
      <c r="B1461">
        <v>211905973.00652453</v>
      </c>
    </row>
    <row r="1462" spans="1:2" x14ac:dyDescent="0.25">
      <c r="A1462">
        <f ca="1">31034.0234288578*(((RANDBETWEEN(3800,4995))))</f>
        <v>154456334.60542521</v>
      </c>
      <c r="B1462">
        <v>227931160.3831808</v>
      </c>
    </row>
    <row r="1463" spans="1:2" x14ac:dyDescent="0.25">
      <c r="A1463">
        <f ca="1">28921.888135693*(((RANDBETWEEN(3800,4995))))</f>
        <v>118203756.81057738</v>
      </c>
      <c r="B1463">
        <v>245462584.2442517</v>
      </c>
    </row>
    <row r="1464" spans="1:2" x14ac:dyDescent="0.25">
      <c r="A1464">
        <f ca="1">37830.8894554259*(((RANDBETWEEN(3800,4995))))</f>
        <v>184879556.76866645</v>
      </c>
      <c r="B1464">
        <v>255834715.43074679</v>
      </c>
    </row>
    <row r="1465" spans="1:2" x14ac:dyDescent="0.25">
      <c r="A1465">
        <f ca="1">31481.0515823145*(((RANDBETWEEN(3800,4995))))</f>
        <v>150983123.38878018</v>
      </c>
      <c r="B1465">
        <v>253561186.49766719</v>
      </c>
    </row>
    <row r="1466" spans="1:2" x14ac:dyDescent="0.25">
      <c r="A1466">
        <f ca="1">32474.3734856709*(((RANDBETWEEN(3800,4995))))</f>
        <v>124993863.54634717</v>
      </c>
      <c r="B1466">
        <v>224445711.85788476</v>
      </c>
    </row>
    <row r="1467" spans="1:2" x14ac:dyDescent="0.25">
      <c r="A1467">
        <f ca="1">41306.7977931775*(((RANDBETWEEN(3800,4995))))</f>
        <v>205046944.24533293</v>
      </c>
      <c r="B1467">
        <v>205981330.49835378</v>
      </c>
    </row>
    <row r="1468" spans="1:2" x14ac:dyDescent="0.25">
      <c r="A1468">
        <f ca="1">32578.3763951402*(((RANDBETWEEN(3800,4995))))</f>
        <v>137154964.62354034</v>
      </c>
      <c r="B1468">
        <v>217771457.83957344</v>
      </c>
    </row>
    <row r="1469" spans="1:2" x14ac:dyDescent="0.25">
      <c r="A1469">
        <f ca="1">30907.2921361619*(((RANDBETWEEN(3800,4995))))</f>
        <v>131139640.53373496</v>
      </c>
      <c r="B1469">
        <v>216009691.51891428</v>
      </c>
    </row>
    <row r="1470" spans="1:2" x14ac:dyDescent="0.25">
      <c r="A1470">
        <f ca="1">37704.5258156363*(((RANDBETWEEN(3800,4995))))</f>
        <v>153947578.90524313</v>
      </c>
      <c r="B1470">
        <v>213902215.91336372</v>
      </c>
    </row>
    <row r="1471" spans="1:2" x14ac:dyDescent="0.25">
      <c r="A1471">
        <f ca="1">30720.5563063189*(((RANDBETWEEN(3800,4995))))</f>
        <v>149148300.86717847</v>
      </c>
      <c r="B1471">
        <v>250197544.1493746</v>
      </c>
    </row>
    <row r="1472" spans="1:2" x14ac:dyDescent="0.25">
      <c r="A1472">
        <f ca="1">37847.2536875755*(((RANDBETWEEN(3800,4995))))</f>
        <v>186473418.91868424</v>
      </c>
      <c r="B1472">
        <v>209150611.86048502</v>
      </c>
    </row>
    <row r="1473" spans="1:2" x14ac:dyDescent="0.25">
      <c r="A1473">
        <f ca="1">32216.1650267708*(((RANDBETWEEN(3800,4995))))</f>
        <v>147775548.97779769</v>
      </c>
      <c r="B1473">
        <v>224979372.39711785</v>
      </c>
    </row>
    <row r="1474" spans="1:2" x14ac:dyDescent="0.25">
      <c r="A1474">
        <f ca="1">31869.7973419276*(((RANDBETWEEN(3800,4995))))</f>
        <v>156863142.51696751</v>
      </c>
      <c r="B1474">
        <v>221735098.11400577</v>
      </c>
    </row>
    <row r="1475" spans="1:2" x14ac:dyDescent="0.25">
      <c r="A1475">
        <f ca="1">32047.2906556738*(((RANDBETWEEN(3800,4995))))</f>
        <v>131425938.97891815</v>
      </c>
      <c r="B1475">
        <v>266628607.7419613</v>
      </c>
    </row>
    <row r="1476" spans="1:2" x14ac:dyDescent="0.25">
      <c r="A1476">
        <f ca="1">32623.1487283405*(((RANDBETWEEN(3800,4995))))</f>
        <v>144390056.27163509</v>
      </c>
      <c r="B1476">
        <v>224826919.65767995</v>
      </c>
    </row>
    <row r="1477" spans="1:2" x14ac:dyDescent="0.25">
      <c r="A1477">
        <f ca="1">34604.5864144224*(((RANDBETWEEN(3800,4995))))</f>
        <v>162157091.93798333</v>
      </c>
      <c r="B1477">
        <v>213699323.44729349</v>
      </c>
    </row>
    <row r="1478" spans="1:2" x14ac:dyDescent="0.25">
      <c r="A1478">
        <f ca="1">33022.1379799642*(((RANDBETWEEN(3800,4995))))</f>
        <v>130569533.57277828</v>
      </c>
      <c r="B1478">
        <v>236224680.0081273</v>
      </c>
    </row>
    <row r="1479" spans="1:2" x14ac:dyDescent="0.25">
      <c r="A1479">
        <f ca="1">38856.4442950363*(((RANDBETWEEN(3800,4995))))</f>
        <v>190396577.04567769</v>
      </c>
      <c r="B1479">
        <v>232755044.00344661</v>
      </c>
    </row>
    <row r="1480" spans="1:2" x14ac:dyDescent="0.25">
      <c r="A1480">
        <f ca="1">37544.0527822421*(((RANDBETWEEN(3800,4995))))</f>
        <v>157947830.0548926</v>
      </c>
      <c r="B1480">
        <v>217733984.64991322</v>
      </c>
    </row>
    <row r="1481" spans="1:2" x14ac:dyDescent="0.25">
      <c r="A1481">
        <f ca="1">31168.6921314582*(((RANDBETWEEN(3800,4995))))</f>
        <v>132342266.79017168</v>
      </c>
      <c r="B1481">
        <v>229638052.81578994</v>
      </c>
    </row>
    <row r="1482" spans="1:2" x14ac:dyDescent="0.25">
      <c r="A1482">
        <f ca="1">37324.8906199341*(((RANDBETWEEN(3800,4995))))</f>
        <v>170574750.13309878</v>
      </c>
      <c r="B1482">
        <v>246595970.0648908</v>
      </c>
    </row>
    <row r="1483" spans="1:2" x14ac:dyDescent="0.25">
      <c r="A1483">
        <f ca="1">37577.700135338*(((RANDBETWEEN(3800,4995))))</f>
        <v>187099368.9738479</v>
      </c>
      <c r="B1483">
        <v>259327810.60249931</v>
      </c>
    </row>
    <row r="1484" spans="1:2" x14ac:dyDescent="0.25">
      <c r="A1484">
        <f ca="1">33070.854082772*(((RANDBETWEEN(3800,4995))))</f>
        <v>142535381.09674719</v>
      </c>
      <c r="B1484">
        <v>260274807.70116842</v>
      </c>
    </row>
    <row r="1485" spans="1:2" x14ac:dyDescent="0.25">
      <c r="A1485">
        <f ca="1">35749.0163457555*(((RANDBETWEEN(3800,4995))))</f>
        <v>176921881.89514416</v>
      </c>
      <c r="B1485">
        <v>265772443.44260836</v>
      </c>
    </row>
    <row r="1486" spans="1:2" x14ac:dyDescent="0.25">
      <c r="A1486">
        <f ca="1">31239.5884606922*(((RANDBETWEEN(3800,4995))))</f>
        <v>152511670.86509916</v>
      </c>
      <c r="B1486">
        <v>214667800.39302269</v>
      </c>
    </row>
    <row r="1487" spans="1:2" x14ac:dyDescent="0.25">
      <c r="A1487">
        <f ca="1">31169.2072886069*(((RANDBETWEEN(3800,4995))))</f>
        <v>119097541.04976712</v>
      </c>
      <c r="B1487">
        <v>241605917.67928481</v>
      </c>
    </row>
    <row r="1488" spans="1:2" x14ac:dyDescent="0.25">
      <c r="A1488">
        <f ca="1">35668.8321019289*(((RANDBETWEEN(3800,4995))))</f>
        <v>135969587.9725529</v>
      </c>
      <c r="B1488">
        <v>259637319.91845745</v>
      </c>
    </row>
    <row r="1489" spans="1:2" x14ac:dyDescent="0.25">
      <c r="A1489">
        <f ca="1">35301.8810669855*(((RANDBETWEEN(3800,4995))))</f>
        <v>166942595.56577447</v>
      </c>
      <c r="B1489">
        <v>252233712.48052219</v>
      </c>
    </row>
    <row r="1490" spans="1:2" x14ac:dyDescent="0.25">
      <c r="A1490">
        <f ca="1">40443.8600918938*(((RANDBETWEEN(3800,4995))))</f>
        <v>162584317.56941301</v>
      </c>
      <c r="B1490">
        <v>236842102.88356468</v>
      </c>
    </row>
    <row r="1491" spans="1:2" x14ac:dyDescent="0.25">
      <c r="A1491">
        <f ca="1">33095.1581632584*(((RANDBETWEEN(3800,4995))))</f>
        <v>153396058.08670288</v>
      </c>
      <c r="B1491">
        <v>246921412.00347257</v>
      </c>
    </row>
    <row r="1492" spans="1:2" x14ac:dyDescent="0.25">
      <c r="A1492">
        <f ca="1">32650.1460126429*(((RANDBETWEEN(3800,4995))))</f>
        <v>162336525.97486049</v>
      </c>
      <c r="B1492">
        <v>219625249.53069508</v>
      </c>
    </row>
    <row r="1493" spans="1:2" x14ac:dyDescent="0.25">
      <c r="A1493">
        <f ca="1">28892.5110455229*(((RANDBETWEEN(3800,4995))))</f>
        <v>118488187.79768933</v>
      </c>
      <c r="B1493">
        <v>217251827.94670489</v>
      </c>
    </row>
    <row r="1494" spans="1:2" x14ac:dyDescent="0.25">
      <c r="A1494">
        <f ca="1">30496.0862356145*(((RANDBETWEEN(3800,4995))))</f>
        <v>141654320.56442949</v>
      </c>
      <c r="B1494">
        <v>204842151.4745124</v>
      </c>
    </row>
    <row r="1495" spans="1:2" x14ac:dyDescent="0.25">
      <c r="A1495">
        <f ca="1">31929.805574938*(((RANDBETWEEN(3800,4995))))</f>
        <v>144833598.08791864</v>
      </c>
      <c r="B1495">
        <v>264356888.16213426</v>
      </c>
    </row>
    <row r="1496" spans="1:2" x14ac:dyDescent="0.25">
      <c r="A1496">
        <f ca="1">27966.6217897196*(((RANDBETWEEN(3800,4995))))</f>
        <v>111419021.2102429</v>
      </c>
      <c r="B1496">
        <v>254217543.97127217</v>
      </c>
    </row>
    <row r="1497" spans="1:2" x14ac:dyDescent="0.25">
      <c r="A1497">
        <f ca="1">38182.4827389923*(((RANDBETWEEN(3800,4995))))</f>
        <v>151660821.43927756</v>
      </c>
      <c r="B1497">
        <v>238397637.7552931</v>
      </c>
    </row>
    <row r="1498" spans="1:2" x14ac:dyDescent="0.25">
      <c r="A1498">
        <f ca="1">31638.608521532*(((RANDBETWEEN(3800,4995))))</f>
        <v>150093558.82614768</v>
      </c>
      <c r="B1498">
        <v>212869189.26901352</v>
      </c>
    </row>
    <row r="1499" spans="1:2" x14ac:dyDescent="0.25">
      <c r="A1499">
        <f ca="1">39130.1446907799*(((RANDBETWEEN(3800,4995))))</f>
        <v>182698645.56125131</v>
      </c>
      <c r="B1499">
        <v>248850928.93556774</v>
      </c>
    </row>
    <row r="1500" spans="1:2" x14ac:dyDescent="0.25">
      <c r="A1500">
        <f ca="1">40097.1604463246*(((RANDBETWEEN(3800,4995))))</f>
        <v>174342453.62061942</v>
      </c>
      <c r="B1500">
        <v>205675762.13479334</v>
      </c>
    </row>
    <row r="1501" spans="1:2" x14ac:dyDescent="0.25">
      <c r="A1501">
        <f ca="1">33356.6888336214*(((RANDBETWEEN(3800,4995))))</f>
        <v>156776437.51802048</v>
      </c>
      <c r="B1501">
        <v>209868178.00422239</v>
      </c>
    </row>
    <row r="1502" spans="1:2" x14ac:dyDescent="0.25">
      <c r="A1502">
        <f ca="1">30170.2616549482*(((RANDBETWEEN(3800,4995))))</f>
        <v>149976370.68674761</v>
      </c>
      <c r="B1502">
        <v>220097074.0858492</v>
      </c>
    </row>
    <row r="1503" spans="1:2" x14ac:dyDescent="0.25">
      <c r="A1503">
        <f ca="1">39286.556880301*(((RANDBETWEEN(3800,4995))))</f>
        <v>173921587.30909237</v>
      </c>
      <c r="B1503">
        <v>250929341.95321268</v>
      </c>
    </row>
    <row r="1504" spans="1:2" x14ac:dyDescent="0.25">
      <c r="A1504">
        <f ca="1">31284.150578022*(((RANDBETWEEN(3800,4995))))</f>
        <v>123572394.78318688</v>
      </c>
      <c r="B1504">
        <v>237786831.30292046</v>
      </c>
    </row>
    <row r="1505" spans="1:2" x14ac:dyDescent="0.25">
      <c r="A1505">
        <f ca="1">30539.0857920875*(((RANDBETWEEN(3800,4995))))</f>
        <v>149244512.26593173</v>
      </c>
      <c r="B1505">
        <v>249667475.165452</v>
      </c>
    </row>
    <row r="1506" spans="1:2" x14ac:dyDescent="0.25">
      <c r="A1506">
        <f ca="1">33883.3111195013*(((RANDBETWEEN(3800,4995))))</f>
        <v>155693814.59410855</v>
      </c>
      <c r="B1506">
        <v>264712378.98904034</v>
      </c>
    </row>
    <row r="1507" spans="1:2" x14ac:dyDescent="0.25">
      <c r="A1507">
        <f ca="1">31642.3625195615*(((RANDBETWEEN(3800,4995))))</f>
        <v>153718597.12002966</v>
      </c>
      <c r="B1507">
        <v>238959314.6903137</v>
      </c>
    </row>
    <row r="1508" spans="1:2" x14ac:dyDescent="0.25">
      <c r="A1508">
        <f ca="1">39005.7390493431*(((RANDBETWEEN(3800,4995))))</f>
        <v>169713970.60369194</v>
      </c>
      <c r="B1508">
        <v>266564010.5827699</v>
      </c>
    </row>
    <row r="1509" spans="1:2" x14ac:dyDescent="0.25">
      <c r="A1509">
        <f ca="1">34303.5430098476*(((RANDBETWEEN(3800,4995))))</f>
        <v>151861784.90459532</v>
      </c>
      <c r="B1509">
        <v>221353576.32432607</v>
      </c>
    </row>
    <row r="1510" spans="1:2" x14ac:dyDescent="0.25">
      <c r="A1510">
        <f ca="1">36678.3524114778*(((RANDBETWEEN(3800,4995))))</f>
        <v>160284400.03815794</v>
      </c>
      <c r="B1510">
        <v>253573853.40034586</v>
      </c>
    </row>
    <row r="1511" spans="1:2" x14ac:dyDescent="0.25">
      <c r="A1511">
        <f ca="1">28418.3821266369*(((RANDBETWEEN(3800,4995))))</f>
        <v>121261236.53435954</v>
      </c>
      <c r="B1511">
        <v>254747797.4030661</v>
      </c>
    </row>
    <row r="1512" spans="1:2" x14ac:dyDescent="0.25">
      <c r="A1512">
        <f ca="1">36006.1395549579*(((RANDBETWEEN(3800,4995))))</f>
        <v>149245448.45530039</v>
      </c>
      <c r="B1512">
        <v>231871206.91762328</v>
      </c>
    </row>
    <row r="1513" spans="1:2" x14ac:dyDescent="0.25">
      <c r="A1513">
        <f ca="1">39412.6792837465*(((RANDBETWEEN(3800,4995))))</f>
        <v>190363240.94049546</v>
      </c>
      <c r="B1513">
        <v>263895910.2513735</v>
      </c>
    </row>
    <row r="1514" spans="1:2" x14ac:dyDescent="0.25">
      <c r="A1514">
        <f ca="1">39860.476880434*(((RANDBETWEEN(3800,4995))))</f>
        <v>155535580.78745365</v>
      </c>
      <c r="B1514">
        <v>219345198.93365046</v>
      </c>
    </row>
    <row r="1515" spans="1:2" x14ac:dyDescent="0.25">
      <c r="A1515">
        <f ca="1">29057.5334751664*(((RANDBETWEEN(3800,4995))))</f>
        <v>133228790.98363814</v>
      </c>
      <c r="B1515">
        <v>234074626.82400608</v>
      </c>
    </row>
    <row r="1516" spans="1:2" x14ac:dyDescent="0.25">
      <c r="A1516">
        <f ca="1">29439.8719610048*(((RANDBETWEEN(3800,4995))))</f>
        <v>117052930.91695501</v>
      </c>
      <c r="B1516">
        <v>229543511.45656589</v>
      </c>
    </row>
    <row r="1517" spans="1:2" x14ac:dyDescent="0.25">
      <c r="A1517">
        <f ca="1">40794.6321146227*(((RANDBETWEEN(3800,4995))))</f>
        <v>170562356.87123752</v>
      </c>
      <c r="B1517">
        <v>205367870.32091093</v>
      </c>
    </row>
    <row r="1518" spans="1:2" x14ac:dyDescent="0.25">
      <c r="A1518">
        <f ca="1">31571.8960696812*(((RANDBETWEEN(3800,4995))))</f>
        <v>130960224.8970378</v>
      </c>
      <c r="B1518">
        <v>243394814.53037691</v>
      </c>
    </row>
    <row r="1519" spans="1:2" x14ac:dyDescent="0.25">
      <c r="A1519">
        <f ca="1">33946.8190534158*(((RANDBETWEEN(3800,4995))))</f>
        <v>168783584.33358318</v>
      </c>
      <c r="B1519">
        <v>227300902.32979459</v>
      </c>
    </row>
    <row r="1520" spans="1:2" x14ac:dyDescent="0.25">
      <c r="A1520">
        <f ca="1">35958.3194930191*(((RANDBETWEEN(3800,4995))))</f>
        <v>147896568.0747875</v>
      </c>
      <c r="B1520">
        <v>255770437.32614601</v>
      </c>
    </row>
    <row r="1521" spans="1:2" x14ac:dyDescent="0.25">
      <c r="A1521">
        <f ca="1">32926.427872407*(((RANDBETWEEN(3800,4995))))</f>
        <v>153667638.88052356</v>
      </c>
      <c r="B1521">
        <v>229171869.36351877</v>
      </c>
    </row>
    <row r="1522" spans="1:2" x14ac:dyDescent="0.25">
      <c r="A1522">
        <f ca="1">40802.8987220818*(((RANDBETWEEN(3800,4995))))</f>
        <v>171004948.54424492</v>
      </c>
      <c r="B1522">
        <v>257999661.22329295</v>
      </c>
    </row>
    <row r="1523" spans="1:2" x14ac:dyDescent="0.25">
      <c r="A1523">
        <f ca="1">31720.2434191265*(((RANDBETWEEN(3800,4995))))</f>
        <v>143914744.39257705</v>
      </c>
      <c r="B1523">
        <v>246039610.95882502</v>
      </c>
    </row>
    <row r="1524" spans="1:2" x14ac:dyDescent="0.25">
      <c r="A1524">
        <f ca="1">31767.2075870709*(((RANDBETWEEN(3800,4995))))</f>
        <v>157946556.12291658</v>
      </c>
      <c r="B1524">
        <v>238871384.7547501</v>
      </c>
    </row>
    <row r="1525" spans="1:2" x14ac:dyDescent="0.25">
      <c r="A1525">
        <f ca="1">40504.859100307*(((RANDBETWEEN(3800,4995))))</f>
        <v>159467630.27790853</v>
      </c>
      <c r="B1525">
        <v>239983128.82954326</v>
      </c>
    </row>
    <row r="1526" spans="1:2" x14ac:dyDescent="0.25">
      <c r="A1526">
        <f ca="1">35076.068543523*(((RANDBETWEEN(3800,4995))))</f>
        <v>145881369.07251209</v>
      </c>
      <c r="B1526">
        <v>257170909.03638175</v>
      </c>
    </row>
    <row r="1527" spans="1:2" x14ac:dyDescent="0.25">
      <c r="A1527">
        <f ca="1">30246.9069478846*(((RANDBETWEEN(3800,4995))))</f>
        <v>121985775.72081847</v>
      </c>
      <c r="B1527">
        <v>244216304.65687037</v>
      </c>
    </row>
    <row r="1528" spans="1:2" x14ac:dyDescent="0.25">
      <c r="A1528">
        <f ca="1">30842.5101010713*(((RANDBETWEEN(3800,4995))))</f>
        <v>127873046.87904149</v>
      </c>
      <c r="B1528">
        <v>235670406.92492348</v>
      </c>
    </row>
    <row r="1529" spans="1:2" x14ac:dyDescent="0.25">
      <c r="A1529">
        <f ca="1">29554.0423257236*(((RANDBETWEEN(3800,4995))))</f>
        <v>130421988.78341807</v>
      </c>
      <c r="B1529">
        <v>209505671.1294966</v>
      </c>
    </row>
    <row r="1530" spans="1:2" x14ac:dyDescent="0.25">
      <c r="A1530">
        <f ca="1">39438.8890756964*(((RANDBETWEEN(3800,4995))))</f>
        <v>168640689.68767762</v>
      </c>
      <c r="B1530">
        <v>221571995.39042184</v>
      </c>
    </row>
    <row r="1531" spans="1:2" x14ac:dyDescent="0.25">
      <c r="A1531">
        <f ca="1">33150.8653767738*(((RANDBETWEEN(3800,4995))))</f>
        <v>148515876.88794646</v>
      </c>
      <c r="B1531">
        <v>220319356.249286</v>
      </c>
    </row>
    <row r="1532" spans="1:2" x14ac:dyDescent="0.25">
      <c r="A1532">
        <f ca="1">31786.7129745736*(((RANDBETWEEN(3800,4995))))</f>
        <v>136460358.79984456</v>
      </c>
      <c r="B1532">
        <v>230105703.95486826</v>
      </c>
    </row>
    <row r="1533" spans="1:2" x14ac:dyDescent="0.25">
      <c r="A1533">
        <f ca="1">34681.8781934526*(((RANDBETWEEN(3800,4995))))</f>
        <v>156137815.62692347</v>
      </c>
      <c r="B1533">
        <v>261805332.41276979</v>
      </c>
    </row>
    <row r="1534" spans="1:2" x14ac:dyDescent="0.25">
      <c r="A1534">
        <f ca="1">38796.6290091642*(((RANDBETWEEN(3800,4995))))</f>
        <v>161587959.82316905</v>
      </c>
      <c r="B1534">
        <v>262511833.99206156</v>
      </c>
    </row>
    <row r="1535" spans="1:2" x14ac:dyDescent="0.25">
      <c r="A1535">
        <f ca="1">32611.9737624707*(((RANDBETWEEN(3800,4995))))</f>
        <v>158592028.40689501</v>
      </c>
      <c r="B1535">
        <v>219145620.50603211</v>
      </c>
    </row>
    <row r="1536" spans="1:2" x14ac:dyDescent="0.25">
      <c r="A1536">
        <f ca="1">29976.9768926831*(((RANDBETWEEN(3800,4995))))</f>
        <v>147127002.5892891</v>
      </c>
      <c r="B1536">
        <v>264914251.69196603</v>
      </c>
    </row>
    <row r="1537" spans="1:2" x14ac:dyDescent="0.25">
      <c r="A1537">
        <f ca="1">40345.3436382439*(((RANDBETWEEN(3800,4995))))</f>
        <v>156217170.5672805</v>
      </c>
      <c r="B1537">
        <v>225757205.55767211</v>
      </c>
    </row>
    <row r="1538" spans="1:2" x14ac:dyDescent="0.25">
      <c r="A1538">
        <f ca="1">36222.0245791012*(((RANDBETWEEN(3800,4995))))</f>
        <v>173068833.43894538</v>
      </c>
      <c r="B1538">
        <v>263968902.16619521</v>
      </c>
    </row>
    <row r="1539" spans="1:2" x14ac:dyDescent="0.25">
      <c r="A1539">
        <f ca="1">32315.4064966132*(((RANDBETWEEN(3800,4995))))</f>
        <v>135207660.78182966</v>
      </c>
      <c r="B1539">
        <v>254613923.16413301</v>
      </c>
    </row>
    <row r="1540" spans="1:2" x14ac:dyDescent="0.25">
      <c r="A1540">
        <f ca="1">32980.2525988706*(((RANDBETWEEN(3800,4995))))</f>
        <v>155930634.28746018</v>
      </c>
      <c r="B1540">
        <v>224696604.82270357</v>
      </c>
    </row>
    <row r="1541" spans="1:2" x14ac:dyDescent="0.25">
      <c r="A1541">
        <f ca="1">34101.0406699491*(((RANDBETWEEN(3800,4995))))</f>
        <v>152568055.95735216</v>
      </c>
      <c r="B1541">
        <v>230099542.02846462</v>
      </c>
    </row>
    <row r="1542" spans="1:2" x14ac:dyDescent="0.25">
      <c r="A1542">
        <f ca="1">31190.0255334942*(((RANDBETWEEN(3800,4995))))</f>
        <v>154671336.62059775</v>
      </c>
      <c r="B1542">
        <v>208370670.97012362</v>
      </c>
    </row>
    <row r="1543" spans="1:2" x14ac:dyDescent="0.25">
      <c r="A1543">
        <f ca="1">36497.9847634883*(((RANDBETWEEN(3800,4995))))</f>
        <v>174241379.26089311</v>
      </c>
      <c r="B1543">
        <v>237922887.92667285</v>
      </c>
    </row>
    <row r="1544" spans="1:2" x14ac:dyDescent="0.25">
      <c r="A1544">
        <f ca="1">39096.609152996*(((RANDBETWEEN(3800,4995))))</f>
        <v>185591603.6492722</v>
      </c>
      <c r="B1544">
        <v>212615028.32146382</v>
      </c>
    </row>
    <row r="1545" spans="1:2" x14ac:dyDescent="0.25">
      <c r="A1545">
        <f ca="1">32487.8532979131*(((RANDBETWEEN(3800,4995))))</f>
        <v>134597176.2132538</v>
      </c>
      <c r="B1545">
        <v>235897639.22105953</v>
      </c>
    </row>
    <row r="1546" spans="1:2" x14ac:dyDescent="0.25">
      <c r="A1546">
        <f ca="1">36603.4763533151*(((RANDBETWEEN(3800,4995))))</f>
        <v>175586876.06685269</v>
      </c>
      <c r="B1546">
        <v>223155041.17794678</v>
      </c>
    </row>
    <row r="1547" spans="1:2" x14ac:dyDescent="0.25">
      <c r="A1547">
        <f ca="1">39430.0670133337*(((RANDBETWEEN(3800,4995))))</f>
        <v>171678511.77605486</v>
      </c>
      <c r="B1547">
        <v>251445328.49907798</v>
      </c>
    </row>
    <row r="1548" spans="1:2" x14ac:dyDescent="0.25">
      <c r="A1548">
        <f ca="1">31120.7802158564*(((RANDBETWEEN(3800,4995))))</f>
        <v>141288342.17998785</v>
      </c>
      <c r="B1548">
        <v>245348319.53220615</v>
      </c>
    </row>
    <row r="1549" spans="1:2" x14ac:dyDescent="0.25">
      <c r="A1549">
        <f ca="1">41607.1882007067*(((RANDBETWEEN(3800,4995))))</f>
        <v>196677178.62474048</v>
      </c>
      <c r="B1549">
        <v>265142243.5231936</v>
      </c>
    </row>
    <row r="1550" spans="1:2" x14ac:dyDescent="0.25">
      <c r="A1550">
        <f ca="1">34242.725501531*(((RANDBETWEEN(3800,4995))))</f>
        <v>154092264.7568897</v>
      </c>
      <c r="B1550">
        <v>221126453.30216205</v>
      </c>
    </row>
    <row r="1551" spans="1:2" x14ac:dyDescent="0.25">
      <c r="A1551">
        <f ca="1">33676.8366603989*(((RANDBETWEEN(3800,4995))))</f>
        <v>165487975.3492004</v>
      </c>
      <c r="B1551">
        <v>265843450.77229097</v>
      </c>
    </row>
    <row r="1552" spans="1:2" x14ac:dyDescent="0.25">
      <c r="A1552">
        <f ca="1">33397.6817710063*(((RANDBETWEEN(3800,4995))))</f>
        <v>129282426.13556537</v>
      </c>
      <c r="B1552">
        <v>227526202.49942398</v>
      </c>
    </row>
    <row r="1553" spans="1:2" x14ac:dyDescent="0.25">
      <c r="A1553">
        <f ca="1">37159.4389868495*(((RANDBETWEEN(3800,4995))))</f>
        <v>146854102.87602925</v>
      </c>
      <c r="B1553">
        <v>266892712.47664773</v>
      </c>
    </row>
    <row r="1554" spans="1:2" x14ac:dyDescent="0.25">
      <c r="A1554">
        <f ca="1">40857.2602739084*(((RANDBETWEEN(3800,4995))))</f>
        <v>190599119.17778283</v>
      </c>
      <c r="B1554">
        <v>233836151.91121033</v>
      </c>
    </row>
    <row r="1555" spans="1:2" x14ac:dyDescent="0.25">
      <c r="A1555">
        <f ca="1">31303.5001155558*(((RANDBETWEEN(3800,4995))))</f>
        <v>151039388.05755657</v>
      </c>
      <c r="B1555">
        <v>232687856.45112813</v>
      </c>
    </row>
    <row r="1556" spans="1:2" x14ac:dyDescent="0.25">
      <c r="A1556">
        <f ca="1">35150.3854130763*(((RANDBETWEEN(3800,4995))))</f>
        <v>175224671.28418544</v>
      </c>
      <c r="B1556">
        <v>263024194.06526932</v>
      </c>
    </row>
    <row r="1557" spans="1:2" x14ac:dyDescent="0.25">
      <c r="A1557">
        <f ca="1">37768.8026168901*(((RANDBETWEEN(3800,4995))))</f>
        <v>150168759.20475495</v>
      </c>
      <c r="B1557">
        <v>231850838.73417777</v>
      </c>
    </row>
    <row r="1558" spans="1:2" x14ac:dyDescent="0.25">
      <c r="A1558">
        <f ca="1">33294.2971183303*(((RANDBETWEEN(3800,4995))))</f>
        <v>148159622.17656979</v>
      </c>
      <c r="B1558">
        <v>232964477.18899786</v>
      </c>
    </row>
    <row r="1559" spans="1:2" x14ac:dyDescent="0.25">
      <c r="A1559">
        <f ca="1">33310.9124804762*(((RANDBETWEEN(3800,4995))))</f>
        <v>161024950.93062186</v>
      </c>
      <c r="B1559">
        <v>244799537.51068971</v>
      </c>
    </row>
    <row r="1560" spans="1:2" x14ac:dyDescent="0.25">
      <c r="A1560">
        <f ca="1">31574.0453969734*(((RANDBETWEEN(3800,4995))))</f>
        <v>136873486.79587978</v>
      </c>
      <c r="B1560">
        <v>223497535.05066454</v>
      </c>
    </row>
    <row r="1561" spans="1:2" x14ac:dyDescent="0.25">
      <c r="A1561">
        <f ca="1">38665.2950890416*(((RANDBETWEEN(3800,4995))))</f>
        <v>162084917.01326254</v>
      </c>
      <c r="B1561">
        <v>267261885.47686997</v>
      </c>
    </row>
    <row r="1562" spans="1:2" x14ac:dyDescent="0.25">
      <c r="A1562">
        <f ca="1">37286.3614758778*(((RANDBETWEEN(3800,4995))))</f>
        <v>161636376.99793023</v>
      </c>
      <c r="B1562">
        <v>266008951.14868203</v>
      </c>
    </row>
    <row r="1563" spans="1:2" x14ac:dyDescent="0.25">
      <c r="A1563">
        <f ca="1">39578.6949734129*(((RANDBETWEEN(3800,4995))))</f>
        <v>176560558.27639508</v>
      </c>
      <c r="B1563">
        <v>232075781.29150555</v>
      </c>
    </row>
    <row r="1564" spans="1:2" x14ac:dyDescent="0.25">
      <c r="A1564">
        <f ca="1">40807.2869211181*(((RANDBETWEEN(3800,4995))))</f>
        <v>160576674.03459981</v>
      </c>
      <c r="B1564">
        <v>260934587.64165306</v>
      </c>
    </row>
    <row r="1565" spans="1:2" x14ac:dyDescent="0.25">
      <c r="A1565">
        <f ca="1">40115.123139881*(((RANDBETWEEN(3800,4995))))</f>
        <v>189022460.23511946</v>
      </c>
      <c r="B1565">
        <v>253729956.43182734</v>
      </c>
    </row>
    <row r="1566" spans="1:2" x14ac:dyDescent="0.25">
      <c r="A1566">
        <f ca="1">30791.28456268*(((RANDBETWEEN(3800,4995))))</f>
        <v>150569381.51150519</v>
      </c>
      <c r="B1566">
        <v>244259381.82867798</v>
      </c>
    </row>
    <row r="1567" spans="1:2" x14ac:dyDescent="0.25">
      <c r="A1567">
        <f ca="1">39045.8388772585*(((RANDBETWEEN(3800,4995))))</f>
        <v>163055423.15143147</v>
      </c>
      <c r="B1567">
        <v>220763506.84245837</v>
      </c>
    </row>
    <row r="1568" spans="1:2" x14ac:dyDescent="0.25">
      <c r="A1568">
        <f ca="1">37137.7590637971*(((RANDBETWEEN(3800,4995))))</f>
        <v>162069180.55441061</v>
      </c>
      <c r="B1568">
        <v>218090476.91083783</v>
      </c>
    </row>
    <row r="1569" spans="1:2" x14ac:dyDescent="0.25">
      <c r="A1569">
        <f ca="1">33737.1767404009*(((RANDBETWEEN(3800,4995))))</f>
        <v>148679737.89494663</v>
      </c>
      <c r="B1569">
        <v>267719511.04335725</v>
      </c>
    </row>
    <row r="1570" spans="1:2" x14ac:dyDescent="0.25">
      <c r="A1570">
        <f ca="1">36549.4996306267*(((RANDBETWEEN(3800,4995))))</f>
        <v>140276979.58234525</v>
      </c>
      <c r="B1570">
        <v>239410352.58689404</v>
      </c>
    </row>
    <row r="1571" spans="1:2" x14ac:dyDescent="0.25">
      <c r="A1571">
        <f ca="1">34609.2654663259*(((RANDBETWEEN(3800,4995))))</f>
        <v>133834029.55828206</v>
      </c>
      <c r="B1571">
        <v>224365173.49318776</v>
      </c>
    </row>
    <row r="1572" spans="1:2" x14ac:dyDescent="0.25">
      <c r="A1572">
        <f ca="1">29518.467081713*(((RANDBETWEEN(3800,4995))))</f>
        <v>132774064.93354519</v>
      </c>
      <c r="B1572">
        <v>214457299.08463189</v>
      </c>
    </row>
    <row r="1573" spans="1:2" x14ac:dyDescent="0.25">
      <c r="A1573">
        <f ca="1">36744.227697274*(((RANDBETWEEN(3800,4995))))</f>
        <v>156677386.90117624</v>
      </c>
      <c r="B1573">
        <v>215758215.51113528</v>
      </c>
    </row>
    <row r="1574" spans="1:2" x14ac:dyDescent="0.25">
      <c r="A1574">
        <f ca="1">30439.5391407256*(((RANDBETWEEN(3800,4995))))</f>
        <v>147966599.76306731</v>
      </c>
      <c r="B1574">
        <v>247465819.65927863</v>
      </c>
    </row>
    <row r="1575" spans="1:2" x14ac:dyDescent="0.25">
      <c r="A1575">
        <f ca="1">33233.4463931275*(((RANDBETWEEN(3800,4995))))</f>
        <v>162644486.64796618</v>
      </c>
      <c r="B1575">
        <v>215018675.67210823</v>
      </c>
    </row>
    <row r="1576" spans="1:2" x14ac:dyDescent="0.25">
      <c r="A1576">
        <f ca="1">29729.3927673825*(((RANDBETWEEN(3800,4995))))</f>
        <v>129947175.78622873</v>
      </c>
      <c r="B1576">
        <v>257542756.56370944</v>
      </c>
    </row>
    <row r="1577" spans="1:2" x14ac:dyDescent="0.25">
      <c r="A1577">
        <f ca="1">28622.4476259301*(((RANDBETWEEN(3800,4995))))</f>
        <v>140994177.00533181</v>
      </c>
      <c r="B1577">
        <v>253242720.8526324</v>
      </c>
    </row>
    <row r="1578" spans="1:2" x14ac:dyDescent="0.25">
      <c r="A1578">
        <f ca="1">36660.4926531842*(((RANDBETWEEN(3800,4995))))</f>
        <v>145432174.35518155</v>
      </c>
      <c r="B1578">
        <v>261084856.42781094</v>
      </c>
    </row>
    <row r="1579" spans="1:2" x14ac:dyDescent="0.25">
      <c r="A1579">
        <f ca="1">29730.6754359193*(((RANDBETWEEN(3800,4995))))</f>
        <v>117614552.02449681</v>
      </c>
      <c r="B1579">
        <v>239692996.95282871</v>
      </c>
    </row>
    <row r="1580" spans="1:2" x14ac:dyDescent="0.25">
      <c r="A1580">
        <f ca="1">39184.3788488343*(((RANDBETWEEN(3800,4995))))</f>
        <v>193414093.99784631</v>
      </c>
      <c r="B1580">
        <v>257171855.6982913</v>
      </c>
    </row>
    <row r="1581" spans="1:2" x14ac:dyDescent="0.25">
      <c r="A1581">
        <f ca="1">38849.0774737802*(((RANDBETWEEN(3800,4995))))</f>
        <v>165069730.18609187</v>
      </c>
      <c r="B1581">
        <v>216060078.70468536</v>
      </c>
    </row>
    <row r="1582" spans="1:2" x14ac:dyDescent="0.25">
      <c r="A1582">
        <f ca="1">34088.6723392116*(((RANDBETWEEN(3800,4995))))</f>
        <v>161239420.16447103</v>
      </c>
      <c r="B1582">
        <v>223239855.02266026</v>
      </c>
    </row>
    <row r="1583" spans="1:2" x14ac:dyDescent="0.25">
      <c r="A1583">
        <f ca="1">33080.6529348257*(((RANDBETWEEN(3800,4995))))</f>
        <v>134803660.70941493</v>
      </c>
      <c r="B1583">
        <v>265759472.19705695</v>
      </c>
    </row>
    <row r="1584" spans="1:2" x14ac:dyDescent="0.25">
      <c r="A1584">
        <f ca="1">37024.8391164431*(((RANDBETWEEN(3800,4995))))</f>
        <v>144619021.58882663</v>
      </c>
      <c r="B1584">
        <v>231793317.40569723</v>
      </c>
    </row>
    <row r="1585" spans="1:2" x14ac:dyDescent="0.25">
      <c r="A1585">
        <f ca="1">32120.4968955086*(((RANDBETWEEN(3800,4995))))</f>
        <v>151962070.81265125</v>
      </c>
      <c r="B1585">
        <v>224962498.70086661</v>
      </c>
    </row>
    <row r="1586" spans="1:2" x14ac:dyDescent="0.25">
      <c r="A1586">
        <f ca="1">35507.6134194416*(((RANDBETWEEN(3800,4995))))</f>
        <v>156375529.49922091</v>
      </c>
      <c r="B1586">
        <v>243609191.71832436</v>
      </c>
    </row>
    <row r="1587" spans="1:2" x14ac:dyDescent="0.25">
      <c r="A1587">
        <f ca="1">31199.0297382845*(((RANDBETWEEN(3800,4995))))</f>
        <v>144638701.86668709</v>
      </c>
      <c r="B1587">
        <v>258522894.06710631</v>
      </c>
    </row>
    <row r="1588" spans="1:2" x14ac:dyDescent="0.25">
      <c r="A1588">
        <f ca="1">32689.1232907315*(((RANDBETWEEN(3800,4995))))</f>
        <v>140432473.65698251</v>
      </c>
      <c r="B1588">
        <v>229719548.12893596</v>
      </c>
    </row>
    <row r="1589" spans="1:2" x14ac:dyDescent="0.25">
      <c r="A1589">
        <f ca="1">31109.6616125878*(((RANDBETWEEN(3800,4995))))</f>
        <v>118994455.66814825</v>
      </c>
      <c r="B1589">
        <v>219396088.88573265</v>
      </c>
    </row>
    <row r="1590" spans="1:2" x14ac:dyDescent="0.25">
      <c r="A1590">
        <f ca="1">36787.9562370724*(((RANDBETWEEN(3800,4995))))</f>
        <v>170070721.68398565</v>
      </c>
      <c r="B1590">
        <v>261341136.94148898</v>
      </c>
    </row>
    <row r="1591" spans="1:2" x14ac:dyDescent="0.25">
      <c r="A1591">
        <f ca="1">29724.0156548319*(((RANDBETWEEN(3800,4995))))</f>
        <v>147431117.64796633</v>
      </c>
      <c r="B1591">
        <v>223938681.13246524</v>
      </c>
    </row>
    <row r="1592" spans="1:2" x14ac:dyDescent="0.25">
      <c r="A1592">
        <f ca="1">39122.2411285691*(((RANDBETWEEN(3800,4995))))</f>
        <v>188686568.96308863</v>
      </c>
      <c r="B1592">
        <v>233611359.54100662</v>
      </c>
    </row>
    <row r="1593" spans="1:2" x14ac:dyDescent="0.25">
      <c r="A1593">
        <f ca="1">32395.2521867214*(((RANDBETWEEN(3800,4995))))</f>
        <v>127993641.38973629</v>
      </c>
      <c r="B1593">
        <v>209832531.74248871</v>
      </c>
    </row>
    <row r="1594" spans="1:2" x14ac:dyDescent="0.25">
      <c r="A1594">
        <f ca="1">34205.1912856928*(((RANDBETWEEN(3800,4995))))</f>
        <v>138565229.89834151</v>
      </c>
      <c r="B1594">
        <v>249557573.30165476</v>
      </c>
    </row>
    <row r="1595" spans="1:2" x14ac:dyDescent="0.25">
      <c r="A1595">
        <f ca="1">28436.622534544*(((RANDBETWEEN(3800,4995))))</f>
        <v>123159012.19711021</v>
      </c>
      <c r="B1595">
        <v>250089180.20061386</v>
      </c>
    </row>
    <row r="1596" spans="1:2" x14ac:dyDescent="0.25">
      <c r="A1596">
        <f ca="1">32699.7464296858*(((RANDBETWEEN(3800,4995))))</f>
        <v>156370187.42675731</v>
      </c>
      <c r="B1596">
        <v>253832581.03027308</v>
      </c>
    </row>
    <row r="1597" spans="1:2" x14ac:dyDescent="0.25">
      <c r="A1597">
        <f ca="1">32292.2008800775*(((RANDBETWEEN(3800,4995))))</f>
        <v>128845881.51150917</v>
      </c>
      <c r="B1597">
        <v>259366549.73960921</v>
      </c>
    </row>
    <row r="1598" spans="1:2" x14ac:dyDescent="0.25">
      <c r="A1598">
        <f ca="1">39159.6713469461*(((RANDBETWEEN(3800,4995))))</f>
        <v>186400035.61146334</v>
      </c>
      <c r="B1598">
        <v>228935776.81076917</v>
      </c>
    </row>
    <row r="1599" spans="1:2" x14ac:dyDescent="0.25">
      <c r="A1599">
        <f ca="1">32602.4918581741*(((RANDBETWEEN(3800,4995))))</f>
        <v>131909682.0581723</v>
      </c>
      <c r="B1599">
        <v>237067499.20467326</v>
      </c>
    </row>
    <row r="1600" spans="1:2" x14ac:dyDescent="0.25">
      <c r="A1600">
        <f ca="1">33573.8383932987*(((RANDBETWEEN(3800,4995))))</f>
        <v>143091699.23223886</v>
      </c>
      <c r="B1600">
        <v>232867494.34534609</v>
      </c>
    </row>
    <row r="1601" spans="1:2" x14ac:dyDescent="0.25">
      <c r="A1601">
        <f ca="1">38968.7646318836*(((RANDBETWEEN(3800,4995))))</f>
        <v>180113630.12856621</v>
      </c>
      <c r="B1601">
        <v>210803994.21407622</v>
      </c>
    </row>
    <row r="1602" spans="1:2" x14ac:dyDescent="0.25">
      <c r="A1602">
        <f ca="1">41256.9272775703*(((RANDBETWEEN(3800,4995))))</f>
        <v>176002051.76611501</v>
      </c>
      <c r="B1602">
        <v>248700752.50736737</v>
      </c>
    </row>
    <row r="1603" spans="1:2" x14ac:dyDescent="0.25">
      <c r="A1603">
        <f ca="1">35313.8714770164*(((RANDBETWEEN(3800,4995))))</f>
        <v>156087311.92841241</v>
      </c>
      <c r="B1603">
        <v>207589552.53917366</v>
      </c>
    </row>
    <row r="1604" spans="1:2" x14ac:dyDescent="0.25">
      <c r="A1604">
        <f ca="1">34910.5423355772*(((RANDBETWEEN(3800,4995))))</f>
        <v>139293063.91895312</v>
      </c>
      <c r="B1604">
        <v>221137742.2819117</v>
      </c>
    </row>
    <row r="1605" spans="1:2" x14ac:dyDescent="0.25">
      <c r="A1605">
        <f ca="1">31819.3961114338*(((RANDBETWEEN(3800,4995))))</f>
        <v>129600400.36186975</v>
      </c>
      <c r="B1605">
        <v>251483933.31296429</v>
      </c>
    </row>
    <row r="1606" spans="1:2" x14ac:dyDescent="0.25">
      <c r="A1606">
        <f ca="1">33797.4352347218*(((RANDBETWEEN(3800,4995))))</f>
        <v>129477974.38421917</v>
      </c>
      <c r="B1606">
        <v>265007388.32714003</v>
      </c>
    </row>
    <row r="1607" spans="1:2" x14ac:dyDescent="0.25">
      <c r="A1607">
        <f ca="1">31204.965278723*(((RANDBETWEEN(3800,4995))))</f>
        <v>129625425.76781532</v>
      </c>
      <c r="B1607">
        <v>262073606.7949034</v>
      </c>
    </row>
    <row r="1608" spans="1:2" x14ac:dyDescent="0.25">
      <c r="A1608">
        <f ca="1">28787.7193820612*(((RANDBETWEEN(3800,4995))))</f>
        <v>141549216.20159504</v>
      </c>
      <c r="B1608">
        <v>247139630.26379833</v>
      </c>
    </row>
    <row r="1609" spans="1:2" x14ac:dyDescent="0.25">
      <c r="A1609">
        <f ca="1">34877.8470623656*(((RANDBETWEEN(3800,4995))))</f>
        <v>140069433.80246013</v>
      </c>
      <c r="B1609">
        <v>210657932.57696152</v>
      </c>
    </row>
    <row r="1610" spans="1:2" x14ac:dyDescent="0.25">
      <c r="A1610">
        <f ca="1">32364.4694960069*(((RANDBETWEEN(3800,4995))))</f>
        <v>132564867.05564429</v>
      </c>
      <c r="B1610">
        <v>226923809.27581829</v>
      </c>
    </row>
    <row r="1611" spans="1:2" x14ac:dyDescent="0.25">
      <c r="A1611">
        <f ca="1">29728.5932085036*(((RANDBETWEEN(3800,4995))))</f>
        <v>138654158.72446069</v>
      </c>
      <c r="B1611">
        <v>209775672.85051322</v>
      </c>
    </row>
    <row r="1612" spans="1:2" x14ac:dyDescent="0.25">
      <c r="A1612">
        <f ca="1">30073.0617026917*(((RANDBETWEEN(3800,4995))))</f>
        <v>133073298.03441055</v>
      </c>
      <c r="B1612">
        <v>223032258.36562064</v>
      </c>
    </row>
    <row r="1613" spans="1:2" x14ac:dyDescent="0.25">
      <c r="A1613">
        <f ca="1">32442.5461253188*(((RANDBETWEEN(3800,4995))))</f>
        <v>155042927.93289831</v>
      </c>
      <c r="B1613">
        <v>223596940.79198542</v>
      </c>
    </row>
    <row r="1614" spans="1:2" x14ac:dyDescent="0.25">
      <c r="A1614">
        <f ca="1">34902.9879037693*(((RANDBETWEEN(3800,4995))))</f>
        <v>134690630.32064563</v>
      </c>
      <c r="B1614">
        <v>215216158.83577573</v>
      </c>
    </row>
    <row r="1615" spans="1:2" x14ac:dyDescent="0.25">
      <c r="A1615">
        <f ca="1">30696.3833303722*(((RANDBETWEEN(3800,4995))))</f>
        <v>145592946.13595548</v>
      </c>
      <c r="B1615">
        <v>221667399.65107346</v>
      </c>
    </row>
    <row r="1616" spans="1:2" x14ac:dyDescent="0.25">
      <c r="A1616">
        <f ca="1">31937.0206939255*(((RANDBETWEEN(3800,4995))))</f>
        <v>148794579.41299874</v>
      </c>
      <c r="B1616">
        <v>228009333.44887292</v>
      </c>
    </row>
    <row r="1617" spans="1:2" x14ac:dyDescent="0.25">
      <c r="A1617">
        <f ca="1">32156.8089179735*(((RANDBETWEEN(3800,4995))))</f>
        <v>147889164.21376029</v>
      </c>
      <c r="B1617">
        <v>225287914.86192483</v>
      </c>
    </row>
    <row r="1618" spans="1:2" x14ac:dyDescent="0.25">
      <c r="A1618">
        <f ca="1">31754.9256148821*(((RANDBETWEEN(3800,4995))))</f>
        <v>136260385.81345889</v>
      </c>
      <c r="B1618">
        <v>247936395.86774573</v>
      </c>
    </row>
    <row r="1619" spans="1:2" x14ac:dyDescent="0.25">
      <c r="A1619">
        <f ca="1">31644.4491336384*(((RANDBETWEEN(3800,4995))))</f>
        <v>123761440.56165987</v>
      </c>
      <c r="B1619">
        <v>222021625.90928692</v>
      </c>
    </row>
    <row r="1620" spans="1:2" x14ac:dyDescent="0.25">
      <c r="A1620">
        <f ca="1">30798.8148777663*(((RANDBETWEEN(3800,4995))))</f>
        <v>148049903.11742264</v>
      </c>
      <c r="B1620">
        <v>220666194.77079284</v>
      </c>
    </row>
    <row r="1621" spans="1:2" x14ac:dyDescent="0.25">
      <c r="A1621">
        <f ca="1">31280.439842664*(((RANDBETWEEN(3800,4995))))</f>
        <v>134380769.56408468</v>
      </c>
      <c r="B1621">
        <v>246081217.28241825</v>
      </c>
    </row>
    <row r="1622" spans="1:2" x14ac:dyDescent="0.25">
      <c r="A1622">
        <f ca="1">31060.5547839191*(((RANDBETWEEN(3800,4995))))</f>
        <v>121229345.32163623</v>
      </c>
      <c r="B1622">
        <v>234676552.13787535</v>
      </c>
    </row>
    <row r="1623" spans="1:2" x14ac:dyDescent="0.25">
      <c r="A1623">
        <f ca="1">30861.9447886513*(((RANDBETWEEN(3800,4995))))</f>
        <v>127861037.2593822</v>
      </c>
      <c r="B1623">
        <v>206766254.10180071</v>
      </c>
    </row>
    <row r="1624" spans="1:2" x14ac:dyDescent="0.25">
      <c r="A1624">
        <f ca="1">30190.4860392374*(((RANDBETWEEN(3800,4995))))</f>
        <v>139963093.27790463</v>
      </c>
      <c r="B1624">
        <v>212280537.34679374</v>
      </c>
    </row>
    <row r="1625" spans="1:2" x14ac:dyDescent="0.25">
      <c r="A1625">
        <f ca="1">30266.3574858617*(((RANDBETWEEN(3800,4995))))</f>
        <v>142463744.68595079</v>
      </c>
      <c r="B1625">
        <v>233723259.32219779</v>
      </c>
    </row>
    <row r="1626" spans="1:2" x14ac:dyDescent="0.25">
      <c r="A1626">
        <f ca="1">32796.333745168*(((RANDBETWEEN(3800,4995))))</f>
        <v>153814805.26483807</v>
      </c>
      <c r="B1626">
        <v>264635977.99098521</v>
      </c>
    </row>
    <row r="1627" spans="1:2" x14ac:dyDescent="0.25">
      <c r="A1627">
        <f ca="1">29315.534768167*(((RANDBETWEEN(3800,4995))))</f>
        <v>125470488.80775459</v>
      </c>
      <c r="B1627">
        <v>231967509.63327345</v>
      </c>
    </row>
    <row r="1628" spans="1:2" x14ac:dyDescent="0.25">
      <c r="A1628">
        <f ca="1">30954.372273928*(((RANDBETWEEN(3800,4995))))</f>
        <v>147157085.79025364</v>
      </c>
      <c r="B1628">
        <v>254453398.67483735</v>
      </c>
    </row>
    <row r="1629" spans="1:2" x14ac:dyDescent="0.25">
      <c r="A1629">
        <f ca="1">31295.2018211474*(((RANDBETWEEN(3800,4995))))</f>
        <v>149778835.91601142</v>
      </c>
      <c r="B1629">
        <v>211509676.96949497</v>
      </c>
    </row>
    <row r="1630" spans="1:2" x14ac:dyDescent="0.25">
      <c r="A1630">
        <f ca="1">35402.4293095148*(((RANDBETWEEN(3800,4995))))</f>
        <v>162461748.10136318</v>
      </c>
      <c r="B1630">
        <v>205236376.02046734</v>
      </c>
    </row>
    <row r="1631" spans="1:2" x14ac:dyDescent="0.25">
      <c r="A1631">
        <f ca="1">31928.7690759085*(((RANDBETWEEN(3800,4995))))</f>
        <v>129375372.29558112</v>
      </c>
      <c r="B1631">
        <v>220991197.88202232</v>
      </c>
    </row>
    <row r="1632" spans="1:2" x14ac:dyDescent="0.25">
      <c r="A1632">
        <f ca="1">30839.8595659533*(((RANDBETWEEN(3800,4995))))</f>
        <v>124685552.22514929</v>
      </c>
      <c r="B1632">
        <v>261373718.77830482</v>
      </c>
    </row>
    <row r="1633" spans="1:2" x14ac:dyDescent="0.25">
      <c r="A1633">
        <f ca="1">34093.5872083111*(((RANDBETWEEN(3800,4995))))</f>
        <v>159592081.72210428</v>
      </c>
      <c r="B1633">
        <v>216471156.0532378</v>
      </c>
    </row>
    <row r="1634" spans="1:2" x14ac:dyDescent="0.25">
      <c r="A1634">
        <f ca="1">38555.9057170288*(((RANDBETWEEN(3800,4995))))</f>
        <v>186109356.89609799</v>
      </c>
      <c r="B1634">
        <v>264285005.59471741</v>
      </c>
    </row>
    <row r="1635" spans="1:2" x14ac:dyDescent="0.25">
      <c r="A1635">
        <f ca="1">33053.1112186245*(((RANDBETWEEN(3800,4995))))</f>
        <v>132212444.87449792</v>
      </c>
      <c r="B1635">
        <v>226682668.08360741</v>
      </c>
    </row>
    <row r="1636" spans="1:2" x14ac:dyDescent="0.25">
      <c r="A1636">
        <f ca="1">34887.0012389622*(((RANDBETWEEN(3800,4995))))</f>
        <v>164561984.84418464</v>
      </c>
      <c r="B1636">
        <v>246524146.38905057</v>
      </c>
    </row>
    <row r="1637" spans="1:2" x14ac:dyDescent="0.25">
      <c r="A1637">
        <f ca="1">34567.3292406249*(((RANDBETWEEN(3800,4995))))</f>
        <v>157903559.97117472</v>
      </c>
      <c r="B1637">
        <v>209228114.63522664</v>
      </c>
    </row>
    <row r="1638" spans="1:2" x14ac:dyDescent="0.25">
      <c r="A1638">
        <f ca="1">37759.3765684215*(((RANDBETWEEN(3800,4995))))</f>
        <v>176902679.22305456</v>
      </c>
      <c r="B1638">
        <v>241897214.3008534</v>
      </c>
    </row>
    <row r="1639" spans="1:2" x14ac:dyDescent="0.25">
      <c r="A1639">
        <f ca="1">37981.1288768082*(((RANDBETWEEN(3800,4995))))</f>
        <v>154393288.88422537</v>
      </c>
      <c r="B1639">
        <v>261055296.60685095</v>
      </c>
    </row>
    <row r="1640" spans="1:2" x14ac:dyDescent="0.25">
      <c r="A1640">
        <f ca="1">33201.5039132838*(((RANDBETWEEN(3800,4995))))</f>
        <v>161027293.97942659</v>
      </c>
      <c r="B1640">
        <v>211399826.98984903</v>
      </c>
    </row>
    <row r="1641" spans="1:2" x14ac:dyDescent="0.25">
      <c r="A1641">
        <f ca="1">29558.6367049099*(((RANDBETWEEN(3800,4995))))</f>
        <v>112588847.20900168</v>
      </c>
      <c r="B1641">
        <v>206006727.99567384</v>
      </c>
    </row>
    <row r="1642" spans="1:2" x14ac:dyDescent="0.25">
      <c r="A1642">
        <f ca="1">31102.9023568577*(((RANDBETWEEN(3800,4995))))</f>
        <v>137816960.34323651</v>
      </c>
      <c r="B1642">
        <v>223283542.17154643</v>
      </c>
    </row>
    <row r="1643" spans="1:2" x14ac:dyDescent="0.25">
      <c r="A1643">
        <f ca="1">31270.9549477923*(((RANDBETWEEN(3800,4995))))</f>
        <v>148818474.59654343</v>
      </c>
      <c r="B1643">
        <v>239232870.73808676</v>
      </c>
    </row>
    <row r="1644" spans="1:2" x14ac:dyDescent="0.25">
      <c r="A1644">
        <f ca="1">32340.2962146025*(((RANDBETWEEN(3800,4995))))</f>
        <v>129458205.74705395</v>
      </c>
      <c r="B1644">
        <v>239434523.42458516</v>
      </c>
    </row>
    <row r="1645" spans="1:2" x14ac:dyDescent="0.25">
      <c r="A1645">
        <f ca="1">36123.6130360732*(((RANDBETWEEN(3800,4995))))</f>
        <v>177981041.42873248</v>
      </c>
      <c r="B1645">
        <v>235003052.42015791</v>
      </c>
    </row>
    <row r="1646" spans="1:2" x14ac:dyDescent="0.25">
      <c r="A1646">
        <f ca="1">35559.9879428357*(((RANDBETWEEN(3800,4995))))</f>
        <v>170581262.16178325</v>
      </c>
      <c r="B1646">
        <v>256032984.62511814</v>
      </c>
    </row>
    <row r="1647" spans="1:2" x14ac:dyDescent="0.25">
      <c r="A1647">
        <f ca="1">33203.6757488808*(((RANDBETWEEN(3800,4995))))</f>
        <v>135537404.40693146</v>
      </c>
      <c r="B1647">
        <v>232940383.4276239</v>
      </c>
    </row>
    <row r="1648" spans="1:2" x14ac:dyDescent="0.25">
      <c r="A1648">
        <f ca="1">32839.6218148636*(((RANDBETWEEN(3800,4995))))</f>
        <v>125907110.03818694</v>
      </c>
      <c r="B1648">
        <v>260519904.24730912</v>
      </c>
    </row>
    <row r="1649" spans="1:2" x14ac:dyDescent="0.25">
      <c r="A1649">
        <f ca="1">33385.403669686*(((RANDBETWEEN(3800,4995))))</f>
        <v>157011553.45853344</v>
      </c>
      <c r="B1649">
        <v>233688889.8322812</v>
      </c>
    </row>
    <row r="1650" spans="1:2" x14ac:dyDescent="0.25">
      <c r="A1650">
        <f ca="1">35271.2296775334*(((RANDBETWEEN(3800,4995))))</f>
        <v>175685995.02379364</v>
      </c>
      <c r="B1650">
        <v>265779497.36528346</v>
      </c>
    </row>
    <row r="1651" spans="1:2" x14ac:dyDescent="0.25">
      <c r="A1651">
        <f ca="1">37617.5996210709*(((RANDBETWEEN(3800,4995))))</f>
        <v>185379530.93263727</v>
      </c>
      <c r="B1651">
        <v>256646407.72794032</v>
      </c>
    </row>
    <row r="1652" spans="1:2" x14ac:dyDescent="0.25">
      <c r="A1652">
        <f ca="1">30675.1278527552*(((RANDBETWEEN(3800,4995))))</f>
        <v>117823166.08243254</v>
      </c>
      <c r="B1652">
        <v>222539710.354736</v>
      </c>
    </row>
    <row r="1653" spans="1:2" x14ac:dyDescent="0.25">
      <c r="A1653">
        <f ca="1">34522.037101697*(((RANDBETWEEN(3800,4995))))</f>
        <v>171885222.72934952</v>
      </c>
      <c r="B1653">
        <v>227240648.49827155</v>
      </c>
    </row>
    <row r="1654" spans="1:2" x14ac:dyDescent="0.25">
      <c r="A1654">
        <f ca="1">32970.2899446274*(((RANDBETWEEN(3800,4995))))</f>
        <v>154993333.02969342</v>
      </c>
      <c r="B1654">
        <v>249119801.60583171</v>
      </c>
    </row>
    <row r="1655" spans="1:2" x14ac:dyDescent="0.25">
      <c r="A1655">
        <f ca="1">37087.2812357481*(((RANDBETWEEN(3800,4995))))</f>
        <v>149647179.78624347</v>
      </c>
      <c r="B1655">
        <v>237129547.85767671</v>
      </c>
    </row>
    <row r="1656" spans="1:2" x14ac:dyDescent="0.25">
      <c r="A1656">
        <f ca="1">31993.1765587094*(((RANDBETWEEN(3800,4995))))</f>
        <v>130148242.24082963</v>
      </c>
      <c r="B1656">
        <v>248102186.39998522</v>
      </c>
    </row>
    <row r="1657" spans="1:2" x14ac:dyDescent="0.25">
      <c r="A1657">
        <f ca="1">31884.236116882*(((RANDBETWEEN(3800,4995))))</f>
        <v>124986205.57817751</v>
      </c>
      <c r="B1657">
        <v>231163215.88225493</v>
      </c>
    </row>
    <row r="1658" spans="1:2" x14ac:dyDescent="0.25">
      <c r="A1658">
        <f ca="1">35142.3905549974*(((RANDBETWEEN(3800,4995))))</f>
        <v>137336462.28892997</v>
      </c>
      <c r="B1658">
        <v>223834553.27571976</v>
      </c>
    </row>
    <row r="1659" spans="1:2" x14ac:dyDescent="0.25">
      <c r="A1659">
        <f ca="1">31318.8334740126*(((RANDBETWEEN(3800,4995))))</f>
        <v>147762256.3303915</v>
      </c>
      <c r="B1659">
        <v>209020155.82086524</v>
      </c>
    </row>
    <row r="1660" spans="1:2" x14ac:dyDescent="0.25">
      <c r="A1660">
        <f ca="1">31706.9440509945*(((RANDBETWEEN(3800,4995))))</f>
        <v>150734812.01842785</v>
      </c>
      <c r="B1660">
        <v>247406284.75698107</v>
      </c>
    </row>
    <row r="1661" spans="1:2" x14ac:dyDescent="0.25">
      <c r="A1661">
        <f ca="1">29447.8261995496*(((RANDBETWEEN(3800,4995))))</f>
        <v>122473509.16392688</v>
      </c>
      <c r="B1661">
        <v>212704453.53100452</v>
      </c>
    </row>
    <row r="1662" spans="1:2" x14ac:dyDescent="0.25">
      <c r="A1662">
        <f ca="1">40733.9115259235*(((RANDBETWEEN(3800,4995))))</f>
        <v>161306289.64265704</v>
      </c>
      <c r="B1662">
        <v>256038928.06370655</v>
      </c>
    </row>
    <row r="1663" spans="1:2" x14ac:dyDescent="0.25">
      <c r="A1663">
        <f ca="1">33920.5509675*(((RANDBETWEEN(3800,4995))))</f>
        <v>167499680.67751503</v>
      </c>
      <c r="B1663">
        <v>239111375.12779593</v>
      </c>
    </row>
    <row r="1664" spans="1:2" x14ac:dyDescent="0.25">
      <c r="A1664">
        <f ca="1">32952.354534738*(((RANDBETWEEN(3800,4995))))</f>
        <v>158698539.43929809</v>
      </c>
      <c r="B1664">
        <v>227810656.36105359</v>
      </c>
    </row>
    <row r="1665" spans="1:2" x14ac:dyDescent="0.25">
      <c r="A1665">
        <f ca="1">29608.1298967024*(((RANDBETWEEN(3800,4995))))</f>
        <v>114316989.53116788</v>
      </c>
      <c r="B1665">
        <v>235702566.41627118</v>
      </c>
    </row>
    <row r="1666" spans="1:2" x14ac:dyDescent="0.25">
      <c r="A1666">
        <f ca="1">30081.6556607012*(((RANDBETWEEN(3800,4995))))</f>
        <v>140030107.10056391</v>
      </c>
      <c r="B1666">
        <v>265913503.09735808</v>
      </c>
    </row>
    <row r="1667" spans="1:2" x14ac:dyDescent="0.25">
      <c r="A1667">
        <f ca="1">32358.8120385671*(((RANDBETWEEN(3800,4995))))</f>
        <v>125455114.27352482</v>
      </c>
      <c r="B1667">
        <v>260189956.41873348</v>
      </c>
    </row>
    <row r="1668" spans="1:2" x14ac:dyDescent="0.25">
      <c r="A1668">
        <f ca="1">32163.584833452*(((RANDBETWEEN(3800,4995))))</f>
        <v>137145525.72983953</v>
      </c>
      <c r="B1668">
        <v>221679833.3460339</v>
      </c>
    </row>
    <row r="1669" spans="1:2" x14ac:dyDescent="0.25">
      <c r="A1669">
        <f ca="1">38922.0012648009*(((RANDBETWEEN(3800,4995))))</f>
        <v>177912467.7814047</v>
      </c>
      <c r="B1669">
        <v>225746773.62781128</v>
      </c>
    </row>
    <row r="1670" spans="1:2" x14ac:dyDescent="0.25">
      <c r="A1670">
        <f ca="1">35598.9440445755*(((RANDBETWEEN(3800,4995))))</f>
        <v>166567459.18456852</v>
      </c>
      <c r="B1670">
        <v>255012872.35100374</v>
      </c>
    </row>
    <row r="1671" spans="1:2" x14ac:dyDescent="0.25">
      <c r="A1671">
        <f ca="1">31041.6512218193*(((RANDBETWEEN(3800,4995))))</f>
        <v>125066812.77270991</v>
      </c>
      <c r="B1671">
        <v>244540839.90551659</v>
      </c>
    </row>
    <row r="1672" spans="1:2" x14ac:dyDescent="0.25">
      <c r="A1672">
        <f ca="1">41489.3131197124*(((RANDBETWEEN(3800,4995))))</f>
        <v>179773193.74771395</v>
      </c>
      <c r="B1672">
        <v>213721330.12119609</v>
      </c>
    </row>
    <row r="1673" spans="1:2" x14ac:dyDescent="0.25">
      <c r="A1673">
        <f ca="1">34956.5633004291*(((RANDBETWEEN(3800,4995))))</f>
        <v>141713907.61993957</v>
      </c>
      <c r="B1673">
        <v>225282418.15262374</v>
      </c>
    </row>
    <row r="1674" spans="1:2" x14ac:dyDescent="0.25">
      <c r="A1674">
        <f ca="1">31391.8483664064*(((RANDBETWEEN(3800,4995))))</f>
        <v>129146064.17939574</v>
      </c>
      <c r="B1674">
        <v>264906075.01806244</v>
      </c>
    </row>
    <row r="1675" spans="1:2" x14ac:dyDescent="0.25">
      <c r="A1675">
        <f ca="1">38975.9244066965*(((RANDBETWEEN(3800,4995))))</f>
        <v>186343894.58841598</v>
      </c>
      <c r="B1675">
        <v>215620191.2485373</v>
      </c>
    </row>
    <row r="1676" spans="1:2" x14ac:dyDescent="0.25">
      <c r="A1676">
        <f ca="1">39654.9830710671*(((RANDBETWEEN(3800,4995))))</f>
        <v>155050983.80787253</v>
      </c>
      <c r="B1676">
        <v>253366052.98398528</v>
      </c>
    </row>
    <row r="1677" spans="1:2" x14ac:dyDescent="0.25">
      <c r="A1677">
        <f ca="1">30047.7927415023*(((RANDBETWEEN(3800,4995))))</f>
        <v>133442247.5650119</v>
      </c>
      <c r="B1677">
        <v>238296448.7718541</v>
      </c>
    </row>
    <row r="1678" spans="1:2" x14ac:dyDescent="0.25">
      <c r="A1678">
        <f ca="1">37052.2043514939*(((RANDBETWEEN(3800,4995))))</f>
        <v>149172174.71911442</v>
      </c>
      <c r="B1678">
        <v>252886478.94209209</v>
      </c>
    </row>
    <row r="1679" spans="1:2" x14ac:dyDescent="0.25">
      <c r="A1679">
        <f ca="1">30864.976354494*(((RANDBETWEEN(3800,4995))))</f>
        <v>132163828.74994326</v>
      </c>
      <c r="B1679">
        <v>217000742.38311157</v>
      </c>
    </row>
    <row r="1680" spans="1:2" x14ac:dyDescent="0.25">
      <c r="A1680">
        <f ca="1">32598.6440030573*(((RANDBETWEEN(3800,4995))))</f>
        <v>157321055.9587543</v>
      </c>
      <c r="B1680">
        <v>249780541.22377181</v>
      </c>
    </row>
    <row r="1681" spans="1:2" x14ac:dyDescent="0.25">
      <c r="A1681">
        <f ca="1">34255.7817656535*(((RANDBETWEEN(3800,4995))))</f>
        <v>132604131.21484475</v>
      </c>
      <c r="B1681">
        <v>237043146.40417472</v>
      </c>
    </row>
    <row r="1682" spans="1:2" x14ac:dyDescent="0.25">
      <c r="A1682">
        <f ca="1">31787.6631571153*(((RANDBETWEEN(3800,4995))))</f>
        <v>130806233.89152935</v>
      </c>
      <c r="B1682">
        <v>265763901.9160994</v>
      </c>
    </row>
    <row r="1683" spans="1:2" x14ac:dyDescent="0.25">
      <c r="A1683">
        <f ca="1">31328.1979010549*(((RANDBETWEEN(3800,4995))))</f>
        <v>154573328.44380465</v>
      </c>
      <c r="B1683">
        <v>244806056.68259558</v>
      </c>
    </row>
    <row r="1684" spans="1:2" x14ac:dyDescent="0.25">
      <c r="A1684">
        <f ca="1">38802.1772028654*(((RANDBETWEEN(3800,4995))))</f>
        <v>189238218.21837431</v>
      </c>
      <c r="B1684">
        <v>209353472.59904608</v>
      </c>
    </row>
    <row r="1685" spans="1:2" x14ac:dyDescent="0.25">
      <c r="A1685">
        <f ca="1">37770.0528922787*(((RANDBETWEEN(3800,4995))))</f>
        <v>187943783.19197875</v>
      </c>
      <c r="B1685">
        <v>249421849.32064494</v>
      </c>
    </row>
    <row r="1686" spans="1:2" x14ac:dyDescent="0.25">
      <c r="A1686">
        <f ca="1">35495.2975219027*(((RANDBETWEEN(3800,4995))))</f>
        <v>176198656.89872488</v>
      </c>
      <c r="B1686">
        <v>204775260.65917966</v>
      </c>
    </row>
    <row r="1687" spans="1:2" x14ac:dyDescent="0.25">
      <c r="A1687">
        <f ca="1">32006.2661369286*(((RANDBETWEEN(3800,4995))))</f>
        <v>132761991.9359798</v>
      </c>
      <c r="B1687">
        <v>204450259.06633002</v>
      </c>
    </row>
    <row r="1688" spans="1:2" x14ac:dyDescent="0.25">
      <c r="A1688">
        <f ca="1">32692.0949456326*(((RANDBETWEEN(3800,4995))))</f>
        <v>160681646.65778407</v>
      </c>
      <c r="B1688">
        <v>205663683.29547292</v>
      </c>
    </row>
    <row r="1689" spans="1:2" x14ac:dyDescent="0.25">
      <c r="A1689">
        <f ca="1">37087.0746663647*(((RANDBETWEEN(3800,4995))))</f>
        <v>170674717.61461034</v>
      </c>
      <c r="B1689">
        <v>259675569.47451586</v>
      </c>
    </row>
    <row r="1690" spans="1:2" x14ac:dyDescent="0.25">
      <c r="A1690">
        <f ca="1">30462.528404597*(((RANDBETWEEN(3800,4995))))</f>
        <v>151002753.30158734</v>
      </c>
      <c r="B1690">
        <v>246913711.85490423</v>
      </c>
    </row>
    <row r="1691" spans="1:2" x14ac:dyDescent="0.25">
      <c r="A1691">
        <f ca="1">30808.7598999763*(((RANDBETWEEN(3800,4995))))</f>
        <v>133494356.64659749</v>
      </c>
      <c r="B1691">
        <v>248512264.43818861</v>
      </c>
    </row>
    <row r="1692" spans="1:2" x14ac:dyDescent="0.25">
      <c r="A1692">
        <f ca="1">34710.2027366038*(((RANDBETWEEN(3800,4995))))</f>
        <v>170010573.00388545</v>
      </c>
      <c r="B1692">
        <v>214120144.92894319</v>
      </c>
    </row>
    <row r="1693" spans="1:2" x14ac:dyDescent="0.25">
      <c r="A1693">
        <f ca="1">30914.7539635964*(((RANDBETWEEN(3800,4995))))</f>
        <v>129656478.12332325</v>
      </c>
      <c r="B1693">
        <v>238274434.83651391</v>
      </c>
    </row>
    <row r="1694" spans="1:2" x14ac:dyDescent="0.25">
      <c r="A1694">
        <f ca="1">40681.3831282465*(((RANDBETWEEN(3800,4995))))</f>
        <v>173180647.97694555</v>
      </c>
      <c r="B1694">
        <v>236244896.11074606</v>
      </c>
    </row>
    <row r="1695" spans="1:2" x14ac:dyDescent="0.25">
      <c r="A1695">
        <f ca="1">27177.7369317081*(((RANDBETWEEN(3800,4995))))</f>
        <v>117598067.70350106</v>
      </c>
      <c r="B1695">
        <v>229845352.67498934</v>
      </c>
    </row>
    <row r="1696" spans="1:2" x14ac:dyDescent="0.25">
      <c r="A1696">
        <f ca="1">39269.7272961807*(((RANDBETWEEN(3800,4995))))</f>
        <v>174200510.28585738</v>
      </c>
      <c r="B1696">
        <v>246962558.74493456</v>
      </c>
    </row>
    <row r="1697" spans="1:2" x14ac:dyDescent="0.25">
      <c r="A1697">
        <f ca="1">30176.4978242533*(((RANDBETWEEN(3800,4995))))</f>
        <v>117024458.56245427</v>
      </c>
      <c r="B1697">
        <v>246425089.70690358</v>
      </c>
    </row>
    <row r="1698" spans="1:2" x14ac:dyDescent="0.25">
      <c r="A1698">
        <f ca="1">38535.9075966296*(((RANDBETWEEN(3800,4995))))</f>
        <v>180463655.27501646</v>
      </c>
      <c r="B1698">
        <v>237256957.59867734</v>
      </c>
    </row>
    <row r="1699" spans="1:2" x14ac:dyDescent="0.25">
      <c r="A1699">
        <f ca="1">30985.5552654314*(((RANDBETWEEN(3800,4995))))</f>
        <v>118023980.00602828</v>
      </c>
      <c r="B1699">
        <v>241771756.10374272</v>
      </c>
    </row>
    <row r="1700" spans="1:2" x14ac:dyDescent="0.25">
      <c r="A1700">
        <f ca="1">36450.0729783358*(((RANDBETWEEN(3800,4995))))</f>
        <v>149335948.99224192</v>
      </c>
      <c r="B1700">
        <v>210176085.7293179</v>
      </c>
    </row>
    <row r="1701" spans="1:2" x14ac:dyDescent="0.25">
      <c r="A1701">
        <f ca="1">31923.6087941816*(((RANDBETWEEN(3800,4995))))</f>
        <v>153169474.99448353</v>
      </c>
      <c r="B1701">
        <v>212926652.48705488</v>
      </c>
    </row>
    <row r="1702" spans="1:2" x14ac:dyDescent="0.25">
      <c r="A1702">
        <f ca="1">36600.26952748*(((RANDBETWEEN(3800,4995))))</f>
        <v>149146098.32448095</v>
      </c>
      <c r="B1702">
        <v>267266147.03233683</v>
      </c>
    </row>
    <row r="1703" spans="1:2" x14ac:dyDescent="0.25">
      <c r="A1703">
        <f ca="1">34140.114999886*(((RANDBETWEEN(3800,4995))))</f>
        <v>142534980.12452415</v>
      </c>
      <c r="B1703">
        <v>214634235.24826497</v>
      </c>
    </row>
    <row r="1704" spans="1:2" x14ac:dyDescent="0.25">
      <c r="A1704">
        <f ca="1">32570.9824036322*(((RANDBETWEEN(3800,4995))))</f>
        <v>158164690.55203816</v>
      </c>
      <c r="B1704">
        <v>205202376.93432689</v>
      </c>
    </row>
    <row r="1705" spans="1:2" x14ac:dyDescent="0.25">
      <c r="A1705">
        <f ca="1">30490.5277680503*(((RANDBETWEEN(3800,4995))))</f>
        <v>132267909.45780231</v>
      </c>
      <c r="B1705">
        <v>211239853.74899226</v>
      </c>
    </row>
    <row r="1706" spans="1:2" x14ac:dyDescent="0.25">
      <c r="A1706">
        <f ca="1">39690.4155209298*(((RANDBETWEEN(3800,4995))))</f>
        <v>185989287.13107726</v>
      </c>
      <c r="B1706">
        <v>257472770.51036978</v>
      </c>
    </row>
    <row r="1707" spans="1:2" x14ac:dyDescent="0.25">
      <c r="A1707">
        <f ca="1">28760.4833115919*(((RANDBETWEEN(3800,4995))))</f>
        <v>118636993.66031656</v>
      </c>
      <c r="B1707">
        <v>221531220.7939457</v>
      </c>
    </row>
    <row r="1708" spans="1:2" x14ac:dyDescent="0.25">
      <c r="A1708">
        <f ca="1">31605.1679471364*(((RANDBETWEEN(3800,4995))))</f>
        <v>132077996.85108288</v>
      </c>
      <c r="B1708">
        <v>255427858.03492737</v>
      </c>
    </row>
    <row r="1709" spans="1:2" x14ac:dyDescent="0.25">
      <c r="A1709">
        <f ca="1">31457.0902323484*(((RANDBETWEEN(3800,4995))))</f>
        <v>129351555.03541654</v>
      </c>
      <c r="B1709">
        <v>210693511.6623891</v>
      </c>
    </row>
    <row r="1710" spans="1:2" x14ac:dyDescent="0.25">
      <c r="A1710">
        <f ca="1">31189.7278571639*(((RANDBETWEEN(3800,4995))))</f>
        <v>133803932.50723329</v>
      </c>
      <c r="B1710">
        <v>218252247.64504141</v>
      </c>
    </row>
    <row r="1711" spans="1:2" x14ac:dyDescent="0.25">
      <c r="A1711">
        <f ca="1">41808.2746639418*(((RANDBETWEEN(3800,4995))))</f>
        <v>163386737.38668457</v>
      </c>
      <c r="B1711">
        <v>209952459.17766342</v>
      </c>
    </row>
    <row r="1712" spans="1:2" x14ac:dyDescent="0.25">
      <c r="A1712">
        <f ca="1">31109.5114697004*(((RANDBETWEEN(3800,4995))))</f>
        <v>153432110.56856221</v>
      </c>
      <c r="B1712">
        <v>224319342.89079338</v>
      </c>
    </row>
    <row r="1713" spans="1:2" x14ac:dyDescent="0.25">
      <c r="A1713">
        <f ca="1">33010.4847033484*(((RANDBETWEEN(3800,4995))))</f>
        <v>146434510.14405337</v>
      </c>
      <c r="B1713">
        <v>250190683.75415927</v>
      </c>
    </row>
    <row r="1714" spans="1:2" x14ac:dyDescent="0.25">
      <c r="A1714">
        <f ca="1">37286.7968328707*(((RANDBETWEEN(3800,4995))))</f>
        <v>161638264.27049455</v>
      </c>
      <c r="B1714">
        <v>221963495.95226401</v>
      </c>
    </row>
    <row r="1715" spans="1:2" x14ac:dyDescent="0.25">
      <c r="A1715">
        <f ca="1">39867.7048357795*(((RANDBETWEEN(3800,4995))))</f>
        <v>191524454.0310849</v>
      </c>
      <c r="B1715">
        <v>244268875.51093778</v>
      </c>
    </row>
    <row r="1716" spans="1:2" x14ac:dyDescent="0.25">
      <c r="A1716">
        <f ca="1">30500.1398306341*(((RANDBETWEEN(3800,4995))))</f>
        <v>146766672.86501148</v>
      </c>
      <c r="B1716">
        <v>210933653.46957564</v>
      </c>
    </row>
    <row r="1717" spans="1:2" x14ac:dyDescent="0.25">
      <c r="A1717">
        <f ca="1">36775.9148533855*(((RANDBETWEEN(3800,4995))))</f>
        <v>178252859.2943593</v>
      </c>
      <c r="B1717">
        <v>259693738.17628089</v>
      </c>
    </row>
    <row r="1718" spans="1:2" x14ac:dyDescent="0.25">
      <c r="A1718">
        <f ca="1">30772.7482474123*(((RANDBETWEEN(3800,4995))))</f>
        <v>118721262.73851673</v>
      </c>
      <c r="B1718">
        <v>254678558.68894997</v>
      </c>
    </row>
    <row r="1719" spans="1:2" x14ac:dyDescent="0.25">
      <c r="A1719">
        <f ca="1">32578.9722137456*(((RANDBETWEEN(3800,4995))))</f>
        <v>125722253.77284418</v>
      </c>
      <c r="B1719">
        <v>230772330.77325207</v>
      </c>
    </row>
    <row r="1720" spans="1:2" x14ac:dyDescent="0.25">
      <c r="A1720">
        <f ca="1">36524.9246227845*(((RANDBETWEEN(3800,4995))))</f>
        <v>152235885.82776579</v>
      </c>
      <c r="B1720">
        <v>209473683.61313039</v>
      </c>
    </row>
    <row r="1721" spans="1:2" x14ac:dyDescent="0.25">
      <c r="A1721">
        <f ca="1">32134.6422650058*(((RANDBETWEEN(3800,4995))))</f>
        <v>159677037.41481376</v>
      </c>
      <c r="B1721">
        <v>213646104.24774474</v>
      </c>
    </row>
    <row r="1722" spans="1:2" x14ac:dyDescent="0.25">
      <c r="A1722">
        <f ca="1">31227.4264878977*(((RANDBETWEEN(3800,4995))))</f>
        <v>125690391.61378835</v>
      </c>
      <c r="B1722">
        <v>210906690.81003752</v>
      </c>
    </row>
    <row r="1723" spans="1:2" x14ac:dyDescent="0.25">
      <c r="A1723">
        <f ca="1">31214.1994736318*(((RANDBETWEEN(3800,4995))))</f>
        <v>126448722.06768247</v>
      </c>
      <c r="B1723">
        <v>212664757.36910906</v>
      </c>
    </row>
    <row r="1724" spans="1:2" x14ac:dyDescent="0.25">
      <c r="A1724">
        <f ca="1">34131.6017253674*(((RANDBETWEEN(3800,4995))))</f>
        <v>157619736.76774666</v>
      </c>
      <c r="B1724">
        <v>214408034.13304368</v>
      </c>
    </row>
    <row r="1725" spans="1:2" x14ac:dyDescent="0.25">
      <c r="A1725">
        <f ca="1">34564.1287026643*(((RANDBETWEEN(3800,4995))))</f>
        <v>145169340.55119011</v>
      </c>
      <c r="B1725">
        <v>253499508.90805441</v>
      </c>
    </row>
    <row r="1726" spans="1:2" x14ac:dyDescent="0.25">
      <c r="A1726">
        <f ca="1">39912.854839268*(((RANDBETWEEN(3800,4995))))</f>
        <v>186951812.06713146</v>
      </c>
      <c r="B1726">
        <v>227967790.67782301</v>
      </c>
    </row>
    <row r="1727" spans="1:2" x14ac:dyDescent="0.25">
      <c r="A1727">
        <f ca="1">37254.4884177149*(((RANDBETWEEN(3800,4995))))</f>
        <v>159709991.84674358</v>
      </c>
      <c r="B1727">
        <v>208455522.00225225</v>
      </c>
    </row>
    <row r="1728" spans="1:2" x14ac:dyDescent="0.25">
      <c r="A1728">
        <f ca="1">36443.3239335528*(((RANDBETWEEN(3800,4995))))</f>
        <v>155685879.84413761</v>
      </c>
      <c r="B1728">
        <v>220876125.48612517</v>
      </c>
    </row>
    <row r="1729" spans="1:2" x14ac:dyDescent="0.25">
      <c r="A1729">
        <f ca="1">39330.380924078*(((RANDBETWEEN(3800,4995))))</f>
        <v>188313863.86448538</v>
      </c>
      <c r="B1729">
        <v>266154650.09556991</v>
      </c>
    </row>
    <row r="1730" spans="1:2" x14ac:dyDescent="0.25">
      <c r="A1730">
        <f ca="1">33628.488188259*(((RANDBETWEEN(3800,4995))))</f>
        <v>130915704.51689239</v>
      </c>
      <c r="B1730">
        <v>227505660.94901231</v>
      </c>
    </row>
    <row r="1731" spans="1:2" x14ac:dyDescent="0.25">
      <c r="A1731">
        <f ca="1">41355.7120318204*(((RANDBETWEEN(3800,4995))))</f>
        <v>198507417.75273779</v>
      </c>
      <c r="B1731">
        <v>219486894.84141484</v>
      </c>
    </row>
    <row r="1732" spans="1:2" x14ac:dyDescent="0.25">
      <c r="A1732">
        <f ca="1">33708.9696555623*(((RANDBETWEEN(3800,4995))))</f>
        <v>166825690.82537776</v>
      </c>
      <c r="B1732">
        <v>246484454.41284257</v>
      </c>
    </row>
    <row r="1733" spans="1:2" x14ac:dyDescent="0.25">
      <c r="A1733">
        <f ca="1">36021.8429452118*(((RANDBETWEEN(3800,4995))))</f>
        <v>169374705.528386</v>
      </c>
      <c r="B1733">
        <v>252892317.5120765</v>
      </c>
    </row>
    <row r="1734" spans="1:2" x14ac:dyDescent="0.25">
      <c r="A1734">
        <f ca="1">31438.5309839883*(((RANDBETWEEN(3800,4995))))</f>
        <v>136914802.43526891</v>
      </c>
      <c r="B1734">
        <v>236335759.21914196</v>
      </c>
    </row>
    <row r="1735" spans="1:2" x14ac:dyDescent="0.25">
      <c r="A1735">
        <f ca="1">37103.55093329*(((RANDBETWEEN(3800,4995))))</f>
        <v>142997085.29689983</v>
      </c>
      <c r="B1735">
        <v>257544651.69846448</v>
      </c>
    </row>
    <row r="1736" spans="1:2" x14ac:dyDescent="0.25">
      <c r="A1736">
        <f ca="1">32802.6684211576*(((RANDBETWEEN(3800,4995))))</f>
        <v>128881684.22672804</v>
      </c>
      <c r="B1736">
        <v>254850008.90269506</v>
      </c>
    </row>
    <row r="1737" spans="1:2" x14ac:dyDescent="0.25">
      <c r="A1737">
        <f ca="1">39801.921329784*(((RANDBETWEEN(3800,4995))))</f>
        <v>178073796.02945355</v>
      </c>
      <c r="B1737">
        <v>235620775.67607167</v>
      </c>
    </row>
    <row r="1738" spans="1:2" x14ac:dyDescent="0.25">
      <c r="A1738">
        <f ca="1">37555.150923859*(((RANDBETWEEN(3800,4995))))</f>
        <v>168998179.15736553</v>
      </c>
      <c r="B1738">
        <v>237117791.43874434</v>
      </c>
    </row>
    <row r="1739" spans="1:2" x14ac:dyDescent="0.25">
      <c r="A1739">
        <f ca="1">29978.0961379051*(((RANDBETWEEN(3800,4995))))</f>
        <v>132353294.44885087</v>
      </c>
      <c r="B1739">
        <v>247855360.5003033</v>
      </c>
    </row>
    <row r="1740" spans="1:2" x14ac:dyDescent="0.25">
      <c r="A1740">
        <f ca="1">32098.460092767*(((RANDBETWEEN(3800,4995))))</f>
        <v>140109778.30492806</v>
      </c>
      <c r="B1740">
        <v>249086904.45682955</v>
      </c>
    </row>
    <row r="1741" spans="1:2" x14ac:dyDescent="0.25">
      <c r="A1741">
        <f ca="1">36110.366798032*(((RANDBETWEEN(3800,4995))))</f>
        <v>144441467.1921283</v>
      </c>
      <c r="B1741">
        <v>234679095.75766832</v>
      </c>
    </row>
    <row r="1742" spans="1:2" x14ac:dyDescent="0.25">
      <c r="A1742">
        <f ca="1">31807.2196784916*(((RANDBETWEEN(3800,4995))))</f>
        <v>152038510.06318998</v>
      </c>
      <c r="B1742">
        <v>258044921.55937818</v>
      </c>
    </row>
    <row r="1743" spans="1:2" x14ac:dyDescent="0.25">
      <c r="A1743">
        <f ca="1">32029.6728587927*(((RANDBETWEEN(3800,4995))))</f>
        <v>158642969.66960043</v>
      </c>
      <c r="B1743">
        <v>220443380.5502477</v>
      </c>
    </row>
    <row r="1744" spans="1:2" x14ac:dyDescent="0.25">
      <c r="A1744">
        <f ca="1">40972.0227328791*(((RANDBETWEEN(3800,4995))))</f>
        <v>182161613.07038051</v>
      </c>
      <c r="B1744">
        <v>204070372.88810414</v>
      </c>
    </row>
    <row r="1745" spans="1:2" x14ac:dyDescent="0.25">
      <c r="A1745">
        <f ca="1">32013.0068223938*(((RANDBETWEEN(3800,4995))))</f>
        <v>143674374.61890328</v>
      </c>
      <c r="B1745">
        <v>229236021.59520188</v>
      </c>
    </row>
    <row r="1746" spans="1:2" x14ac:dyDescent="0.25">
      <c r="A1746">
        <f ca="1">31734.7211396886*(((RANDBETWEEN(3800,4995))))</f>
        <v>153437376.71039426</v>
      </c>
      <c r="B1746">
        <v>221014567.58176473</v>
      </c>
    </row>
    <row r="1747" spans="1:2" x14ac:dyDescent="0.25">
      <c r="A1747">
        <f ca="1">30475.8640622614*(((RANDBETWEEN(3800,4995))))</f>
        <v>144790830.15980396</v>
      </c>
      <c r="B1747">
        <v>243490803.79079607</v>
      </c>
    </row>
    <row r="1748" spans="1:2" x14ac:dyDescent="0.25">
      <c r="A1748">
        <f ca="1">33737.4323683745*(((RANDBETWEEN(3800,4995))))</f>
        <v>141157417.02927878</v>
      </c>
      <c r="B1748">
        <v>262099788.64631802</v>
      </c>
    </row>
    <row r="1749" spans="1:2" x14ac:dyDescent="0.25">
      <c r="A1749">
        <f ca="1">32215.2530767648*(((RANDBETWEEN(3800,4995))))</f>
        <v>147320352.32004532</v>
      </c>
      <c r="B1749">
        <v>227837377.06896365</v>
      </c>
    </row>
    <row r="1750" spans="1:2" x14ac:dyDescent="0.25">
      <c r="A1750">
        <f ca="1">40714.6268247271*(((RANDBETWEEN(3800,4995))))</f>
        <v>184803691.1574361</v>
      </c>
      <c r="B1750">
        <v>266889772.25399503</v>
      </c>
    </row>
    <row r="1751" spans="1:2" x14ac:dyDescent="0.25">
      <c r="A1751">
        <f ca="1">36081.0050872187*(((RANDBETWEEN(3800,4995))))</f>
        <v>170410587.02693388</v>
      </c>
      <c r="B1751">
        <v>214754032.58377302</v>
      </c>
    </row>
    <row r="1752" spans="1:2" x14ac:dyDescent="0.25">
      <c r="A1752">
        <f ca="1">35788.9496684749*(((RANDBETWEEN(3800,4995))))</f>
        <v>143728421.86859539</v>
      </c>
      <c r="B1752">
        <v>242014349.97897762</v>
      </c>
    </row>
    <row r="1753" spans="1:2" x14ac:dyDescent="0.25">
      <c r="A1753">
        <f ca="1">36360.4959342847*(((RANDBETWEEN(3800,4995))))</f>
        <v>170857970.39520395</v>
      </c>
      <c r="B1753">
        <v>215189615.4684712</v>
      </c>
    </row>
    <row r="1754" spans="1:2" x14ac:dyDescent="0.25">
      <c r="A1754">
        <f ca="1">42068.2933647039*(((RANDBETWEEN(3800,4995))))</f>
        <v>172269661.3284623</v>
      </c>
      <c r="B1754">
        <v>246624586.43511152</v>
      </c>
    </row>
    <row r="1755" spans="1:2" x14ac:dyDescent="0.25">
      <c r="A1755">
        <f ca="1">31318.0248472046*(((RANDBETWEEN(3800,4995))))</f>
        <v>139772344.89307401</v>
      </c>
      <c r="B1755">
        <v>226492259.53974199</v>
      </c>
    </row>
    <row r="1756" spans="1:2" x14ac:dyDescent="0.25">
      <c r="A1756">
        <f ca="1">33304.5844812234*(((RANDBETWEEN(3800,4995))))</f>
        <v>131386585.77842665</v>
      </c>
      <c r="B1756">
        <v>220044050.67780459</v>
      </c>
    </row>
    <row r="1757" spans="1:2" x14ac:dyDescent="0.25">
      <c r="A1757">
        <f ca="1">35793.940308669*(((RANDBETWEEN(3800,4995))))</f>
        <v>153627591.80480751</v>
      </c>
      <c r="B1757">
        <v>249456090.34606516</v>
      </c>
    </row>
    <row r="1758" spans="1:2" x14ac:dyDescent="0.25">
      <c r="A1758">
        <f ca="1">38968.6041269194*(((RANDBETWEEN(3800,4995))))</f>
        <v>191413783.4714281</v>
      </c>
      <c r="B1758">
        <v>230003389.78774124</v>
      </c>
    </row>
    <row r="1759" spans="1:2" x14ac:dyDescent="0.25">
      <c r="A1759">
        <f ca="1">38488.0761301585*(((RANDBETWEEN(3800,4995))))</f>
        <v>174697377.55478933</v>
      </c>
      <c r="B1759">
        <v>259369036.70491815</v>
      </c>
    </row>
    <row r="1760" spans="1:2" x14ac:dyDescent="0.25">
      <c r="A1760">
        <f ca="1">32311.5313865472*(((RANDBETWEEN(3800,4995))))</f>
        <v>151928820.57954496</v>
      </c>
      <c r="B1760">
        <v>261482284.47229204</v>
      </c>
    </row>
    <row r="1761" spans="1:2" x14ac:dyDescent="0.25">
      <c r="A1761">
        <f ca="1">33766.5605750355*(((RANDBETWEEN(3800,4995))))</f>
        <v>162147023.88132039</v>
      </c>
      <c r="B1761">
        <v>234394680.96543998</v>
      </c>
    </row>
    <row r="1762" spans="1:2" x14ac:dyDescent="0.25">
      <c r="A1762">
        <f ca="1">42010.1866623747*(((RANDBETWEEN(3800,4995))))</f>
        <v>197237826.3798492</v>
      </c>
      <c r="B1762">
        <v>231027765.46902314</v>
      </c>
    </row>
    <row r="1763" spans="1:2" x14ac:dyDescent="0.25">
      <c r="A1763">
        <f ca="1">33589.3267300654*(((RANDBETWEEN(3800,4995))))</f>
        <v>128109692.14846934</v>
      </c>
      <c r="B1763">
        <v>248474711.65471399</v>
      </c>
    </row>
    <row r="1764" spans="1:2" x14ac:dyDescent="0.25">
      <c r="A1764">
        <f ca="1">33551.1115897084*(((RANDBETWEEN(3800,4995))))</f>
        <v>139069357.53934121</v>
      </c>
      <c r="B1764">
        <v>240675022.32521725</v>
      </c>
    </row>
    <row r="1765" spans="1:2" x14ac:dyDescent="0.25">
      <c r="A1765">
        <f ca="1">30362.3222114199*(((RANDBETWEEN(3800,4995))))</f>
        <v>124394434.10018726</v>
      </c>
      <c r="B1765">
        <v>208198938.02592319</v>
      </c>
    </row>
    <row r="1766" spans="1:2" x14ac:dyDescent="0.25">
      <c r="A1766">
        <f ca="1">32581.0808919097*(((RANDBETWEEN(3800,4995))))</f>
        <v>159451809.88500589</v>
      </c>
      <c r="B1766">
        <v>246509749.15776306</v>
      </c>
    </row>
    <row r="1767" spans="1:2" x14ac:dyDescent="0.25">
      <c r="A1767">
        <f ca="1">37624.0906271041*(((RANDBETWEEN(3800,4995))))</f>
        <v>179767905.01630333</v>
      </c>
      <c r="B1767">
        <v>208340717.40245369</v>
      </c>
    </row>
    <row r="1768" spans="1:2" x14ac:dyDescent="0.25">
      <c r="A1768">
        <f ca="1">34517.3537630437*(((RANDBETWEEN(3800,4995))))</f>
        <v>155914886.94766858</v>
      </c>
      <c r="B1768">
        <v>219015523.91933402</v>
      </c>
    </row>
    <row r="1769" spans="1:2" x14ac:dyDescent="0.25">
      <c r="A1769">
        <f ca="1">37219.3222890602*(((RANDBETWEEN(3800,4995))))</f>
        <v>151036009.84900635</v>
      </c>
      <c r="B1769">
        <v>234047785.17739543</v>
      </c>
    </row>
    <row r="1770" spans="1:2" x14ac:dyDescent="0.25">
      <c r="A1770">
        <f ca="1">32204.0886848795*(((RANDBETWEEN(3800,4995))))</f>
        <v>150650726.86786613</v>
      </c>
      <c r="B1770">
        <v>240726372.16005647</v>
      </c>
    </row>
    <row r="1771" spans="1:2" x14ac:dyDescent="0.25">
      <c r="A1771">
        <f ca="1">28781.5807848533*(((RANDBETWEEN(3800,4995))))</f>
        <v>139533103.64496869</v>
      </c>
      <c r="B1771">
        <v>259459492.39074415</v>
      </c>
    </row>
    <row r="1772" spans="1:2" x14ac:dyDescent="0.25">
      <c r="A1772">
        <f ca="1">35816.3690275287*(((RANDBETWEEN(3800,4995))))</f>
        <v>152864263.00949237</v>
      </c>
      <c r="B1772">
        <v>236184562.71707842</v>
      </c>
    </row>
    <row r="1773" spans="1:2" x14ac:dyDescent="0.25">
      <c r="A1773">
        <f ca="1">30832.934383797*(((RANDBETWEEN(3800,4995))))</f>
        <v>149200569.48319346</v>
      </c>
      <c r="B1773">
        <v>221560582.13314325</v>
      </c>
    </row>
    <row r="1774" spans="1:2" x14ac:dyDescent="0.25">
      <c r="A1774">
        <f ca="1">27696.0123999888*(((RANDBETWEEN(3800,4995))))</f>
        <v>113609042.86475421</v>
      </c>
      <c r="B1774">
        <v>229503744.86791682</v>
      </c>
    </row>
    <row r="1775" spans="1:2" x14ac:dyDescent="0.25">
      <c r="A1775">
        <f ca="1">41574.9425619819*(((RANDBETWEEN(3800,4995))))</f>
        <v>166632369.78842327</v>
      </c>
      <c r="B1775">
        <v>231973400.22302637</v>
      </c>
    </row>
    <row r="1776" spans="1:2" x14ac:dyDescent="0.25">
      <c r="A1776">
        <f ca="1">29687.4762377278*(((RANDBETWEEN(3800,4995))))</f>
        <v>148110818.95002377</v>
      </c>
      <c r="B1776">
        <v>253671538.53721836</v>
      </c>
    </row>
    <row r="1777" spans="1:2" x14ac:dyDescent="0.25">
      <c r="A1777">
        <f ca="1">41529.4817917435*(((RANDBETWEEN(3800,4995))))</f>
        <v>196808214.21107224</v>
      </c>
      <c r="B1777">
        <v>215256081.00354093</v>
      </c>
    </row>
    <row r="1778" spans="1:2" x14ac:dyDescent="0.25">
      <c r="A1778">
        <f ca="1">33182.842378402*(((RANDBETWEEN(3800,4995))))</f>
        <v>127090286.30927974</v>
      </c>
      <c r="B1778">
        <v>235037431.05308443</v>
      </c>
    </row>
    <row r="1779" spans="1:2" x14ac:dyDescent="0.25">
      <c r="A1779">
        <f ca="1">38420.1582308071*(((RANDBETWEEN(3800,4995))))</f>
        <v>156101102.89176914</v>
      </c>
      <c r="B1779">
        <v>210198644.13333294</v>
      </c>
    </row>
    <row r="1780" spans="1:2" x14ac:dyDescent="0.25">
      <c r="A1780">
        <f ca="1">35198.6558641441*(((RANDBETWEEN(3800,4995))))</f>
        <v>134001282.87479667</v>
      </c>
      <c r="B1780">
        <v>215116931.76346865</v>
      </c>
    </row>
    <row r="1781" spans="1:2" x14ac:dyDescent="0.25">
      <c r="A1781">
        <f ca="1">41549.5282968645*(((RANDBETWEEN(3800,4995))))</f>
        <v>193454603.7502009</v>
      </c>
      <c r="B1781">
        <v>250536508.553321</v>
      </c>
    </row>
    <row r="1782" spans="1:2" x14ac:dyDescent="0.25">
      <c r="A1782">
        <f ca="1">35021.3553557975*(((RANDBETWEEN(3800,4995))))</f>
        <v>141486275.63742176</v>
      </c>
      <c r="B1782">
        <v>211573642.37580609</v>
      </c>
    </row>
    <row r="1783" spans="1:2" x14ac:dyDescent="0.25">
      <c r="A1783">
        <f ca="1">31773.7937828843*(((RANDBETWEEN(3800,4995))))</f>
        <v>153054364.65215382</v>
      </c>
      <c r="B1783">
        <v>246524754.90109718</v>
      </c>
    </row>
    <row r="1784" spans="1:2" x14ac:dyDescent="0.25">
      <c r="A1784">
        <f ca="1">29932.0773991323*(((RANDBETWEEN(3800,4995))))</f>
        <v>134335163.3673057</v>
      </c>
      <c r="B1784">
        <v>242616354.20282906</v>
      </c>
    </row>
    <row r="1785" spans="1:2" x14ac:dyDescent="0.25">
      <c r="A1785">
        <f ca="1">30875.4985709449*(((RANDBETWEEN(3800,4995))))</f>
        <v>130356354.96652918</v>
      </c>
      <c r="B1785">
        <v>259233442.41435689</v>
      </c>
    </row>
    <row r="1786" spans="1:2" x14ac:dyDescent="0.25">
      <c r="A1786">
        <f ca="1">31660.4374181374*(((RANDBETWEEN(3800,4995))))</f>
        <v>142883554.06805405</v>
      </c>
      <c r="B1786">
        <v>203876278.46972266</v>
      </c>
    </row>
    <row r="1787" spans="1:2" x14ac:dyDescent="0.25">
      <c r="A1787">
        <f ca="1">39163.2733291883*(((RANDBETWEEN(3800,4995))))</f>
        <v>156731419.86341158</v>
      </c>
      <c r="B1787">
        <v>219818952.57533067</v>
      </c>
    </row>
    <row r="1788" spans="1:2" x14ac:dyDescent="0.25">
      <c r="A1788">
        <f ca="1">35825.9566429503*(((RANDBETWEEN(3800,4995))))</f>
        <v>167271391.56593481</v>
      </c>
      <c r="B1788">
        <v>260819743.69888204</v>
      </c>
    </row>
    <row r="1789" spans="1:2" x14ac:dyDescent="0.25">
      <c r="A1789">
        <f ca="1">32499.7359454566*(((RANDBETWEEN(3800,4995))))</f>
        <v>138741372.75115415</v>
      </c>
      <c r="B1789">
        <v>215127434.31361583</v>
      </c>
    </row>
    <row r="1790" spans="1:2" x14ac:dyDescent="0.25">
      <c r="A1790">
        <f ca="1">33048.9123180102*(((RANDBETWEEN(3800,4995))))</f>
        <v>162666746.42924625</v>
      </c>
      <c r="B1790">
        <v>211821894.96038651</v>
      </c>
    </row>
    <row r="1791" spans="1:2" x14ac:dyDescent="0.25">
      <c r="A1791">
        <f ca="1">42320.0151939257*(((RANDBETWEEN(3800,4995))))</f>
        <v>168052780.33507904</v>
      </c>
      <c r="B1791">
        <v>264459336.56503648</v>
      </c>
    </row>
    <row r="1792" spans="1:2" x14ac:dyDescent="0.25">
      <c r="A1792">
        <f ca="1">29861.6355360028*(((RANDBETWEEN(3800,4995))))</f>
        <v>143634466.92817354</v>
      </c>
      <c r="B1792">
        <v>205462036.25109187</v>
      </c>
    </row>
    <row r="1793" spans="1:2" x14ac:dyDescent="0.25">
      <c r="A1793">
        <f ca="1">31726.3356805401*(((RANDBETWEEN(3800,4995))))</f>
        <v>157330898.63979879</v>
      </c>
      <c r="B1793">
        <v>209077423.23262075</v>
      </c>
    </row>
    <row r="1794" spans="1:2" x14ac:dyDescent="0.25">
      <c r="A1794">
        <f ca="1">35300.5888974303*(((RANDBETWEEN(3800,4995))))</f>
        <v>152427942.85910422</v>
      </c>
      <c r="B1794">
        <v>264213146.27551046</v>
      </c>
    </row>
    <row r="1795" spans="1:2" x14ac:dyDescent="0.25">
      <c r="A1795">
        <f ca="1">30101.2594375006*(((RANDBETWEEN(3800,4995))))</f>
        <v>147767082.57869059</v>
      </c>
      <c r="B1795">
        <v>262029173.40253657</v>
      </c>
    </row>
    <row r="1796" spans="1:2" x14ac:dyDescent="0.25">
      <c r="A1796">
        <f ca="1">30159.9405368198*(((RANDBETWEEN(3800,4995))))</f>
        <v>119433364.52580655</v>
      </c>
      <c r="B1796">
        <v>211177059.58522135</v>
      </c>
    </row>
    <row r="1797" spans="1:2" x14ac:dyDescent="0.25">
      <c r="A1797">
        <f ca="1">32135.092282824*(((RANDBETWEEN(3800,4995))))</f>
        <v>144704320.54955631</v>
      </c>
      <c r="B1797">
        <v>243376889.11882111</v>
      </c>
    </row>
    <row r="1798" spans="1:2" x14ac:dyDescent="0.25">
      <c r="A1798">
        <f ca="1">29538.1475251011*(((RANDBETWEEN(3800,4995))))</f>
        <v>115110160.90531914</v>
      </c>
      <c r="B1798">
        <v>212975545.96255225</v>
      </c>
    </row>
    <row r="1799" spans="1:2" x14ac:dyDescent="0.25">
      <c r="A1799">
        <f ca="1">33476.1539514244*(((RANDBETWEEN(3800,4995))))</f>
        <v>137586992.74035445</v>
      </c>
      <c r="B1799">
        <v>256522868.04074207</v>
      </c>
    </row>
    <row r="1800" spans="1:2" x14ac:dyDescent="0.25">
      <c r="A1800">
        <f ca="1">30985.5057641998*(((RANDBETWEEN(3800,4995))))</f>
        <v>120874457.98614359</v>
      </c>
      <c r="B1800">
        <v>266803099.92274857</v>
      </c>
    </row>
    <row r="1801" spans="1:2" x14ac:dyDescent="0.25">
      <c r="A1801">
        <f ca="1">31733.4012833718*(((RANDBETWEEN(3800,4995))))</f>
        <v>153208861.39611927</v>
      </c>
      <c r="B1801">
        <v>225626136.80017519</v>
      </c>
    </row>
    <row r="1802" spans="1:2" x14ac:dyDescent="0.25">
      <c r="A1802">
        <f ca="1">35399.5708568688*(((RANDBETWEEN(3800,4995))))</f>
        <v>139120313.46749437</v>
      </c>
      <c r="B1802">
        <v>256959596.94706377</v>
      </c>
    </row>
    <row r="1803" spans="1:2" x14ac:dyDescent="0.25">
      <c r="A1803">
        <f ca="1">30419.9045338674*(((RANDBETWEEN(3800,4995))))</f>
        <v>150152648.77916944</v>
      </c>
      <c r="B1803">
        <v>262956732.82404089</v>
      </c>
    </row>
    <row r="1804" spans="1:2" x14ac:dyDescent="0.25">
      <c r="A1804">
        <f ca="1">31586.0102800571*(((RANDBETWEEN(3800,4995))))</f>
        <v>152212983.53959519</v>
      </c>
      <c r="B1804">
        <v>232186484.5907048</v>
      </c>
    </row>
    <row r="1805" spans="1:2" x14ac:dyDescent="0.25">
      <c r="A1805">
        <f ca="1">35190.5937660241*(((RANDBETWEEN(3800,4995))))</f>
        <v>159800486.2915155</v>
      </c>
      <c r="B1805">
        <v>265553031.55543345</v>
      </c>
    </row>
    <row r="1806" spans="1:2" x14ac:dyDescent="0.25">
      <c r="A1806">
        <f ca="1">33589.054630143*(((RANDBETWEEN(3800,4995))))</f>
        <v>136035671.25207913</v>
      </c>
      <c r="B1806">
        <v>241790227.57687113</v>
      </c>
    </row>
    <row r="1807" spans="1:2" x14ac:dyDescent="0.25">
      <c r="A1807">
        <f ca="1">28961.8164978111*(((RANDBETWEEN(3800,4995))))</f>
        <v>117092624.10065039</v>
      </c>
      <c r="B1807">
        <v>260470243.70174989</v>
      </c>
    </row>
    <row r="1808" spans="1:2" x14ac:dyDescent="0.25">
      <c r="A1808">
        <f ca="1">32384.2548056947*(((RANDBETWEEN(3800,4995))))</f>
        <v>146409215.9765462</v>
      </c>
      <c r="B1808">
        <v>264814494.40057203</v>
      </c>
    </row>
    <row r="1809" spans="1:2" x14ac:dyDescent="0.25">
      <c r="A1809">
        <f ca="1">37952.0637145496*(((RANDBETWEEN(3800,4995))))</f>
        <v>155261892.65622249</v>
      </c>
      <c r="B1809">
        <v>262011116.43615323</v>
      </c>
    </row>
    <row r="1810" spans="1:2" x14ac:dyDescent="0.25">
      <c r="A1810">
        <f ca="1">32776.0170048891*(((RANDBETWEEN(3800,4995))))</f>
        <v>155325544.58616924</v>
      </c>
      <c r="B1810">
        <v>203961678.15032455</v>
      </c>
    </row>
    <row r="1811" spans="1:2" x14ac:dyDescent="0.25">
      <c r="A1811">
        <f ca="1">31584.6972516053*(((RANDBETWEEN(3800,4995))))</f>
        <v>135403597.11763182</v>
      </c>
      <c r="B1811">
        <v>224452848.20314479</v>
      </c>
    </row>
    <row r="1812" spans="1:2" x14ac:dyDescent="0.25">
      <c r="A1812">
        <f ca="1">33786.7795151077*(((RANDBETWEEN(3800,4995))))</f>
        <v>162784703.70378891</v>
      </c>
      <c r="B1812">
        <v>258280822.23054233</v>
      </c>
    </row>
    <row r="1813" spans="1:2" x14ac:dyDescent="0.25">
      <c r="A1813">
        <f ca="1">33736.385665337*(((RANDBETWEEN(3800,4995))))</f>
        <v>168479510.01269278</v>
      </c>
      <c r="B1813">
        <v>228727676.31335765</v>
      </c>
    </row>
    <row r="1814" spans="1:2" x14ac:dyDescent="0.25">
      <c r="A1814">
        <f ca="1">39241.06849681*(((RANDBETWEEN(3800,4995))))</f>
        <v>187297619.93527406</v>
      </c>
      <c r="B1814">
        <v>235646448.43499991</v>
      </c>
    </row>
    <row r="1815" spans="1:2" x14ac:dyDescent="0.25">
      <c r="A1815">
        <f ca="1">30538.2682447933*(((RANDBETWEEN(3800,4995))))</f>
        <v>142491559.63020533</v>
      </c>
      <c r="B1815">
        <v>218092743.91886431</v>
      </c>
    </row>
    <row r="1816" spans="1:2" x14ac:dyDescent="0.25">
      <c r="A1816">
        <f ca="1">29559.2633687146*(((RANDBETWEEN(3800,4995))))</f>
        <v>134258174.22070158</v>
      </c>
      <c r="B1816">
        <v>224823711.41909939</v>
      </c>
    </row>
    <row r="1817" spans="1:2" x14ac:dyDescent="0.25">
      <c r="A1817">
        <f ca="1">39217.6845349481*(((RANDBETWEEN(3800,4995))))</f>
        <v>174401043.12691417</v>
      </c>
      <c r="B1817">
        <v>225377825.87437722</v>
      </c>
    </row>
    <row r="1818" spans="1:2" x14ac:dyDescent="0.25">
      <c r="A1818">
        <f ca="1">40722.8000683624*(((RANDBETWEEN(3800,4995))))</f>
        <v>190012585.11897913</v>
      </c>
      <c r="B1818">
        <v>219801795.26026404</v>
      </c>
    </row>
    <row r="1819" spans="1:2" x14ac:dyDescent="0.25">
      <c r="A1819">
        <f ca="1">35109.9794468981*(((RANDBETWEEN(3800,4995))))</f>
        <v>154097699.79243597</v>
      </c>
      <c r="B1819">
        <v>228825333.29671109</v>
      </c>
    </row>
    <row r="1820" spans="1:2" x14ac:dyDescent="0.25">
      <c r="A1820">
        <f ca="1">37900.594913669*(((RANDBETWEEN(3800,4995))))</f>
        <v>178777106.20777676</v>
      </c>
      <c r="B1820">
        <v>216331515.81088078</v>
      </c>
    </row>
    <row r="1821" spans="1:2" x14ac:dyDescent="0.25">
      <c r="A1821">
        <f ca="1">31139.8006636074*(((RANDBETWEEN(3800,4995))))</f>
        <v>133309486.64090337</v>
      </c>
      <c r="B1821">
        <v>259231141.89058888</v>
      </c>
    </row>
    <row r="1822" spans="1:2" x14ac:dyDescent="0.25">
      <c r="A1822">
        <f ca="1">32603.55961254*(((RANDBETWEEN(3800,4995))))</f>
        <v>124252165.68338992</v>
      </c>
      <c r="B1822">
        <v>255859364.98011193</v>
      </c>
    </row>
    <row r="1823" spans="1:2" x14ac:dyDescent="0.25">
      <c r="A1823">
        <f ca="1">32680.6516532477*(((RANDBETWEEN(3800,4995))))</f>
        <v>136703165.86553502</v>
      </c>
      <c r="B1823">
        <v>220957351.63709602</v>
      </c>
    </row>
    <row r="1824" spans="1:2" x14ac:dyDescent="0.25">
      <c r="A1824">
        <f ca="1">33708.7407342639*(((RANDBETWEEN(3800,4995))))</f>
        <v>129441564.41957326</v>
      </c>
      <c r="B1824">
        <v>204822684.69952875</v>
      </c>
    </row>
    <row r="1825" spans="1:2" x14ac:dyDescent="0.25">
      <c r="A1825">
        <f ca="1">34219.2744173342*(((RANDBETWEEN(3800,4995))))</f>
        <v>135508326.69264349</v>
      </c>
      <c r="B1825">
        <v>216108706.2860747</v>
      </c>
    </row>
    <row r="1826" spans="1:2" x14ac:dyDescent="0.25">
      <c r="A1826">
        <f ca="1">30852.6519054253*(((RANDBETWEEN(3800,4995))))</f>
        <v>142662662.41068658</v>
      </c>
      <c r="B1826">
        <v>260994596.04426402</v>
      </c>
    </row>
    <row r="1827" spans="1:2" x14ac:dyDescent="0.25">
      <c r="A1827">
        <f ca="1">35054.6631700179*(((RANDBETWEEN(3800,4995))))</f>
        <v>154485900.59026885</v>
      </c>
      <c r="B1827">
        <v>266766857.12430963</v>
      </c>
    </row>
    <row r="1828" spans="1:2" x14ac:dyDescent="0.25">
      <c r="A1828">
        <f ca="1">34744.0844468225*(((RANDBETWEEN(3800,4995))))</f>
        <v>147697102.9834424</v>
      </c>
      <c r="B1828">
        <v>218676547.30123365</v>
      </c>
    </row>
    <row r="1829" spans="1:2" x14ac:dyDescent="0.25">
      <c r="A1829">
        <f ca="1">31351.132302189*(((RANDBETWEEN(3800,4995))))</f>
        <v>143055216.6948885</v>
      </c>
      <c r="B1829">
        <v>211963879.2800318</v>
      </c>
    </row>
    <row r="1830" spans="1:2" x14ac:dyDescent="0.25">
      <c r="A1830">
        <f ca="1">31833.4100048354*(((RANDBETWEEN(3800,4995))))</f>
        <v>158848715.92412847</v>
      </c>
      <c r="B1830">
        <v>267087354.71691608</v>
      </c>
    </row>
    <row r="1831" spans="1:2" x14ac:dyDescent="0.25">
      <c r="A1831">
        <f ca="1">28390.0541437385*(((RANDBETWEEN(3800,4995))))</f>
        <v>127329392.83466738</v>
      </c>
      <c r="B1831">
        <v>256901525.8498596</v>
      </c>
    </row>
    <row r="1832" spans="1:2" x14ac:dyDescent="0.25">
      <c r="A1832">
        <f ca="1">39935.3410910593*(((RANDBETWEEN(3800,4995))))</f>
        <v>183982116.40651017</v>
      </c>
      <c r="B1832">
        <v>206464871.11654213</v>
      </c>
    </row>
    <row r="1833" spans="1:2" x14ac:dyDescent="0.25">
      <c r="A1833">
        <f ca="1">35592.9690179259*(((RANDBETWEEN(3800,4995))))</f>
        <v>148493866.74278694</v>
      </c>
      <c r="B1833">
        <v>230297477.68686479</v>
      </c>
    </row>
    <row r="1834" spans="1:2" x14ac:dyDescent="0.25">
      <c r="A1834">
        <f ca="1">32046.0837142616*(((RANDBETWEEN(3800,4995))))</f>
        <v>155455552.09788325</v>
      </c>
      <c r="B1834">
        <v>241555436.23303258</v>
      </c>
    </row>
    <row r="1835" spans="1:2" x14ac:dyDescent="0.25">
      <c r="A1835">
        <f ca="1">35731.7475848177*(((RANDBETWEEN(3800,4995))))</f>
        <v>167832018.40588894</v>
      </c>
      <c r="B1835">
        <v>211515161.53798178</v>
      </c>
    </row>
    <row r="1836" spans="1:2" x14ac:dyDescent="0.25">
      <c r="A1836">
        <f ca="1">31147.6605216373*(((RANDBETWEEN(3800,4995))))</f>
        <v>139884143.40267316</v>
      </c>
      <c r="B1836">
        <v>254643231.49043095</v>
      </c>
    </row>
    <row r="1837" spans="1:2" x14ac:dyDescent="0.25">
      <c r="A1837">
        <f ca="1">38230.185108539*(((RANDBETWEEN(3800,4995))))</f>
        <v>188207201.28933755</v>
      </c>
      <c r="B1837">
        <v>261438809.0182761</v>
      </c>
    </row>
    <row r="1838" spans="1:2" x14ac:dyDescent="0.25">
      <c r="A1838">
        <f ca="1">32765.7632042614*(((RANDBETWEEN(3800,4995))))</f>
        <v>131292413.15947555</v>
      </c>
      <c r="B1838">
        <v>216379145.56332046</v>
      </c>
    </row>
    <row r="1839" spans="1:2" x14ac:dyDescent="0.25">
      <c r="A1839">
        <f ca="1">34780.8121345489*(((RANDBETWEEN(3800,4995))))</f>
        <v>160269982.31600124</v>
      </c>
      <c r="B1839">
        <v>218523556.5897463</v>
      </c>
    </row>
    <row r="1840" spans="1:2" x14ac:dyDescent="0.25">
      <c r="A1840">
        <f ca="1">35700.1502861122*(((RANDBETWEEN(3800,4995))))</f>
        <v>173074328.58707199</v>
      </c>
      <c r="B1840">
        <v>250373221.26195669</v>
      </c>
    </row>
    <row r="1841" spans="1:2" x14ac:dyDescent="0.25">
      <c r="A1841">
        <f ca="1">39349.8763189746*(((RANDBETWEEN(3800,4995))))</f>
        <v>184511570.05967182</v>
      </c>
      <c r="B1841">
        <v>238572653.19491756</v>
      </c>
    </row>
    <row r="1842" spans="1:2" x14ac:dyDescent="0.25">
      <c r="A1842">
        <f ca="1">32805.0660443447*(((RANDBETWEEN(3800,4995))))</f>
        <v>126102673.87446091</v>
      </c>
      <c r="B1842">
        <v>249987889.72795433</v>
      </c>
    </row>
    <row r="1843" spans="1:2" x14ac:dyDescent="0.25">
      <c r="A1843">
        <f ca="1">31264.6674264341*(((RANDBETWEEN(3800,4995))))</f>
        <v>134688187.27307799</v>
      </c>
      <c r="B1843">
        <v>259098000.08781552</v>
      </c>
    </row>
    <row r="1844" spans="1:2" x14ac:dyDescent="0.25">
      <c r="A1844">
        <f ca="1">32341.0517514599*(((RANDBETWEEN(3800,4995))))</f>
        <v>148024993.86643177</v>
      </c>
      <c r="B1844">
        <v>223904843.58136231</v>
      </c>
    </row>
    <row r="1845" spans="1:2" x14ac:dyDescent="0.25">
      <c r="A1845">
        <f ca="1">31923.5404910072*(((RANDBETWEEN(3800,4995))))</f>
        <v>128556097.55728602</v>
      </c>
      <c r="B1845">
        <v>246173776.63506731</v>
      </c>
    </row>
    <row r="1846" spans="1:2" x14ac:dyDescent="0.25">
      <c r="A1846">
        <f ca="1">39665.1847559928*(((RANDBETWEEN(3800,4995))))</f>
        <v>170361968.52698904</v>
      </c>
      <c r="B1846">
        <v>227061193.3767786</v>
      </c>
    </row>
    <row r="1847" spans="1:2" x14ac:dyDescent="0.25">
      <c r="A1847">
        <f ca="1">40494.8869104305*(((RANDBETWEEN(3800,4995))))</f>
        <v>182753424.62677279</v>
      </c>
      <c r="B1847">
        <v>220404375.06122959</v>
      </c>
    </row>
    <row r="1848" spans="1:2" x14ac:dyDescent="0.25">
      <c r="A1848">
        <f ca="1">38985.6055591683*(((RANDBETWEEN(3800,4995))))</f>
        <v>170172168.2657696</v>
      </c>
      <c r="B1848">
        <v>214159033.25234362</v>
      </c>
    </row>
    <row r="1849" spans="1:2" x14ac:dyDescent="0.25">
      <c r="A1849">
        <f ca="1">35190.2813293085*(((RANDBETWEEN(3800,4995))))</f>
        <v>158743359.07651076</v>
      </c>
      <c r="B1849">
        <v>232558848.16550145</v>
      </c>
    </row>
    <row r="1850" spans="1:2" x14ac:dyDescent="0.25">
      <c r="A1850">
        <f ca="1">36819.9509016639*(((RANDBETWEEN(3800,4995))))</f>
        <v>178061282.5604468</v>
      </c>
      <c r="B1850">
        <v>251520234.0974943</v>
      </c>
    </row>
    <row r="1851" spans="1:2" x14ac:dyDescent="0.25">
      <c r="A1851">
        <f ca="1">35835.3188729729*(((RANDBETWEEN(3800,4995))))</f>
        <v>157603732.40333477</v>
      </c>
      <c r="B1851">
        <v>254967871.69769889</v>
      </c>
    </row>
    <row r="1852" spans="1:2" x14ac:dyDescent="0.25">
      <c r="A1852">
        <f ca="1">28553.7101008037*(((RANDBETWEEN(3800,4995))))</f>
        <v>140455699.98585358</v>
      </c>
      <c r="B1852">
        <v>229363971.69599658</v>
      </c>
    </row>
    <row r="1853" spans="1:2" x14ac:dyDescent="0.25">
      <c r="A1853">
        <f ca="1">32164.6053171712*(((RANDBETWEEN(3800,4995))))</f>
        <v>158989644.08277744</v>
      </c>
      <c r="B1853">
        <v>263617659.38953996</v>
      </c>
    </row>
    <row r="1854" spans="1:2" x14ac:dyDescent="0.25">
      <c r="A1854">
        <f ca="1">34540.8478234767*(((RANDBETWEEN(3800,4995))))</f>
        <v>141652016.9240779</v>
      </c>
      <c r="B1854">
        <v>209023529.08375967</v>
      </c>
    </row>
    <row r="1855" spans="1:2" x14ac:dyDescent="0.25">
      <c r="A1855">
        <f ca="1">41394.6664350235*(((RANDBETWEEN(3800,4995))))</f>
        <v>164585193.74565327</v>
      </c>
      <c r="B1855">
        <v>264689871.50959414</v>
      </c>
    </row>
    <row r="1856" spans="1:2" x14ac:dyDescent="0.25">
      <c r="A1856">
        <f ca="1">38128.2825743579*(((RANDBETWEEN(3800,4995))))</f>
        <v>156440343.40259039</v>
      </c>
      <c r="B1856">
        <v>263274351.33456439</v>
      </c>
    </row>
    <row r="1857" spans="1:2" x14ac:dyDescent="0.25">
      <c r="A1857">
        <f ca="1">37446.2871476082*(((RANDBETWEEN(3800,4995))))</f>
        <v>173076739.19624493</v>
      </c>
      <c r="B1857">
        <v>234551596.94879803</v>
      </c>
    </row>
    <row r="1858" spans="1:2" x14ac:dyDescent="0.25">
      <c r="A1858">
        <f ca="1">42018.7995334938*(((RANDBETWEEN(3800,4995))))</f>
        <v>193916759.84707388</v>
      </c>
      <c r="B1858">
        <v>245345784.04857892</v>
      </c>
    </row>
    <row r="1859" spans="1:2" x14ac:dyDescent="0.25">
      <c r="A1859">
        <f ca="1">31253.2502143452*(((RANDBETWEEN(3800,4995))))</f>
        <v>137201768.44097546</v>
      </c>
      <c r="B1859">
        <v>216081859.84473935</v>
      </c>
    </row>
    <row r="1860" spans="1:2" x14ac:dyDescent="0.25">
      <c r="A1860">
        <f ca="1">31875.0833840659*(((RANDBETWEEN(3800,4995))))</f>
        <v>155167905.91363299</v>
      </c>
      <c r="B1860">
        <v>222751199.76989523</v>
      </c>
    </row>
    <row r="1861" spans="1:2" x14ac:dyDescent="0.25">
      <c r="A1861">
        <f ca="1">34794.9221023131*(((RANDBETWEEN(3800,4995))))</f>
        <v>168894551.88462797</v>
      </c>
      <c r="B1861">
        <v>240615376.80904537</v>
      </c>
    </row>
    <row r="1862" spans="1:2" x14ac:dyDescent="0.25">
      <c r="A1862">
        <f ca="1">33675.0666878764*(((RANDBETWEEN(3800,4995))))</f>
        <v>158979989.83346459</v>
      </c>
      <c r="B1862">
        <v>217429087.04853433</v>
      </c>
    </row>
    <row r="1863" spans="1:2" x14ac:dyDescent="0.25">
      <c r="A1863">
        <f ca="1">31970.5480821157*(((RANDBETWEEN(3800,4995))))</f>
        <v>142300909.51349702</v>
      </c>
      <c r="B1863">
        <v>234709944.53619388</v>
      </c>
    </row>
    <row r="1864" spans="1:2" x14ac:dyDescent="0.25">
      <c r="A1864">
        <f ca="1">31222.9094940474*(((RANDBETWEEN(3800,4995))))</f>
        <v>149339176.11002856</v>
      </c>
      <c r="B1864">
        <v>260442146.27193898</v>
      </c>
    </row>
    <row r="1865" spans="1:2" x14ac:dyDescent="0.25">
      <c r="A1865">
        <f ca="1">39989.8071265199*(((RANDBETWEEN(3800,4995))))</f>
        <v>171236354.11575809</v>
      </c>
      <c r="B1865">
        <v>215663105.51028478</v>
      </c>
    </row>
    <row r="1866" spans="1:2" x14ac:dyDescent="0.25">
      <c r="A1866">
        <f ca="1">40099.6740183537*(((RANDBETWEEN(3800,4995))))</f>
        <v>158153114.32838714</v>
      </c>
      <c r="B1866">
        <v>249935839.92224458</v>
      </c>
    </row>
    <row r="1867" spans="1:2" x14ac:dyDescent="0.25">
      <c r="A1867">
        <f ca="1">36230.6961020062*(((RANDBETWEEN(3800,4995))))</f>
        <v>138401259.10966378</v>
      </c>
      <c r="B1867">
        <v>213799110.33587164</v>
      </c>
    </row>
    <row r="1868" spans="1:2" x14ac:dyDescent="0.25">
      <c r="A1868">
        <f ca="1">37271.9285224578*(((RANDBETWEEN(3800,4995))))</f>
        <v>153597617.44104859</v>
      </c>
      <c r="B1868">
        <v>246401328.52839386</v>
      </c>
    </row>
    <row r="1869" spans="1:2" x14ac:dyDescent="0.25">
      <c r="A1869">
        <f ca="1">36980.0388573873*(((RANDBETWEEN(3800,4995))))</f>
        <v>181608970.82862914</v>
      </c>
      <c r="B1869">
        <v>246839649.73142701</v>
      </c>
    </row>
    <row r="1870" spans="1:2" x14ac:dyDescent="0.25">
      <c r="A1870">
        <f ca="1">37713.4221836072*(((RANDBETWEEN(3800,4995))))</f>
        <v>161111739.56836998</v>
      </c>
      <c r="B1870">
        <v>265135774.2733435</v>
      </c>
    </row>
    <row r="1871" spans="1:2" x14ac:dyDescent="0.25">
      <c r="A1871">
        <f ca="1">32361.948416702*(((RANDBETWEEN(3800,4995))))</f>
        <v>128962364.44055744</v>
      </c>
      <c r="B1871">
        <v>245405634.20305645</v>
      </c>
    </row>
    <row r="1872" spans="1:2" x14ac:dyDescent="0.25">
      <c r="A1872">
        <f ca="1">30291.5098057831*(((RANDBETWEEN(3800,4995))))</f>
        <v>124407230.77235107</v>
      </c>
      <c r="B1872">
        <v>219288097.70948923</v>
      </c>
    </row>
    <row r="1873" spans="1:2" x14ac:dyDescent="0.25">
      <c r="A1873">
        <f ca="1">39388.065575081*(((RANDBETWEEN(3800,4995))))</f>
        <v>189102102.82596365</v>
      </c>
      <c r="B1873">
        <v>245047238.42102844</v>
      </c>
    </row>
    <row r="1874" spans="1:2" x14ac:dyDescent="0.25">
      <c r="A1874">
        <f ca="1">32790.5502426417*(((RANDBETWEEN(3800,4995))))</f>
        <v>163034615.8064146</v>
      </c>
      <c r="B1874">
        <v>209257871.41886705</v>
      </c>
    </row>
    <row r="1875" spans="1:2" x14ac:dyDescent="0.25">
      <c r="A1875">
        <f ca="1">34301.2505519784*(((RANDBETWEEN(3800,4995))))</f>
        <v>168316236.4585582</v>
      </c>
      <c r="B1875">
        <v>263136647.3521952</v>
      </c>
    </row>
    <row r="1876" spans="1:2" x14ac:dyDescent="0.25">
      <c r="A1876">
        <f ca="1">38120.8602955562*(((RANDBETWEEN(3800,4995))))</f>
        <v>160069492.38104028</v>
      </c>
      <c r="B1876">
        <v>267437209.57350254</v>
      </c>
    </row>
    <row r="1877" spans="1:2" x14ac:dyDescent="0.25">
      <c r="A1877">
        <f ca="1">34729.4235577079*(((RANDBETWEEN(3800,4995))))</f>
        <v>159408054.12987944</v>
      </c>
      <c r="B1877">
        <v>218566353.23309392</v>
      </c>
    </row>
    <row r="1878" spans="1:2" x14ac:dyDescent="0.25">
      <c r="A1878">
        <f ca="1">38108.8313264227*(((RANDBETWEEN(3800,4995))))</f>
        <v>174386012.14971027</v>
      </c>
      <c r="B1878">
        <v>215683938.02312586</v>
      </c>
    </row>
    <row r="1879" spans="1:2" x14ac:dyDescent="0.25">
      <c r="A1879">
        <f ca="1">33689.1553854941*(((RANDBETWEEN(3800,4995))))</f>
        <v>144627544.06992629</v>
      </c>
      <c r="B1879">
        <v>252626191.14674133</v>
      </c>
    </row>
    <row r="1880" spans="1:2" x14ac:dyDescent="0.25">
      <c r="A1880">
        <f ca="1">39016.5710534408*(((RANDBETWEEN(3800,4995))))</f>
        <v>153101024.8137019</v>
      </c>
      <c r="B1880">
        <v>210409517.38204142</v>
      </c>
    </row>
    <row r="1881" spans="1:2" x14ac:dyDescent="0.25">
      <c r="A1881">
        <f ca="1">31367.0982900794*(((RANDBETWEEN(3800,4995))))</f>
        <v>152883237.06584686</v>
      </c>
      <c r="B1881">
        <v>257141874.36085415</v>
      </c>
    </row>
    <row r="1882" spans="1:2" x14ac:dyDescent="0.25">
      <c r="A1882">
        <f ca="1">41008.5253439795*(((RANDBETWEEN(3800,4995))))</f>
        <v>191591830.40707201</v>
      </c>
      <c r="B1882">
        <v>237397572.08912602</v>
      </c>
    </row>
    <row r="1883" spans="1:2" x14ac:dyDescent="0.25">
      <c r="A1883">
        <f ca="1">31840.3612418653*(((RANDBETWEEN(3800,4995))))</f>
        <v>139906547.29675612</v>
      </c>
      <c r="B1883">
        <v>253121113.72851542</v>
      </c>
    </row>
    <row r="1884" spans="1:2" x14ac:dyDescent="0.25">
      <c r="A1884">
        <f ca="1">31886.3985428456*(((RANDBETWEEN(3800,4995))))</f>
        <v>149292117.97760296</v>
      </c>
      <c r="B1884">
        <v>261753118.88228863</v>
      </c>
    </row>
    <row r="1885" spans="1:2" x14ac:dyDescent="0.25">
      <c r="A1885">
        <f ca="1">31945.0005989876*(((RANDBETWEEN(3800,4995))))</f>
        <v>146851167.75354618</v>
      </c>
      <c r="B1885">
        <v>252725170.86456582</v>
      </c>
    </row>
    <row r="1886" spans="1:2" x14ac:dyDescent="0.25">
      <c r="A1886">
        <f ca="1">34415.3694134995*(((RANDBETWEEN(3800,4995))))</f>
        <v>157278238.21969268</v>
      </c>
      <c r="B1886">
        <v>237519476.46631387</v>
      </c>
    </row>
    <row r="1887" spans="1:2" x14ac:dyDescent="0.25">
      <c r="A1887">
        <f ca="1">35877.9262722208*(((RANDBETWEEN(3800,4995))))</f>
        <v>176555275.18559846</v>
      </c>
      <c r="B1887">
        <v>248591129.85526517</v>
      </c>
    </row>
    <row r="1888" spans="1:2" x14ac:dyDescent="0.25">
      <c r="A1888">
        <f ca="1">29568.9066206641*(((RANDBETWEEN(3800,4995))))</f>
        <v>140570582.07463717</v>
      </c>
      <c r="B1888">
        <v>215401669.91073817</v>
      </c>
    </row>
    <row r="1889" spans="1:2" x14ac:dyDescent="0.25">
      <c r="A1889">
        <f ca="1">32883.6944608183*(((RANDBETWEEN(3800,4995))))</f>
        <v>147877973.99029982</v>
      </c>
      <c r="B1889">
        <v>250479044.32077461</v>
      </c>
    </row>
    <row r="1890" spans="1:2" x14ac:dyDescent="0.25">
      <c r="A1890">
        <f ca="1">28857.3277098462*(((RANDBETWEEN(3800,4995))))</f>
        <v>111331570.30458649</v>
      </c>
      <c r="B1890">
        <v>257022825.14681751</v>
      </c>
    </row>
    <row r="1891" spans="1:2" x14ac:dyDescent="0.25">
      <c r="A1891">
        <f ca="1">40731.9400541744*(((RANDBETWEEN(3800,4995))))</f>
        <v>169892921.96596149</v>
      </c>
      <c r="B1891">
        <v>257088529.91371834</v>
      </c>
    </row>
    <row r="1892" spans="1:2" x14ac:dyDescent="0.25">
      <c r="A1892">
        <f ca="1">37656.4506512868*(((RANDBETWEEN(3800,4995))))</f>
        <v>183575196.92502323</v>
      </c>
      <c r="B1892">
        <v>217605972.36614782</v>
      </c>
    </row>
    <row r="1893" spans="1:2" x14ac:dyDescent="0.25">
      <c r="A1893">
        <f ca="1">35990.9870640121*(((RANDBETWEEN(3800,4995))))</f>
        <v>162787234.49052665</v>
      </c>
      <c r="B1893">
        <v>208510387.2895447</v>
      </c>
    </row>
    <row r="1894" spans="1:2" x14ac:dyDescent="0.25">
      <c r="A1894">
        <f ca="1">32320.7332485022*(((RANDBETWEEN(3800,4995))))</f>
        <v>147835033.87864923</v>
      </c>
      <c r="B1894">
        <v>229612012.7941722</v>
      </c>
    </row>
    <row r="1895" spans="1:2" x14ac:dyDescent="0.25">
      <c r="A1895">
        <f ca="1">37201.8220771657*(((RANDBETWEEN(3800,4995))))</f>
        <v>148621279.19827697</v>
      </c>
      <c r="B1895">
        <v>221998128.98161471</v>
      </c>
    </row>
    <row r="1896" spans="1:2" x14ac:dyDescent="0.25">
      <c r="A1896">
        <f ca="1">33072.6489711962*(((RANDBETWEEN(3800,4995))))</f>
        <v>136193168.46338621</v>
      </c>
      <c r="B1896">
        <v>205861633.70603406</v>
      </c>
    </row>
    <row r="1897" spans="1:2" x14ac:dyDescent="0.25">
      <c r="A1897">
        <f ca="1">33306.1137147658*(((RANDBETWEEN(3800,4995))))</f>
        <v>152542000.81362754</v>
      </c>
      <c r="B1897">
        <v>248746390.03905699</v>
      </c>
    </row>
    <row r="1898" spans="1:2" x14ac:dyDescent="0.25">
      <c r="A1898">
        <f ca="1">32334.9159046513*(((RANDBETWEEN(3800,4995))))</f>
        <v>132896504.368117</v>
      </c>
      <c r="B1898">
        <v>219615542.48071054</v>
      </c>
    </row>
    <row r="1899" spans="1:2" x14ac:dyDescent="0.25">
      <c r="A1899">
        <f ca="1">37879.0878663765*(((RANDBETWEEN(3800,4995))))</f>
        <v>159092169.03878126</v>
      </c>
      <c r="B1899">
        <v>209096977.26410678</v>
      </c>
    </row>
    <row r="1900" spans="1:2" x14ac:dyDescent="0.25">
      <c r="A1900">
        <f ca="1">29988.1711984257*(((RANDBETWEEN(3800,4995))))</f>
        <v>126580070.62855509</v>
      </c>
      <c r="B1900">
        <v>255052613.63289201</v>
      </c>
    </row>
    <row r="1901" spans="1:2" x14ac:dyDescent="0.25">
      <c r="A1901">
        <f ca="1">39279.296231298*(((RANDBETWEEN(3800,4995))))</f>
        <v>153424931.07945007</v>
      </c>
      <c r="B1901">
        <v>255817433.92116684</v>
      </c>
    </row>
    <row r="1902" spans="1:2" x14ac:dyDescent="0.25">
      <c r="A1902">
        <f ca="1">39777.6056683865*(((RANDBETWEEN(3800,4995))))</f>
        <v>166867055.77888155</v>
      </c>
      <c r="B1902">
        <v>220031710.6063602</v>
      </c>
    </row>
    <row r="1903" spans="1:2" x14ac:dyDescent="0.25">
      <c r="A1903">
        <f ca="1">28153.7736703391*(((RANDBETWEEN(3800,4995))))</f>
        <v>129000590.95749354</v>
      </c>
      <c r="B1903">
        <v>256908326.86018977</v>
      </c>
    </row>
    <row r="1904" spans="1:2" x14ac:dyDescent="0.25">
      <c r="A1904">
        <f ca="1">41970.343192318*(((RANDBETWEEN(3800,4995))))</f>
        <v>205109067.18085808</v>
      </c>
      <c r="B1904">
        <v>211115853.32678095</v>
      </c>
    </row>
    <row r="1905" spans="1:2" x14ac:dyDescent="0.25">
      <c r="A1905">
        <f ca="1">33134.4783655316*(((RANDBETWEEN(3800,4995))))</f>
        <v>140788398.57514384</v>
      </c>
      <c r="B1905">
        <v>216616257.90271297</v>
      </c>
    </row>
    <row r="1906" spans="1:2" x14ac:dyDescent="0.25">
      <c r="A1906">
        <f ca="1">30880.7454905276*(((RANDBETWEEN(3800,4995))))</f>
        <v>131459333.55317588</v>
      </c>
      <c r="B1906">
        <v>234025536.4899478</v>
      </c>
    </row>
    <row r="1907" spans="1:2" x14ac:dyDescent="0.25">
      <c r="A1907">
        <f ca="1">31260.6112794159*(((RANDBETWEEN(3800,4995))))</f>
        <v>137546689.62942991</v>
      </c>
      <c r="B1907">
        <v>237925628.95896396</v>
      </c>
    </row>
    <row r="1908" spans="1:2" x14ac:dyDescent="0.25">
      <c r="A1908">
        <f ca="1">31250.6534297296*(((RANDBETWEEN(3800,4995))))</f>
        <v>154565731.86344269</v>
      </c>
      <c r="B1908">
        <v>252180352.25885397</v>
      </c>
    </row>
    <row r="1909" spans="1:2" x14ac:dyDescent="0.25">
      <c r="A1909">
        <f ca="1">32568.0509302479*(((RANDBETWEEN(3800,4995))))</f>
        <v>154209721.15472361</v>
      </c>
      <c r="B1909">
        <v>226601898.59651357</v>
      </c>
    </row>
    <row r="1910" spans="1:2" x14ac:dyDescent="0.25">
      <c r="A1910">
        <f ca="1">33401.8724455144*(((RANDBETWEEN(3800,4995))))</f>
        <v>135544798.3838973</v>
      </c>
      <c r="B1910">
        <v>247386597.44103909</v>
      </c>
    </row>
    <row r="1911" spans="1:2" x14ac:dyDescent="0.25">
      <c r="A1911">
        <f ca="1">41320.0086694274*(((RANDBETWEEN(3800,4995))))</f>
        <v>182510478.29286084</v>
      </c>
      <c r="B1911">
        <v>262185130.82528976</v>
      </c>
    </row>
    <row r="1912" spans="1:2" x14ac:dyDescent="0.25">
      <c r="A1912">
        <f ca="1">33278.9134092217*(((RANDBETWEEN(3800,4995))))</f>
        <v>135711408.88280624</v>
      </c>
      <c r="B1912">
        <v>263236566.13888496</v>
      </c>
    </row>
    <row r="1913" spans="1:2" x14ac:dyDescent="0.25">
      <c r="A1913">
        <f ca="1">32727.1242356327*(((RANDBETWEEN(3800,4995))))</f>
        <v>153424758.41664615</v>
      </c>
      <c r="B1913">
        <v>212619148.24445149</v>
      </c>
    </row>
    <row r="1914" spans="1:2" x14ac:dyDescent="0.25">
      <c r="A1914">
        <f ca="1">32817.0779644536*(((RANDBETWEEN(3800,4995))))</f>
        <v>126870823.4105776</v>
      </c>
      <c r="B1914">
        <v>227811621.12627792</v>
      </c>
    </row>
    <row r="1915" spans="1:2" x14ac:dyDescent="0.25">
      <c r="A1915">
        <f ca="1">31807.4493483863*(((RANDBETWEEN(3800,4995))))</f>
        <v>149908508.77894482</v>
      </c>
      <c r="B1915">
        <v>210847510.89751038</v>
      </c>
    </row>
    <row r="1916" spans="1:2" x14ac:dyDescent="0.25">
      <c r="A1916">
        <f ca="1">30261.7854651675*(((RANDBETWEEN(3800,4995))))</f>
        <v>142260653.47175255</v>
      </c>
      <c r="B1916">
        <v>265139195.0805949</v>
      </c>
    </row>
    <row r="1917" spans="1:2" x14ac:dyDescent="0.25">
      <c r="A1917">
        <f ca="1">31798.6097612888*(((RANDBETWEEN(3800,4995))))</f>
        <v>156671750.29387006</v>
      </c>
      <c r="B1917">
        <v>210107947.65236738</v>
      </c>
    </row>
    <row r="1918" spans="1:2" x14ac:dyDescent="0.25">
      <c r="A1918">
        <f ca="1">39642.1041975789*(((RANDBETWEEN(3800,4995))))</f>
        <v>169192500.71526694</v>
      </c>
      <c r="B1918">
        <v>257463111.07075143</v>
      </c>
    </row>
    <row r="1919" spans="1:2" x14ac:dyDescent="0.25">
      <c r="A1919">
        <f ca="1">31087.6861479648*(((RANDBETWEEN(3800,4995))))</f>
        <v>122454395.73683329</v>
      </c>
      <c r="B1919">
        <v>251936270.13337302</v>
      </c>
    </row>
    <row r="1920" spans="1:2" x14ac:dyDescent="0.25">
      <c r="A1920">
        <f ca="1">36044.2030628571*(((RANDBETWEEN(3800,4995))))</f>
        <v>146231331.82601118</v>
      </c>
      <c r="B1920">
        <v>243610916.37372896</v>
      </c>
    </row>
    <row r="1921" spans="1:2" x14ac:dyDescent="0.25">
      <c r="A1921">
        <f ca="1">40244.8902799599*(((RANDBETWEEN(3800,4995))))</f>
        <v>173495721.99690729</v>
      </c>
      <c r="B1921">
        <v>215870938.15767998</v>
      </c>
    </row>
    <row r="1922" spans="1:2" x14ac:dyDescent="0.25">
      <c r="A1922">
        <f ca="1">37857.0025860275*(((RANDBETWEEN(3800,4995))))</f>
        <v>189020013.91203547</v>
      </c>
      <c r="B1922">
        <v>225718510.88049084</v>
      </c>
    </row>
    <row r="1923" spans="1:2" x14ac:dyDescent="0.25">
      <c r="A1923">
        <f ca="1">41209.8189416792*(((RANDBETWEEN(3800,4995))))</f>
        <v>185567814.69438159</v>
      </c>
      <c r="B1923">
        <v>255926307.81978402</v>
      </c>
    </row>
    <row r="1924" spans="1:2" x14ac:dyDescent="0.25">
      <c r="A1924">
        <f ca="1">30913.928239442*(((RANDBETWEEN(3800,4995))))</f>
        <v>148479597.33404016</v>
      </c>
      <c r="B1924">
        <v>254626365.62588152</v>
      </c>
    </row>
    <row r="1925" spans="1:2" x14ac:dyDescent="0.25">
      <c r="A1925">
        <f ca="1">38466.0486097128*(((RANDBETWEEN(3800,4995))))</f>
        <v>174366598.34782791</v>
      </c>
      <c r="B1925">
        <v>238789378.90234661</v>
      </c>
    </row>
    <row r="1926" spans="1:2" x14ac:dyDescent="0.25">
      <c r="A1926">
        <f ca="1">39267.365957589*(((RANDBETWEEN(3800,4995))))</f>
        <v>179530397.15809679</v>
      </c>
      <c r="B1926">
        <v>252302958.1709547</v>
      </c>
    </row>
    <row r="1927" spans="1:2" x14ac:dyDescent="0.25">
      <c r="A1927">
        <f ca="1">34670.4850219921*(((RANDBETWEEN(3800,4995))))</f>
        <v>154734374.65315089</v>
      </c>
      <c r="B1927">
        <v>241892670.43765143</v>
      </c>
    </row>
    <row r="1928" spans="1:2" x14ac:dyDescent="0.25">
      <c r="A1928">
        <f ca="1">38482.4716182173*(((RANDBETWEEN(3800,4995))))</f>
        <v>179212870.32603803</v>
      </c>
      <c r="B1928">
        <v>263557229.59098616</v>
      </c>
    </row>
    <row r="1929" spans="1:2" x14ac:dyDescent="0.25">
      <c r="A1929">
        <f ca="1">40664.3094844546*(((RANDBETWEEN(3800,4995))))</f>
        <v>169244856.07430023</v>
      </c>
      <c r="B1929">
        <v>221334507.06749931</v>
      </c>
    </row>
    <row r="1930" spans="1:2" x14ac:dyDescent="0.25">
      <c r="A1930">
        <f ca="1">30251.7436410359*(((RANDBETWEEN(3800,4995))))</f>
        <v>118768345.53470702</v>
      </c>
      <c r="B1930">
        <v>217746820.29409313</v>
      </c>
    </row>
    <row r="1931" spans="1:2" x14ac:dyDescent="0.25">
      <c r="A1931">
        <f ca="1">28353.3492615761*(((RANDBETWEEN(3800,4995))))</f>
        <v>115398131.49461477</v>
      </c>
      <c r="B1931">
        <v>238240393.5341486</v>
      </c>
    </row>
    <row r="1932" spans="1:2" x14ac:dyDescent="0.25">
      <c r="A1932">
        <f ca="1">35501.9230961638*(((RANDBETWEEN(3800,4995))))</f>
        <v>146267923.15619469</v>
      </c>
      <c r="B1932">
        <v>208977381.07848594</v>
      </c>
    </row>
    <row r="1933" spans="1:2" x14ac:dyDescent="0.25">
      <c r="A1933">
        <f ca="1">38171.5998489717*(((RANDBETWEEN(3800,4995))))</f>
        <v>147914949.41476542</v>
      </c>
      <c r="B1933">
        <v>259838091.63593721</v>
      </c>
    </row>
    <row r="1934" spans="1:2" x14ac:dyDescent="0.25">
      <c r="A1934">
        <f ca="1">29708.0805850959*(((RANDBETWEEN(3800,4995))))</f>
        <v>123555907.15341392</v>
      </c>
      <c r="B1934">
        <v>209834788.66218576</v>
      </c>
    </row>
    <row r="1935" spans="1:2" x14ac:dyDescent="0.25">
      <c r="A1935">
        <f ca="1">34406.0626883392*(((RANDBETWEEN(3800,4995))))</f>
        <v>148049287.74792337</v>
      </c>
      <c r="B1935">
        <v>255684983.67699382</v>
      </c>
    </row>
    <row r="1936" spans="1:2" x14ac:dyDescent="0.25">
      <c r="A1936">
        <f ca="1">30048.2780011503*(((RANDBETWEEN(3800,4995))))</f>
        <v>133985271.60712923</v>
      </c>
      <c r="B1936">
        <v>233886024.97268507</v>
      </c>
    </row>
    <row r="1937" spans="1:2" x14ac:dyDescent="0.25">
      <c r="A1937">
        <f ca="1">36000.193299778*(((RANDBETWEEN(3800,4995))))</f>
        <v>159192854.77161843</v>
      </c>
      <c r="B1937">
        <v>226968712.19499969</v>
      </c>
    </row>
    <row r="1938" spans="1:2" x14ac:dyDescent="0.25">
      <c r="A1938">
        <f ca="1">40190.6013731011*(((RANDBETWEEN(3800,4995))))</f>
        <v>193678508.01697439</v>
      </c>
      <c r="B1938">
        <v>267626712.41463909</v>
      </c>
    </row>
    <row r="1939" spans="1:2" x14ac:dyDescent="0.25">
      <c r="A1939">
        <f ca="1">39038.7608946173*(((RANDBETWEEN(3800,4995))))</f>
        <v>193163788.90656617</v>
      </c>
      <c r="B1939">
        <v>259914974.45652232</v>
      </c>
    </row>
    <row r="1940" spans="1:2" x14ac:dyDescent="0.25">
      <c r="A1940">
        <f ca="1">34168.2127165848*(((RANDBETWEEN(3800,4995))))</f>
        <v>162538187.89279372</v>
      </c>
      <c r="B1940">
        <v>242017015.72751158</v>
      </c>
    </row>
    <row r="1941" spans="1:2" x14ac:dyDescent="0.25">
      <c r="A1941">
        <f ca="1">35259.0695848668*(((RANDBETWEEN(3800,4995))))</f>
        <v>149780527.59651402</v>
      </c>
      <c r="B1941">
        <v>263583167.89179647</v>
      </c>
    </row>
    <row r="1942" spans="1:2" x14ac:dyDescent="0.25">
      <c r="A1942">
        <f ca="1">30221.809343458*(((RANDBETWEEN(3800,4995))))</f>
        <v>122337884.2223181</v>
      </c>
      <c r="B1942">
        <v>209722867.2535367</v>
      </c>
    </row>
    <row r="1943" spans="1:2" x14ac:dyDescent="0.25">
      <c r="A1943">
        <f ca="1">30438.8312934071*(((RANDBETWEEN(3800,4995))))</f>
        <v>147902281.2546649</v>
      </c>
      <c r="B1943">
        <v>265866337.26505655</v>
      </c>
    </row>
    <row r="1944" spans="1:2" x14ac:dyDescent="0.25">
      <c r="A1944">
        <f ca="1">37038.605671236*(((RANDBETWEEN(3800,4995))))</f>
        <v>140746701.55069703</v>
      </c>
      <c r="B1944">
        <v>222939495.05036476</v>
      </c>
    </row>
    <row r="1945" spans="1:2" x14ac:dyDescent="0.25">
      <c r="A1945">
        <f ca="1">41698.8852899143*(((RANDBETWEEN(3800,4995))))</f>
        <v>193774719.94223189</v>
      </c>
      <c r="B1945">
        <v>209056681.58434975</v>
      </c>
    </row>
    <row r="1946" spans="1:2" x14ac:dyDescent="0.25">
      <c r="A1946">
        <f ca="1">38828.8294185118*(((RANDBETWEEN(3800,4995))))</f>
        <v>152830272.59126246</v>
      </c>
      <c r="B1946">
        <v>221731721.45688865</v>
      </c>
    </row>
    <row r="1947" spans="1:2" x14ac:dyDescent="0.25">
      <c r="A1947">
        <f ca="1">35238.2337125995*(((RANDBETWEEN(3800,4995))))</f>
        <v>164809219.07382807</v>
      </c>
      <c r="B1947">
        <v>204647533.89580631</v>
      </c>
    </row>
    <row r="1948" spans="1:2" x14ac:dyDescent="0.25">
      <c r="A1948">
        <f ca="1">33223.1492706911*(((RANDBETWEEN(3800,4995))))</f>
        <v>151497560.67435142</v>
      </c>
      <c r="B1948">
        <v>250086459.99788371</v>
      </c>
    </row>
    <row r="1949" spans="1:2" x14ac:dyDescent="0.25">
      <c r="A1949">
        <f ca="1">39050.4671300301*(((RANDBETWEEN(3800,4995))))</f>
        <v>174672739.47262478</v>
      </c>
      <c r="B1949">
        <v>216416034.73573351</v>
      </c>
    </row>
    <row r="1950" spans="1:2" x14ac:dyDescent="0.25">
      <c r="A1950">
        <f ca="1">35728.1865462865*(((RANDBETWEEN(3800,4995))))</f>
        <v>155417611.4763464</v>
      </c>
      <c r="B1950">
        <v>229560032.88623148</v>
      </c>
    </row>
    <row r="1951" spans="1:2" x14ac:dyDescent="0.25">
      <c r="A1951">
        <f ca="1">37437.5247482399*(((RANDBETWEEN(3800,4995))))</f>
        <v>149712661.46821141</v>
      </c>
      <c r="B1951">
        <v>241617330.69793272</v>
      </c>
    </row>
    <row r="1952" spans="1:2" x14ac:dyDescent="0.25">
      <c r="A1952">
        <f ca="1">28471.8409977131*(((RANDBETWEEN(3800,4995))))</f>
        <v>139967570.34475756</v>
      </c>
      <c r="B1952">
        <v>266930495.44266367</v>
      </c>
    </row>
    <row r="1953" spans="1:2" x14ac:dyDescent="0.25">
      <c r="A1953">
        <f ca="1">30138.595166074*(((RANDBETWEEN(3800,4995))))</f>
        <v>140867793.80622986</v>
      </c>
      <c r="B1953">
        <v>265170813.92314446</v>
      </c>
    </row>
    <row r="1954" spans="1:2" x14ac:dyDescent="0.25">
      <c r="A1954">
        <f ca="1">28396.6160534337*(((RANDBETWEEN(3800,4995))))</f>
        <v>126421734.66988687</v>
      </c>
      <c r="B1954">
        <v>260659062.0910753</v>
      </c>
    </row>
    <row r="1955" spans="1:2" x14ac:dyDescent="0.25">
      <c r="A1955">
        <f ca="1">32139.7444791909*(((RANDBETWEEN(3800,4995))))</f>
        <v>125859239.38051164</v>
      </c>
      <c r="B1955">
        <v>245463018.51650828</v>
      </c>
    </row>
    <row r="1956" spans="1:2" x14ac:dyDescent="0.25">
      <c r="A1956">
        <f ca="1">36199.8202508245*(((RANDBETWEEN(3800,4995))))</f>
        <v>150953250.44593814</v>
      </c>
      <c r="B1956">
        <v>247880916.96300727</v>
      </c>
    </row>
    <row r="1957" spans="1:2" x14ac:dyDescent="0.25">
      <c r="A1957">
        <f ca="1">34038.5328644847*(((RANDBETWEEN(3800,4995))))</f>
        <v>163827458.67676464</v>
      </c>
      <c r="B1957">
        <v>245342046.35285246</v>
      </c>
    </row>
    <row r="1958" spans="1:2" x14ac:dyDescent="0.25">
      <c r="A1958">
        <f ca="1">29663.7626294406*(((RANDBETWEEN(3800,4995))))</f>
        <v>115866656.83059503</v>
      </c>
      <c r="B1958">
        <v>237046133.46874723</v>
      </c>
    </row>
    <row r="1959" spans="1:2" x14ac:dyDescent="0.25">
      <c r="A1959">
        <f ca="1">32318.3146259842*(((RANDBETWEEN(3800,4995))))</f>
        <v>138968752.89173228</v>
      </c>
      <c r="B1959">
        <v>206331121.2172516</v>
      </c>
    </row>
    <row r="1960" spans="1:2" x14ac:dyDescent="0.25">
      <c r="A1960">
        <f ca="1">30292.6099016214*(((RANDBETWEEN(3800,4995))))</f>
        <v>131591097.4126433</v>
      </c>
      <c r="B1960">
        <v>260627308.65513343</v>
      </c>
    </row>
    <row r="1961" spans="1:2" x14ac:dyDescent="0.25">
      <c r="A1961">
        <f ca="1">33020.9151402839*(((RANDBETWEEN(3800,4995))))</f>
        <v>131852514.15515381</v>
      </c>
      <c r="B1961">
        <v>264804803.79506758</v>
      </c>
    </row>
    <row r="1962" spans="1:2" x14ac:dyDescent="0.25">
      <c r="A1962">
        <f ca="1">32598.28220796*(((RANDBETWEEN(3800,4995))))</f>
        <v>159959770.79445988</v>
      </c>
      <c r="B1962">
        <v>216938631.78660074</v>
      </c>
    </row>
    <row r="1963" spans="1:2" x14ac:dyDescent="0.25">
      <c r="A1963">
        <f ca="1">30179.979185548*(((RANDBETWEEN(3800,4995))))</f>
        <v>121957295.88879947</v>
      </c>
      <c r="B1963">
        <v>217167840.8172327</v>
      </c>
    </row>
    <row r="1964" spans="1:2" x14ac:dyDescent="0.25">
      <c r="A1964">
        <f ca="1">38292.1020993869*(((RANDBETWEEN(3800,4995))))</f>
        <v>157265663.32218209</v>
      </c>
      <c r="B1964">
        <v>267131393.10719171</v>
      </c>
    </row>
    <row r="1965" spans="1:2" x14ac:dyDescent="0.25">
      <c r="A1965">
        <f ca="1">31464.3060912699*(((RANDBETWEEN(3800,4995))))</f>
        <v>146843916.52795678</v>
      </c>
      <c r="B1965">
        <v>205320348.17007014</v>
      </c>
    </row>
    <row r="1966" spans="1:2" x14ac:dyDescent="0.25">
      <c r="A1966">
        <f ca="1">30822.3542398265*(((RANDBETWEEN(3800,4995))))</f>
        <v>134909444.50772074</v>
      </c>
      <c r="B1966">
        <v>215279066.90525842</v>
      </c>
    </row>
    <row r="1967" spans="1:2" x14ac:dyDescent="0.25">
      <c r="A1967">
        <f ca="1">39768.6939416614*(((RANDBETWEEN(3800,4995))))</f>
        <v>184288127.72565907</v>
      </c>
      <c r="B1967">
        <v>249028911.54511279</v>
      </c>
    </row>
    <row r="1968" spans="1:2" x14ac:dyDescent="0.25">
      <c r="A1968">
        <f ca="1">36290.6314217504*(((RANDBETWEEN(3800,4995))))</f>
        <v>146323825.8924976</v>
      </c>
      <c r="B1968">
        <v>243183191.46461555</v>
      </c>
    </row>
    <row r="1969" spans="1:2" x14ac:dyDescent="0.25">
      <c r="A1969">
        <f ca="1">31528.840817072*(((RANDBETWEEN(3800,4995))))</f>
        <v>134974967.53788513</v>
      </c>
      <c r="B1969">
        <v>242709399.04333544</v>
      </c>
    </row>
    <row r="1970" spans="1:2" x14ac:dyDescent="0.25">
      <c r="A1970">
        <f ca="1">41564.8766741948*(((RANDBETWEEN(3800,4995))))</f>
        <v>166508895.95682436</v>
      </c>
      <c r="B1970">
        <v>208061805.70878732</v>
      </c>
    </row>
    <row r="1971" spans="1:2" x14ac:dyDescent="0.25">
      <c r="A1971">
        <f ca="1">32606.8204612051*(((RANDBETWEEN(3800,4995))))</f>
        <v>129449077.23098412</v>
      </c>
      <c r="B1971">
        <v>242035182.66321653</v>
      </c>
    </row>
    <row r="1972" spans="1:2" x14ac:dyDescent="0.25">
      <c r="A1972">
        <f ca="1">41262.8151883667*(((RANDBETWEEN(3800,4995))))</f>
        <v>202682948.2052573</v>
      </c>
      <c r="B1972">
        <v>249772588.73414201</v>
      </c>
    </row>
    <row r="1973" spans="1:2" x14ac:dyDescent="0.25">
      <c r="A1973">
        <f ca="1">35155.7998459517*(((RANDBETWEEN(3800,4995))))</f>
        <v>151802743.73481953</v>
      </c>
      <c r="B1973">
        <v>210714342.86523965</v>
      </c>
    </row>
    <row r="1974" spans="1:2" x14ac:dyDescent="0.25">
      <c r="A1974">
        <f ca="1">34071.4741483469*(((RANDBETWEEN(3800,4995))))</f>
        <v>167188723.64593816</v>
      </c>
      <c r="B1974">
        <v>264483254.10386375</v>
      </c>
    </row>
    <row r="1975" spans="1:2" x14ac:dyDescent="0.25">
      <c r="A1975">
        <f ca="1">33790.6269759738*(((RANDBETWEEN(3800,4995))))</f>
        <v>153747352.74068066</v>
      </c>
      <c r="B1975">
        <v>204316522.80957186</v>
      </c>
    </row>
    <row r="1976" spans="1:2" x14ac:dyDescent="0.25">
      <c r="A1976">
        <f ca="1">31163.9150300641*(((RANDBETWEEN(3800,4995))))</f>
        <v>131293574.02166015</v>
      </c>
      <c r="B1976">
        <v>257499918.76844195</v>
      </c>
    </row>
    <row r="1977" spans="1:2" x14ac:dyDescent="0.25">
      <c r="A1977">
        <f ca="1">30931.8500382398*(((RANDBETWEEN(3800,4995))))</f>
        <v>124160446.05349445</v>
      </c>
      <c r="B1977">
        <v>211030622.24903429</v>
      </c>
    </row>
    <row r="1978" spans="1:2" x14ac:dyDescent="0.25">
      <c r="A1978">
        <f ca="1">32270.3636522026*(((RANDBETWEEN(3800,4995))))</f>
        <v>155478612.07631227</v>
      </c>
      <c r="B1978">
        <v>252765979.36106068</v>
      </c>
    </row>
    <row r="1979" spans="1:2" x14ac:dyDescent="0.25">
      <c r="A1979">
        <f ca="1">27968.5946222298*(((RANDBETWEEN(3800,4995))))</f>
        <v>119761522.17238793</v>
      </c>
      <c r="B1979">
        <v>234176040.40120173</v>
      </c>
    </row>
    <row r="1980" spans="1:2" x14ac:dyDescent="0.25">
      <c r="A1980">
        <f ca="1">33423.9544189798*(((RANDBETWEEN(3800,4995))))</f>
        <v>135500711.2145443</v>
      </c>
      <c r="B1980">
        <v>204121445.22508299</v>
      </c>
    </row>
    <row r="1981" spans="1:2" x14ac:dyDescent="0.25">
      <c r="A1981">
        <f ca="1">36373.8146876159*(((RANDBETWEEN(3800,4995))))</f>
        <v>163100185.05926982</v>
      </c>
      <c r="B1981">
        <v>232229670.81157935</v>
      </c>
    </row>
    <row r="1982" spans="1:2" x14ac:dyDescent="0.25">
      <c r="A1982">
        <f ca="1">33822.5421033965*(((RANDBETWEEN(3800,4995))))</f>
        <v>147161880.69187832</v>
      </c>
      <c r="B1982">
        <v>257105050.23258138</v>
      </c>
    </row>
    <row r="1983" spans="1:2" x14ac:dyDescent="0.25">
      <c r="A1983">
        <f ca="1">30587.3138128051*(((RANDBETWEEN(3800,4995))))</f>
        <v>132748941.94757414</v>
      </c>
      <c r="B1983">
        <v>256060562.62614328</v>
      </c>
    </row>
    <row r="1984" spans="1:2" x14ac:dyDescent="0.25">
      <c r="A1984">
        <f ca="1">31208.7641131992*(((RANDBETWEEN(3800,4995))))</f>
        <v>137443397.15452906</v>
      </c>
      <c r="B1984">
        <v>243456922.61611658</v>
      </c>
    </row>
    <row r="1985" spans="1:2" x14ac:dyDescent="0.25">
      <c r="A1985">
        <f ca="1">42038.8367496584*(((RANDBETWEEN(3800,4995))))</f>
        <v>200315057.11212206</v>
      </c>
      <c r="B1985">
        <v>225867575.21932891</v>
      </c>
    </row>
    <row r="1986" spans="1:2" x14ac:dyDescent="0.25">
      <c r="A1986">
        <f ca="1">32853.9657858313*(((RANDBETWEEN(3800,4995))))</f>
        <v>130988761.58810933</v>
      </c>
      <c r="B1986">
        <v>245768142.7179358</v>
      </c>
    </row>
    <row r="1987" spans="1:2" x14ac:dyDescent="0.25">
      <c r="A1987">
        <f ca="1">39159.7961897738*(((RANDBETWEEN(3800,4995))))</f>
        <v>170697551.5912239</v>
      </c>
      <c r="B1987">
        <v>231640600.36219978</v>
      </c>
    </row>
    <row r="1988" spans="1:2" x14ac:dyDescent="0.25">
      <c r="A1988">
        <f ca="1">34799.4410791729*(((RANDBETWEEN(3800,4995))))</f>
        <v>156910679.82599062</v>
      </c>
      <c r="B1988">
        <v>223351700.97950596</v>
      </c>
    </row>
    <row r="1989" spans="1:2" x14ac:dyDescent="0.25">
      <c r="A1989">
        <f ca="1">33234.3982199465*(((RANDBETWEEN(3800,4995))))</f>
        <v>159093064.27888387</v>
      </c>
      <c r="B1989">
        <v>259656992.72851351</v>
      </c>
    </row>
    <row r="1990" spans="1:2" x14ac:dyDescent="0.25">
      <c r="A1990">
        <f ca="1">37233.2481162643*(((RANDBETWEEN(3800,4995))))</f>
        <v>184863076.89725211</v>
      </c>
      <c r="B1990">
        <v>205297556.02430514</v>
      </c>
    </row>
    <row r="1991" spans="1:2" x14ac:dyDescent="0.25">
      <c r="A1991">
        <f ca="1">36158.2300820338*(((RANDBETWEEN(3800,4995))))</f>
        <v>164375313.95292568</v>
      </c>
      <c r="B1991">
        <v>208706116.88925782</v>
      </c>
    </row>
    <row r="1992" spans="1:2" x14ac:dyDescent="0.25">
      <c r="A1992">
        <f ca="1">35443.1868739191*(((RANDBETWEEN(3800,4995))))</f>
        <v>166015887.31743723</v>
      </c>
      <c r="B1992">
        <v>243139933.41156545</v>
      </c>
    </row>
    <row r="1993" spans="1:2" x14ac:dyDescent="0.25">
      <c r="A1993">
        <f ca="1">39547.7835096559*(((RANDBETWEEN(3800,4995))))</f>
        <v>195168311.62015206</v>
      </c>
      <c r="B1993">
        <v>247326918.58743131</v>
      </c>
    </row>
    <row r="1994" spans="1:2" x14ac:dyDescent="0.25">
      <c r="A1994">
        <f ca="1">33543.4864269743*(((RANDBETWEEN(3800,4995))))</f>
        <v>144169904.66313559</v>
      </c>
      <c r="B1994">
        <v>206845141.25515342</v>
      </c>
    </row>
    <row r="1995" spans="1:2" x14ac:dyDescent="0.25">
      <c r="A1995">
        <f ca="1">35477.1441281132*(((RANDBETWEEN(3800,4995))))</f>
        <v>148826619.6174348</v>
      </c>
      <c r="B1995">
        <v>204230603.8785558</v>
      </c>
    </row>
    <row r="1996" spans="1:2" x14ac:dyDescent="0.25">
      <c r="A1996">
        <f ca="1">37306.908943952*(((RANDBETWEEN(3800,4995))))</f>
        <v>166985724.43312922</v>
      </c>
      <c r="B1996">
        <v>205333493.15409526</v>
      </c>
    </row>
    <row r="1997" spans="1:2" x14ac:dyDescent="0.25">
      <c r="A1997">
        <f ca="1">33358.2766300623*(((RANDBETWEEN(3800,4995))))</f>
        <v>150279036.21843046</v>
      </c>
      <c r="B1997">
        <v>267019520.16013792</v>
      </c>
    </row>
    <row r="1998" spans="1:2" x14ac:dyDescent="0.25">
      <c r="A1998">
        <f ca="1">31238.3737286727*(((RANDBETWEEN(3800,4995))))</f>
        <v>122329471.52148226</v>
      </c>
      <c r="B1998">
        <v>250333295.04138267</v>
      </c>
    </row>
    <row r="1999" spans="1:2" x14ac:dyDescent="0.25">
      <c r="A1999">
        <f ca="1">34511.0118086633*(((RANDBETWEEN(3800,4995))))</f>
        <v>154850909.98547214</v>
      </c>
      <c r="B1999">
        <v>236352559.77544844</v>
      </c>
    </row>
    <row r="2000" spans="1:2" x14ac:dyDescent="0.25">
      <c r="A2000">
        <f ca="1">36735.3605570637*(((RANDBETWEEN(3800,4995))))</f>
        <v>178827735.19178602</v>
      </c>
      <c r="B2000">
        <v>210312859.6992771</v>
      </c>
    </row>
    <row r="2001" spans="1:2" x14ac:dyDescent="0.25">
      <c r="A2001">
        <f ca="1">33948.6794281919*(((RANDBETWEEN(3800,4995))))</f>
        <v>145911424.18236893</v>
      </c>
      <c r="B2001">
        <v>234336274.40808931</v>
      </c>
    </row>
    <row r="2002" spans="1:2" x14ac:dyDescent="0.25">
      <c r="A2002">
        <f ca="1">30941.8617363688*(((RANDBETWEEN(3800,4995))))</f>
        <v>152048308.57251623</v>
      </c>
      <c r="B2002">
        <v>248206571.8328509</v>
      </c>
    </row>
    <row r="2003" spans="1:2" x14ac:dyDescent="0.25">
      <c r="A2003">
        <f ca="1">36474.5630194518*(((RANDBETWEEN(3800,4995))))</f>
        <v>141886050.14566743</v>
      </c>
      <c r="B2003">
        <v>240857191.36263078</v>
      </c>
    </row>
    <row r="2004" spans="1:2" x14ac:dyDescent="0.25">
      <c r="A2004">
        <f ca="1">39972.4663898544*(((RANDBETWEEN(3800,4995))))</f>
        <v>173280641.80001873</v>
      </c>
      <c r="B2004">
        <v>264232366.14663395</v>
      </c>
    </row>
    <row r="2005" spans="1:2" x14ac:dyDescent="0.25">
      <c r="A2005">
        <f ca="1">35024.849447885*(((RANDBETWEEN(3800,4995))))</f>
        <v>134285272.78319114</v>
      </c>
      <c r="B2005">
        <v>227133304.67427543</v>
      </c>
    </row>
    <row r="2006" spans="1:2" x14ac:dyDescent="0.25">
      <c r="A2006">
        <f ca="1">34232.0477473576*(((RANDBETWEEN(3800,4995))))</f>
        <v>162876083.18192744</v>
      </c>
      <c r="B2006">
        <v>229159598.25574979</v>
      </c>
    </row>
    <row r="2007" spans="1:2" x14ac:dyDescent="0.25">
      <c r="A2007">
        <f ca="1">31889.704261567*(((RANDBETWEEN(3800,4995))))</f>
        <v>150487514.4103348</v>
      </c>
      <c r="B2007">
        <v>204786381.07970956</v>
      </c>
    </row>
    <row r="2008" spans="1:2" x14ac:dyDescent="0.25">
      <c r="A2008">
        <f ca="1">36787.522582874*(((RANDBETWEEN(3800,4995))))</f>
        <v>152153193.40276688</v>
      </c>
      <c r="B2008">
        <v>262175760.13102183</v>
      </c>
    </row>
    <row r="2009" spans="1:2" x14ac:dyDescent="0.25">
      <c r="A2009">
        <f ca="1">39687.1402930873*(((RANDBETWEEN(3800,4995))))</f>
        <v>196054473.04785123</v>
      </c>
      <c r="B2009">
        <v>261293914.56703216</v>
      </c>
    </row>
    <row r="2010" spans="1:2" x14ac:dyDescent="0.25">
      <c r="A2010">
        <f ca="1">29528.7391739479*(((RANDBETWEEN(3800,4995))))</f>
        <v>117347209.47726882</v>
      </c>
      <c r="B2010">
        <v>215969194.21511483</v>
      </c>
    </row>
    <row r="2011" spans="1:2" x14ac:dyDescent="0.25">
      <c r="A2011">
        <f ca="1">31975.9429530296*(((RANDBETWEEN(3800,4995))))</f>
        <v>143476056.03024393</v>
      </c>
      <c r="B2011">
        <v>204569779.84654883</v>
      </c>
    </row>
    <row r="2012" spans="1:2" x14ac:dyDescent="0.25">
      <c r="A2012">
        <f ca="1">30154.7022810109*(((RANDBETWEEN(3800,4995))))</f>
        <v>131625275.4566126</v>
      </c>
      <c r="B2012">
        <v>241243280.89562875</v>
      </c>
    </row>
    <row r="2013" spans="1:2" x14ac:dyDescent="0.25">
      <c r="A2013">
        <f ca="1">41375.0368449912*(((RANDBETWEEN(3800,4995))))</f>
        <v>181305411.45475137</v>
      </c>
      <c r="B2013">
        <v>247265978.24584216</v>
      </c>
    </row>
    <row r="2014" spans="1:2" x14ac:dyDescent="0.25">
      <c r="A2014">
        <f ca="1">36360.9437072929*(((RANDBETWEEN(3800,4995))))</f>
        <v>141953124.2332713</v>
      </c>
      <c r="B2014">
        <v>264478159.41358423</v>
      </c>
    </row>
    <row r="2015" spans="1:2" x14ac:dyDescent="0.25">
      <c r="A2015">
        <f ca="1">37808.2978765245*(((RANDBETWEEN(3800,4995))))</f>
        <v>181668871.29670003</v>
      </c>
      <c r="B2015">
        <v>210946188.63439071</v>
      </c>
    </row>
    <row r="2016" spans="1:2" x14ac:dyDescent="0.25">
      <c r="A2016">
        <f ca="1">35802.4677039648*(((RANDBETWEEN(3800,4995))))</f>
        <v>173176536.28407782</v>
      </c>
      <c r="B2016">
        <v>259581509.05318078</v>
      </c>
    </row>
    <row r="2017" spans="1:2" x14ac:dyDescent="0.25">
      <c r="A2017">
        <f ca="1">32577.6595508715*(((RANDBETWEEN(3800,4995))))</f>
        <v>162334477.54199255</v>
      </c>
      <c r="B2017">
        <v>233275702.89054927</v>
      </c>
    </row>
    <row r="2018" spans="1:2" x14ac:dyDescent="0.25">
      <c r="A2018">
        <f ca="1">38964.7668035549*(((RANDBETWEEN(3800,4995))))</f>
        <v>166418519.01798281</v>
      </c>
      <c r="B2018">
        <v>221899747.83901617</v>
      </c>
    </row>
    <row r="2019" spans="1:2" x14ac:dyDescent="0.25">
      <c r="A2019">
        <f ca="1">31913.3224485051*(((RANDBETWEEN(3800,4995))))</f>
        <v>149194782.44676125</v>
      </c>
      <c r="B2019">
        <v>249768728.71135315</v>
      </c>
    </row>
    <row r="2020" spans="1:2" x14ac:dyDescent="0.25">
      <c r="A2020">
        <f ca="1">32016.8120410465*(((RANDBETWEEN(3800,4995))))</f>
        <v>156498177.25663534</v>
      </c>
      <c r="B2020">
        <v>226838558.68530273</v>
      </c>
    </row>
    <row r="2021" spans="1:2" x14ac:dyDescent="0.25">
      <c r="A2021">
        <f ca="1">42040.8251476383*(((RANDBETWEEN(3800,4995))))</f>
        <v>209783717.48671517</v>
      </c>
      <c r="B2021">
        <v>256326689.60823724</v>
      </c>
    </row>
    <row r="2022" spans="1:2" x14ac:dyDescent="0.25">
      <c r="A2022">
        <f ca="1">37767.1481115647*(((RANDBETWEEN(3800,4995))))</f>
        <v>151823935.40849027</v>
      </c>
      <c r="B2022">
        <v>239729282.860659</v>
      </c>
    </row>
    <row r="2023" spans="1:2" x14ac:dyDescent="0.25">
      <c r="A2023">
        <f ca="1">31367.1101818018*(((RANDBETWEEN(3800,4995))))</f>
        <v>153228333.23810157</v>
      </c>
      <c r="B2023">
        <v>221167893.39437106</v>
      </c>
    </row>
    <row r="2024" spans="1:2" x14ac:dyDescent="0.25">
      <c r="A2024">
        <f ca="1">32323.0345781854*(((RANDBETWEEN(3800,4995))))</f>
        <v>143869826.9075034</v>
      </c>
      <c r="B2024">
        <v>229251601.82838035</v>
      </c>
    </row>
    <row r="2025" spans="1:2" x14ac:dyDescent="0.25">
      <c r="A2025">
        <f ca="1">31418.8078879873*(((RANDBETWEEN(3800,4995))))</f>
        <v>140473490.06719112</v>
      </c>
      <c r="B2025">
        <v>229263646.96168032</v>
      </c>
    </row>
    <row r="2026" spans="1:2" x14ac:dyDescent="0.25">
      <c r="A2026">
        <f ca="1">29845.869440847*(((RANDBETWEEN(3800,4995))))</f>
        <v>115384131.25831442</v>
      </c>
      <c r="B2026">
        <v>209983544.55060244</v>
      </c>
    </row>
    <row r="2027" spans="1:2" x14ac:dyDescent="0.25">
      <c r="A2027">
        <f ca="1">30102.7374687812*(((RANDBETWEEN(3800,4995))))</f>
        <v>144192112.47546175</v>
      </c>
      <c r="B2027">
        <v>245501368.389927</v>
      </c>
    </row>
    <row r="2028" spans="1:2" x14ac:dyDescent="0.25">
      <c r="A2028">
        <f ca="1">39210.4142628796*(((RANDBETWEEN(3800,4995))))</f>
        <v>158527704.86482203</v>
      </c>
      <c r="B2028">
        <v>229654179.92553619</v>
      </c>
    </row>
    <row r="2029" spans="1:2" x14ac:dyDescent="0.25">
      <c r="A2029">
        <f ca="1">31544.4029144716*(((RANDBETWEEN(3800,4995))))</f>
        <v>129962940.00762309</v>
      </c>
      <c r="B2029">
        <v>206822060.45217878</v>
      </c>
    </row>
    <row r="2030" spans="1:2" x14ac:dyDescent="0.25">
      <c r="A2030">
        <f ca="1">32440.4208424734*(((RANDBETWEEN(3800,4995))))</f>
        <v>136898575.95523784</v>
      </c>
      <c r="B2030">
        <v>263058356.40043762</v>
      </c>
    </row>
    <row r="2031" spans="1:2" x14ac:dyDescent="0.25">
      <c r="A2031">
        <f ca="1">29890.7396650306*(((RANDBETWEEN(3800,4995))))</f>
        <v>146315170.66032487</v>
      </c>
      <c r="B2031">
        <v>233461632.3149336</v>
      </c>
    </row>
    <row r="2032" spans="1:2" x14ac:dyDescent="0.25">
      <c r="A2032">
        <f ca="1">37265.1080723471*(((RANDBETWEEN(3800,4995))))</f>
        <v>165792465.81387243</v>
      </c>
      <c r="B2032">
        <v>251244530.91693866</v>
      </c>
    </row>
    <row r="2033" spans="1:2" x14ac:dyDescent="0.25">
      <c r="A2033">
        <f ca="1">35060.9203512226*(((RANDBETWEEN(3800,4995))))</f>
        <v>170185707.38483453</v>
      </c>
      <c r="B2033">
        <v>261804777.64012474</v>
      </c>
    </row>
    <row r="2034" spans="1:2" x14ac:dyDescent="0.25">
      <c r="A2034">
        <f ca="1">29472.6538285349*(((RANDBETWEEN(3800,4995))))</f>
        <v>138727781.5709137</v>
      </c>
      <c r="B2034">
        <v>207041693.52250502</v>
      </c>
    </row>
    <row r="2035" spans="1:2" x14ac:dyDescent="0.25">
      <c r="A2035">
        <f ca="1">31572.5269525348*(((RANDBETWEEN(3800,4995))))</f>
        <v>146749105.27538159</v>
      </c>
      <c r="B2035">
        <v>213311138.32341731</v>
      </c>
    </row>
    <row r="2036" spans="1:2" x14ac:dyDescent="0.25">
      <c r="A2036">
        <f ca="1">33333.2611121498*(((RANDBETWEEN(3800,4995))))</f>
        <v>153333001.11588901</v>
      </c>
      <c r="B2036">
        <v>242508966.68960279</v>
      </c>
    </row>
    <row r="2037" spans="1:2" x14ac:dyDescent="0.25">
      <c r="A2037">
        <f ca="1">33337.4318007795*(((RANDBETWEEN(3800,4995))))</f>
        <v>129515922.54602845</v>
      </c>
      <c r="B2037">
        <v>220778557.35935426</v>
      </c>
    </row>
    <row r="2038" spans="1:2" x14ac:dyDescent="0.25">
      <c r="A2038">
        <f ca="1">30735.7978673079*(((RANDBETWEEN(3800,4995))))</f>
        <v>121990381.73534523</v>
      </c>
      <c r="B2038">
        <v>215642147.06699839</v>
      </c>
    </row>
    <row r="2039" spans="1:2" x14ac:dyDescent="0.25">
      <c r="A2039">
        <f ca="1">30607.771766593*(((RANDBETWEEN(3800,4995))))</f>
        <v>134000824.79414412</v>
      </c>
      <c r="B2039">
        <v>247050174.14574283</v>
      </c>
    </row>
    <row r="2040" spans="1:2" x14ac:dyDescent="0.25">
      <c r="A2040">
        <f ca="1">32399.2294669329*(((RANDBETWEEN(3800,4995))))</f>
        <v>143852578.83318213</v>
      </c>
      <c r="B2040">
        <v>247603837.17552468</v>
      </c>
    </row>
    <row r="2041" spans="1:2" x14ac:dyDescent="0.25">
      <c r="A2041">
        <f ca="1">40009.5219215307*(((RANDBETWEEN(3800,4995))))</f>
        <v>194246228.92903176</v>
      </c>
      <c r="B2041">
        <v>231072703.74630734</v>
      </c>
    </row>
    <row r="2042" spans="1:2" x14ac:dyDescent="0.25">
      <c r="A2042">
        <f ca="1">32987.7952778513*(((RANDBETWEEN(3800,4995))))</f>
        <v>156889954.34146073</v>
      </c>
      <c r="B2042">
        <v>215665400.41219598</v>
      </c>
    </row>
    <row r="2043" spans="1:2" x14ac:dyDescent="0.25">
      <c r="A2043">
        <f ca="1">29857.6422504117*(((RANDBETWEEN(3800,4995))))</f>
        <v>117191245.832866</v>
      </c>
      <c r="B2043">
        <v>255364973.48812097</v>
      </c>
    </row>
    <row r="2044" spans="1:2" x14ac:dyDescent="0.25">
      <c r="A2044">
        <f ca="1">40084.6985882545*(((RANDBETWEEN(3800,4995))))</f>
        <v>172324119.23090613</v>
      </c>
      <c r="B2044">
        <v>219519923.71055481</v>
      </c>
    </row>
    <row r="2045" spans="1:2" x14ac:dyDescent="0.25">
      <c r="A2045">
        <f ca="1">39441.9906733318*(((RANDBETWEEN(3800,4995))))</f>
        <v>171651543.41034007</v>
      </c>
      <c r="B2045">
        <v>252299800.67833322</v>
      </c>
    </row>
    <row r="2046" spans="1:2" x14ac:dyDescent="0.25">
      <c r="A2046">
        <f ca="1">37146.0795630653*(((RANDBETWEEN(3800,4995))))</f>
        <v>157722253.82477531</v>
      </c>
      <c r="B2046">
        <v>205950485.01316166</v>
      </c>
    </row>
    <row r="2047" spans="1:2" x14ac:dyDescent="0.25">
      <c r="A2047">
        <f ca="1">29732.2348664992*(((RANDBETWEEN(3800,4995))))</f>
        <v>142655262.88946334</v>
      </c>
      <c r="B2047">
        <v>250983995.06485695</v>
      </c>
    </row>
    <row r="2048" spans="1:2" x14ac:dyDescent="0.25">
      <c r="A2048">
        <f ca="1">37494.9930067964*(((RANDBETWEEN(3800,4995))))</f>
        <v>180988331.24380606</v>
      </c>
      <c r="B2048">
        <v>257610460.72136125</v>
      </c>
    </row>
    <row r="2049" spans="1:2" x14ac:dyDescent="0.25">
      <c r="A2049">
        <f ca="1">28456.4214627389*(((RANDBETWEEN(3800,4995))))</f>
        <v>136192433.12066856</v>
      </c>
      <c r="B2049">
        <v>244400793.1457918</v>
      </c>
    </row>
    <row r="2050" spans="1:2" x14ac:dyDescent="0.25">
      <c r="A2050">
        <f ca="1">36929.8435929089*(((RANDBETWEEN(3800,4995))))</f>
        <v>182470357.19256303</v>
      </c>
      <c r="B2050">
        <v>247430018.5403184</v>
      </c>
    </row>
    <row r="2051" spans="1:2" x14ac:dyDescent="0.25">
      <c r="A2051">
        <f ca="1">41664.6122129739*(((RANDBETWEEN(3800,4995))))</f>
        <v>198823529.48031166</v>
      </c>
      <c r="B2051">
        <v>206090701.85286951</v>
      </c>
    </row>
    <row r="2052" spans="1:2" x14ac:dyDescent="0.25">
      <c r="A2052">
        <f ca="1">36708.1357389852*(((RANDBETWEEN(3800,4995))))</f>
        <v>175244640.01791552</v>
      </c>
      <c r="B2052">
        <v>247000716.5975526</v>
      </c>
    </row>
    <row r="2053" spans="1:2" x14ac:dyDescent="0.25">
      <c r="A2053">
        <f ca="1">32816.8647156613*(((RANDBETWEEN(3800,4995))))</f>
        <v>147216455.1144565</v>
      </c>
      <c r="B2053">
        <v>216931854.44635397</v>
      </c>
    </row>
    <row r="2054" spans="1:2" x14ac:dyDescent="0.25">
      <c r="A2054">
        <f ca="1">38264.5217922631*(((RANDBETWEEN(3800,4995))))</f>
        <v>162739011.18249479</v>
      </c>
      <c r="B2054">
        <v>219620661.17024502</v>
      </c>
    </row>
    <row r="2055" spans="1:2" x14ac:dyDescent="0.25">
      <c r="A2055">
        <f ca="1">33195.6800061327*(((RANDBETWEEN(3800,4995))))</f>
        <v>139587834.42578807</v>
      </c>
      <c r="B2055">
        <v>227945704.08993429</v>
      </c>
    </row>
    <row r="2056" spans="1:2" x14ac:dyDescent="0.25">
      <c r="A2056">
        <f ca="1">39236.0989546506*(((RANDBETWEEN(3800,4995))))</f>
        <v>190530496.52378333</v>
      </c>
      <c r="B2056">
        <v>228221910.66356125</v>
      </c>
    </row>
    <row r="2057" spans="1:2" x14ac:dyDescent="0.25">
      <c r="A2057">
        <f ca="1">30933.7421358797*(((RANDBETWEEN(3800,4995))))</f>
        <v>127941957.47399844</v>
      </c>
      <c r="B2057">
        <v>237352351.15389746</v>
      </c>
    </row>
    <row r="2058" spans="1:2" x14ac:dyDescent="0.25">
      <c r="A2058">
        <f ca="1">35695.7610534352*(((RANDBETWEEN(3800,4995))))</f>
        <v>139463338.43577152</v>
      </c>
      <c r="B2058">
        <v>204801098.1588842</v>
      </c>
    </row>
    <row r="2059" spans="1:2" x14ac:dyDescent="0.25">
      <c r="A2059">
        <f ca="1">37276.3019310132*(((RANDBETWEEN(3800,4995))))</f>
        <v>170837291.7498337</v>
      </c>
      <c r="B2059">
        <v>217680421.89916199</v>
      </c>
    </row>
    <row r="2060" spans="1:2" x14ac:dyDescent="0.25">
      <c r="A2060">
        <f ca="1">28196.5184471512*(((RANDBETWEEN(3800,4995))))</f>
        <v>132721012.33074051</v>
      </c>
      <c r="B2060">
        <v>233045727.64486912</v>
      </c>
    </row>
    <row r="2061" spans="1:2" x14ac:dyDescent="0.25">
      <c r="A2061">
        <f ca="1">33122.1820240285*(((RANDBETWEEN(3800,4995))))</f>
        <v>163822312.29084486</v>
      </c>
      <c r="B2061">
        <v>220797451.74421477</v>
      </c>
    </row>
    <row r="2062" spans="1:2" x14ac:dyDescent="0.25">
      <c r="A2062">
        <f ca="1">29788.0312983786*(((RANDBETWEEN(3800,4995))))</f>
        <v>145395380.76738614</v>
      </c>
      <c r="B2062">
        <v>219037938.37512252</v>
      </c>
    </row>
    <row r="2063" spans="1:2" x14ac:dyDescent="0.25">
      <c r="A2063">
        <f ca="1">31270.666241379*(((RANDBETWEEN(3800,4995))))</f>
        <v>120329523.69682626</v>
      </c>
      <c r="B2063">
        <v>209388816.2460767</v>
      </c>
    </row>
    <row r="2064" spans="1:2" x14ac:dyDescent="0.25">
      <c r="A2064">
        <f ca="1">29346.4767119687*(((RANDBETWEEN(3800,4995))))</f>
        <v>133761240.85315329</v>
      </c>
      <c r="B2064">
        <v>217728787.94289279</v>
      </c>
    </row>
    <row r="2065" spans="1:2" x14ac:dyDescent="0.25">
      <c r="A2065">
        <f ca="1">32488.2894688629*(((RANDBETWEEN(3800,4995))))</f>
        <v>147951670.24120155</v>
      </c>
      <c r="B2065">
        <v>216353609.49460822</v>
      </c>
    </row>
    <row r="2066" spans="1:2" x14ac:dyDescent="0.25">
      <c r="A2066">
        <f ca="1">36504.7982675864*(((RANDBETWEEN(3800,4995))))</f>
        <v>165877803.32791245</v>
      </c>
      <c r="B2066">
        <v>205484477.4812555</v>
      </c>
    </row>
    <row r="2067" spans="1:2" x14ac:dyDescent="0.25">
      <c r="A2067">
        <f ca="1">31931.6466504323*(((RANDBETWEEN(3800,4995))))</f>
        <v>135454045.09113368</v>
      </c>
      <c r="B2067">
        <v>238582205.35434192</v>
      </c>
    </row>
    <row r="2068" spans="1:2" x14ac:dyDescent="0.25">
      <c r="A2068">
        <f ca="1">40438.700576068*(((RANDBETWEEN(3800,4995))))</f>
        <v>160622518.68814209</v>
      </c>
      <c r="B2068">
        <v>256143019.69331855</v>
      </c>
    </row>
    <row r="2069" spans="1:2" x14ac:dyDescent="0.25">
      <c r="A2069">
        <f ca="1">30671.0353294902*(((RANDBETWEEN(3800,4995))))</f>
        <v>133879069.21322474</v>
      </c>
      <c r="B2069">
        <v>209193353.53238386</v>
      </c>
    </row>
    <row r="2070" spans="1:2" x14ac:dyDescent="0.25">
      <c r="A2070">
        <f ca="1">38610.6149586*(((RANDBETWEEN(3800,4995))))</f>
        <v>181508500.92037866</v>
      </c>
      <c r="B2070">
        <v>259845586.28529561</v>
      </c>
    </row>
    <row r="2071" spans="1:2" x14ac:dyDescent="0.25">
      <c r="A2071">
        <f ca="1">34468.1143936123*(((RANDBETWEEN(3800,4995))))</f>
        <v>168997164.87188128</v>
      </c>
      <c r="B2071">
        <v>209749851.20831841</v>
      </c>
    </row>
    <row r="2072" spans="1:2" x14ac:dyDescent="0.25">
      <c r="A2072">
        <f ca="1">31350.4937763175*(((RANDBETWEEN(3800,4995))))</f>
        <v>156533015.42515326</v>
      </c>
      <c r="B2072">
        <v>251069043.98830605</v>
      </c>
    </row>
    <row r="2073" spans="1:2" x14ac:dyDescent="0.25">
      <c r="A2073">
        <f ca="1">41537.0374255202*(((RANDBETWEEN(3800,4995))))</f>
        <v>191693427.71877569</v>
      </c>
      <c r="B2073">
        <v>239000863.67516357</v>
      </c>
    </row>
    <row r="2074" spans="1:2" x14ac:dyDescent="0.25">
      <c r="A2074">
        <f ca="1">40074.2354045502*(((RANDBETWEEN(3800,4995))))</f>
        <v>195522194.53880051</v>
      </c>
      <c r="B2074">
        <v>242967804.59696478</v>
      </c>
    </row>
    <row r="2075" spans="1:2" x14ac:dyDescent="0.25">
      <c r="A2075">
        <f ca="1">34432.0403097333*(((RANDBETWEEN(3800,4995))))</f>
        <v>143684904.21251726</v>
      </c>
      <c r="B2075">
        <v>233532888.55544442</v>
      </c>
    </row>
    <row r="2076" spans="1:2" x14ac:dyDescent="0.25">
      <c r="A2076">
        <f ca="1">33515.4765524155*(((RANDBETWEEN(3800,4995))))</f>
        <v>145524199.19058827</v>
      </c>
      <c r="B2076">
        <v>257606281.43762279</v>
      </c>
    </row>
    <row r="2077" spans="1:2" x14ac:dyDescent="0.25">
      <c r="A2077">
        <f ca="1">31827.5365582715*(((RANDBETWEEN(3800,4995))))</f>
        <v>122504188.2127872</v>
      </c>
      <c r="B2077">
        <v>234847066.67419803</v>
      </c>
    </row>
    <row r="2078" spans="1:2" x14ac:dyDescent="0.25">
      <c r="A2078">
        <f ca="1">31521.0472886647*(((RANDBETWEEN(3800,4995))))</f>
        <v>156155268.26804504</v>
      </c>
      <c r="B2078">
        <v>216963868.40607697</v>
      </c>
    </row>
    <row r="2079" spans="1:2" x14ac:dyDescent="0.25">
      <c r="A2079">
        <f ca="1">41745.1671553067*(((RANDBETWEEN(3800,4995))))</f>
        <v>180380867.27808046</v>
      </c>
      <c r="B2079">
        <v>220496430.77882937</v>
      </c>
    </row>
    <row r="2080" spans="1:2" x14ac:dyDescent="0.25">
      <c r="A2080">
        <f ca="1">31295.5730762302*(((RANDBETWEEN(3800,4995))))</f>
        <v>136761654.34312591</v>
      </c>
      <c r="B2080">
        <v>221705804.71609217</v>
      </c>
    </row>
    <row r="2081" spans="1:2" x14ac:dyDescent="0.25">
      <c r="A2081">
        <f ca="1">38273.4283370721*(((RANDBETWEEN(3800,4995))))</f>
        <v>175368848.64046431</v>
      </c>
      <c r="B2081">
        <v>263202029.37167189</v>
      </c>
    </row>
    <row r="2082" spans="1:2" x14ac:dyDescent="0.25">
      <c r="A2082">
        <f ca="1">31590.179106446*(((RANDBETWEEN(3800,4995))))</f>
        <v>141903084.5461556</v>
      </c>
      <c r="B2082">
        <v>262878772.23562229</v>
      </c>
    </row>
    <row r="2083" spans="1:2" x14ac:dyDescent="0.25">
      <c r="A2083">
        <f ca="1">31186.5815097208*(((RANDBETWEEN(3800,4995))))</f>
        <v>121502921.56187207</v>
      </c>
      <c r="B2083">
        <v>227148020.87757629</v>
      </c>
    </row>
    <row r="2084" spans="1:2" x14ac:dyDescent="0.25">
      <c r="A2084">
        <f ca="1">41625.1891394829*(((RANDBETWEEN(3800,4995))))</f>
        <v>159882351.4847537</v>
      </c>
      <c r="B2084">
        <v>213774764.46588272</v>
      </c>
    </row>
    <row r="2085" spans="1:2" x14ac:dyDescent="0.25">
      <c r="A2085">
        <f ca="1">29795.0222154463*(((RANDBETWEEN(3800,4995))))</f>
        <v>121802050.8167443</v>
      </c>
      <c r="B2085">
        <v>243501629.21662685</v>
      </c>
    </row>
    <row r="2086" spans="1:2" x14ac:dyDescent="0.25">
      <c r="A2086">
        <f ca="1">31302.6734001708*(((RANDBETWEEN(3800,4995))))</f>
        <v>128215750.24709988</v>
      </c>
      <c r="B2086">
        <v>262433898.25711673</v>
      </c>
    </row>
    <row r="2087" spans="1:2" x14ac:dyDescent="0.25">
      <c r="A2087">
        <f ca="1">40214.7774037068*(((RANDBETWEEN(3800,4995))))</f>
        <v>160537391.39559767</v>
      </c>
      <c r="B2087">
        <v>253156507.17950329</v>
      </c>
    </row>
    <row r="2088" spans="1:2" x14ac:dyDescent="0.25">
      <c r="A2088">
        <f ca="1">35696.109794107*(((RANDBETWEEN(3800,4995))))</f>
        <v>158811992.47398204</v>
      </c>
      <c r="B2088">
        <v>243240261.31255317</v>
      </c>
    </row>
    <row r="2089" spans="1:2" x14ac:dyDescent="0.25">
      <c r="A2089">
        <f ca="1">28270.9855064914*(((RANDBETWEEN(3800,4995))))</f>
        <v>113197025.96799156</v>
      </c>
      <c r="B2089">
        <v>249610345.6167767</v>
      </c>
    </row>
    <row r="2090" spans="1:2" x14ac:dyDescent="0.25">
      <c r="A2090">
        <f ca="1">38729.0672783503*(((RANDBETWEEN(3800,4995))))</f>
        <v>187603601.89632872</v>
      </c>
      <c r="B2090">
        <v>244984020.36991608</v>
      </c>
    </row>
    <row r="2091" spans="1:2" x14ac:dyDescent="0.25">
      <c r="A2091">
        <f ca="1">32703.4653745538*(((RANDBETWEEN(3800,4995))))</f>
        <v>147623442.70073596</v>
      </c>
      <c r="B2091">
        <v>223706830.13795602</v>
      </c>
    </row>
    <row r="2092" spans="1:2" x14ac:dyDescent="0.25">
      <c r="A2092">
        <f ca="1">30376.375987666*(((RANDBETWEEN(3800,4995))))</f>
        <v>126304971.35671529</v>
      </c>
      <c r="B2092">
        <v>217827077.85779029</v>
      </c>
    </row>
    <row r="2093" spans="1:2" x14ac:dyDescent="0.25">
      <c r="A2093">
        <f ca="1">38517.1581345595*(((RANDBETWEEN(3800,4995))))</f>
        <v>162542407.32784092</v>
      </c>
      <c r="B2093">
        <v>208208579.78300077</v>
      </c>
    </row>
    <row r="2094" spans="1:2" x14ac:dyDescent="0.25">
      <c r="A2094">
        <f ca="1">29883.4849524807*(((RANDBETWEEN(3800,4995))))</f>
        <v>121057997.54249921</v>
      </c>
      <c r="B2094">
        <v>229775186.38813895</v>
      </c>
    </row>
    <row r="2095" spans="1:2" x14ac:dyDescent="0.25">
      <c r="A2095">
        <f ca="1">31943.6652936091*(((RANDBETWEEN(3800,4995))))</f>
        <v>137677197.41545507</v>
      </c>
      <c r="B2095">
        <v>258069946.38146996</v>
      </c>
    </row>
    <row r="2096" spans="1:2" x14ac:dyDescent="0.25">
      <c r="A2096">
        <f ca="1">39762.7197555269*(((RANDBETWEEN(3800,4995))))</f>
        <v>172689491.8982535</v>
      </c>
      <c r="B2096">
        <v>248961758.82525405</v>
      </c>
    </row>
    <row r="2097" spans="1:2" x14ac:dyDescent="0.25">
      <c r="A2097">
        <f ca="1">37045.3995142066*(((RANDBETWEEN(3800,4995))))</f>
        <v>178040190.06527734</v>
      </c>
      <c r="B2097">
        <v>219347014.83846536</v>
      </c>
    </row>
    <row r="2098" spans="1:2" x14ac:dyDescent="0.25">
      <c r="A2098">
        <f ca="1">33205.3802732741*(((RANDBETWEEN(3800,4995))))</f>
        <v>145041101.03366128</v>
      </c>
      <c r="B2098">
        <v>214832022.1805228</v>
      </c>
    </row>
    <row r="2099" spans="1:2" x14ac:dyDescent="0.25">
      <c r="A2099">
        <f ca="1">40206.1646141594*(((RANDBETWEEN(3800,4995))))</f>
        <v>172806095.51165694</v>
      </c>
      <c r="B2099">
        <v>213884073.82181048</v>
      </c>
    </row>
    <row r="2100" spans="1:2" x14ac:dyDescent="0.25">
      <c r="A2100">
        <f ca="1">31232.6245802082*(((RANDBETWEEN(3800,4995))))</f>
        <v>132145234.59886077</v>
      </c>
      <c r="B2100">
        <v>259794201.67821673</v>
      </c>
    </row>
    <row r="2101" spans="1:2" x14ac:dyDescent="0.25">
      <c r="A2101">
        <f ca="1">34914.1442477669*(((RANDBETWEEN(3800,4995))))</f>
        <v>169124114.73618293</v>
      </c>
      <c r="B2101">
        <v>218564484.15085125</v>
      </c>
    </row>
    <row r="2102" spans="1:2" x14ac:dyDescent="0.25">
      <c r="A2102">
        <f ca="1">30428.830295012*(((RANDBETWEEN(3800,4995))))</f>
        <v>149740273.88175383</v>
      </c>
      <c r="B2102">
        <v>266455655.41160071</v>
      </c>
    </row>
    <row r="2103" spans="1:2" x14ac:dyDescent="0.25">
      <c r="A2103">
        <f ca="1">32264.2530478989*(((RANDBETWEEN(3800,4995))))</f>
        <v>132089851.97809805</v>
      </c>
      <c r="B2103">
        <v>244593217.61224568</v>
      </c>
    </row>
    <row r="2104" spans="1:2" x14ac:dyDescent="0.25">
      <c r="A2104">
        <f ca="1">30070.5462702295*(((RANDBETWEEN(3800,4995))))</f>
        <v>143436505.70899466</v>
      </c>
      <c r="B2104">
        <v>255237425.90604368</v>
      </c>
    </row>
    <row r="2105" spans="1:2" x14ac:dyDescent="0.25">
      <c r="A2105">
        <f ca="1">40834.9232936103*(((RANDBETWEEN(3800,4995))))</f>
        <v>174977646.31312034</v>
      </c>
      <c r="B2105">
        <v>242204034.00090522</v>
      </c>
    </row>
    <row r="2106" spans="1:2" x14ac:dyDescent="0.25">
      <c r="A2106">
        <f ca="1">32344.5511988396*(((RANDBETWEEN(3800,4995))))</f>
        <v>127599254.47942227</v>
      </c>
      <c r="B2106">
        <v>211742182.69101387</v>
      </c>
    </row>
    <row r="2107" spans="1:2" x14ac:dyDescent="0.25">
      <c r="A2107">
        <f ca="1">36670.4013095226*(((RANDBETWEEN(3800,4995))))</f>
        <v>178328161.56820849</v>
      </c>
      <c r="B2107">
        <v>209819664.33424991</v>
      </c>
    </row>
    <row r="2108" spans="1:2" x14ac:dyDescent="0.25">
      <c r="A2108">
        <f ca="1">39850.270406972*(((RANDBETWEEN(3800,4995))))</f>
        <v>183550345.49451289</v>
      </c>
      <c r="B2108">
        <v>253017702.60517606</v>
      </c>
    </row>
    <row r="2109" spans="1:2" x14ac:dyDescent="0.25">
      <c r="A2109">
        <f ca="1">33484.1890843377*(((RANDBETWEEN(3800,4995))))</f>
        <v>131860736.61412199</v>
      </c>
      <c r="B2109">
        <v>264739850.82536262</v>
      </c>
    </row>
    <row r="2110" spans="1:2" x14ac:dyDescent="0.25">
      <c r="A2110">
        <f ca="1">32633.9235250273*(((RANDBETWEEN(3800,4995))))</f>
        <v>140097433.69294238</v>
      </c>
      <c r="B2110">
        <v>246341277.79264811</v>
      </c>
    </row>
    <row r="2111" spans="1:2" x14ac:dyDescent="0.25">
      <c r="A2111">
        <f ca="1">34128.7385095436*(((RANDBETWEEN(3800,4995))))</f>
        <v>131429772.00025222</v>
      </c>
      <c r="B2111">
        <v>258276362.75125629</v>
      </c>
    </row>
    <row r="2112" spans="1:2" x14ac:dyDescent="0.25">
      <c r="A2112">
        <f ca="1">32908.9803154962*(((RANDBETWEEN(3800,4995))))</f>
        <v>140258074.10464492</v>
      </c>
      <c r="B2112">
        <v>267309487.11580524</v>
      </c>
    </row>
    <row r="2113" spans="1:2" x14ac:dyDescent="0.25">
      <c r="A2113">
        <f ca="1">32381.758491092*(((RANDBETWEEN(3800,4995))))</f>
        <v>154493369.76100013</v>
      </c>
      <c r="B2113">
        <v>223540506.25635651</v>
      </c>
    </row>
    <row r="2114" spans="1:2" x14ac:dyDescent="0.25">
      <c r="A2114">
        <f ca="1">35348.3926382178*(((RANDBETWEEN(3800,4995))))</f>
        <v>150796242.99463701</v>
      </c>
      <c r="B2114">
        <v>267314098.64577591</v>
      </c>
    </row>
    <row r="2115" spans="1:2" x14ac:dyDescent="0.25">
      <c r="A2115">
        <f ca="1">30856.6866768594*(((RANDBETWEEN(3800,4995))))</f>
        <v>146939541.95520428</v>
      </c>
      <c r="B2115">
        <v>249757327.69368598</v>
      </c>
    </row>
    <row r="2116" spans="1:2" x14ac:dyDescent="0.25">
      <c r="A2116">
        <f ca="1">36631.8013469709*(((RANDBETWEEN(3800,4995))))</f>
        <v>151069548.75490794</v>
      </c>
      <c r="B2116">
        <v>257571029.45418727</v>
      </c>
    </row>
    <row r="2117" spans="1:2" x14ac:dyDescent="0.25">
      <c r="A2117">
        <f ca="1">32071.9785929595*(((RANDBETWEEN(3800,4995))))</f>
        <v>153688921.4174619</v>
      </c>
      <c r="B2117">
        <v>252760912.3750906</v>
      </c>
    </row>
    <row r="2118" spans="1:2" x14ac:dyDescent="0.25">
      <c r="A2118">
        <f ca="1">34962.0602953707*(((RANDBETWEEN(3800,4995))))</f>
        <v>159706691.42925319</v>
      </c>
      <c r="B2118">
        <v>228675144.64498958</v>
      </c>
    </row>
    <row r="2119" spans="1:2" x14ac:dyDescent="0.25">
      <c r="A2119">
        <f ca="1">38138.6317263757*(((RANDBETWEEN(3800,4995))))</f>
        <v>186002106.92953441</v>
      </c>
      <c r="B2119">
        <v>246326312.26656744</v>
      </c>
    </row>
    <row r="2120" spans="1:2" x14ac:dyDescent="0.25">
      <c r="A2120">
        <f ca="1">30425.2232679076*(((RANDBETWEEN(3800,4995))))</f>
        <v>118962622.97751866</v>
      </c>
      <c r="B2120">
        <v>209368314.14319462</v>
      </c>
    </row>
    <row r="2121" spans="1:2" x14ac:dyDescent="0.25">
      <c r="A2121">
        <f ca="1">38367.9812050331*(((RANDBETWEEN(3800,4995))))</f>
        <v>167668077.86599484</v>
      </c>
      <c r="B2121">
        <v>265372480.62195694</v>
      </c>
    </row>
    <row r="2122" spans="1:2" x14ac:dyDescent="0.25">
      <c r="A2122">
        <f ca="1">36970.4685643354*(((RANDBETWEEN(3800,4995))))</f>
        <v>166330138.07094508</v>
      </c>
      <c r="B2122">
        <v>223569721.29761368</v>
      </c>
    </row>
    <row r="2123" spans="1:2" x14ac:dyDescent="0.25">
      <c r="A2123">
        <f ca="1">33394.0139193646*(((RANDBETWEEN(3800,4995))))</f>
        <v>142792803.51920289</v>
      </c>
      <c r="B2123">
        <v>261169160.59713531</v>
      </c>
    </row>
    <row r="2124" spans="1:2" x14ac:dyDescent="0.25">
      <c r="A2124">
        <f ca="1">30166.1299293655*(((RANDBETWEEN(3800,4995))))</f>
        <v>141086989.67964241</v>
      </c>
      <c r="B2124">
        <v>222041277.44701231</v>
      </c>
    </row>
    <row r="2125" spans="1:2" x14ac:dyDescent="0.25">
      <c r="A2125">
        <f ca="1">42135.408672148*(((RANDBETWEEN(3800,4995))))</f>
        <v>184890173.25338531</v>
      </c>
      <c r="B2125">
        <v>267530825.45053947</v>
      </c>
    </row>
    <row r="2126" spans="1:2" x14ac:dyDescent="0.25">
      <c r="A2126">
        <f ca="1">29948.0160580533*(((RANDBETWEEN(3800,4995))))</f>
        <v>113922253.08483483</v>
      </c>
      <c r="B2126">
        <v>219331274.49108967</v>
      </c>
    </row>
    <row r="2127" spans="1:2" x14ac:dyDescent="0.25">
      <c r="A2127">
        <f ca="1">39902.3502342798*(((RANDBETWEEN(3800,4995))))</f>
        <v>161125690.24602184</v>
      </c>
      <c r="B2127">
        <v>256485974.84625039</v>
      </c>
    </row>
    <row r="2128" spans="1:2" x14ac:dyDescent="0.25">
      <c r="A2128">
        <f ca="1">32998.4540850548*(((RANDBETWEEN(3800,4995))))</f>
        <v>133544743.68221696</v>
      </c>
      <c r="B2128">
        <v>240507772.72487873</v>
      </c>
    </row>
    <row r="2129" spans="1:2" x14ac:dyDescent="0.25">
      <c r="A2129">
        <f ca="1">32915.3483976846*(((RANDBETWEEN(3800,4995))))</f>
        <v>137849479.0895029</v>
      </c>
      <c r="B2129">
        <v>211429219.04156259</v>
      </c>
    </row>
    <row r="2130" spans="1:2" x14ac:dyDescent="0.25">
      <c r="A2130">
        <f ca="1">32084.8676320882*(((RANDBETWEEN(3800,4995))))</f>
        <v>154809486.32482535</v>
      </c>
      <c r="B2130">
        <v>234344729.49621177</v>
      </c>
    </row>
    <row r="2131" spans="1:2" x14ac:dyDescent="0.25">
      <c r="A2131">
        <f ca="1">30528.5928654357*(((RANDBETWEEN(3800,4995))))</f>
        <v>140889456.07398593</v>
      </c>
      <c r="B2131">
        <v>207108893.82153437</v>
      </c>
    </row>
    <row r="2132" spans="1:2" x14ac:dyDescent="0.25">
      <c r="A2132">
        <f ca="1">32145.2081290374*(((RANDBETWEEN(3800,4995))))</f>
        <v>133402613.73550528</v>
      </c>
      <c r="B2132">
        <v>249876703.73249727</v>
      </c>
    </row>
    <row r="2133" spans="1:2" x14ac:dyDescent="0.25">
      <c r="A2133">
        <f ca="1">31019.8531998985*(((RANDBETWEEN(3800,4995))))</f>
        <v>126064683.40438764</v>
      </c>
      <c r="B2133">
        <v>254570792.59766924</v>
      </c>
    </row>
    <row r="2134" spans="1:2" x14ac:dyDescent="0.25">
      <c r="A2134">
        <f ca="1">36835.5038737909*(((RANDBETWEEN(3800,4995))))</f>
        <v>179020548.82662356</v>
      </c>
      <c r="B2134">
        <v>208022930.41654855</v>
      </c>
    </row>
    <row r="2135" spans="1:2" x14ac:dyDescent="0.25">
      <c r="A2135">
        <f ca="1">35531.1716539616*(((RANDBETWEEN(3800,4995))))</f>
        <v>136723948.52444428</v>
      </c>
      <c r="B2135">
        <v>229591643.49366656</v>
      </c>
    </row>
    <row r="2136" spans="1:2" x14ac:dyDescent="0.25">
      <c r="A2136">
        <f ca="1">41055.965260752*(((RANDBETWEEN(3800,4995))))</f>
        <v>193086204.62131661</v>
      </c>
      <c r="B2136">
        <v>249468773.73966911</v>
      </c>
    </row>
    <row r="2137" spans="1:2" x14ac:dyDescent="0.25">
      <c r="A2137">
        <f ca="1">40158.6909109925*(((RANDBETWEEN(3800,4995))))</f>
        <v>165895552.15331012</v>
      </c>
      <c r="B2137">
        <v>248524456.03899047</v>
      </c>
    </row>
    <row r="2138" spans="1:2" x14ac:dyDescent="0.25">
      <c r="A2138">
        <f ca="1">33597.188888373*(((RANDBETWEEN(3800,4995))))</f>
        <v>143661579.68668315</v>
      </c>
      <c r="B2138">
        <v>258553302.04722929</v>
      </c>
    </row>
    <row r="2139" spans="1:2" x14ac:dyDescent="0.25">
      <c r="A2139">
        <f ca="1">31049.9396706674*(((RANDBETWEEN(3800,4995))))</f>
        <v>129788747.82338974</v>
      </c>
      <c r="B2139">
        <v>251940235.38213158</v>
      </c>
    </row>
    <row r="2140" spans="1:2" x14ac:dyDescent="0.25">
      <c r="A2140">
        <f ca="1">32248.8283766219*(((RANDBETWEEN(3800,4995))))</f>
        <v>123448515.02570871</v>
      </c>
      <c r="B2140">
        <v>224132635.94220555</v>
      </c>
    </row>
    <row r="2141" spans="1:2" x14ac:dyDescent="0.25">
      <c r="A2141">
        <f ca="1">32283.2885113204*(((RANDBETWEEN(3800,4995))))</f>
        <v>128778037.87165709</v>
      </c>
      <c r="B2141">
        <v>243571562.41621</v>
      </c>
    </row>
    <row r="2142" spans="1:2" x14ac:dyDescent="0.25">
      <c r="A2142">
        <f ca="1">30141.2652423719*(((RANDBETWEEN(3800,4995))))</f>
        <v>144798638.22435454</v>
      </c>
      <c r="B2142">
        <v>219668942.34308934</v>
      </c>
    </row>
    <row r="2143" spans="1:2" x14ac:dyDescent="0.25">
      <c r="A2143">
        <f ca="1">31023.4677494056*(((RANDBETWEEN(3800,4995))))</f>
        <v>122728838.4166486</v>
      </c>
      <c r="B2143">
        <v>213569084.1781095</v>
      </c>
    </row>
    <row r="2144" spans="1:2" x14ac:dyDescent="0.25">
      <c r="A2144">
        <f ca="1">35291.4912063552*(((RANDBETWEEN(3800,4995))))</f>
        <v>158458795.51653478</v>
      </c>
      <c r="B2144">
        <v>237415113.97901234</v>
      </c>
    </row>
    <row r="2145" spans="1:2" x14ac:dyDescent="0.25">
      <c r="A2145">
        <f ca="1">32445.4937418654*(((RANDBETWEEN(3800,4995))))</f>
        <v>123682222.14399073</v>
      </c>
      <c r="B2145">
        <v>223848284.79033354</v>
      </c>
    </row>
    <row r="2146" spans="1:2" x14ac:dyDescent="0.25">
      <c r="A2146">
        <f ca="1">31746.5487665633*(((RANDBETWEEN(3800,4995))))</f>
        <v>137208583.76908666</v>
      </c>
      <c r="B2146">
        <v>245438924.82565039</v>
      </c>
    </row>
    <row r="2147" spans="1:2" x14ac:dyDescent="0.25">
      <c r="A2147">
        <f ca="1">33161.9364084475*(((RANDBETWEEN(3800,4995))))</f>
        <v>126446463.52541043</v>
      </c>
      <c r="B2147">
        <v>230564715.16949344</v>
      </c>
    </row>
    <row r="2148" spans="1:2" x14ac:dyDescent="0.25">
      <c r="A2148">
        <f ca="1">31938.505498717*(((RANDBETWEEN(3800,4995))))</f>
        <v>140082285.11737281</v>
      </c>
      <c r="B2148">
        <v>240820752.05638683</v>
      </c>
    </row>
    <row r="2149" spans="1:2" x14ac:dyDescent="0.25">
      <c r="A2149">
        <f ca="1">39938.8146347105*(((RANDBETWEEN(3800,4995))))</f>
        <v>166385101.768204</v>
      </c>
      <c r="B2149">
        <v>231012552.38431686</v>
      </c>
    </row>
    <row r="2150" spans="1:2" x14ac:dyDescent="0.25">
      <c r="A2150">
        <f ca="1">33197.1364319988*(((RANDBETWEEN(3800,4995))))</f>
        <v>142515306.70257086</v>
      </c>
      <c r="B2150">
        <v>262662274.17059299</v>
      </c>
    </row>
    <row r="2151" spans="1:2" x14ac:dyDescent="0.25">
      <c r="A2151">
        <f ca="1">32565.3977441453*(((RANDBETWEEN(3800,4995))))</f>
        <v>131889860.86378844</v>
      </c>
      <c r="B2151">
        <v>208788157.50851798</v>
      </c>
    </row>
    <row r="2152" spans="1:2" x14ac:dyDescent="0.25">
      <c r="A2152">
        <f ca="1">32359.3645118075*(((RANDBETWEEN(3800,4995))))</f>
        <v>149273748.49296787</v>
      </c>
      <c r="B2152">
        <v>252580260.32626003</v>
      </c>
    </row>
    <row r="2153" spans="1:2" x14ac:dyDescent="0.25">
      <c r="A2153">
        <f ca="1">37781.605891003*(((RANDBETWEEN(3800,4995))))</f>
        <v>159967319.34250668</v>
      </c>
      <c r="B2153">
        <v>238354057.767647</v>
      </c>
    </row>
    <row r="2154" spans="1:2" x14ac:dyDescent="0.25">
      <c r="A2154">
        <f ca="1">35612.9874670942*(((RANDBETWEEN(3800,4995))))</f>
        <v>148577383.71271697</v>
      </c>
      <c r="B2154">
        <v>239053513.28677124</v>
      </c>
    </row>
    <row r="2155" spans="1:2" x14ac:dyDescent="0.25">
      <c r="A2155">
        <f ca="1">30195.589350097*(((RANDBETWEEN(3800,4995))))</f>
        <v>137873060.97254282</v>
      </c>
      <c r="B2155">
        <v>252596032.38109797</v>
      </c>
    </row>
    <row r="2156" spans="1:2" x14ac:dyDescent="0.25">
      <c r="A2156">
        <f ca="1">30698.9520000084*(((RANDBETWEEN(3800,4995))))</f>
        <v>122519517.43203348</v>
      </c>
      <c r="B2156">
        <v>252803536.68924206</v>
      </c>
    </row>
    <row r="2157" spans="1:2" x14ac:dyDescent="0.25">
      <c r="A2157">
        <f ca="1">30749.2294317112*(((RANDBETWEEN(3800,4995))))</f>
        <v>141692449.22132531</v>
      </c>
      <c r="B2157">
        <v>264874638.40283453</v>
      </c>
    </row>
    <row r="2158" spans="1:2" x14ac:dyDescent="0.25">
      <c r="A2158">
        <f ca="1">30733.3208117139*(((RANDBETWEEN(3800,4995))))</f>
        <v>136701810.9705036</v>
      </c>
      <c r="B2158">
        <v>231661340.28202954</v>
      </c>
    </row>
    <row r="2159" spans="1:2" x14ac:dyDescent="0.25">
      <c r="A2159">
        <f ca="1">32250.8526694531*(((RANDBETWEEN(3800,4995))))</f>
        <v>135163323.53767779</v>
      </c>
      <c r="B2159">
        <v>219992880.45339105</v>
      </c>
    </row>
    <row r="2160" spans="1:2" x14ac:dyDescent="0.25">
      <c r="A2160">
        <f ca="1">37888.7680444328*(((RANDBETWEEN(3800,4995))))</f>
        <v>179100206.5460338</v>
      </c>
      <c r="B2160">
        <v>247064971.39854863</v>
      </c>
    </row>
    <row r="2161" spans="1:2" x14ac:dyDescent="0.25">
      <c r="A2161">
        <f ca="1">32558.6140833607*(((RANDBETWEEN(3800,4995))))</f>
        <v>155109237.49313015</v>
      </c>
      <c r="B2161">
        <v>229378438.13096768</v>
      </c>
    </row>
    <row r="2162" spans="1:2" x14ac:dyDescent="0.25">
      <c r="A2162">
        <f ca="1">34849.9858092837*(((RANDBETWEEN(3800,4995))))</f>
        <v>154455137.10674545</v>
      </c>
      <c r="B2162">
        <v>237894516.62728941</v>
      </c>
    </row>
    <row r="2163" spans="1:2" x14ac:dyDescent="0.25">
      <c r="A2163">
        <f ca="1">32438.3172331397*(((RANDBETWEEN(3800,4995))))</f>
        <v>126347245.62307894</v>
      </c>
      <c r="B2163">
        <v>208428428.20347565</v>
      </c>
    </row>
    <row r="2164" spans="1:2" x14ac:dyDescent="0.25">
      <c r="A2164">
        <f ca="1">32400.4438043681*(((RANDBETWEEN(3800,4995))))</f>
        <v>133457428.03019205</v>
      </c>
      <c r="B2164">
        <v>213017072.87660062</v>
      </c>
    </row>
    <row r="2165" spans="1:2" x14ac:dyDescent="0.25">
      <c r="A2165">
        <f ca="1">35941.2929383041*(((RANDBETWEEN(3800,4995))))</f>
        <v>165797184.32439667</v>
      </c>
      <c r="B2165">
        <v>249460016.50687718</v>
      </c>
    </row>
    <row r="2166" spans="1:2" x14ac:dyDescent="0.25">
      <c r="A2166">
        <f ca="1">32263.1409360764*(((RANDBETWEEN(3800,4995))))</f>
        <v>154701760.78848612</v>
      </c>
      <c r="B2166">
        <v>246993591.02221832</v>
      </c>
    </row>
    <row r="2167" spans="1:2" x14ac:dyDescent="0.25">
      <c r="A2167">
        <f ca="1">32609.2982827044*(((RANDBETWEEN(3800,4995))))</f>
        <v>133469857.87110913</v>
      </c>
      <c r="B2167">
        <v>264062360.82245073</v>
      </c>
    </row>
    <row r="2168" spans="1:2" x14ac:dyDescent="0.25">
      <c r="A2168">
        <f ca="1">41197.535684538*(((RANDBETWEEN(3800,4995))))</f>
        <v>176613835.47961438</v>
      </c>
      <c r="B2168">
        <v>249342533.33947659</v>
      </c>
    </row>
    <row r="2169" spans="1:2" x14ac:dyDescent="0.25">
      <c r="A2169">
        <f ca="1">32663.4835659403*(((RANDBETWEEN(3800,4995))))</f>
        <v>157829952.59062335</v>
      </c>
      <c r="B2169">
        <v>204918843.50483048</v>
      </c>
    </row>
    <row r="2170" spans="1:2" x14ac:dyDescent="0.25">
      <c r="A2170">
        <f ca="1">33396.4496999802*(((RANDBETWEEN(3800,4995))))</f>
        <v>139263195.24891761</v>
      </c>
      <c r="B2170">
        <v>250440703.73693746</v>
      </c>
    </row>
    <row r="2171" spans="1:2" x14ac:dyDescent="0.25">
      <c r="A2171">
        <f ca="1">38302.606663033*(((RANDBETWEEN(3800,4995))))</f>
        <v>189291482.12870929</v>
      </c>
      <c r="B2171">
        <v>223108733.7349745</v>
      </c>
    </row>
    <row r="2172" spans="1:2" x14ac:dyDescent="0.25">
      <c r="A2172">
        <f ca="1">31134.8486665245*(((RANDBETWEEN(3800,4995))))</f>
        <v>119931437.06345253</v>
      </c>
      <c r="B2172">
        <v>245314411.68903697</v>
      </c>
    </row>
    <row r="2173" spans="1:2" x14ac:dyDescent="0.25">
      <c r="A2173">
        <f ca="1">30648.1332115072*(((RANDBETWEEN(3800,4995))))</f>
        <v>122071514.58143303</v>
      </c>
      <c r="B2173">
        <v>217563136.81016803</v>
      </c>
    </row>
    <row r="2174" spans="1:2" x14ac:dyDescent="0.25">
      <c r="A2174">
        <f ca="1">29916.2967353554*(((RANDBETWEEN(3800,4995))))</f>
        <v>125528781.10155128</v>
      </c>
      <c r="B2174">
        <v>251737611.07534772</v>
      </c>
    </row>
    <row r="2175" spans="1:2" x14ac:dyDescent="0.25">
      <c r="A2175">
        <f ca="1">32917.7017858832*(((RANDBETWEEN(3800,4995))))</f>
        <v>131604971.73996103</v>
      </c>
      <c r="B2175">
        <v>236384544.46983147</v>
      </c>
    </row>
    <row r="2176" spans="1:2" x14ac:dyDescent="0.25">
      <c r="A2176">
        <f ca="1">35722.3279302778*(((RANDBETWEEN(3800,4995))))</f>
        <v>157213965.22115251</v>
      </c>
      <c r="B2176">
        <v>225709104.86625105</v>
      </c>
    </row>
    <row r="2177" spans="1:2" x14ac:dyDescent="0.25">
      <c r="A2177">
        <f ca="1">32652.6644415542*(((RANDBETWEEN(3800,4995))))</f>
        <v>162218436.94564128</v>
      </c>
      <c r="B2177">
        <v>210012838.25856367</v>
      </c>
    </row>
    <row r="2178" spans="1:2" x14ac:dyDescent="0.25">
      <c r="A2178">
        <f ca="1">40323.5704182958*(((RANDBETWEEN(3800,4995))))</f>
        <v>166173433.69379684</v>
      </c>
      <c r="B2178">
        <v>208710142.34551778</v>
      </c>
    </row>
    <row r="2179" spans="1:2" x14ac:dyDescent="0.25">
      <c r="A2179">
        <f ca="1">37060.795452311*(((RANDBETWEEN(3800,4995))))</f>
        <v>151689835.7863088</v>
      </c>
      <c r="B2179">
        <v>231642011.42369395</v>
      </c>
    </row>
    <row r="2180" spans="1:2" x14ac:dyDescent="0.25">
      <c r="A2180">
        <f ca="1">31507.5605602715*(((RANDBETWEEN(3800,4995))))</f>
        <v>135104419.68244427</v>
      </c>
      <c r="B2180">
        <v>242027036.59093577</v>
      </c>
    </row>
    <row r="2181" spans="1:2" x14ac:dyDescent="0.25">
      <c r="A2181">
        <f ca="1">32863.0011580339*(((RANDBETWEEN(3800,4995))))</f>
        <v>153765982.4184407</v>
      </c>
      <c r="B2181">
        <v>259435565.04232478</v>
      </c>
    </row>
    <row r="2182" spans="1:2" x14ac:dyDescent="0.25">
      <c r="A2182">
        <f ca="1">36725.4493126484*(((RANDBETWEEN(3800,4995))))</f>
        <v>172499435.42150968</v>
      </c>
      <c r="B2182">
        <v>207858626.27406713</v>
      </c>
    </row>
    <row r="2183" spans="1:2" x14ac:dyDescent="0.25">
      <c r="A2183">
        <f ca="1">38155.6276126469*(((RANDBETWEEN(3800,4995))))</f>
        <v>152660666.07820019</v>
      </c>
      <c r="B2183">
        <v>225986492.39142978</v>
      </c>
    </row>
    <row r="2184" spans="1:2" x14ac:dyDescent="0.25">
      <c r="A2184">
        <f ca="1">37647.9252197636*(((RANDBETWEEN(3800,4995))))</f>
        <v>172427497.50651726</v>
      </c>
      <c r="B2184">
        <v>241575387.29607308</v>
      </c>
    </row>
    <row r="2185" spans="1:2" x14ac:dyDescent="0.25">
      <c r="A2185">
        <f ca="1">30090.4394795317*(((RANDBETWEEN(3800,4995))))</f>
        <v>121926460.77106261</v>
      </c>
      <c r="B2185">
        <v>246890526.72872743</v>
      </c>
    </row>
    <row r="2186" spans="1:2" x14ac:dyDescent="0.25">
      <c r="A2186">
        <f ca="1">34625.8309326907*(((RANDBETWEEN(3800,4995))))</f>
        <v>146328761.52155098</v>
      </c>
      <c r="B2186">
        <v>235168187.24050614</v>
      </c>
    </row>
    <row r="2187" spans="1:2" x14ac:dyDescent="0.25">
      <c r="A2187">
        <f ca="1">30876.4164593391*(((RANDBETWEEN(3800,4995))))</f>
        <v>152653002.97497258</v>
      </c>
      <c r="B2187">
        <v>263031831.42193103</v>
      </c>
    </row>
    <row r="2188" spans="1:2" x14ac:dyDescent="0.25">
      <c r="A2188">
        <f ca="1">37561.002287756*(((RANDBETWEEN(3800,4995))))</f>
        <v>147652299.99316871</v>
      </c>
      <c r="B2188">
        <v>234085457.06903163</v>
      </c>
    </row>
    <row r="2189" spans="1:2" x14ac:dyDescent="0.25">
      <c r="A2189">
        <f ca="1">42732.1304581176*(((RANDBETWEEN(3800,4995))))</f>
        <v>176013645.35698634</v>
      </c>
      <c r="B2189">
        <v>261409198.34796956</v>
      </c>
    </row>
    <row r="2190" spans="1:2" x14ac:dyDescent="0.25">
      <c r="A2190">
        <f ca="1">33947.0927676842*(((RANDBETWEEN(3800,4995))))</f>
        <v>144105408.79881963</v>
      </c>
      <c r="B2190">
        <v>214776002.98630944</v>
      </c>
    </row>
    <row r="2191" spans="1:2" x14ac:dyDescent="0.25">
      <c r="A2191">
        <f ca="1">30162.0125709184*(((RANDBETWEEN(3800,4995))))</f>
        <v>148246291.78606391</v>
      </c>
      <c r="B2191">
        <v>216785935.06110942</v>
      </c>
    </row>
    <row r="2192" spans="1:2" x14ac:dyDescent="0.25">
      <c r="A2192">
        <f ca="1">40294.6860729516*(((RANDBETWEEN(3800,4995))))</f>
        <v>194744217.79057485</v>
      </c>
      <c r="B2192">
        <v>240598176.63442919</v>
      </c>
    </row>
    <row r="2193" spans="1:2" x14ac:dyDescent="0.25">
      <c r="A2193">
        <f ca="1">34386.4352155213*(((RANDBETWEEN(3800,4995))))</f>
        <v>142910024.75570661</v>
      </c>
      <c r="B2193">
        <v>252859116.01509726</v>
      </c>
    </row>
    <row r="2194" spans="1:2" x14ac:dyDescent="0.25">
      <c r="A2194">
        <f ca="1">39383.2208824473*(((RANDBETWEEN(3800,4995))))</f>
        <v>186203868.33221087</v>
      </c>
      <c r="B2194">
        <v>247664211.26336014</v>
      </c>
    </row>
    <row r="2195" spans="1:2" x14ac:dyDescent="0.25">
      <c r="A2195">
        <f ca="1">33161.8335227186*(((RANDBETWEEN(3800,4995))))</f>
        <v>132779981.42496529</v>
      </c>
      <c r="B2195">
        <v>205170754.89066166</v>
      </c>
    </row>
    <row r="2196" spans="1:2" x14ac:dyDescent="0.25">
      <c r="A2196">
        <f ca="1">39027.5922829461*(((RANDBETWEEN(3800,4995))))</f>
        <v>149358595.6668348</v>
      </c>
      <c r="B2196">
        <v>220172433.20789611</v>
      </c>
    </row>
    <row r="2197" spans="1:2" x14ac:dyDescent="0.25">
      <c r="A2197">
        <f ca="1">32154.0334330494*(((RANDBETWEEN(3800,4995))))</f>
        <v>147361935.22366554</v>
      </c>
      <c r="B2197">
        <v>264684190.04448363</v>
      </c>
    </row>
    <row r="2198" spans="1:2" x14ac:dyDescent="0.25">
      <c r="A2198">
        <f ca="1">35482.4592260704*(((RANDBETWEEN(3800,4995))))</f>
        <v>170812558.71430299</v>
      </c>
      <c r="B2198">
        <v>244558444.34352893</v>
      </c>
    </row>
    <row r="2199" spans="1:2" x14ac:dyDescent="0.25">
      <c r="A2199">
        <f ca="1">29316.6999508345*(((RANDBETWEEN(3800,4995))))</f>
        <v>137260789.16980726</v>
      </c>
      <c r="B2199">
        <v>240520497.39838129</v>
      </c>
    </row>
    <row r="2200" spans="1:2" x14ac:dyDescent="0.25">
      <c r="A2200">
        <f ca="1">31607.6835534697*(((RANDBETWEEN(3800,4995))))</f>
        <v>128453625.96130069</v>
      </c>
      <c r="B2200">
        <v>218575645.38599759</v>
      </c>
    </row>
    <row r="2201" spans="1:2" x14ac:dyDescent="0.25">
      <c r="A2201">
        <f ca="1">34192.8960248248*(((RANDBETWEEN(3800,4995))))</f>
        <v>163852357.75096026</v>
      </c>
      <c r="B2201">
        <v>227187622.11391437</v>
      </c>
    </row>
    <row r="2202" spans="1:2" x14ac:dyDescent="0.25">
      <c r="A2202">
        <f ca="1">39132.8406509341*(((RANDBETWEEN(3800,4995))))</f>
        <v>163144812.67374423</v>
      </c>
      <c r="B2202">
        <v>264110686.43259344</v>
      </c>
    </row>
    <row r="2203" spans="1:2" x14ac:dyDescent="0.25">
      <c r="A2203">
        <f ca="1">32630.1013443256*(((RANDBETWEEN(3800,4995))))</f>
        <v>147227017.26559708</v>
      </c>
      <c r="B2203">
        <v>206319823.47700229</v>
      </c>
    </row>
    <row r="2204" spans="1:2" x14ac:dyDescent="0.25">
      <c r="A2204">
        <f ca="1">31247.1645851976*(((RANDBETWEEN(3800,4995))))</f>
        <v>135362716.9830758</v>
      </c>
      <c r="B2204">
        <v>244882798.70940346</v>
      </c>
    </row>
    <row r="2205" spans="1:2" x14ac:dyDescent="0.25">
      <c r="A2205">
        <f ca="1">31013.4771515758*(((RANDBETWEEN(3800,4995))))</f>
        <v>148523542.07889655</v>
      </c>
      <c r="B2205">
        <v>208175734.24952227</v>
      </c>
    </row>
    <row r="2206" spans="1:2" x14ac:dyDescent="0.25">
      <c r="A2206">
        <f ca="1">37780.2410906205*(((RANDBETWEEN(3800,4995))))</f>
        <v>164646290.67292416</v>
      </c>
      <c r="B2206">
        <v>210588079.15142533</v>
      </c>
    </row>
    <row r="2207" spans="1:2" x14ac:dyDescent="0.25">
      <c r="A2207">
        <f ca="1">31444.6740839063*(((RANDBETWEEN(3800,4995))))</f>
        <v>134551760.40503517</v>
      </c>
      <c r="B2207">
        <v>254802042.21331742</v>
      </c>
    </row>
    <row r="2208" spans="1:2" x14ac:dyDescent="0.25">
      <c r="A2208">
        <f ca="1">31301.9794576085*(((RANDBETWEEN(3800,4995))))</f>
        <v>119291843.71294607</v>
      </c>
      <c r="B2208">
        <v>248195202.17910314</v>
      </c>
    </row>
    <row r="2209" spans="1:2" x14ac:dyDescent="0.25">
      <c r="A2209">
        <f ca="1">40253.319917074*(((RANDBETWEEN(3800,4995))))</f>
        <v>155216801.60023752</v>
      </c>
      <c r="B2209">
        <v>216332995.86235097</v>
      </c>
    </row>
    <row r="2210" spans="1:2" x14ac:dyDescent="0.25">
      <c r="A2210">
        <f ca="1">30736.0895814934*(((RANDBETWEEN(3800,4995))))</f>
        <v>143015024.82268876</v>
      </c>
      <c r="B2210">
        <v>219115171.19607264</v>
      </c>
    </row>
    <row r="2211" spans="1:2" x14ac:dyDescent="0.25">
      <c r="A2211">
        <f ca="1">34363.9680326837*(((RANDBETWEEN(3800,4995))))</f>
        <v>140376809.41351289</v>
      </c>
      <c r="B2211">
        <v>252994989.26475331</v>
      </c>
    </row>
    <row r="2212" spans="1:2" x14ac:dyDescent="0.25">
      <c r="A2212">
        <f ca="1">30493.3883243461*(((RANDBETWEEN(3800,4995))))</f>
        <v>132249825.16268882</v>
      </c>
      <c r="B2212">
        <v>263501390.62707353</v>
      </c>
    </row>
    <row r="2213" spans="1:2" x14ac:dyDescent="0.25">
      <c r="A2213">
        <f ca="1">34742.1795313303*(((RANDBETWEEN(3800,4995))))</f>
        <v>171869562.14149094</v>
      </c>
      <c r="B2213">
        <v>252833951.54418048</v>
      </c>
    </row>
    <row r="2214" spans="1:2" x14ac:dyDescent="0.25">
      <c r="A2214">
        <f ca="1">39286.0776910948*(((RANDBETWEEN(3800,4995))))</f>
        <v>154040710.62678283</v>
      </c>
      <c r="B2214">
        <v>261558151.28331643</v>
      </c>
    </row>
    <row r="2215" spans="1:2" x14ac:dyDescent="0.25">
      <c r="A2215">
        <f ca="1">34497.738885544*(((RANDBETWEEN(3800,4995))))</f>
        <v>154170395.07949615</v>
      </c>
      <c r="B2215">
        <v>204323158.1238544</v>
      </c>
    </row>
    <row r="2216" spans="1:2" x14ac:dyDescent="0.25">
      <c r="A2216">
        <f ca="1">34285.8509619333*(((RANDBETWEEN(3800,4995))))</f>
        <v>151166316.89116403</v>
      </c>
      <c r="B2216">
        <v>206410012.46426469</v>
      </c>
    </row>
    <row r="2217" spans="1:2" x14ac:dyDescent="0.25">
      <c r="A2217">
        <f ca="1">36239.2845367388*(((RANDBETWEEN(3800,4995))))</f>
        <v>170505833.74535611</v>
      </c>
      <c r="B2217">
        <v>241847717.2246154</v>
      </c>
    </row>
    <row r="2218" spans="1:2" x14ac:dyDescent="0.25">
      <c r="A2218">
        <f ca="1">38489.1762916539*(((RANDBETWEEN(3800,4995))))</f>
        <v>160076484.19698849</v>
      </c>
      <c r="B2218">
        <v>227692575.5181281</v>
      </c>
    </row>
    <row r="2219" spans="1:2" x14ac:dyDescent="0.25">
      <c r="A2219">
        <f ca="1">40417.8155371126*(((RANDBETWEEN(3800,4995))))</f>
        <v>193439665.16062081</v>
      </c>
      <c r="B2219">
        <v>245052023.78812</v>
      </c>
    </row>
    <row r="2220" spans="1:2" x14ac:dyDescent="0.25">
      <c r="A2220">
        <f ca="1">34500.6739075838*(((RANDBETWEEN(3800,4995))))</f>
        <v>171364847.29896894</v>
      </c>
      <c r="B2220">
        <v>247636646.69929352</v>
      </c>
    </row>
    <row r="2221" spans="1:2" x14ac:dyDescent="0.25">
      <c r="A2221">
        <f ca="1">39166.7821186113*(((RANDBETWEEN(3800,4995))))</f>
        <v>170884670.38350117</v>
      </c>
      <c r="B2221">
        <v>253306046.08140436</v>
      </c>
    </row>
    <row r="2222" spans="1:2" x14ac:dyDescent="0.25">
      <c r="A2222">
        <f ca="1">36310.1700318121*(((RANDBETWEEN(3800,4995))))</f>
        <v>155153356.54593301</v>
      </c>
      <c r="B2222">
        <v>209434293.20963725</v>
      </c>
    </row>
    <row r="2223" spans="1:2" x14ac:dyDescent="0.25">
      <c r="A2223">
        <f ca="1">38472.9922719583*(((RANDBETWEEN(3800,4995))))</f>
        <v>146351262.60252935</v>
      </c>
      <c r="B2223">
        <v>214242557.69575128</v>
      </c>
    </row>
    <row r="2224" spans="1:2" x14ac:dyDescent="0.25">
      <c r="A2224">
        <f ca="1">32129.7882904316*(((RANDBETWEEN(3800,4995))))</f>
        <v>125755991.36874932</v>
      </c>
      <c r="B2224">
        <v>204958835.07170624</v>
      </c>
    </row>
    <row r="2225" spans="1:2" x14ac:dyDescent="0.25">
      <c r="A2225">
        <f ca="1">34064.1316271139*(((RANDBETWEEN(3800,4995))))</f>
        <v>147191112.76075923</v>
      </c>
      <c r="B2225">
        <v>208678755.81530207</v>
      </c>
    </row>
    <row r="2226" spans="1:2" x14ac:dyDescent="0.25">
      <c r="A2226">
        <f ca="1">32952.8509533053*(((RANDBETWEEN(3800,4995))))</f>
        <v>153988672.50479552</v>
      </c>
      <c r="B2226">
        <v>266231971.72824863</v>
      </c>
    </row>
    <row r="2227" spans="1:2" x14ac:dyDescent="0.25">
      <c r="A2227">
        <f ca="1">32543.1196139616*(((RANDBETWEEN(3800,4995))))</f>
        <v>149307832.7888557</v>
      </c>
      <c r="B2227">
        <v>219996588.55315381</v>
      </c>
    </row>
    <row r="2228" spans="1:2" x14ac:dyDescent="0.25">
      <c r="A2228">
        <f ca="1">31307.1244212583*(((RANDBETWEEN(3800,4995))))</f>
        <v>137751347.45353645</v>
      </c>
      <c r="B2228">
        <v>210286515.29197863</v>
      </c>
    </row>
    <row r="2229" spans="1:2" x14ac:dyDescent="0.25">
      <c r="A2229">
        <f ca="1">37879.7079982868*(((RANDBETWEEN(3800,4995))))</f>
        <v>156746231.69691071</v>
      </c>
      <c r="B2229">
        <v>234475575.45238751</v>
      </c>
    </row>
    <row r="2230" spans="1:2" x14ac:dyDescent="0.25">
      <c r="A2230">
        <f ca="1">30799.203760424*(((RANDBETWEEN(3800,4995))))</f>
        <v>143154699.07845089</v>
      </c>
      <c r="B2230">
        <v>240737821.18526208</v>
      </c>
    </row>
    <row r="2231" spans="1:2" x14ac:dyDescent="0.25">
      <c r="A2231">
        <f ca="1">38962.7952345656*(((RANDBETWEEN(3800,4995))))</f>
        <v>193645092.31579101</v>
      </c>
      <c r="B2231">
        <v>262477672.75134137</v>
      </c>
    </row>
    <row r="2232" spans="1:2" x14ac:dyDescent="0.25">
      <c r="A2232">
        <f ca="1">27448.1893691489*(((RANDBETWEEN(3800,4995))))</f>
        <v>110177032.1277636</v>
      </c>
      <c r="B2232">
        <v>252869969.86773375</v>
      </c>
    </row>
    <row r="2233" spans="1:2" x14ac:dyDescent="0.25">
      <c r="A2233">
        <f ca="1">31640.7458320098*(((RANDBETWEEN(3800,4995))))</f>
        <v>120930930.5699413</v>
      </c>
      <c r="B2233">
        <v>244224329.27377868</v>
      </c>
    </row>
    <row r="2234" spans="1:2" x14ac:dyDescent="0.25">
      <c r="A2234">
        <f ca="1">34237.7325654194*(((RANDBETWEEN(3800,4995))))</f>
        <v>154001321.0792565</v>
      </c>
      <c r="B2234">
        <v>242091546.4361721</v>
      </c>
    </row>
    <row r="2235" spans="1:2" x14ac:dyDescent="0.25">
      <c r="A2235">
        <f ca="1">38635.9236635988*(((RANDBETWEEN(3800,4995))))</f>
        <v>188118312.31806263</v>
      </c>
      <c r="B2235">
        <v>210804202.92769176</v>
      </c>
    </row>
    <row r="2236" spans="1:2" x14ac:dyDescent="0.25">
      <c r="A2236">
        <f ca="1">35833.8807695996*(((RANDBETWEEN(3800,4995))))</f>
        <v>164871685.42092779</v>
      </c>
      <c r="B2236">
        <v>231364656.82622322</v>
      </c>
    </row>
    <row r="2237" spans="1:2" x14ac:dyDescent="0.25">
      <c r="A2237">
        <f ca="1">31388.1924413954*(((RANDBETWEEN(3800,4995))))</f>
        <v>144636790.76995039</v>
      </c>
      <c r="B2237">
        <v>254836921.63539848</v>
      </c>
    </row>
    <row r="2238" spans="1:2" x14ac:dyDescent="0.25">
      <c r="A2238">
        <f ca="1">39082.805990144*(((RANDBETWEEN(3800,4995))))</f>
        <v>157386459.72230998</v>
      </c>
      <c r="B2238">
        <v>219661578.95058128</v>
      </c>
    </row>
    <row r="2239" spans="1:2" x14ac:dyDescent="0.25">
      <c r="A2239">
        <f ca="1">32149.2522484993*(((RANDBETWEEN(3800,4995))))</f>
        <v>136377128.0381341</v>
      </c>
      <c r="B2239">
        <v>221902806.35781983</v>
      </c>
    </row>
    <row r="2240" spans="1:2" x14ac:dyDescent="0.25">
      <c r="A2240">
        <f ca="1">39031.6327554876*(((RANDBETWEEN(3800,4995))))</f>
        <v>153082063.66702238</v>
      </c>
      <c r="B2240">
        <v>239513395.43023005</v>
      </c>
    </row>
    <row r="2241" spans="1:2" x14ac:dyDescent="0.25">
      <c r="A2241">
        <f ca="1">34567.7213414787*(((RANDBETWEEN(3800,4995))))</f>
        <v>153376979.59214097</v>
      </c>
      <c r="B2241">
        <v>240851311.06756577</v>
      </c>
    </row>
    <row r="2242" spans="1:2" x14ac:dyDescent="0.25">
      <c r="A2242">
        <f ca="1">32399.0687563192*(((RANDBETWEEN(3800,4995))))</f>
        <v>128300312.27502391</v>
      </c>
      <c r="B2242">
        <v>261542341.33537626</v>
      </c>
    </row>
    <row r="2243" spans="1:2" x14ac:dyDescent="0.25">
      <c r="A2243">
        <f ca="1">40544.9928496859*(((RANDBETWEEN(3800,4995))))</f>
        <v>183466092.64482889</v>
      </c>
      <c r="B2243">
        <v>249182431.06297833</v>
      </c>
    </row>
    <row r="2244" spans="1:2" x14ac:dyDescent="0.25">
      <c r="A2244">
        <f ca="1">30079.5959859422*(((RANDBETWEEN(3800,4995))))</f>
        <v>136802002.54406506</v>
      </c>
      <c r="B2244">
        <v>255484986.63232619</v>
      </c>
    </row>
    <row r="2245" spans="1:2" x14ac:dyDescent="0.25">
      <c r="A2245">
        <f ca="1">35259.8866149711*(((RANDBETWEEN(3800,4995))))</f>
        <v>149960297.7734721</v>
      </c>
      <c r="B2245">
        <v>229669527.24405971</v>
      </c>
    </row>
    <row r="2246" spans="1:2" x14ac:dyDescent="0.25">
      <c r="A2246">
        <f ca="1">31721.8916833522*(((RANDBETWEEN(3800,4995))))</f>
        <v>156008263.29872632</v>
      </c>
      <c r="B2246">
        <v>237470625.30962425</v>
      </c>
    </row>
    <row r="2247" spans="1:2" x14ac:dyDescent="0.25">
      <c r="A2247">
        <f ca="1">31307.9284213527*(((RANDBETWEEN(3800,4995))))</f>
        <v>132808232.36337805</v>
      </c>
      <c r="B2247">
        <v>250686194.21131182</v>
      </c>
    </row>
    <row r="2248" spans="1:2" x14ac:dyDescent="0.25">
      <c r="A2248">
        <f ca="1">33042.3709904345*(((RANDBETWEEN(3800,4995))))</f>
        <v>160486795.90054044</v>
      </c>
      <c r="B2248">
        <v>227583601.01409104</v>
      </c>
    </row>
    <row r="2249" spans="1:2" x14ac:dyDescent="0.25">
      <c r="A2249">
        <f ca="1">40612.5655270498*(((RANDBETWEEN(3800,4995))))</f>
        <v>156602052.67230406</v>
      </c>
      <c r="B2249">
        <v>226490553.35702631</v>
      </c>
    </row>
    <row r="2250" spans="1:2" x14ac:dyDescent="0.25">
      <c r="A2250">
        <f ca="1">31567.6158138039*(((RANDBETWEEN(3800,4995))))</f>
        <v>156354401.1257709</v>
      </c>
      <c r="B2250">
        <v>246619319.40089706</v>
      </c>
    </row>
    <row r="2251" spans="1:2" x14ac:dyDescent="0.25">
      <c r="A2251">
        <f ca="1">37932.3696557118*(((RANDBETWEEN(3800,4995))))</f>
        <v>173692320.65350452</v>
      </c>
      <c r="B2251">
        <v>243549082.1608009</v>
      </c>
    </row>
    <row r="2252" spans="1:2" x14ac:dyDescent="0.25">
      <c r="A2252">
        <f ca="1">32976.1164580435*(((RANDBETWEEN(3800,4995))))</f>
        <v>150799780.5626331</v>
      </c>
      <c r="B2252">
        <v>238531112.26102287</v>
      </c>
    </row>
    <row r="2253" spans="1:2" x14ac:dyDescent="0.25">
      <c r="A2253">
        <f ca="1">29538.8191424368*(((RANDBETWEEN(3800,4995))))</f>
        <v>145685456.01049826</v>
      </c>
      <c r="B2253">
        <v>212006552.1024681</v>
      </c>
    </row>
    <row r="2254" spans="1:2" x14ac:dyDescent="0.25">
      <c r="A2254">
        <f ca="1">33757.0663509235*(((RANDBETWEEN(3800,4995))))</f>
        <v>135365836.0672031</v>
      </c>
      <c r="B2254">
        <v>237035685.83943415</v>
      </c>
    </row>
    <row r="2255" spans="1:2" x14ac:dyDescent="0.25">
      <c r="A2255">
        <f ca="1">31231.8539467666*(((RANDBETWEEN(3800,4995))))</f>
        <v>129362339.04750724</v>
      </c>
      <c r="B2255">
        <v>235785080.32545102</v>
      </c>
    </row>
    <row r="2256" spans="1:2" x14ac:dyDescent="0.25">
      <c r="A2256">
        <f ca="1">29452.481372647*(((RANDBETWEEN(3800,4995))))</f>
        <v>125379213.20335838</v>
      </c>
      <c r="B2256">
        <v>257599872.12552822</v>
      </c>
    </row>
    <row r="2257" spans="1:2" x14ac:dyDescent="0.25">
      <c r="A2257">
        <f ca="1">40297.7743690265*(((RANDBETWEEN(3800,4995))))</f>
        <v>199232196.48046696</v>
      </c>
      <c r="B2257">
        <v>246921997.54589891</v>
      </c>
    </row>
    <row r="2258" spans="1:2" x14ac:dyDescent="0.25">
      <c r="A2258">
        <f ca="1">36361.2188093379*(((RANDBETWEEN(3800,4995))))</f>
        <v>180351645.2943162</v>
      </c>
      <c r="B2258">
        <v>221079402.6264807</v>
      </c>
    </row>
    <row r="2259" spans="1:2" x14ac:dyDescent="0.25">
      <c r="A2259">
        <f ca="1">37896.694721801*(((RANDBETWEEN(3800,4995))))</f>
        <v>144575890.36367097</v>
      </c>
      <c r="B2259">
        <v>225293871.52409613</v>
      </c>
    </row>
    <row r="2260" spans="1:2" x14ac:dyDescent="0.25">
      <c r="A2260">
        <f ca="1">42543.4340572825*(((RANDBETWEEN(3800,4995))))</f>
        <v>207399241.02925241</v>
      </c>
      <c r="B2260">
        <v>266010731.34868419</v>
      </c>
    </row>
    <row r="2261" spans="1:2" x14ac:dyDescent="0.25">
      <c r="A2261">
        <f ca="1">41723.4039163493*(((RANDBETWEEN(3800,4995))))</f>
        <v>205571211.09585306</v>
      </c>
      <c r="B2261">
        <v>206032604.06605017</v>
      </c>
    </row>
    <row r="2262" spans="1:2" x14ac:dyDescent="0.25">
      <c r="A2262">
        <f ca="1">31098.8792999599*(((RANDBETWEEN(3800,4995))))</f>
        <v>131579358.31813051</v>
      </c>
      <c r="B2262">
        <v>254451894.13217685</v>
      </c>
    </row>
    <row r="2263" spans="1:2" x14ac:dyDescent="0.25">
      <c r="A2263">
        <f ca="1">29091.4137768793*(((RANDBETWEEN(3800,4995))))</f>
        <v>116045649.55597147</v>
      </c>
      <c r="B2263">
        <v>215408247.60211667</v>
      </c>
    </row>
    <row r="2264" spans="1:2" x14ac:dyDescent="0.25">
      <c r="A2264">
        <f ca="1">42283.9337883884*(((RANDBETWEEN(3800,4995))))</f>
        <v>175393757.35423523</v>
      </c>
      <c r="B2264">
        <v>224886978.20351693</v>
      </c>
    </row>
    <row r="2265" spans="1:2" x14ac:dyDescent="0.25">
      <c r="A2265">
        <f ca="1">29989.9430861732*(((RANDBETWEEN(3800,4995))))</f>
        <v>124308314.09218782</v>
      </c>
      <c r="B2265">
        <v>253875828.86820942</v>
      </c>
    </row>
    <row r="2266" spans="1:2" x14ac:dyDescent="0.25">
      <c r="A2266">
        <f ca="1">37375.3045785527*(((RANDBETWEEN(3800,4995))))</f>
        <v>179625713.80452409</v>
      </c>
      <c r="B2266">
        <v>243104042.80199134</v>
      </c>
    </row>
    <row r="2267" spans="1:2" x14ac:dyDescent="0.25">
      <c r="A2267">
        <f ca="1">30515.6089384551*(((RANDBETWEEN(3800,4995))))</f>
        <v>136679412.43534055</v>
      </c>
      <c r="B2267">
        <v>239311045.1034351</v>
      </c>
    </row>
    <row r="2268" spans="1:2" x14ac:dyDescent="0.25">
      <c r="A2268">
        <f ca="1">31620.3043417966*(((RANDBETWEEN(3800,4995))))</f>
        <v>155951341.01374075</v>
      </c>
      <c r="B2268">
        <v>208195328.62291652</v>
      </c>
    </row>
    <row r="2269" spans="1:2" x14ac:dyDescent="0.25">
      <c r="A2269">
        <f ca="1">41530.4095462656*(((RANDBETWEEN(3800,4995))))</f>
        <v>192784161.11376473</v>
      </c>
      <c r="B2269">
        <v>242854273.11589831</v>
      </c>
    </row>
    <row r="2270" spans="1:2" x14ac:dyDescent="0.25">
      <c r="A2270">
        <f ca="1">31985.7338447595*(((RANDBETWEEN(3800,4995))))</f>
        <v>124392518.9222696</v>
      </c>
      <c r="B2270">
        <v>209483068.58319163</v>
      </c>
    </row>
    <row r="2271" spans="1:2" x14ac:dyDescent="0.25">
      <c r="A2271">
        <f ca="1">30613.3010554341*(((RANDBETWEEN(3800,4995))))</f>
        <v>140147692.23177755</v>
      </c>
      <c r="B2271">
        <v>226507990.39871407</v>
      </c>
    </row>
    <row r="2272" spans="1:2" x14ac:dyDescent="0.25">
      <c r="A2272">
        <f ca="1">39291.9055468169*(((RANDBETWEEN(3800,4995))))</f>
        <v>157521249.33718881</v>
      </c>
      <c r="B2272">
        <v>217816140.05244774</v>
      </c>
    </row>
    <row r="2273" spans="1:2" x14ac:dyDescent="0.25">
      <c r="A2273">
        <f ca="1">32791.1979685196*(((RANDBETWEEN(3800,4995))))</f>
        <v>143691029.49805292</v>
      </c>
      <c r="B2273">
        <v>225419865.80509168</v>
      </c>
    </row>
    <row r="2274" spans="1:2" x14ac:dyDescent="0.25">
      <c r="A2274">
        <f ca="1">35874.5523048795*(((RANDBETWEEN(3800,4995))))</f>
        <v>178906392.34443387</v>
      </c>
      <c r="B2274">
        <v>253634398.92801777</v>
      </c>
    </row>
    <row r="2275" spans="1:2" x14ac:dyDescent="0.25">
      <c r="A2275">
        <f ca="1">31294.3326804762*(((RANDBETWEEN(3800,4995))))</f>
        <v>143359338.00926128</v>
      </c>
      <c r="B2275">
        <v>244510702.58042705</v>
      </c>
    </row>
    <row r="2276" spans="1:2" x14ac:dyDescent="0.25">
      <c r="A2276">
        <f ca="1">35423.4976995582*(((RANDBETWEEN(3800,4995))))</f>
        <v>147468020.92326099</v>
      </c>
      <c r="B2276">
        <v>261683735.07121789</v>
      </c>
    </row>
    <row r="2277" spans="1:2" x14ac:dyDescent="0.25">
      <c r="A2277">
        <f ca="1">31557.0384729599*(((RANDBETWEEN(3800,4995))))</f>
        <v>130551468.16263512</v>
      </c>
      <c r="B2277">
        <v>225916669.9063586</v>
      </c>
    </row>
    <row r="2278" spans="1:2" x14ac:dyDescent="0.25">
      <c r="A2278">
        <f ca="1">29447.1274996244*(((RANDBETWEEN(3800,4995))))</f>
        <v>140227221.15321147</v>
      </c>
      <c r="B2278">
        <v>241702136.68600413</v>
      </c>
    </row>
    <row r="2279" spans="1:2" x14ac:dyDescent="0.25">
      <c r="A2279">
        <f ca="1">38167.5975951503*(((RANDBETWEEN(3800,4995))))</f>
        <v>152250546.80705473</v>
      </c>
      <c r="B2279">
        <v>215963103.20215148</v>
      </c>
    </row>
    <row r="2280" spans="1:2" x14ac:dyDescent="0.25">
      <c r="A2280">
        <f ca="1">33446.5265940016*(((RANDBETWEEN(3800,4995))))</f>
        <v>152382375.16227123</v>
      </c>
      <c r="B2280">
        <v>254810084.24034625</v>
      </c>
    </row>
    <row r="2281" spans="1:2" x14ac:dyDescent="0.25">
      <c r="A2281">
        <f ca="1">33954.1938508853*(((RANDBETWEEN(3800,4995))))</f>
        <v>143490423.21384129</v>
      </c>
      <c r="B2281">
        <v>211800288.99107167</v>
      </c>
    </row>
    <row r="2282" spans="1:2" x14ac:dyDescent="0.25">
      <c r="A2282">
        <f ca="1">34022.5071336671*(((RANDBETWEEN(3800,4995))))</f>
        <v>130238157.30767767</v>
      </c>
      <c r="B2282">
        <v>212142405.70053908</v>
      </c>
    </row>
    <row r="2283" spans="1:2" x14ac:dyDescent="0.25">
      <c r="A2283">
        <f ca="1">30966.8816431277*(((RANDBETWEEN(3800,4995))))</f>
        <v>124858466.78509086</v>
      </c>
      <c r="B2283">
        <v>254078275.15826562</v>
      </c>
    </row>
    <row r="2284" spans="1:2" x14ac:dyDescent="0.25">
      <c r="A2284">
        <f ca="1">30625.3698360726*(((RANDBETWEEN(3800,4995))))</f>
        <v>144949875.43413195</v>
      </c>
      <c r="B2284">
        <v>260370646.49534103</v>
      </c>
    </row>
    <row r="2285" spans="1:2" x14ac:dyDescent="0.25">
      <c r="A2285">
        <f ca="1">32502.6613416138*(((RANDBETWEEN(3800,4995))))</f>
        <v>140931539.57723767</v>
      </c>
      <c r="B2285">
        <v>226431506.78278345</v>
      </c>
    </row>
    <row r="2286" spans="1:2" x14ac:dyDescent="0.25">
      <c r="A2286">
        <f ca="1">36268.01460135*(((RANDBETWEEN(3800,4995))))</f>
        <v>155082030.43537274</v>
      </c>
      <c r="B2286">
        <v>239458691.78781661</v>
      </c>
    </row>
    <row r="2287" spans="1:2" x14ac:dyDescent="0.25">
      <c r="A2287">
        <f ca="1">31407.8746211285*(((RANDBETWEEN(3800,4995))))</f>
        <v>122867605.51785465</v>
      </c>
      <c r="B2287">
        <v>204518532.61035812</v>
      </c>
    </row>
    <row r="2288" spans="1:2" x14ac:dyDescent="0.25">
      <c r="A2288">
        <f ca="1">31536.9258071636*(((RANDBETWEEN(3800,4995))))</f>
        <v>155823950.41319519</v>
      </c>
      <c r="B2288">
        <v>224090984.38907558</v>
      </c>
    </row>
    <row r="2289" spans="1:2" x14ac:dyDescent="0.25">
      <c r="A2289">
        <f ca="1">39330.8575765327*(((RANDBETWEEN(3800,4995))))</f>
        <v>184737038.03697422</v>
      </c>
      <c r="B2289">
        <v>262700581.98495898</v>
      </c>
    </row>
    <row r="2290" spans="1:2" x14ac:dyDescent="0.25">
      <c r="A2290">
        <f ca="1">30955.0259382651*(((RANDBETWEEN(3800,4995))))</f>
        <v>146293452.58424079</v>
      </c>
      <c r="B2290">
        <v>264873195.37535501</v>
      </c>
    </row>
    <row r="2291" spans="1:2" x14ac:dyDescent="0.25">
      <c r="A2291">
        <f ca="1">31171.0590255206*(((RANDBETWEEN(3800,4995))))</f>
        <v>146753345.89215142</v>
      </c>
      <c r="B2291">
        <v>262517565.32555902</v>
      </c>
    </row>
    <row r="2292" spans="1:2" x14ac:dyDescent="0.25">
      <c r="A2292">
        <f ca="1">31864.5381790298*(((RANDBETWEEN(3800,4995))))</f>
        <v>156869121.45536348</v>
      </c>
      <c r="B2292">
        <v>249513620.65131807</v>
      </c>
    </row>
    <row r="2293" spans="1:2" x14ac:dyDescent="0.25">
      <c r="A2293">
        <f ca="1">40684.8930728749*(((RANDBETWEEN(3800,4995))))</f>
        <v>169615319.22081566</v>
      </c>
      <c r="B2293">
        <v>250208952.42476928</v>
      </c>
    </row>
    <row r="2294" spans="1:2" x14ac:dyDescent="0.25">
      <c r="A2294">
        <f ca="1">32033.6725805247*(((RANDBETWEEN(3800,4995))))</f>
        <v>139506644.08818519</v>
      </c>
      <c r="B2294">
        <v>238683103.19383579</v>
      </c>
    </row>
    <row r="2295" spans="1:2" x14ac:dyDescent="0.25">
      <c r="A2295">
        <f ca="1">29219.3670235277*(((RANDBETWEEN(3800,4995))))</f>
        <v>128623653.63756874</v>
      </c>
      <c r="B2295">
        <v>221592734.92358691</v>
      </c>
    </row>
    <row r="2296" spans="1:2" x14ac:dyDescent="0.25">
      <c r="A2296">
        <f ca="1">32395.5772983208*(((RANDBETWEEN(3800,4995))))</f>
        <v>155174815.25895652</v>
      </c>
      <c r="B2296">
        <v>263726082.86223638</v>
      </c>
    </row>
    <row r="2297" spans="1:2" x14ac:dyDescent="0.25">
      <c r="A2297">
        <f ca="1">32295.7552204475*(((RANDBETWEEN(3800,4995))))</f>
        <v>161026635.52915141</v>
      </c>
      <c r="B2297">
        <v>232438314.91126952</v>
      </c>
    </row>
    <row r="2298" spans="1:2" x14ac:dyDescent="0.25">
      <c r="A2298">
        <f ca="1">33228.799251178*(((RANDBETWEEN(3800,4995))))</f>
        <v>139660643.25270131</v>
      </c>
      <c r="B2298">
        <v>213985075.55147481</v>
      </c>
    </row>
    <row r="2299" spans="1:2" x14ac:dyDescent="0.25">
      <c r="A2299">
        <f ca="1">35302.3272663161*(((RANDBETWEEN(3800,4995))))</f>
        <v>164226426.44290248</v>
      </c>
      <c r="B2299">
        <v>229236391.0591808</v>
      </c>
    </row>
    <row r="2300" spans="1:2" x14ac:dyDescent="0.25">
      <c r="A2300">
        <f ca="1">32657.0580152809*(((RANDBETWEEN(3800,4995))))</f>
        <v>157570304.92373043</v>
      </c>
      <c r="B2300">
        <v>212212020.86522648</v>
      </c>
    </row>
    <row r="2301" spans="1:2" x14ac:dyDescent="0.25">
      <c r="A2301">
        <f ca="1">34691.5880554447*(((RANDBETWEEN(3800,4995))))</f>
        <v>133250389.72096315</v>
      </c>
      <c r="B2301">
        <v>218436697.08589104</v>
      </c>
    </row>
    <row r="2302" spans="1:2" x14ac:dyDescent="0.25">
      <c r="A2302">
        <f ca="1">38014.878777371*(((RANDBETWEEN(3800,4995))))</f>
        <v>171713207.43738464</v>
      </c>
      <c r="B2302">
        <v>209063201.71443027</v>
      </c>
    </row>
    <row r="2303" spans="1:2" x14ac:dyDescent="0.25">
      <c r="A2303">
        <f ca="1">30844.6667655069*(((RANDBETWEEN(3800,4995))))</f>
        <v>141114350.45219398</v>
      </c>
      <c r="B2303">
        <v>245900783.29698122</v>
      </c>
    </row>
    <row r="2304" spans="1:2" x14ac:dyDescent="0.25">
      <c r="A2304">
        <f ca="1">35615.7818931855*(((RANDBETWEEN(3800,4995))))</f>
        <v>169174963.99263147</v>
      </c>
      <c r="B2304">
        <v>214307103.33428112</v>
      </c>
    </row>
    <row r="2305" spans="1:2" x14ac:dyDescent="0.25">
      <c r="A2305">
        <f ca="1">32020.1369986558*(((RANDBETWEEN(3800,4995))))</f>
        <v>155489785.26547265</v>
      </c>
      <c r="B2305">
        <v>236958101.48623323</v>
      </c>
    </row>
    <row r="2306" spans="1:2" x14ac:dyDescent="0.25">
      <c r="A2306">
        <f ca="1">31637.1828571565*(((RANDBETWEEN(3800,4995))))</f>
        <v>151067548.14292246</v>
      </c>
      <c r="B2306">
        <v>220583624.54928231</v>
      </c>
    </row>
    <row r="2307" spans="1:2" x14ac:dyDescent="0.25">
      <c r="A2307">
        <f ca="1">38339.4478221527*(((RANDBETWEEN(3800,4995))))</f>
        <v>183109202.79860118</v>
      </c>
      <c r="B2307">
        <v>234148528.53643689</v>
      </c>
    </row>
    <row r="2308" spans="1:2" x14ac:dyDescent="0.25">
      <c r="A2308">
        <f ca="1">32753.0088790594*(((RANDBETWEEN(3800,4995))))</f>
        <v>162094640.94246519</v>
      </c>
      <c r="B2308">
        <v>239540297.58465698</v>
      </c>
    </row>
    <row r="2309" spans="1:2" x14ac:dyDescent="0.25">
      <c r="A2309">
        <f ca="1">37964.0730184095*(((RANDBETWEEN(3800,4995))))</f>
        <v>159449106.67731979</v>
      </c>
      <c r="B2309">
        <v>229540997.70992112</v>
      </c>
    </row>
    <row r="2310" spans="1:2" x14ac:dyDescent="0.25">
      <c r="A2310">
        <f ca="1">38105.3201270608*(((RANDBETWEEN(3800,4995))))</f>
        <v>164957930.83004627</v>
      </c>
      <c r="B2310">
        <v>240845498.22339824</v>
      </c>
    </row>
    <row r="2311" spans="1:2" x14ac:dyDescent="0.25">
      <c r="A2311">
        <f ca="1">30088.257950583*(((RANDBETWEEN(3800,4995))))</f>
        <v>146770522.28294405</v>
      </c>
      <c r="B2311">
        <v>248803431.81344536</v>
      </c>
    </row>
    <row r="2312" spans="1:2" x14ac:dyDescent="0.25">
      <c r="A2312">
        <f ca="1">31551.2585769527*(((RANDBETWEEN(3800,4995))))</f>
        <v>136648500.89678201</v>
      </c>
      <c r="B2312">
        <v>204500799.54496226</v>
      </c>
    </row>
    <row r="2313" spans="1:2" x14ac:dyDescent="0.25">
      <c r="A2313">
        <f ca="1">29289.668586913*(((RANDBETWEEN(3800,4995))))</f>
        <v>131393453.28089161</v>
      </c>
      <c r="B2313">
        <v>217427742.05108339</v>
      </c>
    </row>
    <row r="2314" spans="1:2" x14ac:dyDescent="0.25">
      <c r="A2314">
        <f ca="1">32668.5198891361*(((RANDBETWEEN(3800,4995))))</f>
        <v>134300285.26423851</v>
      </c>
      <c r="B2314">
        <v>263237722.62660748</v>
      </c>
    </row>
    <row r="2315" spans="1:2" x14ac:dyDescent="0.25">
      <c r="A2315">
        <f ca="1">34572.6564420729*(((RANDBETWEEN(3800,4995))))</f>
        <v>165603024.35752922</v>
      </c>
      <c r="B2315">
        <v>237909231.64112073</v>
      </c>
    </row>
    <row r="2316" spans="1:2" x14ac:dyDescent="0.25">
      <c r="A2316">
        <f ca="1">33011.1891144455*(((RANDBETWEEN(3800,4995))))</f>
        <v>149441653.12109497</v>
      </c>
      <c r="B2316">
        <v>216570169.55001983</v>
      </c>
    </row>
    <row r="2317" spans="1:2" x14ac:dyDescent="0.25">
      <c r="A2317">
        <f ca="1">35003.5434586829*(((RANDBETWEEN(3800,4995))))</f>
        <v>133083472.22991239</v>
      </c>
      <c r="B2317">
        <v>220053378.76664257</v>
      </c>
    </row>
    <row r="2318" spans="1:2" x14ac:dyDescent="0.25">
      <c r="A2318">
        <f ca="1">31627.7589724427*(((RANDBETWEEN(3800,4995))))</f>
        <v>127649635.21277879</v>
      </c>
      <c r="B2318">
        <v>244147753.39294374</v>
      </c>
    </row>
    <row r="2319" spans="1:2" x14ac:dyDescent="0.25">
      <c r="A2319">
        <f ca="1">36477.616470194*(((RANDBETWEEN(3800,4995))))</f>
        <v>173998230.5628252</v>
      </c>
      <c r="B2319">
        <v>216477280.52469146</v>
      </c>
    </row>
    <row r="2320" spans="1:2" x14ac:dyDescent="0.25">
      <c r="A2320">
        <f ca="1">39518.0405212648*(((RANDBETWEEN(3800,4995))))</f>
        <v>155108309.04596445</v>
      </c>
      <c r="B2320">
        <v>265994902.61436567</v>
      </c>
    </row>
    <row r="2321" spans="1:2" x14ac:dyDescent="0.25">
      <c r="A2321">
        <f ca="1">35545.5758395364*(((RANDBETWEEN(3800,4995))))</f>
        <v>137703560.80236411</v>
      </c>
      <c r="B2321">
        <v>238412958.92742729</v>
      </c>
    </row>
    <row r="2322" spans="1:2" x14ac:dyDescent="0.25">
      <c r="A2322">
        <f ca="1">38773.0896698675*(((RANDBETWEEN(3800,4995))))</f>
        <v>179868362.9785153</v>
      </c>
      <c r="B2322">
        <v>231536307.78467113</v>
      </c>
    </row>
    <row r="2323" spans="1:2" x14ac:dyDescent="0.25">
      <c r="A2323">
        <f ca="1">29452.5507436777*(((RANDBETWEEN(3800,4995))))</f>
        <v>126940493.70525093</v>
      </c>
      <c r="B2323">
        <v>203761688.00152904</v>
      </c>
    </row>
    <row r="2324" spans="1:2" x14ac:dyDescent="0.25">
      <c r="A2324">
        <f ca="1">35596.8172725452*(((RANDBETWEEN(3800,4995))))</f>
        <v>173142919.21365994</v>
      </c>
      <c r="B2324">
        <v>205375609.02670881</v>
      </c>
    </row>
    <row r="2325" spans="1:2" x14ac:dyDescent="0.25">
      <c r="A2325">
        <f ca="1">38508.6099571268*(((RANDBETWEEN(3800,4995))))</f>
        <v>168128591.07281566</v>
      </c>
      <c r="B2325">
        <v>205318838.59547067</v>
      </c>
    </row>
    <row r="2326" spans="1:2" x14ac:dyDescent="0.25">
      <c r="A2326">
        <f ca="1">35888.7403531042*(((RANDBETWEEN(3800,4995))))</f>
        <v>144200958.73877251</v>
      </c>
      <c r="B2326">
        <v>255886994.98749554</v>
      </c>
    </row>
    <row r="2327" spans="1:2" x14ac:dyDescent="0.25">
      <c r="A2327">
        <f ca="1">32598.9600431315*(((RANDBETWEEN(3800,4995))))</f>
        <v>138643377.06343836</v>
      </c>
      <c r="B2327">
        <v>254293590.75682044</v>
      </c>
    </row>
    <row r="2328" spans="1:2" x14ac:dyDescent="0.25">
      <c r="A2328">
        <f ca="1">42332.1232586933*(((RANDBETWEEN(3800,4995))))</f>
        <v>186176678.09173295</v>
      </c>
      <c r="B2328">
        <v>246582988.74466702</v>
      </c>
    </row>
    <row r="2329" spans="1:2" x14ac:dyDescent="0.25">
      <c r="A2329">
        <f ca="1">36321.6604718726*(((RANDBETWEEN(3800,4995))))</f>
        <v>168350896.28712961</v>
      </c>
      <c r="B2329">
        <v>208531237.98606503</v>
      </c>
    </row>
    <row r="2330" spans="1:2" x14ac:dyDescent="0.25">
      <c r="A2330">
        <f ca="1">35215.5505587002*(((RANDBETWEEN(3800,4995))))</f>
        <v>141460866.5942989</v>
      </c>
      <c r="B2330">
        <v>264415732.71189535</v>
      </c>
    </row>
    <row r="2331" spans="1:2" x14ac:dyDescent="0.25">
      <c r="A2331">
        <f ca="1">37164.7452688394*(((RANDBETWEEN(3800,4995))))</f>
        <v>144793847.56739831</v>
      </c>
      <c r="B2331">
        <v>235143039.10536578</v>
      </c>
    </row>
    <row r="2332" spans="1:2" x14ac:dyDescent="0.25">
      <c r="A2332">
        <f ca="1">34071.5148117987*(((RANDBETWEEN(3800,4995))))</f>
        <v>153117387.56422326</v>
      </c>
      <c r="B2332">
        <v>239405908.81583521</v>
      </c>
    </row>
    <row r="2333" spans="1:2" x14ac:dyDescent="0.25">
      <c r="A2333">
        <f ca="1">39762.1979601064*(((RANDBETWEEN(3800,4995))))</f>
        <v>186564232.82881907</v>
      </c>
      <c r="B2333">
        <v>241132787.13084212</v>
      </c>
    </row>
    <row r="2334" spans="1:2" x14ac:dyDescent="0.25">
      <c r="A2334">
        <f ca="1">35126.7728042921*(((RANDBETWEEN(3800,4995))))</f>
        <v>135870357.20700204</v>
      </c>
      <c r="B2334">
        <v>261219831.57450247</v>
      </c>
    </row>
    <row r="2335" spans="1:2" x14ac:dyDescent="0.25">
      <c r="A2335">
        <f ca="1">39489.8885795026*(((RANDBETWEEN(3800,4995))))</f>
        <v>168779783.78879431</v>
      </c>
      <c r="B2335">
        <v>253510062.80554208</v>
      </c>
    </row>
    <row r="2336" spans="1:2" x14ac:dyDescent="0.25">
      <c r="A2336">
        <f ca="1">30404.4086452686*(((RANDBETWEEN(3800,4995))))</f>
        <v>142870316.22411734</v>
      </c>
      <c r="B2336">
        <v>224665665.20045561</v>
      </c>
    </row>
    <row r="2337" spans="1:2" x14ac:dyDescent="0.25">
      <c r="A2337">
        <f ca="1">31849.8203789658*(((RANDBETWEEN(3800,4995))))</f>
        <v>129628768.94239084</v>
      </c>
      <c r="B2337">
        <v>226848232.35856783</v>
      </c>
    </row>
    <row r="2338" spans="1:2" x14ac:dyDescent="0.25">
      <c r="A2338">
        <f ca="1">31614.8535057608*(((RANDBETWEEN(3800,4995))))</f>
        <v>135185113.5906333</v>
      </c>
      <c r="B2338">
        <v>231700779.52396345</v>
      </c>
    </row>
    <row r="2339" spans="1:2" x14ac:dyDescent="0.25">
      <c r="A2339">
        <f ca="1">35317.4935374202*(((RANDBETWEEN(3800,4995))))</f>
        <v>140210449.34355837</v>
      </c>
      <c r="B2339">
        <v>235386725.16795048</v>
      </c>
    </row>
    <row r="2340" spans="1:2" x14ac:dyDescent="0.25">
      <c r="A2340">
        <f ca="1">39004.7417735849*(((RANDBETWEEN(3800,4995))))</f>
        <v>151260388.59796214</v>
      </c>
      <c r="B2340">
        <v>235915863.21627033</v>
      </c>
    </row>
    <row r="2341" spans="1:2" x14ac:dyDescent="0.25">
      <c r="A2341">
        <f ca="1">37106.3610088143*(((RANDBETWEEN(3800,4995))))</f>
        <v>165123306.48922381</v>
      </c>
      <c r="B2341">
        <v>243416756.37965107</v>
      </c>
    </row>
    <row r="2342" spans="1:2" x14ac:dyDescent="0.25">
      <c r="A2342">
        <f ca="1">29238.9007034274*(((RANDBETWEEN(3800,4995))))</f>
        <v>137656744.51173604</v>
      </c>
      <c r="B2342">
        <v>258567648.60346124</v>
      </c>
    </row>
    <row r="2343" spans="1:2" x14ac:dyDescent="0.25">
      <c r="A2343">
        <f ca="1">38024.029206252*(((RANDBETWEEN(3800,4995))))</f>
        <v>176697663.72145298</v>
      </c>
      <c r="B2343">
        <v>248406505.11982638</v>
      </c>
    </row>
    <row r="2344" spans="1:2" x14ac:dyDescent="0.25">
      <c r="A2344">
        <f ca="1">38400.3216694975*(((RANDBETWEEN(3800,4995))))</f>
        <v>154446093.75471908</v>
      </c>
      <c r="B2344">
        <v>266913220.23323277</v>
      </c>
    </row>
    <row r="2345" spans="1:2" x14ac:dyDescent="0.25">
      <c r="A2345">
        <f ca="1">29626.151240837*(((RANDBETWEEN(3800,4995))))</f>
        <v>126414787.34465159</v>
      </c>
      <c r="B2345">
        <v>230636979.51522082</v>
      </c>
    </row>
    <row r="2346" spans="1:2" x14ac:dyDescent="0.25">
      <c r="A2346">
        <f ca="1">29198.1210213508*(((RANDBETWEEN(3800,4995))))</f>
        <v>133201828.09940255</v>
      </c>
      <c r="B2346">
        <v>248735301.53058907</v>
      </c>
    </row>
    <row r="2347" spans="1:2" x14ac:dyDescent="0.25">
      <c r="A2347">
        <f ca="1">33590.0475643797*(((RANDBETWEEN(3800,4995))))</f>
        <v>130665285.02543707</v>
      </c>
      <c r="B2347">
        <v>222931541.11518261</v>
      </c>
    </row>
    <row r="2348" spans="1:2" x14ac:dyDescent="0.25">
      <c r="A2348">
        <f ca="1">27720.0937674763*(((RANDBETWEEN(3800,4995))))</f>
        <v>110575454.03846298</v>
      </c>
      <c r="B2348">
        <v>205438529.72162676</v>
      </c>
    </row>
    <row r="2349" spans="1:2" x14ac:dyDescent="0.25">
      <c r="A2349">
        <f ca="1">33299.8482625479*(((RANDBETWEEN(3800,4995))))</f>
        <v>141191356.633203</v>
      </c>
      <c r="B2349">
        <v>250369554.03309593</v>
      </c>
    </row>
    <row r="2350" spans="1:2" x14ac:dyDescent="0.25">
      <c r="A2350">
        <f ca="1">40457.1049296603*(((RANDBETWEEN(3800,4995))))</f>
        <v>171619039.11161917</v>
      </c>
      <c r="B2350">
        <v>245827162.68493712</v>
      </c>
    </row>
    <row r="2351" spans="1:2" x14ac:dyDescent="0.25">
      <c r="A2351">
        <f ca="1">37859.3700666177*(((RANDBETWEEN(3800,4995))))</f>
        <v>176651820.73083842</v>
      </c>
      <c r="B2351">
        <v>229731577.15844691</v>
      </c>
    </row>
    <row r="2352" spans="1:2" x14ac:dyDescent="0.25">
      <c r="A2352">
        <f ca="1">37805.4686403833*(((RANDBETWEEN(3800,4995))))</f>
        <v>161278129.21987528</v>
      </c>
      <c r="B2352">
        <v>218441121.52094942</v>
      </c>
    </row>
    <row r="2353" spans="1:2" x14ac:dyDescent="0.25">
      <c r="A2353">
        <f ca="1">31788.3405896195*(((RANDBETWEEN(3800,4995))))</f>
        <v>124832813.49543577</v>
      </c>
      <c r="B2353">
        <v>214892189.20914868</v>
      </c>
    </row>
    <row r="2354" spans="1:2" x14ac:dyDescent="0.25">
      <c r="A2354">
        <f ca="1">35718.8710498626*(((RANDBETWEEN(3800,4995))))</f>
        <v>152269547.28556445</v>
      </c>
      <c r="B2354">
        <v>223949602.2478205</v>
      </c>
    </row>
    <row r="2355" spans="1:2" x14ac:dyDescent="0.25">
      <c r="A2355">
        <f ca="1">33370.3470934123*(((RANDBETWEEN(3800,4995))))</f>
        <v>149666006.71395415</v>
      </c>
      <c r="B2355">
        <v>241739014.45257342</v>
      </c>
    </row>
    <row r="2356" spans="1:2" x14ac:dyDescent="0.25">
      <c r="A2356">
        <f ca="1">41031.2505998075*(((RANDBETWEEN(3800,4995))))</f>
        <v>161293846.10784319</v>
      </c>
      <c r="B2356">
        <v>244099858.12742409</v>
      </c>
    </row>
    <row r="2357" spans="1:2" x14ac:dyDescent="0.25">
      <c r="A2357">
        <f ca="1">33269.3736455724*(((RANDBETWEEN(3800,4995))))</f>
        <v>150976417.60360745</v>
      </c>
      <c r="B2357">
        <v>237322968.88381261</v>
      </c>
    </row>
    <row r="2358" spans="1:2" x14ac:dyDescent="0.25">
      <c r="A2358">
        <f ca="1">38780.3692641658*(((RANDBETWEEN(3800,4995))))</f>
        <v>168578265.1913287</v>
      </c>
      <c r="B2358">
        <v>241515186.51376233</v>
      </c>
    </row>
    <row r="2359" spans="1:2" x14ac:dyDescent="0.25">
      <c r="A2359">
        <f ca="1">31323.9520718317*(((RANDBETWEEN(3800,4995))))</f>
        <v>131466626.84547769</v>
      </c>
      <c r="B2359">
        <v>263859214.12398815</v>
      </c>
    </row>
    <row r="2360" spans="1:2" x14ac:dyDescent="0.25">
      <c r="A2360">
        <f ca="1">30719.7296509656*(((RANDBETWEEN(3800,4995))))</f>
        <v>151663305.28681731</v>
      </c>
      <c r="B2360">
        <v>209296568.11959273</v>
      </c>
    </row>
    <row r="2361" spans="1:2" x14ac:dyDescent="0.25">
      <c r="A2361">
        <f ca="1">32332.0634498293*(((RANDBETWEEN(3800,4995))))</f>
        <v>157715805.50826737</v>
      </c>
      <c r="B2361">
        <v>216954288.73573124</v>
      </c>
    </row>
    <row r="2362" spans="1:2" x14ac:dyDescent="0.25">
      <c r="A2362">
        <f ca="1">40870.8444035709*(((RANDBETWEEN(3800,4995))))</f>
        <v>192828643.89604759</v>
      </c>
      <c r="B2362">
        <v>222009528.06516585</v>
      </c>
    </row>
    <row r="2363" spans="1:2" x14ac:dyDescent="0.25">
      <c r="A2363">
        <f ca="1">40310.8984735004*(((RANDBETWEEN(3800,4995))))</f>
        <v>186921636.22162136</v>
      </c>
      <c r="B2363">
        <v>214015372.0300374</v>
      </c>
    </row>
    <row r="2364" spans="1:2" x14ac:dyDescent="0.25">
      <c r="A2364">
        <f ca="1">31180.7935675882*(((RANDBETWEEN(3800,4995))))</f>
        <v>140282390.26057935</v>
      </c>
      <c r="B2364">
        <v>244879853.18766788</v>
      </c>
    </row>
    <row r="2365" spans="1:2" x14ac:dyDescent="0.25">
      <c r="A2365">
        <f ca="1">32596.982021548*(((RANDBETWEEN(3800,4995))))</f>
        <v>124716053.21444246</v>
      </c>
      <c r="B2365">
        <v>217794827.65931457</v>
      </c>
    </row>
    <row r="2366" spans="1:2" x14ac:dyDescent="0.25">
      <c r="A2366">
        <f ca="1">28646.0324233142*(((RANDBETWEEN(3800,4995))))</f>
        <v>124237842.61991358</v>
      </c>
      <c r="B2366">
        <v>257960179.99270797</v>
      </c>
    </row>
    <row r="2367" spans="1:2" x14ac:dyDescent="0.25">
      <c r="A2367">
        <f ca="1">32504.6752612781*(((RANDBETWEEN(3800,4995))))</f>
        <v>157745189.04298246</v>
      </c>
      <c r="B2367">
        <v>263165656.95839813</v>
      </c>
    </row>
    <row r="2368" spans="1:2" x14ac:dyDescent="0.25">
      <c r="A2368">
        <f ca="1">35092.4783096529*(((RANDBETWEEN(3800,4995))))</f>
        <v>156617730.69598091</v>
      </c>
      <c r="B2368">
        <v>253148277.47033566</v>
      </c>
    </row>
    <row r="2369" spans="1:2" x14ac:dyDescent="0.25">
      <c r="A2369">
        <f ca="1">32841.6537650957*(((RANDBETWEEN(3800,4995))))</f>
        <v>152976423.23781598</v>
      </c>
      <c r="B2369">
        <v>255068349.97761554</v>
      </c>
    </row>
    <row r="2370" spans="1:2" x14ac:dyDescent="0.25">
      <c r="A2370">
        <f ca="1">38270.238124305*(((RANDBETWEEN(3800,4995))))</f>
        <v>155721598.92779687</v>
      </c>
      <c r="B2370">
        <v>220461404.43570262</v>
      </c>
    </row>
    <row r="2371" spans="1:2" x14ac:dyDescent="0.25">
      <c r="A2371">
        <f ca="1">29500.7385370185*(((RANDBETWEEN(3800,4995))))</f>
        <v>139154983.67911637</v>
      </c>
      <c r="B2371">
        <v>204149180.20775336</v>
      </c>
    </row>
    <row r="2372" spans="1:2" x14ac:dyDescent="0.25">
      <c r="A2372">
        <f ca="1">30791.9977435892*(((RANDBETWEEN(3800,4995))))</f>
        <v>121382055.10522859</v>
      </c>
      <c r="B2372">
        <v>263290520.74430209</v>
      </c>
    </row>
    <row r="2373" spans="1:2" x14ac:dyDescent="0.25">
      <c r="A2373">
        <f ca="1">30932.2054968699*(((RANDBETWEEN(3800,4995))))</f>
        <v>136441958.44669312</v>
      </c>
      <c r="B2373">
        <v>248996068.25656635</v>
      </c>
    </row>
    <row r="2374" spans="1:2" x14ac:dyDescent="0.25">
      <c r="A2374">
        <f ca="1">31292.0137258689*(((RANDBETWEEN(3800,4995))))</f>
        <v>124479630.60150662</v>
      </c>
      <c r="B2374">
        <v>257738421.78940541</v>
      </c>
    </row>
    <row r="2375" spans="1:2" x14ac:dyDescent="0.25">
      <c r="A2375">
        <f ca="1">38349.6069119608*(((RANDBETWEEN(3800,4995))))</f>
        <v>167664481.41909271</v>
      </c>
      <c r="B2375">
        <v>231579585.18059593</v>
      </c>
    </row>
    <row r="2376" spans="1:2" x14ac:dyDescent="0.25">
      <c r="A2376">
        <f ca="1">35833.8664084813*(((RANDBETWEEN(3800,4995))))</f>
        <v>162900756.69295606</v>
      </c>
      <c r="B2376">
        <v>206186126.20082223</v>
      </c>
    </row>
    <row r="2377" spans="1:2" x14ac:dyDescent="0.25">
      <c r="A2377">
        <f ca="1">31980.1917406152*(((RANDBETWEEN(3800,4995))))</f>
        <v>139529576.56430423</v>
      </c>
      <c r="B2377">
        <v>264817385.11509353</v>
      </c>
    </row>
    <row r="2378" spans="1:2" x14ac:dyDescent="0.25">
      <c r="A2378">
        <f ca="1">38908.7569013869*(((RANDBETWEEN(3800,4995))))</f>
        <v>188201657.13200843</v>
      </c>
      <c r="B2378">
        <v>237098679.12685257</v>
      </c>
    </row>
    <row r="2379" spans="1:2" x14ac:dyDescent="0.25">
      <c r="A2379">
        <f ca="1">30358.4591812907*(((RANDBETWEEN(3800,4995))))</f>
        <v>115453220.26644853</v>
      </c>
      <c r="B2379">
        <v>211607508.61701396</v>
      </c>
    </row>
    <row r="2380" spans="1:2" x14ac:dyDescent="0.25">
      <c r="A2380">
        <f ca="1">34354.6682244125*(((RANDBETWEEN(3800,4995))))</f>
        <v>138552376.94905573</v>
      </c>
      <c r="B2380">
        <v>244476334.44151026</v>
      </c>
    </row>
    <row r="2381" spans="1:2" x14ac:dyDescent="0.25">
      <c r="A2381">
        <f ca="1">36149.1802975528*(((RANDBETWEEN(3800,4995))))</f>
        <v>162382117.89660737</v>
      </c>
      <c r="B2381">
        <v>204091812.14308363</v>
      </c>
    </row>
    <row r="2382" spans="1:2" x14ac:dyDescent="0.25">
      <c r="A2382">
        <f ca="1">34492.7709057921*(((RANDBETWEEN(3800,4995))))</f>
        <v>133038617.38364027</v>
      </c>
      <c r="B2382">
        <v>235428344.08702117</v>
      </c>
    </row>
    <row r="2383" spans="1:2" x14ac:dyDescent="0.25">
      <c r="A2383">
        <f ca="1">36584.8701001164*(((RANDBETWEEN(3800,4995))))</f>
        <v>161741710.71261474</v>
      </c>
      <c r="B2383">
        <v>261809464.34162492</v>
      </c>
    </row>
    <row r="2384" spans="1:2" x14ac:dyDescent="0.25">
      <c r="A2384">
        <f ca="1">38504.1735629278*(((RANDBETWEEN(3800,4995))))</f>
        <v>174154377.0251224</v>
      </c>
      <c r="B2384">
        <v>241531068.80682325</v>
      </c>
    </row>
    <row r="2385" spans="1:2" x14ac:dyDescent="0.25">
      <c r="A2385">
        <f ca="1">35398.2114186416*(((RANDBETWEEN(3800,4995))))</f>
        <v>145415852.50777954</v>
      </c>
      <c r="B2385">
        <v>261811953.4510138</v>
      </c>
    </row>
    <row r="2386" spans="1:2" x14ac:dyDescent="0.25">
      <c r="A2386">
        <f ca="1">32344.0402861759*(((RANDBETWEEN(3800,4995))))</f>
        <v>160297063.65828773</v>
      </c>
      <c r="B2386">
        <v>214543890.95265111</v>
      </c>
    </row>
    <row r="2387" spans="1:2" x14ac:dyDescent="0.25">
      <c r="A2387">
        <f ca="1">33776.9714169317*(((RANDBETWEEN(3800,4995))))</f>
        <v>136391410.58157003</v>
      </c>
      <c r="B2387">
        <v>207188589.47379154</v>
      </c>
    </row>
    <row r="2388" spans="1:2" x14ac:dyDescent="0.25">
      <c r="A2388">
        <f ca="1">40198.7408248602*(((RANDBETWEEN(3800,4995))))</f>
        <v>171206437.17307955</v>
      </c>
      <c r="B2388">
        <v>260283604.9505811</v>
      </c>
    </row>
    <row r="2389" spans="1:2" x14ac:dyDescent="0.25">
      <c r="A2389">
        <f ca="1">36621.4512708488*(((RANDBETWEEN(3800,4995))))</f>
        <v>144618111.06858188</v>
      </c>
      <c r="B2389">
        <v>246585167.56661421</v>
      </c>
    </row>
    <row r="2390" spans="1:2" x14ac:dyDescent="0.25">
      <c r="A2390">
        <f ca="1">29944.6586008796*(((RANDBETWEEN(3800,4995))))</f>
        <v>121126144.0405581</v>
      </c>
      <c r="B2390">
        <v>249273361.88526452</v>
      </c>
    </row>
    <row r="2391" spans="1:2" x14ac:dyDescent="0.25">
      <c r="A2391">
        <f ca="1">38160.9573706275*(((RANDBETWEEN(3800,4995))))</f>
        <v>159589123.72396433</v>
      </c>
      <c r="B2391">
        <v>247853792.60518572</v>
      </c>
    </row>
    <row r="2392" spans="1:2" x14ac:dyDescent="0.25">
      <c r="A2392">
        <f ca="1">35905.5475468599*(((RANDBETWEEN(3800,4995))))</f>
        <v>147033217.20439133</v>
      </c>
      <c r="B2392">
        <v>225239089.75776172</v>
      </c>
    </row>
    <row r="2393" spans="1:2" x14ac:dyDescent="0.25">
      <c r="A2393">
        <f ca="1">40120.6206690463*(((RANDBETWEEN(3800,4995))))</f>
        <v>155627887.57523063</v>
      </c>
      <c r="B2393">
        <v>251076017.65968019</v>
      </c>
    </row>
    <row r="2394" spans="1:2" x14ac:dyDescent="0.25">
      <c r="A2394">
        <f ca="1">39595.2849217762*(((RANDBETWEEN(3800,4995))))</f>
        <v>166418982.52622521</v>
      </c>
      <c r="B2394">
        <v>259600211.39056617</v>
      </c>
    </row>
    <row r="2395" spans="1:2" x14ac:dyDescent="0.25">
      <c r="A2395">
        <f ca="1">31850.1623652237*(((RANDBETWEEN(3800,4995))))</f>
        <v>131732271.54256518</v>
      </c>
      <c r="B2395">
        <v>245029777.47922429</v>
      </c>
    </row>
    <row r="2396" spans="1:2" x14ac:dyDescent="0.25">
      <c r="A2396">
        <f ca="1">29517.5691918666*(((RANDBETWEEN(3800,4995))))</f>
        <v>145255957.99317545</v>
      </c>
      <c r="B2396">
        <v>250818805.16938946</v>
      </c>
    </row>
    <row r="2397" spans="1:2" x14ac:dyDescent="0.25">
      <c r="A2397">
        <f ca="1">35197.3967546122*(((RANDBETWEEN(3800,4995))))</f>
        <v>139839257.30607411</v>
      </c>
      <c r="B2397">
        <v>218704173.54814026</v>
      </c>
    </row>
    <row r="2398" spans="1:2" x14ac:dyDescent="0.25">
      <c r="A2398">
        <f ca="1">38521.9695336742*(((RANDBETWEEN(3800,4995))))</f>
        <v>159866173.56474808</v>
      </c>
      <c r="B2398">
        <v>210186890.5502339</v>
      </c>
    </row>
    <row r="2399" spans="1:2" x14ac:dyDescent="0.25">
      <c r="A2399">
        <f ca="1">29746.6804712741*(((RANDBETWEEN(3800,4995))))</f>
        <v>138738517.71802256</v>
      </c>
      <c r="B2399">
        <v>238453971.10458586</v>
      </c>
    </row>
    <row r="2400" spans="1:2" x14ac:dyDescent="0.25">
      <c r="A2400">
        <f ca="1">37870.8336553344*(((RANDBETWEEN(3800,4995))))</f>
        <v>184544572.4024443</v>
      </c>
      <c r="B2400">
        <v>261078192.93309835</v>
      </c>
    </row>
    <row r="2401" spans="1:2" x14ac:dyDescent="0.25">
      <c r="A2401">
        <f ca="1">33295.5556268644*(((RANDBETWEEN(3800,4995))))</f>
        <v>141339633.63603947</v>
      </c>
      <c r="B2401">
        <v>230863680.80311614</v>
      </c>
    </row>
    <row r="2402" spans="1:2" x14ac:dyDescent="0.25">
      <c r="A2402">
        <f ca="1">29669.3126844662*(((RANDBETWEEN(3800,4995))))</f>
        <v>128349446.6730009</v>
      </c>
      <c r="B2402">
        <v>235819283.75476053</v>
      </c>
    </row>
    <row r="2403" spans="1:2" x14ac:dyDescent="0.25">
      <c r="A2403">
        <f ca="1">33485.3651235517*(((RANDBETWEEN(3800,4995))))</f>
        <v>145359970.00133795</v>
      </c>
      <c r="B2403">
        <v>212555072.46678251</v>
      </c>
    </row>
    <row r="2404" spans="1:2" x14ac:dyDescent="0.25">
      <c r="A2404">
        <f ca="1">29059.5696267265*(((RANDBETWEEN(3800,4995))))</f>
        <v>122311728.55889162</v>
      </c>
      <c r="B2404">
        <v>228532911.62145594</v>
      </c>
    </row>
    <row r="2405" spans="1:2" x14ac:dyDescent="0.25">
      <c r="A2405">
        <f ca="1">32277.134242438*(((RANDBETWEEN(3800,4995))))</f>
        <v>142309884.87490931</v>
      </c>
      <c r="B2405">
        <v>222697686.46063459</v>
      </c>
    </row>
    <row r="2406" spans="1:2" x14ac:dyDescent="0.25">
      <c r="A2406">
        <f ca="1">36599.9255899106*(((RANDBETWEEN(3800,4995))))</f>
        <v>177948838.21814531</v>
      </c>
      <c r="B2406">
        <v>218953931.81519717</v>
      </c>
    </row>
    <row r="2407" spans="1:2" x14ac:dyDescent="0.25">
      <c r="A2407">
        <f ca="1">33616.6822377329*(((RANDBETWEEN(3800,4995))))</f>
        <v>130096560.26002616</v>
      </c>
      <c r="B2407">
        <v>231732485.85493106</v>
      </c>
    </row>
    <row r="2408" spans="1:2" x14ac:dyDescent="0.25">
      <c r="A2408">
        <f ca="1">31449.7432597331*(((RANDBETWEEN(3800,4995))))</f>
        <v>131239778.62286617</v>
      </c>
      <c r="B2408">
        <v>205703513.19691283</v>
      </c>
    </row>
    <row r="2409" spans="1:2" x14ac:dyDescent="0.25">
      <c r="A2409">
        <f ca="1">33456.2211599112*(((RANDBETWEEN(3800,4995))))</f>
        <v>159786912.25973606</v>
      </c>
      <c r="B2409">
        <v>211565379.00475609</v>
      </c>
    </row>
    <row r="2410" spans="1:2" x14ac:dyDescent="0.25">
      <c r="A2410">
        <f ca="1">33505.4852049023*(((RANDBETWEEN(3800,4995))))</f>
        <v>167292887.62807739</v>
      </c>
      <c r="B2410">
        <v>219234908.78731763</v>
      </c>
    </row>
    <row r="2411" spans="1:2" x14ac:dyDescent="0.25">
      <c r="A2411">
        <f ca="1">39767.9397059237*(((RANDBETWEEN(3800,4995))))</f>
        <v>157799184.75310531</v>
      </c>
      <c r="B2411">
        <v>242200268.22213608</v>
      </c>
    </row>
    <row r="2412" spans="1:2" x14ac:dyDescent="0.25">
      <c r="A2412">
        <f ca="1">39301.78278869*(((RANDBETWEEN(3800,4995))))</f>
        <v>149739792.42490903</v>
      </c>
      <c r="B2412">
        <v>205886414.81234774</v>
      </c>
    </row>
    <row r="2413" spans="1:2" x14ac:dyDescent="0.25">
      <c r="A2413">
        <f ca="1">30823.9090961752*(((RANDBETWEEN(3800,4995))))</f>
        <v>131833859.20434153</v>
      </c>
      <c r="B2413">
        <v>238685397.02783948</v>
      </c>
    </row>
    <row r="2414" spans="1:2" x14ac:dyDescent="0.25">
      <c r="A2414">
        <f ca="1">33027.5840916023*(((RANDBETWEEN(3800,4995))))</f>
        <v>163288375.74888164</v>
      </c>
      <c r="B2414">
        <v>233562129.28441739</v>
      </c>
    </row>
    <row r="2415" spans="1:2" x14ac:dyDescent="0.25">
      <c r="A2415">
        <f ca="1">39933.2488829157*(((RANDBETWEEN(3800,4995))))</f>
        <v>194674588.30421412</v>
      </c>
      <c r="B2415">
        <v>221290226.63101074</v>
      </c>
    </row>
    <row r="2416" spans="1:2" x14ac:dyDescent="0.25">
      <c r="A2416">
        <f ca="1">30273.704039158*(((RANDBETWEEN(3800,4995))))</f>
        <v>147039380.51819029</v>
      </c>
      <c r="B2416">
        <v>207016028.36507833</v>
      </c>
    </row>
    <row r="2417" spans="1:2" x14ac:dyDescent="0.25">
      <c r="A2417">
        <f ca="1">35919.1500859444*(((RANDBETWEEN(3800,4995))))</f>
        <v>152009843.16371682</v>
      </c>
      <c r="B2417">
        <v>213554050.07137886</v>
      </c>
    </row>
    <row r="2418" spans="1:2" x14ac:dyDescent="0.25">
      <c r="A2418">
        <f ca="1">41137.4637381486*(((RANDBETWEEN(3800,4995))))</f>
        <v>174093746.53984496</v>
      </c>
      <c r="B2418">
        <v>242164713.98643586</v>
      </c>
    </row>
    <row r="2419" spans="1:2" x14ac:dyDescent="0.25">
      <c r="A2419">
        <f ca="1">30240.3924939634*(((RANDBETWEEN(3800,4995))))</f>
        <v>126949167.68965834</v>
      </c>
      <c r="B2419">
        <v>220760045.31631157</v>
      </c>
    </row>
    <row r="2420" spans="1:2" x14ac:dyDescent="0.25">
      <c r="A2420">
        <f ca="1">32559.6664703428*(((RANDBETWEEN(3800,4995))))</f>
        <v>150783815.4241575</v>
      </c>
      <c r="B2420">
        <v>265537528.41230914</v>
      </c>
    </row>
    <row r="2421" spans="1:2" x14ac:dyDescent="0.25">
      <c r="A2421">
        <f ca="1">32547.5961333257*(((RANDBETWEEN(3800,4995))))</f>
        <v>124103984.05637102</v>
      </c>
      <c r="B2421">
        <v>235293507.79624563</v>
      </c>
    </row>
    <row r="2422" spans="1:2" x14ac:dyDescent="0.25">
      <c r="A2422">
        <f ca="1">39107.0316662917*(((RANDBETWEEN(3800,4995))))</f>
        <v>172266474.49001482</v>
      </c>
      <c r="B2422">
        <v>227269899.01709896</v>
      </c>
    </row>
    <row r="2423" spans="1:2" x14ac:dyDescent="0.25">
      <c r="A2423">
        <f ca="1">31076.5510105589*(((RANDBETWEEN(3800,4995))))</f>
        <v>145220722.87234196</v>
      </c>
      <c r="B2423">
        <v>254522614.27701044</v>
      </c>
    </row>
    <row r="2424" spans="1:2" x14ac:dyDescent="0.25">
      <c r="A2424">
        <f ca="1">32646.3579933725*(((RANDBETWEEN(3800,4995))))</f>
        <v>151740271.95319539</v>
      </c>
      <c r="B2424">
        <v>247794073.60242018</v>
      </c>
    </row>
    <row r="2425" spans="1:2" x14ac:dyDescent="0.25">
      <c r="A2425">
        <f ca="1">38971.7559815388*(((RANDBETWEEN(3800,4995))))</f>
        <v>182543705.01752776</v>
      </c>
      <c r="B2425">
        <v>265798742.56292355</v>
      </c>
    </row>
    <row r="2426" spans="1:2" x14ac:dyDescent="0.25">
      <c r="A2426">
        <f ca="1">31589.9180653551*(((RANDBETWEEN(3800,4995))))</f>
        <v>151157757.94272408</v>
      </c>
      <c r="B2426">
        <v>213781136.90485269</v>
      </c>
    </row>
    <row r="2427" spans="1:2" x14ac:dyDescent="0.25">
      <c r="A2427">
        <f ca="1">38528.4148512841*(((RANDBETWEEN(3800,4995))))</f>
        <v>173878736.22384501</v>
      </c>
      <c r="B2427">
        <v>227526628.56607789</v>
      </c>
    </row>
    <row r="2428" spans="1:2" x14ac:dyDescent="0.25">
      <c r="A2428">
        <f ca="1">37054.2526470484*(((RANDBETWEEN(3800,4995))))</f>
        <v>145993755.42937079</v>
      </c>
      <c r="B2428">
        <v>233560843.31099072</v>
      </c>
    </row>
    <row r="2429" spans="1:2" x14ac:dyDescent="0.25">
      <c r="A2429">
        <f ca="1">35078.5841664016*(((RANDBETWEEN(3800,4995))))</f>
        <v>169499718.69205248</v>
      </c>
      <c r="B2429">
        <v>243164979.00002876</v>
      </c>
    </row>
    <row r="2430" spans="1:2" x14ac:dyDescent="0.25">
      <c r="A2430">
        <f ca="1">35304.7654948382*(((RANDBETWEEN(3800,4995))))</f>
        <v>166285445.48068777</v>
      </c>
      <c r="B2430">
        <v>204286795.86337042</v>
      </c>
    </row>
    <row r="2431" spans="1:2" x14ac:dyDescent="0.25">
      <c r="A2431">
        <f ca="1">33959.3647202219*(((RANDBETWEEN(3800,4995))))</f>
        <v>148198667.63904819</v>
      </c>
      <c r="B2431">
        <v>206678743.54889822</v>
      </c>
    </row>
    <row r="2432" spans="1:2" x14ac:dyDescent="0.25">
      <c r="A2432">
        <f ca="1">33165.4910213793*(((RANDBETWEEN(3800,4995))))</f>
        <v>156640614.09397432</v>
      </c>
      <c r="B2432">
        <v>243298682.37413216</v>
      </c>
    </row>
    <row r="2433" spans="1:2" x14ac:dyDescent="0.25">
      <c r="A2433">
        <f ca="1">31145.1793500223*(((RANDBETWEEN(3800,4995))))</f>
        <v>132522738.13434486</v>
      </c>
      <c r="B2433">
        <v>219996659.28898543</v>
      </c>
    </row>
    <row r="2434" spans="1:2" x14ac:dyDescent="0.25">
      <c r="A2434">
        <f ca="1">33337.2773636453*(((RANDBETWEEN(3800,4995))))</f>
        <v>131082174.59385322</v>
      </c>
      <c r="B2434">
        <v>235118891.48817804</v>
      </c>
    </row>
    <row r="2435" spans="1:2" x14ac:dyDescent="0.25">
      <c r="A2435">
        <f ca="1">39861.5027151968*(((RANDBETWEEN(3800,4995))))</f>
        <v>186073494.67453846</v>
      </c>
      <c r="B2435">
        <v>242056636.99660188</v>
      </c>
    </row>
    <row r="2436" spans="1:2" x14ac:dyDescent="0.25">
      <c r="A2436">
        <f ca="1">39902.9703904625*(((RANDBETWEEN(3800,4995))))</f>
        <v>191175131.14070594</v>
      </c>
      <c r="B2436">
        <v>267225556.57108214</v>
      </c>
    </row>
    <row r="2437" spans="1:2" x14ac:dyDescent="0.25">
      <c r="A2437">
        <f ca="1">28921.8260741113*(((RANDBETWEEN(3800,4995))))</f>
        <v>128557516.8994246</v>
      </c>
      <c r="B2437">
        <v>237197986.46567026</v>
      </c>
    </row>
    <row r="2438" spans="1:2" x14ac:dyDescent="0.25">
      <c r="A2438">
        <f ca="1">36250.6211165496*(((RANDBETWEEN(3800,4995))))</f>
        <v>161242762.72641262</v>
      </c>
      <c r="B2438">
        <v>249745446.41540098</v>
      </c>
    </row>
    <row r="2439" spans="1:2" x14ac:dyDescent="0.25">
      <c r="A2439">
        <f ca="1">38062.9944849031*(((RANDBETWEEN(3800,4995))))</f>
        <v>189782090.5017269</v>
      </c>
      <c r="B2439">
        <v>211716951.28601903</v>
      </c>
    </row>
    <row r="2440" spans="1:2" x14ac:dyDescent="0.25">
      <c r="A2440">
        <f ca="1">37228.4547436579*(((RANDBETWEEN(3800,4995))))</f>
        <v>165703852.06402141</v>
      </c>
      <c r="B2440">
        <v>222540990.89464664</v>
      </c>
    </row>
    <row r="2441" spans="1:2" x14ac:dyDescent="0.25">
      <c r="A2441">
        <f ca="1">31476.0138992924*(((RANDBETWEEN(3800,4995))))</f>
        <v>129146085.02879658</v>
      </c>
      <c r="B2441">
        <v>255625382.71071583</v>
      </c>
    </row>
    <row r="2442" spans="1:2" x14ac:dyDescent="0.25">
      <c r="A2442">
        <f ca="1">36071.7857317532*(((RANDBETWEEN(3800,4995))))</f>
        <v>146740024.35677218</v>
      </c>
      <c r="B2442">
        <v>237011294.82815793</v>
      </c>
    </row>
    <row r="2443" spans="1:2" x14ac:dyDescent="0.25">
      <c r="A2443">
        <f ca="1">37713.8588654864*(((RANDBETWEEN(3800,4995))))</f>
        <v>153495405.58252957</v>
      </c>
      <c r="B2443">
        <v>225805907.45707721</v>
      </c>
    </row>
    <row r="2444" spans="1:2" x14ac:dyDescent="0.25">
      <c r="A2444">
        <f ca="1">38305.5907830244*(((RANDBETWEEN(3800,4995))))</f>
        <v>167050681.40476951</v>
      </c>
      <c r="B2444">
        <v>213329745.83263618</v>
      </c>
    </row>
    <row r="2445" spans="1:2" x14ac:dyDescent="0.25">
      <c r="A2445">
        <f ca="1">31114.4442886655*(((RANDBETWEEN(3800,4995))))</f>
        <v>130493979.34666318</v>
      </c>
      <c r="B2445">
        <v>206729884.06198373</v>
      </c>
    </row>
    <row r="2446" spans="1:2" x14ac:dyDescent="0.25">
      <c r="A2446">
        <f ca="1">30709.6410965779*(((RANDBETWEEN(3800,4995))))</f>
        <v>130178168.60839359</v>
      </c>
      <c r="B2446">
        <v>264455616.58469579</v>
      </c>
    </row>
    <row r="2447" spans="1:2" x14ac:dyDescent="0.25">
      <c r="A2447">
        <f ca="1">30883.9232775259*(((RANDBETWEEN(3800,4995))))</f>
        <v>150775313.44088146</v>
      </c>
      <c r="B2447">
        <v>228987725.85718167</v>
      </c>
    </row>
    <row r="2448" spans="1:2" x14ac:dyDescent="0.25">
      <c r="A2448">
        <f ca="1">36006.0588152758*(((RANDBETWEEN(3800,4995))))</f>
        <v>138407290.08592024</v>
      </c>
      <c r="B2448">
        <v>235391877.90695298</v>
      </c>
    </row>
    <row r="2449" spans="1:2" x14ac:dyDescent="0.25">
      <c r="A2449">
        <f ca="1">35030.5417267848*(((RANDBETWEEN(3800,4995))))</f>
        <v>155675727.4338316</v>
      </c>
      <c r="B2449">
        <v>219414047.60629296</v>
      </c>
    </row>
    <row r="2450" spans="1:2" x14ac:dyDescent="0.25">
      <c r="A2450">
        <f ca="1">36501.5543010223*(((RANDBETWEEN(3800,4995))))</f>
        <v>145896712.54118598</v>
      </c>
      <c r="B2450">
        <v>216889749.07564056</v>
      </c>
    </row>
    <row r="2451" spans="1:2" x14ac:dyDescent="0.25">
      <c r="A2451">
        <f ca="1">29947.8320715232*(((RANDBETWEEN(3800,4995))))</f>
        <v>132609000.41270463</v>
      </c>
      <c r="B2451">
        <v>245233888.39848068</v>
      </c>
    </row>
    <row r="2452" spans="1:2" x14ac:dyDescent="0.25">
      <c r="A2452">
        <f ca="1">31620.1930326842*(((RANDBETWEEN(3800,4995))))</f>
        <v>151334243.85442644</v>
      </c>
      <c r="B2452">
        <v>266975023.8402738</v>
      </c>
    </row>
    <row r="2453" spans="1:2" x14ac:dyDescent="0.25">
      <c r="A2453">
        <f ca="1">34468.1409205434*(((RANDBETWEEN(3800,4995))))</f>
        <v>156347487.21558505</v>
      </c>
      <c r="B2453">
        <v>257389413.1648646</v>
      </c>
    </row>
    <row r="2454" spans="1:2" x14ac:dyDescent="0.25">
      <c r="A2454">
        <f ca="1">33664.159753429*(((RANDBETWEEN(3800,4995))))</f>
        <v>167277209.81478864</v>
      </c>
      <c r="B2454">
        <v>233026528.12705815</v>
      </c>
    </row>
    <row r="2455" spans="1:2" x14ac:dyDescent="0.25">
      <c r="A2455">
        <f ca="1">34069.1240946584*(((RANDBETWEEN(3800,4995))))</f>
        <v>169936790.98415592</v>
      </c>
      <c r="B2455">
        <v>239908587.30482307</v>
      </c>
    </row>
    <row r="2456" spans="1:2" x14ac:dyDescent="0.25">
      <c r="A2456">
        <f ca="1">36734.9701736745*(((RANDBETWEEN(3800,4995))))</f>
        <v>159356300.61339986</v>
      </c>
      <c r="B2456">
        <v>221527504.54759306</v>
      </c>
    </row>
    <row r="2457" spans="1:2" x14ac:dyDescent="0.25">
      <c r="A2457">
        <f ca="1">33619.0033781542*(((RANDBETWEEN(3800,4995))))</f>
        <v>154176749.49221519</v>
      </c>
      <c r="B2457">
        <v>255782113.58650726</v>
      </c>
    </row>
    <row r="2458" spans="1:2" x14ac:dyDescent="0.25">
      <c r="A2458">
        <f ca="1">33850.4454419347*(((RANDBETWEEN(3800,4995))))</f>
        <v>145760018.07297084</v>
      </c>
      <c r="B2458">
        <v>261565838.76936015</v>
      </c>
    </row>
    <row r="2459" spans="1:2" x14ac:dyDescent="0.25">
      <c r="A2459">
        <f ca="1">35679.9164987598*(((RANDBETWEEN(3800,4995))))</f>
        <v>140400471.42261979</v>
      </c>
      <c r="B2459">
        <v>233076874.32255828</v>
      </c>
    </row>
    <row r="2460" spans="1:2" x14ac:dyDescent="0.25">
      <c r="A2460">
        <f ca="1">34419.2256830807*(((RANDBETWEEN(3800,4995))))</f>
        <v>161219653.09955004</v>
      </c>
      <c r="B2460">
        <v>232127437.42047706</v>
      </c>
    </row>
    <row r="2461" spans="1:2" x14ac:dyDescent="0.25">
      <c r="A2461">
        <f ca="1">31118.9948193736*(((RANDBETWEEN(3800,4995))))</f>
        <v>127494521.77497377</v>
      </c>
      <c r="B2461">
        <v>224030408.66436887</v>
      </c>
    </row>
    <row r="2462" spans="1:2" x14ac:dyDescent="0.25">
      <c r="A2462">
        <f ca="1">32052.9213627874*(((RANDBETWEEN(3800,4995))))</f>
        <v>145616421.75114319</v>
      </c>
      <c r="B2462">
        <v>219873328.85329974</v>
      </c>
    </row>
    <row r="2463" spans="1:2" x14ac:dyDescent="0.25">
      <c r="A2463">
        <f ca="1">33044.884619051*(((RANDBETWEEN(3800,4995))))</f>
        <v>143679158.32363394</v>
      </c>
      <c r="B2463">
        <v>250800379.78743377</v>
      </c>
    </row>
    <row r="2464" spans="1:2" x14ac:dyDescent="0.25">
      <c r="A2464">
        <f ca="1">29106.7204337141*(((RANDBETWEEN(3800,4995))))</f>
        <v>129670439.53219627</v>
      </c>
      <c r="B2464">
        <v>247222670.82474741</v>
      </c>
    </row>
    <row r="2465" spans="1:2" x14ac:dyDescent="0.25">
      <c r="A2465">
        <f ca="1">36755.4672489581*(((RANDBETWEEN(3800,4995))))</f>
        <v>145992715.9128615</v>
      </c>
      <c r="B2465">
        <v>264569264.89768541</v>
      </c>
    </row>
    <row r="2466" spans="1:2" x14ac:dyDescent="0.25">
      <c r="A2466">
        <f ca="1">30730.0334188449*(((RANDBETWEEN(3800,4995))))</f>
        <v>146274959.07370153</v>
      </c>
      <c r="B2466">
        <v>252280245.13864672</v>
      </c>
    </row>
    <row r="2467" spans="1:2" x14ac:dyDescent="0.25">
      <c r="A2467">
        <f ca="1">33042.7439483136*(((RANDBETWEEN(3800,4995))))</f>
        <v>138812567.32686546</v>
      </c>
      <c r="B2467">
        <v>260998548.31028551</v>
      </c>
    </row>
    <row r="2468" spans="1:2" x14ac:dyDescent="0.25">
      <c r="A2468">
        <f ca="1">40277.9165619038*(((RANDBETWEEN(3800,4995))))</f>
        <v>196717344.48833829</v>
      </c>
      <c r="B2468">
        <v>207112546.60097513</v>
      </c>
    </row>
    <row r="2469" spans="1:2" x14ac:dyDescent="0.25">
      <c r="A2469">
        <f ca="1">29577.5440036945*(((RANDBETWEEN(3800,4995))))</f>
        <v>140493334.0175488</v>
      </c>
      <c r="B2469">
        <v>224996812.42206672</v>
      </c>
    </row>
    <row r="2470" spans="1:2" x14ac:dyDescent="0.25">
      <c r="A2470">
        <f ca="1">28978.104420694*(((RANDBETWEEN(3800,4995))))</f>
        <v>135298769.54022029</v>
      </c>
      <c r="B2470">
        <v>227391180.38581568</v>
      </c>
    </row>
    <row r="2471" spans="1:2" x14ac:dyDescent="0.25">
      <c r="A2471">
        <f ca="1">39420.7593276422*(((RANDBETWEEN(3800,4995))))</f>
        <v>159378129.96165749</v>
      </c>
      <c r="B2471">
        <v>245866535.53492182</v>
      </c>
    </row>
    <row r="2472" spans="1:2" x14ac:dyDescent="0.25">
      <c r="A2472">
        <f ca="1">41972.9978673248*(((RANDBETWEEN(3800,4995))))</f>
        <v>170536290.33494076</v>
      </c>
      <c r="B2472">
        <v>220696070.76179767</v>
      </c>
    </row>
    <row r="2473" spans="1:2" x14ac:dyDescent="0.25">
      <c r="A2473">
        <f ca="1">31457.2367032619*(((RANDBETWEEN(3800,4995))))</f>
        <v>139292644.12204364</v>
      </c>
      <c r="B2473">
        <v>228694382.11032709</v>
      </c>
    </row>
    <row r="2474" spans="1:2" x14ac:dyDescent="0.25">
      <c r="A2474">
        <f ca="1">32640.3600565869*(((RANDBETWEEN(3800,4995))))</f>
        <v>154650025.94810897</v>
      </c>
      <c r="B2474">
        <v>229990513.30943894</v>
      </c>
    </row>
    <row r="2475" spans="1:2" x14ac:dyDescent="0.25">
      <c r="A2475">
        <f ca="1">31939.6686897191*(((RANDBETWEEN(3800,4995))))</f>
        <v>159410886.43038785</v>
      </c>
      <c r="B2475">
        <v>258500856.3427273</v>
      </c>
    </row>
    <row r="2476" spans="1:2" x14ac:dyDescent="0.25">
      <c r="A2476">
        <f ca="1">35189.0314926721*(((RANDBETWEEN(3800,4995))))</f>
        <v>175417321.99097058</v>
      </c>
      <c r="B2476">
        <v>205137271.02390859</v>
      </c>
    </row>
    <row r="2477" spans="1:2" x14ac:dyDescent="0.25">
      <c r="A2477">
        <f ca="1">30358.0955647835*(((RANDBETWEEN(3800,4995))))</f>
        <v>131784492.84672527</v>
      </c>
      <c r="B2477">
        <v>253328547.23167789</v>
      </c>
    </row>
    <row r="2478" spans="1:2" x14ac:dyDescent="0.25">
      <c r="A2478">
        <f ca="1">33154.6560990875*(((RANDBETWEEN(3800,4995))))</f>
        <v>157849317.68775564</v>
      </c>
      <c r="B2478">
        <v>252911057.55090016</v>
      </c>
    </row>
    <row r="2479" spans="1:2" x14ac:dyDescent="0.25">
      <c r="A2479">
        <f ca="1">31201.5205094808*(((RANDBETWEEN(3800,4995))))</f>
        <v>151452180.55301958</v>
      </c>
      <c r="B2479">
        <v>231642787.34559265</v>
      </c>
    </row>
    <row r="2480" spans="1:2" x14ac:dyDescent="0.25">
      <c r="A2480">
        <f ca="1">31909.2077368049*(((RANDBETWEEN(3800,4995))))</f>
        <v>157248575.72697467</v>
      </c>
      <c r="B2480">
        <v>244503024.37213808</v>
      </c>
    </row>
    <row r="2481" spans="1:2" x14ac:dyDescent="0.25">
      <c r="A2481">
        <f ca="1">37807.2074768508*(((RANDBETWEEN(3800,4995))))</f>
        <v>147523723.5746718</v>
      </c>
      <c r="B2481">
        <v>215496402.55581686</v>
      </c>
    </row>
    <row r="2482" spans="1:2" x14ac:dyDescent="0.25">
      <c r="A2482">
        <f ca="1">33275.6323609519*(((RANDBETWEEN(3800,4995))))</f>
        <v>151770159.1983017</v>
      </c>
      <c r="B2482">
        <v>261218183.71643063</v>
      </c>
    </row>
    <row r="2483" spans="1:2" x14ac:dyDescent="0.25">
      <c r="A2483">
        <f ca="1">31688.564820977*(((RANDBETWEEN(3800,4995))))</f>
        <v>129321033.03440729</v>
      </c>
      <c r="B2483">
        <v>213998971.95689076</v>
      </c>
    </row>
    <row r="2484" spans="1:2" x14ac:dyDescent="0.25">
      <c r="A2484">
        <f ca="1">37309.4119367524*(((RANDBETWEEN(3800,4995))))</f>
        <v>163527152.51878583</v>
      </c>
      <c r="B2484">
        <v>207976675.13343114</v>
      </c>
    </row>
    <row r="2485" spans="1:2" x14ac:dyDescent="0.25">
      <c r="A2485">
        <f ca="1">35945.3268543805*(((RANDBETWEEN(3800,4995))))</f>
        <v>176455609.52815393</v>
      </c>
      <c r="B2485">
        <v>244053654.89631271</v>
      </c>
    </row>
    <row r="2486" spans="1:2" x14ac:dyDescent="0.25">
      <c r="A2486">
        <f ca="1">30481.86744986*(((RANDBETWEEN(3800,4995))))</f>
        <v>131285403.10654707</v>
      </c>
      <c r="B2486">
        <v>229110693.57666329</v>
      </c>
    </row>
    <row r="2487" spans="1:2" x14ac:dyDescent="0.25">
      <c r="A2487">
        <f ca="1">38719.4644112736*(((RANDBETWEEN(3800,4995))))</f>
        <v>178535450.40038237</v>
      </c>
      <c r="B2487">
        <v>264586376.90441158</v>
      </c>
    </row>
    <row r="2488" spans="1:2" x14ac:dyDescent="0.25">
      <c r="A2488">
        <f ca="1">38868.0822636361*(((RANDBETWEEN(3800,4995))))</f>
        <v>175761467.99616235</v>
      </c>
      <c r="B2488">
        <v>245169303.10970902</v>
      </c>
    </row>
    <row r="2489" spans="1:2" x14ac:dyDescent="0.25">
      <c r="A2489">
        <f ca="1">33809.6768499995*(((RANDBETWEEN(3800,4995))))</f>
        <v>137875862.19429788</v>
      </c>
      <c r="B2489">
        <v>212483414.41662723</v>
      </c>
    </row>
    <row r="2490" spans="1:2" x14ac:dyDescent="0.25">
      <c r="A2490">
        <f ca="1">32717.0008904805*(((RANDBETWEEN(3800,4995))))</f>
        <v>157205189.27875879</v>
      </c>
      <c r="B2490">
        <v>230294453.11766934</v>
      </c>
    </row>
    <row r="2491" spans="1:2" x14ac:dyDescent="0.25">
      <c r="A2491">
        <f ca="1">28984.6862692379*(((RANDBETWEEN(3800,4995))))</f>
        <v>144749523.22857419</v>
      </c>
      <c r="B2491">
        <v>247667160.80227393</v>
      </c>
    </row>
    <row r="2492" spans="1:2" x14ac:dyDescent="0.25">
      <c r="A2492">
        <f ca="1">30761.8887883998*(((RANDBETWEEN(3800,4995))))</f>
        <v>140366498.5414685</v>
      </c>
      <c r="B2492">
        <v>256428622.86321133</v>
      </c>
    </row>
    <row r="2493" spans="1:2" x14ac:dyDescent="0.25">
      <c r="A2493">
        <f ca="1">31929.3720935373*(((RANDBETWEEN(3800,4995))))</f>
        <v>139978367.25806767</v>
      </c>
      <c r="B2493">
        <v>266462715.97953299</v>
      </c>
    </row>
    <row r="2494" spans="1:2" x14ac:dyDescent="0.25">
      <c r="A2494">
        <f ca="1">31454.280348897*(((RANDBETWEEN(3800,4995))))</f>
        <v>146702763.54725578</v>
      </c>
      <c r="B2494">
        <v>224469600.36390716</v>
      </c>
    </row>
    <row r="2495" spans="1:2" x14ac:dyDescent="0.25">
      <c r="A2495">
        <f ca="1">31870.6673415171*(((RANDBETWEEN(3800,4995))))</f>
        <v>130669736.10022002</v>
      </c>
      <c r="B2495">
        <v>225654690.97467595</v>
      </c>
    </row>
    <row r="2496" spans="1:2" x14ac:dyDescent="0.25">
      <c r="A2496">
        <f ca="1">37369.6714739404*(((RANDBETWEEN(3800,4995))))</f>
        <v>154299373.5158999</v>
      </c>
      <c r="B2496">
        <v>235903580.44126329</v>
      </c>
    </row>
    <row r="2497" spans="1:2" x14ac:dyDescent="0.25">
      <c r="A2497">
        <f ca="1">38735.392718399*(((RANDBETWEEN(3800,4995))))</f>
        <v>169196195.39396688</v>
      </c>
      <c r="B2497">
        <v>210930685.52203104</v>
      </c>
    </row>
    <row r="2498" spans="1:2" x14ac:dyDescent="0.25">
      <c r="A2498">
        <f ca="1">31107.0860850705*(((RANDBETWEEN(3800,4995))))</f>
        <v>118517997.98411877</v>
      </c>
      <c r="B2498">
        <v>210225828.67371461</v>
      </c>
    </row>
    <row r="2499" spans="1:2" x14ac:dyDescent="0.25">
      <c r="A2499">
        <f ca="1">39643.24012646*(((RANDBETWEEN(3800,4995))))</f>
        <v>168761273.21834061</v>
      </c>
      <c r="B2499">
        <v>231221367.91103438</v>
      </c>
    </row>
    <row r="2500" spans="1:2" x14ac:dyDescent="0.25">
      <c r="A2500">
        <f ca="1">31618.1296110632*(((RANDBETWEEN(3800,4995))))</f>
        <v>135768248.54990524</v>
      </c>
      <c r="B2500">
        <v>261872422.19617465</v>
      </c>
    </row>
    <row r="2501" spans="1:2" x14ac:dyDescent="0.25">
      <c r="A2501">
        <f ca="1">30056.9651159013*(((RANDBETWEEN(3800,4995))))</f>
        <v>139764887.7889412</v>
      </c>
      <c r="B2501">
        <v>263189358.98105419</v>
      </c>
    </row>
    <row r="2502" spans="1:2" x14ac:dyDescent="0.25">
      <c r="A2502">
        <f ca="1">29248.3633535991*(((RANDBETWEEN(3800,4995))))</f>
        <v>135010445.24021336</v>
      </c>
      <c r="B2502">
        <v>233155089.73778963</v>
      </c>
    </row>
    <row r="2503" spans="1:2" x14ac:dyDescent="0.25">
      <c r="A2503">
        <f ca="1">31378.7756887275*(((RANDBETWEEN(3800,4995))))</f>
        <v>154854258.0238702</v>
      </c>
      <c r="B2503">
        <v>248237708.81868297</v>
      </c>
    </row>
    <row r="2504" spans="1:2" x14ac:dyDescent="0.25">
      <c r="A2504">
        <f ca="1">39833.1138433746*(((RANDBETWEEN(3800,4995))))</f>
        <v>181360167.32888436</v>
      </c>
      <c r="B2504">
        <v>252551148.48527956</v>
      </c>
    </row>
    <row r="2505" spans="1:2" x14ac:dyDescent="0.25">
      <c r="A2505">
        <f ca="1">31383.4308183038*(((RANDBETWEEN(3800,4995))))</f>
        <v>149228213.54103461</v>
      </c>
      <c r="B2505">
        <v>215912403.51670137</v>
      </c>
    </row>
    <row r="2506" spans="1:2" x14ac:dyDescent="0.25">
      <c r="A2506">
        <f ca="1">31729.3727578028*(((RANDBETWEEN(3800,4995))))</f>
        <v>132311484.40003768</v>
      </c>
      <c r="B2506">
        <v>258628177.35141641</v>
      </c>
    </row>
    <row r="2507" spans="1:2" x14ac:dyDescent="0.25">
      <c r="A2507">
        <f ca="1">41072.2515172784*(((RANDBETWEEN(3800,4995))))</f>
        <v>166506907.65104669</v>
      </c>
      <c r="B2507">
        <v>209592565.25361285</v>
      </c>
    </row>
    <row r="2508" spans="1:2" x14ac:dyDescent="0.25">
      <c r="A2508">
        <f ca="1">33058.5886226711*(((RANDBETWEEN(3800,4995))))</f>
        <v>153755495.6840432</v>
      </c>
      <c r="B2508">
        <v>232976703.00685602</v>
      </c>
    </row>
    <row r="2509" spans="1:2" x14ac:dyDescent="0.25">
      <c r="A2509">
        <f ca="1">35228.7406546685*(((RANDBETWEEN(3800,4995))))</f>
        <v>137779604.70040846</v>
      </c>
      <c r="B2509">
        <v>261591524.12859756</v>
      </c>
    </row>
    <row r="2510" spans="1:2" x14ac:dyDescent="0.25">
      <c r="A2510">
        <f ca="1">31828.0071243828*(((RANDBETWEEN(3800,4995))))</f>
        <v>128521492.76825775</v>
      </c>
      <c r="B2510">
        <v>237478334.6918678</v>
      </c>
    </row>
    <row r="2511" spans="1:2" x14ac:dyDescent="0.25">
      <c r="A2511">
        <f ca="1">31730.1905654732*(((RANDBETWEEN(3800,4995))))</f>
        <v>150686674.99543217</v>
      </c>
      <c r="B2511">
        <v>261907803.12492475</v>
      </c>
    </row>
    <row r="2512" spans="1:2" x14ac:dyDescent="0.25">
      <c r="A2512">
        <f ca="1">39444.4815258602*(((RANDBETWEEN(3800,4995))))</f>
        <v>186099063.83900821</v>
      </c>
      <c r="B2512">
        <v>221729206.32438838</v>
      </c>
    </row>
    <row r="2513" spans="1:2" x14ac:dyDescent="0.25">
      <c r="A2513">
        <f ca="1">32010.3797195452*(((RANDBETWEEN(3800,4995))))</f>
        <v>151121002.65597293</v>
      </c>
      <c r="B2513">
        <v>252540724.06069621</v>
      </c>
    </row>
    <row r="2514" spans="1:2" x14ac:dyDescent="0.25">
      <c r="A2514">
        <f ca="1">33694.5449264893*(((RANDBETWEEN(3800,4995))))</f>
        <v>162171844.73119277</v>
      </c>
      <c r="B2514">
        <v>213288273.58568513</v>
      </c>
    </row>
    <row r="2515" spans="1:2" x14ac:dyDescent="0.25">
      <c r="A2515">
        <f ca="1">32454.7996071691*(((RANDBETWEEN(3800,4995))))</f>
        <v>161138080.04959437</v>
      </c>
      <c r="B2515">
        <v>242532379.66752562</v>
      </c>
    </row>
    <row r="2516" spans="1:2" x14ac:dyDescent="0.25">
      <c r="A2516">
        <f ca="1">31288.4337750142*(((RANDBETWEEN(3800,4995))))</f>
        <v>143113296.08691475</v>
      </c>
      <c r="B2516">
        <v>221094632.64966372</v>
      </c>
    </row>
    <row r="2517" spans="1:2" x14ac:dyDescent="0.25">
      <c r="A2517">
        <f ca="1">38701.9009392434*(((RANDBETWEEN(3800,4995))))</f>
        <v>159684043.27531838</v>
      </c>
      <c r="B2517">
        <v>207178161.34352055</v>
      </c>
    </row>
    <row r="2518" spans="1:2" x14ac:dyDescent="0.25">
      <c r="A2518">
        <f ca="1">32632.348423634*(((RANDBETWEEN(3800,4995))))</f>
        <v>134347378.46010098</v>
      </c>
      <c r="B2518">
        <v>225823182.13104659</v>
      </c>
    </row>
    <row r="2519" spans="1:2" x14ac:dyDescent="0.25">
      <c r="A2519">
        <f ca="1">31042.838463073*(((RANDBETWEEN(3800,4995))))</f>
        <v>140065287.14538527</v>
      </c>
      <c r="B2519">
        <v>242294515.74055651</v>
      </c>
    </row>
    <row r="2520" spans="1:2" x14ac:dyDescent="0.25">
      <c r="A2520">
        <f ca="1">35540.7403115299*(((RANDBETWEEN(3800,4995))))</f>
        <v>137080635.38157082</v>
      </c>
      <c r="B2520">
        <v>243189412.50087845</v>
      </c>
    </row>
    <row r="2521" spans="1:2" x14ac:dyDescent="0.25">
      <c r="A2521">
        <f ca="1">29594.0240525068*(((RANDBETWEEN(3800,4995))))</f>
        <v>137345865.62768421</v>
      </c>
      <c r="B2521">
        <v>235725654.3565146</v>
      </c>
    </row>
    <row r="2522" spans="1:2" x14ac:dyDescent="0.25">
      <c r="A2522">
        <f ca="1">29491.1011975121*(((RANDBETWEEN(3800,4995))))</f>
        <v>145833495.42169735</v>
      </c>
      <c r="B2522">
        <v>227993873.2647295</v>
      </c>
    </row>
    <row r="2523" spans="1:2" x14ac:dyDescent="0.25">
      <c r="A2523">
        <f ca="1">30925.3969029144*(((RANDBETWEEN(3800,4995))))</f>
        <v>123237706.65811405</v>
      </c>
      <c r="B2523">
        <v>215863320.0925186</v>
      </c>
    </row>
    <row r="2524" spans="1:2" x14ac:dyDescent="0.25">
      <c r="A2524">
        <f ca="1">28227.8542366593*(((RANDBETWEEN(3800,4995))))</f>
        <v>134223446.89531508</v>
      </c>
      <c r="B2524">
        <v>226724479.72751251</v>
      </c>
    </row>
    <row r="2525" spans="1:2" x14ac:dyDescent="0.25">
      <c r="A2525">
        <f ca="1">36566.3648017305*(((RANDBETWEEN(3800,4995))))</f>
        <v>162610624.27329543</v>
      </c>
      <c r="B2525">
        <v>221334778.25932792</v>
      </c>
    </row>
    <row r="2526" spans="1:2" x14ac:dyDescent="0.25">
      <c r="A2526">
        <f ca="1">33167.4594544474*(((RANDBETWEEN(3800,4995))))</f>
        <v>137412784.51977575</v>
      </c>
      <c r="B2526">
        <v>242463356.40136492</v>
      </c>
    </row>
    <row r="2527" spans="1:2" x14ac:dyDescent="0.25">
      <c r="A2527">
        <f ca="1">32488.1903268652*(((RANDBETWEEN(3800,4995))))</f>
        <v>160426683.83406049</v>
      </c>
      <c r="B2527">
        <v>244775135.6779893</v>
      </c>
    </row>
    <row r="2528" spans="1:2" x14ac:dyDescent="0.25">
      <c r="A2528">
        <f ca="1">36354.7047886229*(((RANDBETWEEN(3800,4995))))</f>
        <v>148218131.42321551</v>
      </c>
      <c r="B2528">
        <v>235412787.1968759</v>
      </c>
    </row>
    <row r="2529" spans="1:2" x14ac:dyDescent="0.25">
      <c r="A2529">
        <f ca="1">34278.6324689663*(((RANDBETWEEN(3800,4995))))</f>
        <v>140096770.90066519</v>
      </c>
      <c r="B2529">
        <v>217688050.1660721</v>
      </c>
    </row>
    <row r="2530" spans="1:2" x14ac:dyDescent="0.25">
      <c r="A2530">
        <f ca="1">38420.0238553321*(((RANDBETWEEN(3800,4995))))</f>
        <v>164437702.10082152</v>
      </c>
      <c r="B2530">
        <v>265586539.90473211</v>
      </c>
    </row>
    <row r="2531" spans="1:2" x14ac:dyDescent="0.25">
      <c r="A2531">
        <f ca="1">40758.2281254197*(((RANDBETWEEN(3800,4995))))</f>
        <v>185979794.93629026</v>
      </c>
      <c r="B2531">
        <v>219698297.21270919</v>
      </c>
    </row>
    <row r="2532" spans="1:2" x14ac:dyDescent="0.25">
      <c r="A2532">
        <f ca="1">32035.8253699809*(((RANDBETWEEN(3800,4995))))</f>
        <v>153099209.44313875</v>
      </c>
      <c r="B2532">
        <v>245395524.0297094</v>
      </c>
    </row>
    <row r="2533" spans="1:2" x14ac:dyDescent="0.25">
      <c r="A2533">
        <f ca="1">39331.1768928186*(((RANDBETWEEN(3800,4995))))</f>
        <v>180766088.99939445</v>
      </c>
      <c r="B2533">
        <v>210909927.31566155</v>
      </c>
    </row>
    <row r="2534" spans="1:2" x14ac:dyDescent="0.25">
      <c r="A2534">
        <f ca="1">29758.7466634497*(((RANDBETWEEN(3800,4995))))</f>
        <v>135818919.77198446</v>
      </c>
      <c r="B2534">
        <v>229578705.51897189</v>
      </c>
    </row>
    <row r="2535" spans="1:2" x14ac:dyDescent="0.25">
      <c r="A2535">
        <f ca="1">35093.3233986067*(((RANDBETWEEN(3800,4995))))</f>
        <v>161710034.22077966</v>
      </c>
      <c r="B2535">
        <v>236576063.87040237</v>
      </c>
    </row>
    <row r="2536" spans="1:2" x14ac:dyDescent="0.25">
      <c r="A2536">
        <f ca="1">28191.7989908019*(((RANDBETWEEN(3800,4995))))</f>
        <v>119674186.7159542</v>
      </c>
      <c r="B2536">
        <v>221972883.69782507</v>
      </c>
    </row>
    <row r="2537" spans="1:2" x14ac:dyDescent="0.25">
      <c r="A2537">
        <f ca="1">32688.4639505458*(((RANDBETWEEN(3800,4995))))</f>
        <v>162298223.51446012</v>
      </c>
      <c r="B2537">
        <v>232362807.7675558</v>
      </c>
    </row>
    <row r="2538" spans="1:2" x14ac:dyDescent="0.25">
      <c r="A2538">
        <f ca="1">39786.2318011008*(((RANDBETWEEN(3800,4995))))</f>
        <v>164635427.19295496</v>
      </c>
      <c r="B2538">
        <v>213385529.96520704</v>
      </c>
    </row>
    <row r="2539" spans="1:2" x14ac:dyDescent="0.25">
      <c r="A2539">
        <f ca="1">30693.1466844355*(((RANDBETWEEN(3800,4995))))</f>
        <v>123724074.2849597</v>
      </c>
      <c r="B2539">
        <v>220196827.88520163</v>
      </c>
    </row>
    <row r="2540" spans="1:2" x14ac:dyDescent="0.25">
      <c r="A2540">
        <f ca="1">30960.4022944837*(((RANDBETWEEN(3800,4995))))</f>
        <v>129909848.02765378</v>
      </c>
      <c r="B2540">
        <v>215409908.04716682</v>
      </c>
    </row>
    <row r="2541" spans="1:2" x14ac:dyDescent="0.25">
      <c r="A2541">
        <f ca="1">33383.4872769548*(((RANDBETWEEN(3800,4995))))</f>
        <v>137373050.14466906</v>
      </c>
      <c r="B2541">
        <v>227245571.06672856</v>
      </c>
    </row>
    <row r="2542" spans="1:2" x14ac:dyDescent="0.25">
      <c r="A2542">
        <f ca="1">29829.0891710635*(((RANDBETWEEN(3800,4995))))</f>
        <v>117675756.77984539</v>
      </c>
      <c r="B2542">
        <v>215384178.37436908</v>
      </c>
    </row>
    <row r="2543" spans="1:2" x14ac:dyDescent="0.25">
      <c r="A2543">
        <f ca="1">32269.1138148227*(((RANDBETWEEN(3800,4995))))</f>
        <v>134562204.60781053</v>
      </c>
      <c r="B2543">
        <v>251388024.21415919</v>
      </c>
    </row>
    <row r="2544" spans="1:2" x14ac:dyDescent="0.25">
      <c r="A2544">
        <f ca="1">35381.0266115074*(((RANDBETWEEN(3800,4995))))</f>
        <v>154685848.34551018</v>
      </c>
      <c r="B2544">
        <v>211478823.521451</v>
      </c>
    </row>
    <row r="2545" spans="1:2" x14ac:dyDescent="0.25">
      <c r="A2545">
        <f ca="1">31836.1611778687*(((RANDBETWEEN(3800,4995))))</f>
        <v>139951764.53791064</v>
      </c>
      <c r="B2545">
        <v>236235326.89256632</v>
      </c>
    </row>
    <row r="2546" spans="1:2" x14ac:dyDescent="0.25">
      <c r="A2546">
        <f ca="1">31083.0669354332*(((RANDBETWEEN(3800,4995))))</f>
        <v>148545976.88443515</v>
      </c>
      <c r="B2546">
        <v>266740429.57491097</v>
      </c>
    </row>
    <row r="2547" spans="1:2" x14ac:dyDescent="0.25">
      <c r="A2547">
        <f ca="1">30448.8853430792*(((RANDBETWEEN(3800,4995))))</f>
        <v>116558333.09330711</v>
      </c>
      <c r="B2547">
        <v>236115074.14722022</v>
      </c>
    </row>
    <row r="2548" spans="1:2" x14ac:dyDescent="0.25">
      <c r="A2548">
        <f ca="1">33471.458960007*(((RANDBETWEEN(3800,4995))))</f>
        <v>136429666.72098839</v>
      </c>
      <c r="B2548">
        <v>230419065.93939474</v>
      </c>
    </row>
    <row r="2549" spans="1:2" x14ac:dyDescent="0.25">
      <c r="A2549">
        <f ca="1">28715.8118700861*(((RANDBETWEEN(3800,4995))))</f>
        <v>142660153.37058794</v>
      </c>
      <c r="B2549">
        <v>205961771.03707179</v>
      </c>
    </row>
    <row r="2550" spans="1:2" x14ac:dyDescent="0.25">
      <c r="A2550">
        <f ca="1">42095.679979088*(((RANDBETWEEN(3800,4995))))</f>
        <v>210099538.77562818</v>
      </c>
      <c r="B2550">
        <v>234829057.35078585</v>
      </c>
    </row>
    <row r="2551" spans="1:2" x14ac:dyDescent="0.25">
      <c r="A2551">
        <f ca="1">34118.3896392906*(((RANDBETWEEN(3800,4995))))</f>
        <v>147084377.73498175</v>
      </c>
      <c r="B2551">
        <v>252917408.32031545</v>
      </c>
    </row>
    <row r="2552" spans="1:2" x14ac:dyDescent="0.25">
      <c r="A2552">
        <f ca="1">31582.7404335654*(((RANDBETWEEN(3800,4995))))</f>
        <v>131573696.64623331</v>
      </c>
      <c r="B2552">
        <v>208698177.44659951</v>
      </c>
    </row>
    <row r="2553" spans="1:2" x14ac:dyDescent="0.25">
      <c r="A2553">
        <f ca="1">32769.3362017122*(((RANDBETWEEN(3800,4995))))</f>
        <v>146544471.49405718</v>
      </c>
      <c r="B2553">
        <v>230647584.1278322</v>
      </c>
    </row>
    <row r="2554" spans="1:2" x14ac:dyDescent="0.25">
      <c r="A2554">
        <f ca="1">31795.8606343842*(((RANDBETWEEN(3800,4995))))</f>
        <v>121237616.59890695</v>
      </c>
      <c r="B2554">
        <v>260497183.36689681</v>
      </c>
    </row>
    <row r="2555" spans="1:2" x14ac:dyDescent="0.25">
      <c r="A2555">
        <f ca="1">31315.0757002423*(((RANDBETWEEN(3800,4995))))</f>
        <v>149216335.71165454</v>
      </c>
      <c r="B2555">
        <v>247697900.36302447</v>
      </c>
    </row>
    <row r="2556" spans="1:2" x14ac:dyDescent="0.25">
      <c r="A2556">
        <f ca="1">29333.332567749*(((RANDBETWEEN(3800,4995))))</f>
        <v>136663996.43314281</v>
      </c>
      <c r="B2556">
        <v>224837539.61826426</v>
      </c>
    </row>
    <row r="2557" spans="1:2" x14ac:dyDescent="0.25">
      <c r="A2557">
        <f ca="1">35743.1308407844*(((RANDBETWEEN(3800,4995))))</f>
        <v>169815614.62456647</v>
      </c>
      <c r="B2557">
        <v>224506287.20287654</v>
      </c>
    </row>
    <row r="2558" spans="1:2" x14ac:dyDescent="0.25">
      <c r="A2558">
        <f ca="1">37716.0356628269*(((RANDBETWEEN(3800,4995))))</f>
        <v>169873024.62537241</v>
      </c>
      <c r="B2558">
        <v>210139905.56388533</v>
      </c>
    </row>
    <row r="2559" spans="1:2" x14ac:dyDescent="0.25">
      <c r="A2559">
        <f ca="1">31827.7000426448*(((RANDBETWEEN(3800,4995))))</f>
        <v>137941251.98482272</v>
      </c>
      <c r="B2559">
        <v>234362949.18920821</v>
      </c>
    </row>
    <row r="2560" spans="1:2" x14ac:dyDescent="0.25">
      <c r="A2560">
        <f ca="1">39733.9536733643*(((RANDBETWEEN(3800,4995))))</f>
        <v>187027719.94052571</v>
      </c>
      <c r="B2560">
        <v>211312642.38726661</v>
      </c>
    </row>
    <row r="2561" spans="1:2" x14ac:dyDescent="0.25">
      <c r="A2561">
        <f ca="1">28885.3692227099*(((RANDBETWEEN(3800,4995))))</f>
        <v>125997980.5494604</v>
      </c>
      <c r="B2561">
        <v>264885191.79194075</v>
      </c>
    </row>
    <row r="2562" spans="1:2" x14ac:dyDescent="0.25">
      <c r="A2562">
        <f ca="1">39174.056167989*(((RANDBETWEEN(3800,4995))))</f>
        <v>154776695.91972449</v>
      </c>
      <c r="B2562">
        <v>243705504.37011263</v>
      </c>
    </row>
    <row r="2563" spans="1:2" x14ac:dyDescent="0.25">
      <c r="A2563">
        <f ca="1">37141.776075496*(((RANDBETWEEN(3800,4995))))</f>
        <v>155141198.66734686</v>
      </c>
      <c r="B2563">
        <v>242052814.43295744</v>
      </c>
    </row>
    <row r="2564" spans="1:2" x14ac:dyDescent="0.25">
      <c r="A2564">
        <f ca="1">40323.9761896676*(((RANDBETWEEN(3800,4995))))</f>
        <v>156618323.52066895</v>
      </c>
      <c r="B2564">
        <v>209245809.96740267</v>
      </c>
    </row>
    <row r="2565" spans="1:2" x14ac:dyDescent="0.25">
      <c r="A2565">
        <f ca="1">39817.8075233261*(((RANDBETWEEN(3800,4995))))</f>
        <v>169305317.5891825</v>
      </c>
      <c r="B2565">
        <v>239033741.87705082</v>
      </c>
    </row>
    <row r="2566" spans="1:2" x14ac:dyDescent="0.25">
      <c r="A2566">
        <f ca="1">36599.8934501201*(((RANDBETWEEN(3800,4995))))</f>
        <v>160856531.7132777</v>
      </c>
      <c r="B2566">
        <v>257940892.7458466</v>
      </c>
    </row>
    <row r="2567" spans="1:2" x14ac:dyDescent="0.25">
      <c r="A2567">
        <f ca="1">31352.4336005976*(((RANDBETWEEN(3800,4995))))</f>
        <v>134407882.84576172</v>
      </c>
      <c r="B2567">
        <v>228485925.53387418</v>
      </c>
    </row>
    <row r="2568" spans="1:2" x14ac:dyDescent="0.25">
      <c r="A2568">
        <f ca="1">40641.6023495347*(((RANDBETWEEN(3800,4995))))</f>
        <v>164517206.3109166</v>
      </c>
      <c r="B2568">
        <v>246904084.34149212</v>
      </c>
    </row>
    <row r="2569" spans="1:2" x14ac:dyDescent="0.25">
      <c r="A2569">
        <f ca="1">30475.9036501435*(((RANDBETWEEN(3800,4995))))</f>
        <v>125134060.38748921</v>
      </c>
      <c r="B2569">
        <v>242998531.41749126</v>
      </c>
    </row>
    <row r="2570" spans="1:2" x14ac:dyDescent="0.25">
      <c r="A2570">
        <f ca="1">34147.9909237213*(((RANDBETWEEN(3800,4995))))</f>
        <v>168656927.17225939</v>
      </c>
      <c r="B2570">
        <v>222355365.55449784</v>
      </c>
    </row>
    <row r="2571" spans="1:2" x14ac:dyDescent="0.25">
      <c r="A2571">
        <f ca="1">31313.0999537447*(((RANDBETWEEN(3800,4995))))</f>
        <v>127632195.41146328</v>
      </c>
      <c r="B2571">
        <v>261138337.68342084</v>
      </c>
    </row>
    <row r="2572" spans="1:2" x14ac:dyDescent="0.25">
      <c r="A2572">
        <f ca="1">34089.8077464576*(((RANDBETWEEN(3800,4995))))</f>
        <v>153915481.97525626</v>
      </c>
      <c r="B2572">
        <v>220241150.37840438</v>
      </c>
    </row>
    <row r="2573" spans="1:2" x14ac:dyDescent="0.25">
      <c r="A2573">
        <f ca="1">32738.2428640851*(((RANDBETWEEN(3800,4995))))</f>
        <v>139923250.00109965</v>
      </c>
      <c r="B2573">
        <v>260395511.54450363</v>
      </c>
    </row>
    <row r="2574" spans="1:2" x14ac:dyDescent="0.25">
      <c r="A2574">
        <f ca="1">32690.6021408585*(((RANDBETWEEN(3800,4995))))</f>
        <v>131383530.00411034</v>
      </c>
      <c r="B2574">
        <v>224904951.58902624</v>
      </c>
    </row>
    <row r="2575" spans="1:2" x14ac:dyDescent="0.25">
      <c r="A2575">
        <f ca="1">36301.0736743517*(((RANDBETWEEN(3800,4995))))</f>
        <v>179218400.73027429</v>
      </c>
      <c r="B2575">
        <v>229289059.19366008</v>
      </c>
    </row>
    <row r="2576" spans="1:2" x14ac:dyDescent="0.25">
      <c r="A2576">
        <f ca="1">33427.8226065853*(((RANDBETWEEN(3800,4995))))</f>
        <v>136184949.29922849</v>
      </c>
      <c r="B2576">
        <v>226102840.90781766</v>
      </c>
    </row>
    <row r="2577" spans="1:2" x14ac:dyDescent="0.25">
      <c r="A2577">
        <f ca="1">41140.7888391813*(((RANDBETWEEN(3800,4995))))</f>
        <v>201754428.46734485</v>
      </c>
      <c r="B2577">
        <v>248737431.76847455</v>
      </c>
    </row>
    <row r="2578" spans="1:2" x14ac:dyDescent="0.25">
      <c r="A2578">
        <f ca="1">41232.905680719*(((RANDBETWEEN(3800,4995))))</f>
        <v>191568079.79262033</v>
      </c>
      <c r="B2578">
        <v>246173835.53982878</v>
      </c>
    </row>
    <row r="2579" spans="1:2" x14ac:dyDescent="0.25">
      <c r="A2579">
        <f ca="1">32280.217038204*(((RANDBETWEEN(3800,4995))))</f>
        <v>157043255.89086252</v>
      </c>
      <c r="B2579">
        <v>246697398.70431739</v>
      </c>
    </row>
    <row r="2580" spans="1:2" x14ac:dyDescent="0.25">
      <c r="A2580">
        <f ca="1">39915.9277945813*(((RANDBETWEEN(3800,4995))))</f>
        <v>181218312.18739897</v>
      </c>
      <c r="B2580">
        <v>244174936.19381776</v>
      </c>
    </row>
    <row r="2581" spans="1:2" x14ac:dyDescent="0.25">
      <c r="A2581">
        <f ca="1">36074.500896351*(((RANDBETWEEN(3800,4995))))</f>
        <v>150827488.2476435</v>
      </c>
      <c r="B2581">
        <v>207389602.29626068</v>
      </c>
    </row>
    <row r="2582" spans="1:2" x14ac:dyDescent="0.25">
      <c r="A2582">
        <f ca="1">31885.7682732563*(((RANDBETWEEN(3800,4995))))</f>
        <v>137555204.33082774</v>
      </c>
      <c r="B2582">
        <v>221190852.82149965</v>
      </c>
    </row>
    <row r="2583" spans="1:2" x14ac:dyDescent="0.25">
      <c r="A2583">
        <f ca="1">39537.1604913616*(((RANDBETWEEN(3800,4995))))</f>
        <v>160244111.47148865</v>
      </c>
      <c r="B2583">
        <v>252490756.54820898</v>
      </c>
    </row>
    <row r="2584" spans="1:2" x14ac:dyDescent="0.25">
      <c r="A2584">
        <f ca="1">27901.6823883423*(((RANDBETWEEN(3800,4995))))</f>
        <v>127594393.56188922</v>
      </c>
      <c r="B2584">
        <v>257313338.75045118</v>
      </c>
    </row>
    <row r="2585" spans="1:2" x14ac:dyDescent="0.25">
      <c r="A2585">
        <f ca="1">41533.7334019363*(((RANDBETWEEN(3800,4995))))</f>
        <v>169374564.81309637</v>
      </c>
      <c r="B2585">
        <v>263073902.20963573</v>
      </c>
    </row>
    <row r="2586" spans="1:2" x14ac:dyDescent="0.25">
      <c r="A2586">
        <f ca="1">32372.8162830683*(((RANDBETWEEN(3800,4995))))</f>
        <v>135771591.49118829</v>
      </c>
      <c r="B2586">
        <v>207996227.39794225</v>
      </c>
    </row>
    <row r="2587" spans="1:2" x14ac:dyDescent="0.25">
      <c r="A2587">
        <f ca="1">32132.6263635976*(((RANDBETWEEN(3800,4995))))</f>
        <v>134860632.84801912</v>
      </c>
      <c r="B2587">
        <v>245321112.84376106</v>
      </c>
    </row>
    <row r="2588" spans="1:2" x14ac:dyDescent="0.25">
      <c r="A2588">
        <f ca="1">38721.8573715102*(((RANDBETWEEN(3800,4995))))</f>
        <v>169214516.7134997</v>
      </c>
      <c r="B2588">
        <v>236267649.93012109</v>
      </c>
    </row>
    <row r="2589" spans="1:2" x14ac:dyDescent="0.25">
      <c r="A2589">
        <f ca="1">30501.9883006621*(((RANDBETWEEN(3800,4995))))</f>
        <v>136435393.66886166</v>
      </c>
      <c r="B2589">
        <v>228173891.94307518</v>
      </c>
    </row>
    <row r="2590" spans="1:2" x14ac:dyDescent="0.25">
      <c r="A2590">
        <f ca="1">35996.0728645963*(((RANDBETWEEN(3800,4995))))</f>
        <v>156402936.5966709</v>
      </c>
      <c r="B2590">
        <v>248205145.54488221</v>
      </c>
    </row>
    <row r="2591" spans="1:2" x14ac:dyDescent="0.25">
      <c r="A2591">
        <f ca="1">32251.5711561171*(((RANDBETWEEN(3800,4995))))</f>
        <v>149389277.59513441</v>
      </c>
      <c r="B2591">
        <v>235861730.28667241</v>
      </c>
    </row>
    <row r="2592" spans="1:2" x14ac:dyDescent="0.25">
      <c r="A2592">
        <f ca="1">33087.7045697091*(((RANDBETWEEN(3800,4995))))</f>
        <v>152170353.31609201</v>
      </c>
      <c r="B2592">
        <v>243011037.72236621</v>
      </c>
    </row>
    <row r="2593" spans="1:2" x14ac:dyDescent="0.25">
      <c r="A2593">
        <f ca="1">30998.4675359418*(((RANDBETWEEN(3800,4995))))</f>
        <v>154124380.58870259</v>
      </c>
      <c r="B2593">
        <v>238205879.51924938</v>
      </c>
    </row>
    <row r="2594" spans="1:2" x14ac:dyDescent="0.25">
      <c r="A2594">
        <f ca="1">40276.2020220575*(((RANDBETWEEN(3800,4995))))</f>
        <v>185874672.33179539</v>
      </c>
      <c r="B2594">
        <v>241805244.63116375</v>
      </c>
    </row>
    <row r="2595" spans="1:2" x14ac:dyDescent="0.25">
      <c r="A2595">
        <f ca="1">34251.9344578085*(((RANDBETWEEN(3800,4995))))</f>
        <v>169101800.41820064</v>
      </c>
      <c r="B2595">
        <v>248425260.4379845</v>
      </c>
    </row>
    <row r="2596" spans="1:2" x14ac:dyDescent="0.25">
      <c r="A2596">
        <f ca="1">31785.9173135696*(((RANDBETWEEN(3800,4995))))</f>
        <v>135376221.83849275</v>
      </c>
      <c r="B2596">
        <v>220874169.0437057</v>
      </c>
    </row>
    <row r="2597" spans="1:2" x14ac:dyDescent="0.25">
      <c r="A2597">
        <f ca="1">34455.5462410366*(((RANDBETWEEN(3800,4995))))</f>
        <v>150570737.07333004</v>
      </c>
      <c r="B2597">
        <v>219053139.77354625</v>
      </c>
    </row>
    <row r="2598" spans="1:2" x14ac:dyDescent="0.25">
      <c r="A2598">
        <f ca="1">32325.659649555*(((RANDBETWEEN(3800,4995))))</f>
        <v>148342452.1318078</v>
      </c>
      <c r="B2598">
        <v>262386622.62655461</v>
      </c>
    </row>
    <row r="2599" spans="1:2" x14ac:dyDescent="0.25">
      <c r="A2599">
        <f ca="1">29802.3366093807*(((RANDBETWEEN(3800,4995))))</f>
        <v>122070370.75202347</v>
      </c>
      <c r="B2599">
        <v>209374867.96940738</v>
      </c>
    </row>
    <row r="2600" spans="1:2" x14ac:dyDescent="0.25">
      <c r="A2600">
        <f ca="1">33776.0801912178*(((RANDBETWEEN(3800,4995))))</f>
        <v>150202228.61034548</v>
      </c>
      <c r="B2600">
        <v>239178281.84910178</v>
      </c>
    </row>
    <row r="2601" spans="1:2" x14ac:dyDescent="0.25">
      <c r="A2601">
        <f ca="1">32679.6452098342*(((RANDBETWEEN(3800,4995))))</f>
        <v>147385199.89635226</v>
      </c>
      <c r="B2601">
        <v>226040501.22697499</v>
      </c>
    </row>
    <row r="2602" spans="1:2" x14ac:dyDescent="0.25">
      <c r="A2602">
        <f ca="1">30187.8217339592*(((RANDBETWEEN(3800,4995))))</f>
        <v>140584685.81504792</v>
      </c>
      <c r="B2602">
        <v>232205675.70788997</v>
      </c>
    </row>
    <row r="2603" spans="1:2" x14ac:dyDescent="0.25">
      <c r="A2603">
        <f ca="1">41049.8418675339*(((RANDBETWEEN(3800,4995))))</f>
        <v>157220894.35265481</v>
      </c>
      <c r="B2603">
        <v>229194633.4763912</v>
      </c>
    </row>
    <row r="2604" spans="1:2" x14ac:dyDescent="0.25">
      <c r="A2604">
        <f ca="1">36129.4558237415*(((RANDBETWEEN(3800,4995))))</f>
        <v>179274359.79740545</v>
      </c>
      <c r="B2604">
        <v>251997774.71371439</v>
      </c>
    </row>
    <row r="2605" spans="1:2" x14ac:dyDescent="0.25">
      <c r="A2605">
        <f ca="1">38753.341157683*(((RANDBETWEEN(3800,4995))))</f>
        <v>176986509.06713808</v>
      </c>
      <c r="B2605">
        <v>247136638.47076797</v>
      </c>
    </row>
    <row r="2606" spans="1:2" x14ac:dyDescent="0.25">
      <c r="A2606">
        <f ca="1">37270.3724294311*(((RANDBETWEEN(3800,4995))))</f>
        <v>154336612.23027405</v>
      </c>
      <c r="B2606">
        <v>213296017.2907052</v>
      </c>
    </row>
    <row r="2607" spans="1:2" x14ac:dyDescent="0.25">
      <c r="A2607">
        <f ca="1">36308.1029283927*(((RANDBETWEEN(3800,4995))))</f>
        <v>148717989.59469649</v>
      </c>
      <c r="B2607">
        <v>207641331.8915903</v>
      </c>
    </row>
    <row r="2608" spans="1:2" x14ac:dyDescent="0.25">
      <c r="A2608">
        <f ca="1">29976.2901158899*(((RANDBETWEEN(3800,4995))))</f>
        <v>128538332.01693605</v>
      </c>
      <c r="B2608">
        <v>249830703.25261375</v>
      </c>
    </row>
    <row r="2609" spans="1:2" x14ac:dyDescent="0.25">
      <c r="A2609">
        <f ca="1">37246.2542150848*(((RANDBETWEEN(3800,4995))))</f>
        <v>149320233.14827499</v>
      </c>
      <c r="B2609">
        <v>240220532.82533669</v>
      </c>
    </row>
    <row r="2610" spans="1:2" x14ac:dyDescent="0.25">
      <c r="A2610">
        <f ca="1">34683.4712575508*(((RANDBETWEEN(3800,4995))))</f>
        <v>157671060.33682585</v>
      </c>
      <c r="B2610">
        <v>219733918.92948791</v>
      </c>
    </row>
    <row r="2611" spans="1:2" x14ac:dyDescent="0.25">
      <c r="A2611">
        <f ca="1">29517.8098264304*(((RANDBETWEEN(3800,4995))))</f>
        <v>120107968.18374547</v>
      </c>
      <c r="B2611">
        <v>237048764.27713779</v>
      </c>
    </row>
    <row r="2612" spans="1:2" x14ac:dyDescent="0.25">
      <c r="A2612">
        <f ca="1">37529.6041615225*(((RANDBETWEEN(3800,4995))))</f>
        <v>156836215.79100233</v>
      </c>
      <c r="B2612">
        <v>227678282.57697833</v>
      </c>
    </row>
    <row r="2613" spans="1:2" x14ac:dyDescent="0.25">
      <c r="A2613">
        <f ca="1">30094.5811584791*(((RANDBETWEEN(3800,4995))))</f>
        <v>121642297.04257266</v>
      </c>
      <c r="B2613">
        <v>204407984.74297512</v>
      </c>
    </row>
    <row r="2614" spans="1:2" x14ac:dyDescent="0.25">
      <c r="A2614">
        <f ca="1">36888.372285644*(((RANDBETWEEN(3800,4995))))</f>
        <v>172231810.20167166</v>
      </c>
      <c r="B2614">
        <v>213015431.48051304</v>
      </c>
    </row>
    <row r="2615" spans="1:2" x14ac:dyDescent="0.25">
      <c r="A2615">
        <f ca="1">37178.1356498194*(((RANDBETWEEN(3800,4995))))</f>
        <v>184589443.50135323</v>
      </c>
      <c r="B2615">
        <v>219914443.46734279</v>
      </c>
    </row>
    <row r="2616" spans="1:2" x14ac:dyDescent="0.25">
      <c r="A2616">
        <f ca="1">31139.5466614812*(((RANDBETWEEN(3800,4995))))</f>
        <v>134740818.40422916</v>
      </c>
      <c r="B2616">
        <v>256755988.78703359</v>
      </c>
    </row>
    <row r="2617" spans="1:2" x14ac:dyDescent="0.25">
      <c r="A2617">
        <f ca="1">40833.7898142586*(((RANDBETWEEN(3800,4995))))</f>
        <v>189427950.94834569</v>
      </c>
      <c r="B2617">
        <v>241125153.22307476</v>
      </c>
    </row>
    <row r="2618" spans="1:2" x14ac:dyDescent="0.25">
      <c r="A2618">
        <f ca="1">36668.9638769745*(((RANDBETWEEN(3800,4995))))</f>
        <v>154119655.17492399</v>
      </c>
      <c r="B2618">
        <v>267660054.42229158</v>
      </c>
    </row>
    <row r="2619" spans="1:2" x14ac:dyDescent="0.25">
      <c r="A2619">
        <f ca="1">29945.4345644445*(((RANDBETWEEN(3800,4995))))</f>
        <v>138527580.29512039</v>
      </c>
      <c r="B2619">
        <v>227737214.38253921</v>
      </c>
    </row>
    <row r="2620" spans="1:2" x14ac:dyDescent="0.25">
      <c r="A2620">
        <f ca="1">38824.5292300491*(((RANDBETWEEN(3800,4995))))</f>
        <v>163800688.82157731</v>
      </c>
      <c r="B2620">
        <v>260639250.97343874</v>
      </c>
    </row>
    <row r="2621" spans="1:2" x14ac:dyDescent="0.25">
      <c r="A2621">
        <f ca="1">31768.6222046607*(((RANDBETWEEN(3800,4995))))</f>
        <v>144864917.25325289</v>
      </c>
      <c r="B2621">
        <v>233257277.94158316</v>
      </c>
    </row>
    <row r="2622" spans="1:2" x14ac:dyDescent="0.25">
      <c r="A2622">
        <f ca="1">34600.736723836*(((RANDBETWEEN(3800,4995))))</f>
        <v>139198763.83999228</v>
      </c>
      <c r="B2622">
        <v>262673236.61305973</v>
      </c>
    </row>
    <row r="2623" spans="1:2" x14ac:dyDescent="0.25">
      <c r="A2623">
        <f ca="1">37587.5861243548*(((RANDBETWEEN(3800,4995))))</f>
        <v>161889733.43759617</v>
      </c>
      <c r="B2623">
        <v>228913795.63420033</v>
      </c>
    </row>
    <row r="2624" spans="1:2" x14ac:dyDescent="0.25">
      <c r="A2624">
        <f ca="1">38344.7950815539*(((RANDBETWEEN(3800,4995))))</f>
        <v>176769505.32596338</v>
      </c>
      <c r="B2624">
        <v>211653729.52333742</v>
      </c>
    </row>
    <row r="2625" spans="1:2" x14ac:dyDescent="0.25">
      <c r="A2625">
        <f ca="1">31099.687368857*(((RANDBETWEEN(3800,4995))))</f>
        <v>127104422.27651876</v>
      </c>
      <c r="B2625">
        <v>206209480.99809149</v>
      </c>
    </row>
    <row r="2626" spans="1:2" x14ac:dyDescent="0.25">
      <c r="A2626">
        <f ca="1">32761.0675908666*(((RANDBETWEEN(3800,4995))))</f>
        <v>142477882.95267868</v>
      </c>
      <c r="B2626">
        <v>227569298.94869506</v>
      </c>
    </row>
    <row r="2627" spans="1:2" x14ac:dyDescent="0.25">
      <c r="A2627">
        <f ca="1">40191.1741920011*(((RANDBETWEEN(3800,4995))))</f>
        <v>198222871.11494958</v>
      </c>
      <c r="B2627">
        <v>226248891.95220765</v>
      </c>
    </row>
    <row r="2628" spans="1:2" x14ac:dyDescent="0.25">
      <c r="A2628">
        <f ca="1">39132.1813158566*(((RANDBETWEEN(3800,4995))))</f>
        <v>157624426.34027052</v>
      </c>
      <c r="B2628">
        <v>245444366.22998965</v>
      </c>
    </row>
    <row r="2629" spans="1:2" x14ac:dyDescent="0.25">
      <c r="A2629">
        <f ca="1">30787.2348127134*(((RANDBETWEEN(3800,4995))))</f>
        <v>140051131.16303331</v>
      </c>
      <c r="B2629">
        <v>255981503.00351757</v>
      </c>
    </row>
    <row r="2630" spans="1:2" x14ac:dyDescent="0.25">
      <c r="A2630">
        <f ca="1">38515.9342862676*(((RANDBETWEEN(3800,4995))))</f>
        <v>174246086.71107456</v>
      </c>
      <c r="B2630">
        <v>226535172.08954757</v>
      </c>
    </row>
    <row r="2631" spans="1:2" x14ac:dyDescent="0.25">
      <c r="A2631">
        <f ca="1">40178.8366878565*(((RANDBETWEEN(3800,4995))))</f>
        <v>166340383.88772601</v>
      </c>
      <c r="B2631">
        <v>224089876.41433689</v>
      </c>
    </row>
    <row r="2632" spans="1:2" x14ac:dyDescent="0.25">
      <c r="A2632">
        <f ca="1">27366.0888727084*(((RANDBETWEEN(3800,4995))))</f>
        <v>112200964.37810427</v>
      </c>
      <c r="B2632">
        <v>263191036.09192565</v>
      </c>
    </row>
    <row r="2633" spans="1:2" x14ac:dyDescent="0.25">
      <c r="A2633">
        <f ca="1">35300.2474770953*(((RANDBETWEEN(3800,4995))))</f>
        <v>149390647.32306713</v>
      </c>
      <c r="B2633">
        <v>214012960.637503</v>
      </c>
    </row>
    <row r="2634" spans="1:2" x14ac:dyDescent="0.25">
      <c r="A2634">
        <f ca="1">31250.6543046211*(((RANDBETWEEN(3800,4995))))</f>
        <v>124377604.13239184</v>
      </c>
      <c r="B2634">
        <v>204525077.84396175</v>
      </c>
    </row>
    <row r="2635" spans="1:2" x14ac:dyDescent="0.25">
      <c r="A2635">
        <f ca="1">36155.7628316858*(((RANDBETWEEN(3800,4995))))</f>
        <v>175717007.36199287</v>
      </c>
      <c r="B2635">
        <v>233378262.92127854</v>
      </c>
    </row>
    <row r="2636" spans="1:2" x14ac:dyDescent="0.25">
      <c r="A2636">
        <f ca="1">40534.3254778743*(((RANDBETWEEN(3800,4995))))</f>
        <v>175310957.6918062</v>
      </c>
      <c r="B2636">
        <v>229947413.11363527</v>
      </c>
    </row>
    <row r="2637" spans="1:2" x14ac:dyDescent="0.25">
      <c r="A2637">
        <f ca="1">30978.6891547808*(((RANDBETWEEN(3800,4995))))</f>
        <v>121157653.28434789</v>
      </c>
      <c r="B2637">
        <v>242261948.60614765</v>
      </c>
    </row>
    <row r="2638" spans="1:2" x14ac:dyDescent="0.25">
      <c r="A2638">
        <f ca="1">31290.6552707941*(((RANDBETWEEN(3800,4995))))</f>
        <v>124286482.73559435</v>
      </c>
      <c r="B2638">
        <v>227753520.37112364</v>
      </c>
    </row>
    <row r="2639" spans="1:2" x14ac:dyDescent="0.25">
      <c r="A2639">
        <f ca="1">31207.5598981961*(((RANDBETWEEN(3800,4995))))</f>
        <v>125766466.38973044</v>
      </c>
      <c r="B2639">
        <v>235672981.58676356</v>
      </c>
    </row>
    <row r="2640" spans="1:2" x14ac:dyDescent="0.25">
      <c r="A2640">
        <f ca="1">35629.6431406235*(((RANDBETWEEN(3800,4995))))</f>
        <v>142910498.63704079</v>
      </c>
      <c r="B2640">
        <v>213051767.45897681</v>
      </c>
    </row>
    <row r="2641" spans="1:2" x14ac:dyDescent="0.25">
      <c r="A2641">
        <f ca="1">40506.9183851035*(((RANDBETWEEN(3800,4995))))</f>
        <v>189329336.53197357</v>
      </c>
      <c r="B2641">
        <v>216679167.2744652</v>
      </c>
    </row>
    <row r="2642" spans="1:2" x14ac:dyDescent="0.25">
      <c r="A2642">
        <f ca="1">35427.8263357246*(((RANDBETWEEN(3800,4995))))</f>
        <v>137601677.4879542</v>
      </c>
      <c r="B2642">
        <v>214073254.45898393</v>
      </c>
    </row>
    <row r="2643" spans="1:2" x14ac:dyDescent="0.25">
      <c r="A2643">
        <f ca="1">30720.7465890517*(((RANDBETWEEN(3800,4995))))</f>
        <v>117199648.2372323</v>
      </c>
      <c r="B2643">
        <v>219972598.4518812</v>
      </c>
    </row>
    <row r="2644" spans="1:2" x14ac:dyDescent="0.25">
      <c r="A2644">
        <f ca="1">31528.0919309124*(((RANDBETWEEN(3800,4995))))</f>
        <v>153068886.32457981</v>
      </c>
      <c r="B2644">
        <v>244796915.66962504</v>
      </c>
    </row>
    <row r="2645" spans="1:2" x14ac:dyDescent="0.25">
      <c r="A2645">
        <f ca="1">34286.602273308*(((RANDBETWEEN(3800,4995))))</f>
        <v>168038637.74148241</v>
      </c>
      <c r="B2645">
        <v>237748877.69593674</v>
      </c>
    </row>
    <row r="2646" spans="1:2" x14ac:dyDescent="0.25">
      <c r="A2646">
        <f ca="1">37543.330378335*(((RANDBETWEEN(3800,4995))))</f>
        <v>144691995.27810329</v>
      </c>
      <c r="B2646">
        <v>253047286.72496271</v>
      </c>
    </row>
    <row r="2647" spans="1:2" x14ac:dyDescent="0.25">
      <c r="A2647">
        <f ca="1">34901.2023918094*(((RANDBETWEEN(3800,4995))))</f>
        <v>135172356.86347783</v>
      </c>
      <c r="B2647">
        <v>233830388.22470257</v>
      </c>
    </row>
    <row r="2648" spans="1:2" x14ac:dyDescent="0.25">
      <c r="A2648">
        <f ca="1">32844.2155932912*(((RANDBETWEEN(3800,4995))))</f>
        <v>129044923.06604095</v>
      </c>
      <c r="B2648">
        <v>240996302.24577546</v>
      </c>
    </row>
    <row r="2649" spans="1:2" x14ac:dyDescent="0.25">
      <c r="A2649">
        <f ca="1">37891.975570292*(((RANDBETWEEN(3800,4995))))</f>
        <v>161533491.85615459</v>
      </c>
      <c r="B2649">
        <v>242865991.39094695</v>
      </c>
    </row>
    <row r="2650" spans="1:2" x14ac:dyDescent="0.25">
      <c r="A2650">
        <f ca="1">30366.9521848652*(((RANDBETWEEN(3800,4995))))</f>
        <v>124595604.81450185</v>
      </c>
      <c r="B2650">
        <v>226806931.55109602</v>
      </c>
    </row>
    <row r="2651" spans="1:2" x14ac:dyDescent="0.25">
      <c r="A2651">
        <f ca="1">28407.8640535434*(((RANDBETWEEN(3800,4995))))</f>
        <v>112040615.82717517</v>
      </c>
      <c r="B2651">
        <v>226498598.36424294</v>
      </c>
    </row>
    <row r="2652" spans="1:2" x14ac:dyDescent="0.25">
      <c r="A2652">
        <f ca="1">40686.4546983904*(((RANDBETWEEN(3800,4995))))</f>
        <v>188215539.43475387</v>
      </c>
      <c r="B2652">
        <v>222824238.39349937</v>
      </c>
    </row>
    <row r="2653" spans="1:2" x14ac:dyDescent="0.25">
      <c r="A2653">
        <f ca="1">38753.0325003975*(((RANDBETWEEN(3800,4995))))</f>
        <v>186440839.35941255</v>
      </c>
      <c r="B2653">
        <v>265532975.33576331</v>
      </c>
    </row>
    <row r="2654" spans="1:2" x14ac:dyDescent="0.25">
      <c r="A2654">
        <f ca="1">36433.788132338*(((RANDBETWEEN(3800,4995))))</f>
        <v>144277801.00405848</v>
      </c>
      <c r="B2654">
        <v>228718058.72858602</v>
      </c>
    </row>
    <row r="2655" spans="1:2" x14ac:dyDescent="0.25">
      <c r="A2655">
        <f ca="1">31631.4153152282*(((RANDBETWEEN(3800,4995))))</f>
        <v>125323667.47893395</v>
      </c>
      <c r="B2655">
        <v>219811146.05718547</v>
      </c>
    </row>
    <row r="2656" spans="1:2" x14ac:dyDescent="0.25">
      <c r="A2656">
        <f ca="1">29540.0928318943*(((RANDBETWEEN(3800,4995))))</f>
        <v>123300347.48032694</v>
      </c>
      <c r="B2656">
        <v>227748610.53978711</v>
      </c>
    </row>
    <row r="2657" spans="1:2" x14ac:dyDescent="0.25">
      <c r="A2657">
        <f ca="1">32392.6855194364*(((RANDBETWEEN(3800,4995))))</f>
        <v>124841409.99190784</v>
      </c>
      <c r="B2657">
        <v>222839562.57456619</v>
      </c>
    </row>
    <row r="2658" spans="1:2" x14ac:dyDescent="0.25">
      <c r="A2658">
        <f ca="1">38925.7267977508*(((RANDBETWEEN(3800,4995))))</f>
        <v>183962984.84617004</v>
      </c>
      <c r="B2658">
        <v>210407393.42135888</v>
      </c>
    </row>
    <row r="2659" spans="1:2" x14ac:dyDescent="0.25">
      <c r="A2659">
        <f ca="1">37036.7187981766*(((RANDBETWEEN(3800,4995))))</f>
        <v>171628154.91075036</v>
      </c>
      <c r="B2659">
        <v>248514232.9422203</v>
      </c>
    </row>
    <row r="2660" spans="1:2" x14ac:dyDescent="0.25">
      <c r="A2660">
        <f ca="1">40699.7047271711*(((RANDBETWEEN(3800,4995))))</f>
        <v>184939458.28026548</v>
      </c>
      <c r="B2660">
        <v>212580319.42061973</v>
      </c>
    </row>
    <row r="2661" spans="1:2" x14ac:dyDescent="0.25">
      <c r="A2661">
        <f ca="1">41409.1274448045*(((RANDBETWEEN(3800,4995))))</f>
        <v>201331177.6366393</v>
      </c>
      <c r="B2661">
        <v>220412731.40605375</v>
      </c>
    </row>
    <row r="2662" spans="1:2" x14ac:dyDescent="0.25">
      <c r="A2662">
        <f ca="1">34635.3145151014*(((RANDBETWEEN(3800,4995))))</f>
        <v>153226631.41480878</v>
      </c>
      <c r="B2662">
        <v>213132217.89118463</v>
      </c>
    </row>
    <row r="2663" spans="1:2" x14ac:dyDescent="0.25">
      <c r="A2663">
        <f ca="1">30563.967196251*(((RANDBETWEEN(3800,4995))))</f>
        <v>137262776.67836344</v>
      </c>
      <c r="B2663">
        <v>216437885.6213505</v>
      </c>
    </row>
    <row r="2664" spans="1:2" x14ac:dyDescent="0.25">
      <c r="A2664">
        <f ca="1">35789.0028719927*(((RANDBETWEEN(3800,4995))))</f>
        <v>173540874.92629272</v>
      </c>
      <c r="B2664">
        <v>210322429.90541744</v>
      </c>
    </row>
    <row r="2665" spans="1:2" x14ac:dyDescent="0.25">
      <c r="A2665">
        <f ca="1">40308.9299193041*(((RANDBETWEEN(3800,4995))))</f>
        <v>165427848.38882393</v>
      </c>
      <c r="B2665">
        <v>260471221.59416243</v>
      </c>
    </row>
    <row r="2666" spans="1:2" x14ac:dyDescent="0.25">
      <c r="A2666">
        <f ca="1">31935.7996651631*(((RANDBETWEEN(3800,4995))))</f>
        <v>135822955.97593865</v>
      </c>
      <c r="B2666">
        <v>224928175.14263946</v>
      </c>
    </row>
    <row r="2667" spans="1:2" x14ac:dyDescent="0.25">
      <c r="A2667">
        <f ca="1">34950.8663256866*(((RANDBETWEEN(3800,4995))))</f>
        <v>154203222.22892916</v>
      </c>
      <c r="B2667">
        <v>203713220.36582083</v>
      </c>
    </row>
    <row r="2668" spans="1:2" x14ac:dyDescent="0.25">
      <c r="A2668">
        <f ca="1">30995.2402572596*(((RANDBETWEEN(3800,4995))))</f>
        <v>131915742.534897</v>
      </c>
      <c r="B2668">
        <v>245430097.57415447</v>
      </c>
    </row>
    <row r="2669" spans="1:2" x14ac:dyDescent="0.25">
      <c r="A2669">
        <f ca="1">37119.5554123665*(((RANDBETWEEN(3800,4995))))</f>
        <v>171492346.00513345</v>
      </c>
      <c r="B2669">
        <v>252860757.57773331</v>
      </c>
    </row>
    <row r="2670" spans="1:2" x14ac:dyDescent="0.25">
      <c r="A2670">
        <f ca="1">33061.0589336682*(((RANDBETWEEN(3800,4995))))</f>
        <v>136211562.8067129</v>
      </c>
      <c r="B2670">
        <v>266494389.41987613</v>
      </c>
    </row>
    <row r="2671" spans="1:2" x14ac:dyDescent="0.25">
      <c r="A2671">
        <f ca="1">41019.2323100119*(((RANDBETWEEN(3800,4995))))</f>
        <v>178761814.40703195</v>
      </c>
      <c r="B2671">
        <v>244272649.47780526</v>
      </c>
    </row>
    <row r="2672" spans="1:2" x14ac:dyDescent="0.25">
      <c r="A2672">
        <f ca="1">36493.9767379109*(((RANDBETWEEN(3800,4995))))</f>
        <v>139552967.0457713</v>
      </c>
      <c r="B2672">
        <v>242136534.81176353</v>
      </c>
    </row>
    <row r="2673" spans="1:2" x14ac:dyDescent="0.25">
      <c r="A2673">
        <f ca="1">30903.6135812646*(((RANDBETWEEN(3800,4995))))</f>
        <v>139869755.06880364</v>
      </c>
      <c r="B2673">
        <v>264722717.05782351</v>
      </c>
    </row>
    <row r="2674" spans="1:2" x14ac:dyDescent="0.25">
      <c r="A2674">
        <f ca="1">42133.7221490788*(((RANDBETWEEN(3800,4995))))</f>
        <v>171315714.2581543</v>
      </c>
      <c r="B2674">
        <v>236444704.98705336</v>
      </c>
    </row>
    <row r="2675" spans="1:2" x14ac:dyDescent="0.25">
      <c r="A2675">
        <f ca="1">30660.4662582414*(((RANDBETWEEN(3800,4995))))</f>
        <v>137389549.30317974</v>
      </c>
      <c r="B2675">
        <v>241949268.73249215</v>
      </c>
    </row>
    <row r="2676" spans="1:2" x14ac:dyDescent="0.25">
      <c r="A2676">
        <f ca="1">32610.9591160973*(((RANDBETWEEN(3800,4995))))</f>
        <v>130639502.21908596</v>
      </c>
      <c r="B2676">
        <v>222140432.27024803</v>
      </c>
    </row>
    <row r="2677" spans="1:2" x14ac:dyDescent="0.25">
      <c r="A2677">
        <f ca="1">28911.841395679*(((RANDBETWEEN(3800,4995))))</f>
        <v>126922983.7270308</v>
      </c>
      <c r="B2677">
        <v>208541730.06447566</v>
      </c>
    </row>
    <row r="2678" spans="1:2" x14ac:dyDescent="0.25">
      <c r="A2678">
        <f ca="1">34464.991943038*(((RANDBETWEEN(3800,4995))))</f>
        <v>145338871.02379104</v>
      </c>
      <c r="B2678">
        <v>265459371.30893525</v>
      </c>
    </row>
    <row r="2679" spans="1:2" x14ac:dyDescent="0.25">
      <c r="A2679">
        <f ca="1">28644.0067922762*(((RANDBETWEEN(3800,4995))))</f>
        <v>129957858.81655714</v>
      </c>
      <c r="B2679">
        <v>210582151.52168036</v>
      </c>
    </row>
    <row r="2680" spans="1:2" x14ac:dyDescent="0.25">
      <c r="A2680">
        <f ca="1">35563.1170162167*(((RANDBETWEEN(3800,4995))))</f>
        <v>149862975.10633704</v>
      </c>
      <c r="B2680">
        <v>218515247.6042133</v>
      </c>
    </row>
    <row r="2681" spans="1:2" x14ac:dyDescent="0.25">
      <c r="A2681">
        <f ca="1">40049.1856315473*(((RANDBETWEEN(3800,4995))))</f>
        <v>184186204.71948624</v>
      </c>
      <c r="B2681">
        <v>217630223.28597003</v>
      </c>
    </row>
    <row r="2682" spans="1:2" x14ac:dyDescent="0.25">
      <c r="A2682">
        <f ca="1">31802.3480540551*(((RANDBETWEEN(3800,4995))))</f>
        <v>126032705.33822021</v>
      </c>
      <c r="B2682">
        <v>208104422.70850232</v>
      </c>
    </row>
    <row r="2683" spans="1:2" x14ac:dyDescent="0.25">
      <c r="A2683">
        <f ca="1">32632.4427492313*(((RANDBETWEEN(3800,4995))))</f>
        <v>131900333.59239306</v>
      </c>
      <c r="B2683">
        <v>208416136.36824429</v>
      </c>
    </row>
    <row r="2684" spans="1:2" x14ac:dyDescent="0.25">
      <c r="A2684">
        <f ca="1">29638.8646712962*(((RANDBETWEEN(3800,4995))))</f>
        <v>119918846.46006441</v>
      </c>
      <c r="B2684">
        <v>221109551.95008355</v>
      </c>
    </row>
    <row r="2685" spans="1:2" x14ac:dyDescent="0.25">
      <c r="A2685">
        <f ca="1">30321.0471527308*(((RANDBETWEEN(3800,4995))))</f>
        <v>137627233.02624512</v>
      </c>
      <c r="B2685">
        <v>240426768.79753155</v>
      </c>
    </row>
    <row r="2686" spans="1:2" x14ac:dyDescent="0.25">
      <c r="A2686">
        <f ca="1">37111.1477628076*(((RANDBETWEEN(3800,4995))))</f>
        <v>157202821.92325306</v>
      </c>
      <c r="B2686">
        <v>245206760.04713172</v>
      </c>
    </row>
    <row r="2687" spans="1:2" x14ac:dyDescent="0.25">
      <c r="A2687">
        <f ca="1">30307.7496287997*(((RANDBETWEEN(3800,4995))))</f>
        <v>145234736.22120801</v>
      </c>
      <c r="B2687">
        <v>207890790.43769315</v>
      </c>
    </row>
    <row r="2688" spans="1:2" x14ac:dyDescent="0.25">
      <c r="A2688">
        <f ca="1">31188.4607353817*(((RANDBETWEEN(3800,4995))))</f>
        <v>152199688.38866279</v>
      </c>
      <c r="B2688">
        <v>208501364.98281804</v>
      </c>
    </row>
    <row r="2689" spans="1:2" x14ac:dyDescent="0.25">
      <c r="A2689">
        <f ca="1">39784.4900207664*(((RANDBETWEEN(3800,4995))))</f>
        <v>189294603.5188064</v>
      </c>
      <c r="B2689">
        <v>256314578.07078713</v>
      </c>
    </row>
    <row r="2690" spans="1:2" x14ac:dyDescent="0.25">
      <c r="A2690">
        <f ca="1">29936.3828580095*(((RANDBETWEEN(3800,4995))))</f>
        <v>138725198.16401598</v>
      </c>
      <c r="B2690">
        <v>249423719.66871688</v>
      </c>
    </row>
    <row r="2691" spans="1:2" x14ac:dyDescent="0.25">
      <c r="A2691">
        <f ca="1">33242.8962341178*(((RANDBETWEEN(3800,4995))))</f>
        <v>147631702.17571723</v>
      </c>
      <c r="B2691">
        <v>242877998.32162783</v>
      </c>
    </row>
    <row r="2692" spans="1:2" x14ac:dyDescent="0.25">
      <c r="A2692">
        <f ca="1">37744.1952632633*(((RANDBETWEEN(3800,4995))))</f>
        <v>166716110.47783417</v>
      </c>
      <c r="B2692">
        <v>218468314.79620257</v>
      </c>
    </row>
    <row r="2693" spans="1:2" x14ac:dyDescent="0.25">
      <c r="A2693">
        <f ca="1">29538.2670028373*(((RANDBETWEEN(3800,4995))))</f>
        <v>141901834.68163019</v>
      </c>
      <c r="B2693">
        <v>251658607.43412724</v>
      </c>
    </row>
    <row r="2694" spans="1:2" x14ac:dyDescent="0.25">
      <c r="A2694">
        <f ca="1">32180.1102438986*(((RANDBETWEEN(3800,4995))))</f>
        <v>144392154.66437325</v>
      </c>
      <c r="B2694">
        <v>226716748.73960003</v>
      </c>
    </row>
    <row r="2695" spans="1:2" x14ac:dyDescent="0.25">
      <c r="A2695">
        <f ca="1">30560.1960010774*(((RANDBETWEEN(3800,4995))))</f>
        <v>131164361.23662414</v>
      </c>
      <c r="B2695">
        <v>226546689.32228726</v>
      </c>
    </row>
    <row r="2696" spans="1:2" x14ac:dyDescent="0.25">
      <c r="A2696">
        <f ca="1">29881.2762186039*(((RANDBETWEEN(3800,4995))))</f>
        <v>147015878.99553138</v>
      </c>
      <c r="B2696">
        <v>252988485.77587882</v>
      </c>
    </row>
    <row r="2697" spans="1:2" x14ac:dyDescent="0.25">
      <c r="A2697">
        <f ca="1">34089.4127620567*(((RANDBETWEEN(3800,4995))))</f>
        <v>139391608.78404987</v>
      </c>
      <c r="B2697">
        <v>259347604.50410417</v>
      </c>
    </row>
    <row r="2698" spans="1:2" x14ac:dyDescent="0.25">
      <c r="A2698">
        <f ca="1">37613.9676524988*(((RANDBETWEEN(3800,4995))))</f>
        <v>144700933.559163</v>
      </c>
      <c r="B2698">
        <v>246701106.84587052</v>
      </c>
    </row>
    <row r="2699" spans="1:2" x14ac:dyDescent="0.25">
      <c r="A2699">
        <f ca="1">32996.0597080823*(((RANDBETWEEN(3800,4995))))</f>
        <v>135877773.8778829</v>
      </c>
      <c r="B2699">
        <v>205117800.40465355</v>
      </c>
    </row>
    <row r="2700" spans="1:2" x14ac:dyDescent="0.25">
      <c r="A2700">
        <f ca="1">36499.6888249951*(((RANDBETWEEN(3800,4995))))</f>
        <v>169906051.48035237</v>
      </c>
      <c r="B2700">
        <v>240835451.55518511</v>
      </c>
    </row>
    <row r="2701" spans="1:2" x14ac:dyDescent="0.25">
      <c r="A2701">
        <f ca="1">39035.1352257594*(((RANDBETWEEN(3800,4995))))</f>
        <v>149309392.23852962</v>
      </c>
      <c r="B2701">
        <v>241261635.01968598</v>
      </c>
    </row>
    <row r="2702" spans="1:2" x14ac:dyDescent="0.25">
      <c r="A2702">
        <f ca="1">42643.2638332034*(((RANDBETWEEN(3800,4995))))</f>
        <v>167630670.12832272</v>
      </c>
      <c r="B2702">
        <v>226850754.08377457</v>
      </c>
    </row>
    <row r="2703" spans="1:2" x14ac:dyDescent="0.25">
      <c r="A2703">
        <f ca="1">30214.2069387498*(((RANDBETWEEN(3800,4995))))</f>
        <v>122427966.51581433</v>
      </c>
      <c r="B2703">
        <v>229299722.97243717</v>
      </c>
    </row>
    <row r="2704" spans="1:2" x14ac:dyDescent="0.25">
      <c r="A2704">
        <f ca="1">31361.1828966585*(((RANDBETWEEN(3800,4995))))</f>
        <v>136044811.40570465</v>
      </c>
      <c r="B2704">
        <v>212246341.05604163</v>
      </c>
    </row>
    <row r="2705" spans="1:2" x14ac:dyDescent="0.25">
      <c r="A2705">
        <f ca="1">30978.6494093312*(((RANDBETWEEN(3800,4995))))</f>
        <v>152724741.58800304</v>
      </c>
      <c r="B2705">
        <v>219386612.01412994</v>
      </c>
    </row>
    <row r="2706" spans="1:2" x14ac:dyDescent="0.25">
      <c r="A2706">
        <f ca="1">41634.4634342445*(((RANDBETWEEN(3800,4995))))</f>
        <v>185106824.42865112</v>
      </c>
      <c r="B2706">
        <v>220461247.94009763</v>
      </c>
    </row>
    <row r="2707" spans="1:2" x14ac:dyDescent="0.25">
      <c r="A2707">
        <f ca="1">35743.5400360872*(((RANDBETWEEN(3800,4995))))</f>
        <v>158880035.46040744</v>
      </c>
      <c r="B2707">
        <v>212362419.53769496</v>
      </c>
    </row>
    <row r="2708" spans="1:2" x14ac:dyDescent="0.25">
      <c r="A2708">
        <f ca="1">33292.4383837022*(((RANDBETWEEN(3800,4995))))</f>
        <v>154110697.27815735</v>
      </c>
      <c r="B2708">
        <v>249262805.54984978</v>
      </c>
    </row>
    <row r="2709" spans="1:2" x14ac:dyDescent="0.25">
      <c r="A2709">
        <f ca="1">33589.6805460989*(((RANDBETWEEN(3800,4995))))</f>
        <v>159147906.4274165</v>
      </c>
      <c r="B2709">
        <v>248992057.83613685</v>
      </c>
    </row>
    <row r="2710" spans="1:2" x14ac:dyDescent="0.25">
      <c r="A2710">
        <f ca="1">29192.0208851589*(((RANDBETWEEN(3800,4995))))</f>
        <v>137436034.32732791</v>
      </c>
      <c r="B2710">
        <v>230208750.10011905</v>
      </c>
    </row>
    <row r="2711" spans="1:2" x14ac:dyDescent="0.25">
      <c r="A2711">
        <f ca="1">37589.577682578*(((RANDBETWEEN(3800,4995))))</f>
        <v>154192447.65393481</v>
      </c>
      <c r="B2711">
        <v>216845658.97849596</v>
      </c>
    </row>
    <row r="2712" spans="1:2" x14ac:dyDescent="0.25">
      <c r="A2712">
        <f ca="1">30704.0405990374*(((RANDBETWEEN(3800,4995))))</f>
        <v>134207361.45839246</v>
      </c>
      <c r="B2712">
        <v>255989926.8202422</v>
      </c>
    </row>
    <row r="2713" spans="1:2" x14ac:dyDescent="0.25">
      <c r="A2713">
        <f ca="1">36473.6726015651*(((RANDBETWEEN(3800,4995))))</f>
        <v>179559890.21750489</v>
      </c>
      <c r="B2713">
        <v>244761012.96039638</v>
      </c>
    </row>
    <row r="2714" spans="1:2" x14ac:dyDescent="0.25">
      <c r="A2714">
        <f ca="1">32222.9984207221*(((RANDBETWEEN(3800,4995))))</f>
        <v>128859770.68446749</v>
      </c>
      <c r="B2714">
        <v>219425587.86811835</v>
      </c>
    </row>
    <row r="2715" spans="1:2" x14ac:dyDescent="0.25">
      <c r="A2715">
        <f ca="1">29286.7901423744*(((RANDBETWEEN(3800,4995))))</f>
        <v>142597381.20322096</v>
      </c>
      <c r="B2715">
        <v>232775035.4107393</v>
      </c>
    </row>
    <row r="2716" spans="1:2" x14ac:dyDescent="0.25">
      <c r="A2716">
        <f ca="1">31430.8781811498*(((RANDBETWEEN(3800,4995))))</f>
        <v>128206552.10091013</v>
      </c>
      <c r="B2716">
        <v>241644103.93822855</v>
      </c>
    </row>
    <row r="2717" spans="1:2" x14ac:dyDescent="0.25">
      <c r="A2717">
        <f ca="1">31259.4338625166*(((RANDBETWEEN(3800,4995))))</f>
        <v>136509947.67760998</v>
      </c>
      <c r="B2717">
        <v>238007147.75045156</v>
      </c>
    </row>
    <row r="2718" spans="1:2" x14ac:dyDescent="0.25">
      <c r="A2718">
        <f ca="1">31227.5259021713*(((RANDBETWEEN(3800,4995))))</f>
        <v>148424430.61302036</v>
      </c>
      <c r="B2718">
        <v>213377406.87237862</v>
      </c>
    </row>
    <row r="2719" spans="1:2" x14ac:dyDescent="0.25">
      <c r="A2719">
        <f ca="1">36831.0086216225*(((RANDBETWEEN(3800,4995))))</f>
        <v>157415730.84881467</v>
      </c>
      <c r="B2719">
        <v>260238362.81350049</v>
      </c>
    </row>
    <row r="2720" spans="1:2" x14ac:dyDescent="0.25">
      <c r="A2720">
        <f ca="1">31172.220519073*(((RANDBETWEEN(3800,4995))))</f>
        <v>128865959.62584758</v>
      </c>
      <c r="B2720">
        <v>216378188.64674684</v>
      </c>
    </row>
    <row r="2721" spans="1:2" x14ac:dyDescent="0.25">
      <c r="A2721">
        <f ca="1">31505.2546792721*(((RANDBETWEEN(3800,4995))))</f>
        <v>125548439.89689916</v>
      </c>
      <c r="B2721">
        <v>220704278.60691902</v>
      </c>
    </row>
    <row r="2722" spans="1:2" x14ac:dyDescent="0.25">
      <c r="A2722">
        <f ca="1">28740.4180024483*(((RANDBETWEEN(3800,4995))))</f>
        <v>135597292.13555098</v>
      </c>
      <c r="B2722">
        <v>205035353.26854494</v>
      </c>
    </row>
    <row r="2723" spans="1:2" x14ac:dyDescent="0.25">
      <c r="A2723">
        <f ca="1">32564.527957697*(((RANDBETWEEN(3800,4995))))</f>
        <v>128857837.12860692</v>
      </c>
      <c r="B2723">
        <v>215067479.84016931</v>
      </c>
    </row>
    <row r="2724" spans="1:2" x14ac:dyDescent="0.25">
      <c r="A2724">
        <f ca="1">30842.8930179779*(((RANDBETWEEN(3800,4995))))</f>
        <v>150698375.28583977</v>
      </c>
      <c r="B2724">
        <v>234047238.75697088</v>
      </c>
    </row>
    <row r="2725" spans="1:2" x14ac:dyDescent="0.25">
      <c r="A2725">
        <f ca="1">34387.0658041636*(((RANDBETWEEN(3800,4995))))</f>
        <v>143118967.87692907</v>
      </c>
      <c r="B2725">
        <v>203876317.66585487</v>
      </c>
    </row>
    <row r="2726" spans="1:2" x14ac:dyDescent="0.25">
      <c r="A2726">
        <f ca="1">35626.1218839149*(((RANDBETWEEN(3800,4995))))</f>
        <v>176848069.03175342</v>
      </c>
      <c r="B2726">
        <v>212337037.58817029</v>
      </c>
    </row>
    <row r="2727" spans="1:2" x14ac:dyDescent="0.25">
      <c r="A2727">
        <f ca="1">39870.8185204249*(((RANDBETWEEN(3800,4995))))</f>
        <v>164746222.12639585</v>
      </c>
      <c r="B2727">
        <v>257097173.64563358</v>
      </c>
    </row>
    <row r="2728" spans="1:2" x14ac:dyDescent="0.25">
      <c r="A2728">
        <f ca="1">34530.5003690528*(((RANDBETWEEN(3800,4995))))</f>
        <v>149965963.10279617</v>
      </c>
      <c r="B2728">
        <v>250201490.18291622</v>
      </c>
    </row>
    <row r="2729" spans="1:2" x14ac:dyDescent="0.25">
      <c r="A2729">
        <f ca="1">31759.404162115*(((RANDBETWEEN(3800,4995))))</f>
        <v>142186852.43378907</v>
      </c>
      <c r="B2729">
        <v>245626426.81554556</v>
      </c>
    </row>
    <row r="2730" spans="1:2" x14ac:dyDescent="0.25">
      <c r="A2730">
        <f ca="1">32999.7378091259*(((RANDBETWEEN(3800,4995))))</f>
        <v>145099847.14672673</v>
      </c>
      <c r="B2730">
        <v>208651223.2122128</v>
      </c>
    </row>
    <row r="2731" spans="1:2" x14ac:dyDescent="0.25">
      <c r="A2731">
        <f ca="1">39667.9007099741*(((RANDBETWEEN(3800,4995))))</f>
        <v>187510166.65604767</v>
      </c>
      <c r="B2731">
        <v>215520189.33052438</v>
      </c>
    </row>
    <row r="2732" spans="1:2" x14ac:dyDescent="0.25">
      <c r="A2732">
        <f ca="1">30618.2574821066*(((RANDBETWEEN(3800,4995))))</f>
        <v>146416507.27943382</v>
      </c>
      <c r="B2732">
        <v>236507802.34545952</v>
      </c>
    </row>
    <row r="2733" spans="1:2" x14ac:dyDescent="0.25">
      <c r="A2733">
        <f ca="1">38583.5926610435*(((RANDBETWEEN(3800,4995))))</f>
        <v>190448613.3749105</v>
      </c>
      <c r="B2733">
        <v>221239429.95222142</v>
      </c>
    </row>
    <row r="2734" spans="1:2" x14ac:dyDescent="0.25">
      <c r="A2734">
        <f ca="1">29345.6921691394*(((RANDBETWEEN(3800,4995))))</f>
        <v>128064600.62612423</v>
      </c>
      <c r="B2734">
        <v>208155047.1246137</v>
      </c>
    </row>
    <row r="2735" spans="1:2" x14ac:dyDescent="0.25">
      <c r="A2735">
        <f ca="1">27408.1646272805*(((RANDBETWEEN(3800,4995))))</f>
        <v>136383027.18534797</v>
      </c>
      <c r="B2735">
        <v>242784044.78777447</v>
      </c>
    </row>
    <row r="2736" spans="1:2" x14ac:dyDescent="0.25">
      <c r="A2736">
        <f ca="1">28684.3410166739*(((RANDBETWEEN(3800,4995))))</f>
        <v>119040015.21919665</v>
      </c>
      <c r="B2736">
        <v>260458885.13675788</v>
      </c>
    </row>
    <row r="2737" spans="1:2" x14ac:dyDescent="0.25">
      <c r="A2737">
        <f ca="1">30720.4465427681*(((RANDBETWEEN(3800,4995))))</f>
        <v>136644546.2222327</v>
      </c>
      <c r="B2737">
        <v>266560111.5699411</v>
      </c>
    </row>
    <row r="2738" spans="1:2" x14ac:dyDescent="0.25">
      <c r="A2738">
        <f ca="1">30221.9677115671*(((RANDBETWEEN(3800,4995))))</f>
        <v>115991912.07699457</v>
      </c>
      <c r="B2738">
        <v>255558484.58121487</v>
      </c>
    </row>
    <row r="2739" spans="1:2" x14ac:dyDescent="0.25">
      <c r="A2739">
        <f ca="1">39876.7926389267*(((RANDBETWEEN(3800,4995))))</f>
        <v>176335177.04933375</v>
      </c>
      <c r="B2739">
        <v>258356938.26993898</v>
      </c>
    </row>
    <row r="2740" spans="1:2" x14ac:dyDescent="0.25">
      <c r="A2740">
        <f ca="1">32207.4846116441*(((RANDBETWEEN(3800,4995))))</f>
        <v>150054670.80564982</v>
      </c>
      <c r="B2740">
        <v>257131262.9614121</v>
      </c>
    </row>
    <row r="2741" spans="1:2" x14ac:dyDescent="0.25">
      <c r="A2741">
        <f ca="1">34933.5771315998*(((RANDBETWEEN(3800,4995))))</f>
        <v>138686301.21245113</v>
      </c>
      <c r="B2741">
        <v>231872178.30545217</v>
      </c>
    </row>
    <row r="2742" spans="1:2" x14ac:dyDescent="0.25">
      <c r="A2742">
        <f ca="1">37881.1917844177*(((RANDBETWEEN(3800,4995))))</f>
        <v>175162630.81114727</v>
      </c>
      <c r="B2742">
        <v>261229397.97454053</v>
      </c>
    </row>
    <row r="2743" spans="1:2" x14ac:dyDescent="0.25">
      <c r="A2743">
        <f ca="1">37080.6018256607*(((RANDBETWEEN(3800,4995))))</f>
        <v>155775608.2696006</v>
      </c>
      <c r="B2743">
        <v>218816621.29820901</v>
      </c>
    </row>
    <row r="2744" spans="1:2" x14ac:dyDescent="0.25">
      <c r="A2744">
        <f ca="1">31285.2715299178*(((RANDBETWEEN(3800,4995))))</f>
        <v>152578269.25140923</v>
      </c>
      <c r="B2744">
        <v>236353510.0319542</v>
      </c>
    </row>
    <row r="2745" spans="1:2" x14ac:dyDescent="0.25">
      <c r="A2745">
        <f ca="1">27734.5613323271*(((RANDBETWEEN(3800,4995))))</f>
        <v>136980998.42036363</v>
      </c>
      <c r="B2745">
        <v>255781953.16424298</v>
      </c>
    </row>
    <row r="2746" spans="1:2" x14ac:dyDescent="0.25">
      <c r="A2746">
        <f ca="1">32006.2700162722*(((RANDBETWEEN(3800,4995))))</f>
        <v>128473167.84531645</v>
      </c>
      <c r="B2746">
        <v>260595727.99832487</v>
      </c>
    </row>
    <row r="2747" spans="1:2" x14ac:dyDescent="0.25">
      <c r="A2747">
        <f ca="1">29878.738226615*(((RANDBETWEEN(3800,4995))))</f>
        <v>121875373.22636257</v>
      </c>
      <c r="B2747">
        <v>251898820.29375559</v>
      </c>
    </row>
    <row r="2748" spans="1:2" x14ac:dyDescent="0.25">
      <c r="A2748">
        <f ca="1">40136.1065979202*(((RANDBETWEEN(3800,4995))))</f>
        <v>179729485.34548679</v>
      </c>
      <c r="B2748">
        <v>255642020.38008448</v>
      </c>
    </row>
    <row r="2749" spans="1:2" x14ac:dyDescent="0.25">
      <c r="A2749">
        <f ca="1">36381.1167654399*(((RANDBETWEEN(3800,4995))))</f>
        <v>156038609.80697185</v>
      </c>
      <c r="B2749">
        <v>234748370.82705981</v>
      </c>
    </row>
    <row r="2750" spans="1:2" x14ac:dyDescent="0.25">
      <c r="A2750">
        <f ca="1">40593.0550135618*(((RANDBETWEEN(3800,4995))))</f>
        <v>183724166.99138048</v>
      </c>
      <c r="B2750">
        <v>233794054.59944308</v>
      </c>
    </row>
    <row r="2751" spans="1:2" x14ac:dyDescent="0.25">
      <c r="A2751">
        <f ca="1">41532.784988023*(((RANDBETWEEN(3800,4995))))</f>
        <v>160025820.55885267</v>
      </c>
      <c r="B2751">
        <v>230060870.62739068</v>
      </c>
    </row>
    <row r="2752" spans="1:2" x14ac:dyDescent="0.25">
      <c r="A2752">
        <f ca="1">31287.8245587052*(((RANDBETWEEN(3800,4995))))</f>
        <v>130720531.0062702</v>
      </c>
      <c r="B2752">
        <v>209103825.14129546</v>
      </c>
    </row>
    <row r="2753" spans="1:2" x14ac:dyDescent="0.25">
      <c r="A2753">
        <f ca="1">30539.86473223*(((RANDBETWEEN(3800,4995))))</f>
        <v>121670821.09320432</v>
      </c>
      <c r="B2753">
        <v>259332797.67647874</v>
      </c>
    </row>
    <row r="2754" spans="1:2" x14ac:dyDescent="0.25">
      <c r="A2754">
        <f ca="1">31726.3799421024*(((RANDBETWEEN(3800,4995))))</f>
        <v>144418481.49645033</v>
      </c>
      <c r="B2754">
        <v>205503253.82884574</v>
      </c>
    </row>
    <row r="2755" spans="1:2" x14ac:dyDescent="0.25">
      <c r="A2755">
        <f ca="1">28438.3281758596*(((RANDBETWEEN(3800,4995))))</f>
        <v>124161740.81580321</v>
      </c>
      <c r="B2755">
        <v>219864786.70299593</v>
      </c>
    </row>
    <row r="2756" spans="1:2" x14ac:dyDescent="0.25">
      <c r="A2756">
        <f ca="1">32514.5426794524*(((RANDBETWEEN(3800,4995))))</f>
        <v>148591460.04509762</v>
      </c>
      <c r="B2756">
        <v>251192336.47866431</v>
      </c>
    </row>
    <row r="2757" spans="1:2" x14ac:dyDescent="0.25">
      <c r="A2757">
        <f ca="1">29845.1449120601*(((RANDBETWEEN(3800,4995))))</f>
        <v>118723986.46017498</v>
      </c>
      <c r="B2757">
        <v>239296923.70047608</v>
      </c>
    </row>
    <row r="2758" spans="1:2" x14ac:dyDescent="0.25">
      <c r="A2758">
        <f ca="1">31683.5470967737*(((RANDBETWEEN(3800,4995))))</f>
        <v>151795874.14064288</v>
      </c>
      <c r="B2758">
        <v>267081705.78104511</v>
      </c>
    </row>
    <row r="2759" spans="1:2" x14ac:dyDescent="0.25">
      <c r="A2759">
        <f ca="1">37623.3703878486*(((RANDBETWEEN(3800,4995))))</f>
        <v>162871570.40899661</v>
      </c>
      <c r="B2759">
        <v>238964910.92414397</v>
      </c>
    </row>
    <row r="2760" spans="1:2" x14ac:dyDescent="0.25">
      <c r="A2760">
        <f ca="1">34731.2828074849*(((RANDBETWEEN(3800,4995))))</f>
        <v>167265858.00084737</v>
      </c>
      <c r="B2760">
        <v>251447463.86026055</v>
      </c>
    </row>
    <row r="2761" spans="1:2" x14ac:dyDescent="0.25">
      <c r="A2761">
        <f ca="1">31611.8469487482*(((RANDBETWEEN(3800,4995))))</f>
        <v>146742193.53608903</v>
      </c>
      <c r="B2761">
        <v>251190056.60796311</v>
      </c>
    </row>
    <row r="2762" spans="1:2" x14ac:dyDescent="0.25">
      <c r="A2762">
        <f ca="1">30152.363470739*(((RANDBETWEEN(3800,4995))))</f>
        <v>125916269.85380594</v>
      </c>
      <c r="B2762">
        <v>240932081.53208911</v>
      </c>
    </row>
    <row r="2763" spans="1:2" x14ac:dyDescent="0.25">
      <c r="A2763">
        <f ca="1">41495.3303880081*(((RANDBETWEEN(3800,4995))))</f>
        <v>185276650.18245634</v>
      </c>
      <c r="B2763">
        <v>260198656.60750702</v>
      </c>
    </row>
    <row r="2764" spans="1:2" x14ac:dyDescent="0.25">
      <c r="A2764">
        <f ca="1">34046.6564678984*(((RANDBETWEEN(3800,4995))))</f>
        <v>130875347.46260145</v>
      </c>
      <c r="B2764">
        <v>266293930.68523279</v>
      </c>
    </row>
    <row r="2765" spans="1:2" x14ac:dyDescent="0.25">
      <c r="A2765">
        <f ca="1">32950.3813916768*(((RANDBETWEEN(3800,4995))))</f>
        <v>157403971.90804011</v>
      </c>
      <c r="B2765">
        <v>229915565.45962149</v>
      </c>
    </row>
    <row r="2766" spans="1:2" x14ac:dyDescent="0.25">
      <c r="A2766">
        <f ca="1">28553.571764319*(((RANDBETWEEN(3800,4995))))</f>
        <v>118782858.53956701</v>
      </c>
      <c r="B2766">
        <v>215387659.48187283</v>
      </c>
    </row>
    <row r="2767" spans="1:2" x14ac:dyDescent="0.25">
      <c r="A2767">
        <f ca="1">28624.1237164488*(((RANDBETWEEN(3800,4995))))</f>
        <v>127463222.90934655</v>
      </c>
      <c r="B2767">
        <v>226276522.53396937</v>
      </c>
    </row>
    <row r="2768" spans="1:2" x14ac:dyDescent="0.25">
      <c r="A2768">
        <f ca="1">31320.0802558513*(((RANDBETWEEN(3800,4995))))</f>
        <v>154846476.78492892</v>
      </c>
      <c r="B2768">
        <v>216312007.18460125</v>
      </c>
    </row>
    <row r="2769" spans="1:2" x14ac:dyDescent="0.25">
      <c r="A2769">
        <f ca="1">34914.6410857544*(((RANDBETWEEN(3800,4995))))</f>
        <v>144825931.22370926</v>
      </c>
      <c r="B2769">
        <v>225512742.7474491</v>
      </c>
    </row>
    <row r="2770" spans="1:2" x14ac:dyDescent="0.25">
      <c r="A2770">
        <f ca="1">33861.3550112504*(((RANDBETWEEN(3800,4995))))</f>
        <v>150276693.53992936</v>
      </c>
      <c r="B2770">
        <v>248936368.86965427</v>
      </c>
    </row>
    <row r="2771" spans="1:2" x14ac:dyDescent="0.25">
      <c r="A2771">
        <f ca="1">40732.5120026007*(((RANDBETWEEN(3800,4995))))</f>
        <v>159793644.58620241</v>
      </c>
      <c r="B2771">
        <v>234082001.21748599</v>
      </c>
    </row>
    <row r="2772" spans="1:2" x14ac:dyDescent="0.25">
      <c r="A2772">
        <f ca="1">33595.6891033848*(((RANDBETWEEN(3800,4995))))</f>
        <v>160486606.84686932</v>
      </c>
      <c r="B2772">
        <v>211104897.45176086</v>
      </c>
    </row>
    <row r="2773" spans="1:2" x14ac:dyDescent="0.25">
      <c r="A2773">
        <f ca="1">39412.4228360544*(((RANDBETWEEN(3800,4995))))</f>
        <v>157137329.84734884</v>
      </c>
      <c r="B2773">
        <v>240979381.843261</v>
      </c>
    </row>
    <row r="2774" spans="1:2" x14ac:dyDescent="0.25">
      <c r="A2774">
        <f ca="1">30886.6513908417*(((RANDBETWEEN(3800,4995))))</f>
        <v>143406722.40767804</v>
      </c>
      <c r="B2774">
        <v>262013401.05944598</v>
      </c>
    </row>
    <row r="2775" spans="1:2" x14ac:dyDescent="0.25">
      <c r="A2775">
        <f ca="1">32533.5588715988*(((RANDBETWEEN(3800,4995))))</f>
        <v>131305443.6057727</v>
      </c>
      <c r="B2775">
        <v>204834957.68799549</v>
      </c>
    </row>
    <row r="2776" spans="1:2" x14ac:dyDescent="0.25">
      <c r="A2776">
        <f ca="1">31046.707898574*(((RANDBETWEEN(3800,4995))))</f>
        <v>129682098.89234351</v>
      </c>
      <c r="B2776">
        <v>225757627.25919423</v>
      </c>
    </row>
    <row r="2777" spans="1:2" x14ac:dyDescent="0.25">
      <c r="A2777">
        <f ca="1">32488.1927766969*(((RANDBETWEEN(3800,4995))))</f>
        <v>134176236.16775835</v>
      </c>
      <c r="B2777">
        <v>213979344.44673997</v>
      </c>
    </row>
    <row r="2778" spans="1:2" x14ac:dyDescent="0.25">
      <c r="A2778">
        <f ca="1">37315.3181118459*(((RANDBETWEEN(3800,4995))))</f>
        <v>147283560.58745566</v>
      </c>
      <c r="B2778">
        <v>222480388.17599341</v>
      </c>
    </row>
    <row r="2779" spans="1:2" x14ac:dyDescent="0.25">
      <c r="A2779">
        <f ca="1">36194.775129073*(((RANDBETWEEN(3800,4995))))</f>
        <v>172540493.04029089</v>
      </c>
      <c r="B2779">
        <v>262439355.6654788</v>
      </c>
    </row>
    <row r="2780" spans="1:2" x14ac:dyDescent="0.25">
      <c r="A2780">
        <f ca="1">31779.9933212665*(((RANDBETWEEN(3800,4995))))</f>
        <v>147649848.97060439</v>
      </c>
      <c r="B2780">
        <v>212465393.83317101</v>
      </c>
    </row>
    <row r="2781" spans="1:2" x14ac:dyDescent="0.25">
      <c r="A2781">
        <f ca="1">33591.9621586453*(((RANDBETWEEN(3800,4995))))</f>
        <v>134737360.21832627</v>
      </c>
      <c r="B2781">
        <v>220459051.69778678</v>
      </c>
    </row>
    <row r="2782" spans="1:2" x14ac:dyDescent="0.25">
      <c r="A2782">
        <f ca="1">31321.7298755057*(((RANDBETWEEN(3800,4995))))</f>
        <v>123689511.27837209</v>
      </c>
      <c r="B2782">
        <v>251752440.9615714</v>
      </c>
    </row>
    <row r="2783" spans="1:2" x14ac:dyDescent="0.25">
      <c r="A2783">
        <f ca="1">35977.4902649855*(((RANDBETWEEN(3800,4995))))</f>
        <v>151105459.11293921</v>
      </c>
      <c r="B2783">
        <v>214871410.90758774</v>
      </c>
    </row>
    <row r="2784" spans="1:2" x14ac:dyDescent="0.25">
      <c r="A2784">
        <f ca="1">32973.1088222978*(((RANDBETWEEN(3800,4995))))</f>
        <v>141982206.58881447</v>
      </c>
      <c r="B2784">
        <v>213221966.44501856</v>
      </c>
    </row>
    <row r="2785" spans="1:2" x14ac:dyDescent="0.25">
      <c r="A2785">
        <f ca="1">40440.4121774113*(((RANDBETWEEN(3800,4995))))</f>
        <v>168838720.84069234</v>
      </c>
      <c r="B2785">
        <v>251641843.91284522</v>
      </c>
    </row>
    <row r="2786" spans="1:2" x14ac:dyDescent="0.25">
      <c r="A2786">
        <f ca="1">27794.873519873*(((RANDBETWEEN(3800,4995))))</f>
        <v>109567391.41533937</v>
      </c>
      <c r="B2786">
        <v>214888373.43678743</v>
      </c>
    </row>
    <row r="2787" spans="1:2" x14ac:dyDescent="0.25">
      <c r="A2787">
        <f ca="1">39757.8318897976*(((RANDBETWEEN(3800,4995))))</f>
        <v>179983704.96511352</v>
      </c>
      <c r="B2787">
        <v>232617975.94993335</v>
      </c>
    </row>
    <row r="2788" spans="1:2" x14ac:dyDescent="0.25">
      <c r="A2788">
        <f ca="1">39592.1311456423*(((RANDBETWEEN(3800,4995))))</f>
        <v>173888639.99166092</v>
      </c>
      <c r="B2788">
        <v>205436882.0030432</v>
      </c>
    </row>
    <row r="2789" spans="1:2" x14ac:dyDescent="0.25">
      <c r="A2789">
        <f ca="1">35856.8558380315*(((RANDBETWEEN(3800,4995))))</f>
        <v>161606849.26200813</v>
      </c>
      <c r="B2789">
        <v>224479725.01775983</v>
      </c>
    </row>
    <row r="2790" spans="1:2" x14ac:dyDescent="0.25">
      <c r="A2790">
        <f ca="1">35377.0684716418*(((RANDBETWEEN(3800,4995))))</f>
        <v>138430468.92953441</v>
      </c>
      <c r="B2790">
        <v>204520999.85552207</v>
      </c>
    </row>
    <row r="2791" spans="1:2" x14ac:dyDescent="0.25">
      <c r="A2791">
        <f ca="1">36613.90848523*(((RANDBETWEEN(3800,4995))))</f>
        <v>179225082.03520095</v>
      </c>
      <c r="B2791">
        <v>259887276.36857444</v>
      </c>
    </row>
    <row r="2792" spans="1:2" x14ac:dyDescent="0.25">
      <c r="A2792">
        <f ca="1">31765.730761609*(((RANDBETWEEN(3800,4995))))</f>
        <v>151967255.9635374</v>
      </c>
      <c r="B2792">
        <v>263560761.18532994</v>
      </c>
    </row>
    <row r="2793" spans="1:2" x14ac:dyDescent="0.25">
      <c r="A2793">
        <f ca="1">31348.9259831402*(((RANDBETWEEN(3800,4995))))</f>
        <v>122699696.29801071</v>
      </c>
      <c r="B2793">
        <v>259792513.76640955</v>
      </c>
    </row>
    <row r="2794" spans="1:2" x14ac:dyDescent="0.25">
      <c r="A2794">
        <f ca="1">39361.324125157*(((RANDBETWEEN(3800,4995))))</f>
        <v>190863060.6828863</v>
      </c>
      <c r="B2794">
        <v>236561780.57379141</v>
      </c>
    </row>
    <row r="2795" spans="1:2" x14ac:dyDescent="0.25">
      <c r="A2795">
        <f ca="1">33045.7143980579*(((RANDBETWEEN(3800,4995))))</f>
        <v>144806320.4922899</v>
      </c>
      <c r="B2795">
        <v>232811859.74574107</v>
      </c>
    </row>
    <row r="2796" spans="1:2" x14ac:dyDescent="0.25">
      <c r="A2796">
        <f ca="1">31900.3771791116*(((RANDBETWEEN(3800,4995))))</f>
        <v>139277046.76400128</v>
      </c>
      <c r="B2796">
        <v>240138600.35284367</v>
      </c>
    </row>
    <row r="2797" spans="1:2" x14ac:dyDescent="0.25">
      <c r="A2797">
        <f ca="1">31424.7581549482*(((RANDBETWEEN(3800,4995))))</f>
        <v>140028722.33844936</v>
      </c>
      <c r="B2797">
        <v>254393239.62756896</v>
      </c>
    </row>
    <row r="2798" spans="1:2" x14ac:dyDescent="0.25">
      <c r="A2798">
        <f ca="1">36594.1743193822*(((RANDBETWEEN(3800,4995))))</f>
        <v>174151675.58593968</v>
      </c>
      <c r="B2798">
        <v>235144856.40452874</v>
      </c>
    </row>
    <row r="2799" spans="1:2" x14ac:dyDescent="0.25">
      <c r="A2799">
        <f ca="1">35143.4539410003*(((RANDBETWEEN(3800,4995))))</f>
        <v>154525766.97857842</v>
      </c>
      <c r="B2799">
        <v>265857972.18063676</v>
      </c>
    </row>
    <row r="2800" spans="1:2" x14ac:dyDescent="0.25">
      <c r="A2800">
        <f ca="1">31444.9436245893*(((RANDBETWEEN(3800,4995))))</f>
        <v>125025095.85136698</v>
      </c>
      <c r="B2800">
        <v>217790208.83117038</v>
      </c>
    </row>
    <row r="2801" spans="1:2" x14ac:dyDescent="0.25">
      <c r="A2801">
        <f ca="1">29726.7717440563*(((RANDBETWEEN(3800,4995))))</f>
        <v>123633643.68353024</v>
      </c>
      <c r="B2801">
        <v>223650268.49222511</v>
      </c>
    </row>
    <row r="2802" spans="1:2" x14ac:dyDescent="0.25">
      <c r="A2802">
        <f ca="1">33284.9423612537*(((RANDBETWEEN(3800,4995))))</f>
        <v>134537737.02418736</v>
      </c>
      <c r="B2802">
        <v>253072034.97911406</v>
      </c>
    </row>
    <row r="2803" spans="1:2" x14ac:dyDescent="0.25">
      <c r="A2803">
        <f ca="1">29782.5871072065*(((RANDBETWEEN(3800,4995))))</f>
        <v>131311426.55567355</v>
      </c>
      <c r="B2803">
        <v>236373981.92637527</v>
      </c>
    </row>
    <row r="2804" spans="1:2" x14ac:dyDescent="0.25">
      <c r="A2804">
        <f ca="1">30114.4004177169*(((RANDBETWEEN(3800,4995))))</f>
        <v>115097238.39651389</v>
      </c>
      <c r="B2804">
        <v>260036924.957513</v>
      </c>
    </row>
    <row r="2805" spans="1:2" x14ac:dyDescent="0.25">
      <c r="A2805">
        <f ca="1">32718.2032714963*(((RANDBETWEEN(3800,4995))))</f>
        <v>141866129.38520813</v>
      </c>
      <c r="B2805">
        <v>258167912.41139132</v>
      </c>
    </row>
    <row r="2806" spans="1:2" x14ac:dyDescent="0.25">
      <c r="A2806">
        <f ca="1">39211.7599457594*(((RANDBETWEEN(3800,4995))))</f>
        <v>173472826.00003955</v>
      </c>
      <c r="B2806">
        <v>212745166.98494253</v>
      </c>
    </row>
    <row r="2807" spans="1:2" x14ac:dyDescent="0.25">
      <c r="A2807">
        <f ca="1">31017.0045246583*(((RANDBETWEEN(3800,4995))))</f>
        <v>142057880.7229349</v>
      </c>
      <c r="B2807">
        <v>208216247.77796382</v>
      </c>
    </row>
    <row r="2808" spans="1:2" x14ac:dyDescent="0.25">
      <c r="A2808">
        <f ca="1">32802.7137709933*(((RANDBETWEEN(3800,4995))))</f>
        <v>163390317.29331774</v>
      </c>
      <c r="B2808">
        <v>207311318.81534803</v>
      </c>
    </row>
    <row r="2809" spans="1:2" x14ac:dyDescent="0.25">
      <c r="A2809">
        <f ca="1">36814.4380175715*(((RANDBETWEEN(3800,4995))))</f>
        <v>182415540.37706694</v>
      </c>
      <c r="B2809">
        <v>215215060.89987317</v>
      </c>
    </row>
    <row r="2810" spans="1:2" x14ac:dyDescent="0.25">
      <c r="A2810">
        <f ca="1">37698.0165868605*(((RANDBETWEEN(3800,4995))))</f>
        <v>174315628.69764298</v>
      </c>
      <c r="B2810">
        <v>256085284.19805247</v>
      </c>
    </row>
    <row r="2811" spans="1:2" x14ac:dyDescent="0.25">
      <c r="A2811">
        <f ca="1">31902.0092770234*(((RANDBETWEEN(3800,4995))))</f>
        <v>128660803.41423534</v>
      </c>
      <c r="B2811">
        <v>255049299.02948803</v>
      </c>
    </row>
    <row r="2812" spans="1:2" x14ac:dyDescent="0.25">
      <c r="A2812">
        <f ca="1">34505.5965057467*(((RANDBETWEEN(3800,4995))))</f>
        <v>150858467.92312461</v>
      </c>
      <c r="B2812">
        <v>230635558.291426</v>
      </c>
    </row>
    <row r="2813" spans="1:2" x14ac:dyDescent="0.25">
      <c r="A2813">
        <f ca="1">35983.6661744206*(((RANDBETWEEN(3800,4995))))</f>
        <v>138932935.09943783</v>
      </c>
      <c r="B2813">
        <v>253473672.77775902</v>
      </c>
    </row>
    <row r="2814" spans="1:2" x14ac:dyDescent="0.25">
      <c r="A2814">
        <f ca="1">32601.9725884218*(((RANDBETWEEN(3800,4995))))</f>
        <v>130147074.57297975</v>
      </c>
      <c r="B2814">
        <v>218228556.03852203</v>
      </c>
    </row>
    <row r="2815" spans="1:2" x14ac:dyDescent="0.25">
      <c r="A2815">
        <f ca="1">30472.3182786262*(((RANDBETWEEN(3800,4995))))</f>
        <v>143768397.6385586</v>
      </c>
      <c r="B2815">
        <v>235679150.81175435</v>
      </c>
    </row>
    <row r="2816" spans="1:2" x14ac:dyDescent="0.25">
      <c r="A2816">
        <f ca="1">30581.5949147669*(((RANDBETWEEN(3800,4995))))</f>
        <v>140247194.2791208</v>
      </c>
      <c r="B2816">
        <v>247262700.37138942</v>
      </c>
    </row>
    <row r="2817" spans="1:2" x14ac:dyDescent="0.25">
      <c r="A2817">
        <f ca="1">39595.9549884561*(((RANDBETWEEN(3800,4995))))</f>
        <v>152484022.66054454</v>
      </c>
      <c r="B2817">
        <v>226360077.3273592</v>
      </c>
    </row>
    <row r="2818" spans="1:2" x14ac:dyDescent="0.25">
      <c r="A2818">
        <f ca="1">32583.5170159893*(((RANDBETWEEN(3800,4995))))</f>
        <v>126098210.85187848</v>
      </c>
      <c r="B2818">
        <v>231766463.35434836</v>
      </c>
    </row>
    <row r="2819" spans="1:2" x14ac:dyDescent="0.25">
      <c r="A2819">
        <f ca="1">29606.9916516921*(((RANDBETWEEN(3800,4995))))</f>
        <v>131099759.03369254</v>
      </c>
      <c r="B2819">
        <v>238079710.95207974</v>
      </c>
    </row>
    <row r="2820" spans="1:2" x14ac:dyDescent="0.25">
      <c r="A2820">
        <f ca="1">28855.4270448639*(((RANDBETWEEN(3800,4995))))</f>
        <v>129185746.87985571</v>
      </c>
      <c r="B2820">
        <v>265507864.85529479</v>
      </c>
    </row>
    <row r="2821" spans="1:2" x14ac:dyDescent="0.25">
      <c r="A2821">
        <f ca="1">35926.5195527903*(((RANDBETWEEN(3800,4995))))</f>
        <v>177548859.62988976</v>
      </c>
      <c r="B2821">
        <v>227128006.04550681</v>
      </c>
    </row>
    <row r="2822" spans="1:2" x14ac:dyDescent="0.25">
      <c r="A2822">
        <f ca="1">28472.1460438407*(((RANDBETWEEN(3800,4995))))</f>
        <v>133619781.38374446</v>
      </c>
      <c r="B2822">
        <v>211559651.19664407</v>
      </c>
    </row>
    <row r="2823" spans="1:2" x14ac:dyDescent="0.25">
      <c r="A2823">
        <f ca="1">30515.5742985458*(((RANDBETWEEN(3800,4995))))</f>
        <v>124564574.28666405</v>
      </c>
      <c r="B2823">
        <v>213920749.46434891</v>
      </c>
    </row>
    <row r="2824" spans="1:2" x14ac:dyDescent="0.25">
      <c r="A2824">
        <f ca="1">33199.1670082219*(((RANDBETWEEN(3800,4995))))</f>
        <v>145179957.32695439</v>
      </c>
      <c r="B2824">
        <v>252535424.44599038</v>
      </c>
    </row>
    <row r="2825" spans="1:2" x14ac:dyDescent="0.25">
      <c r="A2825">
        <f ca="1">33980.5365144676*(((RANDBETWEEN(3800,4995))))</f>
        <v>158689105.52256361</v>
      </c>
      <c r="B2825">
        <v>232146480.87049431</v>
      </c>
    </row>
    <row r="2826" spans="1:2" x14ac:dyDescent="0.25">
      <c r="A2826">
        <f ca="1">29312.336137699*(((RANDBETWEEN(3800,4995))))</f>
        <v>143747696.41927579</v>
      </c>
      <c r="B2826">
        <v>217314436.78360116</v>
      </c>
    </row>
    <row r="2827" spans="1:2" x14ac:dyDescent="0.25">
      <c r="A2827">
        <f ca="1">42052.9895450593*(((RANDBETWEEN(3800,4995))))</f>
        <v>187514280.38141957</v>
      </c>
      <c r="B2827">
        <v>259241828.88111657</v>
      </c>
    </row>
    <row r="2828" spans="1:2" x14ac:dyDescent="0.25">
      <c r="A2828">
        <f ca="1">33145.2520750005*(((RANDBETWEEN(3800,4995))))</f>
        <v>140336997.285552</v>
      </c>
      <c r="B2828">
        <v>241262078.08911914</v>
      </c>
    </row>
    <row r="2829" spans="1:2" x14ac:dyDescent="0.25">
      <c r="A2829">
        <f ca="1">40479.7507809106*(((RANDBETWEEN(3800,4995))))</f>
        <v>194424243.00071338</v>
      </c>
      <c r="B2829">
        <v>241802794.88332295</v>
      </c>
    </row>
    <row r="2830" spans="1:2" x14ac:dyDescent="0.25">
      <c r="A2830">
        <f ca="1">29879.2593575103*(((RANDBETWEEN(3800,4995))))</f>
        <v>120473173.72948168</v>
      </c>
      <c r="B2830">
        <v>234134813.36338294</v>
      </c>
    </row>
    <row r="2831" spans="1:2" x14ac:dyDescent="0.25">
      <c r="A2831">
        <f ca="1">31486.899777561*(((RANDBETWEEN(3800,4995))))</f>
        <v>122547013.93426748</v>
      </c>
      <c r="B2831">
        <v>235743615.02728412</v>
      </c>
    </row>
    <row r="2832" spans="1:2" x14ac:dyDescent="0.25">
      <c r="A2832">
        <f ca="1">30354.5483480638*(((RANDBETWEEN(3800,4995))))</f>
        <v>123967975.45349254</v>
      </c>
      <c r="B2832">
        <v>238807392.44126204</v>
      </c>
    </row>
    <row r="2833" spans="1:2" x14ac:dyDescent="0.25">
      <c r="A2833">
        <f ca="1">35953.15072501*(((RANDBETWEEN(3800,4995))))</f>
        <v>149349388.11169171</v>
      </c>
      <c r="B2833">
        <v>258641082.47649583</v>
      </c>
    </row>
    <row r="2834" spans="1:2" x14ac:dyDescent="0.25">
      <c r="A2834">
        <f ca="1">33699.0478759318*(((RANDBETWEEN(3800,4995))))</f>
        <v>135335376.26974195</v>
      </c>
      <c r="B2834">
        <v>232916867.57081133</v>
      </c>
    </row>
    <row r="2835" spans="1:2" x14ac:dyDescent="0.25">
      <c r="A2835">
        <f ca="1">41236.4007070333*(((RANDBETWEEN(3800,4995))))</f>
        <v>176491795.02610254</v>
      </c>
      <c r="B2835">
        <v>236607648.33528972</v>
      </c>
    </row>
    <row r="2836" spans="1:2" x14ac:dyDescent="0.25">
      <c r="A2836">
        <f ca="1">31695.5037642786*(((RANDBETWEEN(3800,4995))))</f>
        <v>155434750.46002245</v>
      </c>
      <c r="B2836">
        <v>237066956.84219229</v>
      </c>
    </row>
    <row r="2837" spans="1:2" x14ac:dyDescent="0.25">
      <c r="A2837">
        <f ca="1">35320.7911523248*(((RANDBETWEEN(3800,4995))))</f>
        <v>165866435.25131729</v>
      </c>
      <c r="B2837">
        <v>251932625.73759139</v>
      </c>
    </row>
    <row r="2838" spans="1:2" x14ac:dyDescent="0.25">
      <c r="A2838">
        <f ca="1">35855.7959312165*(((RANDBETWEEN(3800,4995))))</f>
        <v>176553939.16531035</v>
      </c>
      <c r="B2838">
        <v>249997801.14337897</v>
      </c>
    </row>
    <row r="2839" spans="1:2" x14ac:dyDescent="0.25">
      <c r="A2839">
        <f ca="1">33578.1156735336*(((RANDBETWEEN(3800,4995))))</f>
        <v>155130894.41172546</v>
      </c>
      <c r="B2839">
        <v>206946195.52672401</v>
      </c>
    </row>
    <row r="2840" spans="1:2" x14ac:dyDescent="0.25">
      <c r="A2840">
        <f ca="1">39581.1463114438*(((RANDBETWEEN(3800,4995))))</f>
        <v>185556413.90804839</v>
      </c>
      <c r="B2840">
        <v>220689680.44753504</v>
      </c>
    </row>
    <row r="2841" spans="1:2" x14ac:dyDescent="0.25">
      <c r="A2841">
        <f ca="1">30525.0544196639*(((RANDBETWEEN(3800,4995))))</f>
        <v>135256516.13353097</v>
      </c>
      <c r="B2841">
        <v>263781278.9366191</v>
      </c>
    </row>
    <row r="2842" spans="1:2" x14ac:dyDescent="0.25">
      <c r="A2842">
        <f ca="1">34977.6133142281*(((RANDBETWEEN(3800,4995))))</f>
        <v>161246797.37859142</v>
      </c>
      <c r="B2842">
        <v>219847729.04236656</v>
      </c>
    </row>
    <row r="2843" spans="1:2" x14ac:dyDescent="0.25">
      <c r="A2843">
        <f ca="1">37539.3155096944*(((RANDBETWEEN(3800,4995))))</f>
        <v>184167881.89056081</v>
      </c>
      <c r="B2843">
        <v>236999074.74271256</v>
      </c>
    </row>
    <row r="2844" spans="1:2" x14ac:dyDescent="0.25">
      <c r="A2844">
        <f ca="1">31560.1854063021*(((RANDBETWEEN(3800,4995))))</f>
        <v>127850311.08092982</v>
      </c>
      <c r="B2844">
        <v>209534527.0855816</v>
      </c>
    </row>
    <row r="2845" spans="1:2" x14ac:dyDescent="0.25">
      <c r="A2845">
        <f ca="1">32216.0599895592*(((RANDBETWEEN(3800,4995))))</f>
        <v>158986256.04847482</v>
      </c>
      <c r="B2845">
        <v>257702096.02728263</v>
      </c>
    </row>
    <row r="2846" spans="1:2" x14ac:dyDescent="0.25">
      <c r="A2846">
        <f ca="1">33159.9290121886*(((RANDBETWEEN(3800,4995))))</f>
        <v>127599406.83890191</v>
      </c>
      <c r="B2846">
        <v>227788898.30846208</v>
      </c>
    </row>
    <row r="2847" spans="1:2" x14ac:dyDescent="0.25">
      <c r="A2847">
        <f ca="1">32463.9187319298*(((RANDBETWEEN(3800,4995))))</f>
        <v>149236634.41068143</v>
      </c>
      <c r="B2847">
        <v>247452398.01855782</v>
      </c>
    </row>
    <row r="2848" spans="1:2" x14ac:dyDescent="0.25">
      <c r="A2848">
        <f ca="1">30514.7608621772*(((RANDBETWEEN(3800,4995))))</f>
        <v>124073017.6656124</v>
      </c>
      <c r="B2848">
        <v>220093898.8568354</v>
      </c>
    </row>
    <row r="2849" spans="1:2" x14ac:dyDescent="0.25">
      <c r="A2849">
        <f ca="1">33950.96852057*(((RANDBETWEEN(3800,4995))))</f>
        <v>142933577.47159988</v>
      </c>
      <c r="B2849">
        <v>239607617.90449631</v>
      </c>
    </row>
    <row r="2850" spans="1:2" x14ac:dyDescent="0.25">
      <c r="A2850">
        <f ca="1">31000.2613335493*(((RANDBETWEEN(3800,4995))))</f>
        <v>146352233.75568607</v>
      </c>
      <c r="B2850">
        <v>221877553.76566452</v>
      </c>
    </row>
    <row r="2851" spans="1:2" x14ac:dyDescent="0.25">
      <c r="A2851">
        <f ca="1">32777.0386095822*(((RANDBETWEEN(3800,4995))))</f>
        <v>150741600.56546849</v>
      </c>
      <c r="B2851">
        <v>239514860.11788452</v>
      </c>
    </row>
    <row r="2852" spans="1:2" x14ac:dyDescent="0.25">
      <c r="A2852">
        <f ca="1">31712.299603749*(((RANDBETWEEN(3800,4995))))</f>
        <v>155104857.36193654</v>
      </c>
      <c r="B2852">
        <v>225844347.13212866</v>
      </c>
    </row>
    <row r="2853" spans="1:2" x14ac:dyDescent="0.25">
      <c r="A2853">
        <f ca="1">30725.2543321829*(((RANDBETWEEN(3800,4995))))</f>
        <v>145760606.55187547</v>
      </c>
      <c r="B2853">
        <v>243554566.94673002</v>
      </c>
    </row>
    <row r="2854" spans="1:2" x14ac:dyDescent="0.25">
      <c r="A2854">
        <f ca="1">37713.8769016742*(((RANDBETWEEN(3800,4995))))</f>
        <v>173634689.25530791</v>
      </c>
      <c r="B2854">
        <v>215381899.37257221</v>
      </c>
    </row>
    <row r="2855" spans="1:2" x14ac:dyDescent="0.25">
      <c r="A2855">
        <f ca="1">31751.6024824617*(((RANDBETWEEN(3800,4995))))</f>
        <v>130753099.02277739</v>
      </c>
      <c r="B2855">
        <v>225017580.34933311</v>
      </c>
    </row>
    <row r="2856" spans="1:2" x14ac:dyDescent="0.25">
      <c r="A2856">
        <f ca="1">28280.3527057195*(((RANDBETWEEN(3800,4995))))</f>
        <v>139082774.60672858</v>
      </c>
      <c r="B2856">
        <v>208347850.00970513</v>
      </c>
    </row>
    <row r="2857" spans="1:2" x14ac:dyDescent="0.25">
      <c r="A2857">
        <f ca="1">40040.6184251254*(((RANDBETWEEN(3800,4995))))</f>
        <v>177820386.4259817</v>
      </c>
      <c r="B2857">
        <v>214787752.74164671</v>
      </c>
    </row>
    <row r="2858" spans="1:2" x14ac:dyDescent="0.25">
      <c r="A2858">
        <f ca="1">40166.8704642856*(((RANDBETWEEN(3800,4995))))</f>
        <v>156168792.36514246</v>
      </c>
      <c r="B2858">
        <v>261606479.56295142</v>
      </c>
    </row>
    <row r="2859" spans="1:2" x14ac:dyDescent="0.25">
      <c r="A2859">
        <f ca="1">30803.7188797671*(((RANDBETWEEN(3800,4995))))</f>
        <v>135813596.54089326</v>
      </c>
      <c r="B2859">
        <v>262133883.96512863</v>
      </c>
    </row>
    <row r="2860" spans="1:2" x14ac:dyDescent="0.25">
      <c r="A2860">
        <f ca="1">34554.8751205931*(((RANDBETWEEN(3800,4995))))</f>
        <v>172083278.10055357</v>
      </c>
      <c r="B2860">
        <v>266984896.14441982</v>
      </c>
    </row>
    <row r="2861" spans="1:2" x14ac:dyDescent="0.25">
      <c r="A2861">
        <f ca="1">29646.3425993624*(((RANDBETWEEN(3800,4995))))</f>
        <v>117103053.26748165</v>
      </c>
      <c r="B2861">
        <v>259426209.57611698</v>
      </c>
    </row>
    <row r="2862" spans="1:2" x14ac:dyDescent="0.25">
      <c r="A2862">
        <f ca="1">33584.4961634561*(((RANDBETWEEN(3800,4995))))</f>
        <v>161205581.58458927</v>
      </c>
      <c r="B2862">
        <v>210718758.52266017</v>
      </c>
    </row>
    <row r="2863" spans="1:2" x14ac:dyDescent="0.25">
      <c r="A2863">
        <f ca="1">34882.386405406*(((RANDBETWEEN(3800,4995))))</f>
        <v>140296958.1225431</v>
      </c>
      <c r="B2863">
        <v>230724104.55873844</v>
      </c>
    </row>
    <row r="2864" spans="1:2" x14ac:dyDescent="0.25">
      <c r="A2864">
        <f ca="1">31874.8067061963*(((RANDBETWEEN(3800,4995))))</f>
        <v>156218427.66706795</v>
      </c>
      <c r="B2864">
        <v>243313625.89692014</v>
      </c>
    </row>
    <row r="2865" spans="1:2" x14ac:dyDescent="0.25">
      <c r="A2865">
        <f ca="1">32398.8086337794*(((RANDBETWEEN(3800,4995))))</f>
        <v>139250079.50798368</v>
      </c>
      <c r="B2865">
        <v>235400985.55512792</v>
      </c>
    </row>
    <row r="2866" spans="1:2" x14ac:dyDescent="0.25">
      <c r="A2866">
        <f ca="1">37843.8070208544*(((RANDBETWEEN(3800,4995))))</f>
        <v>157013955.3295247</v>
      </c>
      <c r="B2866">
        <v>254190314.89947876</v>
      </c>
    </row>
    <row r="2867" spans="1:2" x14ac:dyDescent="0.25">
      <c r="A2867">
        <f ca="1">40629.0988873592*(((RANDBETWEEN(3800,4995))))</f>
        <v>160038020.51730791</v>
      </c>
      <c r="B2867">
        <v>237702841.08148915</v>
      </c>
    </row>
    <row r="2868" spans="1:2" x14ac:dyDescent="0.25">
      <c r="A2868">
        <f ca="1">32632.0648355676*(((RANDBETWEEN(3800,4995))))</f>
        <v>144853735.80508438</v>
      </c>
      <c r="B2868">
        <v>266109668.04234666</v>
      </c>
    </row>
    <row r="2869" spans="1:2" x14ac:dyDescent="0.25">
      <c r="A2869">
        <f ca="1">32341.4563995787*(((RANDBETWEEN(3800,4995))))</f>
        <v>131176947.15669113</v>
      </c>
      <c r="B2869">
        <v>219296122.06920597</v>
      </c>
    </row>
    <row r="2870" spans="1:2" x14ac:dyDescent="0.25">
      <c r="A2870">
        <f ca="1">32430.5399231171*(((RANDBETWEEN(3800,4995))))</f>
        <v>145386110.47533393</v>
      </c>
      <c r="B2870">
        <v>207201622.36405426</v>
      </c>
    </row>
    <row r="2871" spans="1:2" x14ac:dyDescent="0.25">
      <c r="A2871">
        <f ca="1">31020.4457170249*(((RANDBETWEEN(3800,4995))))</f>
        <v>139778128.4009141</v>
      </c>
      <c r="B2871">
        <v>257920652.03999406</v>
      </c>
    </row>
    <row r="2872" spans="1:2" x14ac:dyDescent="0.25">
      <c r="A2872">
        <f ca="1">32324.0542952714*(((RANDBETWEEN(3800,4995))))</f>
        <v>137829767.51503709</v>
      </c>
      <c r="B2872">
        <v>251295630.86394393</v>
      </c>
    </row>
    <row r="2873" spans="1:2" x14ac:dyDescent="0.25">
      <c r="A2873">
        <f ca="1">34572.8219299685*(((RANDBETWEEN(3800,4995))))</f>
        <v>137910986.67864448</v>
      </c>
      <c r="B2873">
        <v>225602610.75492644</v>
      </c>
    </row>
    <row r="2874" spans="1:2" x14ac:dyDescent="0.25">
      <c r="A2874">
        <f ca="1">38442.7390306465*(((RANDBETWEEN(3800,4995))))</f>
        <v>188907619.59659696</v>
      </c>
      <c r="B2874">
        <v>264580468.40017313</v>
      </c>
    </row>
    <row r="2875" spans="1:2" x14ac:dyDescent="0.25">
      <c r="A2875">
        <f ca="1">37238.2069327541*(((RANDBETWEEN(3800,4995))))</f>
        <v>144484242.89908582</v>
      </c>
      <c r="B2875">
        <v>253008713.97379529</v>
      </c>
    </row>
    <row r="2876" spans="1:2" x14ac:dyDescent="0.25">
      <c r="A2876">
        <f ca="1">32148.7876803197*(((RANDBETWEEN(3800,4995))))</f>
        <v>126505479.52205791</v>
      </c>
      <c r="B2876">
        <v>235350249.27178752</v>
      </c>
    </row>
    <row r="2877" spans="1:2" x14ac:dyDescent="0.25">
      <c r="A2877">
        <f ca="1">30804.5712445798*(((RANDBETWEEN(3800,4995))))</f>
        <v>124296444.97187969</v>
      </c>
      <c r="B2877">
        <v>250121754.03123656</v>
      </c>
    </row>
    <row r="2878" spans="1:2" x14ac:dyDescent="0.25">
      <c r="A2878">
        <f ca="1">32489.7339362436*(((RANDBETWEEN(3800,4995))))</f>
        <v>145716456.70405239</v>
      </c>
      <c r="B2878">
        <v>206051256.51882917</v>
      </c>
    </row>
    <row r="2879" spans="1:2" x14ac:dyDescent="0.25">
      <c r="A2879">
        <f ca="1">40988.1754918373*(((RANDBETWEEN(3800,4995))))</f>
        <v>159321038.13677153</v>
      </c>
      <c r="B2879">
        <v>212682891.88397425</v>
      </c>
    </row>
    <row r="2880" spans="1:2" x14ac:dyDescent="0.25">
      <c r="A2880">
        <f ca="1">34195.6015944983*(((RANDBETWEEN(3800,4995))))</f>
        <v>161163870.3148706</v>
      </c>
      <c r="B2880">
        <v>230676418.94196591</v>
      </c>
    </row>
    <row r="2881" spans="1:2" x14ac:dyDescent="0.25">
      <c r="A2881">
        <f ca="1">32879.6861722954*(((RANDBETWEEN(3800,4995))))</f>
        <v>156803223.35567671</v>
      </c>
      <c r="B2881">
        <v>258490090.32054141</v>
      </c>
    </row>
    <row r="2882" spans="1:2" x14ac:dyDescent="0.25">
      <c r="A2882">
        <f ca="1">34603.4919396675*(((RANDBETWEEN(3800,4995))))</f>
        <v>154712212.46225318</v>
      </c>
      <c r="B2882">
        <v>246402702.82072565</v>
      </c>
    </row>
    <row r="2883" spans="1:2" x14ac:dyDescent="0.25">
      <c r="A2883">
        <f ca="1">35677.9232350154*(((RANDBETWEEN(3800,4995))))</f>
        <v>161264213.02226996</v>
      </c>
      <c r="B2883">
        <v>256824518.87011346</v>
      </c>
    </row>
    <row r="2884" spans="1:2" x14ac:dyDescent="0.25">
      <c r="A2884">
        <f ca="1">37050.5472350754*(((RANDBETWEEN(3800,4995))))</f>
        <v>146720167.0508987</v>
      </c>
      <c r="B2884">
        <v>249149714.21351761</v>
      </c>
    </row>
    <row r="2885" spans="1:2" x14ac:dyDescent="0.25">
      <c r="A2885">
        <f ca="1">30230.1005768684*(((RANDBETWEEN(3800,4995))))</f>
        <v>120134419.69247496</v>
      </c>
      <c r="B2885">
        <v>259738127.34246838</v>
      </c>
    </row>
    <row r="2886" spans="1:2" x14ac:dyDescent="0.25">
      <c r="A2886">
        <f ca="1">30418.3060604995*(((RANDBETWEEN(3800,4995))))</f>
        <v>117658007.84201205</v>
      </c>
      <c r="B2886">
        <v>259561816.26534238</v>
      </c>
    </row>
    <row r="2887" spans="1:2" x14ac:dyDescent="0.25">
      <c r="A2887">
        <f ca="1">40022.0940822467*(((RANDBETWEEN(3800,4995))))</f>
        <v>190425123.64332956</v>
      </c>
      <c r="B2887">
        <v>207967197.34889773</v>
      </c>
    </row>
    <row r="2888" spans="1:2" x14ac:dyDescent="0.25">
      <c r="A2888">
        <f ca="1">33053.1943684354*(((RANDBETWEEN(3800,4995))))</f>
        <v>140443022.87148204</v>
      </c>
      <c r="B2888">
        <v>252332632.3784377</v>
      </c>
    </row>
    <row r="2889" spans="1:2" x14ac:dyDescent="0.25">
      <c r="A2889">
        <f ca="1">38253.7877355762*(((RANDBETWEEN(3800,4995))))</f>
        <v>187826097.78167906</v>
      </c>
      <c r="B2889">
        <v>241802058.81659862</v>
      </c>
    </row>
    <row r="2890" spans="1:2" x14ac:dyDescent="0.25">
      <c r="A2890">
        <f ca="1">39840.0078121183*(((RANDBETWEEN(3800,4995))))</f>
        <v>178284034.95922929</v>
      </c>
      <c r="B2890">
        <v>229838666.33291233</v>
      </c>
    </row>
    <row r="2891" spans="1:2" x14ac:dyDescent="0.25">
      <c r="A2891">
        <f ca="1">31022.6087124423*(((RANDBETWEEN(3800,4995))))</f>
        <v>144193085.29543185</v>
      </c>
      <c r="B2891">
        <v>257780740.08498496</v>
      </c>
    </row>
    <row r="2892" spans="1:2" x14ac:dyDescent="0.25">
      <c r="A2892">
        <f ca="1">31602.9360158733*(((RANDBETWEEN(3800,4995))))</f>
        <v>156655753.83068419</v>
      </c>
      <c r="B2892">
        <v>211544898.25973937</v>
      </c>
    </row>
    <row r="2893" spans="1:2" x14ac:dyDescent="0.25">
      <c r="A2893">
        <f ca="1">35349.7950908051*(((RANDBETWEEN(3800,4995))))</f>
        <v>151579921.34937221</v>
      </c>
      <c r="B2893">
        <v>244263667.37305689</v>
      </c>
    </row>
    <row r="2894" spans="1:2" x14ac:dyDescent="0.25">
      <c r="A2894">
        <f ca="1">31729.8235479814*(((RANDBETWEEN(3800,4995))))</f>
        <v>120954087.36490504</v>
      </c>
      <c r="B2894">
        <v>212819197.70614207</v>
      </c>
    </row>
    <row r="2895" spans="1:2" x14ac:dyDescent="0.25">
      <c r="A2895">
        <f ca="1">31744.1333338994*(((RANDBETWEEN(3800,4995))))</f>
        <v>127897113.20228079</v>
      </c>
      <c r="B2895">
        <v>234426328.10091743</v>
      </c>
    </row>
    <row r="2896" spans="1:2" x14ac:dyDescent="0.25">
      <c r="A2896">
        <f ca="1">31593.2985856011*(((RANDBETWEEN(3800,4995))))</f>
        <v>126120447.95371944</v>
      </c>
      <c r="B2896">
        <v>233975818.20319206</v>
      </c>
    </row>
    <row r="2897" spans="1:2" x14ac:dyDescent="0.25">
      <c r="A2897">
        <f ca="1">31449.7276436364*(((RANDBETWEEN(3800,4995))))</f>
        <v>153946416.81560022</v>
      </c>
      <c r="B2897">
        <v>211766729.63468567</v>
      </c>
    </row>
    <row r="2898" spans="1:2" x14ac:dyDescent="0.25">
      <c r="A2898">
        <f ca="1">36160.5275485324*(((RANDBETWEEN(3800,4995))))</f>
        <v>159287123.85128543</v>
      </c>
      <c r="B2898">
        <v>241168443.19097528</v>
      </c>
    </row>
    <row r="2899" spans="1:2" x14ac:dyDescent="0.25">
      <c r="A2899">
        <f ca="1">40289.4503400724*(((RANDBETWEEN(3800,4995))))</f>
        <v>183881051.3520906</v>
      </c>
      <c r="B2899">
        <v>230056845.33017126</v>
      </c>
    </row>
    <row r="2900" spans="1:2" x14ac:dyDescent="0.25">
      <c r="A2900">
        <f ca="1">31054.3590136138*(((RANDBETWEEN(3800,4995))))</f>
        <v>134030613.50275706</v>
      </c>
      <c r="B2900">
        <v>229458503.50748235</v>
      </c>
    </row>
    <row r="2901" spans="1:2" x14ac:dyDescent="0.25">
      <c r="A2901">
        <f ca="1">37683.8540519075*(((RANDBETWEEN(3800,4995))))</f>
        <v>154089279.2182498</v>
      </c>
      <c r="B2901">
        <v>251084545.22273108</v>
      </c>
    </row>
    <row r="2902" spans="1:2" x14ac:dyDescent="0.25">
      <c r="A2902">
        <f ca="1">40072.491265623*(((RANDBETWEEN(3800,4995))))</f>
        <v>182089400.31099081</v>
      </c>
      <c r="B2902">
        <v>227605635.76414564</v>
      </c>
    </row>
    <row r="2903" spans="1:2" x14ac:dyDescent="0.25">
      <c r="A2903">
        <f ca="1">41802.6023957924*(((RANDBETWEEN(3800,4995))))</f>
        <v>200192662.87344962</v>
      </c>
      <c r="B2903">
        <v>222658023.76914227</v>
      </c>
    </row>
    <row r="2904" spans="1:2" x14ac:dyDescent="0.25">
      <c r="A2904">
        <f ca="1">39991.5699335739*(((RANDBETWEEN(3800,4995))))</f>
        <v>199397967.6887995</v>
      </c>
      <c r="B2904">
        <v>266662551.40462327</v>
      </c>
    </row>
    <row r="2905" spans="1:2" x14ac:dyDescent="0.25">
      <c r="A2905">
        <f ca="1">38173.7456779491*(((RANDBETWEEN(3800,4995))))</f>
        <v>185829793.96025598</v>
      </c>
      <c r="B2905">
        <v>230354507.40548164</v>
      </c>
    </row>
    <row r="2906" spans="1:2" x14ac:dyDescent="0.25">
      <c r="A2906">
        <f ca="1">34573.9735362195*(((RANDBETWEEN(3800,4995))))</f>
        <v>132452892.61725698</v>
      </c>
      <c r="B2906">
        <v>254629626.948026</v>
      </c>
    </row>
    <row r="2907" spans="1:2" x14ac:dyDescent="0.25">
      <c r="A2907">
        <f ca="1">32428.5415682973*(((RANDBETWEEN(3800,4995))))</f>
        <v>137561873.33271724</v>
      </c>
      <c r="B2907">
        <v>211910377.02066344</v>
      </c>
    </row>
    <row r="2908" spans="1:2" x14ac:dyDescent="0.25">
      <c r="A2908">
        <f ca="1">34254.7727168415*(((RANDBETWEEN(3800,4995))))</f>
        <v>149145280.40912774</v>
      </c>
      <c r="B2908">
        <v>213534356.01886222</v>
      </c>
    </row>
    <row r="2909" spans="1:2" x14ac:dyDescent="0.25">
      <c r="A2909">
        <f ca="1">28055.3409690847*(((RANDBETWEEN(3800,4995))))</f>
        <v>127174860.61286096</v>
      </c>
      <c r="B2909">
        <v>208968567.73522201</v>
      </c>
    </row>
    <row r="2910" spans="1:2" x14ac:dyDescent="0.25">
      <c r="A2910">
        <f ca="1">33349.2730504185*(((RANDBETWEEN(3800,4995))))</f>
        <v>159909764.27675691</v>
      </c>
      <c r="B2910">
        <v>214547823.8966127</v>
      </c>
    </row>
    <row r="2911" spans="1:2" x14ac:dyDescent="0.25">
      <c r="A2911">
        <f ca="1">33157.2982360196*(((RANDBETWEEN(3800,4995))))</f>
        <v>132728664.83878665</v>
      </c>
      <c r="B2911">
        <v>213937519.84687936</v>
      </c>
    </row>
    <row r="2912" spans="1:2" x14ac:dyDescent="0.25">
      <c r="A2912">
        <f ca="1">35360.046550578*(((RANDBETWEEN(3800,4995))))</f>
        <v>145471231.5090777</v>
      </c>
      <c r="B2912">
        <v>206528242.06587985</v>
      </c>
    </row>
    <row r="2913" spans="1:2" x14ac:dyDescent="0.25">
      <c r="A2913">
        <f ca="1">30297.9351265245*(((RANDBETWEEN(3800,4995))))</f>
        <v>133825979.45385876</v>
      </c>
      <c r="B2913">
        <v>248499946.82044056</v>
      </c>
    </row>
    <row r="2914" spans="1:2" x14ac:dyDescent="0.25">
      <c r="A2914">
        <f ca="1">39890.019233192*(((RANDBETWEEN(3800,4995))))</f>
        <v>159480296.89430144</v>
      </c>
      <c r="B2914">
        <v>267723892.48499987</v>
      </c>
    </row>
    <row r="2915" spans="1:2" x14ac:dyDescent="0.25">
      <c r="A2915">
        <f ca="1">34080.5284916888*(((RANDBETWEEN(3800,4995))))</f>
        <v>137105966.12206441</v>
      </c>
      <c r="B2915">
        <v>254565456.20012039</v>
      </c>
    </row>
    <row r="2916" spans="1:2" x14ac:dyDescent="0.25">
      <c r="A2916">
        <f ca="1">36386.7285188605*(((RANDBETWEEN(3800,4995))))</f>
        <v>160174378.94002405</v>
      </c>
      <c r="B2916">
        <v>232991818.50714973</v>
      </c>
    </row>
    <row r="2917" spans="1:2" x14ac:dyDescent="0.25">
      <c r="A2917">
        <f ca="1">30566.0484938829*(((RANDBETWEEN(3800,4995))))</f>
        <v>149467977.13508737</v>
      </c>
      <c r="B2917">
        <v>219580132.39506638</v>
      </c>
    </row>
    <row r="2918" spans="1:2" x14ac:dyDescent="0.25">
      <c r="A2918">
        <f ca="1">28992.7539048576*(((RANDBETWEEN(3800,4995))))</f>
        <v>141107733.2549423</v>
      </c>
      <c r="B2918">
        <v>227239279.23396713</v>
      </c>
    </row>
    <row r="2919" spans="1:2" x14ac:dyDescent="0.25">
      <c r="A2919">
        <f ca="1">36967.0155932431*(((RANDBETWEEN(3800,4995))))</f>
        <v>159290870.19128433</v>
      </c>
      <c r="B2919">
        <v>211206968.96348903</v>
      </c>
    </row>
    <row r="2920" spans="1:2" x14ac:dyDescent="0.25">
      <c r="A2920">
        <f ca="1">39452.2883919203*(((RANDBETWEEN(3800,4995))))</f>
        <v>184557805.09740308</v>
      </c>
      <c r="B2920">
        <v>218782284.13302052</v>
      </c>
    </row>
    <row r="2921" spans="1:2" x14ac:dyDescent="0.25">
      <c r="A2921">
        <f ca="1">37083.6573862912*(((RANDBETWEEN(3800,4995))))</f>
        <v>161313909.63036659</v>
      </c>
      <c r="B2921">
        <v>251266352.67690167</v>
      </c>
    </row>
    <row r="2922" spans="1:2" x14ac:dyDescent="0.25">
      <c r="A2922">
        <f ca="1">30081.9592126807*(((RANDBETWEEN(3800,4995))))</f>
        <v>133323243.23060082</v>
      </c>
      <c r="B2922">
        <v>212322837.70357174</v>
      </c>
    </row>
    <row r="2923" spans="1:2" x14ac:dyDescent="0.25">
      <c r="A2923">
        <f ca="1">32043.8866654334*(((RANDBETWEEN(3800,4995))))</f>
        <v>155252630.8940247</v>
      </c>
      <c r="B2923">
        <v>263186840.57793155</v>
      </c>
    </row>
    <row r="2924" spans="1:2" x14ac:dyDescent="0.25">
      <c r="A2924">
        <f ca="1">29582.416332936*(((RANDBETWEEN(3800,4995))))</f>
        <v>139333180.92812866</v>
      </c>
      <c r="B2924">
        <v>237529178.27213374</v>
      </c>
    </row>
    <row r="2925" spans="1:2" x14ac:dyDescent="0.25">
      <c r="A2925">
        <f ca="1">39665.0464953057*(((RANDBETWEEN(3800,4995))))</f>
        <v>154812676.47117817</v>
      </c>
      <c r="B2925">
        <v>205230318.61125582</v>
      </c>
    </row>
    <row r="2926" spans="1:2" x14ac:dyDescent="0.25">
      <c r="A2926">
        <f ca="1">37070.4831257949*(((RANDBETWEEN(3800,4995))))</f>
        <v>178160741.9025701</v>
      </c>
      <c r="B2926">
        <v>209728941.98173067</v>
      </c>
    </row>
    <row r="2927" spans="1:2" x14ac:dyDescent="0.25">
      <c r="A2927">
        <f ca="1">36568.675958315*(((RANDBETWEEN(3800,4995))))</f>
        <v>161158154.94829419</v>
      </c>
      <c r="B2927">
        <v>251832690.01442343</v>
      </c>
    </row>
    <row r="2928" spans="1:2" x14ac:dyDescent="0.25">
      <c r="A2928">
        <f ca="1">31080.3110052909*(((RANDBETWEEN(3800,4995))))</f>
        <v>126403624.8585182</v>
      </c>
      <c r="B2928">
        <v>251803687.68344828</v>
      </c>
    </row>
    <row r="2929" spans="1:2" x14ac:dyDescent="0.25">
      <c r="A2929">
        <f ca="1">33024.1465011019*(((RANDBETWEEN(3800,4995))))</f>
        <v>160596424.43485862</v>
      </c>
      <c r="B2929">
        <v>244986745.43976235</v>
      </c>
    </row>
    <row r="2930" spans="1:2" x14ac:dyDescent="0.25">
      <c r="A2930">
        <f ca="1">30329.2612345511*(((RANDBETWEEN(3800,4995))))</f>
        <v>115251192.69129424</v>
      </c>
      <c r="B2930">
        <v>219024132.96088427</v>
      </c>
    </row>
    <row r="2931" spans="1:2" x14ac:dyDescent="0.25">
      <c r="A2931">
        <f ca="1">32049.8920612557*(((RANDBETWEEN(3800,4995))))</f>
        <v>147846152.07857257</v>
      </c>
      <c r="B2931">
        <v>267280314.97780782</v>
      </c>
    </row>
    <row r="2932" spans="1:2" x14ac:dyDescent="0.25">
      <c r="A2932">
        <f ca="1">37421.3966118923*(((RANDBETWEEN(3800,4995))))</f>
        <v>168995027.09930542</v>
      </c>
      <c r="B2932">
        <v>266298733.15979487</v>
      </c>
    </row>
    <row r="2933" spans="1:2" x14ac:dyDescent="0.25">
      <c r="A2933">
        <f ca="1">35086.950538276*(((RANDBETWEEN(3800,4995))))</f>
        <v>145014366.57469475</v>
      </c>
      <c r="B2933">
        <v>206935947.98870352</v>
      </c>
    </row>
    <row r="2934" spans="1:2" x14ac:dyDescent="0.25">
      <c r="A2934">
        <f ca="1">30218.0343524233*(((RANDBETWEEN(3800,4995))))</f>
        <v>133654365.94076836</v>
      </c>
      <c r="B2934">
        <v>206284933.67116711</v>
      </c>
    </row>
    <row r="2935" spans="1:2" x14ac:dyDescent="0.25">
      <c r="A2935">
        <f ca="1">32626.4484284874*(((RANDBETWEEN(3800,4995))))</f>
        <v>153115922.47489116</v>
      </c>
      <c r="B2935">
        <v>241123744.72322279</v>
      </c>
    </row>
    <row r="2936" spans="1:2" x14ac:dyDescent="0.25">
      <c r="A2936">
        <f ca="1">31945.7611203818*(((RANDBETWEEN(3800,4995))))</f>
        <v>125738515.76982296</v>
      </c>
      <c r="B2936">
        <v>244145162.89548805</v>
      </c>
    </row>
    <row r="2937" spans="1:2" x14ac:dyDescent="0.25">
      <c r="A2937">
        <f ca="1">35803.2689099836*(((RANDBETWEEN(3800,4995))))</f>
        <v>161293726.43947601</v>
      </c>
      <c r="B2937">
        <v>236082495.71240813</v>
      </c>
    </row>
    <row r="2938" spans="1:2" x14ac:dyDescent="0.25">
      <c r="A2938">
        <f ca="1">35939.8614985403*(((RANDBETWEEN(3800,4995))))</f>
        <v>160219902.56049258</v>
      </c>
      <c r="B2938">
        <v>240453939.93348092</v>
      </c>
    </row>
    <row r="2939" spans="1:2" x14ac:dyDescent="0.25">
      <c r="A2939">
        <f ca="1">34508.9434644499*(((RANDBETWEEN(3800,4995))))</f>
        <v>164642169.26889044</v>
      </c>
      <c r="B2939">
        <v>210053800.72004583</v>
      </c>
    </row>
    <row r="2940" spans="1:2" x14ac:dyDescent="0.25">
      <c r="A2940">
        <f ca="1">33073.8954899099*(((RANDBETWEEN(3800,4995))))</f>
        <v>153958983.50553069</v>
      </c>
      <c r="B2940">
        <v>235191601.81879261</v>
      </c>
    </row>
    <row r="2941" spans="1:2" x14ac:dyDescent="0.25">
      <c r="A2941">
        <f ca="1">29124.5052203389*(((RANDBETWEEN(3800,4995))))</f>
        <v>129167180.65220313</v>
      </c>
      <c r="B2941">
        <v>236384988.68391132</v>
      </c>
    </row>
    <row r="2942" spans="1:2" x14ac:dyDescent="0.25">
      <c r="A2942">
        <f ca="1">43819.9066201228*(((RANDBETWEEN(3800,4995))))</f>
        <v>215944499.82396525</v>
      </c>
      <c r="B2942">
        <v>267635181.88447306</v>
      </c>
    </row>
    <row r="2943" spans="1:2" x14ac:dyDescent="0.25">
      <c r="A2943">
        <f ca="1">33897.473746634*(((RANDBETWEEN(3800,4995))))</f>
        <v>129149374.97467543</v>
      </c>
      <c r="B2943">
        <v>247750839.42689812</v>
      </c>
    </row>
    <row r="2944" spans="1:2" x14ac:dyDescent="0.25">
      <c r="A2944">
        <f ca="1">33507.6130136308*(((RANDBETWEEN(3800,4995))))</f>
        <v>141335111.69149479</v>
      </c>
      <c r="B2944">
        <v>246842917.78441954</v>
      </c>
    </row>
    <row r="2945" spans="1:2" x14ac:dyDescent="0.25">
      <c r="A2945">
        <f ca="1">30416.179335713*(((RANDBETWEEN(3800,4995))))</f>
        <v>147305556.52285787</v>
      </c>
      <c r="B2945">
        <v>209042176.59299618</v>
      </c>
    </row>
    <row r="2946" spans="1:2" x14ac:dyDescent="0.25">
      <c r="A2946">
        <f ca="1">37458.8082568374*(((RANDBETWEEN(3800,4995))))</f>
        <v>150209821.10991815</v>
      </c>
      <c r="B2946">
        <v>243619185.09536964</v>
      </c>
    </row>
    <row r="2947" spans="1:2" x14ac:dyDescent="0.25">
      <c r="A2947">
        <f ca="1">31396.0340673704*(((RANDBETWEEN(3800,4995))))</f>
        <v>126400433.15523334</v>
      </c>
      <c r="B2947">
        <v>204634489.6638101</v>
      </c>
    </row>
    <row r="2948" spans="1:2" x14ac:dyDescent="0.25">
      <c r="A2948">
        <f ca="1">38223.6062771073*(((RANDBETWEEN(3800,4995))))</f>
        <v>184658241.92470521</v>
      </c>
      <c r="B2948">
        <v>226095845.35581297</v>
      </c>
    </row>
    <row r="2949" spans="1:2" x14ac:dyDescent="0.25">
      <c r="A2949">
        <f ca="1">28099.1048469356*(((RANDBETWEEN(3800,4995))))</f>
        <v>107816265.29769194</v>
      </c>
      <c r="B2949">
        <v>255514969.29529905</v>
      </c>
    </row>
    <row r="2950" spans="1:2" x14ac:dyDescent="0.25">
      <c r="A2950">
        <f ca="1">34460.0278400901*(((RANDBETWEEN(3800,4995))))</f>
        <v>159860069.15017819</v>
      </c>
      <c r="B2950">
        <v>213419117.37695009</v>
      </c>
    </row>
    <row r="2951" spans="1:2" x14ac:dyDescent="0.25">
      <c r="A2951">
        <f ca="1">32992.8259760946*(((RANDBETWEEN(3800,4995))))</f>
        <v>158167607.72939762</v>
      </c>
      <c r="B2951">
        <v>207562238.23933274</v>
      </c>
    </row>
    <row r="2952" spans="1:2" x14ac:dyDescent="0.25">
      <c r="A2952">
        <f ca="1">30493.400646423*(((RANDBETWEEN(3800,4995))))</f>
        <v>131457050.18672943</v>
      </c>
      <c r="B2952">
        <v>210231204.70313603</v>
      </c>
    </row>
    <row r="2953" spans="1:2" x14ac:dyDescent="0.25">
      <c r="A2953">
        <f ca="1">33881.7213510635*(((RANDBETWEEN(3800,4995))))</f>
        <v>155991445.10029629</v>
      </c>
      <c r="B2953">
        <v>231635589.3475202</v>
      </c>
    </row>
    <row r="2954" spans="1:2" x14ac:dyDescent="0.25">
      <c r="A2954">
        <f ca="1">40574.2218153011*(((RANDBETWEEN(3800,4995))))</f>
        <v>185627064.80500275</v>
      </c>
      <c r="B2954">
        <v>242984807.00277844</v>
      </c>
    </row>
    <row r="2955" spans="1:2" x14ac:dyDescent="0.25">
      <c r="A2955">
        <f ca="1">29018.7248516238*(((RANDBETWEEN(3800,4995))))</f>
        <v>136475062.9771868</v>
      </c>
      <c r="B2955">
        <v>227693801.81471217</v>
      </c>
    </row>
    <row r="2956" spans="1:2" x14ac:dyDescent="0.25">
      <c r="A2956">
        <f ca="1">34436.0377926705*(((RANDBETWEEN(3800,4995))))</f>
        <v>148350450.81082451</v>
      </c>
      <c r="B2956">
        <v>213080257.19481122</v>
      </c>
    </row>
    <row r="2957" spans="1:2" x14ac:dyDescent="0.25">
      <c r="A2957">
        <f ca="1">31258.8214145167*(((RANDBETWEEN(3800,4995))))</f>
        <v>147635413.54076222</v>
      </c>
      <c r="B2957">
        <v>211395519.03691131</v>
      </c>
    </row>
    <row r="2958" spans="1:2" x14ac:dyDescent="0.25">
      <c r="A2958">
        <f ca="1">26656.4488723328*(((RANDBETWEEN(3800,4995))))</f>
        <v>110650919.26905334</v>
      </c>
      <c r="B2958">
        <v>265141578.91076809</v>
      </c>
    </row>
    <row r="2959" spans="1:2" x14ac:dyDescent="0.25">
      <c r="A2959">
        <f ca="1">28825.5465597067*(((RANDBETWEEN(3800,4995))))</f>
        <v>132453386.44185247</v>
      </c>
      <c r="B2959">
        <v>238231250.12971878</v>
      </c>
    </row>
    <row r="2960" spans="1:2" x14ac:dyDescent="0.25">
      <c r="A2960">
        <f ca="1">30590.4445949428*(((RANDBETWEEN(3800,4995))))</f>
        <v>134995631.99748275</v>
      </c>
      <c r="B2960">
        <v>258551330.0521448</v>
      </c>
    </row>
    <row r="2961" spans="1:2" x14ac:dyDescent="0.25">
      <c r="A2961">
        <f ca="1">28624.924603861*(((RANDBETWEEN(3800,4995))))</f>
        <v>126436291.97525425</v>
      </c>
      <c r="B2961">
        <v>228303340.53745902</v>
      </c>
    </row>
    <row r="2962" spans="1:2" x14ac:dyDescent="0.25">
      <c r="A2962">
        <f ca="1">33605.1698270251*(((RANDBETWEEN(3800,4995))))</f>
        <v>152567471.01469386</v>
      </c>
      <c r="B2962">
        <v>236697489.81707054</v>
      </c>
    </row>
    <row r="2963" spans="1:2" x14ac:dyDescent="0.25">
      <c r="A2963">
        <f ca="1">41105.7661316453*(((RANDBETWEEN(3800,4995))))</f>
        <v>156982920.85675332</v>
      </c>
      <c r="B2963">
        <v>231244224.65396303</v>
      </c>
    </row>
    <row r="2964" spans="1:2" x14ac:dyDescent="0.25">
      <c r="A2964">
        <f ca="1">30906.3205477921*(((RANDBETWEEN(3800,4995))))</f>
        <v>126005068.87334828</v>
      </c>
      <c r="B2964">
        <v>265882325.92811629</v>
      </c>
    </row>
    <row r="2965" spans="1:2" x14ac:dyDescent="0.25">
      <c r="A2965">
        <f ca="1">31714.9616383338*(((RANDBETWEEN(3800,4995))))</f>
        <v>156989060.10975212</v>
      </c>
      <c r="B2965">
        <v>219206569.87290791</v>
      </c>
    </row>
    <row r="2966" spans="1:2" x14ac:dyDescent="0.25">
      <c r="A2966">
        <f ca="1">38619.5038355925*(((RANDBETWEEN(3800,4995))))</f>
        <v>171663694.54920852</v>
      </c>
      <c r="B2966">
        <v>243628225.52575001</v>
      </c>
    </row>
    <row r="2967" spans="1:2" x14ac:dyDescent="0.25">
      <c r="A2967">
        <f ca="1">33390.1423883374*(((RANDBETWEEN(3800,4995))))</f>
        <v>146883236.36629641</v>
      </c>
      <c r="B2967">
        <v>234078553.17496508</v>
      </c>
    </row>
    <row r="2968" spans="1:2" x14ac:dyDescent="0.25">
      <c r="A2968">
        <f ca="1">39654.6980599427*(((RANDBETWEEN(3800,4995))))</f>
        <v>178247867.77944252</v>
      </c>
      <c r="B2968">
        <v>235417353.76779026</v>
      </c>
    </row>
    <row r="2969" spans="1:2" x14ac:dyDescent="0.25">
      <c r="A2969">
        <f ca="1">33262.0345639062*(((RANDBETWEEN(3800,4995))))</f>
        <v>142294983.86439082</v>
      </c>
      <c r="B2969">
        <v>249755603.47582978</v>
      </c>
    </row>
    <row r="2970" spans="1:2" x14ac:dyDescent="0.25">
      <c r="A2970">
        <f ca="1">29945.0886010878*(((RANDBETWEEN(3800,4995))))</f>
        <v>122864698.5302633</v>
      </c>
      <c r="B2970">
        <v>232507625.60825205</v>
      </c>
    </row>
    <row r="2971" spans="1:2" x14ac:dyDescent="0.25">
      <c r="A2971">
        <f ca="1">33664.5098547554*(((RANDBETWEEN(3800,4995))))</f>
        <v>133446117.06425056</v>
      </c>
      <c r="B2971">
        <v>230324284.49079102</v>
      </c>
    </row>
    <row r="2972" spans="1:2" x14ac:dyDescent="0.25">
      <c r="A2972">
        <f ca="1">32779.7185821301*(((RANDBETWEEN(3800,4995))))</f>
        <v>163701914.59915787</v>
      </c>
      <c r="B2972">
        <v>216190466.82072681</v>
      </c>
    </row>
    <row r="2973" spans="1:2" x14ac:dyDescent="0.25">
      <c r="A2973">
        <f ca="1">34102.3698151667*(((RANDBETWEEN(3800,4995))))</f>
        <v>135352305.79639679</v>
      </c>
      <c r="B2973">
        <v>256247340.96848303</v>
      </c>
    </row>
    <row r="2974" spans="1:2" x14ac:dyDescent="0.25">
      <c r="A2974">
        <f ca="1">34482.1527757988*(((RANDBETWEEN(3800,4995))))</f>
        <v>136273467.76995668</v>
      </c>
      <c r="B2974">
        <v>219924834.81326357</v>
      </c>
    </row>
    <row r="2975" spans="1:2" x14ac:dyDescent="0.25">
      <c r="A2975">
        <f ca="1">31371.8779494388*(((RANDBETWEEN(3800,4995))))</f>
        <v>125111049.26236196</v>
      </c>
      <c r="B2975">
        <v>225735737.01551992</v>
      </c>
    </row>
    <row r="2976" spans="1:2" x14ac:dyDescent="0.25">
      <c r="A2976">
        <f ca="1">39081.2278498881*(((RANDBETWEEN(3800,4995))))</f>
        <v>177311530.75494236</v>
      </c>
      <c r="B2976">
        <v>249061974.97594735</v>
      </c>
    </row>
    <row r="2977" spans="1:2" x14ac:dyDescent="0.25">
      <c r="A2977">
        <f ca="1">34308.4066522337*(((RANDBETWEEN(3800,4995))))</f>
        <v>169209061.60881636</v>
      </c>
      <c r="B2977">
        <v>235697239.02101719</v>
      </c>
    </row>
    <row r="2978" spans="1:2" x14ac:dyDescent="0.25">
      <c r="A2978">
        <f ca="1">32543.1389345267*(((RANDBETWEEN(3800,4995))))</f>
        <v>146086150.6770902</v>
      </c>
      <c r="B2978">
        <v>240210790.12308615</v>
      </c>
    </row>
    <row r="2979" spans="1:2" x14ac:dyDescent="0.25">
      <c r="A2979">
        <f ca="1">31344.3073668977*(((RANDBETWEEN(3800,4995))))</f>
        <v>133777503.8419195</v>
      </c>
      <c r="B2979">
        <v>208875206.3914614</v>
      </c>
    </row>
    <row r="2980" spans="1:2" x14ac:dyDescent="0.25">
      <c r="A2980">
        <f ca="1">30871.6096640822*(((RANDBETWEEN(3800,4995))))</f>
        <v>121356297.58950727</v>
      </c>
      <c r="B2980">
        <v>255327670.58033034</v>
      </c>
    </row>
    <row r="2981" spans="1:2" x14ac:dyDescent="0.25">
      <c r="A2981">
        <f ca="1">36336.9527149839*(((RANDBETWEEN(3800,4995))))</f>
        <v>147055647.63753986</v>
      </c>
      <c r="B2981">
        <v>261853959.8496612</v>
      </c>
    </row>
    <row r="2982" spans="1:2" x14ac:dyDescent="0.25">
      <c r="A2982">
        <f ca="1">33128.4855419931*(((RANDBETWEEN(3800,4995))))</f>
        <v>136158075.57759154</v>
      </c>
      <c r="B2982">
        <v>254596364.95783931</v>
      </c>
    </row>
    <row r="2983" spans="1:2" x14ac:dyDescent="0.25">
      <c r="A2983">
        <f ca="1">32372.8414147915*(((RANDBETWEEN(3800,4995))))</f>
        <v>128034587.79550035</v>
      </c>
      <c r="B2983">
        <v>204307950.51300579</v>
      </c>
    </row>
    <row r="2984" spans="1:2" x14ac:dyDescent="0.25">
      <c r="A2984">
        <f ca="1">36609.9615425915*(((RANDBETWEEN(3800,4995))))</f>
        <v>148636443.86292154</v>
      </c>
      <c r="B2984">
        <v>257092401.69846541</v>
      </c>
    </row>
    <row r="2985" spans="1:2" x14ac:dyDescent="0.25">
      <c r="A2985">
        <f ca="1">31475.2096651836*(((RANDBETWEEN(3800,4995))))</f>
        <v>122973644.16187228</v>
      </c>
      <c r="B2985">
        <v>225731844.82465303</v>
      </c>
    </row>
    <row r="2986" spans="1:2" x14ac:dyDescent="0.25">
      <c r="A2986">
        <f ca="1">30146.7096552507*(((RANDBETWEEN(3800,4995))))</f>
        <v>115281017.72167853</v>
      </c>
      <c r="B2986">
        <v>251269956.5842723</v>
      </c>
    </row>
    <row r="2987" spans="1:2" x14ac:dyDescent="0.25">
      <c r="A2987">
        <f ca="1">36594.8424055485*(((RANDBETWEEN(3800,4995))))</f>
        <v>146123205.72535524</v>
      </c>
      <c r="B2987">
        <v>209439844.61685342</v>
      </c>
    </row>
    <row r="2988" spans="1:2" x14ac:dyDescent="0.25">
      <c r="A2988">
        <f ca="1">35288.583009294*(((RANDBETWEEN(3800,4995))))</f>
        <v>158128140.46464658</v>
      </c>
      <c r="B2988">
        <v>214401173.00077316</v>
      </c>
    </row>
    <row r="2989" spans="1:2" x14ac:dyDescent="0.25">
      <c r="A2989">
        <f ca="1">35209.0740725362*(((RANDBETWEEN(3800,4995))))</f>
        <v>146293702.77138782</v>
      </c>
      <c r="B2989">
        <v>216038691.87507474</v>
      </c>
    </row>
    <row r="2990" spans="1:2" x14ac:dyDescent="0.25">
      <c r="A2990">
        <f ca="1">34484.2728622876*(((RANDBETWEEN(3800,4995))))</f>
        <v>170766119.21404827</v>
      </c>
      <c r="B2990">
        <v>238846477.53092861</v>
      </c>
    </row>
    <row r="2991" spans="1:2" x14ac:dyDescent="0.25">
      <c r="A2991">
        <f ca="1">31962.888001173*(((RANDBETWEEN(3800,4995))))</f>
        <v>157609000.73378429</v>
      </c>
      <c r="B2991">
        <v>215202300.58897665</v>
      </c>
    </row>
    <row r="2992" spans="1:2" x14ac:dyDescent="0.25">
      <c r="A2992">
        <f ca="1">37852.035009654*(((RANDBETWEEN(3800,4995))))</f>
        <v>160416924.37091365</v>
      </c>
      <c r="B2992">
        <v>263016457.33726504</v>
      </c>
    </row>
    <row r="2993" spans="1:2" x14ac:dyDescent="0.25">
      <c r="A2993">
        <f ca="1">28372.2764187465*(((RANDBETWEEN(3800,4995))))</f>
        <v>118198903.56049778</v>
      </c>
      <c r="B2993">
        <v>225752121.06672695</v>
      </c>
    </row>
    <row r="2994" spans="1:2" x14ac:dyDescent="0.25">
      <c r="A2994">
        <f ca="1">29575.5591548069*(((RANDBETWEEN(3800,4995))))</f>
        <v>144861088.74024409</v>
      </c>
      <c r="B2994">
        <v>222515944.03174379</v>
      </c>
    </row>
    <row r="2995" spans="1:2" x14ac:dyDescent="0.25">
      <c r="A2995">
        <f ca="1">40868.206630521*(((RANDBETWEEN(3800,4995))))</f>
        <v>202134149.99455667</v>
      </c>
      <c r="B2995">
        <v>241040635.50032902</v>
      </c>
    </row>
    <row r="2996" spans="1:2" x14ac:dyDescent="0.25">
      <c r="A2996">
        <f ca="1">32542.3064487256*(((RANDBETWEEN(3800,4995))))</f>
        <v>145724448.2773934</v>
      </c>
      <c r="B2996">
        <v>234310612.44366094</v>
      </c>
    </row>
    <row r="2997" spans="1:2" x14ac:dyDescent="0.25">
      <c r="A2997">
        <f ca="1">31590.7073091781*(((RANDBETWEEN(3800,4995))))</f>
        <v>137293213.96568817</v>
      </c>
      <c r="B2997">
        <v>232097616.30456835</v>
      </c>
    </row>
    <row r="2998" spans="1:2" x14ac:dyDescent="0.25">
      <c r="A2998">
        <f ca="1">39383.9298476948*(((RANDBETWEEN(3800,4995))))</f>
        <v>172147157.36427394</v>
      </c>
      <c r="B2998">
        <v>217458017.20885342</v>
      </c>
    </row>
    <row r="2999" spans="1:2" x14ac:dyDescent="0.25">
      <c r="A2999">
        <f ca="1">36887.7052901308*(((RANDBETWEEN(3800,4995))))</f>
        <v>140874146.50300962</v>
      </c>
      <c r="B2999">
        <v>243815868.88060597</v>
      </c>
    </row>
    <row r="3000" spans="1:2" x14ac:dyDescent="0.25">
      <c r="A3000">
        <f ca="1">28948.2193429233*(((RANDBETWEEN(3800,4995))))</f>
        <v>139125142.16208959</v>
      </c>
      <c r="B3000">
        <v>209668553.98052448</v>
      </c>
    </row>
    <row r="3001" spans="1:2" x14ac:dyDescent="0.25">
      <c r="A3001">
        <f ca="1">32579.0848387756*(((RANDBETWEEN(3800,4995))))</f>
        <v>126960693.6167085</v>
      </c>
      <c r="B3001">
        <v>242118035.68035269</v>
      </c>
    </row>
    <row r="3002" spans="1:2" x14ac:dyDescent="0.25">
      <c r="A3002">
        <f ca="1">32038.2439738607*(((RANDBETWEEN(3800,4995))))</f>
        <v>125686031.10945542</v>
      </c>
      <c r="B3002">
        <v>259315264.93573928</v>
      </c>
    </row>
    <row r="3003" spans="1:2" x14ac:dyDescent="0.25">
      <c r="A3003">
        <f ca="1">32934.3315224005*(((RANDBETWEEN(3800,4995))))</f>
        <v>152387151.95414731</v>
      </c>
      <c r="B3003">
        <v>245939578.95283946</v>
      </c>
    </row>
    <row r="3004" spans="1:2" x14ac:dyDescent="0.25">
      <c r="A3004">
        <f ca="1">33337.2913890687*(((RANDBETWEEN(3800,4995))))</f>
        <v>146484058.36356771</v>
      </c>
      <c r="B3004">
        <v>228435287.03299975</v>
      </c>
    </row>
    <row r="3005" spans="1:2" x14ac:dyDescent="0.25">
      <c r="A3005">
        <f ca="1">30712.3241887861*(((RANDBETWEEN(3800,4995))))</f>
        <v>142320910.2908349</v>
      </c>
      <c r="B3005">
        <v>206189163.2477026</v>
      </c>
    </row>
    <row r="3006" spans="1:2" x14ac:dyDescent="0.25">
      <c r="A3006">
        <f ca="1">32941.250512525*(((RANDBETWEEN(3800,4995))))</f>
        <v>149783866.08045122</v>
      </c>
      <c r="B3006">
        <v>229364347.07371044</v>
      </c>
    </row>
    <row r="3007" spans="1:2" x14ac:dyDescent="0.25">
      <c r="A3007">
        <f ca="1">36489.2742859703*(((RANDBETWEEN(3800,4995))))</f>
        <v>177520319.40124553</v>
      </c>
      <c r="B3007">
        <v>255399000.11232376</v>
      </c>
    </row>
    <row r="3008" spans="1:2" x14ac:dyDescent="0.25">
      <c r="A3008">
        <f ca="1">40458.9857891106*(((RANDBETWEEN(3800,4995))))</f>
        <v>175591998.32474014</v>
      </c>
      <c r="B3008">
        <v>258069154.23301142</v>
      </c>
    </row>
    <row r="3009" spans="1:2" x14ac:dyDescent="0.25">
      <c r="A3009">
        <f ca="1">34189.3605431783*(((RANDBETWEEN(3800,4995))))</f>
        <v>137680554.90737906</v>
      </c>
      <c r="B3009">
        <v>226221440.24213523</v>
      </c>
    </row>
    <row r="3010" spans="1:2" x14ac:dyDescent="0.25">
      <c r="A3010">
        <f ca="1">31883.9600305267*(((RANDBETWEEN(3800,4995))))</f>
        <v>124379328.07908458</v>
      </c>
      <c r="B3010">
        <v>214097241.31353462</v>
      </c>
    </row>
    <row r="3011" spans="1:2" x14ac:dyDescent="0.25">
      <c r="A3011">
        <f ca="1">38518.4458991912*(((RANDBETWEEN(3800,4995))))</f>
        <v>172639674.52017504</v>
      </c>
      <c r="B3011">
        <v>223628767.19348887</v>
      </c>
    </row>
    <row r="3012" spans="1:2" x14ac:dyDescent="0.25">
      <c r="A3012">
        <f ca="1">29067.5898913621*(((RANDBETWEEN(3800,4995))))</f>
        <v>116619170.64414471</v>
      </c>
      <c r="B3012">
        <v>258868054.8339152</v>
      </c>
    </row>
    <row r="3013" spans="1:2" x14ac:dyDescent="0.25">
      <c r="A3013">
        <f ca="1">32108.2712287975*(((RANDBETWEEN(3800,4995))))</f>
        <v>125190149.52108143</v>
      </c>
      <c r="B3013">
        <v>230926465.34709978</v>
      </c>
    </row>
    <row r="3014" spans="1:2" x14ac:dyDescent="0.25">
      <c r="A3014">
        <f ca="1">37605.4183738268*(((RANDBETWEEN(3800,4995))))</f>
        <v>170465361.4885571</v>
      </c>
      <c r="B3014">
        <v>248495279.37983501</v>
      </c>
    </row>
    <row r="3015" spans="1:2" x14ac:dyDescent="0.25">
      <c r="A3015">
        <f ca="1">36032.1146321174*(((RANDBETWEEN(3800,4995))))</f>
        <v>141173825.12863612</v>
      </c>
      <c r="B3015">
        <v>224448159.02297363</v>
      </c>
    </row>
    <row r="3016" spans="1:2" x14ac:dyDescent="0.25">
      <c r="A3016">
        <f ca="1">29289.2098427463*(((RANDBETWEEN(3800,4995))))</f>
        <v>120232206.40447354</v>
      </c>
      <c r="B3016">
        <v>222026392.96605244</v>
      </c>
    </row>
    <row r="3017" spans="1:2" x14ac:dyDescent="0.25">
      <c r="A3017">
        <f ca="1">30887.2285163423*(((RANDBETWEEN(3800,4995))))</f>
        <v>133649037.79021294</v>
      </c>
      <c r="B3017">
        <v>253907425.39652205</v>
      </c>
    </row>
    <row r="3018" spans="1:2" x14ac:dyDescent="0.25">
      <c r="A3018">
        <f ca="1">35866.5114350691*(((RANDBETWEEN(3800,4995))))</f>
        <v>158924512.16879123</v>
      </c>
      <c r="B3018">
        <v>256504682.75262761</v>
      </c>
    </row>
    <row r="3019" spans="1:2" x14ac:dyDescent="0.25">
      <c r="A3019">
        <f ca="1">30172.1442853822*(((RANDBETWEEN(3800,4995))))</f>
        <v>143106480.34556773</v>
      </c>
      <c r="B3019">
        <v>259621209.57985538</v>
      </c>
    </row>
    <row r="3020" spans="1:2" x14ac:dyDescent="0.25">
      <c r="A3020">
        <f ca="1">31471.4222604948*(((RANDBETWEEN(3800,4995))))</f>
        <v>124060346.55087052</v>
      </c>
      <c r="B3020">
        <v>220952415.21429461</v>
      </c>
    </row>
    <row r="3021" spans="1:2" x14ac:dyDescent="0.25">
      <c r="A3021">
        <f ca="1">31032.8508848751*(((RANDBETWEEN(3800,4995))))</f>
        <v>139337500.47308934</v>
      </c>
      <c r="B3021">
        <v>243995953.3769697</v>
      </c>
    </row>
    <row r="3022" spans="1:2" x14ac:dyDescent="0.25">
      <c r="A3022">
        <f ca="1">30280.0656249451*(((RANDBETWEEN(3800,4995))))</f>
        <v>141256506.14036873</v>
      </c>
      <c r="B3022">
        <v>255050782.0652878</v>
      </c>
    </row>
    <row r="3023" spans="1:2" x14ac:dyDescent="0.25">
      <c r="A3023">
        <f ca="1">34633.2286085355*(((RANDBETWEEN(3800,4995))))</f>
        <v>139606544.52100649</v>
      </c>
      <c r="B3023">
        <v>235545843.37384638</v>
      </c>
    </row>
    <row r="3024" spans="1:2" x14ac:dyDescent="0.25">
      <c r="A3024">
        <f ca="1">27864.4766341853*(((RANDBETWEEN(3800,4995))))</f>
        <v>123746140.73241711</v>
      </c>
      <c r="B3024">
        <v>203838256.26643279</v>
      </c>
    </row>
    <row r="3025" spans="1:2" x14ac:dyDescent="0.25">
      <c r="A3025">
        <f ca="1">31456.3782001958*(((RANDBETWEEN(3800,4995))))</f>
        <v>148285366.83572301</v>
      </c>
      <c r="B3025">
        <v>214430579.62343782</v>
      </c>
    </row>
    <row r="3026" spans="1:2" x14ac:dyDescent="0.25">
      <c r="A3026">
        <f ca="1">32936.7730271676*(((RANDBETWEEN(3800,4995))))</f>
        <v>140607084.05297834</v>
      </c>
      <c r="B3026">
        <v>249756688.86789834</v>
      </c>
    </row>
    <row r="3027" spans="1:2" x14ac:dyDescent="0.25">
      <c r="A3027">
        <f ca="1">39084.4136889406*(((RANDBETWEEN(3800,4995))))</f>
        <v>189950250.52825129</v>
      </c>
      <c r="B3027">
        <v>224686630.39287025</v>
      </c>
    </row>
    <row r="3028" spans="1:2" x14ac:dyDescent="0.25">
      <c r="A3028">
        <f ca="1">32463.0684727832*(((RANDBETWEEN(3800,4995))))</f>
        <v>139363952.95365834</v>
      </c>
      <c r="B3028">
        <v>244927992.81789505</v>
      </c>
    </row>
    <row r="3029" spans="1:2" x14ac:dyDescent="0.25">
      <c r="A3029">
        <f ca="1">32319.8868828156*(((RANDBETWEEN(3800,4995))))</f>
        <v>157591768.44060892</v>
      </c>
      <c r="B3029">
        <v>265391578.7818895</v>
      </c>
    </row>
    <row r="3030" spans="1:2" x14ac:dyDescent="0.25">
      <c r="A3030">
        <f ca="1">34674.2522671914*(((RANDBETWEEN(3800,4995))))</f>
        <v>168759585.78442034</v>
      </c>
      <c r="B3030">
        <v>261407636.40570581</v>
      </c>
    </row>
    <row r="3031" spans="1:2" x14ac:dyDescent="0.25">
      <c r="A3031">
        <f ca="1">31209.2288599214*(((RANDBETWEEN(3800,4995))))</f>
        <v>133575499.52046351</v>
      </c>
      <c r="B3031">
        <v>253359099.88630971</v>
      </c>
    </row>
    <row r="3032" spans="1:2" x14ac:dyDescent="0.25">
      <c r="A3032">
        <f ca="1">39663.1777581649*(((RANDBETWEEN(3800,4995))))</f>
        <v>173843708.11403674</v>
      </c>
      <c r="B3032">
        <v>219794127.43639636</v>
      </c>
    </row>
    <row r="3033" spans="1:2" x14ac:dyDescent="0.25">
      <c r="A3033">
        <f ca="1">33878.0039882949*(((RANDBETWEEN(3800,4995))))</f>
        <v>140187180.50356421</v>
      </c>
      <c r="B3033">
        <v>204518816.93742508</v>
      </c>
    </row>
    <row r="3034" spans="1:2" x14ac:dyDescent="0.25">
      <c r="A3034">
        <f ca="1">32827.1017754743*(((RANDBETWEEN(3800,4995))))</f>
        <v>161870438.85486358</v>
      </c>
      <c r="B3034">
        <v>209558883.41039443</v>
      </c>
    </row>
    <row r="3035" spans="1:2" x14ac:dyDescent="0.25">
      <c r="A3035">
        <f ca="1">36238.788071231*(((RANDBETWEEN(3800,4995))))</f>
        <v>177606300.33710292</v>
      </c>
      <c r="B3035">
        <v>203931639.30134535</v>
      </c>
    </row>
    <row r="3036" spans="1:2" x14ac:dyDescent="0.25">
      <c r="A3036">
        <f ca="1">38975.8813216269*(((RANDBETWEEN(3800,4995))))</f>
        <v>150290998.37619352</v>
      </c>
      <c r="B3036">
        <v>253214208.01638728</v>
      </c>
    </row>
    <row r="3037" spans="1:2" x14ac:dyDescent="0.25">
      <c r="A3037">
        <f ca="1">38284.1565843734*(((RANDBETWEEN(3800,4995))))</f>
        <v>174078059.98914608</v>
      </c>
      <c r="B3037">
        <v>250747367.70050275</v>
      </c>
    </row>
    <row r="3038" spans="1:2" x14ac:dyDescent="0.25">
      <c r="A3038">
        <f ca="1">33366.9854032278*(((RANDBETWEEN(3800,4995))))</f>
        <v>145847093.19750857</v>
      </c>
      <c r="B3038">
        <v>215378321.52600148</v>
      </c>
    </row>
    <row r="3039" spans="1:2" x14ac:dyDescent="0.25">
      <c r="A3039">
        <f ca="1">37724.0731099948*(((RANDBETWEEN(3800,4995))))</f>
        <v>150104086.90466911</v>
      </c>
      <c r="B3039">
        <v>214818025.4755742</v>
      </c>
    </row>
    <row r="3040" spans="1:2" x14ac:dyDescent="0.25">
      <c r="A3040">
        <f ca="1">34093.4847061605*(((RANDBETWEEN(3800,4995))))</f>
        <v>153011559.36124846</v>
      </c>
      <c r="B3040">
        <v>236866557.58547965</v>
      </c>
    </row>
    <row r="3041" spans="1:2" x14ac:dyDescent="0.25">
      <c r="A3041">
        <f ca="1">38048.3282732718*(((RANDBETWEEN(3800,4995))))</f>
        <v>169238964.15951291</v>
      </c>
      <c r="B3041">
        <v>263422882.39194569</v>
      </c>
    </row>
    <row r="3042" spans="1:2" x14ac:dyDescent="0.25">
      <c r="A3042">
        <f ca="1">40191.6614932634*(((RANDBETWEEN(3800,4995))))</f>
        <v>162615462.40174356</v>
      </c>
      <c r="B3042">
        <v>225448407.37090862</v>
      </c>
    </row>
    <row r="3043" spans="1:2" x14ac:dyDescent="0.25">
      <c r="A3043">
        <f ca="1">42530.3208957291*(((RANDBETWEEN(3800,4995))))</f>
        <v>196830325.1054343</v>
      </c>
      <c r="B3043">
        <v>241968058.14779037</v>
      </c>
    </row>
    <row r="3044" spans="1:2" x14ac:dyDescent="0.25">
      <c r="A3044">
        <f ca="1">31235.1767063791*(((RANDBETWEEN(3800,4995))))</f>
        <v>136622662.91370213</v>
      </c>
      <c r="B3044">
        <v>207707117.56713322</v>
      </c>
    </row>
    <row r="3045" spans="1:2" x14ac:dyDescent="0.25">
      <c r="A3045">
        <f ca="1">35471.7319007853*(((RANDBETWEEN(3800,4995))))</f>
        <v>159622793.55353376</v>
      </c>
      <c r="B3045">
        <v>215326153.94600546</v>
      </c>
    </row>
    <row r="3046" spans="1:2" x14ac:dyDescent="0.25">
      <c r="A3046">
        <f ca="1">30382.7190555221*(((RANDBETWEEN(3800,4995))))</f>
        <v>120133271.14553425</v>
      </c>
      <c r="B3046">
        <v>215665277.93590564</v>
      </c>
    </row>
    <row r="3047" spans="1:2" x14ac:dyDescent="0.25">
      <c r="A3047">
        <f ca="1">31255.5244034737*(((RANDBETWEEN(3800,4995))))</f>
        <v>153777180.06509042</v>
      </c>
      <c r="B3047">
        <v>264183251.40800521</v>
      </c>
    </row>
    <row r="3048" spans="1:2" x14ac:dyDescent="0.25">
      <c r="A3048">
        <f ca="1">33175.7576916054*(((RANDBETWEEN(3800,4995))))</f>
        <v>130314376.21262619</v>
      </c>
      <c r="B3048">
        <v>223368911.73916611</v>
      </c>
    </row>
    <row r="3049" spans="1:2" x14ac:dyDescent="0.25">
      <c r="A3049">
        <f ca="1">27785.8231525879*(((RANDBETWEEN(3800,4995))))</f>
        <v>114672092.15073009</v>
      </c>
      <c r="B3049">
        <v>219358385.72073975</v>
      </c>
    </row>
    <row r="3050" spans="1:2" x14ac:dyDescent="0.25">
      <c r="A3050">
        <f ca="1">31660.4788550576*(((RANDBETWEEN(3800,4995))))</f>
        <v>127465087.8704617</v>
      </c>
      <c r="B3050">
        <v>203694038.4029457</v>
      </c>
    </row>
    <row r="3051" spans="1:2" x14ac:dyDescent="0.25">
      <c r="A3051">
        <f ca="1">39567.6547358134*(((RANDBETWEEN(3800,4995))))</f>
        <v>165274093.83149269</v>
      </c>
      <c r="B3051">
        <v>219895217.61043513</v>
      </c>
    </row>
    <row r="3052" spans="1:2" x14ac:dyDescent="0.25">
      <c r="A3052">
        <f ca="1">31872.7420139542*(((RANDBETWEEN(3800,4995))))</f>
        <v>152224215.85864502</v>
      </c>
      <c r="B3052">
        <v>225840125.6559391</v>
      </c>
    </row>
    <row r="3053" spans="1:2" x14ac:dyDescent="0.25">
      <c r="A3053">
        <f ca="1">33033.696010782*(((RANDBETWEEN(3800,4995))))</f>
        <v>151162192.94533831</v>
      </c>
      <c r="B3053">
        <v>222081898.36119226</v>
      </c>
    </row>
    <row r="3054" spans="1:2" x14ac:dyDescent="0.25">
      <c r="A3054">
        <f ca="1">33352.0432943968*(((RANDBETWEEN(3800,4995))))</f>
        <v>143280377.99272883</v>
      </c>
      <c r="B3054">
        <v>229162671.00481898</v>
      </c>
    </row>
    <row r="3055" spans="1:2" x14ac:dyDescent="0.25">
      <c r="A3055">
        <f ca="1">29943.0631779515*(((RANDBETWEEN(3800,4995))))</f>
        <v>118993733.06917915</v>
      </c>
      <c r="B3055">
        <v>209149806.53710347</v>
      </c>
    </row>
    <row r="3056" spans="1:2" x14ac:dyDescent="0.25">
      <c r="A3056">
        <f ca="1">36385.8635585928*(((RANDBETWEEN(3800,4995))))</f>
        <v>159697555.15866372</v>
      </c>
      <c r="B3056">
        <v>234645125.03353471</v>
      </c>
    </row>
    <row r="3057" spans="1:2" x14ac:dyDescent="0.25">
      <c r="A3057">
        <f ca="1">36495.71704645*(((RANDBETWEEN(3800,4995))))</f>
        <v>152223635.80074307</v>
      </c>
      <c r="B3057">
        <v>256890802.78940079</v>
      </c>
    </row>
    <row r="3058" spans="1:2" x14ac:dyDescent="0.25">
      <c r="A3058">
        <f ca="1">32006.2390134081*(((RANDBETWEEN(3800,4995))))</f>
        <v>151197473.09934008</v>
      </c>
      <c r="B3058">
        <v>227537086.89244625</v>
      </c>
    </row>
    <row r="3059" spans="1:2" x14ac:dyDescent="0.25">
      <c r="A3059">
        <f ca="1">32965.6988421905*(((RANDBETWEEN(3800,4995))))</f>
        <v>131697966.87455109</v>
      </c>
      <c r="B3059">
        <v>232418041.80938867</v>
      </c>
    </row>
    <row r="3060" spans="1:2" x14ac:dyDescent="0.25">
      <c r="A3060">
        <f ca="1">38451.2912646091*(((RANDBETWEEN(3800,4995))))</f>
        <v>179721335.37078309</v>
      </c>
      <c r="B3060">
        <v>256597424.31741649</v>
      </c>
    </row>
    <row r="3061" spans="1:2" x14ac:dyDescent="0.25">
      <c r="A3061">
        <f ca="1">36252.7370806981*(((RANDBETWEEN(3800,4995))))</f>
        <v>159040757.57302266</v>
      </c>
      <c r="B3061">
        <v>259929588.59789762</v>
      </c>
    </row>
    <row r="3062" spans="1:2" x14ac:dyDescent="0.25">
      <c r="A3062">
        <f ca="1">39797.4016855231*(((RANDBETWEEN(3800,4995))))</f>
        <v>180242432.23373422</v>
      </c>
      <c r="B3062">
        <v>253030755.80073416</v>
      </c>
    </row>
    <row r="3063" spans="1:2" x14ac:dyDescent="0.25">
      <c r="A3063">
        <f ca="1">37166.0825884568*(((RANDBETWEEN(3800,4995))))</f>
        <v>175758404.56081229</v>
      </c>
      <c r="B3063">
        <v>231866304.31501371</v>
      </c>
    </row>
    <row r="3064" spans="1:2" x14ac:dyDescent="0.25">
      <c r="A3064">
        <f ca="1">32802.3232041264*(((RANDBETWEEN(3800,4995))))</f>
        <v>138196187.65898457</v>
      </c>
      <c r="B3064">
        <v>243235044.6826629</v>
      </c>
    </row>
    <row r="3065" spans="1:2" x14ac:dyDescent="0.25">
      <c r="A3065">
        <f ca="1">29558.1848108346*(((RANDBETWEEN(3800,4995))))</f>
        <v>120922534.06112425</v>
      </c>
      <c r="B3065">
        <v>210978608.53297883</v>
      </c>
    </row>
    <row r="3066" spans="1:2" x14ac:dyDescent="0.25">
      <c r="A3066">
        <f ca="1">30207.1391252922*(((RANDBETWEEN(3800,4995))))</f>
        <v>147954567.43568143</v>
      </c>
      <c r="B3066">
        <v>244934938.45340598</v>
      </c>
    </row>
    <row r="3067" spans="1:2" x14ac:dyDescent="0.25">
      <c r="A3067">
        <f ca="1">35977.1748148513*(((RANDBETWEEN(3800,4995))))</f>
        <v>165530981.32313082</v>
      </c>
      <c r="B3067">
        <v>259649971.54565156</v>
      </c>
    </row>
    <row r="3068" spans="1:2" x14ac:dyDescent="0.25">
      <c r="A3068">
        <f ca="1">30509.0327982511*(((RANDBETWEEN(3800,4995))))</f>
        <v>137900828.24809492</v>
      </c>
      <c r="B3068">
        <v>206650549.30100986</v>
      </c>
    </row>
    <row r="3069" spans="1:2" x14ac:dyDescent="0.25">
      <c r="A3069">
        <f ca="1">38555.1674654039*(((RANDBETWEEN(3800,4995))))</f>
        <v>146856632.87572342</v>
      </c>
      <c r="B3069">
        <v>209496139.44891024</v>
      </c>
    </row>
    <row r="3070" spans="1:2" x14ac:dyDescent="0.25">
      <c r="A3070">
        <f ca="1">31171.7105715177*(((RANDBETWEEN(3800,4995))))</f>
        <v>136220375.19753247</v>
      </c>
      <c r="B3070">
        <v>251314322.77735925</v>
      </c>
    </row>
    <row r="3071" spans="1:2" x14ac:dyDescent="0.25">
      <c r="A3071">
        <f ca="1">30988.7830615251*(((RANDBETWEEN(3800,4995))))</f>
        <v>150357575.41451985</v>
      </c>
      <c r="B3071">
        <v>216610386.06846726</v>
      </c>
    </row>
    <row r="3072" spans="1:2" x14ac:dyDescent="0.25">
      <c r="A3072">
        <f ca="1">35015.6127550205*(((RANDBETWEEN(3800,4995))))</f>
        <v>156239664.11290154</v>
      </c>
      <c r="B3072">
        <v>226255258.00113386</v>
      </c>
    </row>
    <row r="3073" spans="1:2" x14ac:dyDescent="0.25">
      <c r="A3073">
        <f ca="1">32096.6865809569*(((RANDBETWEEN(3800,4995))))</f>
        <v>128579326.44331315</v>
      </c>
      <c r="B3073">
        <v>264949907.00060323</v>
      </c>
    </row>
    <row r="3074" spans="1:2" x14ac:dyDescent="0.25">
      <c r="A3074">
        <f ca="1">32928.5547613768*(((RANDBETWEEN(3800,4995))))</f>
        <v>146071068.92146751</v>
      </c>
      <c r="B3074">
        <v>247798963.72006053</v>
      </c>
    </row>
    <row r="3075" spans="1:2" x14ac:dyDescent="0.25">
      <c r="A3075">
        <f ca="1">40088.6697268422*(((RANDBETWEEN(3800,4995))))</f>
        <v>187494708.31244114</v>
      </c>
      <c r="B3075">
        <v>244642054.68955141</v>
      </c>
    </row>
    <row r="3076" spans="1:2" x14ac:dyDescent="0.25">
      <c r="A3076">
        <f ca="1">41373.7883129599*(((RANDBETWEEN(3800,4995))))</f>
        <v>161150905.47897872</v>
      </c>
      <c r="B3076">
        <v>209285387.652118</v>
      </c>
    </row>
    <row r="3077" spans="1:2" x14ac:dyDescent="0.25">
      <c r="A3077">
        <f ca="1">38477.5409106805*(((RANDBETWEEN(3800,4995))))</f>
        <v>173456754.42534783</v>
      </c>
      <c r="B3077">
        <v>216993924.66663352</v>
      </c>
    </row>
    <row r="3078" spans="1:2" x14ac:dyDescent="0.25">
      <c r="A3078">
        <f ca="1">30780.3434962051*(((RANDBETWEEN(3800,4995))))</f>
        <v>144883076.8366375</v>
      </c>
      <c r="B3078">
        <v>234309228.84676325</v>
      </c>
    </row>
    <row r="3079" spans="1:2" x14ac:dyDescent="0.25">
      <c r="A3079">
        <f ca="1">33041.2893580283*(((RANDBETWEEN(3800,4995))))</f>
        <v>158895560.52275831</v>
      </c>
      <c r="B3079">
        <v>244021723.93584728</v>
      </c>
    </row>
    <row r="3080" spans="1:2" x14ac:dyDescent="0.25">
      <c r="A3080">
        <f ca="1">34502.7141777481*(((RANDBETWEEN(3800,4995))))</f>
        <v>148568687.24938333</v>
      </c>
      <c r="B3080">
        <v>225640741.81804007</v>
      </c>
    </row>
    <row r="3081" spans="1:2" x14ac:dyDescent="0.25">
      <c r="A3081">
        <f ca="1">32336.2949482159*(((RANDBETWEEN(3800,4995))))</f>
        <v>133290207.77654608</v>
      </c>
      <c r="B3081">
        <v>248591427.13596004</v>
      </c>
    </row>
    <row r="3082" spans="1:2" x14ac:dyDescent="0.25">
      <c r="A3082">
        <f ca="1">39766.8240707577*(((RANDBETWEEN(3800,4995))))</f>
        <v>161890740.79205462</v>
      </c>
      <c r="B3082">
        <v>212707667.43108004</v>
      </c>
    </row>
    <row r="3083" spans="1:2" x14ac:dyDescent="0.25">
      <c r="A3083">
        <f ca="1">32773.3583054721*(((RANDBETWEEN(3800,4995))))</f>
        <v>161310469.57953408</v>
      </c>
      <c r="B3083">
        <v>258258125.73219025</v>
      </c>
    </row>
    <row r="3084" spans="1:2" x14ac:dyDescent="0.25">
      <c r="A3084">
        <f ca="1">32439.1556618973*(((RANDBETWEEN(3800,4995))))</f>
        <v>152074761.74297467</v>
      </c>
      <c r="B3084">
        <v>253202616.51429737</v>
      </c>
    </row>
    <row r="3085" spans="1:2" x14ac:dyDescent="0.25">
      <c r="A3085">
        <f ca="1">39304.4762052676*(((RANDBETWEEN(3800,4995))))</f>
        <v>181586680.06833616</v>
      </c>
      <c r="B3085">
        <v>225781200.03502306</v>
      </c>
    </row>
    <row r="3086" spans="1:2" x14ac:dyDescent="0.25">
      <c r="A3086">
        <f ca="1">32485.3715268345*(((RANDBETWEEN(3800,4995))))</f>
        <v>155897297.95727855</v>
      </c>
      <c r="B3086">
        <v>210804102.99523094</v>
      </c>
    </row>
    <row r="3087" spans="1:2" x14ac:dyDescent="0.25">
      <c r="A3087">
        <f ca="1">29764.5146641871*(((RANDBETWEEN(3800,4995))))</f>
        <v>138375228.67380562</v>
      </c>
      <c r="B3087">
        <v>261427605.12527382</v>
      </c>
    </row>
    <row r="3088" spans="1:2" x14ac:dyDescent="0.25">
      <c r="A3088">
        <f ca="1">33239.6514035896*(((RANDBETWEEN(3800,4995))))</f>
        <v>132592969.44891901</v>
      </c>
      <c r="B3088">
        <v>242797508.28347185</v>
      </c>
    </row>
    <row r="3089" spans="1:2" x14ac:dyDescent="0.25">
      <c r="A3089">
        <f ca="1">39344.8996480964*(((RANDBETWEEN(3800,4995))))</f>
        <v>179452087.29496783</v>
      </c>
      <c r="B3089">
        <v>205841501.10391581</v>
      </c>
    </row>
    <row r="3090" spans="1:2" x14ac:dyDescent="0.25">
      <c r="A3090">
        <f ca="1">32155.2447777773*(((RANDBETWEEN(3800,4995))))</f>
        <v>136434703.59210926</v>
      </c>
      <c r="B3090">
        <v>237862595.86068133</v>
      </c>
    </row>
    <row r="3091" spans="1:2" x14ac:dyDescent="0.25">
      <c r="A3091">
        <f ca="1">40055.0139196286*(((RANDBETWEEN(3800,4995))))</f>
        <v>158017029.91293469</v>
      </c>
      <c r="B3091">
        <v>258294256.72119373</v>
      </c>
    </row>
    <row r="3092" spans="1:2" x14ac:dyDescent="0.25">
      <c r="A3092">
        <f ca="1">33602.0878509542*(((RANDBETWEEN(3800,4995))))</f>
        <v>159441906.85277763</v>
      </c>
      <c r="B3092">
        <v>220635955.19767314</v>
      </c>
    </row>
    <row r="3093" spans="1:2" x14ac:dyDescent="0.25">
      <c r="A3093">
        <f ca="1">38437.7266143967*(((RANDBETWEEN(3800,4995))))</f>
        <v>157325615.03272563</v>
      </c>
      <c r="B3093">
        <v>246517714.1837332</v>
      </c>
    </row>
    <row r="3094" spans="1:2" x14ac:dyDescent="0.25">
      <c r="A3094">
        <f ca="1">31395.5833088815*(((RANDBETWEEN(3800,4995))))</f>
        <v>143885958.30460402</v>
      </c>
      <c r="B3094">
        <v>248975331.08847004</v>
      </c>
    </row>
    <row r="3095" spans="1:2" x14ac:dyDescent="0.25">
      <c r="A3095">
        <f ca="1">29389.1093515602*(((RANDBETWEEN(3800,4995))))</f>
        <v>117644604.7342955</v>
      </c>
      <c r="B3095">
        <v>205429492.00141007</v>
      </c>
    </row>
    <row r="3096" spans="1:2" x14ac:dyDescent="0.25">
      <c r="A3096">
        <f ca="1">31799.6115366472*(((RANDBETWEEN(3800,4995))))</f>
        <v>151493349.36058718</v>
      </c>
      <c r="B3096">
        <v>248899204.67421669</v>
      </c>
    </row>
    <row r="3097" spans="1:2" x14ac:dyDescent="0.25">
      <c r="A3097">
        <f ca="1">30944.5629726982*(((RANDBETWEEN(3800,4995))))</f>
        <v>128079546.1439977</v>
      </c>
      <c r="B3097">
        <v>241890676.75941899</v>
      </c>
    </row>
    <row r="3098" spans="1:2" x14ac:dyDescent="0.25">
      <c r="A3098">
        <f ca="1">31499.4431925117*(((RANDBETWEEN(3800,4995))))</f>
        <v>146724406.39071929</v>
      </c>
      <c r="B3098">
        <v>233263430.36547679</v>
      </c>
    </row>
    <row r="3099" spans="1:2" x14ac:dyDescent="0.25">
      <c r="A3099">
        <f ca="1">32042.9756478483*(((RANDBETWEEN(3800,4995))))</f>
        <v>140284147.38627991</v>
      </c>
      <c r="B3099">
        <v>252969227.64124709</v>
      </c>
    </row>
    <row r="3100" spans="1:2" x14ac:dyDescent="0.25">
      <c r="A3100">
        <f ca="1">34563.671488498*(((RANDBETWEEN(3800,4995))))</f>
        <v>151769081.50599489</v>
      </c>
      <c r="B3100">
        <v>240929942.02787298</v>
      </c>
    </row>
    <row r="3101" spans="1:2" x14ac:dyDescent="0.25">
      <c r="A3101">
        <f ca="1">31670.6619353044*(((RANDBETWEEN(3800,4995))))</f>
        <v>120728563.29738028</v>
      </c>
      <c r="B3101">
        <v>223368271.44975102</v>
      </c>
    </row>
    <row r="3102" spans="1:2" x14ac:dyDescent="0.25">
      <c r="A3102">
        <f ca="1">29052.2485326924*(((RANDBETWEEN(3800,4995))))</f>
        <v>127103587.33052936</v>
      </c>
      <c r="B3102">
        <v>239715147.44154429</v>
      </c>
    </row>
    <row r="3103" spans="1:2" x14ac:dyDescent="0.25">
      <c r="A3103">
        <f ca="1">33564.5643489048*(((RANDBETWEEN(3800,4995))))</f>
        <v>154967593.59889364</v>
      </c>
      <c r="B3103">
        <v>208483657.44799757</v>
      </c>
    </row>
    <row r="3104" spans="1:2" x14ac:dyDescent="0.25">
      <c r="A3104">
        <f ca="1">34861.0846456875*(((RANDBETWEEN(3800,4995))))</f>
        <v>153075022.67921364</v>
      </c>
      <c r="B3104">
        <v>264246861.48064739</v>
      </c>
    </row>
    <row r="3105" spans="1:2" x14ac:dyDescent="0.25">
      <c r="A3105">
        <f ca="1">32296.2792048835*(((RANDBETWEEN(3800,4995))))</f>
        <v>158219471.82472447</v>
      </c>
      <c r="B3105">
        <v>216746446.02797249</v>
      </c>
    </row>
    <row r="3106" spans="1:2" x14ac:dyDescent="0.25">
      <c r="A3106">
        <f ca="1">30703.0558594029*(((RANDBETWEEN(3800,4995))))</f>
        <v>130733611.84933747</v>
      </c>
      <c r="B3106">
        <v>266176675.54183492</v>
      </c>
    </row>
    <row r="3107" spans="1:2" x14ac:dyDescent="0.25">
      <c r="A3107">
        <f ca="1">31422.1276973649*(((RANDBETWEEN(3800,4995))))</f>
        <v>136152079.31268212</v>
      </c>
      <c r="B3107">
        <v>248702293.35093901</v>
      </c>
    </row>
    <row r="3108" spans="1:2" x14ac:dyDescent="0.25">
      <c r="A3108">
        <f ca="1">39545.836586613*(((RANDBETWEEN(3800,4995))))</f>
        <v>192706861.68656513</v>
      </c>
      <c r="B3108">
        <v>213935967.44722545</v>
      </c>
    </row>
    <row r="3109" spans="1:2" x14ac:dyDescent="0.25">
      <c r="A3109">
        <f ca="1">34372.6181487751*(((RANDBETWEEN(3800,4995))))</f>
        <v>140687126.08293647</v>
      </c>
      <c r="B3109">
        <v>232849402.22355181</v>
      </c>
    </row>
    <row r="3110" spans="1:2" x14ac:dyDescent="0.25">
      <c r="A3110">
        <f ca="1">36788.8790919534*(((RANDBETWEEN(3800,4995))))</f>
        <v>169523154.85572121</v>
      </c>
      <c r="B3110">
        <v>226288682.22389784</v>
      </c>
    </row>
    <row r="3111" spans="1:2" x14ac:dyDescent="0.25">
      <c r="A3111">
        <f ca="1">31585.5660025839*(((RANDBETWEEN(3800,4995))))</f>
        <v>147599349.93007457</v>
      </c>
      <c r="B3111">
        <v>231613393.90847039</v>
      </c>
    </row>
    <row r="3112" spans="1:2" x14ac:dyDescent="0.25">
      <c r="A3112">
        <f ca="1">31163.8990619497*(((RANDBETWEEN(3800,4995))))</f>
        <v>125590513.21965714</v>
      </c>
      <c r="B3112">
        <v>246129905.61424917</v>
      </c>
    </row>
    <row r="3113" spans="1:2" x14ac:dyDescent="0.25">
      <c r="A3113">
        <f ca="1">31384.6720735196*(((RANDBETWEEN(3800,4995))))</f>
        <v>126386074.44006361</v>
      </c>
      <c r="B3113">
        <v>261227808.32406923</v>
      </c>
    </row>
    <row r="3114" spans="1:2" x14ac:dyDescent="0.25">
      <c r="A3114">
        <f ca="1">35795.3844051074*(((RANDBETWEEN(3800,4995))))</f>
        <v>148479254.5123857</v>
      </c>
      <c r="B3114">
        <v>252262171.2567316</v>
      </c>
    </row>
    <row r="3115" spans="1:2" x14ac:dyDescent="0.25">
      <c r="A3115">
        <f ca="1">31885.4052502753*(((RANDBETWEEN(3800,4995))))</f>
        <v>158725547.33587062</v>
      </c>
      <c r="B3115">
        <v>251550438.43629095</v>
      </c>
    </row>
    <row r="3116" spans="1:2" x14ac:dyDescent="0.25">
      <c r="A3116">
        <f ca="1">30600.1959631896*(((RANDBETWEEN(3800,4995))))</f>
        <v>116311344.85608368</v>
      </c>
      <c r="B3116">
        <v>234160488.40798652</v>
      </c>
    </row>
    <row r="3117" spans="1:2" x14ac:dyDescent="0.25">
      <c r="A3117">
        <f ca="1">31766.1924857089*(((RANDBETWEEN(3800,4995))))</f>
        <v>149174039.91288885</v>
      </c>
      <c r="B3117">
        <v>214792566.22890133</v>
      </c>
    </row>
    <row r="3118" spans="1:2" x14ac:dyDescent="0.25">
      <c r="A3118">
        <f ca="1">31628.4362916578*(((RANDBETWEEN(3800,4995))))</f>
        <v>150298329.2579577</v>
      </c>
      <c r="B3118">
        <v>251000470.13342357</v>
      </c>
    </row>
    <row r="3119" spans="1:2" x14ac:dyDescent="0.25">
      <c r="A3119">
        <f ca="1">34213.5275466788*(((RANDBETWEEN(3800,4995))))</f>
        <v>160837792.99693722</v>
      </c>
      <c r="B3119">
        <v>255440924.5787544</v>
      </c>
    </row>
    <row r="3120" spans="1:2" x14ac:dyDescent="0.25">
      <c r="A3120">
        <f ca="1">32457.7101996488*(((RANDBETWEEN(3800,4995))))</f>
        <v>139892730.9604865</v>
      </c>
      <c r="B3120">
        <v>255761454.19953144</v>
      </c>
    </row>
    <row r="3121" spans="1:2" x14ac:dyDescent="0.25">
      <c r="A3121">
        <f ca="1">30615.5781935067*(((RANDBETWEEN(3800,4995))))</f>
        <v>137280252.61968386</v>
      </c>
      <c r="B3121">
        <v>228124969.57433337</v>
      </c>
    </row>
    <row r="3122" spans="1:2" x14ac:dyDescent="0.25">
      <c r="A3122">
        <f ca="1">31762.7071240959*(((RANDBETWEEN(3800,4995))))</f>
        <v>142455741.45157012</v>
      </c>
      <c r="B3122">
        <v>263839259.58553064</v>
      </c>
    </row>
    <row r="3123" spans="1:2" x14ac:dyDescent="0.25">
      <c r="A3123">
        <f ca="1">31560.5626156296*(((RANDBETWEEN(3800,4995))))</f>
        <v>135237010.80797306</v>
      </c>
      <c r="B3123">
        <v>243417587.52133426</v>
      </c>
    </row>
    <row r="3124" spans="1:2" x14ac:dyDescent="0.25">
      <c r="A3124">
        <f ca="1">32808.821005378*(((RANDBETWEEN(3800,4995))))</f>
        <v>161780296.37751898</v>
      </c>
      <c r="B3124">
        <v>212721725.3114866</v>
      </c>
    </row>
    <row r="3125" spans="1:2" x14ac:dyDescent="0.25">
      <c r="A3125">
        <f ca="1">33112.714801813*(((RANDBETWEEN(3800,4995))))</f>
        <v>139106514.88241643</v>
      </c>
      <c r="B3125">
        <v>266779336.79870686</v>
      </c>
    </row>
    <row r="3126" spans="1:2" x14ac:dyDescent="0.25">
      <c r="A3126">
        <f ca="1">32806.2190135534*(((RANDBETWEEN(3800,4995))))</f>
        <v>151302282.0905081</v>
      </c>
      <c r="B3126">
        <v>229946620.15617687</v>
      </c>
    </row>
    <row r="3127" spans="1:2" x14ac:dyDescent="0.25">
      <c r="A3127">
        <f ca="1">41086.3950424807*(((RANDBETWEEN(3800,4995))))</f>
        <v>188833071.61524141</v>
      </c>
      <c r="B3127">
        <v>257077694.58701783</v>
      </c>
    </row>
    <row r="3128" spans="1:2" x14ac:dyDescent="0.25">
      <c r="A3128">
        <f ca="1">32257.4885616482*(((RANDBETWEEN(3800,4995))))</f>
        <v>137900763.60104623</v>
      </c>
      <c r="B3128">
        <v>252817939.86696759</v>
      </c>
    </row>
    <row r="3129" spans="1:2" x14ac:dyDescent="0.25">
      <c r="A3129">
        <f ca="1">29243.9224714143*(((RANDBETWEEN(3800,4995))))</f>
        <v>113407931.34414469</v>
      </c>
      <c r="B3129">
        <v>251295801.05741513</v>
      </c>
    </row>
    <row r="3130" spans="1:2" x14ac:dyDescent="0.25">
      <c r="A3130">
        <f ca="1">29585.4144967578*(((RANDBETWEEN(3800,4995))))</f>
        <v>128223186.42894822</v>
      </c>
      <c r="B3130">
        <v>216381829.23646587</v>
      </c>
    </row>
    <row r="3131" spans="1:2" x14ac:dyDescent="0.25">
      <c r="A3131">
        <f ca="1">30941.3040469459*(((RANDBETWEEN(3800,4995))))</f>
        <v>123053566.19470388</v>
      </c>
      <c r="B3131">
        <v>233339439.83712739</v>
      </c>
    </row>
    <row r="3132" spans="1:2" x14ac:dyDescent="0.25">
      <c r="A3132">
        <f ca="1">37205.6589116819*(((RANDBETWEEN(3800,4995))))</f>
        <v>164411806.73072219</v>
      </c>
      <c r="B3132">
        <v>205463469.37328434</v>
      </c>
    </row>
    <row r="3133" spans="1:2" x14ac:dyDescent="0.25">
      <c r="A3133">
        <f ca="1">34550.1768954856*(((RANDBETWEEN(3800,4995))))</f>
        <v>153091833.82389656</v>
      </c>
      <c r="B3133">
        <v>240627714.62396252</v>
      </c>
    </row>
    <row r="3134" spans="1:2" x14ac:dyDescent="0.25">
      <c r="A3134">
        <f ca="1">30203.1540941308*(((RANDBETWEEN(3800,4995))))</f>
        <v>140021822.38039052</v>
      </c>
      <c r="B3134">
        <v>204971930.8237938</v>
      </c>
    </row>
    <row r="3135" spans="1:2" x14ac:dyDescent="0.25">
      <c r="A3135">
        <f ca="1">39860.697727952*(((RANDBETWEEN(3800,4995))))</f>
        <v>179333279.07805625</v>
      </c>
      <c r="B3135">
        <v>263098091.41610587</v>
      </c>
    </row>
    <row r="3136" spans="1:2" x14ac:dyDescent="0.25">
      <c r="A3136">
        <f ca="1">32985.3140424136*(((RANDBETWEEN(3800,4995))))</f>
        <v>148532869.13298848</v>
      </c>
      <c r="B3136">
        <v>253167552.73633164</v>
      </c>
    </row>
    <row r="3137" spans="1:2" x14ac:dyDescent="0.25">
      <c r="A3137">
        <f ca="1">37002.9140086275*(((RANDBETWEEN(3800,4995))))</f>
        <v>145754478.27998355</v>
      </c>
      <c r="B3137">
        <v>233082961.49289954</v>
      </c>
    </row>
    <row r="3138" spans="1:2" x14ac:dyDescent="0.25">
      <c r="A3138">
        <f ca="1">30039.4246526666*(((RANDBETWEEN(3800,4995))))</f>
        <v>148935467.42792088</v>
      </c>
      <c r="B3138">
        <v>203936539.24512273</v>
      </c>
    </row>
    <row r="3139" spans="1:2" x14ac:dyDescent="0.25">
      <c r="A3139">
        <f ca="1">29607.9243744832*(((RANDBETWEEN(3800,4995))))</f>
        <v>118165226.17856246</v>
      </c>
      <c r="B3139">
        <v>259661578.54107335</v>
      </c>
    </row>
    <row r="3140" spans="1:2" x14ac:dyDescent="0.25">
      <c r="A3140">
        <f ca="1">36518.9133053564*(((RANDBETWEEN(3800,4995))))</f>
        <v>161815304.85603437</v>
      </c>
      <c r="B3140">
        <v>212637802.86768445</v>
      </c>
    </row>
    <row r="3141" spans="1:2" x14ac:dyDescent="0.25">
      <c r="A3141">
        <f ca="1">29987.2963754231*(((RANDBETWEEN(3800,4995))))</f>
        <v>137731652.2523182</v>
      </c>
      <c r="B3141">
        <v>218983130.64722508</v>
      </c>
    </row>
    <row r="3142" spans="1:2" x14ac:dyDescent="0.25">
      <c r="A3142">
        <f ca="1">33749.5858414125*(((RANDBETWEEN(3800,4995))))</f>
        <v>161795514.52373174</v>
      </c>
      <c r="B3142">
        <v>236315793.78402439</v>
      </c>
    </row>
    <row r="3143" spans="1:2" x14ac:dyDescent="0.25">
      <c r="A3143">
        <f ca="1">33760.8602570344*(((RANDBETWEEN(3800,4995))))</f>
        <v>139196026.83975285</v>
      </c>
      <c r="B3143">
        <v>259188779.89146751</v>
      </c>
    </row>
    <row r="3144" spans="1:2" x14ac:dyDescent="0.25">
      <c r="A3144">
        <f ca="1">28583.0827577982*(((RANDBETWEEN(3800,4995))))</f>
        <v>131567929.934145</v>
      </c>
      <c r="B3144">
        <v>231344090.05721629</v>
      </c>
    </row>
    <row r="3145" spans="1:2" x14ac:dyDescent="0.25">
      <c r="A3145">
        <f ca="1">37601.0980432076*(((RANDBETWEEN(3800,4995))))</f>
        <v>185937429.82366139</v>
      </c>
      <c r="B3145">
        <v>228374555.27705565</v>
      </c>
    </row>
    <row r="3146" spans="1:2" x14ac:dyDescent="0.25">
      <c r="A3146">
        <f ca="1">36751.6375504868*(((RANDBETWEEN(3800,4995))))</f>
        <v>171372885.89792001</v>
      </c>
      <c r="B3146">
        <v>265201424.28916603</v>
      </c>
    </row>
    <row r="3147" spans="1:2" x14ac:dyDescent="0.25">
      <c r="A3147">
        <f ca="1">33470.3547224252*(((RANDBETWEEN(3800,4995))))</f>
        <v>145529102.33310482</v>
      </c>
      <c r="B3147">
        <v>264503942.99705505</v>
      </c>
    </row>
    <row r="3148" spans="1:2" x14ac:dyDescent="0.25">
      <c r="A3148">
        <f ca="1">34397.351594692*(((RANDBETWEEN(3800,4995))))</f>
        <v>152517856.97086427</v>
      </c>
      <c r="B3148">
        <v>262852641.92831305</v>
      </c>
    </row>
    <row r="3149" spans="1:2" x14ac:dyDescent="0.25">
      <c r="A3149">
        <f ca="1">35542.182795771*(((RANDBETWEEN(3800,4995))))</f>
        <v>135593427.36586654</v>
      </c>
      <c r="B3149">
        <v>243888210.66083473</v>
      </c>
    </row>
    <row r="3150" spans="1:2" x14ac:dyDescent="0.25">
      <c r="A3150">
        <f ca="1">32578.9675603869*(((RANDBETWEEN(3800,4995))))</f>
        <v>159474046.20809391</v>
      </c>
      <c r="B3150">
        <v>233582281.44142765</v>
      </c>
    </row>
    <row r="3151" spans="1:2" x14ac:dyDescent="0.25">
      <c r="A3151">
        <f ca="1">32961.6456565519*(((RANDBETWEEN(3800,4995))))</f>
        <v>146020090.2585251</v>
      </c>
      <c r="B3151">
        <v>247189247.9751074</v>
      </c>
    </row>
    <row r="3152" spans="1:2" x14ac:dyDescent="0.25">
      <c r="A3152">
        <f ca="1">35195.958425106*(((RANDBETWEEN(3800,4995))))</f>
        <v>151940952.52118242</v>
      </c>
      <c r="B3152">
        <v>250585663.57386664</v>
      </c>
    </row>
    <row r="3153" spans="1:2" x14ac:dyDescent="0.25">
      <c r="A3153">
        <f ca="1">36288.4654070969*(((RANDBETWEEN(3800,4995))))</f>
        <v>148855285.09991163</v>
      </c>
      <c r="B3153">
        <v>266213444.91392308</v>
      </c>
    </row>
    <row r="3154" spans="1:2" x14ac:dyDescent="0.25">
      <c r="A3154">
        <f ca="1">41604.2770925656*(((RANDBETWEEN(3800,4995))))</f>
        <v>205317107.45181131</v>
      </c>
      <c r="B3154">
        <v>233559636.14283136</v>
      </c>
    </row>
    <row r="3155" spans="1:2" x14ac:dyDescent="0.25">
      <c r="A3155">
        <f ca="1">31457.5345266128*(((RANDBETWEEN(3800,4995))))</f>
        <v>125955968.24455781</v>
      </c>
      <c r="B3155">
        <v>256929694.01007506</v>
      </c>
    </row>
    <row r="3156" spans="1:2" x14ac:dyDescent="0.25">
      <c r="A3156">
        <f ca="1">30781.8907840202*(((RANDBETWEEN(3800,4995))))</f>
        <v>143443611.05353421</v>
      </c>
      <c r="B3156">
        <v>262801203.9774189</v>
      </c>
    </row>
    <row r="3157" spans="1:2" x14ac:dyDescent="0.25">
      <c r="A3157">
        <f ca="1">38873.9670378004*(((RANDBETWEEN(3800,4995))))</f>
        <v>164553502.47100922</v>
      </c>
      <c r="B3157">
        <v>233304053.10250166</v>
      </c>
    </row>
    <row r="3158" spans="1:2" x14ac:dyDescent="0.25">
      <c r="A3158">
        <f ca="1">31222.3536584978*(((RANDBETWEEN(3800,4995))))</f>
        <v>146245504.53640381</v>
      </c>
      <c r="B3158">
        <v>244711396.80503637</v>
      </c>
    </row>
    <row r="3159" spans="1:2" x14ac:dyDescent="0.25">
      <c r="A3159">
        <f ca="1">30093.6725248711*(((RANDBETWEEN(3800,4995))))</f>
        <v>128861105.75149804</v>
      </c>
      <c r="B3159">
        <v>256249188.01112825</v>
      </c>
    </row>
    <row r="3160" spans="1:2" x14ac:dyDescent="0.25">
      <c r="A3160">
        <f ca="1">37511.4642453929*(((RANDBETWEEN(3800,4995))))</f>
        <v>169101680.81823137</v>
      </c>
      <c r="B3160">
        <v>239222750.06417704</v>
      </c>
    </row>
    <row r="3161" spans="1:2" x14ac:dyDescent="0.25">
      <c r="A3161">
        <f ca="1">31560.4836192503*(((RANDBETWEEN(3800,4995))))</f>
        <v>123433051.43488806</v>
      </c>
      <c r="B3161">
        <v>237840690.48699254</v>
      </c>
    </row>
    <row r="3162" spans="1:2" x14ac:dyDescent="0.25">
      <c r="A3162">
        <f ca="1">33988.9721642364*(((RANDBETWEEN(3800,4995))))</f>
        <v>165560283.41199586</v>
      </c>
      <c r="B3162">
        <v>259414438.2539781</v>
      </c>
    </row>
    <row r="3163" spans="1:2" x14ac:dyDescent="0.25">
      <c r="A3163">
        <f ca="1">29809.59424483*(((RANDBETWEEN(3800,4995))))</f>
        <v>114707318.65410586</v>
      </c>
      <c r="B3163">
        <v>211378704.98184174</v>
      </c>
    </row>
    <row r="3164" spans="1:2" x14ac:dyDescent="0.25">
      <c r="A3164">
        <f ca="1">31386.4283105176*(((RANDBETWEEN(3800,4995))))</f>
        <v>123850846.11330238</v>
      </c>
      <c r="B3164">
        <v>267533036.56479603</v>
      </c>
    </row>
    <row r="3165" spans="1:2" x14ac:dyDescent="0.25">
      <c r="A3165">
        <f ca="1">32186.4120275785*(((RANDBETWEEN(3800,4995))))</f>
        <v>158872129.76812753</v>
      </c>
      <c r="B3165">
        <v>245097468.33846071</v>
      </c>
    </row>
    <row r="3166" spans="1:2" x14ac:dyDescent="0.25">
      <c r="A3166">
        <f ca="1">31047.661693591*(((RANDBETWEEN(3800,4995))))</f>
        <v>153437544.08972695</v>
      </c>
      <c r="B3166">
        <v>262705064.29120338</v>
      </c>
    </row>
    <row r="3167" spans="1:2" x14ac:dyDescent="0.25">
      <c r="A3167">
        <f ca="1">32111.7629626083*(((RANDBETWEEN(3800,4995))))</f>
        <v>135768533.80590782</v>
      </c>
      <c r="B3167">
        <v>267051022.00141963</v>
      </c>
    </row>
    <row r="3168" spans="1:2" x14ac:dyDescent="0.25">
      <c r="A3168">
        <f ca="1">38272.0248678189*(((RANDBETWEEN(3800,4995))))</f>
        <v>178079731.70996144</v>
      </c>
      <c r="B3168">
        <v>230262931.17586941</v>
      </c>
    </row>
    <row r="3169" spans="1:2" x14ac:dyDescent="0.25">
      <c r="A3169">
        <f ca="1">29173.7321014898*(((RANDBETWEEN(3800,4995))))</f>
        <v>121596115.39900962</v>
      </c>
      <c r="B3169">
        <v>253466375.06629825</v>
      </c>
    </row>
    <row r="3170" spans="1:2" x14ac:dyDescent="0.25">
      <c r="A3170">
        <f ca="1">31306.5932241339*(((RANDBETWEEN(3800,4995))))</f>
        <v>130454573.96496589</v>
      </c>
      <c r="B3170">
        <v>228088897.80844474</v>
      </c>
    </row>
    <row r="3171" spans="1:2" x14ac:dyDescent="0.25">
      <c r="A3171">
        <f ca="1">28228.6570830099*(((RANDBETWEEN(3800,4995))))</f>
        <v>128976734.21227244</v>
      </c>
      <c r="B3171">
        <v>231668030.30119085</v>
      </c>
    </row>
    <row r="3172" spans="1:2" x14ac:dyDescent="0.25">
      <c r="A3172">
        <f ca="1">30496.6414616643*(((RANDBETWEEN(3800,4995))))</f>
        <v>121651102.79057871</v>
      </c>
      <c r="B3172">
        <v>235552815.06467986</v>
      </c>
    </row>
    <row r="3173" spans="1:2" x14ac:dyDescent="0.25">
      <c r="A3173">
        <f ca="1">31818.3848160591*(((RANDBETWEEN(3800,4995))))</f>
        <v>142800911.05447319</v>
      </c>
      <c r="B3173">
        <v>253405000.19877312</v>
      </c>
    </row>
    <row r="3174" spans="1:2" x14ac:dyDescent="0.25">
      <c r="A3174">
        <f ca="1">29788.3537605204*(((RANDBETWEEN(3800,4995))))</f>
        <v>135864681.50173375</v>
      </c>
      <c r="B3174">
        <v>252267453.96265393</v>
      </c>
    </row>
    <row r="3175" spans="1:2" x14ac:dyDescent="0.25">
      <c r="A3175">
        <f ca="1">32193.0767602912*(((RANDBETWEEN(3800,4995))))</f>
        <v>132152580.10099517</v>
      </c>
      <c r="B3175">
        <v>233711657.79687387</v>
      </c>
    </row>
    <row r="3176" spans="1:2" x14ac:dyDescent="0.25">
      <c r="A3176">
        <f ca="1">33258.2257619988*(((RANDBETWEEN(3800,4995))))</f>
        <v>142777563.19626093</v>
      </c>
      <c r="B3176">
        <v>225586927.89662126</v>
      </c>
    </row>
    <row r="3177" spans="1:2" x14ac:dyDescent="0.25">
      <c r="A3177">
        <f ca="1">36423.3204095451*(((RANDBETWEEN(3800,4995))))</f>
        <v>180368282.66806737</v>
      </c>
      <c r="B3177">
        <v>258690806.7767593</v>
      </c>
    </row>
    <row r="3178" spans="1:2" x14ac:dyDescent="0.25">
      <c r="A3178">
        <f ca="1">31277.0464304456*(((RANDBETWEEN(3800,4995))))</f>
        <v>142435669.44424939</v>
      </c>
      <c r="B3178">
        <v>231264689.29389563</v>
      </c>
    </row>
    <row r="3179" spans="1:2" x14ac:dyDescent="0.25">
      <c r="A3179">
        <f ca="1">41236.9060692353*(((RANDBETWEEN(3800,4995))))</f>
        <v>178555803.27978894</v>
      </c>
      <c r="B3179">
        <v>205243138.68039033</v>
      </c>
    </row>
    <row r="3180" spans="1:2" x14ac:dyDescent="0.25">
      <c r="A3180">
        <f ca="1">28872.0864974544*(((RANDBETWEEN(3800,4995))))</f>
        <v>128365296.56768225</v>
      </c>
      <c r="B3180">
        <v>215432294.90365526</v>
      </c>
    </row>
    <row r="3181" spans="1:2" x14ac:dyDescent="0.25">
      <c r="A3181">
        <f ca="1">27798.8215014455*(((RANDBETWEEN(3800,4995))))</f>
        <v>133462142.02843995</v>
      </c>
      <c r="B3181">
        <v>253440171.2065776</v>
      </c>
    </row>
    <row r="3182" spans="1:2" x14ac:dyDescent="0.25">
      <c r="A3182">
        <f ca="1">35276.9592207726*(((RANDBETWEEN(3800,4995))))</f>
        <v>164320076.05035856</v>
      </c>
      <c r="B3182">
        <v>255748640.97007585</v>
      </c>
    </row>
    <row r="3183" spans="1:2" x14ac:dyDescent="0.25">
      <c r="A3183">
        <f ca="1">31103.5444592333*(((RANDBETWEEN(3800,4995))))</f>
        <v>141396713.11167455</v>
      </c>
      <c r="B3183">
        <v>233912551.15252417</v>
      </c>
    </row>
    <row r="3184" spans="1:2" x14ac:dyDescent="0.25">
      <c r="A3184">
        <f ca="1">32855.0352509165*(((RANDBETWEEN(3800,4995))))</f>
        <v>129514548.959113</v>
      </c>
      <c r="B3184">
        <v>257893354.62881696</v>
      </c>
    </row>
    <row r="3185" spans="1:2" x14ac:dyDescent="0.25">
      <c r="A3185">
        <f ca="1">38009.6399761316*(((RANDBETWEEN(3800,4995))))</f>
        <v>179633558.52719784</v>
      </c>
      <c r="B3185">
        <v>223632352.83380094</v>
      </c>
    </row>
    <row r="3186" spans="1:2" x14ac:dyDescent="0.25">
      <c r="A3186">
        <f ca="1">31552.0529605357*(((RANDBETWEEN(3800,4995))))</f>
        <v>142299758.85201615</v>
      </c>
      <c r="B3186">
        <v>205872136.29561925</v>
      </c>
    </row>
    <row r="3187" spans="1:2" x14ac:dyDescent="0.25">
      <c r="A3187">
        <f ca="1">37590.8741896841*(((RANDBETWEEN(3800,4995))))</f>
        <v>157580944.60315594</v>
      </c>
      <c r="B3187">
        <v>215158074.96221963</v>
      </c>
    </row>
    <row r="3188" spans="1:2" x14ac:dyDescent="0.25">
      <c r="A3188">
        <f ca="1">39709.9179700271*(((RANDBETWEEN(3800,4995))))</f>
        <v>166463976.13035345</v>
      </c>
      <c r="B3188">
        <v>259815610.96797228</v>
      </c>
    </row>
    <row r="3189" spans="1:2" x14ac:dyDescent="0.25">
      <c r="A3189">
        <f ca="1">29739.8423534187*(((RANDBETWEEN(3800,4995))))</f>
        <v>136446396.7174851</v>
      </c>
      <c r="B3189">
        <v>238684523.96466294</v>
      </c>
    </row>
    <row r="3190" spans="1:2" x14ac:dyDescent="0.25">
      <c r="A3190">
        <f ca="1">37041.0086491138*(((RANDBETWEEN(3800,4995))))</f>
        <v>172537018.28757232</v>
      </c>
      <c r="B3190">
        <v>230210047.67136359</v>
      </c>
    </row>
    <row r="3191" spans="1:2" x14ac:dyDescent="0.25">
      <c r="A3191">
        <f ca="1">31793.1637124891*(((RANDBETWEEN(3800,4995))))</f>
        <v>154896293.60724705</v>
      </c>
      <c r="B3191">
        <v>231170817.2098524</v>
      </c>
    </row>
    <row r="3192" spans="1:2" x14ac:dyDescent="0.25">
      <c r="A3192">
        <f ca="1">31309.7466572554*(((RANDBETWEEN(3800,4995))))</f>
        <v>155296343.41998664</v>
      </c>
      <c r="B3192">
        <v>245707436.95821768</v>
      </c>
    </row>
    <row r="3193" spans="1:2" x14ac:dyDescent="0.25">
      <c r="A3193">
        <f ca="1">37117.0404806519*(((RANDBETWEEN(3800,4995))))</f>
        <v>178644315.8333776</v>
      </c>
      <c r="B3193">
        <v>216186972.95254058</v>
      </c>
    </row>
    <row r="3194" spans="1:2" x14ac:dyDescent="0.25">
      <c r="A3194">
        <f ca="1">30754.9994840817*(((RANDBETWEEN(3800,4995))))</f>
        <v>133353677.76297803</v>
      </c>
      <c r="B3194">
        <v>204613570.12120146</v>
      </c>
    </row>
    <row r="3195" spans="1:2" x14ac:dyDescent="0.25">
      <c r="A3195">
        <f ca="1">34097.336180083*(((RANDBETWEEN(3800,4995))))</f>
        <v>145902501.51457515</v>
      </c>
      <c r="B3195">
        <v>234074011.61783889</v>
      </c>
    </row>
    <row r="3196" spans="1:2" x14ac:dyDescent="0.25">
      <c r="A3196">
        <f ca="1">32976.4626853952*(((RANDBETWEEN(3800,4995))))</f>
        <v>147569670.51714382</v>
      </c>
      <c r="B3196">
        <v>218814834.28882048</v>
      </c>
    </row>
    <row r="3197" spans="1:2" x14ac:dyDescent="0.25">
      <c r="A3197">
        <f ca="1">31157.2365802641*(((RANDBETWEEN(3800,4995))))</f>
        <v>146937527.71252558</v>
      </c>
      <c r="B3197">
        <v>231027815.39084303</v>
      </c>
    </row>
    <row r="3198" spans="1:2" x14ac:dyDescent="0.25">
      <c r="A3198">
        <f ca="1">29504.1393221348*(((RANDBETWEEN(3800,4995))))</f>
        <v>132296560.72045253</v>
      </c>
      <c r="B3198">
        <v>236782703.18614453</v>
      </c>
    </row>
    <row r="3199" spans="1:2" x14ac:dyDescent="0.25">
      <c r="A3199">
        <f ca="1">32928.4703093032*(((RANDBETWEEN(3800,4995))))</f>
        <v>127235609.27514759</v>
      </c>
      <c r="B3199">
        <v>205215975.79497069</v>
      </c>
    </row>
    <row r="3200" spans="1:2" x14ac:dyDescent="0.25">
      <c r="A3200">
        <f ca="1">28991.0830369716*(((RANDBETWEEN(3800,4995))))</f>
        <v>141070610.05790395</v>
      </c>
      <c r="B3200">
        <v>233560376.67994463</v>
      </c>
    </row>
    <row r="3201" spans="1:2" x14ac:dyDescent="0.25">
      <c r="A3201">
        <f ca="1">28610.4264525803*(((RANDBETWEEN(3800,4995))))</f>
        <v>135270096.26779979</v>
      </c>
      <c r="B3201">
        <v>245644333.06360611</v>
      </c>
    </row>
    <row r="3202" spans="1:2" x14ac:dyDescent="0.25">
      <c r="A3202">
        <f ca="1">31801.1620395922*(((RANDBETWEEN(3800,4995))))</f>
        <v>154362840.54018059</v>
      </c>
      <c r="B3202">
        <v>223212268.02778226</v>
      </c>
    </row>
    <row r="3203" spans="1:2" x14ac:dyDescent="0.25">
      <c r="A3203">
        <f ca="1">30347.5640621057*(((RANDBETWEEN(3800,4995))))</f>
        <v>135866044.30604744</v>
      </c>
      <c r="B3203">
        <v>209243300.40239909</v>
      </c>
    </row>
    <row r="3204" spans="1:2" x14ac:dyDescent="0.25">
      <c r="A3204">
        <f ca="1">30839.1117629036*(((RANDBETWEEN(3800,4995))))</f>
        <v>150803256.52059853</v>
      </c>
      <c r="B3204">
        <v>208495068.38749394</v>
      </c>
    </row>
    <row r="3205" spans="1:2" x14ac:dyDescent="0.25">
      <c r="A3205">
        <f ca="1">31646.2703823808*(((RANDBETWEEN(3800,4995))))</f>
        <v>153769227.78798831</v>
      </c>
      <c r="B3205">
        <v>237128643.17120713</v>
      </c>
    </row>
    <row r="3206" spans="1:2" x14ac:dyDescent="0.25">
      <c r="A3206">
        <f ca="1">40332.5403979192*(((RANDBETWEEN(3800,4995))))</f>
        <v>154997952.74920356</v>
      </c>
      <c r="B3206">
        <v>247348017.06585789</v>
      </c>
    </row>
    <row r="3207" spans="1:2" x14ac:dyDescent="0.25">
      <c r="A3207">
        <f ca="1">31089.0647984765*(((RANDBETWEEN(3800,4995))))</f>
        <v>145559001.3864671</v>
      </c>
      <c r="B3207">
        <v>240416744.37614626</v>
      </c>
    </row>
    <row r="3208" spans="1:2" x14ac:dyDescent="0.25">
      <c r="A3208">
        <f ca="1">32937.4907820035*(((RANDBETWEEN(3800,4995))))</f>
        <v>141334772.94557697</v>
      </c>
      <c r="B3208">
        <v>210060278.82231233</v>
      </c>
    </row>
    <row r="3209" spans="1:2" x14ac:dyDescent="0.25">
      <c r="A3209">
        <f ca="1">32998.234833355*(((RANDBETWEEN(3800,4995))))</f>
        <v>135886731.04375574</v>
      </c>
      <c r="B3209">
        <v>256919341.17712182</v>
      </c>
    </row>
    <row r="3210" spans="1:2" x14ac:dyDescent="0.25">
      <c r="A3210">
        <f ca="1">40362.4622310616*(((RANDBETWEEN(3800,4995))))</f>
        <v>153821343.56257582</v>
      </c>
      <c r="B3210">
        <v>222364416.32861602</v>
      </c>
    </row>
    <row r="3211" spans="1:2" x14ac:dyDescent="0.25">
      <c r="A3211">
        <f ca="1">31308.4961472002*(((RANDBETWEEN(3800,4995))))</f>
        <v>155008364.424788</v>
      </c>
      <c r="B3211">
        <v>245797481.11543366</v>
      </c>
    </row>
    <row r="3212" spans="1:2" x14ac:dyDescent="0.25">
      <c r="A3212">
        <f ca="1">38119.7964394033*(((RANDBETWEEN(3800,4995))))</f>
        <v>167803343.92625332</v>
      </c>
      <c r="B3212">
        <v>254893384.04533398</v>
      </c>
    </row>
    <row r="3213" spans="1:2" x14ac:dyDescent="0.25">
      <c r="A3213">
        <f ca="1">29650.9211251328*(((RANDBETWEEN(3800,4995))))</f>
        <v>112940358.56563073</v>
      </c>
      <c r="B3213">
        <v>241962682.72670978</v>
      </c>
    </row>
    <row r="3214" spans="1:2" x14ac:dyDescent="0.25">
      <c r="A3214">
        <f ca="1">40005.2812259795*(((RANDBETWEEN(3800,4995))))</f>
        <v>182864140.48395258</v>
      </c>
      <c r="B3214">
        <v>212187263.44596028</v>
      </c>
    </row>
    <row r="3215" spans="1:2" x14ac:dyDescent="0.25">
      <c r="A3215">
        <f ca="1">33878.9062577566*(((RANDBETWEEN(3800,4995))))</f>
        <v>164753121.13147041</v>
      </c>
      <c r="B3215">
        <v>224097759.11400485</v>
      </c>
    </row>
    <row r="3216" spans="1:2" x14ac:dyDescent="0.25">
      <c r="A3216">
        <f ca="1">31378.5011544378*(((RANDBETWEEN(3800,4995))))</f>
        <v>141485661.70535985</v>
      </c>
      <c r="B3216">
        <v>205300983.2271547</v>
      </c>
    </row>
    <row r="3217" spans="1:2" x14ac:dyDescent="0.25">
      <c r="A3217">
        <f ca="1">38507.4258904973*(((RANDBETWEEN(3800,4995))))</f>
        <v>153837166.43253687</v>
      </c>
      <c r="B3217">
        <v>253857822.93547365</v>
      </c>
    </row>
    <row r="3218" spans="1:2" x14ac:dyDescent="0.25">
      <c r="A3218">
        <f ca="1">33496.9925107512*(((RANDBETWEEN(3800,4995))))</f>
        <v>151238921.18604168</v>
      </c>
      <c r="B3218">
        <v>251555464.21835434</v>
      </c>
    </row>
    <row r="3219" spans="1:2" x14ac:dyDescent="0.25">
      <c r="A3219">
        <f ca="1">39806.7860235364*(((RANDBETWEEN(3800,4995))))</f>
        <v>187251121.45471516</v>
      </c>
      <c r="B3219">
        <v>229316351.36876979</v>
      </c>
    </row>
    <row r="3220" spans="1:2" x14ac:dyDescent="0.25">
      <c r="A3220">
        <f ca="1">29859.8062933634*(((RANDBETWEEN(3800,4995))))</f>
        <v>116512964.15670386</v>
      </c>
      <c r="B3220">
        <v>252671666.72763389</v>
      </c>
    </row>
    <row r="3221" spans="1:2" x14ac:dyDescent="0.25">
      <c r="A3221">
        <f ca="1">36476.7445078829*(((RANDBETWEEN(3800,4995))))</f>
        <v>181544757.41573328</v>
      </c>
      <c r="B3221">
        <v>213101661.24727234</v>
      </c>
    </row>
    <row r="3222" spans="1:2" x14ac:dyDescent="0.25">
      <c r="A3222">
        <f ca="1">34294.8862765195*(((RANDBETWEEN(3800,4995))))</f>
        <v>152543654.15795881</v>
      </c>
      <c r="B3222">
        <v>250862393.72155941</v>
      </c>
    </row>
    <row r="3223" spans="1:2" x14ac:dyDescent="0.25">
      <c r="A3223">
        <f ca="1">39009.4460049691*(((RANDBETWEEN(3800,4995))))</f>
        <v>151512688.28329992</v>
      </c>
      <c r="B3223">
        <v>227371395.77404645</v>
      </c>
    </row>
    <row r="3224" spans="1:2" x14ac:dyDescent="0.25">
      <c r="A3224">
        <f ca="1">31547.8581263789*(((RANDBETWEEN(3800,4995))))</f>
        <v>126096788.93113637</v>
      </c>
      <c r="B3224">
        <v>242489407.56147772</v>
      </c>
    </row>
    <row r="3225" spans="1:2" x14ac:dyDescent="0.25">
      <c r="A3225">
        <f ca="1">30038.5766747005*(((RANDBETWEEN(3800,4995))))</f>
        <v>147489411.47277954</v>
      </c>
      <c r="B3225">
        <v>262925159.02497071</v>
      </c>
    </row>
    <row r="3226" spans="1:2" x14ac:dyDescent="0.25">
      <c r="A3226">
        <f ca="1">31968.0246203038*(((RANDBETWEEN(3800,4995))))</f>
        <v>127168801.93956861</v>
      </c>
      <c r="B3226">
        <v>247761780.08128408</v>
      </c>
    </row>
    <row r="3227" spans="1:2" x14ac:dyDescent="0.25">
      <c r="A3227">
        <f ca="1">28734.6080560393*(((RANDBETWEEN(3800,4995))))</f>
        <v>111432810.04132035</v>
      </c>
      <c r="B3227">
        <v>234580634.17838055</v>
      </c>
    </row>
    <row r="3228" spans="1:2" x14ac:dyDescent="0.25">
      <c r="A3228">
        <f ca="1">31689.7606860077*(((RANDBETWEEN(3800,4995))))</f>
        <v>121245024.38466528</v>
      </c>
      <c r="B3228">
        <v>232901776.21736136</v>
      </c>
    </row>
    <row r="3229" spans="1:2" x14ac:dyDescent="0.25">
      <c r="A3229">
        <f ca="1">31075.8680452166*(((RANDBETWEEN(3800,4995))))</f>
        <v>122003857.94552061</v>
      </c>
      <c r="B3229">
        <v>240820444.51818165</v>
      </c>
    </row>
    <row r="3230" spans="1:2" x14ac:dyDescent="0.25">
      <c r="A3230">
        <f ca="1">39429.8659117321*(((RANDBETWEEN(3800,4995))))</f>
        <v>160992142.51760221</v>
      </c>
      <c r="B3230">
        <v>253049507.77950311</v>
      </c>
    </row>
    <row r="3231" spans="1:2" x14ac:dyDescent="0.25">
      <c r="A3231">
        <f ca="1">30173.0555902805*(((RANDBETWEEN(3800,4995))))</f>
        <v>116649032.91202441</v>
      </c>
      <c r="B3231">
        <v>212103316.2204541</v>
      </c>
    </row>
    <row r="3232" spans="1:2" x14ac:dyDescent="0.25">
      <c r="A3232">
        <f ca="1">33278.6637102947*(((RANDBETWEEN(3800,4995))))</f>
        <v>137174651.81383458</v>
      </c>
      <c r="B3232">
        <v>239017624.49532557</v>
      </c>
    </row>
    <row r="3233" spans="1:2" x14ac:dyDescent="0.25">
      <c r="A3233">
        <f ca="1">35725.3914439581*(((RANDBETWEEN(3800,4995))))</f>
        <v>146509830.31167197</v>
      </c>
      <c r="B3233">
        <v>231784000.11028212</v>
      </c>
    </row>
    <row r="3234" spans="1:2" x14ac:dyDescent="0.25">
      <c r="A3234">
        <f ca="1">31951.4332889771*(((RANDBETWEEN(3800,4995))))</f>
        <v>133013816.78201176</v>
      </c>
      <c r="B3234">
        <v>253379435.84917754</v>
      </c>
    </row>
    <row r="3235" spans="1:2" x14ac:dyDescent="0.25">
      <c r="A3235">
        <f ca="1">33392.5968776472*(((RANDBETWEEN(3800,4995))))</f>
        <v>135340195.14510414</v>
      </c>
      <c r="B3235">
        <v>257172271.67688137</v>
      </c>
    </row>
    <row r="3236" spans="1:2" x14ac:dyDescent="0.25">
      <c r="A3236">
        <f ca="1">37770.5253114301*(((RANDBETWEEN(3800,4995))))</f>
        <v>169438576.54707557</v>
      </c>
      <c r="B3236">
        <v>214104902.4980379</v>
      </c>
    </row>
    <row r="3237" spans="1:2" x14ac:dyDescent="0.25">
      <c r="A3237">
        <f ca="1">31096.0731731968*(((RANDBETWEEN(3800,4995))))</f>
        <v>150629378.45096549</v>
      </c>
      <c r="B3237">
        <v>264844131.76816255</v>
      </c>
    </row>
    <row r="3238" spans="1:2" x14ac:dyDescent="0.25">
      <c r="A3238">
        <f ca="1">38243.6391526753*(((RANDBETWEEN(3800,4995))))</f>
        <v>187814511.8787882</v>
      </c>
      <c r="B3238">
        <v>233357613.23963138</v>
      </c>
    </row>
    <row r="3239" spans="1:2" x14ac:dyDescent="0.25">
      <c r="A3239">
        <f ca="1">29004.4498830074*(((RANDBETWEEN(3800,4995))))</f>
        <v>113204367.89337775</v>
      </c>
      <c r="B3239">
        <v>213271945.06277665</v>
      </c>
    </row>
    <row r="3240" spans="1:2" x14ac:dyDescent="0.25">
      <c r="A3240">
        <f ca="1">29996.5727518508*(((RANDBETWEEN(3800,4995))))</f>
        <v>134324652.78278768</v>
      </c>
      <c r="B3240">
        <v>232933474.68018591</v>
      </c>
    </row>
    <row r="3241" spans="1:2" x14ac:dyDescent="0.25">
      <c r="A3241">
        <f ca="1">31565.5973799003*(((RANDBETWEEN(3800,4995))))</f>
        <v>143213115.31260756</v>
      </c>
      <c r="B3241">
        <v>215257161.20656651</v>
      </c>
    </row>
    <row r="3242" spans="1:2" x14ac:dyDescent="0.25">
      <c r="A3242">
        <f ca="1">29353.5838480615*(((RANDBETWEEN(3800,4995))))</f>
        <v>141777809.986137</v>
      </c>
      <c r="B3242">
        <v>234051217.16065198</v>
      </c>
    </row>
    <row r="3243" spans="1:2" x14ac:dyDescent="0.25">
      <c r="A3243">
        <f ca="1">38993.6375679668*(((RANDBETWEEN(3800,4995))))</f>
        <v>170558170.722287</v>
      </c>
      <c r="B3243">
        <v>220834685.43708971</v>
      </c>
    </row>
    <row r="3244" spans="1:2" x14ac:dyDescent="0.25">
      <c r="A3244">
        <f ca="1">32278.3528530562*(((RANDBETWEEN(3800,4995))))</f>
        <v>139765267.85373339</v>
      </c>
      <c r="B3244">
        <v>231896418.92689216</v>
      </c>
    </row>
    <row r="3245" spans="1:2" x14ac:dyDescent="0.25">
      <c r="A3245">
        <f ca="1">29315.2445428434*(((RANDBETWEEN(3800,4995))))</f>
        <v>118521533.68671592</v>
      </c>
      <c r="B3245">
        <v>256346949.41680145</v>
      </c>
    </row>
    <row r="3246" spans="1:2" x14ac:dyDescent="0.25">
      <c r="A3246">
        <f ca="1">31132.4172706437*(((RANDBETWEEN(3800,4995))))</f>
        <v>146042169.41658977</v>
      </c>
      <c r="B3246">
        <v>230310644.26766565</v>
      </c>
    </row>
    <row r="3247" spans="1:2" x14ac:dyDescent="0.25">
      <c r="A3247">
        <f ca="1">38395.049596029*(((RANDBETWEEN(3800,4995))))</f>
        <v>183835497.46578687</v>
      </c>
      <c r="B3247">
        <v>256263776.16038457</v>
      </c>
    </row>
    <row r="3248" spans="1:2" x14ac:dyDescent="0.25">
      <c r="A3248">
        <f ca="1">33970.1901831074*(((RANDBETWEEN(3800,4995))))</f>
        <v>160984731.27774599</v>
      </c>
      <c r="B3248">
        <v>220370746.81273797</v>
      </c>
    </row>
    <row r="3249" spans="1:2" x14ac:dyDescent="0.25">
      <c r="A3249">
        <f ca="1">39027.5838841203*(((RANDBETWEEN(3800,4995))))</f>
        <v>169340686.47319782</v>
      </c>
      <c r="B3249">
        <v>222289933.24389023</v>
      </c>
    </row>
    <row r="3250" spans="1:2" x14ac:dyDescent="0.25">
      <c r="A3250">
        <f ca="1">32969.7189471239*(((RANDBETWEEN(3800,4995))))</f>
        <v>157529317.12935781</v>
      </c>
      <c r="B3250">
        <v>256998800.82413992</v>
      </c>
    </row>
    <row r="3251" spans="1:2" x14ac:dyDescent="0.25">
      <c r="A3251">
        <f ca="1">38364.0524107214*(((RANDBETWEEN(3800,4995))))</f>
        <v>157215886.77913621</v>
      </c>
      <c r="B3251">
        <v>253841453.48767731</v>
      </c>
    </row>
    <row r="3252" spans="1:2" x14ac:dyDescent="0.25">
      <c r="A3252">
        <f ca="1">29996.5599166874*(((RANDBETWEEN(3800,4995))))</f>
        <v>117196559.59449783</v>
      </c>
      <c r="B3252">
        <v>262738896.84191239</v>
      </c>
    </row>
    <row r="3253" spans="1:2" x14ac:dyDescent="0.25">
      <c r="A3253">
        <f ca="1">31129.3072325284*(((RANDBETWEEN(3800,4995))))</f>
        <v>145249347.54697743</v>
      </c>
      <c r="B3253">
        <v>209124644.83298337</v>
      </c>
    </row>
    <row r="3254" spans="1:2" x14ac:dyDescent="0.25">
      <c r="A3254">
        <f ca="1">33681.8019461159*(((RANDBETWEEN(3800,4995))))</f>
        <v>137657524.55377585</v>
      </c>
      <c r="B3254">
        <v>206013576.4394542</v>
      </c>
    </row>
    <row r="3255" spans="1:2" x14ac:dyDescent="0.25">
      <c r="A3255">
        <f ca="1">42022.3990891325*(((RANDBETWEEN(3800,4995))))</f>
        <v>192588655.0254944</v>
      </c>
      <c r="B3255">
        <v>244532941.07712755</v>
      </c>
    </row>
    <row r="3256" spans="1:2" x14ac:dyDescent="0.25">
      <c r="A3256">
        <f ca="1">32515.4284456835*(((RANDBETWEEN(3800,4995))))</f>
        <v>158350136.53047845</v>
      </c>
      <c r="B3256">
        <v>230380929.42955631</v>
      </c>
    </row>
    <row r="3257" spans="1:2" x14ac:dyDescent="0.25">
      <c r="A3257">
        <f ca="1">34422.0423021719*(((RANDBETWEEN(3800,4995))))</f>
        <v>167119015.37704471</v>
      </c>
      <c r="B3257">
        <v>253428041.04248223</v>
      </c>
    </row>
    <row r="3258" spans="1:2" x14ac:dyDescent="0.25">
      <c r="A3258">
        <f ca="1">29096.2179225775*(((RANDBETWEEN(3800,4995))))</f>
        <v>120545630.85323878</v>
      </c>
      <c r="B3258">
        <v>259867933.58160543</v>
      </c>
    </row>
    <row r="3259" spans="1:2" x14ac:dyDescent="0.25">
      <c r="A3259">
        <f ca="1">39800.8354253721*(((RANDBETWEEN(3800,4995))))</f>
        <v>189412175.78934559</v>
      </c>
      <c r="B3259">
        <v>264894650.26502338</v>
      </c>
    </row>
    <row r="3260" spans="1:2" x14ac:dyDescent="0.25">
      <c r="A3260">
        <f ca="1">30511.5523001948*(((RANDBETWEEN(3800,4995))))</f>
        <v>120215516.06276771</v>
      </c>
      <c r="B3260">
        <v>250333337.18128818</v>
      </c>
    </row>
    <row r="3261" spans="1:2" x14ac:dyDescent="0.25">
      <c r="A3261">
        <f ca="1">40068.4458981448*(((RANDBETWEEN(3800,4995))))</f>
        <v>160834741.83515337</v>
      </c>
      <c r="B3261">
        <v>256277066.72311175</v>
      </c>
    </row>
    <row r="3262" spans="1:2" x14ac:dyDescent="0.25">
      <c r="A3262">
        <f ca="1">33603.5456708365*(((RANDBETWEEN(3800,4995))))</f>
        <v>145133713.75234276</v>
      </c>
      <c r="B3262">
        <v>263638113.33037165</v>
      </c>
    </row>
    <row r="3263" spans="1:2" x14ac:dyDescent="0.25">
      <c r="A3263">
        <f ca="1">36349.9636199614*(((RANDBETWEEN(3800,4995))))</f>
        <v>139474810.40979186</v>
      </c>
      <c r="B3263">
        <v>266544381.60481012</v>
      </c>
    </row>
    <row r="3264" spans="1:2" x14ac:dyDescent="0.25">
      <c r="A3264">
        <f ca="1">28414.6190738044*(((RANDBETWEEN(3800,4995))))</f>
        <v>126530298.73565118</v>
      </c>
      <c r="B3264">
        <v>260084936.98639697</v>
      </c>
    </row>
    <row r="3265" spans="1:2" x14ac:dyDescent="0.25">
      <c r="A3265">
        <f ca="1">36583.472272654*(((RANDBETWEEN(3800,4995))))</f>
        <v>154638337.29650852</v>
      </c>
      <c r="B3265">
        <v>260249283.38574111</v>
      </c>
    </row>
    <row r="3266" spans="1:2" x14ac:dyDescent="0.25">
      <c r="A3266">
        <f ca="1">40098.2545131056*(((RANDBETWEEN(3800,4995))))</f>
        <v>155821817.03792819</v>
      </c>
      <c r="B3266">
        <v>232533764.64566749</v>
      </c>
    </row>
    <row r="3267" spans="1:2" x14ac:dyDescent="0.25">
      <c r="A3267">
        <f ca="1">38286.8117674391*(((RANDBETWEEN(3800,4995))))</f>
        <v>185461316.20147523</v>
      </c>
      <c r="B3267">
        <v>205200453.24096614</v>
      </c>
    </row>
    <row r="3268" spans="1:2" x14ac:dyDescent="0.25">
      <c r="A3268">
        <f ca="1">32409.2145269054*(((RANDBETWEEN(3800,4995))))</f>
        <v>144480278.36094442</v>
      </c>
      <c r="B3268">
        <v>205808921.26233563</v>
      </c>
    </row>
    <row r="3269" spans="1:2" x14ac:dyDescent="0.25">
      <c r="A3269">
        <f ca="1">38335.3742489981*(((RANDBETWEEN(3800,4995))))</f>
        <v>179179539.23981717</v>
      </c>
      <c r="B3269">
        <v>231222573.23438701</v>
      </c>
    </row>
    <row r="3270" spans="1:2" x14ac:dyDescent="0.25">
      <c r="A3270">
        <f ca="1">31107.5875156812*(((RANDBETWEEN(3800,4995))))</f>
        <v>136157910.55613676</v>
      </c>
      <c r="B3270">
        <v>221553852.90564159</v>
      </c>
    </row>
    <row r="3271" spans="1:2" x14ac:dyDescent="0.25">
      <c r="A3271">
        <f ca="1">31871.8228568392*(((RANDBETWEEN(3800,4995))))</f>
        <v>129017138.92448518</v>
      </c>
      <c r="B3271">
        <v>250388661.20669127</v>
      </c>
    </row>
    <row r="3272" spans="1:2" x14ac:dyDescent="0.25">
      <c r="A3272">
        <f ca="1">30601.0768207412*(((RANDBETWEEN(3800,4995))))</f>
        <v>150771505.49579179</v>
      </c>
      <c r="B3272">
        <v>235338861.25589201</v>
      </c>
    </row>
    <row r="3273" spans="1:2" x14ac:dyDescent="0.25">
      <c r="A3273">
        <f ca="1">38205.6995435397*(((RANDBETWEEN(3800,4995))))</f>
        <v>188468715.84828115</v>
      </c>
      <c r="B3273">
        <v>228808375.08959925</v>
      </c>
    </row>
    <row r="3274" spans="1:2" x14ac:dyDescent="0.25">
      <c r="A3274">
        <f ca="1">34590.2160887984*(((RANDBETWEEN(3800,4995))))</f>
        <v>160844504.81291255</v>
      </c>
      <c r="B3274">
        <v>249048111.44952217</v>
      </c>
    </row>
    <row r="3275" spans="1:2" x14ac:dyDescent="0.25">
      <c r="A3275">
        <f ca="1">36180.6897698419*(((RANDBETWEEN(3800,4995))))</f>
        <v>165490475.00725669</v>
      </c>
      <c r="B3275">
        <v>242391638.11386457</v>
      </c>
    </row>
    <row r="3276" spans="1:2" x14ac:dyDescent="0.25">
      <c r="A3276">
        <f ca="1">40229.2872453738*(((RANDBETWEEN(3800,4995))))</f>
        <v>167032000.64279181</v>
      </c>
      <c r="B3276">
        <v>260064954.61957523</v>
      </c>
    </row>
    <row r="3277" spans="1:2" x14ac:dyDescent="0.25">
      <c r="A3277">
        <f ca="1">36840.7484373542*(((RANDBETWEEN(3800,4995))))</f>
        <v>164862349.2571601</v>
      </c>
      <c r="B3277">
        <v>209981171.48932418</v>
      </c>
    </row>
    <row r="3278" spans="1:2" x14ac:dyDescent="0.25">
      <c r="A3278">
        <f ca="1">38005.7546788082*(((RANDBETWEEN(3800,4995))))</f>
        <v>173914333.41022637</v>
      </c>
      <c r="B3278">
        <v>251979306.70097056</v>
      </c>
    </row>
    <row r="3279" spans="1:2" x14ac:dyDescent="0.25">
      <c r="A3279">
        <f ca="1">32144.6303312717*(((RANDBETWEEN(3800,4995))))</f>
        <v>136453955.75624827</v>
      </c>
      <c r="B3279">
        <v>264417392.80900526</v>
      </c>
    </row>
    <row r="3280" spans="1:2" x14ac:dyDescent="0.25">
      <c r="A3280">
        <f ca="1">35134.7288189163*(((RANDBETWEEN(3800,4995))))</f>
        <v>144790217.46275416</v>
      </c>
      <c r="B3280">
        <v>250255078.55842546</v>
      </c>
    </row>
    <row r="3281" spans="1:2" x14ac:dyDescent="0.25">
      <c r="A3281">
        <f ca="1">39837.7045610769*(((RANDBETWEEN(3800,4995))))</f>
        <v>190105526.16545922</v>
      </c>
      <c r="B3281">
        <v>238971679.60365188</v>
      </c>
    </row>
    <row r="3282" spans="1:2" x14ac:dyDescent="0.25">
      <c r="A3282">
        <f ca="1">28562.9921417334*(((RANDBETWEEN(3800,4995))))</f>
        <v>142243700.86583215</v>
      </c>
      <c r="B3282">
        <v>219400794.6233089</v>
      </c>
    </row>
    <row r="3283" spans="1:2" x14ac:dyDescent="0.25">
      <c r="A3283">
        <f ca="1">38368.0617084576*(((RANDBETWEEN(3800,4995))))</f>
        <v>176454715.79719636</v>
      </c>
      <c r="B3283">
        <v>264471682.03920978</v>
      </c>
    </row>
    <row r="3284" spans="1:2" x14ac:dyDescent="0.25">
      <c r="A3284">
        <f ca="1">31879.9046320302*(((RANDBETWEEN(3800,4995))))</f>
        <v>156243412.60157979</v>
      </c>
      <c r="B3284">
        <v>228261479.62340346</v>
      </c>
    </row>
    <row r="3285" spans="1:2" x14ac:dyDescent="0.25">
      <c r="A3285">
        <f ca="1">31172.7379418046*(((RANDBETWEEN(3800,4995))))</f>
        <v>134198636.83946887</v>
      </c>
      <c r="B3285">
        <v>255889656.00687858</v>
      </c>
    </row>
    <row r="3286" spans="1:2" x14ac:dyDescent="0.25">
      <c r="A3286">
        <f ca="1">30389.7563563762*(((RANDBETWEEN(3800,4995))))</f>
        <v>144837578.79448876</v>
      </c>
      <c r="B3286">
        <v>223857351.35747233</v>
      </c>
    </row>
    <row r="3287" spans="1:2" x14ac:dyDescent="0.25">
      <c r="A3287">
        <f ca="1">39775.6080342658*(((RANDBETWEEN(3800,4995))))</f>
        <v>172626138.86871338</v>
      </c>
      <c r="B3287">
        <v>250331319.67768386</v>
      </c>
    </row>
    <row r="3288" spans="1:2" x14ac:dyDescent="0.25">
      <c r="A3288">
        <f ca="1">36252.56598611*(((RANDBETWEEN(3800,4995))))</f>
        <v>147837964.09135646</v>
      </c>
      <c r="B3288">
        <v>213653318.9408555</v>
      </c>
    </row>
    <row r="3289" spans="1:2" x14ac:dyDescent="0.25">
      <c r="A3289">
        <f ca="1">36187.0394620697*(((RANDBETWEEN(3800,4995))))</f>
        <v>153469234.35863772</v>
      </c>
      <c r="B3289">
        <v>245407323.81214383</v>
      </c>
    </row>
    <row r="3290" spans="1:2" x14ac:dyDescent="0.25">
      <c r="A3290">
        <f ca="1">36253.1549208523*(((RANDBETWEEN(3800,4995))))</f>
        <v>138668317.57226008</v>
      </c>
      <c r="B3290">
        <v>242178814.34921095</v>
      </c>
    </row>
    <row r="3291" spans="1:2" x14ac:dyDescent="0.25">
      <c r="A3291">
        <f ca="1">35307.1670323035*(((RANDBETWEEN(3800,4995))))</f>
        <v>154045169.76194021</v>
      </c>
      <c r="B3291">
        <v>256529786.99394646</v>
      </c>
    </row>
    <row r="3292" spans="1:2" x14ac:dyDescent="0.25">
      <c r="A3292">
        <f ca="1">34688.1015827502*(((RANDBETWEEN(3800,4995))))</f>
        <v>135526412.88380489</v>
      </c>
      <c r="B3292">
        <v>262120396.79094362</v>
      </c>
    </row>
    <row r="3293" spans="1:2" x14ac:dyDescent="0.25">
      <c r="A3293">
        <f ca="1">29629.1352539119*(((RANDBETWEEN(3800,4995))))</f>
        <v>133864433.0771739</v>
      </c>
      <c r="B3293">
        <v>250613059.76965994</v>
      </c>
    </row>
    <row r="3294" spans="1:2" x14ac:dyDescent="0.25">
      <c r="A3294">
        <f ca="1">29184.9358222357*(((RANDBETWEEN(3800,4995))))</f>
        <v>142013897.71099877</v>
      </c>
      <c r="B3294">
        <v>219489558.96405035</v>
      </c>
    </row>
    <row r="3295" spans="1:2" x14ac:dyDescent="0.25">
      <c r="A3295">
        <f ca="1">30446.0973605746*(((RANDBETWEEN(3800,4995))))</f>
        <v>117795950.68806329</v>
      </c>
      <c r="B3295">
        <v>256761812.40797549</v>
      </c>
    </row>
    <row r="3296" spans="1:2" x14ac:dyDescent="0.25">
      <c r="A3296">
        <f ca="1">29831.8163582265*(((RANDBETWEEN(3800,4995))))</f>
        <v>124279346.9483715</v>
      </c>
      <c r="B3296">
        <v>250652163.31664106</v>
      </c>
    </row>
    <row r="3297" spans="1:2" x14ac:dyDescent="0.25">
      <c r="A3297">
        <f ca="1">30878.1177229412*(((RANDBETWEEN(3800,4995))))</f>
        <v>147134230.94981489</v>
      </c>
      <c r="B3297">
        <v>237127315.00403902</v>
      </c>
    </row>
    <row r="3298" spans="1:2" x14ac:dyDescent="0.25">
      <c r="A3298">
        <f ca="1">31934.0131103668*(((RANDBETWEEN(3800,4995))))</f>
        <v>138625550.91210219</v>
      </c>
      <c r="B3298">
        <v>267019243.77987731</v>
      </c>
    </row>
    <row r="3299" spans="1:2" x14ac:dyDescent="0.25">
      <c r="A3299">
        <f ca="1">43628.4062390712*(((RANDBETWEEN(3800,4995))))</f>
        <v>171372379.70707175</v>
      </c>
      <c r="B3299">
        <v>248582939.79360959</v>
      </c>
    </row>
    <row r="3300" spans="1:2" x14ac:dyDescent="0.25">
      <c r="A3300">
        <f ca="1">31744.2881074769*(((RANDBETWEEN(3800,4995))))</f>
        <v>141198593.50205716</v>
      </c>
      <c r="B3300">
        <v>267661467.82962587</v>
      </c>
    </row>
    <row r="3301" spans="1:2" x14ac:dyDescent="0.25">
      <c r="A3301">
        <f ca="1">38692.0415464321*(((RANDBETWEEN(3800,4995))))</f>
        <v>170128906.67966175</v>
      </c>
      <c r="B3301">
        <v>247672251.80015048</v>
      </c>
    </row>
    <row r="3302" spans="1:2" x14ac:dyDescent="0.25">
      <c r="A3302">
        <f ca="1">36844.4304105361*(((RANDBETWEEN(3800,4995))))</f>
        <v>182637841.54502723</v>
      </c>
      <c r="B3302">
        <v>259903673.49665785</v>
      </c>
    </row>
    <row r="3303" spans="1:2" x14ac:dyDescent="0.25">
      <c r="A3303">
        <f ca="1">29379.5194185806*(((RANDBETWEEN(3800,4995))))</f>
        <v>132002180.74768305</v>
      </c>
      <c r="B3303">
        <v>223760154.28028113</v>
      </c>
    </row>
    <row r="3304" spans="1:2" x14ac:dyDescent="0.25">
      <c r="A3304">
        <f ca="1">38092.3431863601*(((RANDBETWEEN(3800,4995))))</f>
        <v>188176175.34061894</v>
      </c>
      <c r="B3304">
        <v>210013595.9816272</v>
      </c>
    </row>
    <row r="3305" spans="1:2" x14ac:dyDescent="0.25">
      <c r="A3305">
        <f ca="1">38790.0783382869*(((RANDBETWEEN(3800,4995))))</f>
        <v>169435062.1816372</v>
      </c>
      <c r="B3305">
        <v>224222211.29471251</v>
      </c>
    </row>
    <row r="3306" spans="1:2" x14ac:dyDescent="0.25">
      <c r="A3306">
        <f ca="1">31542.3367544418*(((RANDBETWEEN(3800,4995))))</f>
        <v>119987049.01389669</v>
      </c>
      <c r="B3306">
        <v>239451484.88447207</v>
      </c>
    </row>
    <row r="3307" spans="1:2" x14ac:dyDescent="0.25">
      <c r="A3307">
        <f ca="1">30412.7101408436*(((RANDBETWEEN(3800,4995))))</f>
        <v>134545829.66309223</v>
      </c>
      <c r="B3307">
        <v>252834887.95466834</v>
      </c>
    </row>
    <row r="3308" spans="1:2" x14ac:dyDescent="0.25">
      <c r="A3308">
        <f ca="1">30759.0506003709*(((RANDBETWEEN(3800,4995))))</f>
        <v>143337175.79772833</v>
      </c>
      <c r="B3308">
        <v>247603897.1637277</v>
      </c>
    </row>
    <row r="3309" spans="1:2" x14ac:dyDescent="0.25">
      <c r="A3309">
        <f ca="1">36213.8380978614*(((RANDBETWEEN(3800,4995))))</f>
        <v>154633088.67786825</v>
      </c>
      <c r="B3309">
        <v>241929015.02492249</v>
      </c>
    </row>
    <row r="3310" spans="1:2" x14ac:dyDescent="0.25">
      <c r="A3310">
        <f ca="1">32617.919090482*(((RANDBETWEEN(3800,4995))))</f>
        <v>129069105.84103732</v>
      </c>
      <c r="B3310">
        <v>220983247.90297917</v>
      </c>
    </row>
    <row r="3311" spans="1:2" x14ac:dyDescent="0.25">
      <c r="A3311">
        <f ca="1">30944.8354516181*(((RANDBETWEEN(3800,4995))))</f>
        <v>130834764.28944148</v>
      </c>
      <c r="B3311">
        <v>229166677.81518683</v>
      </c>
    </row>
    <row r="3312" spans="1:2" x14ac:dyDescent="0.25">
      <c r="A3312">
        <f ca="1">36106.0589374235*(((RANDBETWEEN(3800,4995))))</f>
        <v>145543523.57675421</v>
      </c>
      <c r="B3312">
        <v>231265261.11644995</v>
      </c>
    </row>
    <row r="3313" spans="1:2" x14ac:dyDescent="0.25">
      <c r="A3313">
        <f ca="1">37641.7842378259*(((RANDBETWEEN(3800,4995))))</f>
        <v>151583465.12572503</v>
      </c>
      <c r="B3313">
        <v>252175856.44747502</v>
      </c>
    </row>
    <row r="3314" spans="1:2" x14ac:dyDescent="0.25">
      <c r="A3314">
        <f ca="1">34352.6713967213*(((RANDBETWEEN(3800,4995))))</f>
        <v>148266129.74824899</v>
      </c>
      <c r="B3314">
        <v>218830542.86671323</v>
      </c>
    </row>
    <row r="3315" spans="1:2" x14ac:dyDescent="0.25">
      <c r="A3315">
        <f ca="1">33962.2940976134*(((RANDBETWEEN(3800,4995))))</f>
        <v>135849176.39045346</v>
      </c>
      <c r="B3315">
        <v>255915169.21930492</v>
      </c>
    </row>
    <row r="3316" spans="1:2" x14ac:dyDescent="0.25">
      <c r="A3316">
        <f ca="1">35789.5045851335*(((RANDBETWEEN(3800,4995))))</f>
        <v>153107500.61520112</v>
      </c>
      <c r="B3316">
        <v>239430452.2403571</v>
      </c>
    </row>
    <row r="3317" spans="1:2" x14ac:dyDescent="0.25">
      <c r="A3317">
        <f ca="1">34080.0066873884*(((RANDBETWEEN(3800,4995))))</f>
        <v>155200350.45436689</v>
      </c>
      <c r="B3317">
        <v>247768170.47151822</v>
      </c>
    </row>
    <row r="3318" spans="1:2" x14ac:dyDescent="0.25">
      <c r="A3318">
        <f ca="1">33687.6953826855*(((RANDBETWEEN(3800,4995))))</f>
        <v>147248916.51771834</v>
      </c>
      <c r="B3318">
        <v>266873417.00517955</v>
      </c>
    </row>
    <row r="3319" spans="1:2" x14ac:dyDescent="0.25">
      <c r="A3319">
        <f ca="1">32774.6972055626*(((RANDBETWEEN(3800,4995))))</f>
        <v>153483907.01364973</v>
      </c>
      <c r="B3319">
        <v>222131400.07543457</v>
      </c>
    </row>
    <row r="3320" spans="1:2" x14ac:dyDescent="0.25">
      <c r="A3320">
        <f ca="1">32445.9024457797*(((RANDBETWEEN(3800,4995))))</f>
        <v>156486587.49599525</v>
      </c>
      <c r="B3320">
        <v>237878166.59382671</v>
      </c>
    </row>
    <row r="3321" spans="1:2" x14ac:dyDescent="0.25">
      <c r="A3321">
        <f ca="1">34039.2836420179*(((RANDBETWEEN(3800,4995))))</f>
        <v>162775854.37612978</v>
      </c>
      <c r="B3321">
        <v>265730535.06671423</v>
      </c>
    </row>
    <row r="3322" spans="1:2" x14ac:dyDescent="0.25">
      <c r="A3322">
        <f ca="1">33066.5251101506*(((RANDBETWEEN(3800,4995))))</f>
        <v>153990807.43797135</v>
      </c>
      <c r="B3322">
        <v>229449629.34563354</v>
      </c>
    </row>
    <row r="3323" spans="1:2" x14ac:dyDescent="0.25">
      <c r="A3323">
        <f ca="1">31368.0734514174*(((RANDBETWEEN(3800,4995))))</f>
        <v>134945451.98799786</v>
      </c>
      <c r="B3323">
        <v>240654184.72155964</v>
      </c>
    </row>
    <row r="3324" spans="1:2" x14ac:dyDescent="0.25">
      <c r="A3324">
        <f ca="1">28180.9031218777*(((RANDBETWEEN(3800,4995))))</f>
        <v>125517742.50484324</v>
      </c>
      <c r="B3324">
        <v>267231661.95143741</v>
      </c>
    </row>
    <row r="3325" spans="1:2" x14ac:dyDescent="0.25">
      <c r="A3325">
        <f ca="1">32516.8258288258*(((RANDBETWEEN(3800,4995))))</f>
        <v>135952848.79032069</v>
      </c>
      <c r="B3325">
        <v>219368110.24076173</v>
      </c>
    </row>
    <row r="3326" spans="1:2" x14ac:dyDescent="0.25">
      <c r="A3326">
        <f ca="1">31692.7424308831*(((RANDBETWEEN(3800,4995))))</f>
        <v>157576315.3663508</v>
      </c>
      <c r="B3326">
        <v>253300012.38864359</v>
      </c>
    </row>
    <row r="3327" spans="1:2" x14ac:dyDescent="0.25">
      <c r="A3327">
        <f ca="1">41466.0957781792*(((RANDBETWEEN(3800,4995))))</f>
        <v>164081340.99425524</v>
      </c>
      <c r="B3327">
        <v>245357663.10260916</v>
      </c>
    </row>
    <row r="3328" spans="1:2" x14ac:dyDescent="0.25">
      <c r="A3328">
        <f ca="1">33200.7301813462*(((RANDBETWEEN(3800,4995))))</f>
        <v>131640895.16903786</v>
      </c>
      <c r="B3328">
        <v>230018453.0464893</v>
      </c>
    </row>
    <row r="3329" spans="1:2" x14ac:dyDescent="0.25">
      <c r="A3329">
        <f ca="1">35263.3966315213*(((RANDBETWEEN(3800,4995))))</f>
        <v>147048363.95344368</v>
      </c>
      <c r="B3329">
        <v>208562632.10740611</v>
      </c>
    </row>
    <row r="3330" spans="1:2" x14ac:dyDescent="0.25">
      <c r="A3330">
        <f ca="1">30266.1257558965*(((RANDBETWEEN(3800,4995))))</f>
        <v>119520930.6100353</v>
      </c>
      <c r="B3330">
        <v>266119347.84418327</v>
      </c>
    </row>
    <row r="3331" spans="1:2" x14ac:dyDescent="0.25">
      <c r="A3331">
        <f ca="1">31414.4011730977*(((RANDBETWEEN(3800,4995))))</f>
        <v>155218556.19627592</v>
      </c>
      <c r="B3331">
        <v>253604224.40770221</v>
      </c>
    </row>
    <row r="3332" spans="1:2" x14ac:dyDescent="0.25">
      <c r="A3332">
        <f ca="1">29585.665411679*(((RANDBETWEEN(3800,4995))))</f>
        <v>115679951.75966492</v>
      </c>
      <c r="B3332">
        <v>221596395.45420414</v>
      </c>
    </row>
    <row r="3333" spans="1:2" x14ac:dyDescent="0.25">
      <c r="A3333">
        <f ca="1">36314.7521585533*(((RANDBETWEEN(3800,4995))))</f>
        <v>143225382.51333424</v>
      </c>
      <c r="B3333">
        <v>246754677.86528429</v>
      </c>
    </row>
    <row r="3334" spans="1:2" x14ac:dyDescent="0.25">
      <c r="A3334">
        <f ca="1">30160.5859780766*(((RANDBETWEEN(3800,4995))))</f>
        <v>146188360.23573723</v>
      </c>
      <c r="B3334">
        <v>205065283.18972397</v>
      </c>
    </row>
    <row r="3335" spans="1:2" x14ac:dyDescent="0.25">
      <c r="A3335">
        <f ca="1">31779.7071348184*(((RANDBETWEEN(3800,4995))))</f>
        <v>130169680.42421621</v>
      </c>
      <c r="B3335">
        <v>222537813.047086</v>
      </c>
    </row>
    <row r="3336" spans="1:2" x14ac:dyDescent="0.25">
      <c r="A3336">
        <f ca="1">36398.3798946559*(((RANDBETWEEN(3800,4995))))</f>
        <v>167614539.41489038</v>
      </c>
      <c r="B3336">
        <v>232352928.86838341</v>
      </c>
    </row>
    <row r="3337" spans="1:2" x14ac:dyDescent="0.25">
      <c r="A3337">
        <f ca="1">37879.4247408715*(((RANDBETWEEN(3800,4995))))</f>
        <v>187616790.74153665</v>
      </c>
      <c r="B3337">
        <v>259762288.23116389</v>
      </c>
    </row>
    <row r="3338" spans="1:2" x14ac:dyDescent="0.25">
      <c r="A3338">
        <f ca="1">40907.7138703983*(((RANDBETWEEN(3800,4995))))</f>
        <v>203884045.93006533</v>
      </c>
      <c r="B3338">
        <v>251046538.45271841</v>
      </c>
    </row>
    <row r="3339" spans="1:2" x14ac:dyDescent="0.25">
      <c r="A3339">
        <f ca="1">38560.2813712292*(((RANDBETWEEN(3800,4995))))</f>
        <v>146529069.21067116</v>
      </c>
      <c r="B3339">
        <v>225782993.36277333</v>
      </c>
    </row>
    <row r="3340" spans="1:2" x14ac:dyDescent="0.25">
      <c r="A3340">
        <f ca="1">32881.8461257804*(((RANDBETWEEN(3800,4995))))</f>
        <v>157668452.1731171</v>
      </c>
      <c r="B3340">
        <v>218448192.39725727</v>
      </c>
    </row>
    <row r="3341" spans="1:2" x14ac:dyDescent="0.25">
      <c r="A3341">
        <f ca="1">33829.9019903956*(((RANDBETWEEN(3800,4995))))</f>
        <v>142085588.3596614</v>
      </c>
      <c r="B3341">
        <v>237381404.45411682</v>
      </c>
    </row>
    <row r="3342" spans="1:2" x14ac:dyDescent="0.25">
      <c r="A3342">
        <f ca="1">41253.9096941481*(((RANDBETWEEN(3800,4995))))</f>
        <v>203959329.52786827</v>
      </c>
      <c r="B3342">
        <v>262850764.76048917</v>
      </c>
    </row>
    <row r="3343" spans="1:2" x14ac:dyDescent="0.25">
      <c r="A3343">
        <f ca="1">33251.6146665286*(((RANDBETWEEN(3800,4995))))</f>
        <v>164994511.97531483</v>
      </c>
      <c r="B3343">
        <v>236315925.56927076</v>
      </c>
    </row>
    <row r="3344" spans="1:2" x14ac:dyDescent="0.25">
      <c r="A3344">
        <f ca="1">36525.2625687067*(((RANDBETWEEN(3800,4995))))</f>
        <v>168381460.44173774</v>
      </c>
      <c r="B3344">
        <v>252542588.0961256</v>
      </c>
    </row>
    <row r="3345" spans="1:2" x14ac:dyDescent="0.25">
      <c r="A3345">
        <f ca="1">38830.0544790777*(((RANDBETWEEN(3800,4995))))</f>
        <v>175356526.02751476</v>
      </c>
      <c r="B3345">
        <v>215240765.78289706</v>
      </c>
    </row>
    <row r="3346" spans="1:2" x14ac:dyDescent="0.25">
      <c r="A3346">
        <f ca="1">32256.5717577349*(((RANDBETWEEN(3800,4995))))</f>
        <v>128768234.45687754</v>
      </c>
      <c r="B3346">
        <v>216955032.20691982</v>
      </c>
    </row>
    <row r="3347" spans="1:2" x14ac:dyDescent="0.25">
      <c r="A3347">
        <f ca="1">31071.5854364185*(((RANDBETWEEN(3800,4995))))</f>
        <v>148428963.62977132</v>
      </c>
      <c r="B3347">
        <v>258286895.39081958</v>
      </c>
    </row>
    <row r="3348" spans="1:2" x14ac:dyDescent="0.25">
      <c r="A3348">
        <f ca="1">35610.7976474165*(((RANDBETWEEN(3800,4995))))</f>
        <v>177769101.85590315</v>
      </c>
      <c r="B3348">
        <v>241105897.08698133</v>
      </c>
    </row>
    <row r="3349" spans="1:2" x14ac:dyDescent="0.25">
      <c r="A3349">
        <f ca="1">38693.0054243823*(((RANDBETWEEN(3800,4995))))</f>
        <v>191723841.87781453</v>
      </c>
      <c r="B3349">
        <v>265536298.73104882</v>
      </c>
    </row>
    <row r="3350" spans="1:2" x14ac:dyDescent="0.25">
      <c r="A3350">
        <f ca="1">39288.4528693395*(((RANDBETWEEN(3800,4995))))</f>
        <v>189056035.20726174</v>
      </c>
      <c r="B3350">
        <v>265586156.8897087</v>
      </c>
    </row>
    <row r="3351" spans="1:2" x14ac:dyDescent="0.25">
      <c r="A3351">
        <f ca="1">33641.2502366663*(((RANDBETWEEN(3800,4995))))</f>
        <v>151318343.56452516</v>
      </c>
      <c r="B3351">
        <v>216674461.38348418</v>
      </c>
    </row>
    <row r="3352" spans="1:2" x14ac:dyDescent="0.25">
      <c r="A3352">
        <f ca="1">31511.1564926217*(((RANDBETWEEN(3800,4995))))</f>
        <v>149898571.43540144</v>
      </c>
      <c r="B3352">
        <v>230593403.92449111</v>
      </c>
    </row>
    <row r="3353" spans="1:2" x14ac:dyDescent="0.25">
      <c r="A3353">
        <f ca="1">35803.407495798*(((RANDBETWEEN(3800,4995))))</f>
        <v>151591627.33720893</v>
      </c>
      <c r="B3353">
        <v>243036043.82661408</v>
      </c>
    </row>
    <row r="3354" spans="1:2" x14ac:dyDescent="0.25">
      <c r="A3354">
        <f ca="1">31966.623281319*(((RANDBETWEEN(3800,4995))))</f>
        <v>135538482.71279249</v>
      </c>
      <c r="B3354">
        <v>248515080.87206447</v>
      </c>
    </row>
    <row r="3355" spans="1:2" x14ac:dyDescent="0.25">
      <c r="A3355">
        <f ca="1">30676.2070992608*(((RANDBETWEEN(3800,4995))))</f>
        <v>126815440.14834426</v>
      </c>
      <c r="B3355">
        <v>216991970.55403525</v>
      </c>
    </row>
    <row r="3356" spans="1:2" x14ac:dyDescent="0.25">
      <c r="A3356">
        <f ca="1">31000.5693612418*(((RANDBETWEEN(3800,4995))))</f>
        <v>118732180.65355624</v>
      </c>
      <c r="B3356">
        <v>209406633.07951921</v>
      </c>
    </row>
    <row r="3357" spans="1:2" x14ac:dyDescent="0.25">
      <c r="A3357">
        <f ca="1">36349.7206300162*(((RANDBETWEEN(3800,4995))))</f>
        <v>158448432.22624066</v>
      </c>
      <c r="B3357">
        <v>244218086.31796813</v>
      </c>
    </row>
    <row r="3358" spans="1:2" x14ac:dyDescent="0.25">
      <c r="A3358">
        <f ca="1">32569.6745500946*(((RANDBETWEEN(3800,4995))))</f>
        <v>126109779.8579661</v>
      </c>
      <c r="B3358">
        <v>226609391.75352651</v>
      </c>
    </row>
    <row r="3359" spans="1:2" x14ac:dyDescent="0.25">
      <c r="A3359">
        <f ca="1">33282.688808839*(((RANDBETWEEN(3800,4995))))</f>
        <v>143315258.01086089</v>
      </c>
      <c r="B3359">
        <v>217188317.00547025</v>
      </c>
    </row>
    <row r="3360" spans="1:2" x14ac:dyDescent="0.25">
      <c r="A3360">
        <f ca="1">36295.251005336*(((RANDBETWEEN(3800,4995))))</f>
        <v>179516311.47239208</v>
      </c>
      <c r="B3360">
        <v>224122379.13285428</v>
      </c>
    </row>
    <row r="3361" spans="1:2" x14ac:dyDescent="0.25">
      <c r="A3361">
        <f ca="1">36427.9234114468*(((RANDBETWEEN(3800,4995))))</f>
        <v>174854032.37494469</v>
      </c>
      <c r="B3361">
        <v>210777476.59186602</v>
      </c>
    </row>
    <row r="3362" spans="1:2" x14ac:dyDescent="0.25">
      <c r="A3362">
        <f ca="1">33850.8552852082*(((RANDBETWEEN(3800,4995))))</f>
        <v>153276672.73142257</v>
      </c>
      <c r="B3362">
        <v>245060623.82363209</v>
      </c>
    </row>
    <row r="3363" spans="1:2" x14ac:dyDescent="0.25">
      <c r="A3363">
        <f ca="1">29437.6743683819*(((RANDBETWEEN(3800,4995))))</f>
        <v>141389149.99133831</v>
      </c>
      <c r="B3363">
        <v>267743679.82704678</v>
      </c>
    </row>
    <row r="3364" spans="1:2" x14ac:dyDescent="0.25">
      <c r="A3364">
        <f ca="1">29967.2389431154*(((RANDBETWEEN(3800,4995))))</f>
        <v>136111199.27963033</v>
      </c>
      <c r="B3364">
        <v>247427708.16697288</v>
      </c>
    </row>
    <row r="3365" spans="1:2" x14ac:dyDescent="0.25">
      <c r="A3365">
        <f ca="1">32106.3865467459*(((RANDBETWEEN(3800,4995))))</f>
        <v>130448248.53942871</v>
      </c>
      <c r="B3365">
        <v>205970612.11347088</v>
      </c>
    </row>
    <row r="3366" spans="1:2" x14ac:dyDescent="0.25">
      <c r="A3366">
        <f ca="1">35394.7193738503*(((RANDBETWEEN(3800,4995))))</f>
        <v>141366509.17915821</v>
      </c>
      <c r="B3366">
        <v>207153138.52442583</v>
      </c>
    </row>
    <row r="3367" spans="1:2" x14ac:dyDescent="0.25">
      <c r="A3367">
        <f ca="1">32365.9211954862*(((RANDBETWEEN(3800,4995))))</f>
        <v>134156743.35529023</v>
      </c>
      <c r="B3367">
        <v>252632824.8752251</v>
      </c>
    </row>
    <row r="3368" spans="1:2" x14ac:dyDescent="0.25">
      <c r="A3368">
        <f ca="1">33497.6090240647*(((RANDBETWEEN(3800,4995))))</f>
        <v>128128354.51704749</v>
      </c>
      <c r="B3368">
        <v>232914705.64005154</v>
      </c>
    </row>
    <row r="3369" spans="1:2" x14ac:dyDescent="0.25">
      <c r="A3369">
        <f ca="1">34203.7215733981*(((RANDBETWEEN(3800,4995))))</f>
        <v>168248106.41954526</v>
      </c>
      <c r="B3369">
        <v>263846289.65868872</v>
      </c>
    </row>
    <row r="3370" spans="1:2" x14ac:dyDescent="0.25">
      <c r="A3370">
        <f ca="1">33114.8782351451*(((RANDBETWEEN(3800,4995))))</f>
        <v>150705810.84814516</v>
      </c>
      <c r="B3370">
        <v>254190350.17208046</v>
      </c>
    </row>
    <row r="3371" spans="1:2" x14ac:dyDescent="0.25">
      <c r="A3371">
        <f ca="1">39667.9155870096*(((RANDBETWEEN(3800,4995))))</f>
        <v>154308191.63346729</v>
      </c>
      <c r="B3371">
        <v>245344460.1591993</v>
      </c>
    </row>
    <row r="3372" spans="1:2" x14ac:dyDescent="0.25">
      <c r="A3372">
        <f ca="1">35923.3828626056*(((RANDBETWEEN(3800,4995))))</f>
        <v>146818865.75946918</v>
      </c>
      <c r="B3372">
        <v>220644758.45105863</v>
      </c>
    </row>
    <row r="3373" spans="1:2" x14ac:dyDescent="0.25">
      <c r="A3373">
        <f ca="1">31119.5919830233*(((RANDBETWEEN(3800,4995))))</f>
        <v>131511395.72025648</v>
      </c>
      <c r="B3373">
        <v>231049842.32188749</v>
      </c>
    </row>
    <row r="3374" spans="1:2" x14ac:dyDescent="0.25">
      <c r="A3374">
        <f ca="1">32671.239341024*(((RANDBETWEEN(3800,4995))))</f>
        <v>155025030.67315894</v>
      </c>
      <c r="B3374">
        <v>256236424.67124987</v>
      </c>
    </row>
    <row r="3375" spans="1:2" x14ac:dyDescent="0.25">
      <c r="A3375">
        <f ca="1">32549.3292283931*(((RANDBETWEEN(3800,4995))))</f>
        <v>133712644.47023867</v>
      </c>
      <c r="B3375">
        <v>255059603.53396028</v>
      </c>
    </row>
    <row r="3376" spans="1:2" x14ac:dyDescent="0.25">
      <c r="A3376">
        <f ca="1">34645.8618072958*(((RANDBETWEEN(3800,4995))))</f>
        <v>171462370.08430707</v>
      </c>
      <c r="B3376">
        <v>242439300.14065468</v>
      </c>
    </row>
    <row r="3377" spans="1:2" x14ac:dyDescent="0.25">
      <c r="A3377">
        <f ca="1">39272.3446736408*(((RANDBETWEEN(3800,4995))))</f>
        <v>169185260.85404471</v>
      </c>
      <c r="B3377">
        <v>254589155.12100446</v>
      </c>
    </row>
    <row r="3378" spans="1:2" x14ac:dyDescent="0.25">
      <c r="A3378">
        <f ca="1">30725.8074547711*(((RANDBETWEEN(3800,4995))))</f>
        <v>135070649.57117385</v>
      </c>
      <c r="B3378">
        <v>226712009.10569304</v>
      </c>
    </row>
    <row r="3379" spans="1:2" x14ac:dyDescent="0.25">
      <c r="A3379">
        <f ca="1">41200.0634829776*(((RANDBETWEEN(3800,4995))))</f>
        <v>168549459.70886141</v>
      </c>
      <c r="B3379">
        <v>253323482.63710418</v>
      </c>
    </row>
    <row r="3380" spans="1:2" x14ac:dyDescent="0.25">
      <c r="A3380">
        <f ca="1">38758.7783914668*(((RANDBETWEEN(3800,4995))))</f>
        <v>192049746.92971823</v>
      </c>
      <c r="B3380">
        <v>255930444.60891074</v>
      </c>
    </row>
    <row r="3381" spans="1:2" x14ac:dyDescent="0.25">
      <c r="A3381">
        <f ca="1">35037.9707549102*(((RANDBETWEEN(3800,4995))))</f>
        <v>136227630.29509068</v>
      </c>
      <c r="B3381">
        <v>225301937.47217542</v>
      </c>
    </row>
    <row r="3382" spans="1:2" x14ac:dyDescent="0.25">
      <c r="A3382">
        <f ca="1">37194.6920707409*(((RANDBETWEEN(3800,4995))))</f>
        <v>180840592.84794223</v>
      </c>
      <c r="B3382">
        <v>259503007.06265429</v>
      </c>
    </row>
    <row r="3383" spans="1:2" x14ac:dyDescent="0.25">
      <c r="A3383">
        <f ca="1">30358.8075336573*(((RANDBETWEEN(3800,4995))))</f>
        <v>143172136.32872769</v>
      </c>
      <c r="B3383">
        <v>253917355.47750106</v>
      </c>
    </row>
    <row r="3384" spans="1:2" x14ac:dyDescent="0.25">
      <c r="A3384">
        <f ca="1">35720.5534534546*(((RANDBETWEEN(3800,4995))))</f>
        <v>145061167.57447925</v>
      </c>
      <c r="B3384">
        <v>221824537.73539424</v>
      </c>
    </row>
    <row r="3385" spans="1:2" x14ac:dyDescent="0.25">
      <c r="A3385">
        <f ca="1">31375.6412082331*(((RANDBETWEEN(3800,4995))))</f>
        <v>124216163.54339485</v>
      </c>
      <c r="B3385">
        <v>218883550.33070967</v>
      </c>
    </row>
    <row r="3386" spans="1:2" x14ac:dyDescent="0.25">
      <c r="A3386">
        <f ca="1">30691.2900464395*(((RANDBETWEEN(3800,4995))))</f>
        <v>123716590.1771975</v>
      </c>
      <c r="B3386">
        <v>254848432.37636188</v>
      </c>
    </row>
    <row r="3387" spans="1:2" x14ac:dyDescent="0.25">
      <c r="A3387">
        <f ca="1">37950.2117430471*(((RANDBETWEEN(3800,4995))))</f>
        <v>148347377.7035712</v>
      </c>
      <c r="B3387">
        <v>223287557.48901543</v>
      </c>
    </row>
    <row r="3388" spans="1:2" x14ac:dyDescent="0.25">
      <c r="A3388">
        <f ca="1">38196.3937198276*(((RANDBETWEEN(3800,4995))))</f>
        <v>190103451.54358205</v>
      </c>
      <c r="B3388">
        <v>235814824.40254503</v>
      </c>
    </row>
    <row r="3389" spans="1:2" x14ac:dyDescent="0.25">
      <c r="A3389">
        <f ca="1">32966.5240039171*(((RANDBETWEEN(3800,4995))))</f>
        <v>134041886.59992695</v>
      </c>
      <c r="B3389">
        <v>217877191.64266539</v>
      </c>
    </row>
    <row r="3390" spans="1:2" x14ac:dyDescent="0.25">
      <c r="A3390">
        <f ca="1">33417.4123146655*(((RANDBETWEEN(3800,4995))))</f>
        <v>128155776.22674215</v>
      </c>
      <c r="B3390">
        <v>208794150.72160551</v>
      </c>
    </row>
    <row r="3391" spans="1:2" x14ac:dyDescent="0.25">
      <c r="A3391">
        <f ca="1">32870.2369363746*(((RANDBETWEEN(3800,4995))))</f>
        <v>128917069.26446109</v>
      </c>
      <c r="B3391">
        <v>239892770.58387294</v>
      </c>
    </row>
    <row r="3392" spans="1:2" x14ac:dyDescent="0.25">
      <c r="A3392">
        <f ca="1">38406.5768029048*(((RANDBETWEEN(3800,4995))))</f>
        <v>185542172.53483313</v>
      </c>
      <c r="B3392">
        <v>235853582.52954012</v>
      </c>
    </row>
    <row r="3393" spans="1:2" x14ac:dyDescent="0.25">
      <c r="A3393">
        <f ca="1">38510.9525466678*(((RANDBETWEEN(3800,4995))))</f>
        <v>176033564.09081829</v>
      </c>
      <c r="B3393">
        <v>229462930.46485022</v>
      </c>
    </row>
    <row r="3394" spans="1:2" x14ac:dyDescent="0.25">
      <c r="A3394">
        <f ca="1">32392.0528649423*(((RANDBETWEEN(3800,4995))))</f>
        <v>156032518.65042692</v>
      </c>
      <c r="B3394">
        <v>253603223.38330662</v>
      </c>
    </row>
    <row r="3395" spans="1:2" x14ac:dyDescent="0.25">
      <c r="A3395">
        <f ca="1">28970.1428850315*(((RANDBETWEEN(3800,4995))))</f>
        <v>113910601.82394405</v>
      </c>
      <c r="B3395">
        <v>265770911.06828284</v>
      </c>
    </row>
    <row r="3396" spans="1:2" x14ac:dyDescent="0.25">
      <c r="A3396">
        <f ca="1">34334.3161504824*(((RANDBETWEEN(3800,4995))))</f>
        <v>133835164.35458031</v>
      </c>
      <c r="B3396">
        <v>246965316.13798398</v>
      </c>
    </row>
    <row r="3397" spans="1:2" x14ac:dyDescent="0.25">
      <c r="A3397">
        <f ca="1">27263.7274457957*(((RANDBETWEEN(3800,4995))))</f>
        <v>116552434.83077675</v>
      </c>
      <c r="B3397">
        <v>217221582.1532059</v>
      </c>
    </row>
    <row r="3398" spans="1:2" x14ac:dyDescent="0.25">
      <c r="A3398">
        <f ca="1">32110.2817640819*(((RANDBETWEEN(3800,4995))))</f>
        <v>123078710.00172584</v>
      </c>
      <c r="B3398">
        <v>242628715.58480585</v>
      </c>
    </row>
    <row r="3399" spans="1:2" x14ac:dyDescent="0.25">
      <c r="A3399">
        <f ca="1">32173.0095972544*(((RANDBETWEEN(3800,4995))))</f>
        <v>145582868.42757621</v>
      </c>
      <c r="B3399">
        <v>245300070.6202257</v>
      </c>
    </row>
    <row r="3400" spans="1:2" x14ac:dyDescent="0.25">
      <c r="A3400">
        <f ca="1">35067.7977132245*(((RANDBETWEEN(3800,4995))))</f>
        <v>170078818.90913883</v>
      </c>
      <c r="B3400">
        <v>228928445.24445936</v>
      </c>
    </row>
    <row r="3401" spans="1:2" x14ac:dyDescent="0.25">
      <c r="A3401">
        <f ca="1">39138.0067454942*(((RANDBETWEEN(3800,4995))))</f>
        <v>177843102.6515255</v>
      </c>
      <c r="B3401">
        <v>218081088.85998684</v>
      </c>
    </row>
    <row r="3402" spans="1:2" x14ac:dyDescent="0.25">
      <c r="A3402">
        <f ca="1">31981.7228206873*(((RANDBETWEEN(3800,4995))))</f>
        <v>133107930.37970071</v>
      </c>
      <c r="B3402">
        <v>222701682.46996552</v>
      </c>
    </row>
    <row r="3403" spans="1:2" x14ac:dyDescent="0.25">
      <c r="A3403">
        <f ca="1">39282.792581546*(((RANDBETWEEN(3800,4995))))</f>
        <v>158270371.31104872</v>
      </c>
      <c r="B3403">
        <v>213193821.0384239</v>
      </c>
    </row>
    <row r="3404" spans="1:2" x14ac:dyDescent="0.25">
      <c r="A3404">
        <f ca="1">39436.0419442202*(((RANDBETWEEN(3800,4995))))</f>
        <v>183180414.8309029</v>
      </c>
      <c r="B3404">
        <v>206454860.92041239</v>
      </c>
    </row>
    <row r="3405" spans="1:2" x14ac:dyDescent="0.25">
      <c r="A3405">
        <f ca="1">39443.0171437047*(((RANDBETWEEN(3800,4995))))</f>
        <v>166883405.53501454</v>
      </c>
      <c r="B3405">
        <v>241614664.63932675</v>
      </c>
    </row>
    <row r="3406" spans="1:2" x14ac:dyDescent="0.25">
      <c r="A3406">
        <f ca="1">30536.8751098893*(((RANDBETWEEN(3800,4995))))</f>
        <v>149600151.16334778</v>
      </c>
      <c r="B3406">
        <v>222386271.69365111</v>
      </c>
    </row>
    <row r="3407" spans="1:2" x14ac:dyDescent="0.25">
      <c r="A3407">
        <f ca="1">29712.1168635667*(((RANDBETWEEN(3800,4995))))</f>
        <v>146807569.42288324</v>
      </c>
      <c r="B3407">
        <v>261629840.62215707</v>
      </c>
    </row>
    <row r="3408" spans="1:2" x14ac:dyDescent="0.25">
      <c r="A3408">
        <f ca="1">30816.0289994869*(((RANDBETWEEN(3800,4995))))</f>
        <v>140798436.49865556</v>
      </c>
      <c r="B3408">
        <v>253970500.66447023</v>
      </c>
    </row>
    <row r="3409" spans="1:2" x14ac:dyDescent="0.25">
      <c r="A3409">
        <f ca="1">32531.7888003625*(((RANDBETWEEN(3800,4995))))</f>
        <v>159275637.9665747</v>
      </c>
      <c r="B3409">
        <v>251696211.37112653</v>
      </c>
    </row>
    <row r="3410" spans="1:2" x14ac:dyDescent="0.25">
      <c r="A3410">
        <f ca="1">33961.8653616281*(((RANDBETWEEN(3800,4995))))</f>
        <v>140160618.34743923</v>
      </c>
      <c r="B3410">
        <v>256645592.22521347</v>
      </c>
    </row>
    <row r="3411" spans="1:2" x14ac:dyDescent="0.25">
      <c r="A3411">
        <f ca="1">42724.5024424385*(((RANDBETWEEN(3800,4995))))</f>
        <v>203753152.14798936</v>
      </c>
      <c r="B3411">
        <v>220401254.60694432</v>
      </c>
    </row>
    <row r="3412" spans="1:2" x14ac:dyDescent="0.25">
      <c r="A3412">
        <f ca="1">32108.0178262773*(((RANDBETWEEN(3800,4995))))</f>
        <v>142110086.89910313</v>
      </c>
      <c r="B3412">
        <v>217318172.65725645</v>
      </c>
    </row>
    <row r="3413" spans="1:2" x14ac:dyDescent="0.25">
      <c r="A3413">
        <f ca="1">35551.1181446062*(((RANDBETWEEN(3800,4995))))</f>
        <v>158344680.2160759</v>
      </c>
      <c r="B3413">
        <v>230094853.54662144</v>
      </c>
    </row>
    <row r="3414" spans="1:2" x14ac:dyDescent="0.25">
      <c r="A3414">
        <f ca="1">32840.6859349663*(((RANDBETWEEN(3800,4995))))</f>
        <v>151986694.50702414</v>
      </c>
      <c r="B3414">
        <v>226654864.86130705</v>
      </c>
    </row>
    <row r="3415" spans="1:2" x14ac:dyDescent="0.25">
      <c r="A3415">
        <f ca="1">37550.9996197943*(((RANDBETWEEN(3800,4995))))</f>
        <v>171457864.2639806</v>
      </c>
      <c r="B3415">
        <v>262008307.41074824</v>
      </c>
    </row>
    <row r="3416" spans="1:2" x14ac:dyDescent="0.25">
      <c r="A3416">
        <f ca="1">28106.8880493361*(((RANDBETWEEN(3800,4995))))</f>
        <v>114479355.02494599</v>
      </c>
      <c r="B3416">
        <v>203720997.12536851</v>
      </c>
    </row>
    <row r="3417" spans="1:2" x14ac:dyDescent="0.25">
      <c r="A3417">
        <f ca="1">31483.0704896309*(((RANDBETWEEN(3800,4995))))</f>
        <v>127223087.84859854</v>
      </c>
      <c r="B3417">
        <v>204069452.84636149</v>
      </c>
    </row>
    <row r="3418" spans="1:2" x14ac:dyDescent="0.25">
      <c r="A3418">
        <f ca="1">27635.6589250106*(((RANDBETWEEN(3800,4995))))</f>
        <v>131849728.73122543</v>
      </c>
      <c r="B3418">
        <v>249235217.23874724</v>
      </c>
    </row>
    <row r="3419" spans="1:2" x14ac:dyDescent="0.25">
      <c r="A3419">
        <f ca="1">30265.1033970355*(((RANDBETWEEN(3800,4995))))</f>
        <v>136737737.14780635</v>
      </c>
      <c r="B3419">
        <v>267832804.01202583</v>
      </c>
    </row>
    <row r="3420" spans="1:2" x14ac:dyDescent="0.25">
      <c r="A3420">
        <f ca="1">32593.1676328266*(((RANDBETWEEN(3800,4995))))</f>
        <v>154100496.56800422</v>
      </c>
      <c r="B3420">
        <v>265209718.46626338</v>
      </c>
    </row>
    <row r="3421" spans="1:2" x14ac:dyDescent="0.25">
      <c r="A3421">
        <f ca="1">32562.0846836021*(((RANDBETWEEN(3800,4995))))</f>
        <v>129597097.04073639</v>
      </c>
      <c r="B3421">
        <v>267290671.12666863</v>
      </c>
    </row>
    <row r="3422" spans="1:2" x14ac:dyDescent="0.25">
      <c r="A3422">
        <f ca="1">32330.7090977358*(((RANDBETWEEN(3800,4995))))</f>
        <v>135562663.246806</v>
      </c>
      <c r="B3422">
        <v>230529155.49446455</v>
      </c>
    </row>
    <row r="3423" spans="1:2" x14ac:dyDescent="0.25">
      <c r="A3423">
        <f ca="1">39869.6960615291*(((RANDBETWEEN(3800,4995))))</f>
        <v>169206990.08512953</v>
      </c>
      <c r="B3423">
        <v>242115446.97408229</v>
      </c>
    </row>
    <row r="3424" spans="1:2" x14ac:dyDescent="0.25">
      <c r="A3424">
        <f ca="1">38067.0179494622*(((RANDBETWEEN(3800,4995))))</f>
        <v>156341242.71844146</v>
      </c>
      <c r="B3424">
        <v>214659608.76495963</v>
      </c>
    </row>
    <row r="3425" spans="1:2" x14ac:dyDescent="0.25">
      <c r="A3425">
        <f ca="1">31044.8975213036*(((RANDBETWEEN(3800,4995))))</f>
        <v>144265638.78149778</v>
      </c>
      <c r="B3425">
        <v>212059142.55904472</v>
      </c>
    </row>
    <row r="3426" spans="1:2" x14ac:dyDescent="0.25">
      <c r="A3426">
        <f ca="1">31744.6430567715*(((RANDBETWEEN(3800,4995))))</f>
        <v>146438038.42088702</v>
      </c>
      <c r="B3426">
        <v>223300152.03446627</v>
      </c>
    </row>
    <row r="3427" spans="1:2" x14ac:dyDescent="0.25">
      <c r="A3427">
        <f ca="1">36860.3204297196*(((RANDBETWEEN(3800,4995))))</f>
        <v>180836732.02820423</v>
      </c>
      <c r="B3427">
        <v>264596801.93304616</v>
      </c>
    </row>
    <row r="3428" spans="1:2" x14ac:dyDescent="0.25">
      <c r="A3428">
        <f ca="1">28465.7381718564*(((RANDBETWEEN(3800,4995))))</f>
        <v>117905087.50782904</v>
      </c>
      <c r="B3428">
        <v>222362696.15672234</v>
      </c>
    </row>
    <row r="3429" spans="1:2" x14ac:dyDescent="0.25">
      <c r="A3429">
        <f ca="1">32496.3137033717*(((RANDBETWEEN(3800,4995))))</f>
        <v>140611549.39448947</v>
      </c>
      <c r="B3429">
        <v>232780166.69173506</v>
      </c>
    </row>
    <row r="3430" spans="1:2" x14ac:dyDescent="0.25">
      <c r="A3430">
        <f ca="1">39322.130339338*(((RANDBETWEEN(3800,4995))))</f>
        <v>188549614.97712582</v>
      </c>
      <c r="B3430">
        <v>239187900.13930905</v>
      </c>
    </row>
    <row r="3431" spans="1:2" x14ac:dyDescent="0.25">
      <c r="A3431">
        <f ca="1">29443.2213584189*(((RANDBETWEEN(3800,4995))))</f>
        <v>133466122.41771269</v>
      </c>
      <c r="B3431">
        <v>210783632.63329798</v>
      </c>
    </row>
    <row r="3432" spans="1:2" x14ac:dyDescent="0.25">
      <c r="A3432">
        <f ca="1">31078.4154122393*(((RANDBETWEEN(3800,4995))))</f>
        <v>151911294.5350256</v>
      </c>
      <c r="B3432">
        <v>244970363.58311498</v>
      </c>
    </row>
    <row r="3433" spans="1:2" x14ac:dyDescent="0.25">
      <c r="A3433">
        <f ca="1">30209.2792285739*(((RANDBETWEEN(3800,4995))))</f>
        <v>133555223.46952516</v>
      </c>
      <c r="B3433">
        <v>229433088.95925462</v>
      </c>
    </row>
    <row r="3434" spans="1:2" x14ac:dyDescent="0.25">
      <c r="A3434">
        <f ca="1">30007.4708264288*(((RANDBETWEEN(3800,4995))))</f>
        <v>125281190.70034017</v>
      </c>
      <c r="B3434">
        <v>242224774.5362426</v>
      </c>
    </row>
    <row r="3435" spans="1:2" x14ac:dyDescent="0.25">
      <c r="A3435">
        <f ca="1">32551.3448240085*(((RANDBETWEEN(3800,4995))))</f>
        <v>134730016.22657114</v>
      </c>
      <c r="B3435">
        <v>257819789.33160183</v>
      </c>
    </row>
    <row r="3436" spans="1:2" x14ac:dyDescent="0.25">
      <c r="A3436">
        <f ca="1">40793.5029750486*(((RANDBETWEEN(3800,4995))))</f>
        <v>200540860.62533906</v>
      </c>
      <c r="B3436">
        <v>251367591.08795604</v>
      </c>
    </row>
    <row r="3437" spans="1:2" x14ac:dyDescent="0.25">
      <c r="A3437">
        <f ca="1">40792.1724592266*(((RANDBETWEEN(3800,4995))))</f>
        <v>156805110.93326706</v>
      </c>
      <c r="B3437">
        <v>225728809.93856445</v>
      </c>
    </row>
    <row r="3438" spans="1:2" x14ac:dyDescent="0.25">
      <c r="A3438">
        <f ca="1">37452.8235022821*(((RANDBETWEEN(3800,4995))))</f>
        <v>155092142.12295002</v>
      </c>
      <c r="B3438">
        <v>223358786.7427403</v>
      </c>
    </row>
    <row r="3439" spans="1:2" x14ac:dyDescent="0.25">
      <c r="A3439">
        <f ca="1">33368.0233424164*(((RANDBETWEEN(3800,4995))))</f>
        <v>127098800.91126397</v>
      </c>
      <c r="B3439">
        <v>257114248.63963181</v>
      </c>
    </row>
    <row r="3440" spans="1:2" x14ac:dyDescent="0.25">
      <c r="A3440">
        <f ca="1">31330.0730041661*(((RANDBETWEEN(3800,4995))))</f>
        <v>155177851.58963469</v>
      </c>
      <c r="B3440">
        <v>238930506.61171144</v>
      </c>
    </row>
    <row r="3441" spans="1:2" x14ac:dyDescent="0.25">
      <c r="A3441">
        <f ca="1">31312.5010096161*(((RANDBETWEEN(3800,4995))))</f>
        <v>148546504.78961885</v>
      </c>
      <c r="B3441">
        <v>260604879.51079661</v>
      </c>
    </row>
    <row r="3442" spans="1:2" x14ac:dyDescent="0.25">
      <c r="A3442">
        <f ca="1">31958.0231767853*(((RANDBETWEEN(3800,4995))))</f>
        <v>131794887.58106241</v>
      </c>
      <c r="B3442">
        <v>217665284.38629672</v>
      </c>
    </row>
    <row r="3443" spans="1:2" x14ac:dyDescent="0.25">
      <c r="A3443">
        <f ca="1">30054.8541494705*(((RANDBETWEEN(3800,4995))))</f>
        <v>116552724.39164688</v>
      </c>
      <c r="B3443">
        <v>233594871.10426471</v>
      </c>
    </row>
    <row r="3444" spans="1:2" x14ac:dyDescent="0.25">
      <c r="A3444">
        <f ca="1">37629.7720452723*(((RANDBETWEEN(3800,4995))))</f>
        <v>185853444.13159996</v>
      </c>
      <c r="B3444">
        <v>221248307.49762431</v>
      </c>
    </row>
    <row r="3445" spans="1:2" x14ac:dyDescent="0.25">
      <c r="A3445">
        <f ca="1">36368.2503950598*(((RANDBETWEEN(3800,4995))))</f>
        <v>173258344.88206509</v>
      </c>
      <c r="B3445">
        <v>221692307.95533085</v>
      </c>
    </row>
    <row r="3446" spans="1:2" x14ac:dyDescent="0.25">
      <c r="A3446">
        <f ca="1">30108.7618692684*(((RANDBETWEEN(3800,4995))))</f>
        <v>128323543.08682197</v>
      </c>
      <c r="B3446">
        <v>233871670.64980718</v>
      </c>
    </row>
    <row r="3447" spans="1:2" x14ac:dyDescent="0.25">
      <c r="A3447">
        <f ca="1">35711.3813965615*(((RANDBETWEEN(3800,4995))))</f>
        <v>158879935.8333022</v>
      </c>
      <c r="B3447">
        <v>250480193.44675314</v>
      </c>
    </row>
    <row r="3448" spans="1:2" x14ac:dyDescent="0.25">
      <c r="A3448">
        <f ca="1">33067.2668696767*(((RANDBETWEEN(3800,4995))))</f>
        <v>137989704.64716068</v>
      </c>
      <c r="B3448">
        <v>216650133.58093953</v>
      </c>
    </row>
    <row r="3449" spans="1:2" x14ac:dyDescent="0.25">
      <c r="A3449">
        <f ca="1">31205.3883998191*(((RANDBETWEEN(3800,4995))))</f>
        <v>134370402.44962102</v>
      </c>
      <c r="B3449">
        <v>259281170.67700449</v>
      </c>
    </row>
    <row r="3450" spans="1:2" x14ac:dyDescent="0.25">
      <c r="A3450">
        <f ca="1">31248.8584568714*(((RANDBETWEEN(3800,4995))))</f>
        <v>138932424.69925019</v>
      </c>
      <c r="B3450">
        <v>224715921.70523116</v>
      </c>
    </row>
    <row r="3451" spans="1:2" x14ac:dyDescent="0.25">
      <c r="A3451">
        <f ca="1">37869.7580947909*(((RANDBETWEEN(3800,4995))))</f>
        <v>175791417.07601953</v>
      </c>
      <c r="B3451">
        <v>208318407.53473708</v>
      </c>
    </row>
    <row r="3452" spans="1:2" x14ac:dyDescent="0.25">
      <c r="A3452">
        <f ca="1">32636.8467176684*(((RANDBETWEEN(3800,4995))))</f>
        <v>126826786.34485936</v>
      </c>
      <c r="B3452">
        <v>253695204.74638277</v>
      </c>
    </row>
    <row r="3453" spans="1:2" x14ac:dyDescent="0.25">
      <c r="A3453">
        <f ca="1">32171.8832967835*(((RANDBETWEEN(3800,4995))))</f>
        <v>122317500.2943707</v>
      </c>
      <c r="B3453">
        <v>217036217.23875988</v>
      </c>
    </row>
    <row r="3454" spans="1:2" x14ac:dyDescent="0.25">
      <c r="A3454">
        <f ca="1">32679.2400991466*(((RANDBETWEEN(3800,4995))))</f>
        <v>157644654.23828331</v>
      </c>
      <c r="B3454">
        <v>227145814.42084956</v>
      </c>
    </row>
    <row r="3455" spans="1:2" x14ac:dyDescent="0.25">
      <c r="A3455">
        <f ca="1">34721.4157296786*(((RANDBETWEEN(3800,4995))))</f>
        <v>156906077.68241775</v>
      </c>
      <c r="B3455">
        <v>216562118.2857123</v>
      </c>
    </row>
    <row r="3456" spans="1:2" x14ac:dyDescent="0.25">
      <c r="A3456">
        <f ca="1">39080.7759581621*(((RANDBETWEEN(3800,4995))))</f>
        <v>150460987.43892419</v>
      </c>
      <c r="B3456">
        <v>219787059.29588577</v>
      </c>
    </row>
    <row r="3457" spans="1:2" x14ac:dyDescent="0.25">
      <c r="A3457">
        <f ca="1">32375.1505493667*(((RANDBETWEEN(3800,4995))))</f>
        <v>150155948.24796274</v>
      </c>
      <c r="B3457">
        <v>244685907.44651201</v>
      </c>
    </row>
    <row r="3458" spans="1:2" x14ac:dyDescent="0.25">
      <c r="A3458">
        <f ca="1">37026.8277210432*(((RANDBETWEEN(3800,4995))))</f>
        <v>174359331.73839259</v>
      </c>
      <c r="B3458">
        <v>209724871.01984757</v>
      </c>
    </row>
    <row r="3459" spans="1:2" x14ac:dyDescent="0.25">
      <c r="A3459">
        <f ca="1">31309.8059135607*(((RANDBETWEEN(3800,4995))))</f>
        <v>133004055.52080569</v>
      </c>
      <c r="B3459">
        <v>205809521.88289437</v>
      </c>
    </row>
    <row r="3460" spans="1:2" x14ac:dyDescent="0.25">
      <c r="A3460">
        <f ca="1">31890.0633494386*(((RANDBETWEEN(3800,4995))))</f>
        <v>143537175.13582319</v>
      </c>
      <c r="B3460">
        <v>267708931.68350822</v>
      </c>
    </row>
    <row r="3461" spans="1:2" x14ac:dyDescent="0.25">
      <c r="A3461">
        <f ca="1">31537.1393232474*(((RANDBETWEEN(3800,4995))))</f>
        <v>154216611.29067993</v>
      </c>
      <c r="B3461">
        <v>238883803.2779125</v>
      </c>
    </row>
    <row r="3462" spans="1:2" x14ac:dyDescent="0.25">
      <c r="A3462">
        <f ca="1">33576.2208373486*(((RANDBETWEEN(3800,4995))))</f>
        <v>161031555.13592377</v>
      </c>
      <c r="B3462">
        <v>256208092.25221977</v>
      </c>
    </row>
    <row r="3463" spans="1:2" x14ac:dyDescent="0.25">
      <c r="A3463">
        <f ca="1">32281.3119309498*(((RANDBETWEEN(3800,4995))))</f>
        <v>157887896.65427524</v>
      </c>
      <c r="B3463">
        <v>264396054.84620434</v>
      </c>
    </row>
    <row r="3464" spans="1:2" x14ac:dyDescent="0.25">
      <c r="A3464">
        <f ca="1">29704.9854731094*(((RANDBETWEEN(3800,4995))))</f>
        <v>118107022.24108286</v>
      </c>
      <c r="B3464">
        <v>257837066.80816361</v>
      </c>
    </row>
    <row r="3465" spans="1:2" x14ac:dyDescent="0.25">
      <c r="A3465">
        <f ca="1">36596.4300968234*(((RANDBETWEEN(3800,4995))))</f>
        <v>157767210.14740556</v>
      </c>
      <c r="B3465">
        <v>216422260.74563205</v>
      </c>
    </row>
    <row r="3466" spans="1:2" x14ac:dyDescent="0.25">
      <c r="A3466">
        <f ca="1">30751.3297324543*(((RANDBETWEEN(3800,4995))))</f>
        <v>128878822.90871587</v>
      </c>
      <c r="B3466">
        <v>250600071.51664805</v>
      </c>
    </row>
    <row r="3467" spans="1:2" x14ac:dyDescent="0.25">
      <c r="A3467">
        <f ca="1">30184.2103749961*(((RANDBETWEEN(3800,4995))))</f>
        <v>137579630.88923216</v>
      </c>
      <c r="B3467">
        <v>217350711.84319323</v>
      </c>
    </row>
    <row r="3468" spans="1:2" x14ac:dyDescent="0.25">
      <c r="A3468">
        <f ca="1">34108.9142011449*(((RANDBETWEEN(3800,4995))))</f>
        <v>141142686.96433756</v>
      </c>
      <c r="B3468">
        <v>208204022.45594189</v>
      </c>
    </row>
    <row r="3469" spans="1:2" x14ac:dyDescent="0.25">
      <c r="A3469">
        <f ca="1">28739.5630720732*(((RANDBETWEEN(3800,4995))))</f>
        <v>117889687.72164413</v>
      </c>
      <c r="B3469">
        <v>258604763.37261623</v>
      </c>
    </row>
    <row r="3470" spans="1:2" x14ac:dyDescent="0.25">
      <c r="A3470">
        <f ca="1">31368.735082447*(((RANDBETWEEN(3800,4995))))</f>
        <v>139873189.73263139</v>
      </c>
      <c r="B3470">
        <v>254791677.31711224</v>
      </c>
    </row>
    <row r="3471" spans="1:2" x14ac:dyDescent="0.25">
      <c r="A3471">
        <f ca="1">39089.0085194611*(((RANDBETWEEN(3800,4995))))</f>
        <v>178167700.83170366</v>
      </c>
      <c r="B3471">
        <v>210600756.73281687</v>
      </c>
    </row>
    <row r="3472" spans="1:2" x14ac:dyDescent="0.25">
      <c r="A3472">
        <f ca="1">41268.3988786903*(((RANDBETWEEN(3800,4995))))</f>
        <v>160575340.03698394</v>
      </c>
      <c r="B3472">
        <v>213520142.74074879</v>
      </c>
    </row>
    <row r="3473" spans="1:2" x14ac:dyDescent="0.25">
      <c r="A3473">
        <f ca="1">30127.2713671112*(((RANDBETWEEN(3800,4995))))</f>
        <v>123009648.99191497</v>
      </c>
      <c r="B3473">
        <v>265124665.34850293</v>
      </c>
    </row>
    <row r="3474" spans="1:2" x14ac:dyDescent="0.25">
      <c r="A3474">
        <f ca="1">35432.0862286493*(((RANDBETWEEN(3800,4995))))</f>
        <v>143110196.2775144</v>
      </c>
      <c r="B3474">
        <v>229885168.98653337</v>
      </c>
    </row>
    <row r="3475" spans="1:2" x14ac:dyDescent="0.25">
      <c r="A3475">
        <f ca="1">40746.962882371*(((RANDBETWEEN(3800,4995))))</f>
        <v>187313788.37025961</v>
      </c>
      <c r="B3475">
        <v>261099550.66081348</v>
      </c>
    </row>
    <row r="3476" spans="1:2" x14ac:dyDescent="0.25">
      <c r="A3476">
        <f ca="1">31585.2973327566*(((RANDBETWEEN(3800,4995))))</f>
        <v>154515274.55184525</v>
      </c>
      <c r="B3476">
        <v>260476024.87170798</v>
      </c>
    </row>
    <row r="3477" spans="1:2" x14ac:dyDescent="0.25">
      <c r="A3477">
        <f ca="1">34391.3291470952*(((RANDBETWEEN(3800,4995))))</f>
        <v>169789991.99920896</v>
      </c>
      <c r="B3477">
        <v>207896362.32207984</v>
      </c>
    </row>
    <row r="3478" spans="1:2" x14ac:dyDescent="0.25">
      <c r="A3478">
        <f ca="1">31983.6443430682*(((RANDBETWEEN(3800,4995))))</f>
        <v>153137689.1146104</v>
      </c>
      <c r="B3478">
        <v>206417162.796978</v>
      </c>
    </row>
    <row r="3479" spans="1:2" x14ac:dyDescent="0.25">
      <c r="A3479">
        <f ca="1">41430.5539450456*(((RANDBETWEEN(3800,4995))))</f>
        <v>170528160.03780779</v>
      </c>
      <c r="B3479">
        <v>208892445.30485016</v>
      </c>
    </row>
    <row r="3480" spans="1:2" x14ac:dyDescent="0.25">
      <c r="A3480">
        <f ca="1">31748.7413863406*(((RANDBETWEEN(3800,4995))))</f>
        <v>138329266.2202861</v>
      </c>
      <c r="B3480">
        <v>258746948.57163525</v>
      </c>
    </row>
    <row r="3481" spans="1:2" x14ac:dyDescent="0.25">
      <c r="A3481">
        <f ca="1">32265.8666403747*(((RANDBETWEEN(3800,4995))))</f>
        <v>159264317.73688942</v>
      </c>
      <c r="B3481">
        <v>232926251.89281291</v>
      </c>
    </row>
    <row r="3482" spans="1:2" x14ac:dyDescent="0.25">
      <c r="A3482">
        <f ca="1">34386.7934695348*(((RANDBETWEEN(3800,4995))))</f>
        <v>160345617.94844091</v>
      </c>
      <c r="B3482">
        <v>204341323.14500087</v>
      </c>
    </row>
    <row r="3483" spans="1:2" x14ac:dyDescent="0.25">
      <c r="A3483">
        <f ca="1">32497.6661672523*(((RANDBETWEEN(3800,4995))))</f>
        <v>140747392.17036963</v>
      </c>
      <c r="B3483">
        <v>213841686.89300039</v>
      </c>
    </row>
    <row r="3484" spans="1:2" x14ac:dyDescent="0.25">
      <c r="A3484">
        <f ca="1">36321.7183212917*(((RANDBETWEEN(3800,4995))))</f>
        <v>169150242.22225541</v>
      </c>
      <c r="B3484">
        <v>226680067.35425836</v>
      </c>
    </row>
    <row r="3485" spans="1:2" x14ac:dyDescent="0.25">
      <c r="A3485">
        <f ca="1">30354.894959743*(((RANDBETWEEN(3800,4995))))</f>
        <v>122148097.3180059</v>
      </c>
      <c r="B3485">
        <v>229968947.36302322</v>
      </c>
    </row>
    <row r="3486" spans="1:2" x14ac:dyDescent="0.25">
      <c r="A3486">
        <f ca="1">34118.4074115591*(((RANDBETWEEN(3800,4995))))</f>
        <v>132379420.75684924</v>
      </c>
      <c r="B3486">
        <v>243139686.38758445</v>
      </c>
    </row>
    <row r="3487" spans="1:2" x14ac:dyDescent="0.25">
      <c r="A3487">
        <f ca="1">32652.2842719103*(((RANDBETWEEN(3800,4995))))</f>
        <v>145074099.02009735</v>
      </c>
      <c r="B3487">
        <v>217907727.53598845</v>
      </c>
    </row>
    <row r="3488" spans="1:2" x14ac:dyDescent="0.25">
      <c r="A3488">
        <f ca="1">30625.4903382918*(((RANDBETWEEN(3800,4995))))</f>
        <v>120388802.51982491</v>
      </c>
      <c r="B3488">
        <v>236952248.31834748</v>
      </c>
    </row>
    <row r="3489" spans="1:2" x14ac:dyDescent="0.25">
      <c r="A3489">
        <f ca="1">37299.7530505717*(((RANDBETWEEN(3800,4995))))</f>
        <v>158859648.24238506</v>
      </c>
      <c r="B3489">
        <v>243900173.13682836</v>
      </c>
    </row>
    <row r="3490" spans="1:2" x14ac:dyDescent="0.25">
      <c r="A3490">
        <f ca="1">32480.0903081585*(((RANDBETWEEN(3800,4995))))</f>
        <v>131089644.48372763</v>
      </c>
      <c r="B3490">
        <v>241540340.34517995</v>
      </c>
    </row>
    <row r="3491" spans="1:2" x14ac:dyDescent="0.25">
      <c r="A3491">
        <f ca="1">30941.5967619948*(((RANDBETWEEN(3800,4995))))</f>
        <v>134595945.91467723</v>
      </c>
      <c r="B3491">
        <v>243024030.70873493</v>
      </c>
    </row>
    <row r="3492" spans="1:2" x14ac:dyDescent="0.25">
      <c r="A3492">
        <f ca="1">37150.5199933169*(((RANDBETWEEN(3800,4995))))</f>
        <v>153283045.49242562</v>
      </c>
      <c r="B3492">
        <v>205221804.32749796</v>
      </c>
    </row>
    <row r="3493" spans="1:2" x14ac:dyDescent="0.25">
      <c r="A3493">
        <f ca="1">38226.3667675209*(((RANDBETWEEN(3800,4995))))</f>
        <v>148509434.89181873</v>
      </c>
      <c r="B3493">
        <v>231020799.52258161</v>
      </c>
    </row>
    <row r="3494" spans="1:2" x14ac:dyDescent="0.25">
      <c r="A3494">
        <f ca="1">38146.0085337819*(((RANDBETWEEN(3800,4995))))</f>
        <v>163226770.5160526</v>
      </c>
      <c r="B3494">
        <v>256916911.57873046</v>
      </c>
    </row>
    <row r="3495" spans="1:2" x14ac:dyDescent="0.25">
      <c r="A3495">
        <f ca="1">30027.5348749668*(((RANDBETWEEN(3800,4995))))</f>
        <v>145693599.21333915</v>
      </c>
      <c r="B3495">
        <v>237718500.19755223</v>
      </c>
    </row>
    <row r="3496" spans="1:2" x14ac:dyDescent="0.25">
      <c r="A3496">
        <f ca="1">30224.2456067502*(((RANDBETWEEN(3800,4995))))</f>
        <v>142235299.82536632</v>
      </c>
      <c r="B3496">
        <v>228526754.6602</v>
      </c>
    </row>
    <row r="3497" spans="1:2" x14ac:dyDescent="0.25">
      <c r="A3497">
        <f ca="1">32294.5517427212*(((RANDBETWEEN(3800,4995))))</f>
        <v>157952652.57364947</v>
      </c>
      <c r="B3497">
        <v>251500609.27459332</v>
      </c>
    </row>
    <row r="3498" spans="1:2" x14ac:dyDescent="0.25">
      <c r="A3498">
        <f ca="1">32649.7978438028*(((RANDBETWEEN(3800,4995))))</f>
        <v>153160201.68527886</v>
      </c>
      <c r="B3498">
        <v>257611459.39262348</v>
      </c>
    </row>
    <row r="3499" spans="1:2" x14ac:dyDescent="0.25">
      <c r="A3499">
        <f ca="1">29865.0546140944*(((RANDBETWEEN(3800,4995))))</f>
        <v>119788734.05713281</v>
      </c>
      <c r="B3499">
        <v>229980999.44740951</v>
      </c>
    </row>
    <row r="3500" spans="1:2" x14ac:dyDescent="0.25">
      <c r="A3500">
        <f ca="1">32715.2155360119*(((RANDBETWEEN(3800,4995))))</f>
        <v>160369986.55753046</v>
      </c>
      <c r="B3500">
        <v>244827733.71510994</v>
      </c>
    </row>
    <row r="3501" spans="1:2" x14ac:dyDescent="0.25">
      <c r="A3501">
        <f ca="1">34929.0716390774*(((RANDBETWEEN(3800,4995))))</f>
        <v>138354052.76238576</v>
      </c>
      <c r="B3501">
        <v>239087215.34221309</v>
      </c>
    </row>
    <row r="3502" spans="1:2" x14ac:dyDescent="0.25">
      <c r="A3502">
        <f ca="1">37292.2783511801*(((RANDBETWEEN(3800,4995))))</f>
        <v>176317892.04437929</v>
      </c>
      <c r="B3502">
        <v>249421271.82839984</v>
      </c>
    </row>
    <row r="3503" spans="1:2" x14ac:dyDescent="0.25">
      <c r="A3503">
        <f ca="1">31638.4648811455*(((RANDBETWEEN(3800,4995))))</f>
        <v>147688354.06518719</v>
      </c>
      <c r="B3503">
        <v>255246900.67594966</v>
      </c>
    </row>
    <row r="3504" spans="1:2" x14ac:dyDescent="0.25">
      <c r="A3504">
        <f ca="1">32037.9855284117*(((RANDBETWEEN(3800,4995))))</f>
        <v>141351592.15135226</v>
      </c>
      <c r="B3504">
        <v>228803523.46055466</v>
      </c>
    </row>
    <row r="3505" spans="1:2" x14ac:dyDescent="0.25">
      <c r="A3505">
        <f ca="1">33422.5166535063*(((RANDBETWEEN(3800,4995))))</f>
        <v>160829150.13667232</v>
      </c>
      <c r="B3505">
        <v>209847212.7277419</v>
      </c>
    </row>
    <row r="3506" spans="1:2" x14ac:dyDescent="0.25">
      <c r="A3506">
        <f ca="1">36027.3311949586*(((RANDBETWEEN(3800,4995))))</f>
        <v>161042170.44146496</v>
      </c>
      <c r="B3506">
        <v>258407971.56355578</v>
      </c>
    </row>
    <row r="3507" spans="1:2" x14ac:dyDescent="0.25">
      <c r="A3507">
        <f ca="1">33746.5966369739*(((RANDBETWEEN(3800,4995))))</f>
        <v>160363827.2189</v>
      </c>
      <c r="B3507">
        <v>220527192.79269761</v>
      </c>
    </row>
    <row r="3508" spans="1:2" x14ac:dyDescent="0.25">
      <c r="A3508">
        <f ca="1">40024.5351145461*(((RANDBETWEEN(3800,4995))))</f>
        <v>171224961.22002801</v>
      </c>
      <c r="B3508">
        <v>254609606.98238218</v>
      </c>
    </row>
    <row r="3509" spans="1:2" x14ac:dyDescent="0.25">
      <c r="A3509">
        <f ca="1">35698.2546237337*(((RANDBETWEEN(3800,4995))))</f>
        <v>138259340.15772069</v>
      </c>
      <c r="B3509">
        <v>258847495.51398882</v>
      </c>
    </row>
    <row r="3510" spans="1:2" x14ac:dyDescent="0.25">
      <c r="A3510">
        <f ca="1">33144.2735455585*(((RANDBETWEEN(3800,4995))))</f>
        <v>146199390.60945857</v>
      </c>
      <c r="B3510">
        <v>218397501.37545583</v>
      </c>
    </row>
    <row r="3511" spans="1:2" x14ac:dyDescent="0.25">
      <c r="A3511">
        <f ca="1">31263.1517880727*(((RANDBETWEEN(3800,4995))))</f>
        <v>126928396.25957535</v>
      </c>
      <c r="B3511">
        <v>240595636.33872473</v>
      </c>
    </row>
    <row r="3512" spans="1:2" x14ac:dyDescent="0.25">
      <c r="A3512">
        <f ca="1">41618.6767147465*(((RANDBETWEEN(3800,4995))))</f>
        <v>158525539.60646954</v>
      </c>
      <c r="B3512">
        <v>253588721.54050189</v>
      </c>
    </row>
    <row r="3513" spans="1:2" x14ac:dyDescent="0.25">
      <c r="A3513">
        <f ca="1">28984.3531236976*(((RANDBETWEEN(3800,4995))))</f>
        <v>116111318.61353277</v>
      </c>
      <c r="B3513">
        <v>206762356.98922235</v>
      </c>
    </row>
    <row r="3514" spans="1:2" x14ac:dyDescent="0.25">
      <c r="A3514">
        <f ca="1">32084.7397923108*(((RANDBETWEEN(3800,4995))))</f>
        <v>140787838.20865995</v>
      </c>
      <c r="B3514">
        <v>232329059.68003124</v>
      </c>
    </row>
    <row r="3515" spans="1:2" x14ac:dyDescent="0.25">
      <c r="A3515">
        <f ca="1">28972.1703469092*(((RANDBETWEEN(3800,4995))))</f>
        <v>134865452.9648622</v>
      </c>
      <c r="B3515">
        <v>253293361.51852685</v>
      </c>
    </row>
    <row r="3516" spans="1:2" x14ac:dyDescent="0.25">
      <c r="A3516">
        <f ca="1">34419.6613405898*(((RANDBETWEEN(3800,4995))))</f>
        <v>154268922.12852362</v>
      </c>
      <c r="B3516">
        <v>224105818.82185358</v>
      </c>
    </row>
    <row r="3517" spans="1:2" x14ac:dyDescent="0.25">
      <c r="A3517">
        <f ca="1">32661.1442915157*(((RANDBETWEEN(3800,4995))))</f>
        <v>151057792.34826007</v>
      </c>
      <c r="B3517">
        <v>214916730.34445971</v>
      </c>
    </row>
    <row r="3518" spans="1:2" x14ac:dyDescent="0.25">
      <c r="A3518">
        <f ca="1">40717.716074376*(((RANDBETWEEN(3800,4995))))</f>
        <v>198132406.41791379</v>
      </c>
      <c r="B3518">
        <v>212887899.27591366</v>
      </c>
    </row>
    <row r="3519" spans="1:2" x14ac:dyDescent="0.25">
      <c r="A3519">
        <f ca="1">36518.7389494368*(((RANDBETWEEN(3800,4995))))</f>
        <v>152429216.37494919</v>
      </c>
      <c r="B3519">
        <v>232348613.54080045</v>
      </c>
    </row>
    <row r="3520" spans="1:2" x14ac:dyDescent="0.25">
      <c r="A3520">
        <f ca="1">39613.4538919128*(((RANDBETWEEN(3800,4995))))</f>
        <v>180914643.92436591</v>
      </c>
      <c r="B3520">
        <v>207561429.1600967</v>
      </c>
    </row>
    <row r="3521" spans="1:2" x14ac:dyDescent="0.25">
      <c r="A3521">
        <f ca="1">38632.6768430639*(((RANDBETWEEN(3800,4995))))</f>
        <v>151594623.93218261</v>
      </c>
      <c r="B3521">
        <v>206881198.94095737</v>
      </c>
    </row>
    <row r="3522" spans="1:2" x14ac:dyDescent="0.25">
      <c r="A3522">
        <f ca="1">33046.7976104684*(((RANDBETWEEN(3800,4995))))</f>
        <v>139523579.51139754</v>
      </c>
      <c r="B3522">
        <v>258424134.75520688</v>
      </c>
    </row>
    <row r="3523" spans="1:2" x14ac:dyDescent="0.25">
      <c r="A3523">
        <f ca="1">31485.1199809467*(((RANDBETWEEN(3800,4995))))</f>
        <v>146626203.75126889</v>
      </c>
      <c r="B3523">
        <v>214118602.8108511</v>
      </c>
    </row>
    <row r="3524" spans="1:2" x14ac:dyDescent="0.25">
      <c r="A3524">
        <f ca="1">30312.6593979534*(((RANDBETWEEN(3800,4995))))</f>
        <v>126070350.43608801</v>
      </c>
      <c r="B3524">
        <v>214156082.66654846</v>
      </c>
    </row>
    <row r="3525" spans="1:2" x14ac:dyDescent="0.25">
      <c r="A3525">
        <f ca="1">30162.5715613713*(((RANDBETWEEN(3800,4995))))</f>
        <v>116548176.51313864</v>
      </c>
      <c r="B3525">
        <v>232904697.95570964</v>
      </c>
    </row>
    <row r="3526" spans="1:2" x14ac:dyDescent="0.25">
      <c r="A3526">
        <f ca="1">34589.2533560341*(((RANDBETWEEN(3800,4995))))</f>
        <v>131958001.55327007</v>
      </c>
      <c r="B3526">
        <v>254495229.01561734</v>
      </c>
    </row>
    <row r="3527" spans="1:2" x14ac:dyDescent="0.25">
      <c r="A3527">
        <f ca="1">30228.9636261904*(((RANDBETWEEN(3800,4995))))</f>
        <v>128533553.33856173</v>
      </c>
      <c r="B3527">
        <v>265939457.692743</v>
      </c>
    </row>
    <row r="3528" spans="1:2" x14ac:dyDescent="0.25">
      <c r="A3528">
        <f ca="1">32205.2994421801*(((RANDBETWEEN(3800,4995))))</f>
        <v>142347423.53443623</v>
      </c>
      <c r="B3528">
        <v>203808619.42386764</v>
      </c>
    </row>
    <row r="3529" spans="1:2" x14ac:dyDescent="0.25">
      <c r="A3529">
        <f ca="1">37588.8502572684*(((RANDBETWEEN(3800,4995))))</f>
        <v>186966941.17965299</v>
      </c>
      <c r="B3529">
        <v>253200525.71084172</v>
      </c>
    </row>
    <row r="3530" spans="1:2" x14ac:dyDescent="0.25">
      <c r="A3530">
        <f ca="1">31768.0314318374*(((RANDBETWEEN(3800,4995))))</f>
        <v>155822194.17316225</v>
      </c>
      <c r="B3530">
        <v>212258373.75643697</v>
      </c>
    </row>
    <row r="3531" spans="1:2" x14ac:dyDescent="0.25">
      <c r="A3531">
        <f ca="1">34046.7577780088*(((RANDBETWEEN(3800,4995))))</f>
        <v>166114131.19890517</v>
      </c>
      <c r="B3531">
        <v>234407306.01606435</v>
      </c>
    </row>
    <row r="3532" spans="1:2" x14ac:dyDescent="0.25">
      <c r="A3532">
        <f ca="1">38223.258656223*(((RANDBETWEEN(3800,4995))))</f>
        <v>184006767.17105758</v>
      </c>
      <c r="B3532">
        <v>263015963.43466187</v>
      </c>
    </row>
    <row r="3533" spans="1:2" x14ac:dyDescent="0.25">
      <c r="A3533">
        <f ca="1">38703.409137139*(((RANDBETWEEN(3800,4995))))</f>
        <v>187634127.49684981</v>
      </c>
      <c r="B3533">
        <v>238227774.60878992</v>
      </c>
    </row>
    <row r="3534" spans="1:2" x14ac:dyDescent="0.25">
      <c r="A3534">
        <f ca="1">39233.6504607487*(((RANDBETWEEN(3800,4995))))</f>
        <v>195422812.94498938</v>
      </c>
      <c r="B3534">
        <v>216691353.28210026</v>
      </c>
    </row>
    <row r="3535" spans="1:2" x14ac:dyDescent="0.25">
      <c r="A3535">
        <f ca="1">37161.073196636*(((RANDBETWEEN(3800,4995))))</f>
        <v>163694527.43118155</v>
      </c>
      <c r="B3535">
        <v>248446186.15563694</v>
      </c>
    </row>
    <row r="3536" spans="1:2" x14ac:dyDescent="0.25">
      <c r="A3536">
        <f ca="1">32177.0278396725*(((RANDBETWEEN(3800,4995))))</f>
        <v>146662892.89322731</v>
      </c>
      <c r="B3536">
        <v>244476095.57789269</v>
      </c>
    </row>
    <row r="3537" spans="1:2" x14ac:dyDescent="0.25">
      <c r="A3537">
        <f ca="1">33153.7069068413*(((RANDBETWEEN(3800,4995))))</f>
        <v>165436997.46513832</v>
      </c>
      <c r="B3537">
        <v>228394238.73874554</v>
      </c>
    </row>
    <row r="3538" spans="1:2" x14ac:dyDescent="0.25">
      <c r="A3538">
        <f ca="1">33436.3482964826*(((RANDBETWEEN(3800,4995))))</f>
        <v>140767026.32819191</v>
      </c>
      <c r="B3538">
        <v>227495404.80951652</v>
      </c>
    </row>
    <row r="3539" spans="1:2" x14ac:dyDescent="0.25">
      <c r="A3539">
        <f ca="1">38591.9534942626*(((RANDBETWEEN(3800,4995))))</f>
        <v>192728215.75034735</v>
      </c>
      <c r="B3539">
        <v>253578916.09460899</v>
      </c>
    </row>
    <row r="3540" spans="1:2" x14ac:dyDescent="0.25">
      <c r="A3540">
        <f ca="1">36373.2429240771*(((RANDBETWEEN(3800,4995))))</f>
        <v>145129239.26706782</v>
      </c>
      <c r="B3540">
        <v>204401665.97809041</v>
      </c>
    </row>
    <row r="3541" spans="1:2" x14ac:dyDescent="0.25">
      <c r="A3541">
        <f ca="1">30961.445941739*(((RANDBETWEEN(3800,4995))))</f>
        <v>142825150.12924185</v>
      </c>
      <c r="B3541">
        <v>208091282.79048598</v>
      </c>
    </row>
    <row r="3542" spans="1:2" x14ac:dyDescent="0.25">
      <c r="A3542">
        <f ca="1">29003.1038483398*(((RANDBETWEEN(3800,4995))))</f>
        <v>125467427.2479181</v>
      </c>
      <c r="B3542">
        <v>227240398.21570307</v>
      </c>
    </row>
    <row r="3543" spans="1:2" x14ac:dyDescent="0.25">
      <c r="A3543">
        <f ca="1">28623.9538532894*(((RANDBETWEEN(3800,4995))))</f>
        <v>112320394.92030767</v>
      </c>
      <c r="B3543">
        <v>222046058.84980583</v>
      </c>
    </row>
    <row r="3544" spans="1:2" x14ac:dyDescent="0.25">
      <c r="A3544">
        <f ca="1">36335.0156202621*(((RANDBETWEEN(3800,4995))))</f>
        <v>166087356.40021816</v>
      </c>
      <c r="B3544">
        <v>259418774.93765071</v>
      </c>
    </row>
    <row r="3545" spans="1:2" x14ac:dyDescent="0.25">
      <c r="A3545">
        <f ca="1">41516.9878745572*(((RANDBETWEEN(3800,4995))))</f>
        <v>177152987.26073572</v>
      </c>
      <c r="B3545">
        <v>219272838.72316694</v>
      </c>
    </row>
    <row r="3546" spans="1:2" x14ac:dyDescent="0.25">
      <c r="A3546">
        <f ca="1">30628.4779253907*(((RANDBETWEEN(3800,4995))))</f>
        <v>116786386.32951483</v>
      </c>
      <c r="B3546">
        <v>247467586.86572859</v>
      </c>
    </row>
    <row r="3547" spans="1:2" x14ac:dyDescent="0.25">
      <c r="A3547">
        <f ca="1">37442.3557665009*(((RANDBETWEEN(3800,4995))))</f>
        <v>155498103.49827835</v>
      </c>
      <c r="B3547">
        <v>258136714.87380096</v>
      </c>
    </row>
    <row r="3548" spans="1:2" x14ac:dyDescent="0.25">
      <c r="A3548">
        <f ca="1">31044.2089643203*(((RANDBETWEEN(3800,4995))))</f>
        <v>145255853.74405465</v>
      </c>
      <c r="B3548">
        <v>261748962.52367517</v>
      </c>
    </row>
    <row r="3549" spans="1:2" x14ac:dyDescent="0.25">
      <c r="A3549">
        <f ca="1">29601.1034386012*(((RANDBETWEEN(3800,4995))))</f>
        <v>127018334.85503763</v>
      </c>
      <c r="B3549">
        <v>266237850.84449673</v>
      </c>
    </row>
    <row r="3550" spans="1:2" x14ac:dyDescent="0.25">
      <c r="A3550">
        <f ca="1">41016.9573515751*(((RANDBETWEEN(3800,4995))))</f>
        <v>170425457.79579449</v>
      </c>
      <c r="B3550">
        <v>226646900.59600186</v>
      </c>
    </row>
    <row r="3551" spans="1:2" x14ac:dyDescent="0.25">
      <c r="A3551">
        <f ca="1">32531.1773902964*(((RANDBETWEEN(3800,4995))))</f>
        <v>127261965.9508394</v>
      </c>
      <c r="B3551">
        <v>231647803.44852909</v>
      </c>
    </row>
    <row r="3552" spans="1:2" x14ac:dyDescent="0.25">
      <c r="A3552">
        <f ca="1">39277.28630947*(((RANDBETWEEN(3800,4995))))</f>
        <v>176865620.25154334</v>
      </c>
      <c r="B3552">
        <v>241361667.74710426</v>
      </c>
    </row>
    <row r="3553" spans="1:2" x14ac:dyDescent="0.25">
      <c r="A3553">
        <f ca="1">36676.4459228235*(((RANDBETWEEN(3800,4995))))</f>
        <v>150373428.28357643</v>
      </c>
      <c r="B3553">
        <v>206644728.93380085</v>
      </c>
    </row>
    <row r="3554" spans="1:2" x14ac:dyDescent="0.25">
      <c r="A3554">
        <f ca="1">32555.9275224443*(((RANDBETWEEN(3800,4995))))</f>
        <v>130646937.14756879</v>
      </c>
      <c r="B3554">
        <v>250096788.87038136</v>
      </c>
    </row>
    <row r="3555" spans="1:2" x14ac:dyDescent="0.25">
      <c r="A3555">
        <f ca="1">34865.412287514*(((RANDBETWEEN(3800,4995))))</f>
        <v>146574193.2567088</v>
      </c>
      <c r="B3555">
        <v>224471071.61459503</v>
      </c>
    </row>
    <row r="3556" spans="1:2" x14ac:dyDescent="0.25">
      <c r="A3556">
        <f ca="1">35794.954133401*(((RANDBETWEEN(3800,4995))))</f>
        <v>169882852.31712121</v>
      </c>
      <c r="B3556">
        <v>206801421.17414641</v>
      </c>
    </row>
    <row r="3557" spans="1:2" x14ac:dyDescent="0.25">
      <c r="A3557">
        <f ca="1">36608.3706243712*(((RANDBETWEEN(3800,4995))))</f>
        <v>158257986.20915651</v>
      </c>
      <c r="B3557">
        <v>252649424.738855</v>
      </c>
    </row>
    <row r="3558" spans="1:2" x14ac:dyDescent="0.25">
      <c r="A3558">
        <f ca="1">31769.1199474982*(((RANDBETWEEN(3800,4995))))</f>
        <v>150395013.8314566</v>
      </c>
      <c r="B3558">
        <v>236858683.77954739</v>
      </c>
    </row>
    <row r="3559" spans="1:2" x14ac:dyDescent="0.25">
      <c r="A3559">
        <f ca="1">36197.4499055822*(((RANDBETWEEN(3800,4995))))</f>
        <v>142509360.27827707</v>
      </c>
      <c r="B3559">
        <v>207540834.06250659</v>
      </c>
    </row>
    <row r="3560" spans="1:2" x14ac:dyDescent="0.25">
      <c r="A3560">
        <f ca="1">38010.190561718*(((RANDBETWEEN(3800,4995))))</f>
        <v>157742290.83112967</v>
      </c>
      <c r="B3560">
        <v>255060429.3288691</v>
      </c>
    </row>
    <row r="3561" spans="1:2" x14ac:dyDescent="0.25">
      <c r="A3561">
        <f ca="1">39157.0071473849*(((RANDBETWEEN(3800,4995))))</f>
        <v>152399071.8176221</v>
      </c>
      <c r="B3561">
        <v>228038434.00120693</v>
      </c>
    </row>
    <row r="3562" spans="1:2" x14ac:dyDescent="0.25">
      <c r="A3562">
        <f ca="1">40309.2720914892*(((RANDBETWEEN(3800,4995))))</f>
        <v>176917395.20954594</v>
      </c>
      <c r="B3562">
        <v>214726002.13095844</v>
      </c>
    </row>
    <row r="3563" spans="1:2" x14ac:dyDescent="0.25">
      <c r="A3563">
        <f ca="1">30910.8038410981*(((RANDBETWEEN(3800,4995))))</f>
        <v>150721079.52919436</v>
      </c>
      <c r="B3563">
        <v>264006655.2163063</v>
      </c>
    </row>
    <row r="3564" spans="1:2" x14ac:dyDescent="0.25">
      <c r="A3564">
        <f ca="1">34056.2070239967*(((RANDBETWEEN(3800,4995))))</f>
        <v>144057755.71150595</v>
      </c>
      <c r="B3564">
        <v>232281972.39470965</v>
      </c>
    </row>
    <row r="3565" spans="1:2" x14ac:dyDescent="0.25">
      <c r="A3565">
        <f ca="1">32958.4340811324*(((RANDBETWEEN(3800,4995))))</f>
        <v>146302488.88614666</v>
      </c>
      <c r="B3565">
        <v>232099793.99617037</v>
      </c>
    </row>
    <row r="3566" spans="1:2" x14ac:dyDescent="0.25">
      <c r="A3566">
        <f ca="1">30668.7633038459*(((RANDBETWEEN(3800,4995))))</f>
        <v>132979757.68547562</v>
      </c>
      <c r="B3566">
        <v>251314589.60600623</v>
      </c>
    </row>
    <row r="3567" spans="1:2" x14ac:dyDescent="0.25">
      <c r="A3567">
        <f ca="1">34978.4690589589*(((RANDBETWEEN(3800,4995))))</f>
        <v>151911491.12305832</v>
      </c>
      <c r="B3567">
        <v>228275809.76867568</v>
      </c>
    </row>
    <row r="3568" spans="1:2" x14ac:dyDescent="0.25">
      <c r="A3568">
        <f ca="1">39505.187585533*(((RANDBETWEEN(3800,4995))))</f>
        <v>162168795.03861281</v>
      </c>
      <c r="B3568">
        <v>263515264.28047124</v>
      </c>
    </row>
    <row r="3569" spans="1:2" x14ac:dyDescent="0.25">
      <c r="A3569">
        <f ca="1">35626.9074725553*(((RANDBETWEEN(3800,4995))))</f>
        <v>154585151.52341732</v>
      </c>
      <c r="B3569">
        <v>232223624.02905387</v>
      </c>
    </row>
    <row r="3570" spans="1:2" x14ac:dyDescent="0.25">
      <c r="A3570">
        <f ca="1">37588.301624194*(((RANDBETWEEN(3800,4995))))</f>
        <v>168358002.97476485</v>
      </c>
      <c r="B3570">
        <v>254780736.95547816</v>
      </c>
    </row>
    <row r="3571" spans="1:2" x14ac:dyDescent="0.25">
      <c r="A3571">
        <f ca="1">30114.7652360669*(((RANDBETWEEN(3800,4995))))</f>
        <v>141117789.89620966</v>
      </c>
      <c r="B3571">
        <v>205814963.05533403</v>
      </c>
    </row>
    <row r="3572" spans="1:2" x14ac:dyDescent="0.25">
      <c r="A3572">
        <f ca="1">29021.2842278024*(((RANDBETWEEN(3800,4995))))</f>
        <v>132482162.49991785</v>
      </c>
      <c r="B3572">
        <v>238612320.23630002</v>
      </c>
    </row>
    <row r="3573" spans="1:2" x14ac:dyDescent="0.25">
      <c r="A3573">
        <f ca="1">39888.4155148009*(((RANDBETWEEN(3800,4995))))</f>
        <v>152573189.34411362</v>
      </c>
      <c r="B3573">
        <v>239865286.27598083</v>
      </c>
    </row>
    <row r="3574" spans="1:2" x14ac:dyDescent="0.25">
      <c r="A3574">
        <f ca="1">31759.9435534874*(((RANDBETWEEN(3800,4995))))</f>
        <v>130311048.39995879</v>
      </c>
      <c r="B3574">
        <v>221526920.29745463</v>
      </c>
    </row>
    <row r="3575" spans="1:2" x14ac:dyDescent="0.25">
      <c r="A3575">
        <f ca="1">31980.8732886605*(((RANDBETWEEN(3800,4995))))</f>
        <v>128403206.25397186</v>
      </c>
      <c r="B3575">
        <v>204455930.01177293</v>
      </c>
    </row>
    <row r="3576" spans="1:2" x14ac:dyDescent="0.25">
      <c r="A3576">
        <f ca="1">39823.5677208294*(((RANDBETWEEN(3800,4995))))</f>
        <v>161604037.81112573</v>
      </c>
      <c r="B3576">
        <v>242257446.80522752</v>
      </c>
    </row>
    <row r="3577" spans="1:2" x14ac:dyDescent="0.25">
      <c r="A3577">
        <f ca="1">34941.4721219178*(((RANDBETWEEN(3800,4995))))</f>
        <v>158389693.12865329</v>
      </c>
      <c r="B3577">
        <v>226274143.04814953</v>
      </c>
    </row>
    <row r="3578" spans="1:2" x14ac:dyDescent="0.25">
      <c r="A3578">
        <f ca="1">31161.8780922877*(((RANDBETWEEN(3800,4995))))</f>
        <v>153129468.94550163</v>
      </c>
      <c r="B3578">
        <v>224771903.13693091</v>
      </c>
    </row>
    <row r="3579" spans="1:2" x14ac:dyDescent="0.25">
      <c r="A3579">
        <f ca="1">35264.6597175525*(((RANDBETWEEN(3800,4995))))</f>
        <v>171033599.63012952</v>
      </c>
      <c r="B3579">
        <v>226266257.70849377</v>
      </c>
    </row>
    <row r="3580" spans="1:2" x14ac:dyDescent="0.25">
      <c r="A3580">
        <f ca="1">38217.6081031198*(((RANDBETWEEN(3800,4995))))</f>
        <v>147443532.06183609</v>
      </c>
      <c r="B3580">
        <v>249821357.77948189</v>
      </c>
    </row>
    <row r="3581" spans="1:2" x14ac:dyDescent="0.25">
      <c r="A3581">
        <f ca="1">27859.2727783468*(((RANDBETWEEN(3800,4995))))</f>
        <v>111325654.02227378</v>
      </c>
      <c r="B3581">
        <v>223630999.85009989</v>
      </c>
    </row>
    <row r="3582" spans="1:2" x14ac:dyDescent="0.25">
      <c r="A3582">
        <f ca="1">28725.9510760507*(((RANDBETWEEN(3800,4995))))</f>
        <v>116627361.36876565</v>
      </c>
      <c r="B3582">
        <v>205133445.60002652</v>
      </c>
    </row>
    <row r="3583" spans="1:2" x14ac:dyDescent="0.25">
      <c r="A3583">
        <f ca="1">39865.401706876*(((RANDBETWEEN(3800,4995))))</f>
        <v>155116278.0414544</v>
      </c>
      <c r="B3583">
        <v>243614933.66934821</v>
      </c>
    </row>
    <row r="3584" spans="1:2" x14ac:dyDescent="0.25">
      <c r="A3584">
        <f ca="1">35351.9978439677*(((RANDBETWEEN(3800,4995))))</f>
        <v>142645311.30040979</v>
      </c>
      <c r="B3584">
        <v>261091055.83786458</v>
      </c>
    </row>
    <row r="3585" spans="1:2" x14ac:dyDescent="0.25">
      <c r="A3585">
        <f ca="1">37798.3705272844*(((RANDBETWEEN(3800,4995))))</f>
        <v>182150347.57098368</v>
      </c>
      <c r="B3585">
        <v>241616511.97487846</v>
      </c>
    </row>
    <row r="3586" spans="1:2" x14ac:dyDescent="0.25">
      <c r="A3586">
        <f ca="1">38209.8696343266*(((RANDBETWEEN(3800,4995))))</f>
        <v>157271823.41488838</v>
      </c>
      <c r="B3586">
        <v>214897780.76250041</v>
      </c>
    </row>
    <row r="3587" spans="1:2" x14ac:dyDescent="0.25">
      <c r="A3587">
        <f ca="1">38352.8211113105*(((RANDBETWEEN(3800,4995))))</f>
        <v>172894517.56978771</v>
      </c>
      <c r="B3587">
        <v>255935054.52573186</v>
      </c>
    </row>
    <row r="3588" spans="1:2" x14ac:dyDescent="0.25">
      <c r="A3588">
        <f ca="1">31803.5997525423*(((RANDBETWEEN(3800,4995))))</f>
        <v>147059845.25575575</v>
      </c>
      <c r="B3588">
        <v>221175057.39642775</v>
      </c>
    </row>
    <row r="3589" spans="1:2" x14ac:dyDescent="0.25">
      <c r="A3589">
        <f ca="1">31054.4462988686*(((RANDBETWEEN(3800,4995))))</f>
        <v>140148716.14679408</v>
      </c>
      <c r="B3589">
        <v>228916311.1292927</v>
      </c>
    </row>
    <row r="3590" spans="1:2" x14ac:dyDescent="0.25">
      <c r="A3590">
        <f ca="1">31162.9403307761*(((RANDBETWEEN(3800,4995))))</f>
        <v>133252732.85439844</v>
      </c>
      <c r="B3590">
        <v>210481809.54269314</v>
      </c>
    </row>
    <row r="3591" spans="1:2" x14ac:dyDescent="0.25">
      <c r="A3591">
        <f ca="1">36607.6738943834*(((RANDBETWEEN(3800,4995))))</f>
        <v>145588719.07796264</v>
      </c>
      <c r="B3591">
        <v>207821807.26378325</v>
      </c>
    </row>
    <row r="3592" spans="1:2" x14ac:dyDescent="0.25">
      <c r="A3592">
        <f ca="1">29652.7500609623*(((RANDBETWEEN(3800,4995))))</f>
        <v>140672646.28920537</v>
      </c>
      <c r="B3592">
        <v>255221893.41512719</v>
      </c>
    </row>
    <row r="3593" spans="1:2" x14ac:dyDescent="0.25">
      <c r="A3593">
        <f ca="1">30157.5315931306*(((RANDBETWEEN(3800,4995))))</f>
        <v>118609571.75578265</v>
      </c>
      <c r="B3593">
        <v>219643726.06260341</v>
      </c>
    </row>
    <row r="3594" spans="1:2" x14ac:dyDescent="0.25">
      <c r="A3594">
        <f ca="1">35631.8619932484*(((RANDBETWEEN(3800,4995))))</f>
        <v>166365163.64647678</v>
      </c>
      <c r="B3594">
        <v>257101994.66883802</v>
      </c>
    </row>
    <row r="3595" spans="1:2" x14ac:dyDescent="0.25">
      <c r="A3595">
        <f ca="1">32298.5235900339*(((RANDBETWEEN(3800,4995))))</f>
        <v>145537147.29669261</v>
      </c>
      <c r="B3595">
        <v>206469283.45339662</v>
      </c>
    </row>
    <row r="3596" spans="1:2" x14ac:dyDescent="0.25">
      <c r="A3596">
        <f ca="1">32133.8358866345*(((RANDBETWEEN(3800,4995))))</f>
        <v>130881113.56626219</v>
      </c>
      <c r="B3596">
        <v>208182582.94385251</v>
      </c>
    </row>
    <row r="3597" spans="1:2" x14ac:dyDescent="0.25">
      <c r="A3597">
        <f ca="1">30533.3468236329*(((RANDBETWEEN(3800,4995))))</f>
        <v>125888988.95383853</v>
      </c>
      <c r="B3597">
        <v>222425199.7770108</v>
      </c>
    </row>
    <row r="3598" spans="1:2" x14ac:dyDescent="0.25">
      <c r="A3598">
        <f ca="1">33679.3841600344*(((RANDBETWEEN(3800,4995))))</f>
        <v>130204499.16269286</v>
      </c>
      <c r="B3598">
        <v>226260514.32797477</v>
      </c>
    </row>
    <row r="3599" spans="1:2" x14ac:dyDescent="0.25">
      <c r="A3599">
        <f ca="1">36202.5601083905*(((RANDBETWEEN(3800,4995))))</f>
        <v>138547197.5348106</v>
      </c>
      <c r="B3599">
        <v>251559248.40757307</v>
      </c>
    </row>
    <row r="3600" spans="1:2" x14ac:dyDescent="0.25">
      <c r="A3600">
        <f ca="1">35147.0428152286*(((RANDBETWEEN(3800,4995))))</f>
        <v>140904494.64625162</v>
      </c>
      <c r="B3600">
        <v>232566263.26726341</v>
      </c>
    </row>
    <row r="3601" spans="1:2" x14ac:dyDescent="0.25">
      <c r="A3601">
        <f ca="1">32767.5672148827*(((RANDBETWEEN(3800,4995))))</f>
        <v>149944387.57530317</v>
      </c>
      <c r="B3601">
        <v>212187147.61524194</v>
      </c>
    </row>
    <row r="3602" spans="1:2" x14ac:dyDescent="0.25">
      <c r="A3602">
        <f ca="1">38550.109649896*(((RANDBETWEEN(3800,4995))))</f>
        <v>146953017.9854036</v>
      </c>
      <c r="B3602">
        <v>220749434.17690042</v>
      </c>
    </row>
    <row r="3603" spans="1:2" x14ac:dyDescent="0.25">
      <c r="A3603">
        <f ca="1">34958.1147470228*(((RANDBETWEEN(3800,4995))))</f>
        <v>167204662.8350099</v>
      </c>
      <c r="B3603">
        <v>261808426.39792067</v>
      </c>
    </row>
    <row r="3604" spans="1:2" x14ac:dyDescent="0.25">
      <c r="A3604">
        <f ca="1">36871.7345917309*(((RANDBETWEEN(3800,4995))))</f>
        <v>159728354.25137824</v>
      </c>
      <c r="B3604">
        <v>257278949.85162777</v>
      </c>
    </row>
    <row r="3605" spans="1:2" x14ac:dyDescent="0.25">
      <c r="A3605">
        <f ca="1">34088.1325888091*(((RANDBETWEEN(3800,4995))))</f>
        <v>141806631.56944588</v>
      </c>
      <c r="B3605">
        <v>261398366.27889657</v>
      </c>
    </row>
    <row r="3606" spans="1:2" x14ac:dyDescent="0.25">
      <c r="A3606">
        <f ca="1">32364.2061027614*(((RANDBETWEEN(3800,4995))))</f>
        <v>137483147.52453041</v>
      </c>
      <c r="B3606">
        <v>227655389.77508289</v>
      </c>
    </row>
    <row r="3607" spans="1:2" x14ac:dyDescent="0.25">
      <c r="A3607">
        <f ca="1">34692.3398824119*(((RANDBETWEEN(3800,4995))))</f>
        <v>156115529.47085357</v>
      </c>
      <c r="B3607">
        <v>249235589.45260665</v>
      </c>
    </row>
    <row r="3608" spans="1:2" x14ac:dyDescent="0.25">
      <c r="A3608">
        <f ca="1">31120.9288583961*(((RANDBETWEEN(3800,4995))))</f>
        <v>139888575.21849057</v>
      </c>
      <c r="B3608">
        <v>265384798.7791495</v>
      </c>
    </row>
    <row r="3609" spans="1:2" x14ac:dyDescent="0.25">
      <c r="A3609">
        <f ca="1">36244.5546088634*(((RANDBETWEEN(3800,4995))))</f>
        <v>168537178.9312149</v>
      </c>
      <c r="B3609">
        <v>205504119.80524898</v>
      </c>
    </row>
    <row r="3610" spans="1:2" x14ac:dyDescent="0.25">
      <c r="A3610">
        <f ca="1">37802.1607372031*(((RANDBETWEEN(3800,4995))))</f>
        <v>178085979.23296398</v>
      </c>
      <c r="B3610">
        <v>238063756.90560129</v>
      </c>
    </row>
    <row r="3611" spans="1:2" x14ac:dyDescent="0.25">
      <c r="A3611">
        <f ca="1">40205.8713566894*(((RANDBETWEEN(3800,4995))))</f>
        <v>162110073.31017163</v>
      </c>
      <c r="B3611">
        <v>226329260.23018509</v>
      </c>
    </row>
    <row r="3612" spans="1:2" x14ac:dyDescent="0.25">
      <c r="A3612">
        <f ca="1">33165.9102679385*(((RANDBETWEEN(3800,4995))))</f>
        <v>126030459.01816636</v>
      </c>
      <c r="B3612">
        <v>225751003.30069199</v>
      </c>
    </row>
    <row r="3613" spans="1:2" x14ac:dyDescent="0.25">
      <c r="A3613">
        <f ca="1">30168.3227058474*(((RANDBETWEEN(3800,4995))))</f>
        <v>149936563.84806141</v>
      </c>
      <c r="B3613">
        <v>234078724.84435436</v>
      </c>
    </row>
    <row r="3614" spans="1:2" x14ac:dyDescent="0.25">
      <c r="A3614">
        <f ca="1">30837.3627197055*(((RANDBETWEEN(3800,4995))))</f>
        <v>150208793.80768558</v>
      </c>
      <c r="B3614">
        <v>233240142.73760784</v>
      </c>
    </row>
    <row r="3615" spans="1:2" x14ac:dyDescent="0.25">
      <c r="A3615">
        <f ca="1">31452.0709452508*(((RANDBETWEEN(3800,4995))))</f>
        <v>151724790.23988968</v>
      </c>
      <c r="B3615">
        <v>263304350.55420145</v>
      </c>
    </row>
    <row r="3616" spans="1:2" x14ac:dyDescent="0.25">
      <c r="A3616">
        <f ca="1">32773.085997114*(((RANDBETWEEN(3800,4995))))</f>
        <v>142890654.94741717</v>
      </c>
      <c r="B3616">
        <v>206076465.5507766</v>
      </c>
    </row>
    <row r="3617" spans="1:2" x14ac:dyDescent="0.25">
      <c r="A3617">
        <f ca="1">37492.3426236916*(((RANDBETWEEN(3800,4995))))</f>
        <v>183450032.45772305</v>
      </c>
      <c r="B3617">
        <v>266824714.01618287</v>
      </c>
    </row>
    <row r="3618" spans="1:2" x14ac:dyDescent="0.25">
      <c r="A3618">
        <f ca="1">34711.238890241*(((RANDBETWEEN(3800,4995))))</f>
        <v>166648657.91204697</v>
      </c>
      <c r="B3618">
        <v>255927165.62554696</v>
      </c>
    </row>
    <row r="3619" spans="1:2" x14ac:dyDescent="0.25">
      <c r="A3619">
        <f ca="1">31284.2662194584*(((RANDBETWEEN(3800,4995))))</f>
        <v>139433974.54012594</v>
      </c>
      <c r="B3619">
        <v>216783590.74126449</v>
      </c>
    </row>
    <row r="3620" spans="1:2" x14ac:dyDescent="0.25">
      <c r="A3620">
        <f ca="1">39812.5700340429*(((RANDBETWEEN(3800,4995))))</f>
        <v>160006718.96681836</v>
      </c>
      <c r="B3620">
        <v>240184100.83782092</v>
      </c>
    </row>
    <row r="3621" spans="1:2" x14ac:dyDescent="0.25">
      <c r="A3621">
        <f ca="1">28639.889504331*(((RANDBETWEEN(3800,4995))))</f>
        <v>141452414.26189083</v>
      </c>
      <c r="B3621">
        <v>229644920.08518267</v>
      </c>
    </row>
    <row r="3622" spans="1:2" x14ac:dyDescent="0.25">
      <c r="A3622">
        <f ca="1">40725.5388564552*(((RANDBETWEEN(3800,4995))))</f>
        <v>155164303.0430944</v>
      </c>
      <c r="B3622">
        <v>213935885.78782147</v>
      </c>
    </row>
    <row r="3623" spans="1:2" x14ac:dyDescent="0.25">
      <c r="A3623">
        <f ca="1">38078.9409491072*(((RANDBETWEEN(3800,4995))))</f>
        <v>184606705.7212716</v>
      </c>
      <c r="B3623">
        <v>226838312.6059804</v>
      </c>
    </row>
    <row r="3624" spans="1:2" x14ac:dyDescent="0.25">
      <c r="A3624">
        <f ca="1">39124.8257748517*(((RANDBETWEEN(3800,4995))))</f>
        <v>182556437.06545785</v>
      </c>
      <c r="B3624">
        <v>232216786.39138699</v>
      </c>
    </row>
    <row r="3625" spans="1:2" x14ac:dyDescent="0.25">
      <c r="A3625">
        <f ca="1">31413.2664562001*(((RANDBETWEEN(3800,4995))))</f>
        <v>148804643.20302004</v>
      </c>
      <c r="B3625">
        <v>250629966.67293081</v>
      </c>
    </row>
    <row r="3626" spans="1:2" x14ac:dyDescent="0.25">
      <c r="A3626">
        <f ca="1">30486.5244232511*(((RANDBETWEEN(3800,4995))))</f>
        <v>136854008.13597432</v>
      </c>
      <c r="B3626">
        <v>249514404.65179491</v>
      </c>
    </row>
    <row r="3627" spans="1:2" x14ac:dyDescent="0.25">
      <c r="A3627">
        <f ca="1">29857.5941422409*(((RANDBETWEEN(3800,4995))))</f>
        <v>121968272.07105406</v>
      </c>
      <c r="B3627">
        <v>225663097.63098592</v>
      </c>
    </row>
    <row r="3628" spans="1:2" x14ac:dyDescent="0.25">
      <c r="A3628">
        <f ca="1">38338.6859109172*(((RANDBETWEEN(3800,4995))))</f>
        <v>170338781.50220522</v>
      </c>
      <c r="B3628">
        <v>211619178.19298232</v>
      </c>
    </row>
    <row r="3629" spans="1:2" x14ac:dyDescent="0.25">
      <c r="A3629">
        <f ca="1">39872.2928838231*(((RANDBETWEEN(3800,4995))))</f>
        <v>191068027.49928007</v>
      </c>
      <c r="B3629">
        <v>204199271.66898197</v>
      </c>
    </row>
    <row r="3630" spans="1:2" x14ac:dyDescent="0.25">
      <c r="A3630">
        <f ca="1">32264.893592787*(((RANDBETWEEN(3800,4995))))</f>
        <v>134931785.00503519</v>
      </c>
      <c r="B3630">
        <v>239392507.30564547</v>
      </c>
    </row>
    <row r="3631" spans="1:2" x14ac:dyDescent="0.25">
      <c r="A3631">
        <f ca="1">38566.8890593244*(((RANDBETWEEN(3800,4995))))</f>
        <v>150565134.88760239</v>
      </c>
      <c r="B3631">
        <v>210884574.98816633</v>
      </c>
    </row>
    <row r="3632" spans="1:2" x14ac:dyDescent="0.25">
      <c r="A3632">
        <f ca="1">32497.1339280633*(((RANDBETWEEN(3800,4995))))</f>
        <v>156928659.73861772</v>
      </c>
      <c r="B3632">
        <v>203790416.84379476</v>
      </c>
    </row>
    <row r="3633" spans="1:2" x14ac:dyDescent="0.25">
      <c r="A3633">
        <f ca="1">29209.9226786305*(((RANDBETWEEN(3800,4995))))</f>
        <v>135855350.37831056</v>
      </c>
      <c r="B3633">
        <v>214312295.21139601</v>
      </c>
    </row>
    <row r="3634" spans="1:2" x14ac:dyDescent="0.25">
      <c r="A3634">
        <f ca="1">29948.768288659*(((RANDBETWEEN(3800,4995))))</f>
        <v>142795727.20032614</v>
      </c>
      <c r="B3634">
        <v>244342111.70312354</v>
      </c>
    </row>
    <row r="3635" spans="1:2" x14ac:dyDescent="0.25">
      <c r="A3635">
        <f ca="1">38564.6704637092*(((RANDBETWEEN(3800,4995))))</f>
        <v>191010812.80675173</v>
      </c>
      <c r="B3635">
        <v>233899284.79492211</v>
      </c>
    </row>
    <row r="3636" spans="1:2" x14ac:dyDescent="0.25">
      <c r="A3636">
        <f ca="1">28040.1818445141*(((RANDBETWEEN(3800,4995))))</f>
        <v>113759017.74319376</v>
      </c>
      <c r="B3636">
        <v>226853065.71859851</v>
      </c>
    </row>
    <row r="3637" spans="1:2" x14ac:dyDescent="0.25">
      <c r="A3637">
        <f ca="1">33624.8120098822*(((RANDBETWEEN(3800,4995))))</f>
        <v>161836220.20356309</v>
      </c>
      <c r="B3637">
        <v>251113354.83444542</v>
      </c>
    </row>
    <row r="3638" spans="1:2" x14ac:dyDescent="0.25">
      <c r="A3638">
        <f ca="1">30309.8161836503*(((RANDBETWEEN(3800,4995))))</f>
        <v>142153037.90132001</v>
      </c>
      <c r="B3638">
        <v>230198812.90732253</v>
      </c>
    </row>
    <row r="3639" spans="1:2" x14ac:dyDescent="0.25">
      <c r="A3639">
        <f ca="1">35705.1634705152*(((RANDBETWEEN(3800,4995))))</f>
        <v>167028754.71507049</v>
      </c>
      <c r="B3639">
        <v>229932977.31275707</v>
      </c>
    </row>
    <row r="3640" spans="1:2" x14ac:dyDescent="0.25">
      <c r="A3640">
        <f ca="1">32139.2147981462*(((RANDBETWEEN(3800,4995))))</f>
        <v>132092172.82038105</v>
      </c>
      <c r="B3640">
        <v>230654815.6056096</v>
      </c>
    </row>
    <row r="3641" spans="1:2" x14ac:dyDescent="0.25">
      <c r="A3641">
        <f ca="1">32903.9480209515*(((RANDBETWEEN(3800,4995))))</f>
        <v>152838838.55731982</v>
      </c>
      <c r="B3641">
        <v>226933118.72250649</v>
      </c>
    </row>
    <row r="3642" spans="1:2" x14ac:dyDescent="0.25">
      <c r="A3642">
        <f ca="1">31147.3686693849*(((RANDBETWEEN(3800,4995))))</f>
        <v>118422295.68100142</v>
      </c>
      <c r="B3642">
        <v>207008357.97533312</v>
      </c>
    </row>
    <row r="3643" spans="1:2" x14ac:dyDescent="0.25">
      <c r="A3643">
        <f ca="1">41012.7571437856*(((RANDBETWEEN(3800,4995))))</f>
        <v>197025285.31874606</v>
      </c>
      <c r="B3643">
        <v>236911046.58676761</v>
      </c>
    </row>
    <row r="3644" spans="1:2" x14ac:dyDescent="0.25">
      <c r="A3644">
        <f ca="1">36133.8252815567*(((RANDBETWEEN(3800,4995))))</f>
        <v>160976191.62933514</v>
      </c>
      <c r="B3644">
        <v>243898781.71455625</v>
      </c>
    </row>
    <row r="3645" spans="1:2" x14ac:dyDescent="0.25">
      <c r="A3645">
        <f ca="1">38040.5319694587*(((RANDBETWEEN(3800,4995))))</f>
        <v>189555970.80381277</v>
      </c>
      <c r="B3645">
        <v>254736503.43358189</v>
      </c>
    </row>
    <row r="3646" spans="1:2" x14ac:dyDescent="0.25">
      <c r="A3646">
        <f ca="1">30644.966288569*(((RANDBETWEEN(3800,4995))))</f>
        <v>128463698.68168111</v>
      </c>
      <c r="B3646">
        <v>210394308.90448645</v>
      </c>
    </row>
    <row r="3647" spans="1:2" x14ac:dyDescent="0.25">
      <c r="A3647">
        <f ca="1">40118.0041350608*(((RANDBETWEEN(3800,4995))))</f>
        <v>189517451.53402737</v>
      </c>
      <c r="B3647">
        <v>254381974.82935902</v>
      </c>
    </row>
    <row r="3648" spans="1:2" x14ac:dyDescent="0.25">
      <c r="A3648">
        <f ca="1">29744.7323704187*(((RANDBETWEEN(3800,4995))))</f>
        <v>147236425.23357281</v>
      </c>
      <c r="B3648">
        <v>210541037.87922332</v>
      </c>
    </row>
    <row r="3649" spans="1:2" x14ac:dyDescent="0.25">
      <c r="A3649">
        <f ca="1">28939.3621652937*(((RANDBETWEEN(3800,4995))))</f>
        <v>126175619.04068041</v>
      </c>
      <c r="B3649">
        <v>262039691.55381152</v>
      </c>
    </row>
    <row r="3650" spans="1:2" x14ac:dyDescent="0.25">
      <c r="A3650">
        <f ca="1">38698.7307211522*(((RANDBETWEEN(3800,4995))))</f>
        <v>159361373.10970497</v>
      </c>
      <c r="B3650">
        <v>205097276.04409054</v>
      </c>
    </row>
    <row r="3651" spans="1:2" x14ac:dyDescent="0.25">
      <c r="A3651">
        <f ca="1">36918.2716212649*(((RANDBETWEEN(3800,4995))))</f>
        <v>146307110.43507272</v>
      </c>
      <c r="B3651">
        <v>242557449.47826868</v>
      </c>
    </row>
    <row r="3652" spans="1:2" x14ac:dyDescent="0.25">
      <c r="A3652">
        <f ca="1">32291.6610068812*(((RANDBETWEEN(3800,4995))))</f>
        <v>136593726.05910757</v>
      </c>
      <c r="B3652">
        <v>243554108.57909334</v>
      </c>
    </row>
    <row r="3653" spans="1:2" x14ac:dyDescent="0.25">
      <c r="A3653">
        <f ca="1">32710.2704879766*(((RANDBETWEEN(3800,4995))))</f>
        <v>128616783.55872388</v>
      </c>
      <c r="B3653">
        <v>212894384.18783414</v>
      </c>
    </row>
    <row r="3654" spans="1:2" x14ac:dyDescent="0.25">
      <c r="A3654">
        <f ca="1">32335.8656909197*(((RANDBETWEEN(3800,4995))))</f>
        <v>142439488.36850134</v>
      </c>
      <c r="B3654">
        <v>256106311.82231784</v>
      </c>
    </row>
    <row r="3655" spans="1:2" x14ac:dyDescent="0.25">
      <c r="A3655">
        <f ca="1">39931.2232288588*(((RANDBETWEEN(3800,4995))))</f>
        <v>179051604.95820296</v>
      </c>
      <c r="B3655">
        <v>211537961.17423156</v>
      </c>
    </row>
    <row r="3656" spans="1:2" x14ac:dyDescent="0.25">
      <c r="A3656">
        <f ca="1">31261.800296305*(((RANDBETWEEN(3800,4995))))</f>
        <v>151275851.63381982</v>
      </c>
      <c r="B3656">
        <v>224039798.73363331</v>
      </c>
    </row>
    <row r="3657" spans="1:2" x14ac:dyDescent="0.25">
      <c r="A3657">
        <f ca="1">34431.2543946194*(((RANDBETWEEN(3800,4995))))</f>
        <v>148364275.18641508</v>
      </c>
      <c r="B3657">
        <v>244059392.03997332</v>
      </c>
    </row>
    <row r="3658" spans="1:2" x14ac:dyDescent="0.25">
      <c r="A3658">
        <f ca="1">33848.8748678806*(((RANDBETWEEN(3800,4995))))</f>
        <v>163930100.98514572</v>
      </c>
      <c r="B3658">
        <v>249529235.10616395</v>
      </c>
    </row>
    <row r="3659" spans="1:2" x14ac:dyDescent="0.25">
      <c r="A3659">
        <f ca="1">32312.3998413095*(((RANDBETWEEN(3800,4995))))</f>
        <v>125145924.58539183</v>
      </c>
      <c r="B3659">
        <v>213110425.93092695</v>
      </c>
    </row>
    <row r="3660" spans="1:2" x14ac:dyDescent="0.25">
      <c r="A3660">
        <f ca="1">28534.2200966255*(((RANDBETWEEN(3800,4995))))</f>
        <v>142528429.38264439</v>
      </c>
      <c r="B3660">
        <v>242764423.18171048</v>
      </c>
    </row>
    <row r="3661" spans="1:2" x14ac:dyDescent="0.25">
      <c r="A3661">
        <f ca="1">32944.0570928915*(((RANDBETWEEN(3800,4995))))</f>
        <v>159943397.18598816</v>
      </c>
      <c r="B3661">
        <v>251760260.84561244</v>
      </c>
    </row>
    <row r="3662" spans="1:2" x14ac:dyDescent="0.25">
      <c r="A3662">
        <f ca="1">34544.61816127*(((RANDBETWEEN(3800,4995))))</f>
        <v>141460211.37040082</v>
      </c>
      <c r="B3662">
        <v>226068327.93162289</v>
      </c>
    </row>
    <row r="3663" spans="1:2" x14ac:dyDescent="0.25">
      <c r="A3663">
        <f ca="1">30589.711661684*(((RANDBETWEEN(3800,4995))))</f>
        <v>150440201.95216194</v>
      </c>
      <c r="B3663">
        <v>259821713.63054666</v>
      </c>
    </row>
    <row r="3664" spans="1:2" x14ac:dyDescent="0.25">
      <c r="A3664">
        <f ca="1">34213.9248873747*(((RANDBETWEEN(3800,4995))))</f>
        <v>160668591.27111146</v>
      </c>
      <c r="B3664">
        <v>257074391.18277565</v>
      </c>
    </row>
    <row r="3665" spans="1:2" x14ac:dyDescent="0.25">
      <c r="A3665">
        <f ca="1">36405.3711772217*(((RANDBETWEEN(3800,4995))))</f>
        <v>179988155.10018387</v>
      </c>
      <c r="B3665">
        <v>214052500.53960177</v>
      </c>
    </row>
    <row r="3666" spans="1:2" x14ac:dyDescent="0.25">
      <c r="A3666">
        <f ca="1">31419.5337482675*(((RANDBETWEEN(3800,4995))))</f>
        <v>143995723.16830975</v>
      </c>
      <c r="B3666">
        <v>216568087.21421373</v>
      </c>
    </row>
    <row r="3667" spans="1:2" x14ac:dyDescent="0.25">
      <c r="A3667">
        <f ca="1">38429.8240245761*(((RANDBETWEEN(3800,4995))))</f>
        <v>151298217.18475628</v>
      </c>
      <c r="B3667">
        <v>232914757.8823638</v>
      </c>
    </row>
    <row r="3668" spans="1:2" x14ac:dyDescent="0.25">
      <c r="A3668">
        <f ca="1">30900.1548090921*(((RANDBETWEEN(3800,4995))))</f>
        <v>143654819.70746908</v>
      </c>
      <c r="B3668">
        <v>216708486.21406382</v>
      </c>
    </row>
    <row r="3669" spans="1:2" x14ac:dyDescent="0.25">
      <c r="A3669">
        <f ca="1">35535.4969727113*(((RANDBETWEEN(3800,4995))))</f>
        <v>140862709.99982765</v>
      </c>
      <c r="B3669">
        <v>239174211.44102013</v>
      </c>
    </row>
    <row r="3670" spans="1:2" x14ac:dyDescent="0.25">
      <c r="A3670">
        <f ca="1">33011.510452553*(((RANDBETWEEN(3800,4995))))</f>
        <v>142906828.749102</v>
      </c>
      <c r="B3670">
        <v>241612947.64408755</v>
      </c>
    </row>
    <row r="3671" spans="1:2" x14ac:dyDescent="0.25">
      <c r="A3671">
        <f ca="1">33143.6277298151*(((RANDBETWEEN(3800,4995))))</f>
        <v>129260148.14627887</v>
      </c>
      <c r="B3671">
        <v>257360851.89515448</v>
      </c>
    </row>
    <row r="3672" spans="1:2" x14ac:dyDescent="0.25">
      <c r="A3672">
        <f ca="1">38045.1368245061*(((RANDBETWEEN(3800,4995))))</f>
        <v>179382820.12754628</v>
      </c>
      <c r="B3672">
        <v>212255110.44059157</v>
      </c>
    </row>
    <row r="3673" spans="1:2" x14ac:dyDescent="0.25">
      <c r="A3673">
        <f ca="1">37099.4472253785*(((RANDBETWEEN(3800,4995))))</f>
        <v>166428120.25304785</v>
      </c>
      <c r="B3673">
        <v>207651030.23930123</v>
      </c>
    </row>
    <row r="3674" spans="1:2" x14ac:dyDescent="0.25">
      <c r="A3674">
        <f ca="1">36764.5299594263*(((RANDBETWEEN(3800,4995))))</f>
        <v>158565417.71500584</v>
      </c>
      <c r="B3674">
        <v>228495254.95063168</v>
      </c>
    </row>
    <row r="3675" spans="1:2" x14ac:dyDescent="0.25">
      <c r="A3675">
        <f ca="1">34130.8152812426*(((RANDBETWEEN(3800,4995))))</f>
        <v>134441281.39281476</v>
      </c>
      <c r="B3675">
        <v>217465542.78560174</v>
      </c>
    </row>
    <row r="3676" spans="1:2" x14ac:dyDescent="0.25">
      <c r="A3676">
        <f ca="1">32078.2277772943*(((RANDBETWEEN(3800,4995))))</f>
        <v>130077213.63692856</v>
      </c>
      <c r="B3676">
        <v>238207376.78479761</v>
      </c>
    </row>
    <row r="3677" spans="1:2" x14ac:dyDescent="0.25">
      <c r="A3677">
        <f ca="1">32210.79471864*(((RANDBETWEEN(3800,4995))))</f>
        <v>129712870.33196332</v>
      </c>
      <c r="B3677">
        <v>210676255.82836977</v>
      </c>
    </row>
    <row r="3678" spans="1:2" x14ac:dyDescent="0.25">
      <c r="A3678">
        <f ca="1">32723.2071533518*(((RANDBETWEEN(3800,4995))))</f>
        <v>163354250.10953197</v>
      </c>
      <c r="B3678">
        <v>208751749.10821044</v>
      </c>
    </row>
    <row r="3679" spans="1:2" x14ac:dyDescent="0.25">
      <c r="A3679">
        <f ca="1">31522.1829820502*(((RANDBETWEEN(3800,4995))))</f>
        <v>123188691.09385207</v>
      </c>
      <c r="B3679">
        <v>204456038.66358313</v>
      </c>
    </row>
    <row r="3680" spans="1:2" x14ac:dyDescent="0.25">
      <c r="A3680">
        <f ca="1">37032.3650965674*(((RANDBETWEEN(3800,4995))))</f>
        <v>161868467.83709612</v>
      </c>
      <c r="B3680">
        <v>267633628.77942756</v>
      </c>
    </row>
    <row r="3681" spans="1:2" x14ac:dyDescent="0.25">
      <c r="A3681">
        <f ca="1">31382.6715687997*(((RANDBETWEEN(3800,4995))))</f>
        <v>132560404.70660998</v>
      </c>
      <c r="B3681">
        <v>251055496.12625259</v>
      </c>
    </row>
    <row r="3682" spans="1:2" x14ac:dyDescent="0.25">
      <c r="A3682">
        <f ca="1">33282.4756423927*(((RANDBETWEEN(3800,4995))))</f>
        <v>153232517.8575758</v>
      </c>
      <c r="B3682">
        <v>238595945.10930032</v>
      </c>
    </row>
    <row r="3683" spans="1:2" x14ac:dyDescent="0.25">
      <c r="A3683">
        <f ca="1">30428.3730839088*(((RANDBETWEEN(3800,4995))))</f>
        <v>116236385.18053156</v>
      </c>
      <c r="B3683">
        <v>205184999.54347104</v>
      </c>
    </row>
    <row r="3684" spans="1:2" x14ac:dyDescent="0.25">
      <c r="A3684">
        <f ca="1">30896.9557778467*(((RANDBETWEEN(3800,4995))))</f>
        <v>117964577.15981856</v>
      </c>
      <c r="B3684">
        <v>231497161.94400382</v>
      </c>
    </row>
    <row r="3685" spans="1:2" x14ac:dyDescent="0.25">
      <c r="A3685">
        <f ca="1">30125.1387280018*(((RANDBETWEEN(3800,4995))))</f>
        <v>117126539.37447089</v>
      </c>
      <c r="B3685">
        <v>258007563.67442986</v>
      </c>
    </row>
    <row r="3686" spans="1:2" x14ac:dyDescent="0.25">
      <c r="A3686">
        <f ca="1">42855.1468001343*(((RANDBETWEEN(3800,4995))))</f>
        <v>195633745.14261296</v>
      </c>
      <c r="B3686">
        <v>258689489.98093349</v>
      </c>
    </row>
    <row r="3687" spans="1:2" x14ac:dyDescent="0.25">
      <c r="A3687">
        <f ca="1">28874.0700146581*(((RANDBETWEEN(3800,4995))))</f>
        <v>111858147.23678555</v>
      </c>
      <c r="B3687">
        <v>255915805.80249298</v>
      </c>
    </row>
    <row r="3688" spans="1:2" x14ac:dyDescent="0.25">
      <c r="A3688">
        <f ca="1">30863.914019606*(((RANDBETWEEN(3800,4995))))</f>
        <v>136048132.9984234</v>
      </c>
      <c r="B3688">
        <v>206583824.47979259</v>
      </c>
    </row>
    <row r="3689" spans="1:2" x14ac:dyDescent="0.25">
      <c r="A3689">
        <f ca="1">30240.3402464808*(((RANDBETWEEN(3800,4995))))</f>
        <v>133783265.25043105</v>
      </c>
      <c r="B3689">
        <v>211707815.0600858</v>
      </c>
    </row>
    <row r="3690" spans="1:2" x14ac:dyDescent="0.25">
      <c r="A3690">
        <f ca="1">30819.9190931656*(((RANDBETWEEN(3800,4995))))</f>
        <v>147627412.45626324</v>
      </c>
      <c r="B3690">
        <v>227062713.01152241</v>
      </c>
    </row>
    <row r="3691" spans="1:2" x14ac:dyDescent="0.25">
      <c r="A3691">
        <f ca="1">34377.7644034783*(((RANDBETWEEN(3800,4995))))</f>
        <v>132835681.65504026</v>
      </c>
      <c r="B3691">
        <v>250202003.0376685</v>
      </c>
    </row>
    <row r="3692" spans="1:2" x14ac:dyDescent="0.25">
      <c r="A3692">
        <f ca="1">40342.2449896259*(((RANDBETWEEN(3800,4995))))</f>
        <v>199815139.43361723</v>
      </c>
      <c r="B3692">
        <v>204149289.17618152</v>
      </c>
    </row>
    <row r="3693" spans="1:2" x14ac:dyDescent="0.25">
      <c r="A3693">
        <f ca="1">31860.5270162941*(((RANDBETWEEN(3800,4995))))</f>
        <v>128461644.92969774</v>
      </c>
      <c r="B3693">
        <v>266738135.56894848</v>
      </c>
    </row>
    <row r="3694" spans="1:2" x14ac:dyDescent="0.25">
      <c r="A3694">
        <f ca="1">41523.5401403023*(((RANDBETWEEN(3800,4995))))</f>
        <v>189015154.71865612</v>
      </c>
      <c r="B3694">
        <v>243820545.98869735</v>
      </c>
    </row>
    <row r="3695" spans="1:2" x14ac:dyDescent="0.25">
      <c r="A3695">
        <f ca="1">32073.322776692*(((RANDBETWEEN(3800,4995))))</f>
        <v>145420445.46952134</v>
      </c>
      <c r="B3695">
        <v>242416089.99652061</v>
      </c>
    </row>
    <row r="3696" spans="1:2" x14ac:dyDescent="0.25">
      <c r="A3696">
        <f ca="1">30535.6952132733*(((RANDBETWEEN(3800,4995))))</f>
        <v>124402422.29887559</v>
      </c>
      <c r="B3696">
        <v>212966183.69620609</v>
      </c>
    </row>
    <row r="3697" spans="1:2" x14ac:dyDescent="0.25">
      <c r="A3697">
        <f ca="1">30241.6237217163*(((RANDBETWEEN(3800,4995))))</f>
        <v>128405934.32240757</v>
      </c>
      <c r="B3697">
        <v>247720485.11037892</v>
      </c>
    </row>
    <row r="3698" spans="1:2" x14ac:dyDescent="0.25">
      <c r="A3698">
        <f ca="1">30637.3457967532*(((RANDBETWEEN(3800,4995))))</f>
        <v>123621690.28989914</v>
      </c>
      <c r="B3698">
        <v>260083896.95698276</v>
      </c>
    </row>
    <row r="3699" spans="1:2" x14ac:dyDescent="0.25">
      <c r="A3699">
        <f ca="1">36532.135317004*(((RANDBETWEEN(3800,4995))))</f>
        <v>170714668.33635986</v>
      </c>
      <c r="B3699">
        <v>233760444.1908868</v>
      </c>
    </row>
    <row r="3700" spans="1:2" x14ac:dyDescent="0.25">
      <c r="A3700">
        <f ca="1">35146.3369615209*(((RANDBETWEEN(3800,4995))))</f>
        <v>154468150.94588414</v>
      </c>
      <c r="B3700">
        <v>231133552.11041957</v>
      </c>
    </row>
    <row r="3701" spans="1:2" x14ac:dyDescent="0.25">
      <c r="A3701">
        <f ca="1">33667.6561939205*(((RANDBETWEEN(3800,4995))))</f>
        <v>155308898.02255511</v>
      </c>
      <c r="B3701">
        <v>205885457.63399684</v>
      </c>
    </row>
    <row r="3702" spans="1:2" x14ac:dyDescent="0.25">
      <c r="A3702">
        <f ca="1">36974.6169545783*(((RANDBETWEEN(3800,4995))))</f>
        <v>177404212.14806658</v>
      </c>
      <c r="B3702">
        <v>250009786.61814126</v>
      </c>
    </row>
    <row r="3703" spans="1:2" x14ac:dyDescent="0.25">
      <c r="A3703">
        <f ca="1">34611.6217204876*(((RANDBETWEEN(3800,4995))))</f>
        <v>160874817.75682637</v>
      </c>
      <c r="B3703">
        <v>224086992.49569118</v>
      </c>
    </row>
    <row r="3704" spans="1:2" x14ac:dyDescent="0.25">
      <c r="A3704">
        <f ca="1">40046.875966447*(((RANDBETWEEN(3800,4995))))</f>
        <v>194988239.08063066</v>
      </c>
      <c r="B3704">
        <v>227024160.90958256</v>
      </c>
    </row>
    <row r="3705" spans="1:2" x14ac:dyDescent="0.25">
      <c r="A3705">
        <f ca="1">28771.1947295661*(((RANDBETWEEN(3800,4995))))</f>
        <v>138907328.15434512</v>
      </c>
      <c r="B3705">
        <v>240523260.54054847</v>
      </c>
    </row>
    <row r="3706" spans="1:2" x14ac:dyDescent="0.25">
      <c r="A3706">
        <f ca="1">40060.0319753617*(((RANDBETWEEN(3800,4995))))</f>
        <v>154591663.39292088</v>
      </c>
      <c r="B3706">
        <v>205788655.68481502</v>
      </c>
    </row>
    <row r="3707" spans="1:2" x14ac:dyDescent="0.25">
      <c r="A3707">
        <f ca="1">31769.3166243812*(((RANDBETWEEN(3800,4995))))</f>
        <v>129714119.77734847</v>
      </c>
      <c r="B3707">
        <v>265154182.58186862</v>
      </c>
    </row>
    <row r="3708" spans="1:2" x14ac:dyDescent="0.25">
      <c r="A3708">
        <f ca="1">32650.5153571906*(((RANDBETWEEN(3800,4995))))</f>
        <v>138340233.56841666</v>
      </c>
      <c r="B3708">
        <v>211103763.63246316</v>
      </c>
    </row>
    <row r="3709" spans="1:2" x14ac:dyDescent="0.25">
      <c r="A3709">
        <f ca="1">31692.0088602758*(((RANDBETWEEN(3800,4995))))</f>
        <v>124296058.75000167</v>
      </c>
      <c r="B3709">
        <v>239276288.77149549</v>
      </c>
    </row>
    <row r="3710" spans="1:2" x14ac:dyDescent="0.25">
      <c r="A3710">
        <f ca="1">30157.6699750313*(((RANDBETWEEN(3800,4995))))</f>
        <v>142223571.60224783</v>
      </c>
      <c r="B3710">
        <v>262853115.45271438</v>
      </c>
    </row>
    <row r="3711" spans="1:2" x14ac:dyDescent="0.25">
      <c r="A3711">
        <f ca="1">35978.3613884407*(((RANDBETWEEN(3800,4995))))</f>
        <v>143841488.83098608</v>
      </c>
      <c r="B3711">
        <v>226574765.43163615</v>
      </c>
    </row>
    <row r="3712" spans="1:2" x14ac:dyDescent="0.25">
      <c r="A3712">
        <f ca="1">37186.8656539159*(((RANDBETWEEN(3800,4995))))</f>
        <v>143504114.55846161</v>
      </c>
      <c r="B3712">
        <v>229126040.4802303</v>
      </c>
    </row>
    <row r="3713" spans="1:2" x14ac:dyDescent="0.25">
      <c r="A3713">
        <f ca="1">30377.9728549224*(((RANDBETWEEN(3800,4995))))</f>
        <v>150948147.11610937</v>
      </c>
      <c r="B3713">
        <v>238063442.60063809</v>
      </c>
    </row>
    <row r="3714" spans="1:2" x14ac:dyDescent="0.25">
      <c r="A3714">
        <f ca="1">34972.8783912651*(((RANDBETWEEN(3800,4995))))</f>
        <v>139262001.75401765</v>
      </c>
      <c r="B3714">
        <v>249733906.00868803</v>
      </c>
    </row>
    <row r="3715" spans="1:2" x14ac:dyDescent="0.25">
      <c r="A3715">
        <f ca="1">31042.0557552341*(((RANDBETWEEN(3800,4995))))</f>
        <v>140279049.95790297</v>
      </c>
      <c r="B3715">
        <v>241733140.84395212</v>
      </c>
    </row>
    <row r="3716" spans="1:2" x14ac:dyDescent="0.25">
      <c r="A3716">
        <f ca="1">38875.8935906995*(((RANDBETWEEN(3800,4995))))</f>
        <v>152354626.98195153</v>
      </c>
      <c r="B3716">
        <v>206168003.35502204</v>
      </c>
    </row>
    <row r="3717" spans="1:2" x14ac:dyDescent="0.25">
      <c r="A3717">
        <f ca="1">38170.4697516378*(((RANDBETWEEN(3800,4995))))</f>
        <v>181424242.72953457</v>
      </c>
      <c r="B3717">
        <v>249918016.50107971</v>
      </c>
    </row>
    <row r="3718" spans="1:2" x14ac:dyDescent="0.25">
      <c r="A3718">
        <f ca="1">29250.8934404313*(((RANDBETWEEN(3800,4995))))</f>
        <v>126627117.7036269</v>
      </c>
      <c r="B3718">
        <v>207640247.40122876</v>
      </c>
    </row>
    <row r="3719" spans="1:2" x14ac:dyDescent="0.25">
      <c r="A3719">
        <f ca="1">31649.4701265691*(((RANDBETWEEN(3800,4995))))</f>
        <v>125585097.46222623</v>
      </c>
      <c r="B3719">
        <v>256540694.17514294</v>
      </c>
    </row>
    <row r="3720" spans="1:2" x14ac:dyDescent="0.25">
      <c r="A3720">
        <f ca="1">39515.0747637454*(((RANDBETWEEN(3800,4995))))</f>
        <v>161814231.15753746</v>
      </c>
      <c r="B3720">
        <v>214150325.37721556</v>
      </c>
    </row>
    <row r="3721" spans="1:2" x14ac:dyDescent="0.25">
      <c r="A3721">
        <f ca="1">31528.3573423712*(((RANDBETWEEN(3800,4995))))</f>
        <v>127374563.66317949</v>
      </c>
      <c r="B3721">
        <v>224113716.81058401</v>
      </c>
    </row>
    <row r="3722" spans="1:2" x14ac:dyDescent="0.25">
      <c r="A3722">
        <f ca="1">39948.3553706177*(((RANDBETWEEN(3800,4995))))</f>
        <v>158674867.53209364</v>
      </c>
      <c r="B3722">
        <v>214145173.4111385</v>
      </c>
    </row>
    <row r="3723" spans="1:2" x14ac:dyDescent="0.25">
      <c r="A3723">
        <f ca="1">32574.442076975*(((RANDBETWEEN(3800,4995))))</f>
        <v>160917743.86025649</v>
      </c>
      <c r="B3723">
        <v>206979648.17628658</v>
      </c>
    </row>
    <row r="3724" spans="1:2" x14ac:dyDescent="0.25">
      <c r="A3724">
        <f ca="1">38890.4347982139*(((RANDBETWEEN(3800,4995))))</f>
        <v>168162240.0674769</v>
      </c>
      <c r="B3724">
        <v>250732355.88276762</v>
      </c>
    </row>
    <row r="3725" spans="1:2" x14ac:dyDescent="0.25">
      <c r="A3725">
        <f ca="1">41455.2407878826*(((RANDBETWEEN(3800,4995))))</f>
        <v>204249971.36189741</v>
      </c>
      <c r="B3725">
        <v>225175684.12257522</v>
      </c>
    </row>
    <row r="3726" spans="1:2" x14ac:dyDescent="0.25">
      <c r="A3726">
        <f ca="1">30890.8488009571*(((RANDBETWEEN(3800,4995))))</f>
        <v>152322775.43751949</v>
      </c>
      <c r="B3726">
        <v>253871757.6806016</v>
      </c>
    </row>
    <row r="3727" spans="1:2" x14ac:dyDescent="0.25">
      <c r="A3727">
        <f ca="1">31541.9531348563*(((RANDBETWEEN(3800,4995))))</f>
        <v>120427177.06888142</v>
      </c>
      <c r="B3727">
        <v>222097166.22503823</v>
      </c>
    </row>
    <row r="3728" spans="1:2" x14ac:dyDescent="0.25">
      <c r="A3728">
        <f ca="1">36891.879110944*(((RANDBETWEEN(3800,4995))))</f>
        <v>159668052.79216585</v>
      </c>
      <c r="B3728">
        <v>250738832.22221023</v>
      </c>
    </row>
    <row r="3729" spans="1:2" x14ac:dyDescent="0.25">
      <c r="A3729">
        <f ca="1">31093.1568539925*(((RANDBETWEEN(3800,4995))))</f>
        <v>151579139.66321319</v>
      </c>
      <c r="B3729">
        <v>236815642.72826013</v>
      </c>
    </row>
    <row r="3730" spans="1:2" x14ac:dyDescent="0.25">
      <c r="A3730">
        <f ca="1">34229.4497262737*(((RANDBETWEEN(3800,4995))))</f>
        <v>141812610.21595186</v>
      </c>
      <c r="B3730">
        <v>241251869.67406836</v>
      </c>
    </row>
    <row r="3731" spans="1:2" x14ac:dyDescent="0.25">
      <c r="A3731">
        <f ca="1">38737.3707124046*(((RANDBETWEEN(3800,4995))))</f>
        <v>180826046.48550484</v>
      </c>
      <c r="B3731">
        <v>208875684.38758826</v>
      </c>
    </row>
    <row r="3732" spans="1:2" x14ac:dyDescent="0.25">
      <c r="A3732">
        <f ca="1">30822.5261097738*(((RANDBETWEEN(3800,4995))))</f>
        <v>145235743.02925429</v>
      </c>
      <c r="B3732">
        <v>211473037.32304838</v>
      </c>
    </row>
    <row r="3733" spans="1:2" x14ac:dyDescent="0.25">
      <c r="A3733">
        <f ca="1">30869.6253349005*(((RANDBETWEEN(3800,4995))))</f>
        <v>117458924.39929621</v>
      </c>
      <c r="B3733">
        <v>249397488.32139742</v>
      </c>
    </row>
    <row r="3734" spans="1:2" x14ac:dyDescent="0.25">
      <c r="A3734">
        <f ca="1">32972.2916438121*(((RANDBETWEEN(3800,4995))))</f>
        <v>127668713.24484038</v>
      </c>
      <c r="B3734">
        <v>212467620.81468797</v>
      </c>
    </row>
    <row r="3735" spans="1:2" x14ac:dyDescent="0.25">
      <c r="A3735">
        <f ca="1">34364.5243570593*(((RANDBETWEEN(3800,4995))))</f>
        <v>142062943.69208294</v>
      </c>
      <c r="B3735">
        <v>250024710.36194369</v>
      </c>
    </row>
    <row r="3736" spans="1:2" x14ac:dyDescent="0.25">
      <c r="A3736">
        <f ca="1">41896.1720046142*(((RANDBETWEEN(3800,4995))))</f>
        <v>160755611.98170486</v>
      </c>
      <c r="B3736">
        <v>233334536.64312032</v>
      </c>
    </row>
    <row r="3737" spans="1:2" x14ac:dyDescent="0.25">
      <c r="A3737">
        <f ca="1">38279.4849366655*(((RANDBETWEEN(3800,4995))))</f>
        <v>161922221.28209502</v>
      </c>
      <c r="B3737">
        <v>229618205.40914515</v>
      </c>
    </row>
    <row r="3738" spans="1:2" x14ac:dyDescent="0.25">
      <c r="A3738">
        <f ca="1">33243.9358166657*(((RANDBETWEEN(3800,4995))))</f>
        <v>164225042.93432835</v>
      </c>
      <c r="B3738">
        <v>206323377.57244408</v>
      </c>
    </row>
    <row r="3739" spans="1:2" x14ac:dyDescent="0.25">
      <c r="A3739">
        <f ca="1">31299.406587713*(((RANDBETWEEN(3800,4995))))</f>
        <v>121911188.65914223</v>
      </c>
      <c r="B3739">
        <v>211820833.95073172</v>
      </c>
    </row>
    <row r="3740" spans="1:2" x14ac:dyDescent="0.25">
      <c r="A3740">
        <f ca="1">36386.5214551989*(((RANDBETWEEN(3800,4995))))</f>
        <v>174509756.8991338</v>
      </c>
      <c r="B3740">
        <v>254672153.40168992</v>
      </c>
    </row>
    <row r="3741" spans="1:2" x14ac:dyDescent="0.25">
      <c r="A3741">
        <f ca="1">30808.9941274087*(((RANDBETWEEN(3800,4995))))</f>
        <v>131924112.85356405</v>
      </c>
      <c r="B3741">
        <v>205818571.14142653</v>
      </c>
    </row>
    <row r="3742" spans="1:2" x14ac:dyDescent="0.25">
      <c r="A3742">
        <f ca="1">31596.3852531826*(((RANDBETWEEN(3800,4995))))</f>
        <v>127807378.34912369</v>
      </c>
      <c r="B3742">
        <v>237793318.5244807</v>
      </c>
    </row>
    <row r="3743" spans="1:2" x14ac:dyDescent="0.25">
      <c r="A3743">
        <f ca="1">32132.6642801517*(((RANDBETWEEN(3800,4995))))</f>
        <v>149963144.1954678</v>
      </c>
      <c r="B3743">
        <v>264873968.11443466</v>
      </c>
    </row>
    <row r="3744" spans="1:2" x14ac:dyDescent="0.25">
      <c r="A3744">
        <f ca="1">34735.3605230999*(((RANDBETWEEN(3800,4995))))</f>
        <v>144707511.93923408</v>
      </c>
      <c r="B3744">
        <v>235985871.9868046</v>
      </c>
    </row>
    <row r="3745" spans="1:2" x14ac:dyDescent="0.25">
      <c r="A3745">
        <f ca="1">39418.1368605708*(((RANDBETWEEN(3800,4995))))</f>
        <v>152942371.01901489</v>
      </c>
      <c r="B3745">
        <v>250767665.40519893</v>
      </c>
    </row>
    <row r="3746" spans="1:2" x14ac:dyDescent="0.25">
      <c r="A3746">
        <f ca="1">29020.5447256249*(((RANDBETWEEN(3800,4995))))</f>
        <v>111148686.29914354</v>
      </c>
      <c r="B3746">
        <v>240869242.95230097</v>
      </c>
    </row>
    <row r="3747" spans="1:2" x14ac:dyDescent="0.25">
      <c r="A3747">
        <f ca="1">31463.7375670817*(((RANDBETWEEN(3800,4995))))</f>
        <v>141020471.7756604</v>
      </c>
      <c r="B3747">
        <v>254970106.30097729</v>
      </c>
    </row>
    <row r="3748" spans="1:2" x14ac:dyDescent="0.25">
      <c r="A3748">
        <f ca="1">29936.0322130586*(((RANDBETWEEN(3800,4995))))</f>
        <v>138543957.08203498</v>
      </c>
      <c r="B3748">
        <v>235025724.98476812</v>
      </c>
    </row>
    <row r="3749" spans="1:2" x14ac:dyDescent="0.25">
      <c r="A3749">
        <f ca="1">37643.4286482275*(((RANDBETWEEN(3800,4995))))</f>
        <v>186146754.66548511</v>
      </c>
      <c r="B3749">
        <v>247685542.88093445</v>
      </c>
    </row>
    <row r="3750" spans="1:2" x14ac:dyDescent="0.25">
      <c r="A3750">
        <f ca="1">33260.6852858583*(((RANDBETWEEN(3800,4995))))</f>
        <v>146014408.4049181</v>
      </c>
      <c r="B3750">
        <v>212869678.72783849</v>
      </c>
    </row>
    <row r="3751" spans="1:2" x14ac:dyDescent="0.25">
      <c r="A3751">
        <f ca="1">28595.9376303794*(((RANDBETWEEN(3800,4995))))</f>
        <v>136831561.56136546</v>
      </c>
      <c r="B3751">
        <v>234909699.97702721</v>
      </c>
    </row>
    <row r="3752" spans="1:2" x14ac:dyDescent="0.25">
      <c r="A3752">
        <f ca="1">32117.835196725*(((RANDBETWEEN(3800,4995))))</f>
        <v>128856754.80926089</v>
      </c>
      <c r="B3752">
        <v>207299667.51330879</v>
      </c>
    </row>
    <row r="3753" spans="1:2" x14ac:dyDescent="0.25">
      <c r="A3753">
        <f ca="1">29138.2950281083*(((RANDBETWEEN(3800,4995))))</f>
        <v>119845807.45060936</v>
      </c>
      <c r="B3753">
        <v>207032839.49003142</v>
      </c>
    </row>
    <row r="3754" spans="1:2" x14ac:dyDescent="0.25">
      <c r="A3754">
        <f ca="1">42589.1299397676*(((RANDBETWEEN(3800,4995))))</f>
        <v>167204924.14352772</v>
      </c>
      <c r="B3754">
        <v>205268987.90423268</v>
      </c>
    </row>
    <row r="3755" spans="1:2" x14ac:dyDescent="0.25">
      <c r="A3755">
        <f ca="1">31470.8112883641*(((RANDBETWEEN(3800,4995))))</f>
        <v>124655883.51321033</v>
      </c>
      <c r="B3755">
        <v>204416993.17502904</v>
      </c>
    </row>
    <row r="3756" spans="1:2" x14ac:dyDescent="0.25">
      <c r="A3756">
        <f ca="1">36879.3753978711*(((RANDBETWEEN(3800,4995))))</f>
        <v>143460770.29771847</v>
      </c>
      <c r="B3756">
        <v>236441964.04722464</v>
      </c>
    </row>
    <row r="3757" spans="1:2" x14ac:dyDescent="0.25">
      <c r="A3757">
        <f ca="1">33220.9269846597*(((RANDBETWEEN(3800,4995))))</f>
        <v>164310704.86612672</v>
      </c>
      <c r="B3757">
        <v>206539449.4319548</v>
      </c>
    </row>
    <row r="3758" spans="1:2" x14ac:dyDescent="0.25">
      <c r="A3758">
        <f ca="1">31446.4693813022*(((RANDBETWEEN(3800,4995))))</f>
        <v>145534260.29666677</v>
      </c>
      <c r="B3758">
        <v>217537694.34050959</v>
      </c>
    </row>
    <row r="3759" spans="1:2" x14ac:dyDescent="0.25">
      <c r="A3759">
        <f ca="1">30502.4473214227*(((RANDBETWEEN(3800,4995))))</f>
        <v>138206588.81336609</v>
      </c>
      <c r="B3759">
        <v>229533038.06123996</v>
      </c>
    </row>
    <row r="3760" spans="1:2" x14ac:dyDescent="0.25">
      <c r="A3760">
        <f ca="1">31260.1070275495*(((RANDBETWEEN(3800,4995))))</f>
        <v>120757793.44742364</v>
      </c>
      <c r="B3760">
        <v>249401328.2393513</v>
      </c>
    </row>
    <row r="3761" spans="1:2" x14ac:dyDescent="0.25">
      <c r="A3761">
        <f ca="1">34953.4030375436*(((RANDBETWEEN(3800,4995))))</f>
        <v>139883518.95624933</v>
      </c>
      <c r="B3761">
        <v>212185735.95135748</v>
      </c>
    </row>
    <row r="3762" spans="1:2" x14ac:dyDescent="0.25">
      <c r="A3762">
        <f ca="1">36858.7301768804*(((RANDBETWEEN(3800,4995))))</f>
        <v>148614400.07318169</v>
      </c>
      <c r="B3762">
        <v>267892766.75410205</v>
      </c>
    </row>
    <row r="3763" spans="1:2" x14ac:dyDescent="0.25">
      <c r="A3763">
        <f ca="1">35379.9128456285*(((RANDBETWEEN(3800,4995))))</f>
        <v>139786035.65307805</v>
      </c>
      <c r="B3763">
        <v>215710176.34959364</v>
      </c>
    </row>
    <row r="3764" spans="1:2" x14ac:dyDescent="0.25">
      <c r="A3764">
        <f ca="1">36670.2860198875*(((RANDBETWEEN(3800,4995))))</f>
        <v>145727716.64303279</v>
      </c>
      <c r="B3764">
        <v>261120951.73461518</v>
      </c>
    </row>
    <row r="3765" spans="1:2" x14ac:dyDescent="0.25">
      <c r="A3765">
        <f ca="1">36978.9121800564*(((RANDBETWEEN(3800,4995))))</f>
        <v>178534188.00531253</v>
      </c>
      <c r="B3765">
        <v>207614193.45371962</v>
      </c>
    </row>
    <row r="3766" spans="1:2" x14ac:dyDescent="0.25">
      <c r="A3766">
        <f ca="1">40610.1294332718*(((RANDBETWEEN(3800,4995))))</f>
        <v>192410793.25484186</v>
      </c>
      <c r="B3766">
        <v>244438096.7355428</v>
      </c>
    </row>
    <row r="3767" spans="1:2" x14ac:dyDescent="0.25">
      <c r="A3767">
        <f ca="1">41993.1376462976*(((RANDBETWEEN(3800,4995))))</f>
        <v>203582731.30925101</v>
      </c>
      <c r="B3767">
        <v>262276544.22660953</v>
      </c>
    </row>
    <row r="3768" spans="1:2" x14ac:dyDescent="0.25">
      <c r="A3768">
        <f ca="1">30618.1532247037*(((RANDBETWEEN(3800,4995))))</f>
        <v>142925539.25291666</v>
      </c>
      <c r="B3768">
        <v>239330571.59450251</v>
      </c>
    </row>
    <row r="3769" spans="1:2" x14ac:dyDescent="0.25">
      <c r="A3769">
        <f ca="1">32491.4734504544*(((RANDBETWEEN(3800,4995))))</f>
        <v>132532720.20440347</v>
      </c>
      <c r="B3769">
        <v>224359066.60497871</v>
      </c>
    </row>
    <row r="3770" spans="1:2" x14ac:dyDescent="0.25">
      <c r="A3770">
        <f ca="1">32169.1110719071*(((RANDBETWEEN(3800,4995))))</f>
        <v>145597396.71145159</v>
      </c>
      <c r="B3770">
        <v>266050156.33047691</v>
      </c>
    </row>
    <row r="3771" spans="1:2" x14ac:dyDescent="0.25">
      <c r="A3771">
        <f ca="1">39644.284279919*(((RANDBETWEEN(3800,4995))))</f>
        <v>192750510.1689662</v>
      </c>
      <c r="B3771">
        <v>210815247.38219151</v>
      </c>
    </row>
    <row r="3772" spans="1:2" x14ac:dyDescent="0.25">
      <c r="A3772">
        <f ca="1">34781.3737852618*(((RANDBETWEEN(3800,4995))))</f>
        <v>136586454.85472313</v>
      </c>
      <c r="B3772">
        <v>262987464.86652538</v>
      </c>
    </row>
    <row r="3773" spans="1:2" x14ac:dyDescent="0.25">
      <c r="A3773">
        <f ca="1">39096.2721163215*(((RANDBETWEEN(3800,4995))))</f>
        <v>153257386.69598046</v>
      </c>
      <c r="B3773">
        <v>216792429.04037172</v>
      </c>
    </row>
    <row r="3774" spans="1:2" x14ac:dyDescent="0.25">
      <c r="A3774">
        <f ca="1">38811.3007241663*(((RANDBETWEEN(3800,4995))))</f>
        <v>155633315.903907</v>
      </c>
      <c r="B3774">
        <v>250617441.14986619</v>
      </c>
    </row>
    <row r="3775" spans="1:2" x14ac:dyDescent="0.25">
      <c r="A3775">
        <f ca="1">39787.808553256*(((RANDBETWEEN(3800,4995))))</f>
        <v>182466890.02523214</v>
      </c>
      <c r="B3775">
        <v>217150052.98725677</v>
      </c>
    </row>
    <row r="3776" spans="1:2" x14ac:dyDescent="0.25">
      <c r="A3776">
        <f ca="1">30344.6397069459*(((RANDBETWEEN(3800,4995))))</f>
        <v>139433619.4534165</v>
      </c>
      <c r="B3776">
        <v>254997223.48891711</v>
      </c>
    </row>
    <row r="3777" spans="1:2" x14ac:dyDescent="0.25">
      <c r="A3777">
        <f ca="1">37502.4220965317*(((RANDBETWEEN(3800,4995))))</f>
        <v>179074065.51093873</v>
      </c>
      <c r="B3777">
        <v>218694008.59596175</v>
      </c>
    </row>
    <row r="3778" spans="1:2" x14ac:dyDescent="0.25">
      <c r="A3778">
        <f ca="1">33496.1945460412*(((RANDBETWEEN(3800,4995))))</f>
        <v>146445362.55529192</v>
      </c>
      <c r="B3778">
        <v>222678592.07198662</v>
      </c>
    </row>
    <row r="3779" spans="1:2" x14ac:dyDescent="0.25">
      <c r="A3779">
        <f ca="1">34049.3840277967*(((RANDBETWEEN(3800,4995))))</f>
        <v>138887437.4493829</v>
      </c>
      <c r="B3779">
        <v>246572260.51568154</v>
      </c>
    </row>
    <row r="3780" spans="1:2" x14ac:dyDescent="0.25">
      <c r="A3780">
        <f ca="1">37238.005335899*(((RANDBETWEEN(3800,4995))))</f>
        <v>178891377.63365883</v>
      </c>
      <c r="B3780">
        <v>213328775.32058051</v>
      </c>
    </row>
    <row r="3781" spans="1:2" x14ac:dyDescent="0.25">
      <c r="A3781">
        <f ca="1">38459.9585484632*(((RANDBETWEEN(3800,4995))))</f>
        <v>187146158.29682216</v>
      </c>
      <c r="B3781">
        <v>236303638.41811273</v>
      </c>
    </row>
    <row r="3782" spans="1:2" x14ac:dyDescent="0.25">
      <c r="A3782">
        <f ca="1">32201.750859701*(((RANDBETWEEN(3800,4995))))</f>
        <v>148256860.95806333</v>
      </c>
      <c r="B3782">
        <v>265097798.31220251</v>
      </c>
    </row>
    <row r="3783" spans="1:2" x14ac:dyDescent="0.25">
      <c r="A3783">
        <f ca="1">32687.5507850076*(((RANDBETWEEN(3800,4995))))</f>
        <v>154089114.4005259</v>
      </c>
      <c r="B3783">
        <v>207403937.33168903</v>
      </c>
    </row>
    <row r="3784" spans="1:2" x14ac:dyDescent="0.25">
      <c r="A3784">
        <f ca="1">36394.6655996545*(((RANDBETWEEN(3800,4995))))</f>
        <v>178042704.11350974</v>
      </c>
      <c r="B3784">
        <v>264998985.84378287</v>
      </c>
    </row>
    <row r="3785" spans="1:2" x14ac:dyDescent="0.25">
      <c r="A3785">
        <f ca="1">32262.8969401807*(((RANDBETWEEN(3800,4995))))</f>
        <v>143634417.17768469</v>
      </c>
      <c r="B3785">
        <v>247743635.87450394</v>
      </c>
    </row>
    <row r="3786" spans="1:2" x14ac:dyDescent="0.25">
      <c r="A3786">
        <f ca="1">34510.856016804*(((RANDBETWEEN(3800,4995))))</f>
        <v>142495324.49338391</v>
      </c>
      <c r="B3786">
        <v>239438235.53444046</v>
      </c>
    </row>
    <row r="3787" spans="1:2" x14ac:dyDescent="0.25">
      <c r="A3787">
        <f ca="1">33009.9389439819*(((RANDBETWEEN(3800,4995))))</f>
        <v>140094180.878259</v>
      </c>
      <c r="B3787">
        <v>225143226.77566192</v>
      </c>
    </row>
    <row r="3788" spans="1:2" x14ac:dyDescent="0.25">
      <c r="A3788">
        <f ca="1">32939.6271631413*(((RANDBETWEEN(3800,4995))))</f>
        <v>162359422.28712371</v>
      </c>
      <c r="B3788">
        <v>239150245.79722169</v>
      </c>
    </row>
    <row r="3789" spans="1:2" x14ac:dyDescent="0.25">
      <c r="A3789">
        <f ca="1">37168.588652094*(((RANDBETWEEN(3800,4995))))</f>
        <v>182943793.34560689</v>
      </c>
      <c r="B3789">
        <v>262160106.86078972</v>
      </c>
    </row>
    <row r="3790" spans="1:2" x14ac:dyDescent="0.25">
      <c r="A3790">
        <f ca="1">36952.0498735514*(((RANDBETWEEN(3800,4995))))</f>
        <v>156935355.81297281</v>
      </c>
      <c r="B3790">
        <v>214949019.41769853</v>
      </c>
    </row>
    <row r="3791" spans="1:2" x14ac:dyDescent="0.25">
      <c r="A3791">
        <f ca="1">29754.5086088594*(((RANDBETWEEN(3800,4995))))</f>
        <v>133300198.56769021</v>
      </c>
      <c r="B3791">
        <v>263996806.30215263</v>
      </c>
    </row>
    <row r="3792" spans="1:2" x14ac:dyDescent="0.25">
      <c r="A3792">
        <f ca="1">31747.6255584499*(((RANDBETWEEN(3800,4995))))</f>
        <v>150134521.2659094</v>
      </c>
      <c r="B3792">
        <v>204596808.47228482</v>
      </c>
    </row>
    <row r="3793" spans="1:2" x14ac:dyDescent="0.25">
      <c r="A3793">
        <f ca="1">40296.0948607708*(((RANDBETWEEN(3800,4995))))</f>
        <v>187417137.19744492</v>
      </c>
      <c r="B3793">
        <v>233295956.23823938</v>
      </c>
    </row>
    <row r="3794" spans="1:2" x14ac:dyDescent="0.25">
      <c r="A3794">
        <f ca="1">32358.544577978*(((RANDBETWEEN(3800,4995))))</f>
        <v>145451657.87801093</v>
      </c>
      <c r="B3794">
        <v>267553482.60529441</v>
      </c>
    </row>
    <row r="3795" spans="1:2" x14ac:dyDescent="0.25">
      <c r="A3795">
        <f ca="1">38841.9387727702*(((RANDBETWEEN(3800,4995))))</f>
        <v>174633356.72237495</v>
      </c>
      <c r="B3795">
        <v>256304557.61384818</v>
      </c>
    </row>
    <row r="3796" spans="1:2" x14ac:dyDescent="0.25">
      <c r="A3796">
        <f ca="1">31175.1544736319*(((RANDBETWEEN(3800,4995))))</f>
        <v>118995564.62585296</v>
      </c>
      <c r="B3796">
        <v>266200618.31900689</v>
      </c>
    </row>
    <row r="3797" spans="1:2" x14ac:dyDescent="0.25">
      <c r="A3797">
        <f ca="1">34245.126586965*(((RANDBETWEEN(3800,4995))))</f>
        <v>155335894.1984731</v>
      </c>
      <c r="B3797">
        <v>205528334.20573795</v>
      </c>
    </row>
    <row r="3798" spans="1:2" x14ac:dyDescent="0.25">
      <c r="A3798">
        <f ca="1">30792.3146773763*(((RANDBETWEEN(3800,4995))))</f>
        <v>147033302.58447194</v>
      </c>
      <c r="B3798">
        <v>248716814.5694842</v>
      </c>
    </row>
    <row r="3799" spans="1:2" x14ac:dyDescent="0.25">
      <c r="A3799">
        <f ca="1">31981.7668848636*(((RANDBETWEEN(3800,4995))))</f>
        <v>126647796.86406006</v>
      </c>
      <c r="B3799">
        <v>216443846.44410688</v>
      </c>
    </row>
    <row r="3800" spans="1:2" x14ac:dyDescent="0.25">
      <c r="A3800">
        <f ca="1">36905.3859635548*(((RANDBETWEEN(3800,4995))))</f>
        <v>157032417.2749258</v>
      </c>
      <c r="B3800">
        <v>241179820.2852748</v>
      </c>
    </row>
    <row r="3801" spans="1:2" x14ac:dyDescent="0.25">
      <c r="A3801">
        <f ca="1">29742.8912801582*(((RANDBETWEEN(3800,4995))))</f>
        <v>143777136.44828483</v>
      </c>
      <c r="B3801">
        <v>243052892.12219459</v>
      </c>
    </row>
    <row r="3802" spans="1:2" x14ac:dyDescent="0.25">
      <c r="A3802">
        <f ca="1">39606.7378788303*(((RANDBETWEEN(3800,4995))))</f>
        <v>154307850.77592289</v>
      </c>
      <c r="B3802">
        <v>263993682.30190647</v>
      </c>
    </row>
    <row r="3803" spans="1:2" x14ac:dyDescent="0.25">
      <c r="A3803">
        <f ca="1">31148.6715152357*(((RANDBETWEEN(3800,4995))))</f>
        <v>132817935.34096503</v>
      </c>
      <c r="B3803">
        <v>246634349.21155089</v>
      </c>
    </row>
    <row r="3804" spans="1:2" x14ac:dyDescent="0.25">
      <c r="A3804">
        <f ca="1">32316.8474097269*(((RANDBETWEEN(3800,4995))))</f>
        <v>156930611.02163383</v>
      </c>
      <c r="B3804">
        <v>249342042.47536555</v>
      </c>
    </row>
    <row r="3805" spans="1:2" x14ac:dyDescent="0.25">
      <c r="A3805">
        <f ca="1">40093.3396127589*(((RANDBETWEEN(3800,4995))))</f>
        <v>153357024.01880282</v>
      </c>
      <c r="B3805">
        <v>265470742.61707383</v>
      </c>
    </row>
    <row r="3806" spans="1:2" x14ac:dyDescent="0.25">
      <c r="A3806">
        <f ca="1">33709.2268096601*(((RANDBETWEEN(3800,4995))))</f>
        <v>154354549.56143358</v>
      </c>
      <c r="B3806">
        <v>206535542.8337453</v>
      </c>
    </row>
    <row r="3807" spans="1:2" x14ac:dyDescent="0.25">
      <c r="A3807">
        <f ca="1">35319.123900947*(((RANDBETWEEN(3800,4995))))</f>
        <v>153461593.3496145</v>
      </c>
      <c r="B3807">
        <v>227575406.91656715</v>
      </c>
    </row>
    <row r="3808" spans="1:2" x14ac:dyDescent="0.25">
      <c r="A3808">
        <f ca="1">40623.4720782708*(((RANDBETWEEN(3800,4995))))</f>
        <v>175127788.12942562</v>
      </c>
      <c r="B3808">
        <v>256252873.61433676</v>
      </c>
    </row>
    <row r="3809" spans="1:2" x14ac:dyDescent="0.25">
      <c r="A3809">
        <f ca="1">37173.8845624634*(((RANDBETWEEN(3800,4995))))</f>
        <v>152301405.05241275</v>
      </c>
      <c r="B3809">
        <v>247154090.40472236</v>
      </c>
    </row>
    <row r="3810" spans="1:2" x14ac:dyDescent="0.25">
      <c r="A3810">
        <f ca="1">28506.272006751*(((RANDBETWEEN(3800,4995))))</f>
        <v>122605475.90103607</v>
      </c>
      <c r="B3810">
        <v>206188621.22823742</v>
      </c>
    </row>
    <row r="3811" spans="1:2" x14ac:dyDescent="0.25">
      <c r="A3811">
        <f ca="1">38149.6950823181*(((RANDBETWEEN(3800,4995))))</f>
        <v>165340778.48676664</v>
      </c>
      <c r="B3811">
        <v>211640229.97303975</v>
      </c>
    </row>
    <row r="3812" spans="1:2" x14ac:dyDescent="0.25">
      <c r="A3812">
        <f ca="1">40687.5957704719*(((RANDBETWEEN(3800,4995))))</f>
        <v>178618545.43237144</v>
      </c>
      <c r="B3812">
        <v>244883926.97509354</v>
      </c>
    </row>
    <row r="3813" spans="1:2" x14ac:dyDescent="0.25">
      <c r="A3813">
        <f ca="1">36314.0142690783*(((RANDBETWEEN(3800,4995))))</f>
        <v>162505213.85412553</v>
      </c>
      <c r="B3813">
        <v>254956888.80978879</v>
      </c>
    </row>
    <row r="3814" spans="1:2" x14ac:dyDescent="0.25">
      <c r="A3814">
        <f ca="1">34606.3644475568*(((RANDBETWEEN(3800,4995))))</f>
        <v>166283581.17051032</v>
      </c>
      <c r="B3814">
        <v>236791496.08505538</v>
      </c>
    </row>
    <row r="3815" spans="1:2" x14ac:dyDescent="0.25">
      <c r="A3815">
        <f ca="1">39211.7507953586*(((RANDBETWEEN(3800,4995))))</f>
        <v>168100775.6597023</v>
      </c>
      <c r="B3815">
        <v>214951946.58458027</v>
      </c>
    </row>
    <row r="3816" spans="1:2" x14ac:dyDescent="0.25">
      <c r="A3816">
        <f ca="1">35363.6573272188*(((RANDBETWEEN(3800,4995))))</f>
        <v>161364368.38409936</v>
      </c>
      <c r="B3816">
        <v>223824105.4666962</v>
      </c>
    </row>
    <row r="3817" spans="1:2" x14ac:dyDescent="0.25">
      <c r="A3817">
        <f ca="1">37057.957006921*(((RANDBETWEEN(3800,4995))))</f>
        <v>182325148.47405124</v>
      </c>
      <c r="B3817">
        <v>214730850.22667235</v>
      </c>
    </row>
    <row r="3818" spans="1:2" x14ac:dyDescent="0.25">
      <c r="A3818">
        <f ca="1">32853.3157943172*(((RANDBETWEEN(3800,4995))))</f>
        <v>152340825.3382487</v>
      </c>
      <c r="B3818">
        <v>221645981.81435159</v>
      </c>
    </row>
    <row r="3819" spans="1:2" x14ac:dyDescent="0.25">
      <c r="A3819">
        <f ca="1">31919.9568197527*(((RANDBETWEEN(3800,4995))))</f>
        <v>137734613.67723295</v>
      </c>
      <c r="B3819">
        <v>236456296.91941369</v>
      </c>
    </row>
    <row r="3820" spans="1:2" x14ac:dyDescent="0.25">
      <c r="A3820">
        <f ca="1">32151.3529258234*(((RANDBETWEEN(3800,4995))))</f>
        <v>132142060.525134</v>
      </c>
      <c r="B3820">
        <v>223635396.97676486</v>
      </c>
    </row>
    <row r="3821" spans="1:2" x14ac:dyDescent="0.25">
      <c r="A3821">
        <f ca="1">39902.9625730642*(((RANDBETWEEN(3800,4995))))</f>
        <v>167991472.43260011</v>
      </c>
      <c r="B3821">
        <v>228158375.48907915</v>
      </c>
    </row>
    <row r="3822" spans="1:2" x14ac:dyDescent="0.25">
      <c r="A3822">
        <f ca="1">38832.6836536224*(((RANDBETWEEN(3800,4995))))</f>
        <v>159563497.13273439</v>
      </c>
      <c r="B3822">
        <v>208837853.47998479</v>
      </c>
    </row>
    <row r="3823" spans="1:2" x14ac:dyDescent="0.25">
      <c r="A3823">
        <f ca="1">31791.6402248217*(((RANDBETWEEN(3800,4995))))</f>
        <v>135845678.68066332</v>
      </c>
      <c r="B3823">
        <v>235922281.60828745</v>
      </c>
    </row>
    <row r="3824" spans="1:2" x14ac:dyDescent="0.25">
      <c r="A3824">
        <f ca="1">30603.3821361715*(((RANDBETWEEN(3800,4995))))</f>
        <v>146865630.87148711</v>
      </c>
      <c r="B3824">
        <v>239424065.66290808</v>
      </c>
    </row>
    <row r="3825" spans="1:2" x14ac:dyDescent="0.25">
      <c r="A3825">
        <f ca="1">30837.8995976668*(((RANDBETWEEN(3800,4995))))</f>
        <v>145554886.10098749</v>
      </c>
      <c r="B3825">
        <v>254375222.89361954</v>
      </c>
    </row>
    <row r="3826" spans="1:2" x14ac:dyDescent="0.25">
      <c r="A3826">
        <f ca="1">30135.6330441982*(((RANDBETWEEN(3800,4995))))</f>
        <v>123495824.21512431</v>
      </c>
      <c r="B3826">
        <v>206179540.0696854</v>
      </c>
    </row>
    <row r="3827" spans="1:2" x14ac:dyDescent="0.25">
      <c r="A3827">
        <f ca="1">30589.7822477828*(((RANDBETWEEN(3800,4995))))</f>
        <v>141967179.41195995</v>
      </c>
      <c r="B3827">
        <v>216506517.36934444</v>
      </c>
    </row>
    <row r="3828" spans="1:2" x14ac:dyDescent="0.25">
      <c r="A3828">
        <f ca="1">29953.5473460797*(((RANDBETWEEN(3800,4995))))</f>
        <v>145664100.74398538</v>
      </c>
      <c r="B3828">
        <v>221932682.73113704</v>
      </c>
    </row>
    <row r="3829" spans="1:2" x14ac:dyDescent="0.25">
      <c r="A3829">
        <f ca="1">39730.6032076129*(((RANDBETWEEN(3800,4995))))</f>
        <v>172589740.3338705</v>
      </c>
      <c r="B3829">
        <v>262389890.28550592</v>
      </c>
    </row>
    <row r="3830" spans="1:2" x14ac:dyDescent="0.25">
      <c r="A3830">
        <f ca="1">30980.3681962914*(((RANDBETWEEN(3800,4995))))</f>
        <v>126802647.02742074</v>
      </c>
      <c r="B3830">
        <v>222904725.65539837</v>
      </c>
    </row>
    <row r="3831" spans="1:2" x14ac:dyDescent="0.25">
      <c r="A3831">
        <f ca="1">36416.7761526916*(((RANDBETWEEN(3800,4995))))</f>
        <v>176912698.54977602</v>
      </c>
      <c r="B3831">
        <v>250449868.26335084</v>
      </c>
    </row>
    <row r="3832" spans="1:2" x14ac:dyDescent="0.25">
      <c r="A3832">
        <f ca="1">36922.8768467083*(((RANDBETWEEN(3800,4995))))</f>
        <v>177599037.63266698</v>
      </c>
      <c r="B3832">
        <v>259764550.78565949</v>
      </c>
    </row>
    <row r="3833" spans="1:2" x14ac:dyDescent="0.25">
      <c r="A3833">
        <f ca="1">41988.8684778824*(((RANDBETWEEN(3800,4995))))</f>
        <v>177948824.60926574</v>
      </c>
      <c r="B3833">
        <v>252691499.51271653</v>
      </c>
    </row>
    <row r="3834" spans="1:2" x14ac:dyDescent="0.25">
      <c r="A3834">
        <f ca="1">36744.517688608*(((RANDBETWEEN(3800,4995))))</f>
        <v>156568389.87115881</v>
      </c>
      <c r="B3834">
        <v>214133124.37903342</v>
      </c>
    </row>
    <row r="3835" spans="1:2" x14ac:dyDescent="0.25">
      <c r="A3835">
        <f ca="1">32640.883108425*(((RANDBETWEEN(3800,4995))))</f>
        <v>129780151.23909768</v>
      </c>
      <c r="B3835">
        <v>237371018.92011148</v>
      </c>
    </row>
    <row r="3836" spans="1:2" x14ac:dyDescent="0.25">
      <c r="A3836">
        <f ca="1">31098.3203154404*(((RANDBETWEEN(3800,4995))))</f>
        <v>139320475.01317313</v>
      </c>
      <c r="B3836">
        <v>228232945.07420334</v>
      </c>
    </row>
    <row r="3837" spans="1:2" x14ac:dyDescent="0.25">
      <c r="A3837">
        <f ca="1">37494.6319204938*(((RANDBETWEEN(3800,4995))))</f>
        <v>147053946.39217666</v>
      </c>
      <c r="B3837">
        <v>233277617.51511207</v>
      </c>
    </row>
    <row r="3838" spans="1:2" x14ac:dyDescent="0.25">
      <c r="A3838">
        <f ca="1">28596.6941244585*(((RANDBETWEEN(3800,4995))))</f>
        <v>118075750.03988951</v>
      </c>
      <c r="B3838">
        <v>216428210.66858932</v>
      </c>
    </row>
    <row r="3839" spans="1:2" x14ac:dyDescent="0.25">
      <c r="A3839">
        <f ca="1">30081.3215763781*(((RANDBETWEEN(3800,4995))))</f>
        <v>149744818.80721015</v>
      </c>
      <c r="B3839">
        <v>239775744.49967113</v>
      </c>
    </row>
    <row r="3840" spans="1:2" x14ac:dyDescent="0.25">
      <c r="A3840">
        <f ca="1">33473.6172088931*(((RANDBETWEEN(3800,4995))))</f>
        <v>132086893.50629248</v>
      </c>
      <c r="B3840">
        <v>261025130.00984353</v>
      </c>
    </row>
    <row r="3841" spans="1:2" x14ac:dyDescent="0.25">
      <c r="A3841">
        <f ca="1">42103.0283233565*(((RANDBETWEEN(3800,4995))))</f>
        <v>166349064.90558159</v>
      </c>
      <c r="B3841">
        <v>246869679.12476224</v>
      </c>
    </row>
    <row r="3842" spans="1:2" x14ac:dyDescent="0.25">
      <c r="A3842">
        <f ca="1">40419.373198498*(((RANDBETWEEN(3800,4995))))</f>
        <v>172307787.94519708</v>
      </c>
      <c r="B3842">
        <v>267917363.90880921</v>
      </c>
    </row>
    <row r="3843" spans="1:2" x14ac:dyDescent="0.25">
      <c r="A3843">
        <f ca="1">31668.2900027004*(((RANDBETWEEN(3800,4995))))</f>
        <v>155459635.62325621</v>
      </c>
      <c r="B3843">
        <v>236601678.50869831</v>
      </c>
    </row>
    <row r="3844" spans="1:2" x14ac:dyDescent="0.25">
      <c r="A3844">
        <f ca="1">30714.7869399005*(((RANDBETWEEN(3800,4995))))</f>
        <v>122889862.54654187</v>
      </c>
      <c r="B3844">
        <v>218489769.994342</v>
      </c>
    </row>
    <row r="3845" spans="1:2" x14ac:dyDescent="0.25">
      <c r="A3845">
        <f ca="1">30147.163261109*(((RANDBETWEEN(3800,4995))))</f>
        <v>128336474.00254093</v>
      </c>
      <c r="B3845">
        <v>238297865.84803462</v>
      </c>
    </row>
    <row r="3846" spans="1:2" x14ac:dyDescent="0.25">
      <c r="A3846">
        <f ca="1">39687.6514734044*(((RANDBETWEEN(3800,4995))))</f>
        <v>181888506.70261249</v>
      </c>
      <c r="B3846">
        <v>263072008.05703598</v>
      </c>
    </row>
    <row r="3847" spans="1:2" x14ac:dyDescent="0.25">
      <c r="A3847">
        <f ca="1">33450.4849667416*(((RANDBETWEEN(3800,4995))))</f>
        <v>163606321.97233337</v>
      </c>
      <c r="B3847">
        <v>209952316.20274743</v>
      </c>
    </row>
    <row r="3848" spans="1:2" x14ac:dyDescent="0.25">
      <c r="A3848">
        <f ca="1">29672.0656415718*(((RANDBETWEEN(3800,4995))))</f>
        <v>141684113.43850541</v>
      </c>
      <c r="B3848">
        <v>242485403.68546271</v>
      </c>
    </row>
    <row r="3849" spans="1:2" x14ac:dyDescent="0.25">
      <c r="A3849">
        <f ca="1">31040.9223807589*(((RANDBETWEEN(3800,4995))))</f>
        <v>141608687.90102205</v>
      </c>
      <c r="B3849">
        <v>206900725.97436577</v>
      </c>
    </row>
    <row r="3850" spans="1:2" x14ac:dyDescent="0.25">
      <c r="A3850">
        <f ca="1">35363.7101227861*(((RANDBETWEEN(3800,4995))))</f>
        <v>149588493.81938541</v>
      </c>
      <c r="B3850">
        <v>234926636.33568311</v>
      </c>
    </row>
    <row r="3851" spans="1:2" x14ac:dyDescent="0.25">
      <c r="A3851">
        <f ca="1">38391.8587533249*(((RANDBETWEEN(3800,4995))))</f>
        <v>184664840.60349271</v>
      </c>
      <c r="B3851">
        <v>237025116.01120579</v>
      </c>
    </row>
    <row r="3852" spans="1:2" x14ac:dyDescent="0.25">
      <c r="A3852">
        <f ca="1">30335.5524322512*(((RANDBETWEEN(3800,4995))))</f>
        <v>121584894.14846268</v>
      </c>
      <c r="B3852">
        <v>250052299.918524</v>
      </c>
    </row>
    <row r="3853" spans="1:2" x14ac:dyDescent="0.25">
      <c r="A3853">
        <f ca="1">33367.9570909342*(((RANDBETWEEN(3800,4995))))</f>
        <v>140212155.69610533</v>
      </c>
      <c r="B3853">
        <v>228801533.08778143</v>
      </c>
    </row>
    <row r="3854" spans="1:2" x14ac:dyDescent="0.25">
      <c r="A3854">
        <f ca="1">28164.4349890672*(((RANDBETWEEN(3800,4995))))</f>
        <v>129218427.72984043</v>
      </c>
      <c r="B3854">
        <v>266512726.06149477</v>
      </c>
    </row>
    <row r="3855" spans="1:2" x14ac:dyDescent="0.25">
      <c r="A3855">
        <f ca="1">31889.3302522764*(((RANDBETWEEN(3800,4995))))</f>
        <v>155396706.31934297</v>
      </c>
      <c r="B3855">
        <v>253047809.01048982</v>
      </c>
    </row>
    <row r="3856" spans="1:2" x14ac:dyDescent="0.25">
      <c r="A3856">
        <f ca="1">33405.0362552239*(((RANDBETWEEN(3800,4995))))</f>
        <v>137695559.44403273</v>
      </c>
      <c r="B3856">
        <v>203969570.76197398</v>
      </c>
    </row>
    <row r="3857" spans="1:2" x14ac:dyDescent="0.25">
      <c r="A3857">
        <f ca="1">36089.2505254966*(((RANDBETWEEN(3800,4995))))</f>
        <v>155436402.01331371</v>
      </c>
      <c r="B3857">
        <v>266862727.57625911</v>
      </c>
    </row>
    <row r="3858" spans="1:2" x14ac:dyDescent="0.25">
      <c r="A3858">
        <f ca="1">41906.7156344038*(((RANDBETWEEN(3800,4995))))</f>
        <v>171733720.66978675</v>
      </c>
      <c r="B3858">
        <v>210455576.62243918</v>
      </c>
    </row>
    <row r="3859" spans="1:2" x14ac:dyDescent="0.25">
      <c r="A3859">
        <f ca="1">33709.3992117728*(((RANDBETWEEN(3800,4995))))</f>
        <v>133084708.08807907</v>
      </c>
      <c r="B3859">
        <v>224896824.20797312</v>
      </c>
    </row>
    <row r="3860" spans="1:2" x14ac:dyDescent="0.25">
      <c r="A3860">
        <f ca="1">34955.0188490066*(((RANDBETWEEN(3800,4995))))</f>
        <v>150201715.99418151</v>
      </c>
      <c r="B3860">
        <v>226853550.70250496</v>
      </c>
    </row>
    <row r="3861" spans="1:2" x14ac:dyDescent="0.25">
      <c r="A3861">
        <f ca="1">31364.5736131467*(((RANDBETWEEN(3800,4995))))</f>
        <v>145688444.43306643</v>
      </c>
      <c r="B3861">
        <v>204914743.72822315</v>
      </c>
    </row>
    <row r="3862" spans="1:2" x14ac:dyDescent="0.25">
      <c r="A3862">
        <f ca="1">33700.5244104879*(((RANDBETWEEN(3800,4995))))</f>
        <v>142822822.45164779</v>
      </c>
      <c r="B3862">
        <v>224325228.06183901</v>
      </c>
    </row>
    <row r="3863" spans="1:2" x14ac:dyDescent="0.25">
      <c r="A3863">
        <f ca="1">30456.8891822987*(((RANDBETWEEN(3800,4995))))</f>
        <v>145766671.62648156</v>
      </c>
      <c r="B3863">
        <v>264165529.12459856</v>
      </c>
    </row>
    <row r="3864" spans="1:2" x14ac:dyDescent="0.25">
      <c r="A3864">
        <f ca="1">30998.5622333303*(((RANDBETWEEN(3800,4995))))</f>
        <v>146561202.23918578</v>
      </c>
      <c r="B3864">
        <v>230938217.99707469</v>
      </c>
    </row>
    <row r="3865" spans="1:2" x14ac:dyDescent="0.25">
      <c r="A3865">
        <f ca="1">36869.5407863808*(((RANDBETWEEN(3800,4995))))</f>
        <v>183352226.33067176</v>
      </c>
      <c r="B3865">
        <v>259108458.84156951</v>
      </c>
    </row>
    <row r="3866" spans="1:2" x14ac:dyDescent="0.25">
      <c r="A3866">
        <f ca="1">39135.8751879852*(((RANDBETWEEN(3800,4995))))</f>
        <v>187891336.77751672</v>
      </c>
      <c r="B3866">
        <v>233545358.02900392</v>
      </c>
    </row>
    <row r="3867" spans="1:2" x14ac:dyDescent="0.25">
      <c r="A3867">
        <f ca="1">35545.86851822*(((RANDBETWEEN(3800,4995))))</f>
        <v>177373883.90591773</v>
      </c>
      <c r="B3867">
        <v>234751772.71721199</v>
      </c>
    </row>
    <row r="3868" spans="1:2" x14ac:dyDescent="0.25">
      <c r="A3868">
        <f ca="1">32402.9820368456*(((RANDBETWEEN(3800,4995))))</f>
        <v>133791912.83013557</v>
      </c>
      <c r="B3868">
        <v>215428522.80524814</v>
      </c>
    </row>
    <row r="3869" spans="1:2" x14ac:dyDescent="0.25">
      <c r="A3869">
        <f ca="1">39026.4754069711*(((RANDBETWEEN(3800,4995))))</f>
        <v>173160471.38073072</v>
      </c>
      <c r="B3869">
        <v>258989425.99160701</v>
      </c>
    </row>
    <row r="3870" spans="1:2" x14ac:dyDescent="0.25">
      <c r="A3870">
        <f ca="1">37294.0736798034*(((RANDBETWEEN(3800,4995))))</f>
        <v>160961222.0020313</v>
      </c>
      <c r="B3870">
        <v>221084789.89849937</v>
      </c>
    </row>
    <row r="3871" spans="1:2" x14ac:dyDescent="0.25">
      <c r="A3871">
        <f ca="1">31758.8429503369*(((RANDBETWEEN(3800,4995))))</f>
        <v>139580114.76673061</v>
      </c>
      <c r="B3871">
        <v>218269675.4794783</v>
      </c>
    </row>
    <row r="3872" spans="1:2" x14ac:dyDescent="0.25">
      <c r="A3872">
        <f ca="1">32306.2055464986*(((RANDBETWEEN(3800,4995))))</f>
        <v>148317789.66397515</v>
      </c>
      <c r="B3872">
        <v>249527826.65317899</v>
      </c>
    </row>
    <row r="3873" spans="1:2" x14ac:dyDescent="0.25">
      <c r="A3873">
        <f ca="1">35323.4134238851*(((RANDBETWEEN(3800,4995))))</f>
        <v>154080729.35498688</v>
      </c>
      <c r="B3873">
        <v>265459540.00718367</v>
      </c>
    </row>
    <row r="3874" spans="1:2" x14ac:dyDescent="0.25">
      <c r="A3874">
        <f ca="1">31513.7960644873*(((RANDBETWEEN(3800,4995))))</f>
        <v>137305609.45297134</v>
      </c>
      <c r="B3874">
        <v>261605711.11441553</v>
      </c>
    </row>
    <row r="3875" spans="1:2" x14ac:dyDescent="0.25">
      <c r="A3875">
        <f ca="1">30514.0860509119*(((RANDBETWEEN(3800,4995))))</f>
        <v>142927979.06247133</v>
      </c>
      <c r="B3875">
        <v>229267028.36617404</v>
      </c>
    </row>
    <row r="3876" spans="1:2" x14ac:dyDescent="0.25">
      <c r="A3876">
        <f ca="1">34443.5453301083*(((RANDBETWEEN(3800,4995))))</f>
        <v>137188641.04982123</v>
      </c>
      <c r="B3876">
        <v>231224730.36106485</v>
      </c>
    </row>
    <row r="3877" spans="1:2" x14ac:dyDescent="0.25">
      <c r="A3877">
        <f ca="1">43300.801524449*(((RANDBETWEEN(3800,4995))))</f>
        <v>198577475.79112333</v>
      </c>
      <c r="B3877">
        <v>263158828.76679659</v>
      </c>
    </row>
    <row r="3878" spans="1:2" x14ac:dyDescent="0.25">
      <c r="A3878">
        <f ca="1">29854.5935873249*(((RANDBETWEEN(3800,4995))))</f>
        <v>142615393.56665114</v>
      </c>
      <c r="B3878">
        <v>242097880.55876809</v>
      </c>
    </row>
    <row r="3879" spans="1:2" x14ac:dyDescent="0.25">
      <c r="A3879">
        <f ca="1">32166.3395057302*(((RANDBETWEEN(3800,4995))))</f>
        <v>143365375.17703941</v>
      </c>
      <c r="B3879">
        <v>228894815.08506477</v>
      </c>
    </row>
    <row r="3880" spans="1:2" x14ac:dyDescent="0.25">
      <c r="A3880">
        <f ca="1">31455.8695244738*(((RANDBETWEEN(3800,4995))))</f>
        <v>154951613.2775577</v>
      </c>
      <c r="B3880">
        <v>253483838.97842628</v>
      </c>
    </row>
    <row r="3881" spans="1:2" x14ac:dyDescent="0.25">
      <c r="A3881">
        <f ca="1">38022.9609292485*(((RANDBETWEEN(3800,4995))))</f>
        <v>177871411.22702426</v>
      </c>
      <c r="B3881">
        <v>222546921.47538459</v>
      </c>
    </row>
    <row r="3882" spans="1:2" x14ac:dyDescent="0.25">
      <c r="A3882">
        <f ca="1">33921.1747484359*(((RANDBETWEEN(3800,4995))))</f>
        <v>167841972.65526095</v>
      </c>
      <c r="B3882">
        <v>233838413.87605637</v>
      </c>
    </row>
    <row r="3883" spans="1:2" x14ac:dyDescent="0.25">
      <c r="A3883">
        <f ca="1">35137.6465850077*(((RANDBETWEEN(3800,4995))))</f>
        <v>140199209.87418079</v>
      </c>
      <c r="B3883">
        <v>226707217.78268862</v>
      </c>
    </row>
    <row r="3884" spans="1:2" x14ac:dyDescent="0.25">
      <c r="A3884">
        <f ca="1">37692.2661011642*(((RANDBETWEEN(3800,4995))))</f>
        <v>178623649.05341709</v>
      </c>
      <c r="B3884">
        <v>225336512.62311426</v>
      </c>
    </row>
    <row r="3885" spans="1:2" x14ac:dyDescent="0.25">
      <c r="A3885">
        <f ca="1">33225.2332742118*(((RANDBETWEEN(3800,4995))))</f>
        <v>136954411.55630106</v>
      </c>
      <c r="B3885">
        <v>245194947.50872821</v>
      </c>
    </row>
    <row r="3886" spans="1:2" x14ac:dyDescent="0.25">
      <c r="A3886">
        <f ca="1">31915.4307454254*(((RANDBETWEEN(3800,4995))))</f>
        <v>131491574.67115264</v>
      </c>
      <c r="B3886">
        <v>216838819.22515494</v>
      </c>
    </row>
    <row r="3887" spans="1:2" x14ac:dyDescent="0.25">
      <c r="A3887">
        <f ca="1">29752.490391756*(((RANDBETWEEN(3800,4995))))</f>
        <v>121836448.15424064</v>
      </c>
      <c r="B3887">
        <v>230390913.08115792</v>
      </c>
    </row>
    <row r="3888" spans="1:2" x14ac:dyDescent="0.25">
      <c r="A3888">
        <f ca="1">28336.2514166452*(((RANDBETWEEN(3800,4995))))</f>
        <v>123036003.65107363</v>
      </c>
      <c r="B3888">
        <v>239798028.85577679</v>
      </c>
    </row>
    <row r="3889" spans="1:2" x14ac:dyDescent="0.25">
      <c r="A3889">
        <f ca="1">32046.3224423515*(((RANDBETWEEN(3800,4995))))</f>
        <v>156514238.80844453</v>
      </c>
      <c r="B3889">
        <v>252262476.90157309</v>
      </c>
    </row>
    <row r="3890" spans="1:2" x14ac:dyDescent="0.25">
      <c r="A3890">
        <f ca="1">32628.0602051772*(((RANDBETWEEN(3800,4995))))</f>
        <v>124051884.9000839</v>
      </c>
      <c r="B3890">
        <v>249057796.5846462</v>
      </c>
    </row>
    <row r="3891" spans="1:2" x14ac:dyDescent="0.25">
      <c r="A3891">
        <f ca="1">36393.9067414451*(((RANDBETWEEN(3800,4995))))</f>
        <v>162098460.6263966</v>
      </c>
      <c r="B3891">
        <v>214540435.29783127</v>
      </c>
    </row>
    <row r="3892" spans="1:2" x14ac:dyDescent="0.25">
      <c r="A3892">
        <f ca="1">39587.3383300471*(((RANDBETWEEN(3800,4995))))</f>
        <v>193186211.05063006</v>
      </c>
      <c r="B3892">
        <v>208963208.33203867</v>
      </c>
    </row>
    <row r="3893" spans="1:2" x14ac:dyDescent="0.25">
      <c r="A3893">
        <f ca="1">40275.1337695024*(((RANDBETWEEN(3800,4995))))</f>
        <v>162429614.49240339</v>
      </c>
      <c r="B3893">
        <v>261138477.79772639</v>
      </c>
    </row>
    <row r="3894" spans="1:2" x14ac:dyDescent="0.25">
      <c r="A3894">
        <f ca="1">40366.3565654276*(((RANDBETWEEN(3800,4995))))</f>
        <v>193031917.09587494</v>
      </c>
      <c r="B3894">
        <v>234432863.94961315</v>
      </c>
    </row>
    <row r="3895" spans="1:2" x14ac:dyDescent="0.25">
      <c r="A3895">
        <f ca="1">29906.093085775*(((RANDBETWEEN(3800,4995))))</f>
        <v>113882402.47063132</v>
      </c>
      <c r="B3895">
        <v>245129383.73280469</v>
      </c>
    </row>
    <row r="3896" spans="1:2" x14ac:dyDescent="0.25">
      <c r="A3896">
        <f ca="1">39344.722119569*(((RANDBETWEEN(3800,4995))))</f>
        <v>162729770.68653721</v>
      </c>
      <c r="B3896">
        <v>233465344.87261832</v>
      </c>
    </row>
    <row r="3897" spans="1:2" x14ac:dyDescent="0.25">
      <c r="A3897">
        <f ca="1">29645.5507645567*(((RANDBETWEEN(3800,4995))))</f>
        <v>145411426.50015044</v>
      </c>
      <c r="B3897">
        <v>264730154.23385596</v>
      </c>
    </row>
    <row r="3898" spans="1:2" x14ac:dyDescent="0.25">
      <c r="A3898">
        <f ca="1">36743.4754683607*(((RANDBETWEEN(3800,4995))))</f>
        <v>150133840.76372188</v>
      </c>
      <c r="B3898">
        <v>216342733.37259299</v>
      </c>
    </row>
    <row r="3899" spans="1:2" x14ac:dyDescent="0.25">
      <c r="A3899">
        <f ca="1">31551.8676868612*(((RANDBETWEEN(3800,4995))))</f>
        <v>123841080.67093007</v>
      </c>
      <c r="B3899">
        <v>239894023.9234705</v>
      </c>
    </row>
    <row r="3900" spans="1:2" x14ac:dyDescent="0.25">
      <c r="A3900">
        <f ca="1">37196.9573498798*(((RANDBETWEEN(3800,4995))))</f>
        <v>165972823.6951637</v>
      </c>
      <c r="B3900">
        <v>254753928.08024201</v>
      </c>
    </row>
    <row r="3901" spans="1:2" x14ac:dyDescent="0.25">
      <c r="A3901">
        <f ca="1">34887.0054446545*(((RANDBETWEEN(3800,4995))))</f>
        <v>169690394.48279968</v>
      </c>
      <c r="B3901">
        <v>230357550.80844504</v>
      </c>
    </row>
    <row r="3902" spans="1:2" x14ac:dyDescent="0.25">
      <c r="A3902">
        <f ca="1">39885.4521469491*(((RANDBETWEEN(3800,4995))))</f>
        <v>187940250.51642391</v>
      </c>
      <c r="B3902">
        <v>261127562.8057515</v>
      </c>
    </row>
    <row r="3903" spans="1:2" x14ac:dyDescent="0.25">
      <c r="A3903">
        <f ca="1">33942.6793395197*(((RANDBETWEEN(3800,4995))))</f>
        <v>129355550.9629095</v>
      </c>
      <c r="B3903">
        <v>209704160.15134352</v>
      </c>
    </row>
    <row r="3904" spans="1:2" x14ac:dyDescent="0.25">
      <c r="A3904">
        <f ca="1">31318.8290259876*(((RANDBETWEEN(3800,4995))))</f>
        <v>152178190.2372739</v>
      </c>
      <c r="B3904">
        <v>221845188.64953822</v>
      </c>
    </row>
    <row r="3905" spans="1:2" x14ac:dyDescent="0.25">
      <c r="A3905">
        <f ca="1">34571.2397192345*(((RANDBETWEEN(3800,4995))))</f>
        <v>144991779.38246945</v>
      </c>
      <c r="B3905">
        <v>262757645.25188318</v>
      </c>
    </row>
    <row r="3906" spans="1:2" x14ac:dyDescent="0.25">
      <c r="A3906">
        <f ca="1">36253.7265446455*(((RANDBETWEEN(3800,4995))))</f>
        <v>152084382.85478774</v>
      </c>
      <c r="B3906">
        <v>225130966.99214837</v>
      </c>
    </row>
    <row r="3907" spans="1:2" x14ac:dyDescent="0.25">
      <c r="A3907">
        <f ca="1">40165.7487826295*(((RANDBETWEEN(3800,4995))))</f>
        <v>157489900.97669044</v>
      </c>
      <c r="B3907">
        <v>264773019.39461893</v>
      </c>
    </row>
    <row r="3908" spans="1:2" x14ac:dyDescent="0.25">
      <c r="A3908">
        <f ca="1">39526.1469164196*(((RANDBETWEEN(3800,4995))))</f>
        <v>192255178.60146505</v>
      </c>
      <c r="B3908">
        <v>225640333.08197337</v>
      </c>
    </row>
    <row r="3909" spans="1:2" x14ac:dyDescent="0.25">
      <c r="A3909">
        <f ca="1">30269.0694486002*(((RANDBETWEEN(3800,4995))))</f>
        <v>118019101.78009216</v>
      </c>
      <c r="B3909">
        <v>254893363.87641633</v>
      </c>
    </row>
    <row r="3910" spans="1:2" x14ac:dyDescent="0.25">
      <c r="A3910">
        <f ca="1">31055.427432935*(((RANDBETWEEN(3800,4995))))</f>
        <v>139656257.1659086</v>
      </c>
      <c r="B3910">
        <v>233348489.26322347</v>
      </c>
    </row>
    <row r="3911" spans="1:2" x14ac:dyDescent="0.25">
      <c r="A3911">
        <f ca="1">35201.4487568706*(((RANDBETWEEN(3800,4995))))</f>
        <v>160025786.04873374</v>
      </c>
      <c r="B3911">
        <v>217892944.69619781</v>
      </c>
    </row>
    <row r="3912" spans="1:2" x14ac:dyDescent="0.25">
      <c r="A3912">
        <f ca="1">32091.324583441*(((RANDBETWEEN(3800,4995))))</f>
        <v>145277426.3892372</v>
      </c>
      <c r="B3912">
        <v>250855805.66375315</v>
      </c>
    </row>
    <row r="3913" spans="1:2" x14ac:dyDescent="0.25">
      <c r="A3913">
        <f ca="1">38319.2254021682*(((RANDBETWEEN(3800,4995))))</f>
        <v>151207663.43695554</v>
      </c>
      <c r="B3913">
        <v>228418598.40766826</v>
      </c>
    </row>
    <row r="3914" spans="1:2" x14ac:dyDescent="0.25">
      <c r="A3914">
        <f ca="1">27830.9124931513*(((RANDBETWEEN(3800,4995))))</f>
        <v>127298593.74367391</v>
      </c>
      <c r="B3914">
        <v>215519843.94987321</v>
      </c>
    </row>
    <row r="3915" spans="1:2" x14ac:dyDescent="0.25">
      <c r="A3915">
        <f ca="1">34212.6866705011*(((RANDBETWEEN(3800,4995))))</f>
        <v>160628563.91800278</v>
      </c>
      <c r="B3915">
        <v>235027364.05234355</v>
      </c>
    </row>
    <row r="3916" spans="1:2" x14ac:dyDescent="0.25">
      <c r="A3916">
        <f ca="1">31279.4826693453*(((RANDBETWEEN(3800,4995))))</f>
        <v>142259087.1801824</v>
      </c>
      <c r="B3916">
        <v>214734755.35625547</v>
      </c>
    </row>
    <row r="3917" spans="1:2" x14ac:dyDescent="0.25">
      <c r="A3917">
        <f ca="1">37007.384945179*(((RANDBETWEEN(3800,4995))))</f>
        <v>169678859.97364581</v>
      </c>
      <c r="B3917">
        <v>210950177.98147687</v>
      </c>
    </row>
    <row r="3918" spans="1:2" x14ac:dyDescent="0.25">
      <c r="A3918">
        <f ca="1">37066.4498661389*(((RANDBETWEEN(3800,4995))))</f>
        <v>174768311.11884502</v>
      </c>
      <c r="B3918">
        <v>266029926.62558523</v>
      </c>
    </row>
    <row r="3919" spans="1:2" x14ac:dyDescent="0.25">
      <c r="A3919">
        <f ca="1">36832.1549405541*(((RANDBETWEEN(3800,4995))))</f>
        <v>156573490.65229541</v>
      </c>
      <c r="B3919">
        <v>250890115.90161622</v>
      </c>
    </row>
    <row r="3920" spans="1:2" x14ac:dyDescent="0.25">
      <c r="A3920">
        <f ca="1">39051.3694006495*(((RANDBETWEEN(3800,4995))))</f>
        <v>190023963.50356042</v>
      </c>
      <c r="B3920">
        <v>262720683.89513555</v>
      </c>
    </row>
    <row r="3921" spans="1:2" x14ac:dyDescent="0.25">
      <c r="A3921">
        <f ca="1">31840.3147737745*(((RANDBETWEEN(3800,4995))))</f>
        <v>150158924.47312066</v>
      </c>
      <c r="B3921">
        <v>259180829.49587274</v>
      </c>
    </row>
    <row r="3922" spans="1:2" x14ac:dyDescent="0.25">
      <c r="A3922">
        <f ca="1">38847.9229367619*(((RANDBETWEEN(3800,4995))))</f>
        <v>190782149.54243785</v>
      </c>
      <c r="B3922">
        <v>212398930.78541857</v>
      </c>
    </row>
    <row r="3923" spans="1:2" x14ac:dyDescent="0.25">
      <c r="A3923">
        <f ca="1">40202.4345639557*(((RANDBETWEEN(3800,4995))))</f>
        <v>168769820.2994861</v>
      </c>
      <c r="B3923">
        <v>215902854.29766458</v>
      </c>
    </row>
    <row r="3924" spans="1:2" x14ac:dyDescent="0.25">
      <c r="A3924">
        <f ca="1">35640.0294901045*(((RANDBETWEEN(3800,4995))))</f>
        <v>162019574.06201506</v>
      </c>
      <c r="B3924">
        <v>227432911.19391418</v>
      </c>
    </row>
    <row r="3925" spans="1:2" x14ac:dyDescent="0.25">
      <c r="A3925">
        <f ca="1">32347.9599226348*(((RANDBETWEEN(3800,4995))))</f>
        <v>149382878.92272744</v>
      </c>
      <c r="B3925">
        <v>252601350.28652218</v>
      </c>
    </row>
    <row r="3926" spans="1:2" x14ac:dyDescent="0.25">
      <c r="A3926">
        <f ca="1">28262.9591690383*(((RANDBETWEEN(3800,4995))))</f>
        <v>122237298.40609057</v>
      </c>
      <c r="B3926">
        <v>260139303.98086578</v>
      </c>
    </row>
    <row r="3927" spans="1:2" x14ac:dyDescent="0.25">
      <c r="A3927">
        <f ca="1">32079.0825721567*(((RANDBETWEEN(3800,4995))))</f>
        <v>136368180.01423794</v>
      </c>
      <c r="B3927">
        <v>251190561.12805241</v>
      </c>
    </row>
    <row r="3928" spans="1:2" x14ac:dyDescent="0.25">
      <c r="A3928">
        <f ca="1">29303.8208297146*(((RANDBETWEEN(3800,4995))))</f>
        <v>137845173.18297765</v>
      </c>
      <c r="B3928">
        <v>213743271.30538398</v>
      </c>
    </row>
    <row r="3929" spans="1:2" x14ac:dyDescent="0.25">
      <c r="A3929">
        <f ca="1">32260.9661823591*(((RANDBETWEEN(3800,4995))))</f>
        <v>137238150.13975576</v>
      </c>
      <c r="B3929">
        <v>205467400.06596327</v>
      </c>
    </row>
    <row r="3930" spans="1:2" x14ac:dyDescent="0.25">
      <c r="A3930">
        <f ca="1">40843.7888791427*(((RANDBETWEEN(3800,4995))))</f>
        <v>173545258.94747743</v>
      </c>
      <c r="B3930">
        <v>266472089.42422009</v>
      </c>
    </row>
    <row r="3931" spans="1:2" x14ac:dyDescent="0.25">
      <c r="A3931">
        <f ca="1">36293.6406047812*(((RANDBETWEEN(3800,4995))))</f>
        <v>158203979.3962414</v>
      </c>
      <c r="B3931">
        <v>240407724.05074802</v>
      </c>
    </row>
    <row r="3932" spans="1:2" x14ac:dyDescent="0.25">
      <c r="A3932">
        <f ca="1">28707.9600009214*(((RANDBETWEEN(3800,4995))))</f>
        <v>125826988.6840387</v>
      </c>
      <c r="B3932">
        <v>235585661.57458195</v>
      </c>
    </row>
    <row r="3933" spans="1:2" x14ac:dyDescent="0.25">
      <c r="A3933">
        <f ca="1">38795.2010346386*(((RANDBETWEEN(3800,4995))))</f>
        <v>160068999.46891904</v>
      </c>
      <c r="B3933">
        <v>251853081.0835124</v>
      </c>
    </row>
    <row r="3934" spans="1:2" x14ac:dyDescent="0.25">
      <c r="A3934">
        <f ca="1">32148.2445531884*(((RANDBETWEEN(3800,4995))))</f>
        <v>141291534.81126285</v>
      </c>
      <c r="B3934">
        <v>205915918.61773831</v>
      </c>
    </row>
    <row r="3935" spans="1:2" x14ac:dyDescent="0.25">
      <c r="A3935">
        <f ca="1">35834.3868671927*(((RANDBETWEEN(3800,4995))))</f>
        <v>157492130.28131178</v>
      </c>
      <c r="B3935">
        <v>204523169.74140662</v>
      </c>
    </row>
    <row r="3936" spans="1:2" x14ac:dyDescent="0.25">
      <c r="A3936">
        <f ca="1">35682.2159698335*(((RANDBETWEEN(3800,4995))))</f>
        <v>153255117.59043473</v>
      </c>
      <c r="B3936">
        <v>246524754.82091007</v>
      </c>
    </row>
    <row r="3937" spans="1:2" x14ac:dyDescent="0.25">
      <c r="A3937">
        <f ca="1">32955.6040977737*(((RANDBETWEEN(3800,4995))))</f>
        <v>164020041.59461951</v>
      </c>
      <c r="B3937">
        <v>210719872.57804298</v>
      </c>
    </row>
    <row r="3938" spans="1:2" x14ac:dyDescent="0.25">
      <c r="A3938">
        <f ca="1">34802.5149379335*(((RANDBETWEEN(3800,4995))))</f>
        <v>171994028.82326761</v>
      </c>
      <c r="B3938">
        <v>205834400.28990692</v>
      </c>
    </row>
    <row r="3939" spans="1:2" x14ac:dyDescent="0.25">
      <c r="A3939">
        <f ca="1">30392.5848749822*(((RANDBETWEEN(3800,4995))))</f>
        <v>121418376.57555407</v>
      </c>
      <c r="B3939">
        <v>231582500.61674297</v>
      </c>
    </row>
    <row r="3940" spans="1:2" x14ac:dyDescent="0.25">
      <c r="A3940">
        <f ca="1">31739.4375865147*(((RANDBETWEEN(3800,4995))))</f>
        <v>134575215.36682248</v>
      </c>
      <c r="B3940">
        <v>266704583.49086571</v>
      </c>
    </row>
    <row r="3941" spans="1:2" x14ac:dyDescent="0.25">
      <c r="A3941">
        <f ca="1">34216.6061901172*(((RANDBETWEEN(3800,4995))))</f>
        <v>153837861.43076682</v>
      </c>
      <c r="B3941">
        <v>263247536.665277</v>
      </c>
    </row>
    <row r="3942" spans="1:2" x14ac:dyDescent="0.25">
      <c r="A3942">
        <f ca="1">34907.3804177216*(((RANDBETWEEN(3800,4995))))</f>
        <v>168148851.47216499</v>
      </c>
      <c r="B3942">
        <v>215610985.34254727</v>
      </c>
    </row>
    <row r="3943" spans="1:2" x14ac:dyDescent="0.25">
      <c r="A3943">
        <f ca="1">39072.6763519639*(((RANDBETWEEN(3800,4995))))</f>
        <v>190166715.80500853</v>
      </c>
      <c r="B3943">
        <v>216414589.3906067</v>
      </c>
    </row>
    <row r="3944" spans="1:2" x14ac:dyDescent="0.25">
      <c r="A3944">
        <f ca="1">28735.1053664053*(((RANDBETWEEN(3800,4995))))</f>
        <v>130371173.04738098</v>
      </c>
      <c r="B3944">
        <v>245794831.80777827</v>
      </c>
    </row>
    <row r="3945" spans="1:2" x14ac:dyDescent="0.25">
      <c r="A3945">
        <f ca="1">33560.931953725*(((RANDBETWEEN(3800,4995))))</f>
        <v>139210745.74405119</v>
      </c>
      <c r="B3945">
        <v>260300587.44944459</v>
      </c>
    </row>
    <row r="3946" spans="1:2" x14ac:dyDescent="0.25">
      <c r="A3946">
        <f ca="1">33089.5477324999*(((RANDBETWEEN(3800,4995))))</f>
        <v>164024888.11000183</v>
      </c>
      <c r="B3946">
        <v>267475786.47662276</v>
      </c>
    </row>
    <row r="3947" spans="1:2" x14ac:dyDescent="0.25">
      <c r="A3947">
        <f ca="1">34264.3440249948*(((RANDBETWEEN(3800,4995))))</f>
        <v>130581415.07925509</v>
      </c>
      <c r="B3947">
        <v>262934853.72145143</v>
      </c>
    </row>
    <row r="3948" spans="1:2" x14ac:dyDescent="0.25">
      <c r="A3948">
        <f ca="1">31567.6503831246*(((RANDBETWEEN(3800,4995))))</f>
        <v>134509758.28249374</v>
      </c>
      <c r="B3948">
        <v>241157891.58490807</v>
      </c>
    </row>
    <row r="3949" spans="1:2" x14ac:dyDescent="0.25">
      <c r="A3949">
        <f ca="1">31025.7691046837*(((RANDBETWEEN(3800,4995))))</f>
        <v>140267502.12227514</v>
      </c>
      <c r="B3949">
        <v>207427370.81505826</v>
      </c>
    </row>
    <row r="3950" spans="1:2" x14ac:dyDescent="0.25">
      <c r="A3950">
        <f ca="1">38651.0139142389*(((RANDBETWEEN(3800,4995))))</f>
        <v>180461583.96558148</v>
      </c>
      <c r="B3950">
        <v>266099538.61178258</v>
      </c>
    </row>
    <row r="3951" spans="1:2" x14ac:dyDescent="0.25">
      <c r="A3951">
        <f ca="1">29780.2228882558*(((RANDBETWEEN(3800,4995))))</f>
        <v>140622212.47834408</v>
      </c>
      <c r="B3951">
        <v>212262793.31435806</v>
      </c>
    </row>
    <row r="3952" spans="1:2" x14ac:dyDescent="0.25">
      <c r="A3952">
        <f ca="1">30137.9242985977*(((RANDBETWEEN(3800,4995))))</f>
        <v>148489553.0191907</v>
      </c>
      <c r="B3952">
        <v>246012266.14515901</v>
      </c>
    </row>
    <row r="3953" spans="1:2" x14ac:dyDescent="0.25">
      <c r="A3953">
        <f ca="1">34106.4161535294*(((RANDBETWEEN(3800,4995))))</f>
        <v>153410659.85857514</v>
      </c>
      <c r="B3953">
        <v>238698744.55834302</v>
      </c>
    </row>
    <row r="3954" spans="1:2" x14ac:dyDescent="0.25">
      <c r="A3954">
        <f ca="1">40985.0472216244*(((RANDBETWEEN(3800,4995))))</f>
        <v>155866134.58383751</v>
      </c>
      <c r="B3954">
        <v>219389286.98528424</v>
      </c>
    </row>
    <row r="3955" spans="1:2" x14ac:dyDescent="0.25">
      <c r="A3955">
        <f ca="1">30258.1177523133*(((RANDBETWEEN(3800,4995))))</f>
        <v>118944660.88434358</v>
      </c>
      <c r="B3955">
        <v>221226297.94677514</v>
      </c>
    </row>
    <row r="3956" spans="1:2" x14ac:dyDescent="0.25">
      <c r="A3956">
        <f ca="1">33221.5959017163*(((RANDBETWEEN(3800,4995))))</f>
        <v>144812936.53558132</v>
      </c>
      <c r="B3956">
        <v>246665321.40381455</v>
      </c>
    </row>
    <row r="3957" spans="1:2" x14ac:dyDescent="0.25">
      <c r="A3957">
        <f ca="1">32410.3359396875*(((RANDBETWEEN(3800,4995))))</f>
        <v>137225362.3686367</v>
      </c>
      <c r="B3957">
        <v>217593890.4265019</v>
      </c>
    </row>
    <row r="3958" spans="1:2" x14ac:dyDescent="0.25">
      <c r="A3958">
        <f ca="1">32534.7370163142*(((RANDBETWEEN(3800,4995))))</f>
        <v>149562186.06399637</v>
      </c>
      <c r="B3958">
        <v>226792391.42742056</v>
      </c>
    </row>
    <row r="3959" spans="1:2" x14ac:dyDescent="0.25">
      <c r="A3959">
        <f ca="1">32626.3384491153*(((RANDBETWEEN(3800,4995))))</f>
        <v>150244288.55817592</v>
      </c>
      <c r="B3959">
        <v>248513538.0521304</v>
      </c>
    </row>
    <row r="3960" spans="1:2" x14ac:dyDescent="0.25">
      <c r="A3960">
        <f ca="1">39965.975817097*(((RANDBETWEEN(3800,4995))))</f>
        <v>152630061.64549345</v>
      </c>
      <c r="B3960">
        <v>218600771.16141659</v>
      </c>
    </row>
    <row r="3961" spans="1:2" x14ac:dyDescent="0.25">
      <c r="A3961">
        <f ca="1">32842.3423472068*(((RANDBETWEEN(3800,4995))))</f>
        <v>138167734.25469917</v>
      </c>
      <c r="B3961">
        <v>242973912.70388848</v>
      </c>
    </row>
    <row r="3962" spans="1:2" x14ac:dyDescent="0.25">
      <c r="A3962">
        <f ca="1">34731.1897563057*(((RANDBETWEEN(3800,4995))))</f>
        <v>151844761.61456862</v>
      </c>
      <c r="B3962">
        <v>222397901.97459275</v>
      </c>
    </row>
    <row r="3963" spans="1:2" x14ac:dyDescent="0.25">
      <c r="A3963">
        <f ca="1">32498.6032621128*(((RANDBETWEEN(3800,4995))))</f>
        <v>143058851.55982032</v>
      </c>
      <c r="B3963">
        <v>231957470.4321152</v>
      </c>
    </row>
    <row r="3964" spans="1:2" x14ac:dyDescent="0.25">
      <c r="A3964">
        <f ca="1">28716.2223637623*(((RANDBETWEEN(3800,4995))))</f>
        <v>142403746.70189726</v>
      </c>
      <c r="B3964">
        <v>205100642.16351509</v>
      </c>
    </row>
    <row r="3965" spans="1:2" x14ac:dyDescent="0.25">
      <c r="A3965">
        <f ca="1">32468.7658900394*(((RANDBETWEEN(3800,4995))))</f>
        <v>147343259.60899889</v>
      </c>
      <c r="B3965">
        <v>267754682.72084063</v>
      </c>
    </row>
    <row r="3966" spans="1:2" x14ac:dyDescent="0.25">
      <c r="A3966">
        <f ca="1">30668.8728328284*(((RANDBETWEEN(3800,4995))))</f>
        <v>132489530.63781847</v>
      </c>
      <c r="B3966">
        <v>247572395.46221682</v>
      </c>
    </row>
    <row r="3967" spans="1:2" x14ac:dyDescent="0.25">
      <c r="A3967">
        <f ca="1">31445.2199642242*(((RANDBETWEEN(3800,4995))))</f>
        <v>125623653.75707574</v>
      </c>
      <c r="B3967">
        <v>234063050.20954883</v>
      </c>
    </row>
    <row r="3968" spans="1:2" x14ac:dyDescent="0.25">
      <c r="A3968">
        <f ca="1">39201.7044026511*(((RANDBETWEEN(3800,4995))))</f>
        <v>163784720.9942762</v>
      </c>
      <c r="B3968">
        <v>206714133.16844037</v>
      </c>
    </row>
    <row r="3969" spans="1:2" x14ac:dyDescent="0.25">
      <c r="A3969">
        <f ca="1">31743.9593589052*(((RANDBETWEEN(3800,4995))))</f>
        <v>122023779.7756314</v>
      </c>
      <c r="B3969">
        <v>208851297.54361355</v>
      </c>
    </row>
    <row r="3970" spans="1:2" x14ac:dyDescent="0.25">
      <c r="A3970">
        <f ca="1">36574.006865193*(((RANDBETWEEN(3800,4995))))</f>
        <v>142748348.79484823</v>
      </c>
      <c r="B3970">
        <v>236075263.76550332</v>
      </c>
    </row>
    <row r="3971" spans="1:2" x14ac:dyDescent="0.25">
      <c r="A3971">
        <f ca="1">31943.0319597408*(((RANDBETWEEN(3800,4995))))</f>
        <v>135534284.60518038</v>
      </c>
      <c r="B3971">
        <v>207440731.41443479</v>
      </c>
    </row>
    <row r="3972" spans="1:2" x14ac:dyDescent="0.25">
      <c r="A3972">
        <f ca="1">39997.3075183727*(((RANDBETWEEN(3800,4995))))</f>
        <v>187347388.41605771</v>
      </c>
      <c r="B3972">
        <v>225744547.78738248</v>
      </c>
    </row>
    <row r="3973" spans="1:2" x14ac:dyDescent="0.25">
      <c r="A3973">
        <f ca="1">39233.7191871644*(((RANDBETWEEN(3800,4995))))</f>
        <v>192088289.14035666</v>
      </c>
      <c r="B3973">
        <v>221082605.02456877</v>
      </c>
    </row>
    <row r="3974" spans="1:2" x14ac:dyDescent="0.25">
      <c r="A3974">
        <f ca="1">31705.0928259011*(((RANDBETWEEN(3800,4995))))</f>
        <v>157986477.55146509</v>
      </c>
      <c r="B3974">
        <v>225355873.47974578</v>
      </c>
    </row>
    <row r="3975" spans="1:2" x14ac:dyDescent="0.25">
      <c r="A3975">
        <f ca="1">35543.1609071464*(((RANDBETWEEN(3800,4995))))</f>
        <v>162361159.02384481</v>
      </c>
      <c r="B3975">
        <v>248154277.20046517</v>
      </c>
    </row>
    <row r="3976" spans="1:2" x14ac:dyDescent="0.25">
      <c r="A3976">
        <f ca="1">35139.7267855363*(((RANDBETWEEN(3800,4995))))</f>
        <v>150257471.7349534</v>
      </c>
      <c r="B3976">
        <v>214522248.42665732</v>
      </c>
    </row>
    <row r="3977" spans="1:2" x14ac:dyDescent="0.25">
      <c r="A3977">
        <f ca="1">37879.3296359269*(((RANDBETWEEN(3800,4995))))</f>
        <v>181441988.95609</v>
      </c>
      <c r="B3977">
        <v>214517456.93799245</v>
      </c>
    </row>
    <row r="3978" spans="1:2" x14ac:dyDescent="0.25">
      <c r="A3978">
        <f ca="1">37880.6731787437*(((RANDBETWEEN(3800,4995))))</f>
        <v>153681891.08616322</v>
      </c>
      <c r="B3978">
        <v>220151015.89508489</v>
      </c>
    </row>
    <row r="3979" spans="1:2" x14ac:dyDescent="0.25">
      <c r="A3979">
        <f ca="1">31000.7864490883*(((RANDBETWEEN(3800,4995))))</f>
        <v>124747164.67113128</v>
      </c>
      <c r="B3979">
        <v>220406150.50504375</v>
      </c>
    </row>
    <row r="3980" spans="1:2" x14ac:dyDescent="0.25">
      <c r="A3980">
        <f ca="1">31146.2288763387*(((RANDBETWEEN(3800,4995))))</f>
        <v>136264751.33398184</v>
      </c>
      <c r="B3980">
        <v>257462933.46154028</v>
      </c>
    </row>
    <row r="3981" spans="1:2" x14ac:dyDescent="0.25">
      <c r="A3981">
        <f ca="1">35721.6036150569*(((RANDBETWEEN(3800,4995))))</f>
        <v>158746806.46531305</v>
      </c>
      <c r="B3981">
        <v>259979646.15823591</v>
      </c>
    </row>
    <row r="3982" spans="1:2" x14ac:dyDescent="0.25">
      <c r="A3982">
        <f ca="1">32316.5049482003*(((RANDBETWEEN(3800,4995))))</f>
        <v>155927136.37506643</v>
      </c>
      <c r="B3982">
        <v>218462560.55319935</v>
      </c>
    </row>
    <row r="3983" spans="1:2" x14ac:dyDescent="0.25">
      <c r="A3983">
        <f ca="1">30679.5115910291*(((RANDBETWEEN(3800,4995))))</f>
        <v>118453594.25296342</v>
      </c>
      <c r="B3983">
        <v>264670630.78670326</v>
      </c>
    </row>
    <row r="3984" spans="1:2" x14ac:dyDescent="0.25">
      <c r="A3984">
        <f ca="1">35795.0671904849*(((RANDBETWEEN(3800,4995))))</f>
        <v>176075935.50999537</v>
      </c>
      <c r="B3984">
        <v>262266557.48454565</v>
      </c>
    </row>
    <row r="3985" spans="1:2" x14ac:dyDescent="0.25">
      <c r="A3985">
        <f ca="1">37314.4734029923*(((RANDBETWEEN(3800,4995))))</f>
        <v>185900706.4937079</v>
      </c>
      <c r="B3985">
        <v>239461428.72978985</v>
      </c>
    </row>
    <row r="3986" spans="1:2" x14ac:dyDescent="0.25">
      <c r="A3986">
        <f ca="1">32525.9025409618*(((RANDBETWEEN(3800,4995))))</f>
        <v>157978308.64145148</v>
      </c>
      <c r="B3986">
        <v>261858802.73809683</v>
      </c>
    </row>
    <row r="3987" spans="1:2" x14ac:dyDescent="0.25">
      <c r="A3987">
        <f ca="1">29100.034339358*(((RANDBETWEEN(3800,4995))))</f>
        <v>125683048.31168701</v>
      </c>
      <c r="B3987">
        <v>237314446.52256548</v>
      </c>
    </row>
    <row r="3988" spans="1:2" x14ac:dyDescent="0.25">
      <c r="A3988">
        <f ca="1">32222.0188345567*(((RANDBETWEEN(3800,4995))))</f>
        <v>138586903.00742832</v>
      </c>
      <c r="B3988">
        <v>204502279.13844869</v>
      </c>
    </row>
    <row r="3989" spans="1:2" x14ac:dyDescent="0.25">
      <c r="A3989">
        <f ca="1">33496.2473607335*(((RANDBETWEEN(3800,4995))))</f>
        <v>151302549.32843319</v>
      </c>
      <c r="B3989">
        <v>218160135.69008133</v>
      </c>
    </row>
    <row r="3990" spans="1:2" x14ac:dyDescent="0.25">
      <c r="A3990">
        <f ca="1">33667.0660380938*(((RANDBETWEEN(3800,4995))))</f>
        <v>137731967.16184193</v>
      </c>
      <c r="B3990">
        <v>230254489.3369531</v>
      </c>
    </row>
    <row r="3991" spans="1:2" x14ac:dyDescent="0.25">
      <c r="A3991">
        <f ca="1">38920.7873053379*(((RANDBETWEEN(3800,4995))))</f>
        <v>181176264.90634793</v>
      </c>
      <c r="B3991">
        <v>232767277.8109237</v>
      </c>
    </row>
    <row r="3992" spans="1:2" x14ac:dyDescent="0.25">
      <c r="A3992">
        <f ca="1">35792.7144442569*(((RANDBETWEEN(3800,4995))))</f>
        <v>150186229.80810189</v>
      </c>
      <c r="B3992">
        <v>250720633.42611846</v>
      </c>
    </row>
    <row r="3993" spans="1:2" x14ac:dyDescent="0.25">
      <c r="A3993">
        <f ca="1">35850.05068578*(((RANDBETWEEN(3800,4995))))</f>
        <v>147702208.82541358</v>
      </c>
      <c r="B3993">
        <v>234853731.55859613</v>
      </c>
    </row>
    <row r="3994" spans="1:2" x14ac:dyDescent="0.25">
      <c r="A3994">
        <f ca="1">29873.007359527*(((RANDBETWEEN(3800,4995))))</f>
        <v>114951332.31945993</v>
      </c>
      <c r="B3994">
        <v>213361480.87690675</v>
      </c>
    </row>
    <row r="3995" spans="1:2" x14ac:dyDescent="0.25">
      <c r="A3995">
        <f ca="1">36711.3820801694*(((RANDBETWEEN(3800,4995))))</f>
        <v>141008418.56993085</v>
      </c>
      <c r="B3995">
        <v>243640936.11812446</v>
      </c>
    </row>
    <row r="3996" spans="1:2" x14ac:dyDescent="0.25">
      <c r="A3996">
        <f ca="1">29444.0463891507*(((RANDBETWEEN(3800,4995))))</f>
        <v>124607204.31888555</v>
      </c>
      <c r="B3996">
        <v>260160945.42972508</v>
      </c>
    </row>
    <row r="3997" spans="1:2" x14ac:dyDescent="0.25">
      <c r="A3997">
        <f ca="1">29924.2814221793*(((RANDBETWEEN(3800,4995))))</f>
        <v>133522143.70576395</v>
      </c>
      <c r="B3997">
        <v>236730618.82464594</v>
      </c>
    </row>
    <row r="3998" spans="1:2" x14ac:dyDescent="0.25">
      <c r="A3998">
        <f ca="1">41443.5055386522*(((RANDBETWEEN(3800,4995))))</f>
        <v>183428955.5140745</v>
      </c>
      <c r="B3998">
        <v>256618121.94032797</v>
      </c>
    </row>
    <row r="3999" spans="1:2" x14ac:dyDescent="0.25">
      <c r="A3999">
        <f ca="1">32777.3743586384*(((RANDBETWEEN(3800,4995))))</f>
        <v>150579257.80358464</v>
      </c>
      <c r="B3999">
        <v>248962204.8479341</v>
      </c>
    </row>
    <row r="4000" spans="1:2" x14ac:dyDescent="0.25">
      <c r="A4000">
        <f ca="1">32416.5460633113*(((RANDBETWEEN(3800,4995))))</f>
        <v>138418651.69033968</v>
      </c>
      <c r="B4000">
        <v>216371766.89633054</v>
      </c>
    </row>
    <row r="4001" spans="1:2" x14ac:dyDescent="0.25">
      <c r="A4001">
        <f ca="1">36868.2735939315*(((RANDBETWEEN(3800,4995))))</f>
        <v>172949071.42913255</v>
      </c>
      <c r="B4001">
        <v>253414218.30195057</v>
      </c>
    </row>
    <row r="4002" spans="1:2" x14ac:dyDescent="0.25">
      <c r="A4002">
        <f ca="1">40170.7404848454*(((RANDBETWEEN(3800,4995))))</f>
        <v>164579523.76641169</v>
      </c>
      <c r="B4002">
        <v>217026397.78585213</v>
      </c>
    </row>
    <row r="4003" spans="1:2" x14ac:dyDescent="0.25">
      <c r="A4003">
        <f ca="1">29632.3990784508*(((RANDBETWEEN(3800,4995))))</f>
        <v>113610618.06678037</v>
      </c>
      <c r="B4003">
        <v>253999603.54271638</v>
      </c>
    </row>
    <row r="4004" spans="1:2" x14ac:dyDescent="0.25">
      <c r="A4004">
        <f ca="1">32348.1448180125*(((RANDBETWEEN(3800,4995))))</f>
        <v>142752363.08188912</v>
      </c>
      <c r="B4004">
        <v>243771558.70502159</v>
      </c>
    </row>
    <row r="4005" spans="1:2" x14ac:dyDescent="0.25">
      <c r="A4005">
        <f ca="1">30630.8514391551*(((RANDBETWEEN(3800,4995))))</f>
        <v>148896568.84573272</v>
      </c>
      <c r="B4005">
        <v>225255918.75144666</v>
      </c>
    </row>
    <row r="4006" spans="1:2" x14ac:dyDescent="0.25">
      <c r="A4006">
        <f ca="1">31921.0558459267*(((RANDBETWEEN(3800,4995))))</f>
        <v>158615726.49840969</v>
      </c>
      <c r="B4006">
        <v>232694688.30763856</v>
      </c>
    </row>
    <row r="4007" spans="1:2" x14ac:dyDescent="0.25">
      <c r="A4007">
        <f ca="1">30285.9455369317*(((RANDBETWEEN(3800,4995))))</f>
        <v>139830210.5440138</v>
      </c>
      <c r="B4007">
        <v>214825577.22904345</v>
      </c>
    </row>
    <row r="4008" spans="1:2" x14ac:dyDescent="0.25">
      <c r="A4008">
        <f ca="1">35353.6688675634*(((RANDBETWEEN(3800,4995))))</f>
        <v>136995466.86180818</v>
      </c>
      <c r="B4008">
        <v>209814468.86661756</v>
      </c>
    </row>
    <row r="4009" spans="1:2" x14ac:dyDescent="0.25">
      <c r="A4009">
        <f ca="1">42708.4660799114*(((RANDBETWEEN(3800,4995))))</f>
        <v>178307845.88363028</v>
      </c>
      <c r="B4009">
        <v>214041310.17951122</v>
      </c>
    </row>
    <row r="4010" spans="1:2" x14ac:dyDescent="0.25">
      <c r="A4010">
        <f ca="1">36329.0117210702*(((RANDBETWEEN(3800,4995))))</f>
        <v>138413534.65727761</v>
      </c>
      <c r="B4010">
        <v>243382288.62181687</v>
      </c>
    </row>
    <row r="4011" spans="1:2" x14ac:dyDescent="0.25">
      <c r="A4011">
        <f ca="1">37606.2106804729*(((RANDBETWEEN(3800,4995))))</f>
        <v>178967956.62837076</v>
      </c>
      <c r="B4011">
        <v>215848425.17834723</v>
      </c>
    </row>
    <row r="4012" spans="1:2" x14ac:dyDescent="0.25">
      <c r="A4012">
        <f ca="1">30179.2017519361*(((RANDBETWEEN(3800,4995))))</f>
        <v>130706122.78763533</v>
      </c>
      <c r="B4012">
        <v>267713526.07957721</v>
      </c>
    </row>
    <row r="4013" spans="1:2" x14ac:dyDescent="0.25">
      <c r="A4013">
        <f ca="1">32234.3470987262*(((RANDBETWEEN(3800,4995))))</f>
        <v>146795216.68759897</v>
      </c>
      <c r="B4013">
        <v>207289963.4073683</v>
      </c>
    </row>
    <row r="4014" spans="1:2" x14ac:dyDescent="0.25">
      <c r="A4014">
        <f ca="1">31365.5696354721*(((RANDBETWEEN(3800,4995))))</f>
        <v>130794425.37991852</v>
      </c>
      <c r="B4014">
        <v>221906183.44736794</v>
      </c>
    </row>
    <row r="4015" spans="1:2" x14ac:dyDescent="0.25">
      <c r="A4015">
        <f ca="1">36427.5469244501*(((RANDBETWEEN(3800,4995))))</f>
        <v>162430431.7361232</v>
      </c>
      <c r="B4015">
        <v>215811006.12307125</v>
      </c>
    </row>
    <row r="4016" spans="1:2" x14ac:dyDescent="0.25">
      <c r="A4016">
        <f ca="1">29268.1376533113*(((RANDBETWEEN(3800,4995))))</f>
        <v>142769975.47285253</v>
      </c>
      <c r="B4016">
        <v>262819932.74313998</v>
      </c>
    </row>
    <row r="4017" spans="1:2" x14ac:dyDescent="0.25">
      <c r="A4017">
        <f ca="1">32238.4088842362*(((RANDBETWEEN(3800,4995))))</f>
        <v>143589873.17038816</v>
      </c>
      <c r="B4017">
        <v>215557461.58772266</v>
      </c>
    </row>
    <row r="4018" spans="1:2" x14ac:dyDescent="0.25">
      <c r="A4018">
        <f ca="1">28468.4764994239*(((RANDBETWEEN(3800,4995))))</f>
        <v>124834269.44997381</v>
      </c>
      <c r="B4018">
        <v>211175483.41395241</v>
      </c>
    </row>
    <row r="4019" spans="1:2" x14ac:dyDescent="0.25">
      <c r="A4019">
        <f ca="1">32506.0097898481*(((RANDBETWEEN(3800,4995))))</f>
        <v>131974399.74678324</v>
      </c>
      <c r="B4019">
        <v>218505631.27520201</v>
      </c>
    </row>
    <row r="4020" spans="1:2" x14ac:dyDescent="0.25">
      <c r="A4020">
        <f ca="1">29289.1410619149*(((RANDBETWEEN(3800,4995))))</f>
        <v>124449560.37207654</v>
      </c>
      <c r="B4020">
        <v>256204551.1550222</v>
      </c>
    </row>
    <row r="4021" spans="1:2" x14ac:dyDescent="0.25">
      <c r="A4021">
        <f ca="1">38671.8053535704*(((RANDBETWEEN(3800,4995))))</f>
        <v>170194615.36106324</v>
      </c>
      <c r="B4021">
        <v>253512174.65578517</v>
      </c>
    </row>
    <row r="4022" spans="1:2" x14ac:dyDescent="0.25">
      <c r="A4022">
        <f ca="1">38270.9394534071*(((RANDBETWEEN(3800,4995))))</f>
        <v>180179582.94664079</v>
      </c>
      <c r="B4022">
        <v>232873440.22118804</v>
      </c>
    </row>
    <row r="4023" spans="1:2" x14ac:dyDescent="0.25">
      <c r="A4023">
        <f ca="1">39708.9587840078*(((RANDBETWEEN(3800,4995))))</f>
        <v>194335644.28893423</v>
      </c>
      <c r="B4023">
        <v>247041762.57892355</v>
      </c>
    </row>
    <row r="4024" spans="1:2" x14ac:dyDescent="0.25">
      <c r="A4024">
        <f ca="1">42523.6870842788*(((RANDBETWEEN(3800,4995))))</f>
        <v>194163155.22681719</v>
      </c>
      <c r="B4024">
        <v>263573234.93602949</v>
      </c>
    </row>
    <row r="4025" spans="1:2" x14ac:dyDescent="0.25">
      <c r="A4025">
        <f ca="1">31094.6892877437*(((RANDBETWEEN(3800,4995))))</f>
        <v>126679764.15826809</v>
      </c>
      <c r="B4025">
        <v>229238893.46197933</v>
      </c>
    </row>
    <row r="4026" spans="1:2" x14ac:dyDescent="0.25">
      <c r="A4026">
        <f ca="1">37178.9948566808*(((RANDBETWEEN(3800,4995))))</f>
        <v>152880026.85067135</v>
      </c>
      <c r="B4026">
        <v>207290749.02489036</v>
      </c>
    </row>
    <row r="4027" spans="1:2" x14ac:dyDescent="0.25">
      <c r="A4027">
        <f ca="1">38013.7543655999*(((RANDBETWEEN(3800,4995))))</f>
        <v>158859479.49384192</v>
      </c>
      <c r="B4027">
        <v>264582575.25779569</v>
      </c>
    </row>
    <row r="4028" spans="1:2" x14ac:dyDescent="0.25">
      <c r="A4028">
        <f ca="1">31324.2812358698*(((RANDBETWEEN(3800,4995))))</f>
        <v>123762235.1629215</v>
      </c>
      <c r="B4028">
        <v>227231608.93479213</v>
      </c>
    </row>
    <row r="4029" spans="1:2" x14ac:dyDescent="0.25">
      <c r="A4029">
        <f ca="1">33253.8101058139*(((RANDBETWEEN(3800,4995))))</f>
        <v>143722967.27732757</v>
      </c>
      <c r="B4029">
        <v>213714655.52820647</v>
      </c>
    </row>
    <row r="4030" spans="1:2" x14ac:dyDescent="0.25">
      <c r="A4030">
        <f ca="1">33623.4596437475*(((RANDBETWEEN(3800,4995))))</f>
        <v>146497413.66780788</v>
      </c>
      <c r="B4030">
        <v>233395962.96129304</v>
      </c>
    </row>
    <row r="4031" spans="1:2" x14ac:dyDescent="0.25">
      <c r="A4031">
        <f ca="1">37693.6104259865*(((RANDBETWEEN(3800,4995))))</f>
        <v>172372880.47803631</v>
      </c>
      <c r="B4031">
        <v>248196670.58855176</v>
      </c>
    </row>
    <row r="4032" spans="1:2" x14ac:dyDescent="0.25">
      <c r="A4032">
        <f ca="1">33492.1687878635*(((RANDBETWEEN(3800,4995))))</f>
        <v>150580790.8702344</v>
      </c>
      <c r="B4032">
        <v>226385871.39825019</v>
      </c>
    </row>
    <row r="4033" spans="1:2" x14ac:dyDescent="0.25">
      <c r="A4033">
        <f ca="1">32652.7462706967*(((RANDBETWEEN(3800,4995))))</f>
        <v>126464086.30640827</v>
      </c>
      <c r="B4033">
        <v>252152761.60398963</v>
      </c>
    </row>
    <row r="4034" spans="1:2" x14ac:dyDescent="0.25">
      <c r="A4034">
        <f ca="1">32031.1605403725*(((RANDBETWEEN(3800,4995))))</f>
        <v>151315202.39271957</v>
      </c>
      <c r="B4034">
        <v>206770424.2061426</v>
      </c>
    </row>
    <row r="4035" spans="1:2" x14ac:dyDescent="0.25">
      <c r="A4035">
        <f ca="1">32411.0830017519*(((RANDBETWEEN(3800,4995))))</f>
        <v>157615096.63751933</v>
      </c>
      <c r="B4035">
        <v>239534275.45671961</v>
      </c>
    </row>
    <row r="4036" spans="1:2" x14ac:dyDescent="0.25">
      <c r="A4036">
        <f ca="1">32159.5367011373*(((RANDBETWEEN(3800,4995))))</f>
        <v>130696357.15342186</v>
      </c>
      <c r="B4036">
        <v>236343888.88433596</v>
      </c>
    </row>
    <row r="4037" spans="1:2" x14ac:dyDescent="0.25">
      <c r="A4037">
        <f ca="1">36006.76731618*(((RANDBETWEEN(3800,4995))))</f>
        <v>174488794.41420817</v>
      </c>
      <c r="B4037">
        <v>258774770.58607051</v>
      </c>
    </row>
    <row r="4038" spans="1:2" x14ac:dyDescent="0.25">
      <c r="A4038">
        <f ca="1">39329.3974010481*(((RANDBETWEEN(3800,4995))))</f>
        <v>180010651.90459716</v>
      </c>
      <c r="B4038">
        <v>260794785.04331669</v>
      </c>
    </row>
    <row r="4039" spans="1:2" x14ac:dyDescent="0.25">
      <c r="A4039">
        <f ca="1">34045.9820845848*(((RANDBETWEEN(3800,4995))))</f>
        <v>167608369.80241141</v>
      </c>
      <c r="B4039">
        <v>258137215.9521465</v>
      </c>
    </row>
    <row r="4040" spans="1:2" x14ac:dyDescent="0.25">
      <c r="A4040">
        <f ca="1">44010.9659801012*(((RANDBETWEEN(3800,4995))))</f>
        <v>176263918.7503055</v>
      </c>
      <c r="B4040">
        <v>208876074.95862752</v>
      </c>
    </row>
    <row r="4041" spans="1:2" x14ac:dyDescent="0.25">
      <c r="A4041">
        <f ca="1">37269.5718360153*(((RANDBETWEEN(3800,4995))))</f>
        <v>152954322.81500685</v>
      </c>
      <c r="B4041">
        <v>208820081.81360176</v>
      </c>
    </row>
    <row r="4042" spans="1:2" x14ac:dyDescent="0.25">
      <c r="A4042">
        <f ca="1">30352.8356476889*(((RANDBETWEEN(3800,4995))))</f>
        <v>123687805.26433237</v>
      </c>
      <c r="B4042">
        <v>235475053.41174337</v>
      </c>
    </row>
    <row r="4043" spans="1:2" x14ac:dyDescent="0.25">
      <c r="A4043">
        <f ca="1">28807.1774876168*(((RANDBETWEEN(3800,4995))))</f>
        <v>118944835.84636986</v>
      </c>
      <c r="B4043">
        <v>263328510.05708033</v>
      </c>
    </row>
    <row r="4044" spans="1:2" x14ac:dyDescent="0.25">
      <c r="A4044">
        <f ca="1">29695.4417014419*(((RANDBETWEEN(3800,4995))))</f>
        <v>137400808.75257146</v>
      </c>
      <c r="B4044">
        <v>226301453.52508864</v>
      </c>
    </row>
    <row r="4045" spans="1:2" x14ac:dyDescent="0.25">
      <c r="A4045">
        <f ca="1">39413.1300390334*(((RANDBETWEEN(3800,4995))))</f>
        <v>184611101.10283259</v>
      </c>
      <c r="B4045">
        <v>261899189.58497804</v>
      </c>
    </row>
    <row r="4046" spans="1:2" x14ac:dyDescent="0.25">
      <c r="A4046">
        <f ca="1">35469.6165694042*(((RANDBETWEEN(3800,4995))))</f>
        <v>143722886.33922604</v>
      </c>
      <c r="B4046">
        <v>253623285.30059195</v>
      </c>
    </row>
    <row r="4047" spans="1:2" x14ac:dyDescent="0.25">
      <c r="A4047">
        <f ca="1">28575.1064699161*(((RANDBETWEEN(3800,4995))))</f>
        <v>124444588.67648441</v>
      </c>
      <c r="B4047">
        <v>205965387.78207031</v>
      </c>
    </row>
    <row r="4048" spans="1:2" x14ac:dyDescent="0.25">
      <c r="A4048">
        <f ca="1">33827.8989681233*(((RANDBETWEEN(3800,4995))))</f>
        <v>159498543.6347014</v>
      </c>
      <c r="B4048">
        <v>217530783.3581911</v>
      </c>
    </row>
    <row r="4049" spans="1:2" x14ac:dyDescent="0.25">
      <c r="A4049">
        <f ca="1">32671.6324221477*(((RANDBETWEEN(3800,4995))))</f>
        <v>153197284.42745095</v>
      </c>
      <c r="B4049">
        <v>217908113.63936302</v>
      </c>
    </row>
    <row r="4050" spans="1:2" x14ac:dyDescent="0.25">
      <c r="A4050">
        <f ca="1">36338.6396162192*(((RANDBETWEEN(3800,4995))))</f>
        <v>157309970.89861301</v>
      </c>
      <c r="B4050">
        <v>218119309.85326394</v>
      </c>
    </row>
    <row r="4051" spans="1:2" x14ac:dyDescent="0.25">
      <c r="A4051">
        <f ca="1">35570.9369014023*(((RANDBETWEEN(3800,4995))))</f>
        <v>157863817.96842352</v>
      </c>
      <c r="B4051">
        <v>218241930.93503076</v>
      </c>
    </row>
    <row r="4052" spans="1:2" x14ac:dyDescent="0.25">
      <c r="A4052">
        <f ca="1">30210.5543873505*(((RANDBETWEEN(3800,4995))))</f>
        <v>144980450.50489482</v>
      </c>
      <c r="B4052">
        <v>218616835.34474909</v>
      </c>
    </row>
    <row r="4053" spans="1:2" x14ac:dyDescent="0.25">
      <c r="A4053">
        <f ca="1">40883.0867548582*(((RANDBETWEEN(3800,4995))))</f>
        <v>156255157.57706797</v>
      </c>
      <c r="B4053">
        <v>235440919.22403941</v>
      </c>
    </row>
    <row r="4054" spans="1:2" x14ac:dyDescent="0.25">
      <c r="A4054">
        <f ca="1">30842.2253627375*(((RANDBETWEEN(3800,4995))))</f>
        <v>142799503.42947456</v>
      </c>
      <c r="B4054">
        <v>227312703.90626299</v>
      </c>
    </row>
    <row r="4055" spans="1:2" x14ac:dyDescent="0.25">
      <c r="A4055">
        <f ca="1">36769.0592515449*(((RANDBETWEEN(3800,4995))))</f>
        <v>165019537.92093351</v>
      </c>
      <c r="B4055">
        <v>208281040.72209495</v>
      </c>
    </row>
    <row r="4056" spans="1:2" x14ac:dyDescent="0.25">
      <c r="A4056">
        <f ca="1">30092.3158908848*(((RANDBETWEEN(3800,4995))))</f>
        <v>149859733.13660613</v>
      </c>
      <c r="B4056">
        <v>249300697.45597777</v>
      </c>
    </row>
    <row r="4057" spans="1:2" x14ac:dyDescent="0.25">
      <c r="A4057">
        <f ca="1">37295.0173361527*(((RANDBETWEEN(3800,4995))))</f>
        <v>148061218.82452616</v>
      </c>
      <c r="B4057">
        <v>235532415.85949245</v>
      </c>
    </row>
    <row r="4058" spans="1:2" x14ac:dyDescent="0.25">
      <c r="A4058">
        <f ca="1">39122.1252814561*(((RANDBETWEEN(3800,4995))))</f>
        <v>181878760.43348932</v>
      </c>
      <c r="B4058">
        <v>209422922.40611833</v>
      </c>
    </row>
    <row r="4059" spans="1:2" x14ac:dyDescent="0.25">
      <c r="A4059">
        <f ca="1">29662.7889901769*(((RANDBETWEEN(3800,4995))))</f>
        <v>118087562.96989426</v>
      </c>
      <c r="B4059">
        <v>235207240.90924421</v>
      </c>
    </row>
    <row r="4060" spans="1:2" x14ac:dyDescent="0.25">
      <c r="A4060">
        <f ca="1">37718.2659495995*(((RANDBETWEEN(3800,4995))))</f>
        <v>148270503.4478758</v>
      </c>
      <c r="B4060">
        <v>245330423.32120144</v>
      </c>
    </row>
    <row r="4061" spans="1:2" x14ac:dyDescent="0.25">
      <c r="A4061">
        <f ca="1">38183.200581169*(((RANDBETWEEN(3800,4995))))</f>
        <v>160445808.84207198</v>
      </c>
      <c r="B4061">
        <v>238244285.59039313</v>
      </c>
    </row>
    <row r="4062" spans="1:2" x14ac:dyDescent="0.25">
      <c r="A4062">
        <f ca="1">32487.7088434866*(((RANDBETWEEN(3800,4995))))</f>
        <v>146779468.55487242</v>
      </c>
      <c r="B4062">
        <v>240951305.28718495</v>
      </c>
    </row>
    <row r="4063" spans="1:2" x14ac:dyDescent="0.25">
      <c r="A4063">
        <f ca="1">31168.7901421503*(((RANDBETWEEN(3800,4995))))</f>
        <v>123179058.64177789</v>
      </c>
      <c r="B4063">
        <v>228314308.77949688</v>
      </c>
    </row>
    <row r="4064" spans="1:2" x14ac:dyDescent="0.25">
      <c r="A4064">
        <f ca="1">30335.952437246*(((RANDBETWEEN(3800,4995))))</f>
        <v>132082736.91176911</v>
      </c>
      <c r="B4064">
        <v>206623526.96600989</v>
      </c>
    </row>
    <row r="4065" spans="1:2" x14ac:dyDescent="0.25">
      <c r="A4065">
        <f ca="1">38708.3406849708*(((RANDBETWEEN(3800,4995))))</f>
        <v>169039323.77126735</v>
      </c>
      <c r="B4065">
        <v>204373378.75293884</v>
      </c>
    </row>
    <row r="4066" spans="1:2" x14ac:dyDescent="0.25">
      <c r="A4066">
        <f ca="1">41321.392136439*(((RANDBETWEEN(3800,4995))))</f>
        <v>193756007.72776228</v>
      </c>
      <c r="B4066">
        <v>204073895.47033513</v>
      </c>
    </row>
    <row r="4067" spans="1:2" x14ac:dyDescent="0.25">
      <c r="A4067">
        <f ca="1">37766.4915505316*(((RANDBETWEEN(3800,4995))))</f>
        <v>177917941.69455442</v>
      </c>
      <c r="B4067">
        <v>243497480.3586379</v>
      </c>
    </row>
    <row r="4068" spans="1:2" x14ac:dyDescent="0.25">
      <c r="A4068">
        <f ca="1">35904.0229783459*(((RANDBETWEEN(3800,4995))))</f>
        <v>137153367.77728122</v>
      </c>
      <c r="B4068">
        <v>254084328.44270551</v>
      </c>
    </row>
    <row r="4069" spans="1:2" x14ac:dyDescent="0.25">
      <c r="A4069">
        <f ca="1">33136.1127252986*(((RANDBETWEEN(3800,4995))))</f>
        <v>128899478.50141145</v>
      </c>
      <c r="B4069">
        <v>236846767.80374879</v>
      </c>
    </row>
    <row r="4070" spans="1:2" x14ac:dyDescent="0.25">
      <c r="A4070">
        <f ca="1">39522.1495377895*(((RANDBETWEEN(3800,4995))))</f>
        <v>185556492.07992172</v>
      </c>
      <c r="B4070">
        <v>232825148.56739503</v>
      </c>
    </row>
    <row r="4071" spans="1:2" x14ac:dyDescent="0.25">
      <c r="A4071">
        <f ca="1">30784.6046296949*(((RANDBETWEEN(3800,4995))))</f>
        <v>147242763.94383064</v>
      </c>
      <c r="B4071">
        <v>254943767.36071569</v>
      </c>
    </row>
    <row r="4072" spans="1:2" x14ac:dyDescent="0.25">
      <c r="A4072">
        <f ca="1">32451.8883510921*(((RANDBETWEEN(3800,4995))))</f>
        <v>128477025.98197366</v>
      </c>
      <c r="B4072">
        <v>210659045.05215436</v>
      </c>
    </row>
    <row r="4073" spans="1:2" x14ac:dyDescent="0.25">
      <c r="A4073">
        <f ca="1">38397.6057822563*(((RANDBETWEEN(3800,4995))))</f>
        <v>169794212.76913729</v>
      </c>
      <c r="B4073">
        <v>226832847.52827063</v>
      </c>
    </row>
    <row r="4074" spans="1:2" x14ac:dyDescent="0.25">
      <c r="A4074">
        <f ca="1">36888.0598108878*(((RANDBETWEEN(3800,4995))))</f>
        <v>155962716.8804335</v>
      </c>
      <c r="B4074">
        <v>225360250.7640357</v>
      </c>
    </row>
    <row r="4075" spans="1:2" x14ac:dyDescent="0.25">
      <c r="A4075">
        <f ca="1">36089.4048646489*(((RANDBETWEEN(3800,4995))))</f>
        <v>176549368.59786224</v>
      </c>
      <c r="B4075">
        <v>233203017.83435711</v>
      </c>
    </row>
    <row r="4076" spans="1:2" x14ac:dyDescent="0.25">
      <c r="A4076">
        <f ca="1">35176.994815204*(((RANDBETWEEN(3800,4995))))</f>
        <v>170713955.83818483</v>
      </c>
      <c r="B4076">
        <v>228991074.2301949</v>
      </c>
    </row>
    <row r="4077" spans="1:2" x14ac:dyDescent="0.25">
      <c r="A4077">
        <f ca="1">29958.8883069131*(((RANDBETWEEN(3800,4995))))</f>
        <v>119925429.89257316</v>
      </c>
      <c r="B4077">
        <v>236329685.19092354</v>
      </c>
    </row>
    <row r="4078" spans="1:2" x14ac:dyDescent="0.25">
      <c r="A4078">
        <f ca="1">39469.9398023363*(((RANDBETWEEN(3800,4995))))</f>
        <v>193797404.42947143</v>
      </c>
      <c r="B4078">
        <v>252835645.58322921</v>
      </c>
    </row>
    <row r="4079" spans="1:2" x14ac:dyDescent="0.25">
      <c r="A4079">
        <f ca="1">32627.6104118555*(((RANDBETWEEN(3800,4995))))</f>
        <v>140429235.21262607</v>
      </c>
      <c r="B4079">
        <v>257464445.28373623</v>
      </c>
    </row>
    <row r="4080" spans="1:2" x14ac:dyDescent="0.25">
      <c r="A4080">
        <f ca="1">36459.2005500239*(((RANDBETWEEN(3800,4995))))</f>
        <v>174748948.23626456</v>
      </c>
      <c r="B4080">
        <v>221490868.76925048</v>
      </c>
    </row>
    <row r="4081" spans="1:2" x14ac:dyDescent="0.25">
      <c r="A4081">
        <f ca="1">34224.5205956252*(((RANDBETWEEN(3800,4995))))</f>
        <v>138130165.12394342</v>
      </c>
      <c r="B4081">
        <v>263480885.92461023</v>
      </c>
    </row>
    <row r="4082" spans="1:2" x14ac:dyDescent="0.25">
      <c r="A4082">
        <f ca="1">31427.1253194085*(((RANDBETWEEN(3800,4995))))</f>
        <v>153270090.18275532</v>
      </c>
      <c r="B4082">
        <v>231039327.24540764</v>
      </c>
    </row>
    <row r="4083" spans="1:2" x14ac:dyDescent="0.25">
      <c r="A4083">
        <f ca="1">31740.6117173665*(((RANDBETWEEN(3800,4995))))</f>
        <v>146641626.13423318</v>
      </c>
      <c r="B4083">
        <v>253096536.82426381</v>
      </c>
    </row>
    <row r="4084" spans="1:2" x14ac:dyDescent="0.25">
      <c r="A4084">
        <f ca="1">31364.072144849*(((RANDBETWEEN(3800,4995))))</f>
        <v>130286355.68970276</v>
      </c>
      <c r="B4084">
        <v>266654727.58106834</v>
      </c>
    </row>
    <row r="4085" spans="1:2" x14ac:dyDescent="0.25">
      <c r="A4085">
        <f ca="1">29845.2468991135*(((RANDBETWEEN(3800,4995))))</f>
        <v>128095799.69099522</v>
      </c>
      <c r="B4085">
        <v>253850867.63978678</v>
      </c>
    </row>
    <row r="4086" spans="1:2" x14ac:dyDescent="0.25">
      <c r="A4086">
        <f ca="1">42416.0875662809*(((RANDBETWEEN(3800,4995))))</f>
        <v>170809584.62941316</v>
      </c>
      <c r="B4086">
        <v>244589078.29084945</v>
      </c>
    </row>
    <row r="4087" spans="1:2" x14ac:dyDescent="0.25">
      <c r="A4087">
        <f ca="1">41495.4768704818*(((RANDBETWEEN(3800,4995))))</f>
        <v>202663909.03543332</v>
      </c>
      <c r="B4087">
        <v>227442925.07543087</v>
      </c>
    </row>
    <row r="4088" spans="1:2" x14ac:dyDescent="0.25">
      <c r="A4088">
        <f ca="1">30425.4871035926*(((RANDBETWEEN(3800,4995))))</f>
        <v>137766605.60506728</v>
      </c>
      <c r="B4088">
        <v>208007272.42926541</v>
      </c>
    </row>
    <row r="4089" spans="1:2" x14ac:dyDescent="0.25">
      <c r="A4089">
        <f ca="1">33077.113047415*(((RANDBETWEEN(3800,4995))))</f>
        <v>163500169.79337257</v>
      </c>
      <c r="B4089">
        <v>243558608.10146192</v>
      </c>
    </row>
    <row r="4090" spans="1:2" x14ac:dyDescent="0.25">
      <c r="A4090">
        <f ca="1">32386.062954512*(((RANDBETWEEN(3800,4995))))</f>
        <v>134045914.56872509</v>
      </c>
      <c r="B4090">
        <v>225133863.54897875</v>
      </c>
    </row>
    <row r="4091" spans="1:2" x14ac:dyDescent="0.25">
      <c r="A4091">
        <f ca="1">32358.1133894619*(((RANDBETWEEN(3800,4995))))</f>
        <v>136389447.93658188</v>
      </c>
      <c r="B4091">
        <v>249128776.98421311</v>
      </c>
    </row>
    <row r="4092" spans="1:2" x14ac:dyDescent="0.25">
      <c r="A4092">
        <f ca="1">37280.7524756865*(((RANDBETWEEN(3800,4995))))</f>
        <v>159598901.348414</v>
      </c>
      <c r="B4092">
        <v>240252262.52722979</v>
      </c>
    </row>
    <row r="4093" spans="1:2" x14ac:dyDescent="0.25">
      <c r="A4093">
        <f ca="1">35424.4522606927*(((RANDBETWEEN(3800,4995))))</f>
        <v>147011476.88187486</v>
      </c>
      <c r="B4093">
        <v>227540303.02852243</v>
      </c>
    </row>
    <row r="4094" spans="1:2" x14ac:dyDescent="0.25">
      <c r="A4094">
        <f ca="1">41672.5577736607*(((RANDBETWEEN(3800,4995))))</f>
        <v>196194401.99839461</v>
      </c>
      <c r="B4094">
        <v>229708263.62461954</v>
      </c>
    </row>
    <row r="4095" spans="1:2" x14ac:dyDescent="0.25">
      <c r="A4095">
        <f ca="1">33378.8228580433*(((RANDBETWEEN(3800,4995))))</f>
        <v>128708740.94061498</v>
      </c>
      <c r="B4095">
        <v>255848328.52580529</v>
      </c>
    </row>
    <row r="4096" spans="1:2" x14ac:dyDescent="0.25">
      <c r="A4096">
        <f ca="1">39762.3838967442*(((RANDBETWEEN(3800,4995))))</f>
        <v>157459040.23110694</v>
      </c>
      <c r="B4096">
        <v>235929511.69679192</v>
      </c>
    </row>
    <row r="4097" spans="1:2" x14ac:dyDescent="0.25">
      <c r="A4097">
        <f ca="1">29352.1327346496*(((RANDBETWEEN(3800,4995))))</f>
        <v>116234445.62921245</v>
      </c>
      <c r="B4097">
        <v>217174259.25365353</v>
      </c>
    </row>
    <row r="4098" spans="1:2" x14ac:dyDescent="0.25">
      <c r="A4098">
        <f ca="1">33945.9000755638*(((RANDBETWEEN(3800,4995))))</f>
        <v>132626631.59522778</v>
      </c>
      <c r="B4098">
        <v>221903013.07698256</v>
      </c>
    </row>
    <row r="4099" spans="1:2" x14ac:dyDescent="0.25">
      <c r="A4099">
        <f ca="1">30691.9730223296*(((RANDBETWEEN(3800,4995))))</f>
        <v>133970462.24246858</v>
      </c>
      <c r="B4099">
        <v>205875292.79693681</v>
      </c>
    </row>
    <row r="4100" spans="1:2" x14ac:dyDescent="0.25">
      <c r="A4100">
        <f ca="1">30350.8318589324*(((RANDBETWEEN(3800,4995))))</f>
        <v>135911025.06429926</v>
      </c>
      <c r="B4100">
        <v>235824062.82575372</v>
      </c>
    </row>
    <row r="4101" spans="1:2" x14ac:dyDescent="0.25">
      <c r="A4101">
        <f ca="1">30772.1402052992*(((RANDBETWEEN(3800,4995))))</f>
        <v>135551277.60434288</v>
      </c>
      <c r="B4101">
        <v>257542132.12132055</v>
      </c>
    </row>
    <row r="4102" spans="1:2" x14ac:dyDescent="0.25">
      <c r="A4102">
        <f ca="1">40785.415503026*(((RANDBETWEEN(3800,4995))))</f>
        <v>167995126.45696402</v>
      </c>
      <c r="B4102">
        <v>267337410.48410547</v>
      </c>
    </row>
    <row r="4103" spans="1:2" x14ac:dyDescent="0.25">
      <c r="A4103">
        <f ca="1">29047.4901206343*(((RANDBETWEEN(3800,4995))))</f>
        <v>134722259.17950204</v>
      </c>
      <c r="B4103">
        <v>205364746.69833395</v>
      </c>
    </row>
    <row r="4104" spans="1:2" x14ac:dyDescent="0.25">
      <c r="A4104">
        <f ca="1">32118.8040796716*(((RANDBETWEEN(3800,4995))))</f>
        <v>126869276.11470275</v>
      </c>
      <c r="B4104">
        <v>215214600.61100686</v>
      </c>
    </row>
    <row r="4105" spans="1:2" x14ac:dyDescent="0.25">
      <c r="A4105">
        <f ca="1">36040.6032479872*(((RANDBETWEEN(3800,4995))))</f>
        <v>144775103.24716446</v>
      </c>
      <c r="B4105">
        <v>248065949.10409144</v>
      </c>
    </row>
    <row r="4106" spans="1:2" x14ac:dyDescent="0.25">
      <c r="A4106">
        <f ca="1">40594.770604685*(((RANDBETWEEN(3800,4995))))</f>
        <v>166600938.56162718</v>
      </c>
      <c r="B4106">
        <v>228134635.4479785</v>
      </c>
    </row>
    <row r="4107" spans="1:2" x14ac:dyDescent="0.25">
      <c r="A4107">
        <f ca="1">31959.001625067*(((RANDBETWEEN(3800,4995))))</f>
        <v>131479332.68552576</v>
      </c>
      <c r="B4107">
        <v>216902566.80682963</v>
      </c>
    </row>
    <row r="4108" spans="1:2" x14ac:dyDescent="0.25">
      <c r="A4108">
        <f ca="1">28660.5117495666*(((RANDBETWEEN(3800,4995))))</f>
        <v>136338054.3926881</v>
      </c>
      <c r="B4108">
        <v>239788375.0145494</v>
      </c>
    </row>
    <row r="4109" spans="1:2" x14ac:dyDescent="0.25">
      <c r="A4109">
        <f ca="1">31875.8869291954*(((RANDBETWEEN(3800,4995))))</f>
        <v>134133732.19805419</v>
      </c>
      <c r="B4109">
        <v>207521866.40912914</v>
      </c>
    </row>
    <row r="4110" spans="1:2" x14ac:dyDescent="0.25">
      <c r="A4110">
        <f ca="1">32337.3827700939*(((RANDBETWEEN(3800,4995))))</f>
        <v>155963197.10016277</v>
      </c>
      <c r="B4110">
        <v>212802582.33586994</v>
      </c>
    </row>
    <row r="4111" spans="1:2" x14ac:dyDescent="0.25">
      <c r="A4111">
        <f ca="1">36856.8290162376*(((RANDBETWEEN(3800,4995))))</f>
        <v>175106794.65614501</v>
      </c>
      <c r="B4111">
        <v>211968576.94577378</v>
      </c>
    </row>
    <row r="4112" spans="1:2" x14ac:dyDescent="0.25">
      <c r="A4112">
        <f ca="1">28476.1213323574*(((RANDBETWEEN(3800,4995))))</f>
        <v>115840861.58002979</v>
      </c>
      <c r="B4112">
        <v>214476429.9614771</v>
      </c>
    </row>
    <row r="4113" spans="1:2" x14ac:dyDescent="0.25">
      <c r="A4113">
        <f ca="1">38174.368567055*(((RANDBETWEEN(3800,4995))))</f>
        <v>171288391.76037556</v>
      </c>
      <c r="B4113">
        <v>225785614.66704988</v>
      </c>
    </row>
    <row r="4114" spans="1:2" x14ac:dyDescent="0.25">
      <c r="A4114">
        <f ca="1">41055.4888687243*(((RANDBETWEEN(3800,4995))))</f>
        <v>184913921.86473441</v>
      </c>
      <c r="B4114">
        <v>256240531.53094089</v>
      </c>
    </row>
    <row r="4115" spans="1:2" x14ac:dyDescent="0.25">
      <c r="A4115">
        <f ca="1">33770.4611893654*(((RANDBETWEEN(3800,4995))))</f>
        <v>136398892.74384677</v>
      </c>
      <c r="B4115">
        <v>224912172.41174835</v>
      </c>
    </row>
    <row r="4116" spans="1:2" x14ac:dyDescent="0.25">
      <c r="A4116">
        <f ca="1">41775.0442569149*(((RANDBETWEEN(3800,4995))))</f>
        <v>180885941.63244134</v>
      </c>
      <c r="B4116">
        <v>259109252.19860572</v>
      </c>
    </row>
    <row r="4117" spans="1:2" x14ac:dyDescent="0.25">
      <c r="A4117">
        <f ca="1">39005.0631557488*(((RANDBETWEEN(3800,4995))))</f>
        <v>161558971.59111145</v>
      </c>
      <c r="B4117">
        <v>205368394.11827037</v>
      </c>
    </row>
    <row r="4118" spans="1:2" x14ac:dyDescent="0.25">
      <c r="A4118">
        <f ca="1">32134.4366100773*(((RANDBETWEEN(3800,4995))))</f>
        <v>153956085.79888028</v>
      </c>
      <c r="B4118">
        <v>207911319.25032315</v>
      </c>
    </row>
    <row r="4119" spans="1:2" x14ac:dyDescent="0.25">
      <c r="A4119">
        <f ca="1">41657.611352198*(((RANDBETWEEN(3800,4995))))</f>
        <v>205205393.52092722</v>
      </c>
      <c r="B4119">
        <v>210780767.62060475</v>
      </c>
    </row>
    <row r="4120" spans="1:2" x14ac:dyDescent="0.25">
      <c r="A4120">
        <f ca="1">31798.1796626725*(((RANDBETWEEN(3800,4995))))</f>
        <v>144872506.54313573</v>
      </c>
      <c r="B4120">
        <v>232196887.05915719</v>
      </c>
    </row>
    <row r="4121" spans="1:2" x14ac:dyDescent="0.25">
      <c r="A4121">
        <f ca="1">40274.599782824*(((RANDBETWEEN(3800,4995))))</f>
        <v>156023799.5586603</v>
      </c>
      <c r="B4121">
        <v>259491273.58023989</v>
      </c>
    </row>
    <row r="4122" spans="1:2" x14ac:dyDescent="0.25">
      <c r="A4122">
        <f ca="1">40037.8638570333*(((RANDBETWEEN(3800,4995))))</f>
        <v>186816672.75691748</v>
      </c>
      <c r="B4122">
        <v>207144775.8663913</v>
      </c>
    </row>
    <row r="4123" spans="1:2" x14ac:dyDescent="0.25">
      <c r="A4123">
        <f ca="1">33932.8182417796*(((RANDBETWEEN(3800,4995))))</f>
        <v>145164596.43833312</v>
      </c>
      <c r="B4123">
        <v>237603534.91664881</v>
      </c>
    </row>
    <row r="4124" spans="1:2" x14ac:dyDescent="0.25">
      <c r="A4124">
        <f ca="1">31047.7159547124*(((RANDBETWEEN(3800,4995))))</f>
        <v>138597004.02183628</v>
      </c>
      <c r="B4124">
        <v>206973802.82243574</v>
      </c>
    </row>
    <row r="4125" spans="1:2" x14ac:dyDescent="0.25">
      <c r="A4125">
        <f ca="1">35735.2345735705*(((RANDBETWEEN(3800,4995))))</f>
        <v>154590624.76526576</v>
      </c>
      <c r="B4125">
        <v>207117472.30784458</v>
      </c>
    </row>
    <row r="4126" spans="1:2" x14ac:dyDescent="0.25">
      <c r="A4126">
        <f ca="1">32429.2588747797*(((RANDBETWEEN(3800,4995))))</f>
        <v>156536032.58856168</v>
      </c>
      <c r="B4126">
        <v>222083758.60038599</v>
      </c>
    </row>
    <row r="4127" spans="1:2" x14ac:dyDescent="0.25">
      <c r="A4127">
        <f ca="1">37074.1695918647*(((RANDBETWEEN(3800,4995))))</f>
        <v>150002090.16868451</v>
      </c>
      <c r="B4127">
        <v>236808136.7509411</v>
      </c>
    </row>
    <row r="4128" spans="1:2" x14ac:dyDescent="0.25">
      <c r="A4128">
        <f ca="1">30896.3385967756*(((RANDBETWEEN(3800,4995))))</f>
        <v>150990406.7224423</v>
      </c>
      <c r="B4128">
        <v>240231979.99882665</v>
      </c>
    </row>
    <row r="4129" spans="1:2" x14ac:dyDescent="0.25">
      <c r="A4129">
        <f ca="1">30981.5506359097*(((RANDBETWEEN(3800,4995))))</f>
        <v>127613007.06931199</v>
      </c>
      <c r="B4129">
        <v>234370932.58481371</v>
      </c>
    </row>
    <row r="4130" spans="1:2" x14ac:dyDescent="0.25">
      <c r="A4130">
        <f ca="1">30620.6480205823*(((RANDBETWEEN(3800,4995))))</f>
        <v>128821066.22258975</v>
      </c>
      <c r="B4130">
        <v>224458211.18350253</v>
      </c>
    </row>
    <row r="4131" spans="1:2" x14ac:dyDescent="0.25">
      <c r="A4131">
        <f ca="1">35881.4417015186*(((RANDBETWEEN(3800,4995))))</f>
        <v>138215313.4342497</v>
      </c>
      <c r="B4131">
        <v>211547788.52823913</v>
      </c>
    </row>
    <row r="4132" spans="1:2" x14ac:dyDescent="0.25">
      <c r="A4132">
        <f ca="1">39821.6627525392*(((RANDBETWEEN(3800,4995))))</f>
        <v>198072950.53112978</v>
      </c>
      <c r="B4132">
        <v>210425589.32999873</v>
      </c>
    </row>
    <row r="4133" spans="1:2" x14ac:dyDescent="0.25">
      <c r="A4133">
        <f ca="1">39337.5758309754*(((RANDBETWEEN(3800,4995))))</f>
        <v>185516007.61888012</v>
      </c>
      <c r="B4133">
        <v>204843486.19966203</v>
      </c>
    </row>
    <row r="4134" spans="1:2" x14ac:dyDescent="0.25">
      <c r="A4134">
        <f ca="1">31678.325472494*(((RANDBETWEEN(3800,4995))))</f>
        <v>131021554.15423526</v>
      </c>
      <c r="B4134">
        <v>250727366.04647478</v>
      </c>
    </row>
    <row r="4135" spans="1:2" x14ac:dyDescent="0.25">
      <c r="A4135">
        <f ca="1">39092.3790249712*(((RANDBETWEEN(3800,4995))))</f>
        <v>160044199.72823206</v>
      </c>
      <c r="B4135">
        <v>257172635.72456729</v>
      </c>
    </row>
    <row r="4136" spans="1:2" x14ac:dyDescent="0.25">
      <c r="A4136">
        <f ca="1">38604.1408273551*(((RANDBETWEEN(3800,4995))))</f>
        <v>162021579.0524092</v>
      </c>
      <c r="B4136">
        <v>210232534.48764798</v>
      </c>
    </row>
    <row r="4137" spans="1:2" x14ac:dyDescent="0.25">
      <c r="A4137">
        <f ca="1">30788.8161105728*(((RANDBETWEEN(3800,4995))))</f>
        <v>139658069.87755838</v>
      </c>
      <c r="B4137">
        <v>212648994.6143705</v>
      </c>
    </row>
    <row r="4138" spans="1:2" x14ac:dyDescent="0.25">
      <c r="A4138">
        <f ca="1">31109.5439050676*(((RANDBETWEEN(3800,4995))))</f>
        <v>122167178.91520029</v>
      </c>
      <c r="B4138">
        <v>214855656.53843191</v>
      </c>
    </row>
    <row r="4139" spans="1:2" x14ac:dyDescent="0.25">
      <c r="A4139">
        <f ca="1">33995.8017285741*(((RANDBETWEEN(3800,4995))))</f>
        <v>166171478.8492704</v>
      </c>
      <c r="B4139">
        <v>206923099.8473213</v>
      </c>
    </row>
    <row r="4140" spans="1:2" x14ac:dyDescent="0.25">
      <c r="A4140">
        <f ca="1">41512.5877195745*(((RANDBETWEEN(3800,4995))))</f>
        <v>174186818.07133463</v>
      </c>
      <c r="B4140">
        <v>264377900.06177479</v>
      </c>
    </row>
    <row r="4141" spans="1:2" x14ac:dyDescent="0.25">
      <c r="A4141">
        <f ca="1">37366.1785261295*(((RANDBETWEEN(3800,4995))))</f>
        <v>178460868.64079461</v>
      </c>
      <c r="B4141">
        <v>260555440.97234148</v>
      </c>
    </row>
    <row r="4142" spans="1:2" x14ac:dyDescent="0.25">
      <c r="A4142">
        <f ca="1">31955.8184867323*(((RANDBETWEEN(3800,4995))))</f>
        <v>145462885.75160551</v>
      </c>
      <c r="B4142">
        <v>226568357.6917274</v>
      </c>
    </row>
    <row r="4143" spans="1:2" x14ac:dyDescent="0.25">
      <c r="A4143">
        <f ca="1">38201.281330008*(((RANDBETWEEN(3800,4995))))</f>
        <v>174006836.45818663</v>
      </c>
      <c r="B4143">
        <v>230222275.74956417</v>
      </c>
    </row>
    <row r="4144" spans="1:2" x14ac:dyDescent="0.25">
      <c r="A4144">
        <f ca="1">34898.325481197*(((RANDBETWEEN(3800,4995))))</f>
        <v>171734659.69297063</v>
      </c>
      <c r="B4144">
        <v>209665417.2985912</v>
      </c>
    </row>
    <row r="4145" spans="1:2" x14ac:dyDescent="0.25">
      <c r="A4145">
        <f ca="1">33435.8425838858*(((RANDBETWEEN(3800,4995))))</f>
        <v>165139626.52181175</v>
      </c>
      <c r="B4145">
        <v>212128506.46486631</v>
      </c>
    </row>
    <row r="4146" spans="1:2" x14ac:dyDescent="0.25">
      <c r="A4146">
        <f ca="1">30591.4414537338*(((RANDBETWEEN(3800,4995))))</f>
        <v>137692077.98325565</v>
      </c>
      <c r="B4146">
        <v>258207864.8638607</v>
      </c>
    </row>
    <row r="4147" spans="1:2" x14ac:dyDescent="0.25">
      <c r="A4147">
        <f ca="1">35262.3667642092*(((RANDBETWEEN(3800,4995))))</f>
        <v>139568447.65273991</v>
      </c>
      <c r="B4147">
        <v>250463824.38657242</v>
      </c>
    </row>
    <row r="4148" spans="1:2" x14ac:dyDescent="0.25">
      <c r="A4148">
        <f ca="1">32058.1252590983*(((RANDBETWEEN(3800,4995))))</f>
        <v>138843740.49715477</v>
      </c>
      <c r="B4148">
        <v>207672765.34755689</v>
      </c>
    </row>
    <row r="4149" spans="1:2" x14ac:dyDescent="0.25">
      <c r="A4149">
        <f ca="1">32343.2044368977*(((RANDBETWEEN(3800,4995))))</f>
        <v>146417686.48583585</v>
      </c>
      <c r="B4149">
        <v>262589043.04784569</v>
      </c>
    </row>
    <row r="4150" spans="1:2" x14ac:dyDescent="0.25">
      <c r="A4150">
        <f ca="1">42300.7667323782*(((RANDBETWEEN(3800,4995))))</f>
        <v>186165674.38919657</v>
      </c>
      <c r="B4150">
        <v>254594386.6910404</v>
      </c>
    </row>
    <row r="4151" spans="1:2" x14ac:dyDescent="0.25">
      <c r="A4151">
        <f ca="1">38278.4455023576*(((RANDBETWEEN(3800,4995))))</f>
        <v>150510847.71527001</v>
      </c>
      <c r="B4151">
        <v>215256963.91981754</v>
      </c>
    </row>
    <row r="4152" spans="1:2" x14ac:dyDescent="0.25">
      <c r="A4152">
        <f ca="1">27941.914178642*(((RANDBETWEEN(3800,4995))))</f>
        <v>112354436.91231957</v>
      </c>
      <c r="B4152">
        <v>219114905.06283051</v>
      </c>
    </row>
    <row r="4153" spans="1:2" x14ac:dyDescent="0.25">
      <c r="A4153">
        <f ca="1">31824.8057037378*(((RANDBETWEEN(3800,4995))))</f>
        <v>128763163.87732327</v>
      </c>
      <c r="B4153">
        <v>207942230.57078627</v>
      </c>
    </row>
    <row r="4154" spans="1:2" x14ac:dyDescent="0.25">
      <c r="A4154">
        <f ca="1">40706.9240372252*(((RANDBETWEEN(3800,4995))))</f>
        <v>181675001.97813621</v>
      </c>
      <c r="B4154">
        <v>252417972.78954655</v>
      </c>
    </row>
    <row r="4155" spans="1:2" x14ac:dyDescent="0.25">
      <c r="A4155">
        <f ca="1">31696.6221981965*(((RANDBETWEEN(3800,4995))))</f>
        <v>137816913.31775853</v>
      </c>
      <c r="B4155">
        <v>234362297.04779175</v>
      </c>
    </row>
    <row r="4156" spans="1:2" x14ac:dyDescent="0.25">
      <c r="A4156">
        <f ca="1">31132.8993988734*(((RANDBETWEEN(3800,4995))))</f>
        <v>131816696.0548301</v>
      </c>
      <c r="B4156">
        <v>249799537.54814991</v>
      </c>
    </row>
    <row r="4157" spans="1:2" x14ac:dyDescent="0.25">
      <c r="A4157">
        <f ca="1">41146.7886432804*(((RANDBETWEEN(3800,4995))))</f>
        <v>163147016.97060677</v>
      </c>
      <c r="B4157">
        <v>252438805.20216364</v>
      </c>
    </row>
    <row r="4158" spans="1:2" x14ac:dyDescent="0.25">
      <c r="A4158">
        <f ca="1">32000.4796781083*(((RANDBETWEEN(3800,4995))))</f>
        <v>145954187.81185195</v>
      </c>
      <c r="B4158">
        <v>215141386.08603552</v>
      </c>
    </row>
    <row r="4159" spans="1:2" x14ac:dyDescent="0.25">
      <c r="A4159">
        <f ca="1">34111.911267427*(((RANDBETWEEN(3800,4995))))</f>
        <v>169160967.97517043</v>
      </c>
      <c r="B4159">
        <v>253713237.33957189</v>
      </c>
    </row>
    <row r="4160" spans="1:2" x14ac:dyDescent="0.25">
      <c r="A4160">
        <f ca="1">36746.2001785936*(((RANDBETWEEN(3800,4995))))</f>
        <v>175095643.85099852</v>
      </c>
      <c r="B4160">
        <v>213881364.18305475</v>
      </c>
    </row>
    <row r="4161" spans="1:2" x14ac:dyDescent="0.25">
      <c r="A4161">
        <f ca="1">36369.8390557296*(((RANDBETWEEN(3800,4995))))</f>
        <v>161518455.24649531</v>
      </c>
      <c r="B4161">
        <v>253454205.38805595</v>
      </c>
    </row>
    <row r="4162" spans="1:2" x14ac:dyDescent="0.25">
      <c r="A4162">
        <f ca="1">30932.6504218211*(((RANDBETWEEN(3800,4995))))</f>
        <v>133165060.06593972</v>
      </c>
      <c r="B4162">
        <v>244907874.44043243</v>
      </c>
    </row>
    <row r="4163" spans="1:2" x14ac:dyDescent="0.25">
      <c r="A4163">
        <f ca="1">33183.606211176*(((RANDBETWEEN(3800,4995))))</f>
        <v>128918310.13041878</v>
      </c>
      <c r="B4163">
        <v>257355533.86521894</v>
      </c>
    </row>
    <row r="4164" spans="1:2" x14ac:dyDescent="0.25">
      <c r="A4164">
        <f ca="1">40796.4701840579*(((RANDBETWEEN(3800,4995))))</f>
        <v>187133408.73427364</v>
      </c>
      <c r="B4164">
        <v>238148650.38204554</v>
      </c>
    </row>
    <row r="4165" spans="1:2" x14ac:dyDescent="0.25">
      <c r="A4165">
        <f ca="1">31263.5796018975*(((RANDBETWEEN(3800,4995))))</f>
        <v>120833735.16133387</v>
      </c>
      <c r="B4165">
        <v>264563713.97194713</v>
      </c>
    </row>
    <row r="4166" spans="1:2" x14ac:dyDescent="0.25">
      <c r="A4166">
        <f ca="1">30857.6504700667*(((RANDBETWEEN(3800,4995))))</f>
        <v>123338028.92885652</v>
      </c>
      <c r="B4166">
        <v>213404378.20355198</v>
      </c>
    </row>
    <row r="4167" spans="1:2" x14ac:dyDescent="0.25">
      <c r="A4167">
        <f ca="1">39672.0225975462*(((RANDBETWEEN(3800,4995))))</f>
        <v>177730661.23700705</v>
      </c>
      <c r="B4167">
        <v>229114596.98650861</v>
      </c>
    </row>
    <row r="4168" spans="1:2" x14ac:dyDescent="0.25">
      <c r="A4168">
        <f ca="1">31916.3365528629*(((RANDBETWEEN(3800,4995))))</f>
        <v>142442610.035427</v>
      </c>
      <c r="B4168">
        <v>254761222.45172828</v>
      </c>
    </row>
    <row r="4169" spans="1:2" x14ac:dyDescent="0.25">
      <c r="A4169">
        <f ca="1">31479.5083387963*(((RANDBETWEEN(3800,4995))))</f>
        <v>132560209.61467104</v>
      </c>
      <c r="B4169">
        <v>208273634.99419495</v>
      </c>
    </row>
    <row r="4170" spans="1:2" x14ac:dyDescent="0.25">
      <c r="A4170">
        <f ca="1">32266.7545354645*(((RANDBETWEEN(3800,4995))))</f>
        <v>136230237.64873093</v>
      </c>
      <c r="B4170">
        <v>224366020.00345185</v>
      </c>
    </row>
    <row r="4171" spans="1:2" x14ac:dyDescent="0.25">
      <c r="A4171">
        <f ca="1">31252.5620198986*(((RANDBETWEEN(3800,4995))))</f>
        <v>122322527.74588296</v>
      </c>
      <c r="B4171">
        <v>267172543.03671858</v>
      </c>
    </row>
    <row r="4172" spans="1:2" x14ac:dyDescent="0.25">
      <c r="A4172">
        <f ca="1">38133.3026653949*(((RANDBETWEEN(3800,4995))))</f>
        <v>173239594.00888932</v>
      </c>
      <c r="B4172">
        <v>239314609.94349238</v>
      </c>
    </row>
    <row r="4173" spans="1:2" x14ac:dyDescent="0.25">
      <c r="A4173">
        <f ca="1">32191.3614752668*(((RANDBETWEEN(3800,4995))))</f>
        <v>148337793.6780293</v>
      </c>
      <c r="B4173">
        <v>258400324.09597841</v>
      </c>
    </row>
    <row r="4174" spans="1:2" x14ac:dyDescent="0.25">
      <c r="A4174">
        <f ca="1">31438.8100456381*(((RANDBETWEEN(3800,4995))))</f>
        <v>149019959.61632437</v>
      </c>
      <c r="B4174">
        <v>212703936.41507664</v>
      </c>
    </row>
    <row r="4175" spans="1:2" x14ac:dyDescent="0.25">
      <c r="A4175">
        <f ca="1">34042.3264345084*(((RANDBETWEEN(3800,4995))))</f>
        <v>162994658.9684262</v>
      </c>
      <c r="B4175">
        <v>225883738.40289429</v>
      </c>
    </row>
    <row r="4176" spans="1:2" x14ac:dyDescent="0.25">
      <c r="A4176">
        <f ca="1">35810.5701005782*(((RANDBETWEEN(3800,4995))))</f>
        <v>163690115.92974311</v>
      </c>
      <c r="B4176">
        <v>230938132.7368077</v>
      </c>
    </row>
    <row r="4177" spans="1:2" x14ac:dyDescent="0.25">
      <c r="A4177">
        <f ca="1">39184.1383987732*(((RANDBETWEEN(3800,4995))))</f>
        <v>172214288.26260805</v>
      </c>
      <c r="B4177">
        <v>242941354.12727615</v>
      </c>
    </row>
    <row r="4178" spans="1:2" x14ac:dyDescent="0.25">
      <c r="A4178">
        <f ca="1">40592.5505458056*(((RANDBETWEEN(3800,4995))))</f>
        <v>181245738.18702212</v>
      </c>
      <c r="B4178">
        <v>223155217.04613352</v>
      </c>
    </row>
    <row r="4179" spans="1:2" x14ac:dyDescent="0.25">
      <c r="A4179">
        <f ca="1">32470.9212956772*(((RANDBETWEEN(3800,4995))))</f>
        <v>133747724.81689431</v>
      </c>
      <c r="B4179">
        <v>233779732.65153909</v>
      </c>
    </row>
    <row r="4180" spans="1:2" x14ac:dyDescent="0.25">
      <c r="A4180">
        <f ca="1">30685.8335576389*(((RANDBETWEEN(3800,4995))))</f>
        <v>126977979.26150993</v>
      </c>
      <c r="B4180">
        <v>258544547.82577923</v>
      </c>
    </row>
    <row r="4181" spans="1:2" x14ac:dyDescent="0.25">
      <c r="A4181">
        <f ca="1">32250.1558701031*(((RANDBETWEEN(3800,4995))))</f>
        <v>141449183.64627206</v>
      </c>
      <c r="B4181">
        <v>263066008.21717513</v>
      </c>
    </row>
    <row r="4182" spans="1:2" x14ac:dyDescent="0.25">
      <c r="A4182">
        <f ca="1">31190.5327145012*(((RANDBETWEEN(3800,4995))))</f>
        <v>137768582.99995175</v>
      </c>
      <c r="B4182">
        <v>224336706.37565026</v>
      </c>
    </row>
    <row r="4183" spans="1:2" x14ac:dyDescent="0.25">
      <c r="A4183">
        <f ca="1">32156.8848869956*(((RANDBETWEEN(3800,4995))))</f>
        <v>156218146.78102461</v>
      </c>
      <c r="B4183">
        <v>231138598.86318809</v>
      </c>
    </row>
    <row r="4184" spans="1:2" x14ac:dyDescent="0.25">
      <c r="A4184">
        <f ca="1">33396.6611114963*(((RANDBETWEEN(3800,4995))))</f>
        <v>160905113.23518914</v>
      </c>
      <c r="B4184">
        <v>204536841.3322587</v>
      </c>
    </row>
    <row r="4185" spans="1:2" x14ac:dyDescent="0.25">
      <c r="A4185">
        <f ca="1">31738.5751022854*(((RANDBETWEEN(3800,4995))))</f>
        <v>156122050.92814213</v>
      </c>
      <c r="B4185">
        <v>253777998.87412086</v>
      </c>
    </row>
    <row r="4186" spans="1:2" x14ac:dyDescent="0.25">
      <c r="A4186">
        <f ca="1">37225.3964069424*(((RANDBETWEEN(3800,4995))))</f>
        <v>146965865.01460871</v>
      </c>
      <c r="B4186">
        <v>231115454.0148488</v>
      </c>
    </row>
    <row r="4187" spans="1:2" x14ac:dyDescent="0.25">
      <c r="A4187">
        <f ca="1">32724.1682333914*(((RANDBETWEEN(3800,4995))))</f>
        <v>125202667.66095546</v>
      </c>
      <c r="B4187">
        <v>217959757.98512334</v>
      </c>
    </row>
    <row r="4188" spans="1:2" x14ac:dyDescent="0.25">
      <c r="A4188">
        <f ca="1">31521.6902398576*(((RANDBETWEEN(3800,4995))))</f>
        <v>140460651.70880553</v>
      </c>
      <c r="B4188">
        <v>264024140.1487067</v>
      </c>
    </row>
    <row r="4189" spans="1:2" x14ac:dyDescent="0.25">
      <c r="A4189">
        <f ca="1">32031.6430611533*(((RANDBETWEEN(3800,4995))))</f>
        <v>157019114.2857734</v>
      </c>
      <c r="B4189">
        <v>212413325.86101788</v>
      </c>
    </row>
    <row r="4190" spans="1:2" x14ac:dyDescent="0.25">
      <c r="A4190">
        <f ca="1">36015.5619598796*(((RANDBETWEEN(3800,4995))))</f>
        <v>139956473.77609211</v>
      </c>
      <c r="B4190">
        <v>264955693.81541109</v>
      </c>
    </row>
    <row r="4191" spans="1:2" x14ac:dyDescent="0.25">
      <c r="A4191">
        <f ca="1">30307.2079633668*(((RANDBETWEEN(3800,4995))))</f>
        <v>142352955.80393398</v>
      </c>
      <c r="B4191">
        <v>229435044.22235435</v>
      </c>
    </row>
    <row r="4192" spans="1:2" x14ac:dyDescent="0.25">
      <c r="A4192">
        <f ca="1">39049.9459406509*(((RANDBETWEEN(3800,4995))))</f>
        <v>175178057.48975995</v>
      </c>
      <c r="B4192">
        <v>226590641.82978517</v>
      </c>
    </row>
    <row r="4193" spans="1:2" x14ac:dyDescent="0.25">
      <c r="A4193">
        <f ca="1">31863.6617487141*(((RANDBETWEEN(3800,4995))))</f>
        <v>147018935.30856684</v>
      </c>
      <c r="B4193">
        <v>225952965.61588231</v>
      </c>
    </row>
    <row r="4194" spans="1:2" x14ac:dyDescent="0.25">
      <c r="A4194">
        <f ca="1">33483.5479920552*(((RANDBETWEEN(3800,4995))))</f>
        <v>138287053.20718804</v>
      </c>
      <c r="B4194">
        <v>213177577.72368109</v>
      </c>
    </row>
    <row r="4195" spans="1:2" x14ac:dyDescent="0.25">
      <c r="A4195">
        <f ca="1">34160.7303041409*(((RANDBETWEEN(3800,4995))))</f>
        <v>155089715.58079982</v>
      </c>
      <c r="B4195">
        <v>215524070.47462013</v>
      </c>
    </row>
    <row r="4196" spans="1:2" x14ac:dyDescent="0.25">
      <c r="A4196">
        <f ca="1">35106.8045577638*(((RANDBETWEEN(3800,4995))))</f>
        <v>167494564.545091</v>
      </c>
      <c r="B4196">
        <v>258163868.01737303</v>
      </c>
    </row>
    <row r="4197" spans="1:2" x14ac:dyDescent="0.25">
      <c r="A4197">
        <f ca="1">40729.6856564861*(((RANDBETWEEN(3800,4995))))</f>
        <v>178070185.69015738</v>
      </c>
      <c r="B4197">
        <v>241325038.21313313</v>
      </c>
    </row>
    <row r="4198" spans="1:2" x14ac:dyDescent="0.25">
      <c r="A4198">
        <f ca="1">32701.3506650836*(((RANDBETWEEN(3800,4995))))</f>
        <v>124755652.78729384</v>
      </c>
      <c r="B4198">
        <v>228259732.33696273</v>
      </c>
    </row>
    <row r="4199" spans="1:2" x14ac:dyDescent="0.25">
      <c r="A4199">
        <f ca="1">27268.5874425697*(((RANDBETWEEN(3800,4995))))</f>
        <v>133043438.13229735</v>
      </c>
      <c r="B4199">
        <v>231624086.66541418</v>
      </c>
    </row>
    <row r="4200" spans="1:2" x14ac:dyDescent="0.25">
      <c r="A4200">
        <f ca="1">37511.1374764678*(((RANDBETWEEN(3800,4995))))</f>
        <v>159572378.82489416</v>
      </c>
      <c r="B4200">
        <v>243227579.79771578</v>
      </c>
    </row>
    <row r="4201" spans="1:2" x14ac:dyDescent="0.25">
      <c r="A4201">
        <f ca="1">39313.9276687559*(((RANDBETWEEN(3800,4995))))</f>
        <v>192992070.92592263</v>
      </c>
      <c r="B4201">
        <v>250585249.99012405</v>
      </c>
    </row>
    <row r="4202" spans="1:2" x14ac:dyDescent="0.25">
      <c r="A4202">
        <f ca="1">30624.5731039925*(((RANDBETWEEN(3800,4995))))</f>
        <v>148467930.40815562</v>
      </c>
      <c r="B4202">
        <v>227159307.26862547</v>
      </c>
    </row>
    <row r="4203" spans="1:2" x14ac:dyDescent="0.25">
      <c r="A4203">
        <f ca="1">30068.3481357492*(((RANDBETWEEN(3800,4995))))</f>
        <v>143756772.43701679</v>
      </c>
      <c r="B4203">
        <v>233764645.21457809</v>
      </c>
    </row>
    <row r="4204" spans="1:2" x14ac:dyDescent="0.25">
      <c r="A4204">
        <f ca="1">32930.0130957509*(((RANDBETWEEN(3800,4995))))</f>
        <v>138602425.1200155</v>
      </c>
      <c r="B4204">
        <v>265209350.74511951</v>
      </c>
    </row>
    <row r="4205" spans="1:2" x14ac:dyDescent="0.25">
      <c r="A4205">
        <f ca="1">30176.9806097673*(((RANDBETWEEN(3800,4995))))</f>
        <v>134166855.79102562</v>
      </c>
      <c r="B4205">
        <v>223616392.12219062</v>
      </c>
    </row>
    <row r="4206" spans="1:2" x14ac:dyDescent="0.25">
      <c r="A4206">
        <f ca="1">35468.6737932972*(((RANDBETWEEN(3800,4995))))</f>
        <v>141449071.08766949</v>
      </c>
      <c r="B4206">
        <v>211023449.58817202</v>
      </c>
    </row>
    <row r="4207" spans="1:2" x14ac:dyDescent="0.25">
      <c r="A4207">
        <f ca="1">33326.8731285726*(((RANDBETWEEN(3800,4995))))</f>
        <v>143172246.96034792</v>
      </c>
      <c r="B4207">
        <v>247608894.8386887</v>
      </c>
    </row>
    <row r="4208" spans="1:2" x14ac:dyDescent="0.25">
      <c r="A4208">
        <f ca="1">34432.5585647571*(((RANDBETWEEN(3800,4995))))</f>
        <v>150849039.07220072</v>
      </c>
      <c r="B4208">
        <v>254630251.30743539</v>
      </c>
    </row>
    <row r="4209" spans="1:2" x14ac:dyDescent="0.25">
      <c r="A4209">
        <f ca="1">33329.8960908937*(((RANDBETWEEN(3800,4995))))</f>
        <v>150684460.22693041</v>
      </c>
      <c r="B4209">
        <v>212156344.55702335</v>
      </c>
    </row>
    <row r="4210" spans="1:2" x14ac:dyDescent="0.25">
      <c r="A4210">
        <f ca="1">34076.9542187126*(((RANDBETWEEN(3800,4995))))</f>
        <v>164421304.10528854</v>
      </c>
      <c r="B4210">
        <v>220787263.75435326</v>
      </c>
    </row>
    <row r="4211" spans="1:2" x14ac:dyDescent="0.25">
      <c r="A4211">
        <f ca="1">36614.738131772*(((RANDBETWEEN(3800,4995))))</f>
        <v>156088628.65574393</v>
      </c>
      <c r="B4211">
        <v>212294499.84606344</v>
      </c>
    </row>
    <row r="4212" spans="1:2" x14ac:dyDescent="0.25">
      <c r="A4212">
        <f ca="1">39763.5222212325*(((RANDBETWEEN(3800,4995))))</f>
        <v>161956826.00708011</v>
      </c>
      <c r="B4212">
        <v>211053077.87842545</v>
      </c>
    </row>
    <row r="4213" spans="1:2" x14ac:dyDescent="0.25">
      <c r="A4213">
        <f ca="1">36613.6884867324*(((RANDBETWEEN(3800,4995))))</f>
        <v>150409032.30349678</v>
      </c>
      <c r="B4213">
        <v>265050011.37624907</v>
      </c>
    </row>
    <row r="4214" spans="1:2" x14ac:dyDescent="0.25">
      <c r="A4214">
        <f ca="1">33193.3602686126*(((RANDBETWEEN(3800,4995))))</f>
        <v>154813832.29280898</v>
      </c>
      <c r="B4214">
        <v>267650962.50956157</v>
      </c>
    </row>
    <row r="4215" spans="1:2" x14ac:dyDescent="0.25">
      <c r="A4215">
        <f ca="1">33533.5879219634*(((RANDBETWEEN(3800,4995))))</f>
        <v>138292516.59017724</v>
      </c>
      <c r="B4215">
        <v>240736313.86988181</v>
      </c>
    </row>
    <row r="4216" spans="1:2" x14ac:dyDescent="0.25">
      <c r="A4216">
        <f ca="1">30039.9373490772*(((RANDBETWEEN(3800,4995))))</f>
        <v>119889389.9601669</v>
      </c>
      <c r="B4216">
        <v>205387567.05665639</v>
      </c>
    </row>
    <row r="4217" spans="1:2" x14ac:dyDescent="0.25">
      <c r="A4217">
        <f ca="1">37291.1426295469*(((RANDBETWEEN(3800,4995))))</f>
        <v>180862041.75330263</v>
      </c>
      <c r="B4217">
        <v>244521707.15857479</v>
      </c>
    </row>
    <row r="4218" spans="1:2" x14ac:dyDescent="0.25">
      <c r="A4218">
        <f ca="1">32590.4680325888*(((RANDBETWEEN(3800,4995))))</f>
        <v>160279921.78427193</v>
      </c>
      <c r="B4218">
        <v>222037274.77008411</v>
      </c>
    </row>
    <row r="4219" spans="1:2" x14ac:dyDescent="0.25">
      <c r="A4219">
        <f ca="1">37209.3646513086*(((RANDBETWEEN(3800,4995))))</f>
        <v>158921196.42573902</v>
      </c>
      <c r="B4219">
        <v>228323620.22122574</v>
      </c>
    </row>
    <row r="4220" spans="1:2" x14ac:dyDescent="0.25">
      <c r="A4220">
        <f ca="1">40228.8322655921*(((RANDBETWEEN(3800,4995))))</f>
        <v>153312079.76417157</v>
      </c>
      <c r="B4220">
        <v>207442651.4073295</v>
      </c>
    </row>
    <row r="4221" spans="1:2" x14ac:dyDescent="0.25">
      <c r="A4221">
        <f ca="1">37295.8049983873*(((RANDBETWEEN(3800,4995))))</f>
        <v>176334566.03237525</v>
      </c>
      <c r="B4221">
        <v>241966739.81813613</v>
      </c>
    </row>
    <row r="4222" spans="1:2" x14ac:dyDescent="0.25">
      <c r="A4222">
        <f ca="1">29126.4267448599*(((RANDBETWEEN(3800,4995))))</f>
        <v>130399012.53673789</v>
      </c>
      <c r="B4222">
        <v>237694829.01789266</v>
      </c>
    </row>
    <row r="4223" spans="1:2" x14ac:dyDescent="0.25">
      <c r="A4223">
        <f ca="1">29786.7314430924*(((RANDBETWEEN(3800,4995))))</f>
        <v>143869912.87013617</v>
      </c>
      <c r="B4223">
        <v>264381721.86119619</v>
      </c>
    </row>
    <row r="4224" spans="1:2" x14ac:dyDescent="0.25">
      <c r="A4224">
        <f ca="1">32572.652735614*(((RANDBETWEEN(3800,4995))))</f>
        <v>154850391.10510895</v>
      </c>
      <c r="B4224">
        <v>256390301.65699902</v>
      </c>
    </row>
    <row r="4225" spans="1:2" x14ac:dyDescent="0.25">
      <c r="A4225">
        <f ca="1">40490.467457066*(((RANDBETWEEN(3800,4995))))</f>
        <v>164188845.53840283</v>
      </c>
      <c r="B4225">
        <v>208686143.15213558</v>
      </c>
    </row>
    <row r="4226" spans="1:2" x14ac:dyDescent="0.25">
      <c r="A4226">
        <f ca="1">30321.393344274*(((RANDBETWEEN(3800,4995))))</f>
        <v>126864709.75244243</v>
      </c>
      <c r="B4226">
        <v>256269059.30678913</v>
      </c>
    </row>
    <row r="4227" spans="1:2" x14ac:dyDescent="0.25">
      <c r="A4227">
        <f ca="1">35844.3392927873*(((RANDBETWEEN(3800,4995))))</f>
        <v>157213272.13816527</v>
      </c>
      <c r="B4227">
        <v>260903390.04185653</v>
      </c>
    </row>
    <row r="4228" spans="1:2" x14ac:dyDescent="0.25">
      <c r="A4228">
        <f ca="1">32859.3261414252*(((RANDBETWEEN(3800,4995))))</f>
        <v>133540301.4387522</v>
      </c>
      <c r="B4228">
        <v>247413979.50475803</v>
      </c>
    </row>
    <row r="4229" spans="1:2" x14ac:dyDescent="0.25">
      <c r="A4229">
        <f ca="1">38483.4482543598*(((RANDBETWEEN(3800,4995))))</f>
        <v>160322045.42766276</v>
      </c>
      <c r="B4229">
        <v>233086924.13174507</v>
      </c>
    </row>
    <row r="4230" spans="1:2" x14ac:dyDescent="0.25">
      <c r="A4230">
        <f ca="1">37824.296633284*(((RANDBETWEEN(3800,4995))))</f>
        <v>144904880.40211117</v>
      </c>
      <c r="B4230">
        <v>240491809.70502388</v>
      </c>
    </row>
    <row r="4231" spans="1:2" x14ac:dyDescent="0.25">
      <c r="A4231">
        <f ca="1">37157.1952442798*(((RANDBETWEEN(3800,4995))))</f>
        <v>148963195.73431754</v>
      </c>
      <c r="B4231">
        <v>248834782.5439803</v>
      </c>
    </row>
    <row r="4232" spans="1:2" x14ac:dyDescent="0.25">
      <c r="A4232">
        <f ca="1">32767.3499987082*(((RANDBETWEEN(3800,4995))))</f>
        <v>163443541.79355675</v>
      </c>
      <c r="B4232">
        <v>249438382.73219749</v>
      </c>
    </row>
    <row r="4233" spans="1:2" x14ac:dyDescent="0.25">
      <c r="A4233">
        <f ca="1">32900.4472509109*(((RANDBETWEEN(3800,4995))))</f>
        <v>137194865.0362986</v>
      </c>
      <c r="B4233">
        <v>261948879.14294744</v>
      </c>
    </row>
    <row r="4234" spans="1:2" x14ac:dyDescent="0.25">
      <c r="A4234">
        <f ca="1">34016.0170708021*(((RANDBETWEEN(3800,4995))))</f>
        <v>152085612.32355601</v>
      </c>
      <c r="B4234">
        <v>257442586.32820451</v>
      </c>
    </row>
    <row r="4235" spans="1:2" x14ac:dyDescent="0.25">
      <c r="A4235">
        <f ca="1">35159.9565940545*(((RANDBETWEEN(3800,4995))))</f>
        <v>170385149.65478811</v>
      </c>
      <c r="B4235">
        <v>237867899.8315334</v>
      </c>
    </row>
    <row r="4236" spans="1:2" x14ac:dyDescent="0.25">
      <c r="A4236">
        <f ca="1">32884.0398735002*(((RANDBETWEEN(3800,4995))))</f>
        <v>130122145.77944021</v>
      </c>
      <c r="B4236">
        <v>209699879.76618439</v>
      </c>
    </row>
    <row r="4237" spans="1:2" x14ac:dyDescent="0.25">
      <c r="A4237">
        <f ca="1">32935.5024551315*(((RANDBETWEEN(3800,4995))))</f>
        <v>143532919.6994631</v>
      </c>
      <c r="B4237">
        <v>250044894.8577196</v>
      </c>
    </row>
    <row r="4238" spans="1:2" x14ac:dyDescent="0.25">
      <c r="A4238">
        <f ca="1">33815.7872073387*(((RANDBETWEEN(3800,4995))))</f>
        <v>134553017.29800051</v>
      </c>
      <c r="B4238">
        <v>213678225.93898249</v>
      </c>
    </row>
    <row r="4239" spans="1:2" x14ac:dyDescent="0.25">
      <c r="A4239">
        <f ca="1">37063.6551739087*(((RANDBETWEEN(3800,4995))))</f>
        <v>172271869.24832749</v>
      </c>
      <c r="B4239">
        <v>220343895.98854488</v>
      </c>
    </row>
    <row r="4240" spans="1:2" x14ac:dyDescent="0.25">
      <c r="A4240">
        <f ca="1">30874.5224374197*(((RANDBETWEEN(3800,4995))))</f>
        <v>128345389.77235369</v>
      </c>
      <c r="B4240">
        <v>240283128.96810785</v>
      </c>
    </row>
    <row r="4241" spans="1:2" x14ac:dyDescent="0.25">
      <c r="A4241">
        <f ca="1">36210.9722232922*(((RANDBETWEEN(3800,4995))))</f>
        <v>142453964.72643149</v>
      </c>
      <c r="B4241">
        <v>257100852.70758677</v>
      </c>
    </row>
    <row r="4242" spans="1:2" x14ac:dyDescent="0.25">
      <c r="A4242">
        <f ca="1">29715.1107172168*(((RANDBETWEEN(3800,4995))))</f>
        <v>141414211.9032349</v>
      </c>
      <c r="B4242">
        <v>208831128.22977173</v>
      </c>
    </row>
    <row r="4243" spans="1:2" x14ac:dyDescent="0.25">
      <c r="A4243">
        <f ca="1">30656.3160759355*(((RANDBETWEEN(3800,4995))))</f>
        <v>139424925.51335463</v>
      </c>
      <c r="B4243">
        <v>235499613.98852563</v>
      </c>
    </row>
    <row r="4244" spans="1:2" x14ac:dyDescent="0.25">
      <c r="A4244">
        <f ca="1">30652.2651772205*(((RANDBETWEEN(3800,4995))))</f>
        <v>121229708.77590717</v>
      </c>
      <c r="B4244">
        <v>247131768.59773153</v>
      </c>
    </row>
    <row r="4245" spans="1:2" x14ac:dyDescent="0.25">
      <c r="A4245">
        <f ca="1">28594.4808965017*(((RANDBETWEEN(3800,4995))))</f>
        <v>126473389.00522713</v>
      </c>
      <c r="B4245">
        <v>249088690.26701123</v>
      </c>
    </row>
    <row r="4246" spans="1:2" x14ac:dyDescent="0.25">
      <c r="A4246">
        <f ca="1">34239.1821254285*(((RANDBETWEEN(3800,4995))))</f>
        <v>136682815.04471064</v>
      </c>
      <c r="B4246">
        <v>210067702.04110718</v>
      </c>
    </row>
    <row r="4247" spans="1:2" x14ac:dyDescent="0.25">
      <c r="A4247">
        <f ca="1">34327.4876973245*(((RANDBETWEEN(3800,4995))))</f>
        <v>168959894.44623107</v>
      </c>
      <c r="B4247">
        <v>250378592.29034492</v>
      </c>
    </row>
    <row r="4248" spans="1:2" x14ac:dyDescent="0.25">
      <c r="A4248">
        <f ca="1">37747.4381617066*(((RANDBETWEEN(3800,4995))))</f>
        <v>150423541.07440081</v>
      </c>
      <c r="B4248">
        <v>213594831.58761957</v>
      </c>
    </row>
    <row r="4249" spans="1:2" x14ac:dyDescent="0.25">
      <c r="A4249">
        <f ca="1">33265.054323002*(((RANDBETWEEN(3800,4995))))</f>
        <v>163397946.83458599</v>
      </c>
      <c r="B4249">
        <v>228570842.71544677</v>
      </c>
    </row>
    <row r="4250" spans="1:2" x14ac:dyDescent="0.25">
      <c r="A4250">
        <f ca="1">30437.4449060997*(((RANDBETWEEN(3800,4995))))</f>
        <v>132768134.68040705</v>
      </c>
      <c r="B4250">
        <v>224117932.8280111</v>
      </c>
    </row>
    <row r="4251" spans="1:2" x14ac:dyDescent="0.25">
      <c r="A4251">
        <f ca="1">39270.933507956*(((RANDBETWEEN(3800,4995))))</f>
        <v>150643300.93651927</v>
      </c>
      <c r="B4251">
        <v>255650033.74711937</v>
      </c>
    </row>
    <row r="4252" spans="1:2" x14ac:dyDescent="0.25">
      <c r="A4252">
        <f ca="1">32680.3867034528*(((RANDBETWEEN(3800,4995))))</f>
        <v>132061442.66865273</v>
      </c>
      <c r="B4252">
        <v>247888543.08058447</v>
      </c>
    </row>
    <row r="4253" spans="1:2" x14ac:dyDescent="0.25">
      <c r="A4253">
        <f ca="1">41529.0044894719*(((RANDBETWEEN(3800,4995))))</f>
        <v>161921588.5044508</v>
      </c>
      <c r="B4253">
        <v>215319456.41282061</v>
      </c>
    </row>
    <row r="4254" spans="1:2" x14ac:dyDescent="0.25">
      <c r="A4254">
        <f ca="1">32787.6964439965*(((RANDBETWEEN(3800,4995))))</f>
        <v>132232779.75863774</v>
      </c>
      <c r="B4254">
        <v>255642940.90241319</v>
      </c>
    </row>
    <row r="4255" spans="1:2" x14ac:dyDescent="0.25">
      <c r="A4255">
        <f ca="1">39820.0410324683*(((RANDBETWEEN(3800,4995))))</f>
        <v>197746323.76723781</v>
      </c>
      <c r="B4255">
        <v>213508718.60784683</v>
      </c>
    </row>
    <row r="4256" spans="1:2" x14ac:dyDescent="0.25">
      <c r="A4256">
        <f ca="1">30992.3932487369*(((RANDBETWEEN(3800,4995))))</f>
        <v>141883176.29271758</v>
      </c>
      <c r="B4256">
        <v>230642882.18223453</v>
      </c>
    </row>
    <row r="4257" spans="1:2" x14ac:dyDescent="0.25">
      <c r="A4257">
        <f ca="1">30442.8763399664*(((RANDBETWEEN(3800,4995))))</f>
        <v>128773366.91805795</v>
      </c>
      <c r="B4257">
        <v>216099838.85940623</v>
      </c>
    </row>
    <row r="4258" spans="1:2" x14ac:dyDescent="0.25">
      <c r="A4258">
        <f ca="1">35886.539360836*(((RANDBETWEEN(3800,4995))))</f>
        <v>149252117.20171711</v>
      </c>
      <c r="B4258">
        <v>230748694.47399879</v>
      </c>
    </row>
    <row r="4259" spans="1:2" x14ac:dyDescent="0.25">
      <c r="A4259">
        <f ca="1">32554.724842834*(((RANDBETWEEN(3800,4995))))</f>
        <v>130967658.0427213</v>
      </c>
      <c r="B4259">
        <v>209025568.61365825</v>
      </c>
    </row>
    <row r="4260" spans="1:2" x14ac:dyDescent="0.25">
      <c r="A4260">
        <f ca="1">30690.9565138341*(((RANDBETWEEN(3800,4995))))</f>
        <v>135224354.39995295</v>
      </c>
      <c r="B4260">
        <v>225272199.7263357</v>
      </c>
    </row>
    <row r="4261" spans="1:2" x14ac:dyDescent="0.25">
      <c r="A4261">
        <f ca="1">40818.4944816063*(((RANDBETWEEN(3800,4995))))</f>
        <v>201969910.69498819</v>
      </c>
      <c r="B4261">
        <v>242381587.26731187</v>
      </c>
    </row>
    <row r="4262" spans="1:2" x14ac:dyDescent="0.25">
      <c r="A4262">
        <f ca="1">35526.3856282983*(((RANDBETWEEN(3800,4995))))</f>
        <v>165375325.09972873</v>
      </c>
      <c r="B4262">
        <v>231611145.33671561</v>
      </c>
    </row>
    <row r="4263" spans="1:2" x14ac:dyDescent="0.25">
      <c r="A4263">
        <f ca="1">37638.6719722154*(((RANDBETWEEN(3800,4995))))</f>
        <v>172046369.58499667</v>
      </c>
      <c r="B4263">
        <v>243300311.29597741</v>
      </c>
    </row>
    <row r="4264" spans="1:2" x14ac:dyDescent="0.25">
      <c r="A4264">
        <f ca="1">31884.388769905*(((RANDBETWEEN(3800,4995))))</f>
        <v>138186940.92876831</v>
      </c>
      <c r="B4264">
        <v>223633730.80798382</v>
      </c>
    </row>
    <row r="4265" spans="1:2" x14ac:dyDescent="0.25">
      <c r="A4265">
        <f ca="1">38256.2386059688*(((RANDBETWEEN(3800,4995))))</f>
        <v>173185992.16922089</v>
      </c>
      <c r="B4265">
        <v>209988390.35264927</v>
      </c>
    </row>
    <row r="4266" spans="1:2" x14ac:dyDescent="0.25">
      <c r="A4266">
        <f ca="1">37224.1562620682*(((RANDBETWEEN(3800,4995))))</f>
        <v>153996334.45617604</v>
      </c>
      <c r="B4266">
        <v>265244612.24909699</v>
      </c>
    </row>
    <row r="4267" spans="1:2" x14ac:dyDescent="0.25">
      <c r="A4267">
        <f ca="1">29677.3255178834*(((RANDBETWEEN(3800,4995))))</f>
        <v>134497639.24704751</v>
      </c>
      <c r="B4267">
        <v>229948266.68896657</v>
      </c>
    </row>
    <row r="4268" spans="1:2" x14ac:dyDescent="0.25">
      <c r="A4268">
        <f ca="1">31390.715983939*(((RANDBETWEEN(3800,4995))))</f>
        <v>141069877.63182184</v>
      </c>
      <c r="B4268">
        <v>214737169.3392227</v>
      </c>
    </row>
    <row r="4269" spans="1:2" x14ac:dyDescent="0.25">
      <c r="A4269">
        <f ca="1">29780.1103085893*(((RANDBETWEEN(3800,4995))))</f>
        <v>127965133.99600832</v>
      </c>
      <c r="B4269">
        <v>259392539.85267997</v>
      </c>
    </row>
    <row r="4270" spans="1:2" x14ac:dyDescent="0.25">
      <c r="A4270">
        <f ca="1">34345.6232845948*(((RANDBETWEEN(3800,4995))))</f>
        <v>143186903.47347569</v>
      </c>
      <c r="B4270">
        <v>261580648.35761753</v>
      </c>
    </row>
    <row r="4271" spans="1:2" x14ac:dyDescent="0.25">
      <c r="A4271">
        <f ca="1">33502.8910471639*(((RANDBETWEEN(3800,4995))))</f>
        <v>128818616.07634512</v>
      </c>
      <c r="B4271">
        <v>241826454.27728403</v>
      </c>
    </row>
    <row r="4272" spans="1:2" x14ac:dyDescent="0.25">
      <c r="A4272">
        <f ca="1">31872.3292441944*(((RANDBETWEEN(3800,4995))))</f>
        <v>134819952.70294225</v>
      </c>
      <c r="B4272">
        <v>227645181.61515099</v>
      </c>
    </row>
    <row r="4273" spans="1:2" x14ac:dyDescent="0.25">
      <c r="A4273">
        <f ca="1">40036.5482768341*(((RANDBETWEEN(3800,4995))))</f>
        <v>167472881.44199705</v>
      </c>
      <c r="B4273">
        <v>229681425.39193362</v>
      </c>
    </row>
    <row r="4274" spans="1:2" x14ac:dyDescent="0.25">
      <c r="A4274">
        <f ca="1">38696.5381491629*(((RANDBETWEEN(3800,4995))))</f>
        <v>176920572.41797292</v>
      </c>
      <c r="B4274">
        <v>239569492.94388521</v>
      </c>
    </row>
    <row r="4275" spans="1:2" x14ac:dyDescent="0.25">
      <c r="A4275">
        <f ca="1">35272.3382974805*(((RANDBETWEEN(3800,4995))))</f>
        <v>145780574.18348682</v>
      </c>
      <c r="B4275">
        <v>248209947.96877822</v>
      </c>
    </row>
    <row r="4276" spans="1:2" x14ac:dyDescent="0.25">
      <c r="A4276">
        <f ca="1">31817.1770001885*(((RANDBETWEEN(3800,4995))))</f>
        <v>121827970.7337219</v>
      </c>
      <c r="B4276">
        <v>265332903.25385243</v>
      </c>
    </row>
    <row r="4277" spans="1:2" x14ac:dyDescent="0.25">
      <c r="A4277">
        <f ca="1">33656.4317561798*(((RANDBETWEEN(3800,4995))))</f>
        <v>133178500.45920359</v>
      </c>
      <c r="B4277">
        <v>222592488.97900185</v>
      </c>
    </row>
    <row r="4278" spans="1:2" x14ac:dyDescent="0.25">
      <c r="A4278">
        <f ca="1">41446.7984656002*(((RANDBETWEEN(3800,4995))))</f>
        <v>193515102.03588733</v>
      </c>
      <c r="B4278">
        <v>204063682.09193152</v>
      </c>
    </row>
    <row r="4279" spans="1:2" x14ac:dyDescent="0.25">
      <c r="A4279">
        <f ca="1">32898.438818423*(((RANDBETWEEN(3800,4995))))</f>
        <v>152188177.97402471</v>
      </c>
      <c r="B4279">
        <v>230678517.17650846</v>
      </c>
    </row>
    <row r="4280" spans="1:2" x14ac:dyDescent="0.25">
      <c r="A4280">
        <f ca="1">30967.6747681718*(((RANDBETWEEN(3800,4995))))</f>
        <v>129444880.53095813</v>
      </c>
      <c r="B4280">
        <v>222218228.72568414</v>
      </c>
    </row>
    <row r="4281" spans="1:2" x14ac:dyDescent="0.25">
      <c r="A4281">
        <f ca="1">34783.2067065412*(((RANDBETWEEN(3800,4995))))</f>
        <v>135376240.50185817</v>
      </c>
      <c r="B4281">
        <v>217120971.4498176</v>
      </c>
    </row>
    <row r="4282" spans="1:2" x14ac:dyDescent="0.25">
      <c r="A4282">
        <f ca="1">28011.8662968162*(((RANDBETWEEN(3800,4995))))</f>
        <v>121263369.19891737</v>
      </c>
      <c r="B4282">
        <v>243102237.11911386</v>
      </c>
    </row>
    <row r="4283" spans="1:2" x14ac:dyDescent="0.25">
      <c r="A4283">
        <f ca="1">34009.3304509028*(((RANDBETWEEN(3800,4995))))</f>
        <v>145457906.33851117</v>
      </c>
      <c r="B4283">
        <v>213815230.38859677</v>
      </c>
    </row>
    <row r="4284" spans="1:2" x14ac:dyDescent="0.25">
      <c r="A4284">
        <f ca="1">31882.9530359524*(((RANDBETWEEN(3800,4995))))</f>
        <v>123355145.29609978</v>
      </c>
      <c r="B4284">
        <v>222389372.14273891</v>
      </c>
    </row>
    <row r="4285" spans="1:2" x14ac:dyDescent="0.25">
      <c r="A4285">
        <f ca="1">32696.3997100968*(((RANDBETWEEN(3800,4995))))</f>
        <v>126665852.4769152</v>
      </c>
      <c r="B4285">
        <v>253157207.05823731</v>
      </c>
    </row>
    <row r="4286" spans="1:2" x14ac:dyDescent="0.25">
      <c r="A4286">
        <f ca="1">41843.3343106991*(((RANDBETWEEN(3800,4995))))</f>
        <v>207961371.52417442</v>
      </c>
      <c r="B4286">
        <v>205845308.34788525</v>
      </c>
    </row>
    <row r="4287" spans="1:2" x14ac:dyDescent="0.25">
      <c r="A4287">
        <f ca="1">29586.1228845019*(((RANDBETWEEN(3800,4995))))</f>
        <v>144557796.4136765</v>
      </c>
      <c r="B4287">
        <v>217469649.76464933</v>
      </c>
    </row>
    <row r="4288" spans="1:2" x14ac:dyDescent="0.25">
      <c r="A4288">
        <f ca="1">37524.4028191603*(((RANDBETWEEN(3800,4995))))</f>
        <v>150960672.54148173</v>
      </c>
      <c r="B4288">
        <v>225513213.63913527</v>
      </c>
    </row>
    <row r="4289" spans="1:2" x14ac:dyDescent="0.25">
      <c r="A4289">
        <f ca="1">31663.3768483088*(((RANDBETWEEN(3800,4995))))</f>
        <v>137134085.1300256</v>
      </c>
      <c r="B4289">
        <v>207226924.29304063</v>
      </c>
    </row>
    <row r="4290" spans="1:2" x14ac:dyDescent="0.25">
      <c r="A4290">
        <f ca="1">33451.4757393164*(((RANDBETWEEN(3800,4995))))</f>
        <v>132869261.63656476</v>
      </c>
      <c r="B4290">
        <v>243792606.57177803</v>
      </c>
    </row>
    <row r="4291" spans="1:2" x14ac:dyDescent="0.25">
      <c r="A4291">
        <f ca="1">31489.751776756*(((RANDBETWEEN(3800,4995))))</f>
        <v>128950533.52581596</v>
      </c>
      <c r="B4291">
        <v>237061036.56531692</v>
      </c>
    </row>
    <row r="4292" spans="1:2" x14ac:dyDescent="0.25">
      <c r="A4292">
        <f ca="1">32498.7553083194*(((RANDBETWEEN(3800,4995))))</f>
        <v>139192168.98553205</v>
      </c>
      <c r="B4292">
        <v>236178601.83593169</v>
      </c>
    </row>
    <row r="4293" spans="1:2" x14ac:dyDescent="0.25">
      <c r="A4293">
        <f ca="1">28946.8415719189*(((RANDBETWEEN(3800,4995))))</f>
        <v>110982190.58673692</v>
      </c>
      <c r="B4293">
        <v>240711612.46486166</v>
      </c>
    </row>
    <row r="4294" spans="1:2" x14ac:dyDescent="0.25">
      <c r="A4294">
        <f ca="1">39320.2124014568*(((RANDBETWEEN(3800,4995))))</f>
        <v>162707038.9172281</v>
      </c>
      <c r="B4294">
        <v>224670777.84836245</v>
      </c>
    </row>
    <row r="4295" spans="1:2" x14ac:dyDescent="0.25">
      <c r="A4295">
        <f ca="1">40156.9124003703*(((RANDBETWEEN(3800,4995))))</f>
        <v>185283993.81530845</v>
      </c>
      <c r="B4295">
        <v>259065134.38341177</v>
      </c>
    </row>
    <row r="4296" spans="1:2" x14ac:dyDescent="0.25">
      <c r="A4296">
        <f ca="1">28979.8143735456*(((RANDBETWEEN(3800,4995))))</f>
        <v>120932765.38080576</v>
      </c>
      <c r="B4296">
        <v>253643800.73410624</v>
      </c>
    </row>
    <row r="4297" spans="1:2" x14ac:dyDescent="0.25">
      <c r="A4297">
        <f ca="1">30246.2575004656*(((RANDBETWEEN(3800,4995))))</f>
        <v>138164904.26212677</v>
      </c>
      <c r="B4297">
        <v>234362629.09626541</v>
      </c>
    </row>
    <row r="4298" spans="1:2" x14ac:dyDescent="0.25">
      <c r="A4298">
        <f ca="1">34167.2859933641*(((RANDBETWEEN(3800,4995))))</f>
        <v>130416530.63667077</v>
      </c>
      <c r="B4298">
        <v>227972400.58339632</v>
      </c>
    </row>
    <row r="4299" spans="1:2" x14ac:dyDescent="0.25">
      <c r="A4299">
        <f ca="1">35718.3018770606*(((RANDBETWEEN(3800,4995))))</f>
        <v>137658335.43419144</v>
      </c>
      <c r="B4299">
        <v>257453217.64876842</v>
      </c>
    </row>
    <row r="4300" spans="1:2" x14ac:dyDescent="0.25">
      <c r="A4300">
        <f ca="1">39133.3960954237*(((RANDBETWEEN(3800,4995))))</f>
        <v>193827710.86063364</v>
      </c>
      <c r="B4300">
        <v>222206697.7361033</v>
      </c>
    </row>
    <row r="4301" spans="1:2" x14ac:dyDescent="0.25">
      <c r="A4301">
        <f ca="1">30573.7050944101*(((RANDBETWEEN(3800,4995))))</f>
        <v>123517768.58141673</v>
      </c>
      <c r="B4301">
        <v>230082830.86656171</v>
      </c>
    </row>
    <row r="4302" spans="1:2" x14ac:dyDescent="0.25">
      <c r="A4302">
        <f ca="1">37032.9339805802*(((RANDBETWEEN(3800,4995))))</f>
        <v>163722601.12814507</v>
      </c>
      <c r="B4302">
        <v>257779121.52851301</v>
      </c>
    </row>
    <row r="4303" spans="1:2" x14ac:dyDescent="0.25">
      <c r="A4303">
        <f ca="1">34949.4859667608*(((RANDBETWEEN(3800,4995))))</f>
        <v>141510468.67941451</v>
      </c>
      <c r="B4303">
        <v>249582912.04705006</v>
      </c>
    </row>
    <row r="4304" spans="1:2" x14ac:dyDescent="0.25">
      <c r="A4304">
        <f ca="1">29922.6264259512*(((RANDBETWEEN(3800,4995))))</f>
        <v>117476231.3482843</v>
      </c>
      <c r="B4304">
        <v>253719147.48695087</v>
      </c>
    </row>
    <row r="4305" spans="1:2" x14ac:dyDescent="0.25">
      <c r="A4305">
        <f ca="1">34758.1890344887*(((RANDBETWEEN(3800,4995))))</f>
        <v>150572474.89740503</v>
      </c>
      <c r="B4305">
        <v>227148441.16692433</v>
      </c>
    </row>
    <row r="4306" spans="1:2" x14ac:dyDescent="0.25">
      <c r="A4306">
        <f ca="1">31598.8650522992*(((RANDBETWEEN(3800,4995))))</f>
        <v>139003407.36506432</v>
      </c>
      <c r="B4306">
        <v>242479454.66292644</v>
      </c>
    </row>
    <row r="4307" spans="1:2" x14ac:dyDescent="0.25">
      <c r="A4307">
        <f ca="1">31171.1758004687*(((RANDBETWEEN(3800,4995))))</f>
        <v>118731008.62398541</v>
      </c>
      <c r="B4307">
        <v>257484559.65933555</v>
      </c>
    </row>
    <row r="4308" spans="1:2" x14ac:dyDescent="0.25">
      <c r="A4308">
        <f ca="1">31284.9866049012*(((RANDBETWEEN(3800,4995))))</f>
        <v>125171231.4062098</v>
      </c>
      <c r="B4308">
        <v>232952132.87864819</v>
      </c>
    </row>
    <row r="4309" spans="1:2" x14ac:dyDescent="0.25">
      <c r="A4309">
        <f ca="1">38490.8385046589*(((RANDBETWEEN(3800,4995))))</f>
        <v>151923339.57788861</v>
      </c>
      <c r="B4309">
        <v>242833377.59730107</v>
      </c>
    </row>
    <row r="4310" spans="1:2" x14ac:dyDescent="0.25">
      <c r="A4310">
        <f ca="1">31094.52487696*(((RANDBETWEEN(3800,4995))))</f>
        <v>152145510.22296506</v>
      </c>
      <c r="B4310">
        <v>243266536.15669006</v>
      </c>
    </row>
    <row r="4311" spans="1:2" x14ac:dyDescent="0.25">
      <c r="A4311">
        <f ca="1">35385.4173171579*(((RANDBETWEEN(3800,4995))))</f>
        <v>168293044.76040295</v>
      </c>
      <c r="B4311">
        <v>230058078.88109148</v>
      </c>
    </row>
    <row r="4312" spans="1:2" x14ac:dyDescent="0.25">
      <c r="A4312">
        <f ca="1">28834.8092359248*(((RANDBETWEEN(3800,4995))))</f>
        <v>137657379.2923052</v>
      </c>
      <c r="B4312">
        <v>263095472.97986269</v>
      </c>
    </row>
    <row r="4313" spans="1:2" x14ac:dyDescent="0.25">
      <c r="A4313">
        <f ca="1">30265.6288454134*(((RANDBETWEEN(3800,4995))))</f>
        <v>115372577.15871584</v>
      </c>
      <c r="B4313">
        <v>237693177.01257265</v>
      </c>
    </row>
    <row r="4314" spans="1:2" x14ac:dyDescent="0.25">
      <c r="A4314">
        <f ca="1">33132.7757178554*(((RANDBETWEEN(3800,4995))))</f>
        <v>144127574.37267116</v>
      </c>
      <c r="B4314">
        <v>257863604.32014516</v>
      </c>
    </row>
    <row r="4315" spans="1:2" x14ac:dyDescent="0.25">
      <c r="A4315">
        <f ca="1">38996.4169311336*(((RANDBETWEEN(3800,4995))))</f>
        <v>190185525.37313858</v>
      </c>
      <c r="B4315">
        <v>245587396.30656523</v>
      </c>
    </row>
    <row r="4316" spans="1:2" x14ac:dyDescent="0.25">
      <c r="A4316">
        <f ca="1">32011.9049086799*(((RANDBETWEEN(3800,4995))))</f>
        <v>157914726.91451776</v>
      </c>
      <c r="B4316">
        <v>225317443.51937756</v>
      </c>
    </row>
    <row r="4317" spans="1:2" x14ac:dyDescent="0.25">
      <c r="A4317">
        <f ca="1">36822.8923414114*(((RANDBETWEEN(3800,4995))))</f>
        <v>178406913.39413804</v>
      </c>
      <c r="B4317">
        <v>244603470.24193642</v>
      </c>
    </row>
    <row r="4318" spans="1:2" x14ac:dyDescent="0.25">
      <c r="A4318">
        <f ca="1">34427.3312869972*(((RANDBETWEEN(3800,4995))))</f>
        <v>171172691.15895021</v>
      </c>
      <c r="B4318">
        <v>251365471.5074712</v>
      </c>
    </row>
    <row r="4319" spans="1:2" x14ac:dyDescent="0.25">
      <c r="A4319">
        <f ca="1">35789.6740937709*(((RANDBETWEEN(3800,4995))))</f>
        <v>167173567.692004</v>
      </c>
      <c r="B4319">
        <v>225012439.75041598</v>
      </c>
    </row>
    <row r="4320" spans="1:2" x14ac:dyDescent="0.25">
      <c r="A4320">
        <f ca="1">34030.0307368517*(((RANDBETWEEN(3800,4995))))</f>
        <v>157354862.12720218</v>
      </c>
      <c r="B4320">
        <v>231976278.53516489</v>
      </c>
    </row>
    <row r="4321" spans="1:2" x14ac:dyDescent="0.25">
      <c r="A4321">
        <f ca="1">31194.4686647249*(((RANDBETWEEN(3800,4995))))</f>
        <v>133418742.47902848</v>
      </c>
      <c r="B4321">
        <v>217531968.79721504</v>
      </c>
    </row>
    <row r="4322" spans="1:2" x14ac:dyDescent="0.25">
      <c r="A4322">
        <f ca="1">33279.8088730742*(((RANDBETWEEN(3800,4995))))</f>
        <v>149160103.36911854</v>
      </c>
      <c r="B4322">
        <v>229813509.73983106</v>
      </c>
    </row>
    <row r="4323" spans="1:2" x14ac:dyDescent="0.25">
      <c r="A4323">
        <f ca="1">34563.0569524672*(((RANDBETWEEN(3800,4995))))</f>
        <v>162584619.9044055</v>
      </c>
      <c r="B4323">
        <v>223777019.68391827</v>
      </c>
    </row>
    <row r="4324" spans="1:2" x14ac:dyDescent="0.25">
      <c r="A4324">
        <f ca="1">40799.659406899*(((RANDBETWEEN(3800,4995))))</f>
        <v>170828173.93668622</v>
      </c>
      <c r="B4324">
        <v>259427204.27680105</v>
      </c>
    </row>
    <row r="4325" spans="1:2" x14ac:dyDescent="0.25">
      <c r="A4325">
        <f ca="1">39229.0126071382*(((RANDBETWEEN(3800,4995))))</f>
        <v>155189973.87383854</v>
      </c>
      <c r="B4325">
        <v>238174605.68562546</v>
      </c>
    </row>
    <row r="4326" spans="1:2" x14ac:dyDescent="0.25">
      <c r="A4326">
        <f ca="1">36650.1672214284*(((RANDBETWEEN(3800,4995))))</f>
        <v>175481000.65619919</v>
      </c>
      <c r="B4326">
        <v>256964691.66616449</v>
      </c>
    </row>
    <row r="4327" spans="1:2" x14ac:dyDescent="0.25">
      <c r="A4327">
        <f ca="1">31308.2171725688*(((RANDBETWEEN(3800,4995))))</f>
        <v>155633147.56483939</v>
      </c>
      <c r="B4327">
        <v>251404625.22711438</v>
      </c>
    </row>
    <row r="4328" spans="1:2" x14ac:dyDescent="0.25">
      <c r="A4328">
        <f ca="1">33297.4724945287*(((RANDBETWEEN(3800,4995))))</f>
        <v>133389674.81308195</v>
      </c>
      <c r="B4328">
        <v>235517202.57650313</v>
      </c>
    </row>
    <row r="4329" spans="1:2" x14ac:dyDescent="0.25">
      <c r="A4329">
        <f ca="1">34209.3780046677*(((RANDBETWEEN(3800,4995))))</f>
        <v>152676454.03483194</v>
      </c>
      <c r="B4329">
        <v>229672844.64649054</v>
      </c>
    </row>
    <row r="4330" spans="1:2" x14ac:dyDescent="0.25">
      <c r="A4330">
        <f ca="1">35008.1877518551*(((RANDBETWEEN(3800,4995))))</f>
        <v>167724227.51913792</v>
      </c>
      <c r="B4330">
        <v>246878441.74328452</v>
      </c>
    </row>
    <row r="4331" spans="1:2" x14ac:dyDescent="0.25">
      <c r="A4331">
        <f ca="1">31483.4182621628*(((RANDBETWEEN(3800,4995))))</f>
        <v>124265051.88075659</v>
      </c>
      <c r="B4331">
        <v>214945494.41055244</v>
      </c>
    </row>
    <row r="4332" spans="1:2" x14ac:dyDescent="0.25">
      <c r="A4332">
        <f ca="1">30281.7190895847*(((RANDBETWEEN(3800,4995))))</f>
        <v>145443096.78727534</v>
      </c>
      <c r="B4332">
        <v>234628743.15175796</v>
      </c>
    </row>
    <row r="4333" spans="1:2" x14ac:dyDescent="0.25">
      <c r="A4333">
        <f ca="1">26809.0346246154*(((RANDBETWEEN(3800,4995))))</f>
        <v>127664622.88241877</v>
      </c>
      <c r="B4333">
        <v>211512979.43731701</v>
      </c>
    </row>
    <row r="4334" spans="1:2" x14ac:dyDescent="0.25">
      <c r="A4334">
        <f ca="1">30496.0109086762*(((RANDBETWEEN(3800,4995))))</f>
        <v>125369100.84556767</v>
      </c>
      <c r="B4334">
        <v>239286153.87699378</v>
      </c>
    </row>
    <row r="4335" spans="1:2" x14ac:dyDescent="0.25">
      <c r="A4335">
        <f ca="1">32870.5246611485*(((RANDBETWEEN(3800,4995))))</f>
        <v>153275256.49493527</v>
      </c>
      <c r="B4335">
        <v>247153998.01008517</v>
      </c>
    </row>
    <row r="4336" spans="1:2" x14ac:dyDescent="0.25">
      <c r="A4336">
        <f ca="1">30526.2089298543*(((RANDBETWEEN(3800,4995))))</f>
        <v>144663704.11857972</v>
      </c>
      <c r="B4336">
        <v>221880349.43612614</v>
      </c>
    </row>
    <row r="4337" spans="1:2" x14ac:dyDescent="0.25">
      <c r="A4337">
        <f ca="1">38693.8472503674*(((RANDBETWEEN(3800,4995))))</f>
        <v>167699133.98309246</v>
      </c>
      <c r="B4337">
        <v>236859647.21398252</v>
      </c>
    </row>
    <row r="4338" spans="1:2" x14ac:dyDescent="0.25">
      <c r="A4338">
        <f ca="1">31342.8423493613*(((RANDBETWEEN(3800,4995))))</f>
        <v>134648850.73285595</v>
      </c>
      <c r="B4338">
        <v>248705827.1066471</v>
      </c>
    </row>
    <row r="4339" spans="1:2" x14ac:dyDescent="0.25">
      <c r="A4339">
        <f ca="1">34257.0406235213*(((RANDBETWEEN(3800,4995))))</f>
        <v>162755200.00234959</v>
      </c>
      <c r="B4339">
        <v>205436605.91289797</v>
      </c>
    </row>
    <row r="4340" spans="1:2" x14ac:dyDescent="0.25">
      <c r="A4340">
        <f ca="1">39957.2907218017*(((RANDBETWEEN(3800,4995))))</f>
        <v>153555868.24388391</v>
      </c>
      <c r="B4340">
        <v>260379604.93151343</v>
      </c>
    </row>
    <row r="4341" spans="1:2" x14ac:dyDescent="0.25">
      <c r="A4341">
        <f ca="1">31201.9148522909*(((RANDBETWEEN(3800,4995))))</f>
        <v>128926312.1696658</v>
      </c>
      <c r="B4341">
        <v>215494815.96366477</v>
      </c>
    </row>
    <row r="4342" spans="1:2" x14ac:dyDescent="0.25">
      <c r="A4342">
        <f ca="1">33782.6350058698*(((RANDBETWEEN(3800,4995))))</f>
        <v>154859598.86690703</v>
      </c>
      <c r="B4342">
        <v>257934228.13949406</v>
      </c>
    </row>
    <row r="4343" spans="1:2" x14ac:dyDescent="0.25">
      <c r="A4343">
        <f ca="1">39616.7265267201*(((RANDBETWEEN(3800,4995))))</f>
        <v>164132098.00020149</v>
      </c>
      <c r="B4343">
        <v>212210294.09764299</v>
      </c>
    </row>
    <row r="4344" spans="1:2" x14ac:dyDescent="0.25">
      <c r="A4344">
        <f ca="1">32848.9578800307*(((RANDBETWEEN(3800,4995))))</f>
        <v>128505123.22668029</v>
      </c>
      <c r="B4344">
        <v>256078252.78845426</v>
      </c>
    </row>
    <row r="4345" spans="1:2" x14ac:dyDescent="0.25">
      <c r="A4345">
        <f ca="1">29941.8797880621*(((RANDBETWEEN(3800,4995))))</f>
        <v>123600079.76512039</v>
      </c>
      <c r="B4345">
        <v>240481183.44169345</v>
      </c>
    </row>
    <row r="4346" spans="1:2" x14ac:dyDescent="0.25">
      <c r="A4346">
        <f ca="1">32832.1211852804*(((RANDBETWEEN(3800,4995))))</f>
        <v>154442298.05555883</v>
      </c>
      <c r="B4346">
        <v>210685636.9643569</v>
      </c>
    </row>
    <row r="4347" spans="1:2" x14ac:dyDescent="0.25">
      <c r="A4347">
        <f ca="1">32125.8397397107*(((RANDBETWEEN(3800,4995))))</f>
        <v>151344831.01377714</v>
      </c>
      <c r="B4347">
        <v>212676058.41852903</v>
      </c>
    </row>
    <row r="4348" spans="1:2" x14ac:dyDescent="0.25">
      <c r="A4348">
        <f ca="1">30152.6404525936*(((RANDBETWEEN(3800,4995))))</f>
        <v>127575821.75492363</v>
      </c>
      <c r="B4348">
        <v>210646431.09365192</v>
      </c>
    </row>
    <row r="4349" spans="1:2" x14ac:dyDescent="0.25">
      <c r="A4349">
        <f ca="1">34396.2713434686*(((RANDBETWEEN(3800,4995))))</f>
        <v>165927612.96089247</v>
      </c>
      <c r="B4349">
        <v>262426353.74711868</v>
      </c>
    </row>
    <row r="4350" spans="1:2" x14ac:dyDescent="0.25">
      <c r="A4350">
        <f ca="1">33160.7283188416*(((RANDBETWEEN(3800,4995))))</f>
        <v>145476115.13475838</v>
      </c>
      <c r="B4350">
        <v>260265728.39818951</v>
      </c>
    </row>
    <row r="4351" spans="1:2" x14ac:dyDescent="0.25">
      <c r="A4351">
        <f ca="1">31396.3943501426*(((RANDBETWEEN(3800,4995))))</f>
        <v>144109450.06715453</v>
      </c>
      <c r="B4351">
        <v>214579409.67125443</v>
      </c>
    </row>
    <row r="4352" spans="1:2" x14ac:dyDescent="0.25">
      <c r="A4352">
        <f ca="1">31605.8068051154*(((RANDBETWEEN(3800,4995))))</f>
        <v>146461308.73490456</v>
      </c>
      <c r="B4352">
        <v>234945185.98775381</v>
      </c>
    </row>
    <row r="4353" spans="1:2" x14ac:dyDescent="0.25">
      <c r="A4353">
        <f ca="1">36022.1051216069*(((RANDBETWEEN(3800,4995))))</f>
        <v>139045325.76940268</v>
      </c>
      <c r="B4353">
        <v>249617417.82051596</v>
      </c>
    </row>
    <row r="4354" spans="1:2" x14ac:dyDescent="0.25">
      <c r="A4354">
        <f ca="1">37832.1967198983*(((RANDBETWEEN(3800,4995))))</f>
        <v>182502516.97678921</v>
      </c>
      <c r="B4354">
        <v>241524275.06746182</v>
      </c>
    </row>
    <row r="4355" spans="1:2" x14ac:dyDescent="0.25">
      <c r="A4355">
        <f ca="1">38615.4879062889*(((RANDBETWEEN(3800,4995))))</f>
        <v>158786886.27065977</v>
      </c>
      <c r="B4355">
        <v>242338164.9549084</v>
      </c>
    </row>
    <row r="4356" spans="1:2" x14ac:dyDescent="0.25">
      <c r="A4356">
        <f ca="1">31661.5741283656*(((RANDBETWEEN(3800,4995))))</f>
        <v>133991781.71124311</v>
      </c>
      <c r="B4356">
        <v>258747686.41136372</v>
      </c>
    </row>
    <row r="4357" spans="1:2" x14ac:dyDescent="0.25">
      <c r="A4357">
        <f ca="1">31412.2766428468*(((RANDBETWEEN(3800,4995))))</f>
        <v>130109649.85467176</v>
      </c>
      <c r="B4357">
        <v>221082587.02086872</v>
      </c>
    </row>
    <row r="4358" spans="1:2" x14ac:dyDescent="0.25">
      <c r="A4358">
        <f ca="1">37123.5062013119*(((RANDBETWEEN(3800,4995))))</f>
        <v>156327084.61372429</v>
      </c>
      <c r="B4358">
        <v>245966521.81340963</v>
      </c>
    </row>
    <row r="4359" spans="1:2" x14ac:dyDescent="0.25">
      <c r="A4359">
        <f ca="1">31630.6329647948*(((RANDBETWEEN(3800,4995))))</f>
        <v>142274587.07564721</v>
      </c>
      <c r="B4359">
        <v>210326908.1937013</v>
      </c>
    </row>
    <row r="4360" spans="1:2" x14ac:dyDescent="0.25">
      <c r="A4360">
        <f ca="1">38341.9298228096*(((RANDBETWEEN(3800,4995))))</f>
        <v>165675478.76436025</v>
      </c>
      <c r="B4360">
        <v>220533432.46214905</v>
      </c>
    </row>
    <row r="4361" spans="1:2" x14ac:dyDescent="0.25">
      <c r="A4361">
        <f ca="1">33325.4623898867*(((RANDBETWEEN(3800,4995))))</f>
        <v>135867910.16356802</v>
      </c>
      <c r="B4361">
        <v>242465461.01066992</v>
      </c>
    </row>
    <row r="4362" spans="1:2" x14ac:dyDescent="0.25">
      <c r="A4362">
        <f ca="1">34954.9920616867*(((RANDBETWEEN(3800,4995))))</f>
        <v>165267202.46765471</v>
      </c>
      <c r="B4362">
        <v>232600896.52533582</v>
      </c>
    </row>
    <row r="4363" spans="1:2" x14ac:dyDescent="0.25">
      <c r="A4363">
        <f ca="1">32170.8107948941*(((RANDBETWEEN(3800,4995))))</f>
        <v>153100888.5729008</v>
      </c>
      <c r="B4363">
        <v>230609458.24926347</v>
      </c>
    </row>
    <row r="4364" spans="1:2" x14ac:dyDescent="0.25">
      <c r="A4364">
        <f ca="1">30986.2675110888*(((RANDBETWEEN(3800,4995))))</f>
        <v>138663547.11212242</v>
      </c>
      <c r="B4364">
        <v>229008608.59942272</v>
      </c>
    </row>
    <row r="4365" spans="1:2" x14ac:dyDescent="0.25">
      <c r="A4365">
        <f ca="1">35582.6604706165*(((RANDBETWEEN(3800,4995))))</f>
        <v>164285143.39283636</v>
      </c>
      <c r="B4365">
        <v>246190877.46104339</v>
      </c>
    </row>
    <row r="4366" spans="1:2" x14ac:dyDescent="0.25">
      <c r="A4366">
        <f ca="1">38593.0657597575*(((RANDBETWEEN(3800,4995))))</f>
        <v>173128492.99827194</v>
      </c>
      <c r="B4366">
        <v>239393397.98326373</v>
      </c>
    </row>
    <row r="4367" spans="1:2" x14ac:dyDescent="0.25">
      <c r="A4367">
        <f ca="1">35023.394534367*(((RANDBETWEEN(3800,4995))))</f>
        <v>133824390.51581617</v>
      </c>
      <c r="B4367">
        <v>264925274.5204604</v>
      </c>
    </row>
    <row r="4368" spans="1:2" x14ac:dyDescent="0.25">
      <c r="A4368">
        <f ca="1">33870.5504347546*(((RANDBETWEEN(3800,4995))))</f>
        <v>157464188.97117394</v>
      </c>
      <c r="B4368">
        <v>227940499.07887453</v>
      </c>
    </row>
    <row r="4369" spans="1:2" x14ac:dyDescent="0.25">
      <c r="A4369">
        <f ca="1">28358.9718803898*(((RANDBETWEEN(3800,4995))))</f>
        <v>137796244.36681417</v>
      </c>
      <c r="B4369">
        <v>260645868.2508797</v>
      </c>
    </row>
    <row r="4370" spans="1:2" x14ac:dyDescent="0.25">
      <c r="A4370">
        <f ca="1">35767.3075373283*(((RANDBETWEEN(3800,4995))))</f>
        <v>165030356.9772329</v>
      </c>
      <c r="B4370">
        <v>226248177.71819246</v>
      </c>
    </row>
    <row r="4371" spans="1:2" x14ac:dyDescent="0.25">
      <c r="A4371">
        <f ca="1">35977.3436361923*(((RANDBETWEEN(3800,4995))))</f>
        <v>142937986.26659217</v>
      </c>
      <c r="B4371">
        <v>258205830.52895808</v>
      </c>
    </row>
    <row r="4372" spans="1:2" x14ac:dyDescent="0.25">
      <c r="A4372">
        <f ca="1">32051.9095112667*(((RANDBETWEEN(3800,4995))))</f>
        <v>144874630.99092558</v>
      </c>
      <c r="B4372">
        <v>211585469.60608006</v>
      </c>
    </row>
    <row r="4373" spans="1:2" x14ac:dyDescent="0.25">
      <c r="A4373">
        <f ca="1">35995.2955170242*(((RANDBETWEEN(3800,4995))))</f>
        <v>173281352.61895466</v>
      </c>
      <c r="B4373">
        <v>205552641.31727597</v>
      </c>
    </row>
    <row r="4374" spans="1:2" x14ac:dyDescent="0.25">
      <c r="A4374">
        <f ca="1">36814.5933775359*(((RANDBETWEEN(3800,4995))))</f>
        <v>172218667.82011288</v>
      </c>
      <c r="B4374">
        <v>215229368.87949401</v>
      </c>
    </row>
    <row r="4375" spans="1:2" x14ac:dyDescent="0.25">
      <c r="A4375">
        <f ca="1">31154.6789231218*(((RANDBETWEEN(3800,4995))))</f>
        <v>148389735.71082911</v>
      </c>
      <c r="B4375">
        <v>205421098.35993332</v>
      </c>
    </row>
    <row r="4376" spans="1:2" x14ac:dyDescent="0.25">
      <c r="A4376">
        <f ca="1">33415.0141773042*(((RANDBETWEEN(3800,4995))))</f>
        <v>145355311.67127314</v>
      </c>
      <c r="B4376">
        <v>205092163.70166022</v>
      </c>
    </row>
    <row r="4377" spans="1:2" x14ac:dyDescent="0.25">
      <c r="A4377">
        <f ca="1">40383.2681825071*(((RANDBETWEEN(3800,4995))))</f>
        <v>164925267.25735885</v>
      </c>
      <c r="B4377">
        <v>208276417.16873977</v>
      </c>
    </row>
    <row r="4378" spans="1:2" x14ac:dyDescent="0.25">
      <c r="A4378">
        <f ca="1">29082.6581465256*(((RANDBETWEEN(3800,4995))))</f>
        <v>111183002.09416732</v>
      </c>
      <c r="B4378">
        <v>263528488.74860618</v>
      </c>
    </row>
    <row r="4379" spans="1:2" x14ac:dyDescent="0.25">
      <c r="A4379">
        <f ca="1">35377.3776196179*(((RANDBETWEEN(3800,4995))))</f>
        <v>160188765.86162975</v>
      </c>
      <c r="B4379">
        <v>227638673.32635289</v>
      </c>
    </row>
    <row r="4380" spans="1:2" x14ac:dyDescent="0.25">
      <c r="A4380">
        <f ca="1">40745.1834401234*(((RANDBETWEEN(3800,4995))))</f>
        <v>194843467.21066996</v>
      </c>
      <c r="B4380">
        <v>263173087.29116201</v>
      </c>
    </row>
    <row r="4381" spans="1:2" x14ac:dyDescent="0.25">
      <c r="A4381">
        <f ca="1">31192.263773141*(((RANDBETWEEN(3800,4995))))</f>
        <v>134501041.3897838</v>
      </c>
      <c r="B4381">
        <v>239367885.36675572</v>
      </c>
    </row>
    <row r="4382" spans="1:2" x14ac:dyDescent="0.25">
      <c r="A4382">
        <f ca="1">31405.2110541353*(((RANDBETWEEN(3800,4995))))</f>
        <v>135984563.86440584</v>
      </c>
      <c r="B4382">
        <v>214896639.64350048</v>
      </c>
    </row>
    <row r="4383" spans="1:2" x14ac:dyDescent="0.25">
      <c r="A4383">
        <f ca="1">40898.0462015142*(((RANDBETWEEN(3800,4995))))</f>
        <v>159952258.69412184</v>
      </c>
      <c r="B4383">
        <v>211564426.05600089</v>
      </c>
    </row>
    <row r="4384" spans="1:2" x14ac:dyDescent="0.25">
      <c r="A4384">
        <f ca="1">40222.7487170526*(((RANDBETWEEN(3800,4995))))</f>
        <v>169337772.0987913</v>
      </c>
      <c r="B4384">
        <v>255649381.51580381</v>
      </c>
    </row>
    <row r="4385" spans="1:2" x14ac:dyDescent="0.25">
      <c r="A4385">
        <f ca="1">38547.279364458*(((RANDBETWEEN(3800,4995))))</f>
        <v>168374516.26395255</v>
      </c>
      <c r="B4385">
        <v>239118087.99915922</v>
      </c>
    </row>
    <row r="4386" spans="1:2" x14ac:dyDescent="0.25">
      <c r="A4386">
        <f ca="1">37211.2775771409*(((RANDBETWEEN(3800,4995))))</f>
        <v>151449899.7389634</v>
      </c>
      <c r="B4386">
        <v>234241350.90902615</v>
      </c>
    </row>
    <row r="4387" spans="1:2" x14ac:dyDescent="0.25">
      <c r="A4387">
        <f ca="1">35530.3890686446*(((RANDBETWEEN(3800,4995))))</f>
        <v>158891899.91497865</v>
      </c>
      <c r="B4387">
        <v>245450222.5183467</v>
      </c>
    </row>
    <row r="4388" spans="1:2" x14ac:dyDescent="0.25">
      <c r="A4388">
        <f ca="1">34768.3245128719*(((RANDBETWEEN(3800,4995))))</f>
        <v>141889532.33703038</v>
      </c>
      <c r="B4388">
        <v>213760484.30600637</v>
      </c>
    </row>
    <row r="4389" spans="1:2" x14ac:dyDescent="0.25">
      <c r="A4389">
        <f ca="1">26970.9463568133*(((RANDBETWEEN(3800,4995))))</f>
        <v>107587105.01732834</v>
      </c>
      <c r="B4389">
        <v>215934829.07643622</v>
      </c>
    </row>
    <row r="4390" spans="1:2" x14ac:dyDescent="0.25">
      <c r="A4390">
        <f ca="1">31881.6041472517*(((RANDBETWEEN(3800,4995))))</f>
        <v>125932336.38164416</v>
      </c>
      <c r="B4390">
        <v>248631798.69595522</v>
      </c>
    </row>
    <row r="4391" spans="1:2" x14ac:dyDescent="0.25">
      <c r="A4391">
        <f ca="1">40669.8916944127*(((RANDBETWEEN(3800,4995))))</f>
        <v>197940362.87670711</v>
      </c>
      <c r="B4391">
        <v>237509880.47855502</v>
      </c>
    </row>
    <row r="4392" spans="1:2" x14ac:dyDescent="0.25">
      <c r="A4392">
        <f ca="1">30868.8652004209*(((RANDBETWEEN(3800,4995))))</f>
        <v>117764720.7396058</v>
      </c>
      <c r="B4392">
        <v>239576970.46118501</v>
      </c>
    </row>
    <row r="4393" spans="1:2" x14ac:dyDescent="0.25">
      <c r="A4393">
        <f ca="1">30698.4965294351*(((RANDBETWEEN(3800,4995))))</f>
        <v>123254463.56568182</v>
      </c>
      <c r="B4393">
        <v>221881929.4448069</v>
      </c>
    </row>
    <row r="4394" spans="1:2" x14ac:dyDescent="0.25">
      <c r="A4394">
        <f ca="1">35362.9515543102*(((RANDBETWEEN(3800,4995))))</f>
        <v>166418050.01458371</v>
      </c>
      <c r="B4394">
        <v>204268828.27869049</v>
      </c>
    </row>
    <row r="4395" spans="1:2" x14ac:dyDescent="0.25">
      <c r="A4395">
        <f ca="1">32462.9267533785*(((RANDBETWEEN(3800,4995))))</f>
        <v>159717599.62662217</v>
      </c>
      <c r="B4395">
        <v>243906331.09401333</v>
      </c>
    </row>
    <row r="4396" spans="1:2" x14ac:dyDescent="0.25">
      <c r="A4396">
        <f ca="1">35878.357634971*(((RANDBETWEEN(3800,4995))))</f>
        <v>170960374.13063666</v>
      </c>
      <c r="B4396">
        <v>212641284.94870913</v>
      </c>
    </row>
    <row r="4397" spans="1:2" x14ac:dyDescent="0.25">
      <c r="A4397">
        <f ca="1">34299.3151083222*(((RANDBETWEEN(3800,4995))))</f>
        <v>168443936.49697036</v>
      </c>
      <c r="B4397">
        <v>265651717.46649641</v>
      </c>
    </row>
    <row r="4398" spans="1:2" x14ac:dyDescent="0.25">
      <c r="A4398">
        <f ca="1">39759.0483457814*(((RANDBETWEEN(3800,4995))))</f>
        <v>184322948.13104236</v>
      </c>
      <c r="B4398">
        <v>248814888.22676164</v>
      </c>
    </row>
    <row r="4399" spans="1:2" x14ac:dyDescent="0.25">
      <c r="A4399">
        <f ca="1">32135.0487738984*(((RANDBETWEEN(3800,4995))))</f>
        <v>139498246.72749278</v>
      </c>
      <c r="B4399">
        <v>239492646.93496022</v>
      </c>
    </row>
    <row r="4400" spans="1:2" x14ac:dyDescent="0.25">
      <c r="A4400">
        <f ca="1">31825.130632879*(((RANDBETWEEN(3800,4995))))</f>
        <v>143626814.54618278</v>
      </c>
      <c r="B4400">
        <v>211737394.87113219</v>
      </c>
    </row>
    <row r="4401" spans="1:2" x14ac:dyDescent="0.25">
      <c r="A4401">
        <f ca="1">31938.0808144897*(((RANDBETWEEN(3800,4995))))</f>
        <v>130211555.48067451</v>
      </c>
      <c r="B4401">
        <v>220558949.81951559</v>
      </c>
    </row>
    <row r="4402" spans="1:2" x14ac:dyDescent="0.25">
      <c r="A4402">
        <f ca="1">34831.9205884833*(((RANDBETWEEN(3800,4995))))</f>
        <v>142079404.08042356</v>
      </c>
      <c r="B4402">
        <v>240401697.32830751</v>
      </c>
    </row>
    <row r="4403" spans="1:2" x14ac:dyDescent="0.25">
      <c r="A4403">
        <f ca="1">31590.4217292989*(((RANDBETWEEN(3800,4995))))</f>
        <v>125951011.43471479</v>
      </c>
      <c r="B4403">
        <v>265878209.05033898</v>
      </c>
    </row>
    <row r="4404" spans="1:2" x14ac:dyDescent="0.25">
      <c r="A4404">
        <f ca="1">40056.4310023169*(((RANDBETWEEN(3800,4995))))</f>
        <v>174365644.15308544</v>
      </c>
      <c r="B4404">
        <v>212024380.5609346</v>
      </c>
    </row>
    <row r="4405" spans="1:2" x14ac:dyDescent="0.25">
      <c r="A4405">
        <f ca="1">34059.9177238567*(((RANDBETWEEN(3800,4995))))</f>
        <v>160762811.65660343</v>
      </c>
      <c r="B4405">
        <v>229362366.63925594</v>
      </c>
    </row>
    <row r="4406" spans="1:2" x14ac:dyDescent="0.25">
      <c r="A4406">
        <f ca="1">30689.615250276*(((RANDBETWEEN(3800,4995))))</f>
        <v>148016014.352081</v>
      </c>
      <c r="B4406">
        <v>261634892.94643581</v>
      </c>
    </row>
    <row r="4407" spans="1:2" x14ac:dyDescent="0.25">
      <c r="A4407">
        <f ca="1">32590.4252665057*(((RANDBETWEEN(3800,4995))))</f>
        <v>127526334.06783667</v>
      </c>
      <c r="B4407">
        <v>234633861.29064277</v>
      </c>
    </row>
    <row r="4408" spans="1:2" x14ac:dyDescent="0.25">
      <c r="A4408">
        <f ca="1">35042.1187435208*(((RANDBETWEEN(3800,4995))))</f>
        <v>169744023.19361457</v>
      </c>
      <c r="B4408">
        <v>231103782.93383887</v>
      </c>
    </row>
    <row r="4409" spans="1:2" x14ac:dyDescent="0.25">
      <c r="A4409">
        <f ca="1">30925.821160767*(((RANDBETWEEN(3800,4995))))</f>
        <v>124723836.74137315</v>
      </c>
      <c r="B4409">
        <v>229391937.29211354</v>
      </c>
    </row>
    <row r="4410" spans="1:2" x14ac:dyDescent="0.25">
      <c r="A4410">
        <f ca="1">36729.5079490827*(((RANDBETWEEN(3800,4995))))</f>
        <v>161132351.37262589</v>
      </c>
      <c r="B4410">
        <v>228202648.3036021</v>
      </c>
    </row>
    <row r="4411" spans="1:2" x14ac:dyDescent="0.25">
      <c r="A4411">
        <f ca="1">30844.547819611*(((RANDBETWEEN(3800,4995))))</f>
        <v>136116989.52794316</v>
      </c>
      <c r="B4411">
        <v>264866280.09764829</v>
      </c>
    </row>
    <row r="4412" spans="1:2" x14ac:dyDescent="0.25">
      <c r="A4412">
        <f ca="1">32050.5224832443*(((RANDBETWEEN(3800,4995))))</f>
        <v>145990129.91117761</v>
      </c>
      <c r="B4412">
        <v>232647637.60044664</v>
      </c>
    </row>
    <row r="4413" spans="1:2" x14ac:dyDescent="0.25">
      <c r="A4413">
        <f ca="1">37663.5501622631*(((RANDBETWEEN(3800,4995))))</f>
        <v>165757284.26411992</v>
      </c>
      <c r="B4413">
        <v>207654436.63096017</v>
      </c>
    </row>
    <row r="4414" spans="1:2" x14ac:dyDescent="0.25">
      <c r="A4414">
        <f ca="1">31512.6107964786*(((RANDBETWEEN(3800,4995))))</f>
        <v>123623972.15458567</v>
      </c>
      <c r="B4414">
        <v>232375015.07574505</v>
      </c>
    </row>
    <row r="4415" spans="1:2" x14ac:dyDescent="0.25">
      <c r="A4415">
        <f ca="1">38246.497252015*(((RANDBETWEEN(3800,4995))))</f>
        <v>183927405.28493997</v>
      </c>
      <c r="B4415">
        <v>267521053.64911863</v>
      </c>
    </row>
    <row r="4416" spans="1:2" x14ac:dyDescent="0.25">
      <c r="A4416">
        <f ca="1">28755.3347855186*(((RANDBETWEEN(3800,4995))))</f>
        <v>143086545.89274067</v>
      </c>
      <c r="B4416">
        <v>245613400.51052651</v>
      </c>
    </row>
    <row r="4417" spans="1:2" x14ac:dyDescent="0.25">
      <c r="A4417">
        <f ca="1">39197.4915845475*(((RANDBETWEEN(3800,4995))))</f>
        <v>167647671.50710952</v>
      </c>
      <c r="B4417">
        <v>264586167.92515385</v>
      </c>
    </row>
    <row r="4418" spans="1:2" x14ac:dyDescent="0.25">
      <c r="A4418">
        <f ca="1">33101.9229427661*(((RANDBETWEEN(3800,4995))))</f>
        <v>130454678.31744108</v>
      </c>
      <c r="B4418">
        <v>217866784.86858302</v>
      </c>
    </row>
    <row r="4419" spans="1:2" x14ac:dyDescent="0.25">
      <c r="A4419">
        <f ca="1">42751.1642162579*(((RANDBETWEEN(3800,4995))))</f>
        <v>172885708.090547</v>
      </c>
      <c r="B4419">
        <v>262819039.13894546</v>
      </c>
    </row>
    <row r="4420" spans="1:2" x14ac:dyDescent="0.25">
      <c r="A4420">
        <f ca="1">33485.6527576582*(((RANDBETWEEN(3800,4995))))</f>
        <v>148977669.1188212</v>
      </c>
      <c r="B4420">
        <v>259003110.39552116</v>
      </c>
    </row>
    <row r="4421" spans="1:2" x14ac:dyDescent="0.25">
      <c r="A4421">
        <f ca="1">29148.5554349924*(((RANDBETWEEN(3800,4995))))</f>
        <v>137318844.65424934</v>
      </c>
      <c r="B4421">
        <v>225565477.28203762</v>
      </c>
    </row>
    <row r="4422" spans="1:2" x14ac:dyDescent="0.25">
      <c r="A4422">
        <f ca="1">31705.7664608062*(((RANDBETWEEN(3800,4995))))</f>
        <v>141978422.21148998</v>
      </c>
      <c r="B4422">
        <v>267886687.57822365</v>
      </c>
    </row>
    <row r="4423" spans="1:2" x14ac:dyDescent="0.25">
      <c r="A4423">
        <f ca="1">30712.8294657509*(((RANDBETWEEN(3800,4995))))</f>
        <v>150431438.72324812</v>
      </c>
      <c r="B4423">
        <v>257715619.84618747</v>
      </c>
    </row>
    <row r="4424" spans="1:2" x14ac:dyDescent="0.25">
      <c r="A4424">
        <f ca="1">37474.0920439478*(((RANDBETWEEN(3800,4995))))</f>
        <v>167209398.70009512</v>
      </c>
      <c r="B4424">
        <v>208614801.28443307</v>
      </c>
    </row>
    <row r="4425" spans="1:2" x14ac:dyDescent="0.25">
      <c r="A4425">
        <f ca="1">31292.9616213619*(((RANDBETWEEN(3800,4995))))</f>
        <v>126454857.91192324</v>
      </c>
      <c r="B4425">
        <v>241970588.04936931</v>
      </c>
    </row>
    <row r="4426" spans="1:2" x14ac:dyDescent="0.25">
      <c r="A4426">
        <f ca="1">31280.585455685*(((RANDBETWEEN(3800,4995))))</f>
        <v>122932700.84084193</v>
      </c>
      <c r="B4426">
        <v>224299179.14234465</v>
      </c>
    </row>
    <row r="4427" spans="1:2" x14ac:dyDescent="0.25">
      <c r="A4427">
        <f ca="1">31189.3319035295*(((RANDBETWEEN(3800,4995))))</f>
        <v>132086820.61144748</v>
      </c>
      <c r="B4427">
        <v>203876724.55616438</v>
      </c>
    </row>
    <row r="4428" spans="1:2" x14ac:dyDescent="0.25">
      <c r="A4428">
        <f ca="1">37414.9324575906*(((RANDBETWEEN(3800,4995))))</f>
        <v>180751538.70262015</v>
      </c>
      <c r="B4428">
        <v>250363576.09333605</v>
      </c>
    </row>
    <row r="4429" spans="1:2" x14ac:dyDescent="0.25">
      <c r="A4429">
        <f ca="1">40502.3748909825*(((RANDBETWEEN(3800,4995))))</f>
        <v>201499315.08263814</v>
      </c>
      <c r="B4429">
        <v>230500902.99439204</v>
      </c>
    </row>
    <row r="4430" spans="1:2" x14ac:dyDescent="0.25">
      <c r="A4430">
        <f ca="1">32817.9559975761*(((RANDBETWEEN(3800,4995))))</f>
        <v>151192323.2808333</v>
      </c>
      <c r="B4430">
        <v>264544677.01968473</v>
      </c>
    </row>
    <row r="4431" spans="1:2" x14ac:dyDescent="0.25">
      <c r="A4431">
        <f ca="1">34909.5889158837*(((RANDBETWEEN(3800,4995))))</f>
        <v>153706919.99663597</v>
      </c>
      <c r="B4431">
        <v>259391577.66864598</v>
      </c>
    </row>
    <row r="4432" spans="1:2" x14ac:dyDescent="0.25">
      <c r="A4432">
        <f ca="1">31706.3991114063*(((RANDBETWEEN(3800,4995))))</f>
        <v>136813112.1657182</v>
      </c>
      <c r="B4432">
        <v>235111108.06297344</v>
      </c>
    </row>
    <row r="4433" spans="1:2" x14ac:dyDescent="0.25">
      <c r="A4433">
        <f ca="1">38234.5132719424*(((RANDBETWEEN(3800,4995))))</f>
        <v>184902106.18311349</v>
      </c>
      <c r="B4433">
        <v>251031643.57971144</v>
      </c>
    </row>
    <row r="4434" spans="1:2" x14ac:dyDescent="0.25">
      <c r="A4434">
        <f ca="1">32691.3885866731*(((RANDBETWEEN(3800,4995))))</f>
        <v>140932576.19714788</v>
      </c>
      <c r="B4434">
        <v>211591607.91739261</v>
      </c>
    </row>
    <row r="4435" spans="1:2" x14ac:dyDescent="0.25">
      <c r="A4435">
        <f ca="1">31196.2313623365*(((RANDBETWEEN(3800,4995))))</f>
        <v>147246212.03022838</v>
      </c>
      <c r="B4435">
        <v>209195161.55391169</v>
      </c>
    </row>
    <row r="4436" spans="1:2" x14ac:dyDescent="0.25">
      <c r="A4436">
        <f ca="1">39800.1648928171*(((RANDBETWEEN(3800,4995))))</f>
        <v>155061442.42241538</v>
      </c>
      <c r="B4436">
        <v>225522893.67406669</v>
      </c>
    </row>
    <row r="4437" spans="1:2" x14ac:dyDescent="0.25">
      <c r="A4437">
        <f ca="1">33440.4740163046*(((RANDBETWEEN(3800,4995))))</f>
        <v>137540669.62906089</v>
      </c>
      <c r="B4437">
        <v>264556190.49804497</v>
      </c>
    </row>
    <row r="4438" spans="1:2" x14ac:dyDescent="0.25">
      <c r="A4438">
        <f ca="1">30187.9882210843*(((RANDBETWEEN(3800,4995))))</f>
        <v>125732970.94081628</v>
      </c>
      <c r="B4438">
        <v>212192356.03172547</v>
      </c>
    </row>
    <row r="4439" spans="1:2" x14ac:dyDescent="0.25">
      <c r="A4439">
        <f ca="1">32971.9748861213*(((RANDBETWEEN(3800,4995))))</f>
        <v>139603341.66783777</v>
      </c>
      <c r="B4439">
        <v>211710111.87621719</v>
      </c>
    </row>
    <row r="4440" spans="1:2" x14ac:dyDescent="0.25">
      <c r="A4440">
        <f ca="1">42017.6920977132*(((RANDBETWEEN(3800,4995))))</f>
        <v>190550233.66312927</v>
      </c>
      <c r="B4440">
        <v>232792225.01847917</v>
      </c>
    </row>
    <row r="4441" spans="1:2" x14ac:dyDescent="0.25">
      <c r="A4441">
        <f ca="1">33490.4573740844*(((RANDBETWEEN(3800,4995))))</f>
        <v>127632133.05263548</v>
      </c>
      <c r="B4441">
        <v>249927520.90876955</v>
      </c>
    </row>
    <row r="4442" spans="1:2" x14ac:dyDescent="0.25">
      <c r="A4442">
        <f ca="1">40923.8295767364*(((RANDBETWEEN(3800,4995))))</f>
        <v>198071335.15140423</v>
      </c>
      <c r="B4442">
        <v>248481873.5747751</v>
      </c>
    </row>
    <row r="4443" spans="1:2" x14ac:dyDescent="0.25">
      <c r="A4443">
        <f ca="1">42069.4088965331*(((RANDBETWEEN(3800,4995))))</f>
        <v>183885386.2867462</v>
      </c>
      <c r="B4443">
        <v>262996943.84156245</v>
      </c>
    </row>
    <row r="4444" spans="1:2" x14ac:dyDescent="0.25">
      <c r="A4444">
        <f ca="1">31028.8426256367*(((RANDBETWEEN(3800,4995))))</f>
        <v>146052762.23887208</v>
      </c>
      <c r="B4444">
        <v>204405822.25966278</v>
      </c>
    </row>
    <row r="4445" spans="1:2" x14ac:dyDescent="0.25">
      <c r="A4445">
        <f ca="1">37735.1285232178*(((RANDBETWEEN(3800,4995))))</f>
        <v>152600859.74789265</v>
      </c>
      <c r="B4445">
        <v>236855395.4474391</v>
      </c>
    </row>
    <row r="4446" spans="1:2" x14ac:dyDescent="0.25">
      <c r="A4446">
        <f ca="1">36072.9870039364*(((RANDBETWEEN(3800,4995))))</f>
        <v>157711099.18120989</v>
      </c>
      <c r="B4446">
        <v>228814647.25281134</v>
      </c>
    </row>
    <row r="4447" spans="1:2" x14ac:dyDescent="0.25">
      <c r="A4447">
        <f ca="1">42243.7168430981*(((RANDBETWEEN(3800,4995))))</f>
        <v>198798931.46361986</v>
      </c>
      <c r="B4447">
        <v>206550097.28499246</v>
      </c>
    </row>
    <row r="4448" spans="1:2" x14ac:dyDescent="0.25">
      <c r="A4448">
        <f ca="1">30427.3064629663*(((RANDBETWEEN(3800,4995))))</f>
        <v>147207308.6678308</v>
      </c>
      <c r="B4448">
        <v>253172691.76403052</v>
      </c>
    </row>
    <row r="4449" spans="1:2" x14ac:dyDescent="0.25">
      <c r="A4449">
        <f ca="1">32201.187283957*(((RANDBETWEEN(3800,4995))))</f>
        <v>127194689.77162996</v>
      </c>
      <c r="B4449">
        <v>257300538.48829094</v>
      </c>
    </row>
    <row r="4450" spans="1:2" x14ac:dyDescent="0.25">
      <c r="A4450">
        <f ca="1">31049.5942218873*(((RANDBETWEEN(3800,4995))))</f>
        <v>122087004.48046084</v>
      </c>
      <c r="B4450">
        <v>265412252.88651192</v>
      </c>
    </row>
    <row r="4451" spans="1:2" x14ac:dyDescent="0.25">
      <c r="A4451">
        <f ca="1">35513.3909534643*(((RANDBETWEEN(3800,4995))))</f>
        <v>171316597.95951167</v>
      </c>
      <c r="B4451">
        <v>229125933.41917837</v>
      </c>
    </row>
    <row r="4452" spans="1:2" x14ac:dyDescent="0.25">
      <c r="A4452">
        <f ca="1">29972.2684244406*(((RANDBETWEEN(3800,4995))))</f>
        <v>122136993.82959534</v>
      </c>
      <c r="B4452">
        <v>223520293.87846208</v>
      </c>
    </row>
    <row r="4453" spans="1:2" x14ac:dyDescent="0.25">
      <c r="A4453">
        <f ca="1">39159.2098458799*(((RANDBETWEEN(3800,4995))))</f>
        <v>157498342.0001291</v>
      </c>
      <c r="B4453">
        <v>229347328.24802491</v>
      </c>
    </row>
    <row r="4454" spans="1:2" x14ac:dyDescent="0.25">
      <c r="A4454">
        <f ca="1">31362.4731793268*(((RANDBETWEEN(3800,4995))))</f>
        <v>125700792.50274205</v>
      </c>
      <c r="B4454">
        <v>249868987.90872413</v>
      </c>
    </row>
    <row r="4455" spans="1:2" x14ac:dyDescent="0.25">
      <c r="A4455">
        <f ca="1">33646.5459505431*(((RANDBETWEEN(3800,4995))))</f>
        <v>133105735.78034855</v>
      </c>
      <c r="B4455">
        <v>245024790.83077377</v>
      </c>
    </row>
    <row r="4456" spans="1:2" x14ac:dyDescent="0.25">
      <c r="A4456">
        <f ca="1">30621.4305854851*(((RANDBETWEEN(3800,4995))))</f>
        <v>141930330.76372328</v>
      </c>
      <c r="B4456">
        <v>223153599.0755704</v>
      </c>
    </row>
    <row r="4457" spans="1:2" x14ac:dyDescent="0.25">
      <c r="A4457">
        <f ca="1">40631.9091027235*(((RANDBETWEEN(3800,4995))))</f>
        <v>185769088.41765195</v>
      </c>
      <c r="B4457">
        <v>229695011.5998359</v>
      </c>
    </row>
    <row r="4458" spans="1:2" x14ac:dyDescent="0.25">
      <c r="A4458">
        <f ca="1">30097.6567636381*(((RANDBETWEEN(3800,4995))))</f>
        <v>132339396.78971682</v>
      </c>
      <c r="B4458">
        <v>213856703.64260569</v>
      </c>
    </row>
    <row r="4459" spans="1:2" x14ac:dyDescent="0.25">
      <c r="A4459">
        <f ca="1">38864.3353700907*(((RANDBETWEEN(3800,4995))))</f>
        <v>185888116.07514405</v>
      </c>
      <c r="B4459">
        <v>252102307.03414041</v>
      </c>
    </row>
    <row r="4460" spans="1:2" x14ac:dyDescent="0.25">
      <c r="A4460">
        <f ca="1">29984.6236282643*(((RANDBETWEEN(3800,4995))))</f>
        <v>128154281.38720161</v>
      </c>
      <c r="B4460">
        <v>210073103.82014012</v>
      </c>
    </row>
    <row r="4461" spans="1:2" x14ac:dyDescent="0.25">
      <c r="A4461">
        <f ca="1">30904.3429745606*(((RANDBETWEEN(3800,4995))))</f>
        <v>147568237.70352674</v>
      </c>
      <c r="B4461">
        <v>263076861.35593981</v>
      </c>
    </row>
    <row r="4462" spans="1:2" x14ac:dyDescent="0.25">
      <c r="A4462">
        <f ca="1">33417.026204536*(((RANDBETWEEN(3800,4995))))</f>
        <v>147168583.40477645</v>
      </c>
      <c r="B4462">
        <v>260802598.7975387</v>
      </c>
    </row>
    <row r="4463" spans="1:2" x14ac:dyDescent="0.25">
      <c r="A4463">
        <f ca="1">29589.3729430184*(((RANDBETWEEN(3800,4995))))</f>
        <v>144455318.70781603</v>
      </c>
      <c r="B4463">
        <v>261504100.51689953</v>
      </c>
    </row>
    <row r="4464" spans="1:2" x14ac:dyDescent="0.25">
      <c r="A4464">
        <f ca="1">30515.1052852037*(((RANDBETWEEN(3800,4995))))</f>
        <v>119802303.34970991</v>
      </c>
      <c r="B4464">
        <v>249695633.30621836</v>
      </c>
    </row>
    <row r="4465" spans="1:2" x14ac:dyDescent="0.25">
      <c r="A4465">
        <f ca="1">35712.8103001289*(((RANDBETWEEN(3800,4995))))</f>
        <v>149636675.15753996</v>
      </c>
      <c r="B4465">
        <v>227628440.78593218</v>
      </c>
    </row>
    <row r="4466" spans="1:2" x14ac:dyDescent="0.25">
      <c r="A4466">
        <f ca="1">29669.9601280776*(((RANDBETWEEN(3800,4995))))</f>
        <v>120460038.11999489</v>
      </c>
      <c r="B4466">
        <v>262038255.94750705</v>
      </c>
    </row>
    <row r="4467" spans="1:2" x14ac:dyDescent="0.25">
      <c r="A4467">
        <f ca="1">29952.0869142552*(((RANDBETWEEN(3800,4995))))</f>
        <v>122773604.26153192</v>
      </c>
      <c r="B4467">
        <v>242161279.84553516</v>
      </c>
    </row>
    <row r="4468" spans="1:2" x14ac:dyDescent="0.25">
      <c r="A4468">
        <f ca="1">28111.5416676365*(((RANDBETWEEN(3800,4995))))</f>
        <v>118265255.79574671</v>
      </c>
      <c r="B4468">
        <v>245020266.95293286</v>
      </c>
    </row>
    <row r="4469" spans="1:2" x14ac:dyDescent="0.25">
      <c r="A4469">
        <f ca="1">34984.5737234072*(((RANDBETWEEN(3800,4995))))</f>
        <v>152672679.72894889</v>
      </c>
      <c r="B4469">
        <v>236139290.9957369</v>
      </c>
    </row>
    <row r="4470" spans="1:2" x14ac:dyDescent="0.25">
      <c r="A4470">
        <f ca="1">41124.4244450831*(((RANDBETWEEN(3800,4995))))</f>
        <v>174038564.25159165</v>
      </c>
      <c r="B4470">
        <v>226581148.77662054</v>
      </c>
    </row>
    <row r="4471" spans="1:2" x14ac:dyDescent="0.25">
      <c r="A4471">
        <f ca="1">28704.6083131622*(((RANDBETWEEN(3800,4995))))</f>
        <v>139848851.70172614</v>
      </c>
      <c r="B4471">
        <v>259166588.99224561</v>
      </c>
    </row>
    <row r="4472" spans="1:2" x14ac:dyDescent="0.25">
      <c r="A4472">
        <f ca="1">36834.189242865*(((RANDBETWEEN(3800,4995))))</f>
        <v>183618433.37568212</v>
      </c>
      <c r="B4472">
        <v>225943897.77196831</v>
      </c>
    </row>
    <row r="4473" spans="1:2" x14ac:dyDescent="0.25">
      <c r="A4473">
        <f ca="1">29660.0050421963*(((RANDBETWEEN(3800,4995))))</f>
        <v>124453381.15705566</v>
      </c>
      <c r="B4473">
        <v>253428024.83608058</v>
      </c>
    </row>
    <row r="4474" spans="1:2" x14ac:dyDescent="0.25">
      <c r="A4474">
        <f ca="1">32927.526360662*(((RANDBETWEEN(3800,4995))))</f>
        <v>150939780.83727473</v>
      </c>
      <c r="B4474">
        <v>254069087.35298491</v>
      </c>
    </row>
    <row r="4475" spans="1:2" x14ac:dyDescent="0.25">
      <c r="A4475">
        <f ca="1">34312.8217495242*(((RANDBETWEEN(3800,4995))))</f>
        <v>137045410.06759948</v>
      </c>
      <c r="B4475">
        <v>214507283.16193777</v>
      </c>
    </row>
    <row r="4476" spans="1:2" x14ac:dyDescent="0.25">
      <c r="A4476">
        <f ca="1">32048.668313982*(((RANDBETWEEN(3800,4995))))</f>
        <v>145148418.79402462</v>
      </c>
      <c r="B4476">
        <v>209690311.53960717</v>
      </c>
    </row>
    <row r="4477" spans="1:2" x14ac:dyDescent="0.25">
      <c r="A4477">
        <f ca="1">40138.2601828019*(((RANDBETWEEN(3800,4995))))</f>
        <v>183793093.3770501</v>
      </c>
      <c r="B4477">
        <v>239677691.9894034</v>
      </c>
    </row>
    <row r="4478" spans="1:2" x14ac:dyDescent="0.25">
      <c r="A4478">
        <f ca="1">41364.8604670142*(((RANDBETWEEN(3800,4995))))</f>
        <v>175800656.98481026</v>
      </c>
      <c r="B4478">
        <v>229430004.30129313</v>
      </c>
    </row>
    <row r="4479" spans="1:2" x14ac:dyDescent="0.25">
      <c r="A4479">
        <f ca="1">41670.2880657919*(((RANDBETWEEN(3800,4995))))</f>
        <v>200809118.18905106</v>
      </c>
      <c r="B4479">
        <v>209082687.60275817</v>
      </c>
    </row>
    <row r="4480" spans="1:2" x14ac:dyDescent="0.25">
      <c r="A4480">
        <f ca="1">33925.9190531586*(((RANDBETWEEN(3800,4995))))</f>
        <v>157518042.16381523</v>
      </c>
      <c r="B4480">
        <v>241465144.93448144</v>
      </c>
    </row>
    <row r="4481" spans="1:2" x14ac:dyDescent="0.25">
      <c r="A4481">
        <f ca="1">32452.5344130715*(((RANDBETWEEN(3800,4995))))</f>
        <v>144543588.27582037</v>
      </c>
      <c r="B4481">
        <v>221284234.45298737</v>
      </c>
    </row>
    <row r="4482" spans="1:2" x14ac:dyDescent="0.25">
      <c r="A4482">
        <f ca="1">30843.6478624669*(((RANDBETWEEN(3800,4995))))</f>
        <v>132226718.38639566</v>
      </c>
      <c r="B4482">
        <v>252620394.03263032</v>
      </c>
    </row>
    <row r="4483" spans="1:2" x14ac:dyDescent="0.25">
      <c r="A4483">
        <f ca="1">34553.5138759659*(((RANDBETWEEN(3800,4995))))</f>
        <v>158980717.34331915</v>
      </c>
      <c r="B4483">
        <v>236278943.77204603</v>
      </c>
    </row>
    <row r="4484" spans="1:2" x14ac:dyDescent="0.25">
      <c r="A4484">
        <f ca="1">31720.4930013414*(((RANDBETWEEN(3800,4995))))</f>
        <v>132718542.71761261</v>
      </c>
      <c r="B4484">
        <v>249747928.54370508</v>
      </c>
    </row>
    <row r="4485" spans="1:2" x14ac:dyDescent="0.25">
      <c r="A4485">
        <f ca="1">30796.6205609478*(((RANDBETWEEN(3800,4995))))</f>
        <v>134488841.98965901</v>
      </c>
      <c r="B4485">
        <v>241744625.31011742</v>
      </c>
    </row>
    <row r="4486" spans="1:2" x14ac:dyDescent="0.25">
      <c r="A4486">
        <f ca="1">34766.8047132631*(((RANDBETWEEN(3800,4995))))</f>
        <v>145499077.72500595</v>
      </c>
      <c r="B4486">
        <v>207893223.37796777</v>
      </c>
    </row>
    <row r="4487" spans="1:2" x14ac:dyDescent="0.25">
      <c r="A4487">
        <f ca="1">29300.7183793581*(((RANDBETWEEN(3800,4995))))</f>
        <v>133435471.49959689</v>
      </c>
      <c r="B4487">
        <v>259512904.26545975</v>
      </c>
    </row>
    <row r="4488" spans="1:2" x14ac:dyDescent="0.25">
      <c r="A4488">
        <f ca="1">30865.5806205991*(((RANDBETWEEN(3800,4995))))</f>
        <v>127968697.25300372</v>
      </c>
      <c r="B4488">
        <v>205219247.76185057</v>
      </c>
    </row>
    <row r="4489" spans="1:2" x14ac:dyDescent="0.25">
      <c r="A4489">
        <f ca="1">40604.2404074047*(((RANDBETWEEN(3800,4995))))</f>
        <v>156813576.4533968</v>
      </c>
      <c r="B4489">
        <v>255153591.09706295</v>
      </c>
    </row>
    <row r="4490" spans="1:2" x14ac:dyDescent="0.25">
      <c r="A4490">
        <f ca="1">37767.213944047*(((RANDBETWEEN(3800,4995))))</f>
        <v>157942488.71400461</v>
      </c>
      <c r="B4490">
        <v>263161692.23661682</v>
      </c>
    </row>
    <row r="4491" spans="1:2" x14ac:dyDescent="0.25">
      <c r="A4491">
        <f ca="1">39640.1194865516*(((RANDBETWEEN(3800,4995))))</f>
        <v>179212980.19869974</v>
      </c>
      <c r="B4491">
        <v>256000505.6791577</v>
      </c>
    </row>
    <row r="4492" spans="1:2" x14ac:dyDescent="0.25">
      <c r="A4492">
        <f ca="1">33080.5185961419*(((RANDBETWEEN(3800,4995))))</f>
        <v>137978843.0645079</v>
      </c>
      <c r="B4492">
        <v>232835339.97064066</v>
      </c>
    </row>
    <row r="4493" spans="1:2" x14ac:dyDescent="0.25">
      <c r="A4493">
        <f ca="1">37951.7120299477*(((RANDBETWEEN(3800,4995))))</f>
        <v>177310398.60391545</v>
      </c>
      <c r="B4493">
        <v>229233736.60227001</v>
      </c>
    </row>
    <row r="4494" spans="1:2" x14ac:dyDescent="0.25">
      <c r="A4494">
        <f ca="1">31071.1310950066*(((RANDBETWEEN(3800,4995))))</f>
        <v>121643478.23695086</v>
      </c>
      <c r="B4494">
        <v>254916363.89670339</v>
      </c>
    </row>
    <row r="4495" spans="1:2" x14ac:dyDescent="0.25">
      <c r="A4495">
        <f ca="1">31995.6210176611*(((RANDBETWEEN(3800,4995))))</f>
        <v>136461323.64032447</v>
      </c>
      <c r="B4495">
        <v>214026470.67915016</v>
      </c>
    </row>
    <row r="4496" spans="1:2" x14ac:dyDescent="0.25">
      <c r="A4496">
        <f ca="1">39495.4563326961*(((RANDBETWEEN(3800,4995))))</f>
        <v>153676820.59052068</v>
      </c>
      <c r="B4496">
        <v>256901008.58503416</v>
      </c>
    </row>
    <row r="4497" spans="1:2" x14ac:dyDescent="0.25">
      <c r="A4497">
        <f ca="1">31144.0212837427*(((RANDBETWEEN(3800,4995))))</f>
        <v>142390465.30927178</v>
      </c>
      <c r="B4497">
        <v>205942494.36043704</v>
      </c>
    </row>
    <row r="4498" spans="1:2" x14ac:dyDescent="0.25">
      <c r="A4498">
        <f ca="1">41433.7253025124*(((RANDBETWEEN(3800,4995))))</f>
        <v>203108121.43291578</v>
      </c>
      <c r="B4498">
        <v>250595982.18035704</v>
      </c>
    </row>
    <row r="4499" spans="1:2" x14ac:dyDescent="0.25">
      <c r="A4499">
        <f ca="1">31621.8379946585*(((RANDBETWEEN(3800,4995))))</f>
        <v>141096641.13216618</v>
      </c>
      <c r="B4499">
        <v>219790484.14323413</v>
      </c>
    </row>
    <row r="4500" spans="1:2" x14ac:dyDescent="0.25">
      <c r="A4500">
        <f ca="1">35127.1663667751*(((RANDBETWEEN(3800,4995))))</f>
        <v>148482532.23235852</v>
      </c>
      <c r="B4500">
        <v>247348947.72248596</v>
      </c>
    </row>
    <row r="4501" spans="1:2" x14ac:dyDescent="0.25">
      <c r="A4501">
        <f ca="1">31186.7871925835*(((RANDBETWEEN(3800,4995))))</f>
        <v>151598972.54314819</v>
      </c>
      <c r="B4501">
        <v>258114801.10440913</v>
      </c>
    </row>
    <row r="4502" spans="1:2" x14ac:dyDescent="0.25">
      <c r="A4502">
        <f ca="1">33260.6709945539*(((RANDBETWEEN(3800,4995))))</f>
        <v>145848042.31111869</v>
      </c>
      <c r="B4502">
        <v>240234473.47551018</v>
      </c>
    </row>
    <row r="4503" spans="1:2" x14ac:dyDescent="0.25">
      <c r="A4503">
        <f ca="1">36894.8025565784*(((RANDBETWEEN(3800,4995))))</f>
        <v>153297904.6225833</v>
      </c>
      <c r="B4503">
        <v>212518575.96405888</v>
      </c>
    </row>
    <row r="4504" spans="1:2" x14ac:dyDescent="0.25">
      <c r="A4504">
        <f ca="1">34754.3191995977*(((RANDBETWEEN(3800,4995))))</f>
        <v>166820732.15806878</v>
      </c>
      <c r="B4504">
        <v>225663697.94785592</v>
      </c>
    </row>
    <row r="4505" spans="1:2" x14ac:dyDescent="0.25">
      <c r="A4505">
        <f ca="1">31663.6803567891*(((RANDBETWEEN(3800,4995))))</f>
        <v>140111785.57879189</v>
      </c>
      <c r="B4505">
        <v>253334522.83727112</v>
      </c>
    </row>
    <row r="4506" spans="1:2" x14ac:dyDescent="0.25">
      <c r="A4506">
        <f ca="1">40201.5933964221*(((RANDBETWEEN(3800,4995))))</f>
        <v>191801802.09432968</v>
      </c>
      <c r="B4506">
        <v>242070356.9390364</v>
      </c>
    </row>
    <row r="4507" spans="1:2" x14ac:dyDescent="0.25">
      <c r="A4507">
        <f ca="1">36908.5197903717*(((RANDBETWEEN(3800,4995))))</f>
        <v>146637549.12714696</v>
      </c>
      <c r="B4507">
        <v>255719116.01032573</v>
      </c>
    </row>
    <row r="4508" spans="1:2" x14ac:dyDescent="0.25">
      <c r="A4508">
        <f ca="1">30555.8223358928*(((RANDBETWEEN(3800,4995))))</f>
        <v>120176049.24706636</v>
      </c>
      <c r="B4508">
        <v>248836133.87710837</v>
      </c>
    </row>
    <row r="4509" spans="1:2" x14ac:dyDescent="0.25">
      <c r="A4509">
        <f ca="1">32955.8901074573*(((RANDBETWEEN(3800,4995))))</f>
        <v>137063546.95691478</v>
      </c>
      <c r="B4509">
        <v>223391348.37284905</v>
      </c>
    </row>
    <row r="4510" spans="1:2" x14ac:dyDescent="0.25">
      <c r="A4510">
        <f ca="1">37034.5117540231*(((RANDBETWEEN(3800,4995))))</f>
        <v>161433436.7357868</v>
      </c>
      <c r="B4510">
        <v>214174778.3927547</v>
      </c>
    </row>
    <row r="4511" spans="1:2" x14ac:dyDescent="0.25">
      <c r="A4511">
        <f ca="1">33866.4454259455*(((RANDBETWEEN(3800,4995))))</f>
        <v>137870299.32902426</v>
      </c>
      <c r="B4511">
        <v>216651339.37822601</v>
      </c>
    </row>
    <row r="4512" spans="1:2" x14ac:dyDescent="0.25">
      <c r="A4512">
        <f ca="1">37617.7970713035*(((RANDBETWEEN(3800,4995))))</f>
        <v>178684536.08869144</v>
      </c>
      <c r="B4512">
        <v>215424527.04452479</v>
      </c>
    </row>
    <row r="4513" spans="1:2" x14ac:dyDescent="0.25">
      <c r="A4513">
        <f ca="1">33598.991773633*(((RANDBETWEEN(3800,4995))))</f>
        <v>152505823.66052014</v>
      </c>
      <c r="B4513">
        <v>259814751.23043928</v>
      </c>
    </row>
    <row r="4514" spans="1:2" x14ac:dyDescent="0.25">
      <c r="A4514">
        <f ca="1">29417.6093696169*(((RANDBETWEEN(3800,4995))))</f>
        <v>123024442.38373798</v>
      </c>
      <c r="B4514">
        <v>218732450.88831916</v>
      </c>
    </row>
    <row r="4515" spans="1:2" x14ac:dyDescent="0.25">
      <c r="A4515">
        <f ca="1">31284.6740958077*(((RANDBETWEEN(3800,4995))))</f>
        <v>132459310.12164962</v>
      </c>
      <c r="B4515">
        <v>221912605.58819041</v>
      </c>
    </row>
    <row r="4516" spans="1:2" x14ac:dyDescent="0.25">
      <c r="A4516">
        <f ca="1">39749.3615440117*(((RANDBETWEEN(3800,4995))))</f>
        <v>185589769.04899052</v>
      </c>
      <c r="B4516">
        <v>238908088.42759085</v>
      </c>
    </row>
    <row r="4517" spans="1:2" x14ac:dyDescent="0.25">
      <c r="A4517">
        <f ca="1">34943.9487843525*(((RANDBETWEEN(3800,4995))))</f>
        <v>174510080.22905624</v>
      </c>
      <c r="B4517">
        <v>217433299.92211261</v>
      </c>
    </row>
    <row r="4518" spans="1:2" x14ac:dyDescent="0.25">
      <c r="A4518">
        <f ca="1">33288.9229210932*(((RANDBETWEEN(3800,4995))))</f>
        <v>161517854.01314405</v>
      </c>
      <c r="B4518">
        <v>258308175.84870353</v>
      </c>
    </row>
    <row r="4519" spans="1:2" x14ac:dyDescent="0.25">
      <c r="A4519">
        <f ca="1">30946.0274661429*(((RANDBETWEEN(3800,4995))))</f>
        <v>121370319.72221234</v>
      </c>
      <c r="B4519">
        <v>228413591.81400841</v>
      </c>
    </row>
    <row r="4520" spans="1:2" x14ac:dyDescent="0.25">
      <c r="A4520">
        <f ca="1">29263.0126751502*(((RANDBETWEEN(3800,4995))))</f>
        <v>144383704.53919086</v>
      </c>
      <c r="B4520">
        <v>225651993.82093731</v>
      </c>
    </row>
    <row r="4521" spans="1:2" x14ac:dyDescent="0.25">
      <c r="A4521">
        <f ca="1">33783.5558339986*(((RANDBETWEEN(3800,4995))))</f>
        <v>167059683.59912315</v>
      </c>
      <c r="B4521">
        <v>223377874.21800801</v>
      </c>
    </row>
    <row r="4522" spans="1:2" x14ac:dyDescent="0.25">
      <c r="A4522">
        <f ca="1">31802.5539551903*(((RANDBETWEEN(3800,4995))))</f>
        <v>127814464.34590964</v>
      </c>
      <c r="B4522">
        <v>225388644.48484284</v>
      </c>
    </row>
    <row r="4523" spans="1:2" x14ac:dyDescent="0.25">
      <c r="A4523">
        <f ca="1">40148.1791098005*(((RANDBETWEEN(3800,4995))))</f>
        <v>176933025.33689067</v>
      </c>
      <c r="B4523">
        <v>206138764.97245562</v>
      </c>
    </row>
    <row r="4524" spans="1:2" x14ac:dyDescent="0.25">
      <c r="A4524">
        <f ca="1">30982.4807201792*(((RANDBETWEEN(3800,4995))))</f>
        <v>120893639.77013937</v>
      </c>
      <c r="B4524">
        <v>241304404.41632792</v>
      </c>
    </row>
    <row r="4525" spans="1:2" x14ac:dyDescent="0.25">
      <c r="A4525">
        <f ca="1">32244.0162505369*(((RANDBETWEEN(3800,4995))))</f>
        <v>153932933.58006299</v>
      </c>
      <c r="B4525">
        <v>204839475.63575077</v>
      </c>
    </row>
    <row r="4526" spans="1:2" x14ac:dyDescent="0.25">
      <c r="A4526">
        <f ca="1">38570.8363268747*(((RANDBETWEEN(3800,4995))))</f>
        <v>184060030.95184588</v>
      </c>
      <c r="B4526">
        <v>255233360.49601853</v>
      </c>
    </row>
    <row r="4527" spans="1:2" x14ac:dyDescent="0.25">
      <c r="A4527">
        <f ca="1">32501.1178123735*(((RANDBETWEEN(3800,4995))))</f>
        <v>153145267.13190377</v>
      </c>
      <c r="B4527">
        <v>255598470.4126302</v>
      </c>
    </row>
    <row r="4528" spans="1:2" x14ac:dyDescent="0.25">
      <c r="A4528">
        <f ca="1">33287.5171632396*(((RANDBETWEEN(3800,4995))))</f>
        <v>144035086.76533765</v>
      </c>
      <c r="B4528">
        <v>218717956.22989485</v>
      </c>
    </row>
    <row r="4529" spans="1:2" x14ac:dyDescent="0.25">
      <c r="A4529">
        <f ca="1">33875.1154266977*(((RANDBETWEEN(3800,4995))))</f>
        <v>164192684.4732036</v>
      </c>
      <c r="B4529">
        <v>226903346.03912973</v>
      </c>
    </row>
    <row r="4530" spans="1:2" x14ac:dyDescent="0.25">
      <c r="A4530">
        <f ca="1">35860.8271590265*(((RANDBETWEEN(3800,4995))))</f>
        <v>174176037.51139167</v>
      </c>
      <c r="B4530">
        <v>209363774.7888031</v>
      </c>
    </row>
    <row r="4531" spans="1:2" x14ac:dyDescent="0.25">
      <c r="A4531">
        <f ca="1">39741.1153564071*(((RANDBETWEEN(3800,4995))))</f>
        <v>177126151.14350632</v>
      </c>
      <c r="B4531">
        <v>255599105.51387617</v>
      </c>
    </row>
    <row r="4532" spans="1:2" x14ac:dyDescent="0.25">
      <c r="A4532">
        <f ca="1">31849.3495139855*(((RANDBETWEEN(3800,4995))))</f>
        <v>145933719.47308159</v>
      </c>
      <c r="B4532">
        <v>261715110.99338436</v>
      </c>
    </row>
    <row r="4533" spans="1:2" x14ac:dyDescent="0.25">
      <c r="A4533">
        <f ca="1">35217.8209623228*(((RANDBETWEEN(3800,4995))))</f>
        <v>137596026.49979532</v>
      </c>
      <c r="B4533">
        <v>227123283.30333093</v>
      </c>
    </row>
    <row r="4534" spans="1:2" x14ac:dyDescent="0.25">
      <c r="A4534">
        <f ca="1">37326.432426913*(((RANDBETWEEN(3800,4995))))</f>
        <v>183198130.35128894</v>
      </c>
      <c r="B4534">
        <v>227790429.22317663</v>
      </c>
    </row>
    <row r="4535" spans="1:2" x14ac:dyDescent="0.25">
      <c r="A4535">
        <f ca="1">31908.6762330703*(((RANDBETWEEN(3800,4995))))</f>
        <v>138260294.1178937</v>
      </c>
      <c r="B4535">
        <v>258866833.9391675</v>
      </c>
    </row>
    <row r="4536" spans="1:2" x14ac:dyDescent="0.25">
      <c r="A4536">
        <f ca="1">36721.4503078019*(((RANDBETWEEN(3800,4995))))</f>
        <v>143801199.40535232</v>
      </c>
      <c r="B4536">
        <v>238836888.38585216</v>
      </c>
    </row>
    <row r="4537" spans="1:2" x14ac:dyDescent="0.25">
      <c r="A4537">
        <f ca="1">30549.8803763172*(((RANDBETWEEN(3800,4995))))</f>
        <v>120122129.6396791</v>
      </c>
      <c r="B4537">
        <v>241091350.00878197</v>
      </c>
    </row>
    <row r="4538" spans="1:2" x14ac:dyDescent="0.25">
      <c r="A4538">
        <f ca="1">31279.5324273466*(((RANDBETWEEN(3800,4995))))</f>
        <v>124179743.73656586</v>
      </c>
      <c r="B4538">
        <v>263164543.8639259</v>
      </c>
    </row>
    <row r="4539" spans="1:2" x14ac:dyDescent="0.25">
      <c r="A4539">
        <f ca="1">33836.4281721557*(((RANDBETWEEN(3800,4995))))</f>
        <v>145259786.14306447</v>
      </c>
      <c r="B4539">
        <v>251983177.19362313</v>
      </c>
    </row>
    <row r="4540" spans="1:2" x14ac:dyDescent="0.25">
      <c r="A4540">
        <f ca="1">32853.6999863821*(((RANDBETWEEN(3800,4995))))</f>
        <v>125304011.74806145</v>
      </c>
      <c r="B4540">
        <v>247663410.04530361</v>
      </c>
    </row>
    <row r="4541" spans="1:2" x14ac:dyDescent="0.25">
      <c r="A4541">
        <f ca="1">36590.3152740544*(((RANDBETWEEN(3800,4995))))</f>
        <v>154045227.30376911</v>
      </c>
      <c r="B4541">
        <v>240913776.12493408</v>
      </c>
    </row>
    <row r="4542" spans="1:2" x14ac:dyDescent="0.25">
      <c r="A4542">
        <f ca="1">27989.045631459*(((RANDBETWEEN(3800,4995))))</f>
        <v>118757520.61428037</v>
      </c>
      <c r="B4542">
        <v>231241471.20627001</v>
      </c>
    </row>
    <row r="4543" spans="1:2" x14ac:dyDescent="0.25">
      <c r="A4543">
        <f ca="1">30008.4965863808*(((RANDBETWEEN(3800,4995))))</f>
        <v>146861582.29374743</v>
      </c>
      <c r="B4543">
        <v>207510857.06283987</v>
      </c>
    </row>
    <row r="4544" spans="1:2" x14ac:dyDescent="0.25">
      <c r="A4544">
        <f ca="1">31858.1243712101*(((RANDBETWEEN(3800,4995))))</f>
        <v>158876466.23922461</v>
      </c>
      <c r="B4544">
        <v>215961584.83479977</v>
      </c>
    </row>
    <row r="4545" spans="1:2" x14ac:dyDescent="0.25">
      <c r="A4545">
        <f ca="1">36846.023348557*(((RANDBETWEEN(3800,4995))))</f>
        <v>180656052.47797501</v>
      </c>
      <c r="B4545">
        <v>248048503.78270769</v>
      </c>
    </row>
    <row r="4546" spans="1:2" x14ac:dyDescent="0.25">
      <c r="A4546">
        <f ca="1">29928.8520108803*(((RANDBETWEEN(3800,4995))))</f>
        <v>129322569.53901356</v>
      </c>
      <c r="B4546">
        <v>220858366.1359795</v>
      </c>
    </row>
    <row r="4547" spans="1:2" x14ac:dyDescent="0.25">
      <c r="A4547">
        <f ca="1">32111.7682844647*(((RANDBETWEEN(3800,4995))))</f>
        <v>157122882.21588564</v>
      </c>
      <c r="B4547">
        <v>265957154.27642801</v>
      </c>
    </row>
    <row r="4548" spans="1:2" x14ac:dyDescent="0.25">
      <c r="A4548">
        <f ca="1">34729.528917372*(((RANDBETWEEN(3800,4995))))</f>
        <v>168820240.06734541</v>
      </c>
      <c r="B4548">
        <v>214301109.55564597</v>
      </c>
    </row>
    <row r="4549" spans="1:2" x14ac:dyDescent="0.25">
      <c r="A4549">
        <f ca="1">38244.9767624636*(((RANDBETWEEN(3800,4995))))</f>
        <v>177303712.27078104</v>
      </c>
      <c r="B4549">
        <v>265635016.05870545</v>
      </c>
    </row>
    <row r="4550" spans="1:2" x14ac:dyDescent="0.25">
      <c r="A4550">
        <f ca="1">31081.2128230416*(((RANDBETWEEN(3800,4995))))</f>
        <v>151583074.93797407</v>
      </c>
      <c r="B4550">
        <v>221669915.76821756</v>
      </c>
    </row>
    <row r="4551" spans="1:2" x14ac:dyDescent="0.25">
      <c r="A4551">
        <f ca="1">30578.7897816778*(((RANDBETWEEN(3800,4995))))</f>
        <v>116199401.17037581</v>
      </c>
      <c r="B4551">
        <v>215441886.35966718</v>
      </c>
    </row>
    <row r="4552" spans="1:2" x14ac:dyDescent="0.25">
      <c r="A4552">
        <f ca="1">41599.3720299266*(((RANDBETWEEN(3800,4995))))</f>
        <v>177629318.56778675</v>
      </c>
      <c r="B4552">
        <v>263781765.33075255</v>
      </c>
    </row>
    <row r="4553" spans="1:2" x14ac:dyDescent="0.25">
      <c r="A4553">
        <f ca="1">34307.0721542188*(((RANDBETWEEN(3800,4995))))</f>
        <v>133454510.67991109</v>
      </c>
      <c r="B4553">
        <v>222170058.35469535</v>
      </c>
    </row>
    <row r="4554" spans="1:2" x14ac:dyDescent="0.25">
      <c r="A4554">
        <f ca="1">32874.959357021*(((RANDBETWEEN(3800,4995))))</f>
        <v>148923565.88730529</v>
      </c>
      <c r="B4554">
        <v>221313192.06798741</v>
      </c>
    </row>
    <row r="4555" spans="1:2" x14ac:dyDescent="0.25">
      <c r="A4555">
        <f ca="1">31097.8316579188*(((RANDBETWEEN(3800,4995))))</f>
        <v>140531101.26213503</v>
      </c>
      <c r="B4555">
        <v>264006088.77922848</v>
      </c>
    </row>
    <row r="4556" spans="1:2" x14ac:dyDescent="0.25">
      <c r="A4556">
        <f ca="1">31461.9382187798*(((RANDBETWEEN(3800,4995))))</f>
        <v>153817415.95161459</v>
      </c>
      <c r="B4556">
        <v>260683548.84217584</v>
      </c>
    </row>
    <row r="4557" spans="1:2" x14ac:dyDescent="0.25">
      <c r="A4557">
        <f ca="1">31012.5249671905*(((RANDBETWEEN(3800,4995))))</f>
        <v>154256299.18680567</v>
      </c>
      <c r="B4557">
        <v>246067911.67304331</v>
      </c>
    </row>
    <row r="4558" spans="1:2" x14ac:dyDescent="0.25">
      <c r="A4558">
        <f ca="1">30346.832918925*(((RANDBETWEEN(3800,4995))))</f>
        <v>144056415.86613715</v>
      </c>
      <c r="B4558">
        <v>216409255.54681927</v>
      </c>
    </row>
    <row r="4559" spans="1:2" x14ac:dyDescent="0.25">
      <c r="A4559">
        <f ca="1">34090.109547279*(((RANDBETWEEN(3800,4995))))</f>
        <v>153371402.85320807</v>
      </c>
      <c r="B4559">
        <v>223254043.73357314</v>
      </c>
    </row>
    <row r="4560" spans="1:2" x14ac:dyDescent="0.25">
      <c r="A4560">
        <f ca="1">31165.1229056316*(((RANDBETWEEN(3800,4995))))</f>
        <v>134228184.35455513</v>
      </c>
      <c r="B4560">
        <v>261516825.07029372</v>
      </c>
    </row>
    <row r="4561" spans="1:2" x14ac:dyDescent="0.25">
      <c r="A4561">
        <f ca="1">35664.0388908839*(((RANDBETWEEN(3800,4995))))</f>
        <v>160844815.39788648</v>
      </c>
      <c r="B4561">
        <v>233672079.0061965</v>
      </c>
    </row>
    <row r="4562" spans="1:2" x14ac:dyDescent="0.25">
      <c r="A4562">
        <f ca="1">39599.1116111084*(((RANDBETWEEN(3800,4995))))</f>
        <v>196094800.69820905</v>
      </c>
      <c r="B4562">
        <v>222259337.14399725</v>
      </c>
    </row>
    <row r="4563" spans="1:2" x14ac:dyDescent="0.25">
      <c r="A4563">
        <f ca="1">40663.0587287346*(((RANDBETWEEN(3800,4995))))</f>
        <v>166718540.78781182</v>
      </c>
      <c r="B4563">
        <v>210170672.88645443</v>
      </c>
    </row>
    <row r="4564" spans="1:2" x14ac:dyDescent="0.25">
      <c r="A4564">
        <f ca="1">38057.2041740062*(((RANDBETWEEN(3800,4995))))</f>
        <v>156262880.33846939</v>
      </c>
      <c r="B4564">
        <v>203975878.91247502</v>
      </c>
    </row>
    <row r="4565" spans="1:2" x14ac:dyDescent="0.25">
      <c r="A4565">
        <f ca="1">35497.3431270701*(((RANDBETWEEN(3800,4995))))</f>
        <v>156791764.59226853</v>
      </c>
      <c r="B4565">
        <v>246874936.21789905</v>
      </c>
    </row>
    <row r="4566" spans="1:2" x14ac:dyDescent="0.25">
      <c r="A4566">
        <f ca="1">32866.3300534289*(((RANDBETWEEN(3800,4995))))</f>
        <v>129361875.09029627</v>
      </c>
      <c r="B4566">
        <v>240453516.45061302</v>
      </c>
    </row>
    <row r="4567" spans="1:2" x14ac:dyDescent="0.25">
      <c r="A4567">
        <f ca="1">32687.7391798855*(((RANDBETWEEN(3800,4995))))</f>
        <v>127841747.93253213</v>
      </c>
      <c r="B4567">
        <v>213792532.84550428</v>
      </c>
    </row>
    <row r="4568" spans="1:2" x14ac:dyDescent="0.25">
      <c r="A4568">
        <f ca="1">30994.4991961213*(((RANDBETWEEN(3800,4995))))</f>
        <v>120258656.88095045</v>
      </c>
      <c r="B4568">
        <v>259489115.49775493</v>
      </c>
    </row>
    <row r="4569" spans="1:2" x14ac:dyDescent="0.25">
      <c r="A4569">
        <f ca="1">29363.9319260068*(((RANDBETWEEN(3800,4995))))</f>
        <v>117690639.15943511</v>
      </c>
      <c r="B4569">
        <v>262246310.30972552</v>
      </c>
    </row>
    <row r="4570" spans="1:2" x14ac:dyDescent="0.25">
      <c r="A4570">
        <f ca="1">34923.6253868599*(((RANDBETWEEN(3800,4995))))</f>
        <v>149263574.90343916</v>
      </c>
      <c r="B4570">
        <v>263181424.11114153</v>
      </c>
    </row>
    <row r="4571" spans="1:2" x14ac:dyDescent="0.25">
      <c r="A4571">
        <f ca="1">30861.8894045639*(((RANDBETWEEN(3800,4995))))</f>
        <v>122459977.1573095</v>
      </c>
      <c r="B4571">
        <v>254783355.28859141</v>
      </c>
    </row>
    <row r="4572" spans="1:2" x14ac:dyDescent="0.25">
      <c r="A4572">
        <f ca="1">32009.0605764811*(((RANDBETWEEN(3800,4995))))</f>
        <v>146729533.68258935</v>
      </c>
      <c r="B4572">
        <v>260545586.15756509</v>
      </c>
    </row>
    <row r="4573" spans="1:2" x14ac:dyDescent="0.25">
      <c r="A4573">
        <f ca="1">29905.4624287876*(((RANDBETWEEN(3800,4995))))</f>
        <v>144413478.06861511</v>
      </c>
      <c r="B4573">
        <v>215058860.42274541</v>
      </c>
    </row>
    <row r="4574" spans="1:2" x14ac:dyDescent="0.25">
      <c r="A4574">
        <f ca="1">35145.0614505533*(((RANDBETWEEN(3800,4995))))</f>
        <v>147363242.66217002</v>
      </c>
      <c r="B4574">
        <v>234142599.21838391</v>
      </c>
    </row>
    <row r="4575" spans="1:2" x14ac:dyDescent="0.25">
      <c r="A4575">
        <f ca="1">33669.1926129722*(((RANDBETWEEN(3800,4995))))</f>
        <v>147370056.06697953</v>
      </c>
      <c r="B4575">
        <v>210520052.91281193</v>
      </c>
    </row>
    <row r="4576" spans="1:2" x14ac:dyDescent="0.25">
      <c r="A4576">
        <f ca="1">29587.9794229476*(((RANDBETWEEN(3800,4995))))</f>
        <v>142318181.02437806</v>
      </c>
      <c r="B4576">
        <v>217831897.8643012</v>
      </c>
    </row>
    <row r="4577" spans="1:2" x14ac:dyDescent="0.25">
      <c r="A4577">
        <f ca="1">35497.6817384212*(((RANDBETWEEN(3800,4995))))</f>
        <v>169572425.66443828</v>
      </c>
      <c r="B4577">
        <v>257613239.28941268</v>
      </c>
    </row>
    <row r="4578" spans="1:2" x14ac:dyDescent="0.25">
      <c r="A4578">
        <f ca="1">31268.5050595071*(((RANDBETWEEN(3800,4995))))</f>
        <v>141833938.94992426</v>
      </c>
      <c r="B4578">
        <v>208108538.75593269</v>
      </c>
    </row>
    <row r="4579" spans="1:2" x14ac:dyDescent="0.25">
      <c r="A4579">
        <f ca="1">29042.7333253707*(((RANDBETWEEN(3800,4995))))</f>
        <v>135774778.2961078</v>
      </c>
      <c r="B4579">
        <v>231429519.56444094</v>
      </c>
    </row>
    <row r="4580" spans="1:2" x14ac:dyDescent="0.25">
      <c r="A4580">
        <f ca="1">36342.4740059435*(((RANDBETWEEN(3800,4995))))</f>
        <v>155981898.43350965</v>
      </c>
      <c r="B4580">
        <v>222320789.92439452</v>
      </c>
    </row>
    <row r="4581" spans="1:2" x14ac:dyDescent="0.25">
      <c r="A4581">
        <f ca="1">29897.6138486845*(((RANDBETWEEN(3800,4995))))</f>
        <v>114627451.49585633</v>
      </c>
      <c r="B4581">
        <v>261223065.69931465</v>
      </c>
    </row>
    <row r="4582" spans="1:2" x14ac:dyDescent="0.25">
      <c r="A4582">
        <f ca="1">29245.1374338958*(((RANDBETWEEN(3800,4995))))</f>
        <v>132100285.78890744</v>
      </c>
      <c r="B4582">
        <v>236105046.36082503</v>
      </c>
    </row>
    <row r="4583" spans="1:2" x14ac:dyDescent="0.25">
      <c r="A4583">
        <f ca="1">32420.7504815963*(((RANDBETWEEN(3800,4995))))</f>
        <v>161390495.89738625</v>
      </c>
      <c r="B4583">
        <v>252055625.5509524</v>
      </c>
    </row>
    <row r="4584" spans="1:2" x14ac:dyDescent="0.25">
      <c r="A4584">
        <f ca="1">32775.7892972152*(((RANDBETWEEN(3800,4995))))</f>
        <v>144475679.22212476</v>
      </c>
      <c r="B4584">
        <v>224711022.3041684</v>
      </c>
    </row>
    <row r="4585" spans="1:2" x14ac:dyDescent="0.25">
      <c r="A4585">
        <f ca="1">32026.8197695897*(((RANDBETWEEN(3800,4995))))</f>
        <v>129964834.62499498</v>
      </c>
      <c r="B4585">
        <v>216251864.08995661</v>
      </c>
    </row>
    <row r="4586" spans="1:2" x14ac:dyDescent="0.25">
      <c r="A4586">
        <f ca="1">34922.8765861846*(((RANDBETWEEN(3800,4995))))</f>
        <v>161692918.59403476</v>
      </c>
      <c r="B4586">
        <v>252393880.02217352</v>
      </c>
    </row>
    <row r="4587" spans="1:2" x14ac:dyDescent="0.25">
      <c r="A4587">
        <f ca="1">31461.4069743909*(((RANDBETWEEN(3800,4995))))</f>
        <v>147931535.59358621</v>
      </c>
      <c r="B4587">
        <v>215839649.48589706</v>
      </c>
    </row>
    <row r="4588" spans="1:2" x14ac:dyDescent="0.25">
      <c r="A4588">
        <f ca="1">31246.8571086239*(((RANDBETWEEN(3800,4995))))</f>
        <v>148578805.55150655</v>
      </c>
      <c r="B4588">
        <v>267406750.73949212</v>
      </c>
    </row>
    <row r="4589" spans="1:2" x14ac:dyDescent="0.25">
      <c r="A4589">
        <f ca="1">37528.5701541078*(((RANDBETWEEN(3800,4995))))</f>
        <v>148950894.94165397</v>
      </c>
      <c r="B4589">
        <v>241764088.16232666</v>
      </c>
    </row>
    <row r="4590" spans="1:2" x14ac:dyDescent="0.25">
      <c r="A4590">
        <f ca="1">32446.6977362012*(((RANDBETWEEN(3800,4995))))</f>
        <v>151363844.93937856</v>
      </c>
      <c r="B4590">
        <v>255830346.55042201</v>
      </c>
    </row>
    <row r="4591" spans="1:2" x14ac:dyDescent="0.25">
      <c r="A4591">
        <f ca="1">30929.1384043348*(((RANDBETWEEN(3800,4995))))</f>
        <v>118767891.47264552</v>
      </c>
      <c r="B4591">
        <v>222551282.75512746</v>
      </c>
    </row>
    <row r="4592" spans="1:2" x14ac:dyDescent="0.25">
      <c r="A4592">
        <f ca="1">36060.1217229373*(((RANDBETWEEN(3800,4995))))</f>
        <v>175035830.84313786</v>
      </c>
      <c r="B4592">
        <v>265541891.836593</v>
      </c>
    </row>
    <row r="4593" spans="1:2" x14ac:dyDescent="0.25">
      <c r="A4593">
        <f ca="1">37563.003043703*(((RANDBETWEEN(3800,4995))))</f>
        <v>153707808.45483285</v>
      </c>
      <c r="B4593">
        <v>248452536.73820534</v>
      </c>
    </row>
    <row r="4594" spans="1:2" x14ac:dyDescent="0.25">
      <c r="A4594">
        <f ca="1">39167.2483116279*(((RANDBETWEEN(3800,4995))))</f>
        <v>181109356.19296724</v>
      </c>
      <c r="B4594">
        <v>225963684.99531111</v>
      </c>
    </row>
    <row r="4595" spans="1:2" x14ac:dyDescent="0.25">
      <c r="A4595">
        <f ca="1">29450.5376643165*(((RANDBETWEEN(3800,4995))))</f>
        <v>140096207.66915363</v>
      </c>
      <c r="B4595">
        <v>246539599.42353582</v>
      </c>
    </row>
    <row r="4596" spans="1:2" x14ac:dyDescent="0.25">
      <c r="A4596">
        <f ca="1">31828.0568602201*(((RANDBETWEEN(3800,4995))))</f>
        <v>157230600.88948742</v>
      </c>
      <c r="B4596">
        <v>244802508.68366897</v>
      </c>
    </row>
    <row r="4597" spans="1:2" x14ac:dyDescent="0.25">
      <c r="A4597">
        <f ca="1">32811.2593904321*(((RANDBETWEEN(3800,4995))))</f>
        <v>128095156.66024679</v>
      </c>
      <c r="B4597">
        <v>225088448.68593982</v>
      </c>
    </row>
    <row r="4598" spans="1:2" x14ac:dyDescent="0.25">
      <c r="A4598">
        <f ca="1">32256.858052399*(((RANDBETWEEN(3800,4995))))</f>
        <v>131156384.84105422</v>
      </c>
      <c r="B4598">
        <v>207398147.67116562</v>
      </c>
    </row>
    <row r="4599" spans="1:2" x14ac:dyDescent="0.25">
      <c r="A4599">
        <f ca="1">30475.6676503769*(((RANDBETWEEN(3800,4995))))</f>
        <v>122908367.6339699</v>
      </c>
      <c r="B4599">
        <v>211052619.43696395</v>
      </c>
    </row>
    <row r="4600" spans="1:2" x14ac:dyDescent="0.25">
      <c r="A4600">
        <f ca="1">35558.3811218229*(((RANDBETWEEN(3800,4995))))</f>
        <v>136046366.17209437</v>
      </c>
      <c r="B4600">
        <v>263648961.93657017</v>
      </c>
    </row>
    <row r="4601" spans="1:2" x14ac:dyDescent="0.25">
      <c r="A4601">
        <f ca="1">34659.8666174018*(((RANDBETWEEN(3800,4995))))</f>
        <v>157113175.37668216</v>
      </c>
      <c r="B4601">
        <v>231046420.23824131</v>
      </c>
    </row>
    <row r="4602" spans="1:2" x14ac:dyDescent="0.25">
      <c r="A4602">
        <f ca="1">32022.7804207388*(((RANDBETWEEN(3800,4995))))</f>
        <v>139843482.09736615</v>
      </c>
      <c r="B4602">
        <v>248517130.88607836</v>
      </c>
    </row>
    <row r="4603" spans="1:2" x14ac:dyDescent="0.25">
      <c r="A4603">
        <f ca="1">33434.7547221607*(((RANDBETWEEN(3800,4995))))</f>
        <v>163863732.8933095</v>
      </c>
      <c r="B4603">
        <v>215901903.50167951</v>
      </c>
    </row>
    <row r="4604" spans="1:2" x14ac:dyDescent="0.25">
      <c r="A4604">
        <f ca="1">39492.5904224268*(((RANDBETWEEN(3800,4995))))</f>
        <v>196396652.17072859</v>
      </c>
      <c r="B4604">
        <v>239794776.11562315</v>
      </c>
    </row>
    <row r="4605" spans="1:2" x14ac:dyDescent="0.25">
      <c r="A4605">
        <f ca="1">30143.9260353854*(((RANDBETWEEN(3800,4995))))</f>
        <v>116807713.38711858</v>
      </c>
      <c r="B4605">
        <v>217183692.07532236</v>
      </c>
    </row>
    <row r="4606" spans="1:2" x14ac:dyDescent="0.25">
      <c r="A4606">
        <f ca="1">36038.9571491152*(((RANDBETWEEN(3800,4995))))</f>
        <v>161526605.94233429</v>
      </c>
      <c r="B4606">
        <v>266524361.14154565</v>
      </c>
    </row>
    <row r="4607" spans="1:2" x14ac:dyDescent="0.25">
      <c r="A4607">
        <f ca="1">37448.3608731591*(((RANDBETWEEN(3800,4995))))</f>
        <v>143689360.67031148</v>
      </c>
      <c r="B4607">
        <v>227606390.21382737</v>
      </c>
    </row>
    <row r="4608" spans="1:2" x14ac:dyDescent="0.25">
      <c r="A4608">
        <f ca="1">31419.4582907178*(((RANDBETWEEN(3800,4995))))</f>
        <v>119865233.37908843</v>
      </c>
      <c r="B4608">
        <v>250931367.20942947</v>
      </c>
    </row>
    <row r="4609" spans="1:2" x14ac:dyDescent="0.25">
      <c r="A4609">
        <f ca="1">37174.5991505249*(((RANDBETWEEN(3800,4995))))</f>
        <v>162192776.09374022</v>
      </c>
      <c r="B4609">
        <v>225948834.39958411</v>
      </c>
    </row>
    <row r="4610" spans="1:2" x14ac:dyDescent="0.25">
      <c r="A4610">
        <f ca="1">28161.957388609*(((RANDBETWEEN(3800,4995))))</f>
        <v>114562842.65686134</v>
      </c>
      <c r="B4610">
        <v>263824824.33750004</v>
      </c>
    </row>
    <row r="4611" spans="1:2" x14ac:dyDescent="0.25">
      <c r="A4611">
        <f ca="1">32880.7728597995*(((RANDBETWEEN(3800,4995))))</f>
        <v>129155675.79329227</v>
      </c>
      <c r="B4611">
        <v>205868971.93043002</v>
      </c>
    </row>
    <row r="4612" spans="1:2" x14ac:dyDescent="0.25">
      <c r="A4612">
        <f ca="1">36119.4307101947*(((RANDBETWEEN(3800,4995))))</f>
        <v>151701608.98281795</v>
      </c>
      <c r="B4612">
        <v>209747766.49669921</v>
      </c>
    </row>
    <row r="4613" spans="1:2" x14ac:dyDescent="0.25">
      <c r="A4613">
        <f ca="1">33367.1358558369*(((RANDBETWEEN(3800,4995))))</f>
        <v>128763777.26767442</v>
      </c>
      <c r="B4613">
        <v>210069138.70281708</v>
      </c>
    </row>
    <row r="4614" spans="1:2" x14ac:dyDescent="0.25">
      <c r="A4614">
        <f ca="1">43441.0225428296*(((RANDBETWEEN(3800,4995))))</f>
        <v>208082497.98015398</v>
      </c>
      <c r="B4614">
        <v>219635473.26403537</v>
      </c>
    </row>
    <row r="4615" spans="1:2" x14ac:dyDescent="0.25">
      <c r="A4615">
        <f ca="1">30680.7717971553*(((RANDBETWEEN(3800,4995))))</f>
        <v>142788311.94396091</v>
      </c>
      <c r="B4615">
        <v>247260037.66833031</v>
      </c>
    </row>
    <row r="4616" spans="1:2" x14ac:dyDescent="0.25">
      <c r="A4616">
        <f ca="1">37880.549640067*(((RANDBETWEEN(3800,4995))))</f>
        <v>173682320.09970707</v>
      </c>
      <c r="B4616">
        <v>252098473.60838825</v>
      </c>
    </row>
    <row r="4617" spans="1:2" x14ac:dyDescent="0.25">
      <c r="A4617">
        <f ca="1">36594.5246319344*(((RANDBETWEEN(3800,4995))))</f>
        <v>179825494.04132602</v>
      </c>
      <c r="B4617">
        <v>206021166.17377651</v>
      </c>
    </row>
    <row r="4618" spans="1:2" x14ac:dyDescent="0.25">
      <c r="A4618">
        <f ca="1">36125.9456700747*(((RANDBETWEEN(3800,4995))))</f>
        <v>172898775.97697732</v>
      </c>
      <c r="B4618">
        <v>221416188.9539125</v>
      </c>
    </row>
    <row r="4619" spans="1:2" x14ac:dyDescent="0.25">
      <c r="A4619">
        <f ca="1">37981.8120807367*(((RANDBETWEEN(3800,4995))))</f>
        <v>169322918.25592434</v>
      </c>
      <c r="B4619">
        <v>253522287.69359672</v>
      </c>
    </row>
    <row r="4620" spans="1:2" x14ac:dyDescent="0.25">
      <c r="A4620">
        <f ca="1">30945.8681948615*(((RANDBETWEEN(3800,4995))))</f>
        <v>134985877.06598601</v>
      </c>
      <c r="B4620">
        <v>236288931.92842397</v>
      </c>
    </row>
    <row r="4621" spans="1:2" x14ac:dyDescent="0.25">
      <c r="A4621">
        <f ca="1">38805.4162932545*(((RANDBETWEEN(3800,4995))))</f>
        <v>184364532.80925202</v>
      </c>
      <c r="B4621">
        <v>209579021.39352152</v>
      </c>
    </row>
    <row r="4622" spans="1:2" x14ac:dyDescent="0.25">
      <c r="A4622">
        <f ca="1">37933.5936200392*(((RANDBETWEEN(3800,4995))))</f>
        <v>165428401.77699098</v>
      </c>
      <c r="B4622">
        <v>221728934.89373422</v>
      </c>
    </row>
    <row r="4623" spans="1:2" x14ac:dyDescent="0.25">
      <c r="A4623">
        <f ca="1">38444.3172399509*(((RANDBETWEEN(3800,4995))))</f>
        <v>174037424.14525774</v>
      </c>
      <c r="B4623">
        <v>265201770.04625916</v>
      </c>
    </row>
    <row r="4624" spans="1:2" x14ac:dyDescent="0.25">
      <c r="A4624">
        <f ca="1">40821.3939107898*(((RANDBETWEEN(3800,4995))))</f>
        <v>190186874.23036996</v>
      </c>
      <c r="B4624">
        <v>254765702.30439958</v>
      </c>
    </row>
    <row r="4625" spans="1:2" x14ac:dyDescent="0.25">
      <c r="A4625">
        <f ca="1">34358.0375583918*(((RANDBETWEEN(3800,4995))))</f>
        <v>141795621.00348315</v>
      </c>
      <c r="B4625">
        <v>248401336.35467529</v>
      </c>
    </row>
    <row r="4626" spans="1:2" x14ac:dyDescent="0.25">
      <c r="A4626">
        <f ca="1">33272.8467200568*(((RANDBETWEEN(3800,4995))))</f>
        <v>152589275.05818027</v>
      </c>
      <c r="B4626">
        <v>255980388.24289906</v>
      </c>
    </row>
    <row r="4627" spans="1:2" x14ac:dyDescent="0.25">
      <c r="A4627">
        <f ca="1">32077.9614786986*(((RANDBETWEEN(3800,4995))))</f>
        <v>152979798.29191372</v>
      </c>
      <c r="B4627">
        <v>248628554.77362192</v>
      </c>
    </row>
    <row r="4628" spans="1:2" x14ac:dyDescent="0.25">
      <c r="A4628">
        <f ca="1">30724.0800773441*(((RANDBETWEEN(3800,4995))))</f>
        <v>117396709.9755317</v>
      </c>
      <c r="B4628">
        <v>259880865.02361158</v>
      </c>
    </row>
    <row r="4629" spans="1:2" x14ac:dyDescent="0.25">
      <c r="A4629">
        <f ca="1">33733.4604344281*(((RANDBETWEEN(3800,4995))))</f>
        <v>140061327.72374544</v>
      </c>
      <c r="B4629">
        <v>256553293.45558971</v>
      </c>
    </row>
    <row r="4630" spans="1:2" x14ac:dyDescent="0.25">
      <c r="A4630">
        <f ca="1">32706.4765480223*(((RANDBETWEEN(3800,4995))))</f>
        <v>147604328.66122445</v>
      </c>
      <c r="B4630">
        <v>253775585.19326544</v>
      </c>
    </row>
    <row r="4631" spans="1:2" x14ac:dyDescent="0.25">
      <c r="A4631">
        <f ca="1">36617.9864118431*(((RANDBETWEEN(3800,4995))))</f>
        <v>139917326.07965237</v>
      </c>
      <c r="B4631">
        <v>213862246.36047643</v>
      </c>
    </row>
    <row r="4632" spans="1:2" x14ac:dyDescent="0.25">
      <c r="A4632">
        <f ca="1">35621.6686961313*(((RANDBETWEEN(3800,4995))))</f>
        <v>153956852.10467944</v>
      </c>
      <c r="B4632">
        <v>223647187.42288774</v>
      </c>
    </row>
    <row r="4633" spans="1:2" x14ac:dyDescent="0.25">
      <c r="A4633">
        <f ca="1">29451.8373052727*(((RANDBETWEEN(3800,4995))))</f>
        <v>141663337.4383617</v>
      </c>
      <c r="B4633">
        <v>229720060.57745969</v>
      </c>
    </row>
    <row r="4634" spans="1:2" x14ac:dyDescent="0.25">
      <c r="A4634">
        <f ca="1">38711.4729811897*(((RANDBETWEEN(3800,4995))))</f>
        <v>148961748.03161806</v>
      </c>
      <c r="B4634">
        <v>204428469.24285099</v>
      </c>
    </row>
    <row r="4635" spans="1:2" x14ac:dyDescent="0.25">
      <c r="A4635">
        <f ca="1">30866.6770561344*(((RANDBETWEEN(3800,4995))))</f>
        <v>120349173.84186806</v>
      </c>
      <c r="B4635">
        <v>230944338.52573252</v>
      </c>
    </row>
    <row r="4636" spans="1:2" x14ac:dyDescent="0.25">
      <c r="A4636">
        <f ca="1">32234.1162852024*(((RANDBETWEEN(3800,4995))))</f>
        <v>139186914.11950392</v>
      </c>
      <c r="B4636">
        <v>257377831.42430693</v>
      </c>
    </row>
    <row r="4637" spans="1:2" x14ac:dyDescent="0.25">
      <c r="A4637">
        <f ca="1">36773.9700605392*(((RANDBETWEEN(3800,4995))))</f>
        <v>147169428.18227807</v>
      </c>
      <c r="B4637">
        <v>209240096.85811004</v>
      </c>
    </row>
    <row r="4638" spans="1:2" x14ac:dyDescent="0.25">
      <c r="A4638">
        <f ca="1">41435.1064645904*(((RANDBETWEEN(3800,4995))))</f>
        <v>198349854.64599407</v>
      </c>
      <c r="B4638">
        <v>220242202.30888423</v>
      </c>
    </row>
    <row r="4639" spans="1:2" x14ac:dyDescent="0.25">
      <c r="A4639">
        <f ca="1">42136.848946216*(((RANDBETWEEN(3800,4995))))</f>
        <v>174235870.39260331</v>
      </c>
      <c r="B4639">
        <v>228613920.65941843</v>
      </c>
    </row>
    <row r="4640" spans="1:2" x14ac:dyDescent="0.25">
      <c r="A4640">
        <f ca="1">34897.134887193*(((RANDBETWEEN(3800,4995))))</f>
        <v>166005670.65837702</v>
      </c>
      <c r="B4640">
        <v>255414555.97285843</v>
      </c>
    </row>
    <row r="4641" spans="1:2" x14ac:dyDescent="0.25">
      <c r="A4641">
        <f ca="1">26906.4015723034*(((RANDBETWEEN(3800,4995))))</f>
        <v>105822877.38386926</v>
      </c>
      <c r="B4641">
        <v>253231306.18357581</v>
      </c>
    </row>
    <row r="4642" spans="1:2" x14ac:dyDescent="0.25">
      <c r="A4642">
        <f ca="1">27554.8167147772*(((RANDBETWEEN(3800,4995))))</f>
        <v>116474210.2533631</v>
      </c>
      <c r="B4642">
        <v>234045953.07710898</v>
      </c>
    </row>
    <row r="4643" spans="1:2" x14ac:dyDescent="0.25">
      <c r="A4643">
        <f ca="1">34575.0310538052*(((RANDBETWEEN(3800,4995))))</f>
        <v>137712348.68730626</v>
      </c>
      <c r="B4643">
        <v>259134874.53314477</v>
      </c>
    </row>
    <row r="4644" spans="1:2" x14ac:dyDescent="0.25">
      <c r="A4644">
        <f ca="1">28519.639246839*(((RANDBETWEEN(3800,4995))))</f>
        <v>116930520.91203995</v>
      </c>
      <c r="B4644">
        <v>255362373.45222363</v>
      </c>
    </row>
    <row r="4645" spans="1:2" x14ac:dyDescent="0.25">
      <c r="A4645">
        <f ca="1">28431.655325965*(((RANDBETWEEN(3800,4995))))</f>
        <v>108409901.75790474</v>
      </c>
      <c r="B4645">
        <v>229154132.08462933</v>
      </c>
    </row>
    <row r="4646" spans="1:2" x14ac:dyDescent="0.25">
      <c r="A4646">
        <f ca="1">40958.7519347045*(((RANDBETWEEN(3800,4995))))</f>
        <v>156626267.39830995</v>
      </c>
      <c r="B4646">
        <v>205887621.69435155</v>
      </c>
    </row>
    <row r="4647" spans="1:2" x14ac:dyDescent="0.25">
      <c r="A4647">
        <f ca="1">31439.6603961257*(((RANDBETWEEN(3800,4995))))</f>
        <v>151727801.07170239</v>
      </c>
      <c r="B4647">
        <v>231013755.35693824</v>
      </c>
    </row>
    <row r="4648" spans="1:2" x14ac:dyDescent="0.25">
      <c r="A4648">
        <f ca="1">29241.9869877971*(((RANDBETWEEN(3800,4995))))</f>
        <v>119950630.6239436</v>
      </c>
      <c r="B4648">
        <v>226657451.92777205</v>
      </c>
    </row>
    <row r="4649" spans="1:2" x14ac:dyDescent="0.25">
      <c r="A4649">
        <f ca="1">32027.8811884786*(((RANDBETWEEN(3800,4995))))</f>
        <v>134228850.06091392</v>
      </c>
      <c r="B4649">
        <v>260684612.44869542</v>
      </c>
    </row>
    <row r="4650" spans="1:2" x14ac:dyDescent="0.25">
      <c r="A4650">
        <f ca="1">33737.1152033211*(((RANDBETWEEN(3800,4995))))</f>
        <v>140515084.82183227</v>
      </c>
      <c r="B4650">
        <v>261630166.85033533</v>
      </c>
    </row>
    <row r="4651" spans="1:2" x14ac:dyDescent="0.25">
      <c r="A4651">
        <f ca="1">32177.013867546*(((RANDBETWEEN(3800,4995))))</f>
        <v>131121331.51025008</v>
      </c>
      <c r="B4651">
        <v>234454754.37398046</v>
      </c>
    </row>
    <row r="4652" spans="1:2" x14ac:dyDescent="0.25">
      <c r="A4652">
        <f ca="1">34134.5094246458*(((RANDBETWEEN(3800,4995))))</f>
        <v>165961984.82262799</v>
      </c>
      <c r="B4652">
        <v>252868185.29841259</v>
      </c>
    </row>
    <row r="4653" spans="1:2" x14ac:dyDescent="0.25">
      <c r="A4653">
        <f ca="1">29259.8018198177*(((RANDBETWEEN(3800,4995))))</f>
        <v>120316305.08309029</v>
      </c>
      <c r="B4653">
        <v>263940387.66911486</v>
      </c>
    </row>
    <row r="4654" spans="1:2" x14ac:dyDescent="0.25">
      <c r="A4654">
        <f ca="1">31241.1959678831*(((RANDBETWEEN(3800,4995))))</f>
        <v>121653217.09893668</v>
      </c>
      <c r="B4654">
        <v>255561975.70543784</v>
      </c>
    </row>
    <row r="4655" spans="1:2" x14ac:dyDescent="0.25">
      <c r="A4655">
        <f ca="1">33748.532775691*(((RANDBETWEEN(3800,4995))))</f>
        <v>134757891.37333399</v>
      </c>
      <c r="B4655">
        <v>256528483.61890537</v>
      </c>
    </row>
    <row r="4656" spans="1:2" x14ac:dyDescent="0.25">
      <c r="A4656">
        <f ca="1">33136.0974662484*(((RANDBETWEEN(3800,4995))))</f>
        <v>137912437.65452597</v>
      </c>
      <c r="B4656">
        <v>264957990.52224353</v>
      </c>
    </row>
    <row r="4657" spans="1:2" x14ac:dyDescent="0.25">
      <c r="A4657">
        <f ca="1">39065.9834582583*(((RANDBETWEEN(3800,4995))))</f>
        <v>161303445.6991486</v>
      </c>
      <c r="B4657">
        <v>214491884.65665427</v>
      </c>
    </row>
    <row r="4658" spans="1:2" x14ac:dyDescent="0.25">
      <c r="A4658">
        <f ca="1">38585.0558217998*(((RANDBETWEEN(3800,4995))))</f>
        <v>188333657.46620503</v>
      </c>
      <c r="B4658">
        <v>241306890.88732454</v>
      </c>
    </row>
    <row r="4659" spans="1:2" x14ac:dyDescent="0.25">
      <c r="A4659">
        <f ca="1">30239.5060937873*(((RANDBETWEEN(3800,4995))))</f>
        <v>132237360.14813167</v>
      </c>
      <c r="B4659">
        <v>263781120.26250994</v>
      </c>
    </row>
    <row r="4660" spans="1:2" x14ac:dyDescent="0.25">
      <c r="A4660">
        <f ca="1">34009.4740514087*(((RANDBETWEEN(3800,4995))))</f>
        <v>141479412.05386019</v>
      </c>
      <c r="B4660">
        <v>254463898.66598725</v>
      </c>
    </row>
    <row r="4661" spans="1:2" x14ac:dyDescent="0.25">
      <c r="A4661">
        <f ca="1">39434.3651228164*(((RANDBETWEEN(3800,4995))))</f>
        <v>190389114.81295761</v>
      </c>
      <c r="B4661">
        <v>258425030.60847831</v>
      </c>
    </row>
    <row r="4662" spans="1:2" x14ac:dyDescent="0.25">
      <c r="A4662">
        <f ca="1">29913.5072514007*(((RANDBETWEEN(3800,4995))))</f>
        <v>129585313.41306794</v>
      </c>
      <c r="B4662">
        <v>254583331.10889283</v>
      </c>
    </row>
    <row r="4663" spans="1:2" x14ac:dyDescent="0.25">
      <c r="A4663">
        <f ca="1">38703.5457056974*(((RANDBETWEEN(3800,4995))))</f>
        <v>165883396.89461893</v>
      </c>
      <c r="B4663">
        <v>267712517.82326812</v>
      </c>
    </row>
    <row r="4664" spans="1:2" x14ac:dyDescent="0.25">
      <c r="A4664">
        <f ca="1">35489.5291168327*(((RANDBETWEEN(3800,4995))))</f>
        <v>154734346.94939065</v>
      </c>
      <c r="B4664">
        <v>251991985.36067611</v>
      </c>
    </row>
    <row r="4665" spans="1:2" x14ac:dyDescent="0.25">
      <c r="A4665">
        <f ca="1">31561.437833337*(((RANDBETWEEN(3800,4995))))</f>
        <v>153230780.68085125</v>
      </c>
      <c r="B4665">
        <v>214727896.43252394</v>
      </c>
    </row>
    <row r="4666" spans="1:2" x14ac:dyDescent="0.25">
      <c r="A4666">
        <f ca="1">34575.1661506888*(((RANDBETWEEN(3800,4995))))</f>
        <v>131662232.70182313</v>
      </c>
      <c r="B4666">
        <v>212544043.18918717</v>
      </c>
    </row>
    <row r="4667" spans="1:2" x14ac:dyDescent="0.25">
      <c r="A4667">
        <f ca="1">33508.652631949*(((RANDBETWEEN(3800,4995))))</f>
        <v>166538003.58078671</v>
      </c>
      <c r="B4667">
        <v>212229911.44276458</v>
      </c>
    </row>
    <row r="4668" spans="1:2" x14ac:dyDescent="0.25">
      <c r="A4668">
        <f ca="1">39834.5707450334*(((RANDBETWEEN(3800,4995))))</f>
        <v>170531797.35948777</v>
      </c>
      <c r="B4668">
        <v>248123604.87095723</v>
      </c>
    </row>
    <row r="4669" spans="1:2" x14ac:dyDescent="0.25">
      <c r="A4669">
        <f ca="1">34380.3635545947*(((RANDBETWEEN(3800,4995))))</f>
        <v>133670853.500264</v>
      </c>
      <c r="B4669">
        <v>263516788.01399034</v>
      </c>
    </row>
    <row r="4670" spans="1:2" x14ac:dyDescent="0.25">
      <c r="A4670">
        <f ca="1">32844.9695550714*(((RANDBETWEEN(3800,4995))))</f>
        <v>152959023.21796769</v>
      </c>
      <c r="B4670">
        <v>219686534.70703459</v>
      </c>
    </row>
    <row r="4671" spans="1:2" x14ac:dyDescent="0.25">
      <c r="A4671">
        <f ca="1">34474.3032379171*(((RANDBETWEEN(3800,4995))))</f>
        <v>164407952.1416266</v>
      </c>
      <c r="B4671">
        <v>245049124.47808811</v>
      </c>
    </row>
    <row r="4672" spans="1:2" x14ac:dyDescent="0.25">
      <c r="A4672">
        <f ca="1">38549.4045477602*(((RANDBETWEEN(3800,4995))))</f>
        <v>171660498.45117638</v>
      </c>
      <c r="B4672">
        <v>224453412.7670902</v>
      </c>
    </row>
    <row r="4673" spans="1:2" x14ac:dyDescent="0.25">
      <c r="A4673">
        <f ca="1">32239.0860065524*(((RANDBETWEEN(3800,4995))))</f>
        <v>138305678.9681097</v>
      </c>
      <c r="B4673">
        <v>214651894.36238277</v>
      </c>
    </row>
    <row r="4674" spans="1:2" x14ac:dyDescent="0.25">
      <c r="A4674">
        <f ca="1">30736.3630325544*(((RANDBETWEEN(3800,4995))))</f>
        <v>140250024.51754573</v>
      </c>
      <c r="B4674">
        <v>206254763.09694725</v>
      </c>
    </row>
    <row r="4675" spans="1:2" x14ac:dyDescent="0.25">
      <c r="A4675">
        <f ca="1">36023.0696051049*(((RANDBETWEEN(3800,4995))))</f>
        <v>155115337.71958187</v>
      </c>
      <c r="B4675">
        <v>226884907.25471228</v>
      </c>
    </row>
    <row r="4676" spans="1:2" x14ac:dyDescent="0.25">
      <c r="A4676">
        <f ca="1">31375.8966017409*(((RANDBETWEEN(3800,4995))))</f>
        <v>135355617.93991041</v>
      </c>
      <c r="B4676">
        <v>204199791.96683791</v>
      </c>
    </row>
    <row r="4677" spans="1:2" x14ac:dyDescent="0.25">
      <c r="A4677">
        <f ca="1">33415.5363058257*(((RANDBETWEEN(3800,4995))))</f>
        <v>141915782.69084179</v>
      </c>
      <c r="B4677">
        <v>240969804.44876668</v>
      </c>
    </row>
    <row r="4678" spans="1:2" x14ac:dyDescent="0.25">
      <c r="A4678">
        <f ca="1">33326.0432260095*(((RANDBETWEEN(3800,4995))))</f>
        <v>131237958.22402534</v>
      </c>
      <c r="B4678">
        <v>257644906.20088217</v>
      </c>
    </row>
    <row r="4679" spans="1:2" x14ac:dyDescent="0.25">
      <c r="A4679">
        <f ca="1">29452.5274130804*(((RANDBETWEEN(3800,4995))))</f>
        <v>114187448.78051256</v>
      </c>
      <c r="B4679">
        <v>234452368.56246746</v>
      </c>
    </row>
    <row r="4680" spans="1:2" x14ac:dyDescent="0.25">
      <c r="A4680">
        <f ca="1">30800.7622217379*(((RANDBETWEEN(3800,4995))))</f>
        <v>128408377.70242539</v>
      </c>
      <c r="B4680">
        <v>225232400.28308141</v>
      </c>
    </row>
    <row r="4681" spans="1:2" x14ac:dyDescent="0.25">
      <c r="A4681">
        <f ca="1">31164.5213139*(((RANDBETWEEN(3800,4995))))</f>
        <v>148935247.35912815</v>
      </c>
      <c r="B4681">
        <v>267695539.95118147</v>
      </c>
    </row>
    <row r="4682" spans="1:2" x14ac:dyDescent="0.25">
      <c r="A4682">
        <f ca="1">30724.1478944529*(((RANDBETWEEN(3800,4995))))</f>
        <v>143389598.22341168</v>
      </c>
      <c r="B4682">
        <v>244282115.16273171</v>
      </c>
    </row>
    <row r="4683" spans="1:2" x14ac:dyDescent="0.25">
      <c r="A4683">
        <f ca="1">38120.7552625573*(((RANDBETWEEN(3800,4995))))</f>
        <v>158811066.42381352</v>
      </c>
      <c r="B4683">
        <v>222632613.14421511</v>
      </c>
    </row>
    <row r="4684" spans="1:2" x14ac:dyDescent="0.25">
      <c r="A4684">
        <f ca="1">30313.4799716113*(((RANDBETWEEN(3800,4995))))</f>
        <v>140836427.94810605</v>
      </c>
      <c r="B4684">
        <v>250548194.32058078</v>
      </c>
    </row>
    <row r="4685" spans="1:2" x14ac:dyDescent="0.25">
      <c r="A4685">
        <f ca="1">36769.0654622581*(((RANDBETWEEN(3800,4995))))</f>
        <v>178771196.27749869</v>
      </c>
      <c r="B4685">
        <v>263482476.30481189</v>
      </c>
    </row>
    <row r="4686" spans="1:2" x14ac:dyDescent="0.25">
      <c r="A4686">
        <f ca="1">28424.4933695929*(((RANDBETWEEN(3800,4995))))</f>
        <v>130212604.12610529</v>
      </c>
      <c r="B4686">
        <v>266869367.86730313</v>
      </c>
    </row>
    <row r="4687" spans="1:2" x14ac:dyDescent="0.25">
      <c r="A4687">
        <f ca="1">36345.8851921696*(((RANDBETWEEN(3800,4995))))</f>
        <v>167481838.9655177</v>
      </c>
      <c r="B4687">
        <v>238190315.59519264</v>
      </c>
    </row>
    <row r="4688" spans="1:2" x14ac:dyDescent="0.25">
      <c r="A4688">
        <f ca="1">32458.4452513671*(((RANDBETWEEN(3800,4995))))</f>
        <v>155216285.1920374</v>
      </c>
      <c r="B4688">
        <v>230370754.95766079</v>
      </c>
    </row>
    <row r="4689" spans="1:2" x14ac:dyDescent="0.25">
      <c r="A4689">
        <f ca="1">32061.7841992794*(((RANDBETWEEN(3800,4995))))</f>
        <v>124207351.98800828</v>
      </c>
      <c r="B4689">
        <v>224112499.1685245</v>
      </c>
    </row>
    <row r="4690" spans="1:2" x14ac:dyDescent="0.25">
      <c r="A4690">
        <f ca="1">37817.118695585*(((RANDBETWEEN(3800,4995))))</f>
        <v>151495377.49451366</v>
      </c>
      <c r="B4690">
        <v>264513778.61265796</v>
      </c>
    </row>
    <row r="4691" spans="1:2" x14ac:dyDescent="0.25">
      <c r="A4691">
        <f ca="1">30260.4505039037*(((RANDBETWEEN(3800,4995))))</f>
        <v>146702664.04292497</v>
      </c>
      <c r="B4691">
        <v>225209838.28492302</v>
      </c>
    </row>
    <row r="4692" spans="1:2" x14ac:dyDescent="0.25">
      <c r="A4692">
        <f ca="1">36942.071724378*(((RANDBETWEEN(3800,4995))))</f>
        <v>183971517.18740267</v>
      </c>
      <c r="B4692">
        <v>226446033.61297417</v>
      </c>
    </row>
    <row r="4693" spans="1:2" x14ac:dyDescent="0.25">
      <c r="A4693">
        <f ca="1">32666.8117922615*(((RANDBETWEEN(3800,4995))))</f>
        <v>135044599.94920918</v>
      </c>
      <c r="B4693">
        <v>234746815.17795008</v>
      </c>
    </row>
    <row r="4694" spans="1:2" x14ac:dyDescent="0.25">
      <c r="A4694">
        <f ca="1">36374.7207988553*(((RANDBETWEEN(3800,4995))))</f>
        <v>154083317.30395108</v>
      </c>
      <c r="B4694">
        <v>217502536.36221105</v>
      </c>
    </row>
    <row r="4695" spans="1:2" x14ac:dyDescent="0.25">
      <c r="A4695">
        <f ca="1">32079.2231346186*(((RANDBETWEEN(3800,4995))))</f>
        <v>145575514.58489922</v>
      </c>
      <c r="B4695">
        <v>209323962.90788516</v>
      </c>
    </row>
    <row r="4696" spans="1:2" x14ac:dyDescent="0.25">
      <c r="A4696">
        <f ca="1">34138.41610408*(((RANDBETWEEN(3800,4995))))</f>
        <v>157651205.56864166</v>
      </c>
      <c r="B4696">
        <v>227021384.0426265</v>
      </c>
    </row>
    <row r="4697" spans="1:2" x14ac:dyDescent="0.25">
      <c r="A4697">
        <f ca="1">32490.4209520993*(((RANDBETWEEN(3800,4995))))</f>
        <v>140163675.98735654</v>
      </c>
      <c r="B4697">
        <v>239515439.56848186</v>
      </c>
    </row>
    <row r="4698" spans="1:2" x14ac:dyDescent="0.25">
      <c r="A4698">
        <f ca="1">32565.424991362*(((RANDBETWEEN(3800,4995))))</f>
        <v>158886708.53285515</v>
      </c>
      <c r="B4698">
        <v>245948432.26464421</v>
      </c>
    </row>
    <row r="4699" spans="1:2" x14ac:dyDescent="0.25">
      <c r="A4699">
        <f ca="1">36120.2177307934*(((RANDBETWEEN(3800,4995))))</f>
        <v>153474805.13814136</v>
      </c>
      <c r="B4699">
        <v>252608221.6983858</v>
      </c>
    </row>
    <row r="4700" spans="1:2" x14ac:dyDescent="0.25">
      <c r="A4700">
        <f ca="1">37007.3696938688*(((RANDBETWEEN(3800,4995))))</f>
        <v>154838834.79914701</v>
      </c>
      <c r="B4700">
        <v>257229961.0199956</v>
      </c>
    </row>
    <row r="4701" spans="1:2" x14ac:dyDescent="0.25">
      <c r="A4701">
        <f ca="1">41321.4200060958*(((RANDBETWEEN(3800,4995))))</f>
        <v>192557817.22840634</v>
      </c>
      <c r="B4701">
        <v>250443470.77650094</v>
      </c>
    </row>
    <row r="4702" spans="1:2" x14ac:dyDescent="0.25">
      <c r="A4702">
        <f ca="1">36360.4465894582*(((RANDBETWEEN(3800,4995))))</f>
        <v>154786421.13132361</v>
      </c>
      <c r="B4702">
        <v>245133557.50863892</v>
      </c>
    </row>
    <row r="4703" spans="1:2" x14ac:dyDescent="0.25">
      <c r="A4703">
        <f ca="1">34920.7793597374*(((RANDBETWEEN(3800,4995))))</f>
        <v>165768939.62067339</v>
      </c>
      <c r="B4703">
        <v>251089920.71235725</v>
      </c>
    </row>
    <row r="4704" spans="1:2" x14ac:dyDescent="0.25">
      <c r="A4704">
        <f ca="1">31555.7495759645*(((RANDBETWEEN(3800,4995))))</f>
        <v>146103120.53671563</v>
      </c>
      <c r="B4704">
        <v>240562445.34193218</v>
      </c>
    </row>
    <row r="4705" spans="1:2" x14ac:dyDescent="0.25">
      <c r="A4705">
        <f ca="1">37434.9282340177*(((RANDBETWEEN(3800,4995))))</f>
        <v>157301568.43934217</v>
      </c>
      <c r="B4705">
        <v>219317081.11911553</v>
      </c>
    </row>
    <row r="4706" spans="1:2" x14ac:dyDescent="0.25">
      <c r="A4706">
        <f ca="1">32536.5368541219*(((RANDBETWEEN(3800,4995))))</f>
        <v>155524646.16270286</v>
      </c>
      <c r="B4706">
        <v>265624148.98125845</v>
      </c>
    </row>
    <row r="4707" spans="1:2" x14ac:dyDescent="0.25">
      <c r="A4707">
        <f ca="1">38478.2945410093*(((RANDBETWEEN(3800,4995))))</f>
        <v>148718608.40100107</v>
      </c>
      <c r="B4707">
        <v>254044963.35781384</v>
      </c>
    </row>
    <row r="4708" spans="1:2" x14ac:dyDescent="0.25">
      <c r="A4708">
        <f ca="1">34777.3501153682*(((RANDBETWEEN(3800,4995))))</f>
        <v>140187498.31504923</v>
      </c>
      <c r="B4708">
        <v>256722696.8950029</v>
      </c>
    </row>
    <row r="4709" spans="1:2" x14ac:dyDescent="0.25">
      <c r="A4709">
        <f ca="1">31089.2415452105*(((RANDBETWEEN(3800,4995))))</f>
        <v>121714380.64949913</v>
      </c>
      <c r="B4709">
        <v>217638819.38930422</v>
      </c>
    </row>
    <row r="4710" spans="1:2" x14ac:dyDescent="0.25">
      <c r="A4710">
        <f ca="1">36327.6732880629*(((RANDBETWEEN(3800,4995))))</f>
        <v>158243344.84280193</v>
      </c>
      <c r="B4710">
        <v>227325432.52898648</v>
      </c>
    </row>
    <row r="4711" spans="1:2" x14ac:dyDescent="0.25">
      <c r="A4711">
        <f ca="1">36808.7143264825*(((RANDBETWEEN(3800,4995))))</f>
        <v>174031601.33560944</v>
      </c>
      <c r="B4711">
        <v>226113596.44297144</v>
      </c>
    </row>
    <row r="4712" spans="1:2" x14ac:dyDescent="0.25">
      <c r="A4712">
        <f ca="1">35646.352256536*(((RANDBETWEEN(3800,4995))))</f>
        <v>171565893.41070771</v>
      </c>
      <c r="B4712">
        <v>236656906.10595387</v>
      </c>
    </row>
    <row r="4713" spans="1:2" x14ac:dyDescent="0.25">
      <c r="A4713">
        <f ca="1">33994.1797956944*(((RANDBETWEEN(3800,4995))))</f>
        <v>154367570.45224839</v>
      </c>
      <c r="B4713">
        <v>222875674.00441396</v>
      </c>
    </row>
    <row r="4714" spans="1:2" x14ac:dyDescent="0.25">
      <c r="A4714">
        <f ca="1">40359.9101403724*(((RANDBETWEEN(3800,4995))))</f>
        <v>153811617.54495907</v>
      </c>
      <c r="B4714">
        <v>247066147.4620007</v>
      </c>
    </row>
    <row r="4715" spans="1:2" x14ac:dyDescent="0.25">
      <c r="A4715">
        <f ca="1">31743.1906950857*(((RANDBETWEEN(3800,4995))))</f>
        <v>157319253.08484447</v>
      </c>
      <c r="B4715">
        <v>210515170.10692793</v>
      </c>
    </row>
    <row r="4716" spans="1:2" x14ac:dyDescent="0.25">
      <c r="A4716">
        <f ca="1">38769.490319716*(((RANDBETWEEN(3800,4995))))</f>
        <v>186481248.43783379</v>
      </c>
      <c r="B4716">
        <v>214786750.37814531</v>
      </c>
    </row>
    <row r="4717" spans="1:2" x14ac:dyDescent="0.25">
      <c r="A4717">
        <f ca="1">30737.0294766863*(((RANDBETWEEN(3800,4995))))</f>
        <v>136964203.34811416</v>
      </c>
      <c r="B4717">
        <v>261942798.00216565</v>
      </c>
    </row>
    <row r="4718" spans="1:2" x14ac:dyDescent="0.25">
      <c r="A4718">
        <f ca="1">35105.1032693659*(((RANDBETWEEN(3800,4995))))</f>
        <v>148143535.79672411</v>
      </c>
      <c r="B4718">
        <v>209201250.94663784</v>
      </c>
    </row>
    <row r="4719" spans="1:2" x14ac:dyDescent="0.25">
      <c r="A4719">
        <f ca="1">31026.041661935*(((RANDBETWEEN(3800,4995))))</f>
        <v>143185182.26982993</v>
      </c>
      <c r="B4719">
        <v>215304343.5707469</v>
      </c>
    </row>
    <row r="4720" spans="1:2" x14ac:dyDescent="0.25">
      <c r="A4720">
        <f ca="1">31831.5838079887*(((RANDBETWEEN(3800,4995))))</f>
        <v>150658886.16321063</v>
      </c>
      <c r="B4720">
        <v>237143016.97507271</v>
      </c>
    </row>
    <row r="4721" spans="1:2" x14ac:dyDescent="0.25">
      <c r="A4721">
        <f ca="1">31430.2358995907*(((RANDBETWEEN(3800,4995))))</f>
        <v>131472676.76798779</v>
      </c>
      <c r="B4721">
        <v>208060419.90637338</v>
      </c>
    </row>
    <row r="4722" spans="1:2" x14ac:dyDescent="0.25">
      <c r="A4722">
        <f ca="1">34072.8325724926*(((RANDBETWEEN(3800,4995))))</f>
        <v>156155791.67973346</v>
      </c>
      <c r="B4722">
        <v>248267948.9744516</v>
      </c>
    </row>
    <row r="4723" spans="1:2" x14ac:dyDescent="0.25">
      <c r="A4723">
        <f ca="1">32405.1877951686*(((RANDBETWEEN(3800,4995))))</f>
        <v>156873514.11641109</v>
      </c>
      <c r="B4723">
        <v>225450815.68501613</v>
      </c>
    </row>
    <row r="4724" spans="1:2" x14ac:dyDescent="0.25">
      <c r="A4724">
        <f ca="1">31128.5487775812*(((RANDBETWEEN(3800,4995))))</f>
        <v>146024022.31563321</v>
      </c>
      <c r="B4724">
        <v>228820304.84460196</v>
      </c>
    </row>
    <row r="4725" spans="1:2" x14ac:dyDescent="0.25">
      <c r="A4725">
        <f ca="1">32781.6852341438*(((RANDBETWEEN(3800,4995))))</f>
        <v>135453923.38748211</v>
      </c>
      <c r="B4725">
        <v>212491075.86735496</v>
      </c>
    </row>
    <row r="4726" spans="1:2" x14ac:dyDescent="0.25">
      <c r="A4726">
        <f ca="1">39459.2858666421*(((RANDBETWEEN(3800,4995))))</f>
        <v>173857613.52842489</v>
      </c>
      <c r="B4726">
        <v>214715007.10237876</v>
      </c>
    </row>
    <row r="4727" spans="1:2" x14ac:dyDescent="0.25">
      <c r="A4727">
        <f ca="1">29534.3844518115*(((RANDBETWEEN(3800,4995))))</f>
        <v>142857817.5934124</v>
      </c>
      <c r="B4727">
        <v>204470489.06939083</v>
      </c>
    </row>
    <row r="4728" spans="1:2" x14ac:dyDescent="0.25">
      <c r="A4728">
        <f ca="1">32582.6193109854*(((RANDBETWEEN(3800,4995))))</f>
        <v>140822080.6620791</v>
      </c>
      <c r="B4728">
        <v>223401754.21760044</v>
      </c>
    </row>
    <row r="4729" spans="1:2" x14ac:dyDescent="0.25">
      <c r="A4729">
        <f ca="1">38674.1834355943*(((RANDBETWEEN(3800,4995))))</f>
        <v>190779746.88778651</v>
      </c>
      <c r="B4729">
        <v>238333114.61570331</v>
      </c>
    </row>
    <row r="4730" spans="1:2" x14ac:dyDescent="0.25">
      <c r="A4730">
        <f ca="1">33143.6974989399*(((RANDBETWEEN(3800,4995))))</f>
        <v>141954456.38795951</v>
      </c>
      <c r="B4730">
        <v>220114196.75774789</v>
      </c>
    </row>
    <row r="4731" spans="1:2" x14ac:dyDescent="0.25">
      <c r="A4731">
        <f ca="1">41211.3008040077*(((RANDBETWEEN(3800,4995))))</f>
        <v>167853628.17472345</v>
      </c>
      <c r="B4731">
        <v>205889533.50236809</v>
      </c>
    </row>
    <row r="4732" spans="1:2" x14ac:dyDescent="0.25">
      <c r="A4732">
        <f ca="1">32182.3925698177*(((RANDBETWEEN(3800,4995))))</f>
        <v>134361488.97898883</v>
      </c>
      <c r="B4732">
        <v>242200405.13574731</v>
      </c>
    </row>
    <row r="4733" spans="1:2" x14ac:dyDescent="0.25">
      <c r="A4733">
        <f ca="1">29981.2574958892*(((RANDBETWEEN(3800,4995))))</f>
        <v>119715161.18108572</v>
      </c>
      <c r="B4733">
        <v>241166217.13779896</v>
      </c>
    </row>
    <row r="4734" spans="1:2" x14ac:dyDescent="0.25">
      <c r="A4734">
        <f ca="1">29310.7599996743*(((RANDBETWEEN(3800,4995))))</f>
        <v>120818952.71865736</v>
      </c>
      <c r="B4734">
        <v>206558848.41072345</v>
      </c>
    </row>
    <row r="4735" spans="1:2" x14ac:dyDescent="0.25">
      <c r="A4735">
        <f ca="1">30184.1023811656*(((RANDBETWEEN(3800,4995))))</f>
        <v>145094980.14626306</v>
      </c>
      <c r="B4735">
        <v>222655632.4156543</v>
      </c>
    </row>
    <row r="4736" spans="1:2" x14ac:dyDescent="0.25">
      <c r="A4736">
        <f ca="1">30450.9399183876*(((RANDBETWEEN(3800,4995))))</f>
        <v>123387208.54930648</v>
      </c>
      <c r="B4736">
        <v>233801752.39093116</v>
      </c>
    </row>
    <row r="4737" spans="1:2" x14ac:dyDescent="0.25">
      <c r="A4737">
        <f ca="1">40943.8681497795*(((RANDBETWEEN(3800,4995))))</f>
        <v>160540907.0152854</v>
      </c>
      <c r="B4737">
        <v>256455318.12809774</v>
      </c>
    </row>
    <row r="4738" spans="1:2" x14ac:dyDescent="0.25">
      <c r="A4738">
        <f ca="1">28960.3088492765*(((RANDBETWEEN(3800,4995))))</f>
        <v>136403054.6800923</v>
      </c>
      <c r="B4738">
        <v>235185148.94187456</v>
      </c>
    </row>
    <row r="4739" spans="1:2" x14ac:dyDescent="0.25">
      <c r="A4739">
        <f ca="1">29140.7318931072*(((RANDBETWEEN(3800,4995))))</f>
        <v>131337278.64223437</v>
      </c>
      <c r="B4739">
        <v>209775725.74513495</v>
      </c>
    </row>
    <row r="4740" spans="1:2" x14ac:dyDescent="0.25">
      <c r="A4740">
        <f ca="1">31988.5489461796*(((RANDBETWEEN(3800,4995))))</f>
        <v>158119397.44096598</v>
      </c>
      <c r="B4740">
        <v>266368594.53043666</v>
      </c>
    </row>
    <row r="4741" spans="1:2" x14ac:dyDescent="0.25">
      <c r="A4741">
        <f ca="1">39947.176432432*(((RANDBETWEEN(3800,4995))))</f>
        <v>152678108.32475507</v>
      </c>
      <c r="B4741">
        <v>231584339.86351764</v>
      </c>
    </row>
    <row r="4742" spans="1:2" x14ac:dyDescent="0.25">
      <c r="A4742">
        <f ca="1">35164.8212127928*(((RANDBETWEEN(3800,4995))))</f>
        <v>172413118.40632334</v>
      </c>
      <c r="B4742">
        <v>264230280.09485492</v>
      </c>
    </row>
    <row r="4743" spans="1:2" x14ac:dyDescent="0.25">
      <c r="A4743">
        <f ca="1">34362.3254617759*(((RANDBETWEEN(3800,4995))))</f>
        <v>158135421.77509287</v>
      </c>
      <c r="B4743">
        <v>242954412.13074753</v>
      </c>
    </row>
    <row r="4744" spans="1:2" x14ac:dyDescent="0.25">
      <c r="A4744">
        <f ca="1">33237.7913218831*(((RANDBETWEEN(3800,4995))))</f>
        <v>164227926.9214246</v>
      </c>
      <c r="B4744">
        <v>234441629.5642516</v>
      </c>
    </row>
    <row r="4745" spans="1:2" x14ac:dyDescent="0.25">
      <c r="A4745">
        <f ca="1">31830.146882022*(((RANDBETWEEN(3800,4995))))</f>
        <v>145686582.27901459</v>
      </c>
      <c r="B4745">
        <v>251288700.75495493</v>
      </c>
    </row>
    <row r="4746" spans="1:2" x14ac:dyDescent="0.25">
      <c r="A4746">
        <f ca="1">32406.990717901*(((RANDBETWEEN(3800,4995))))</f>
        <v>136303802.95949143</v>
      </c>
      <c r="B4746">
        <v>261190347.55721751</v>
      </c>
    </row>
    <row r="4747" spans="1:2" x14ac:dyDescent="0.25">
      <c r="A4747">
        <f ca="1">29747.3273853633*(((RANDBETWEEN(3800,4995))))</f>
        <v>133416763.32335427</v>
      </c>
      <c r="B4747">
        <v>212643304.28072241</v>
      </c>
    </row>
    <row r="4748" spans="1:2" x14ac:dyDescent="0.25">
      <c r="A4748">
        <f ca="1">38953.1138076449*(((RANDBETWEEN(3800,4995))))</f>
        <v>186897040.04908001</v>
      </c>
      <c r="B4748">
        <v>249548148.22662151</v>
      </c>
    </row>
    <row r="4749" spans="1:2" x14ac:dyDescent="0.25">
      <c r="A4749">
        <f ca="1">35237.0828265021*(((RANDBETWEEN(3800,4995))))</f>
        <v>164839073.46237704</v>
      </c>
      <c r="B4749">
        <v>212106608.54289311</v>
      </c>
    </row>
    <row r="4750" spans="1:2" x14ac:dyDescent="0.25">
      <c r="A4750">
        <f ca="1">40082.8106903006*(((RANDBETWEEN(3800,4995))))</f>
        <v>189271032.07959935</v>
      </c>
      <c r="B4750">
        <v>212895072.93383017</v>
      </c>
    </row>
    <row r="4751" spans="1:2" x14ac:dyDescent="0.25">
      <c r="A4751">
        <f ca="1">33163.1743524614*(((RANDBETWEEN(3800,4995))))</f>
        <v>164555671.13691327</v>
      </c>
      <c r="B4751">
        <v>245544363.83930063</v>
      </c>
    </row>
    <row r="4752" spans="1:2" x14ac:dyDescent="0.25">
      <c r="A4752">
        <f ca="1">33296.644960925*(((RANDBETWEEN(3800,4995))))</f>
        <v>145373151.8993986</v>
      </c>
      <c r="B4752">
        <v>257676512.26708668</v>
      </c>
    </row>
    <row r="4753" spans="1:2" x14ac:dyDescent="0.25">
      <c r="A4753">
        <f ca="1">30297.4613796573*(((RANDBETWEEN(3800,4995))))</f>
        <v>118190396.84204327</v>
      </c>
      <c r="B4753">
        <v>258647974.31961238</v>
      </c>
    </row>
    <row r="4754" spans="1:2" x14ac:dyDescent="0.25">
      <c r="A4754">
        <f ca="1">35637.0255723795*(((RANDBETWEEN(3800,4995))))</f>
        <v>174193780.99779105</v>
      </c>
      <c r="B4754">
        <v>241302513.95840338</v>
      </c>
    </row>
    <row r="4755" spans="1:2" x14ac:dyDescent="0.25">
      <c r="A4755">
        <f ca="1">35115.212274903*(((RANDBETWEEN(3800,4995))))</f>
        <v>159598639.78943411</v>
      </c>
      <c r="B4755">
        <v>208959104.08875263</v>
      </c>
    </row>
    <row r="4756" spans="1:2" x14ac:dyDescent="0.25">
      <c r="A4756">
        <f ca="1">34419.5117176604*(((RANDBETWEEN(3800,4995))))</f>
        <v>152409597.88580024</v>
      </c>
      <c r="B4756">
        <v>257478928.37132585</v>
      </c>
    </row>
    <row r="4757" spans="1:2" x14ac:dyDescent="0.25">
      <c r="A4757">
        <f ca="1">32635.7893312425*(((RANDBETWEEN(3800,4995))))</f>
        <v>156227523.52865803</v>
      </c>
      <c r="B4757">
        <v>243066562.4591161</v>
      </c>
    </row>
    <row r="4758" spans="1:2" x14ac:dyDescent="0.25">
      <c r="A4758">
        <f ca="1">31819.1302975624*(((RANDBETWEEN(3800,4995))))</f>
        <v>147672583.71098688</v>
      </c>
      <c r="B4758">
        <v>245757247.25847486</v>
      </c>
    </row>
    <row r="4759" spans="1:2" x14ac:dyDescent="0.25">
      <c r="A4759">
        <f ca="1">35749.4224415526*(((RANDBETWEEN(3800,4995))))</f>
        <v>147680864.10605383</v>
      </c>
      <c r="B4759">
        <v>206576557.11653298</v>
      </c>
    </row>
    <row r="4760" spans="1:2" x14ac:dyDescent="0.25">
      <c r="A4760">
        <f ca="1">32968.8922376112*(((RANDBETWEEN(3800,4995))))</f>
        <v>153272380.01265427</v>
      </c>
      <c r="B4760">
        <v>233748418.74390319</v>
      </c>
    </row>
    <row r="4761" spans="1:2" x14ac:dyDescent="0.25">
      <c r="A4761">
        <f ca="1">28451.5764917642*(((RANDBETWEEN(3800,4995))))</f>
        <v>122484036.79704499</v>
      </c>
      <c r="B4761">
        <v>248399841.89754111</v>
      </c>
    </row>
    <row r="4762" spans="1:2" x14ac:dyDescent="0.25">
      <c r="A4762">
        <f ca="1">32282.3704962151*(((RANDBETWEEN(3800,4995))))</f>
        <v>123867455.59397751</v>
      </c>
      <c r="B4762">
        <v>243728991.16585007</v>
      </c>
    </row>
    <row r="4763" spans="1:2" x14ac:dyDescent="0.25">
      <c r="A4763">
        <f ca="1">31123.7138764098*(((RANDBETWEEN(3800,4995))))</f>
        <v>148460115.19047475</v>
      </c>
      <c r="B4763">
        <v>229649101.15087724</v>
      </c>
    </row>
    <row r="4764" spans="1:2" x14ac:dyDescent="0.25">
      <c r="A4764">
        <f ca="1">30973.1732338417*(((RANDBETWEEN(3800,4995))))</f>
        <v>136250989.05566961</v>
      </c>
      <c r="B4764">
        <v>205030449.25038368</v>
      </c>
    </row>
    <row r="4765" spans="1:2" x14ac:dyDescent="0.25">
      <c r="A4765">
        <f ca="1">30697.2152376673*(((RANDBETWEEN(3800,4995))))</f>
        <v>118337764.74120761</v>
      </c>
      <c r="B4765">
        <v>216020815.82494497</v>
      </c>
    </row>
    <row r="4766" spans="1:2" x14ac:dyDescent="0.25">
      <c r="A4766">
        <f ca="1">32961.0028032625*(((RANDBETWEEN(3800,4995))))</f>
        <v>147071994.50815716</v>
      </c>
      <c r="B4766">
        <v>214710340.68389815</v>
      </c>
    </row>
    <row r="4767" spans="1:2" x14ac:dyDescent="0.25">
      <c r="A4767">
        <f ca="1">32683.7595875158*(((RANDBETWEEN(3800,4995))))</f>
        <v>150312610.34298536</v>
      </c>
      <c r="B4767">
        <v>213966800.08387956</v>
      </c>
    </row>
    <row r="4768" spans="1:2" x14ac:dyDescent="0.25">
      <c r="A4768">
        <f ca="1">30674.0787302657*(((RANDBETWEEN(3800,4995))))</f>
        <v>147695689.08622956</v>
      </c>
      <c r="B4768">
        <v>257543976.95956275</v>
      </c>
    </row>
    <row r="4769" spans="1:2" x14ac:dyDescent="0.25">
      <c r="A4769">
        <f ca="1">28754.3780734266*(((RANDBETWEEN(3800,4995))))</f>
        <v>129682245.11115383</v>
      </c>
      <c r="B4769">
        <v>253224761.87488124</v>
      </c>
    </row>
    <row r="4770" spans="1:2" x14ac:dyDescent="0.25">
      <c r="A4770">
        <f ca="1">31344.4906541402*(((RANDBETWEEN(3800,4995))))</f>
        <v>123465948.68665837</v>
      </c>
      <c r="B4770">
        <v>215678665.39436358</v>
      </c>
    </row>
    <row r="4771" spans="1:2" x14ac:dyDescent="0.25">
      <c r="A4771">
        <f ca="1">33503.4546459722*(((RANDBETWEEN(3800,4995))))</f>
        <v>134516370.40357828</v>
      </c>
      <c r="B4771">
        <v>236235541.0827961</v>
      </c>
    </row>
    <row r="4772" spans="1:2" x14ac:dyDescent="0.25">
      <c r="A4772">
        <f ca="1">29722.9381626926*(((RANDBETWEEN(3800,4995))))</f>
        <v>126530547.75858243</v>
      </c>
      <c r="B4772">
        <v>227557886.06839082</v>
      </c>
    </row>
    <row r="4773" spans="1:2" x14ac:dyDescent="0.25">
      <c r="A4773">
        <f ca="1">33029.6309003479*(((RANDBETWEEN(3800,4995))))</f>
        <v>132680027.32669735</v>
      </c>
      <c r="B4773">
        <v>265222824.18897575</v>
      </c>
    </row>
    <row r="4774" spans="1:2" x14ac:dyDescent="0.25">
      <c r="A4774">
        <f ca="1">32662.2544161501*(((RANDBETWEEN(3800,4995))))</f>
        <v>149560462.97155139</v>
      </c>
      <c r="B4774">
        <v>233881801.94945011</v>
      </c>
    </row>
    <row r="4775" spans="1:2" x14ac:dyDescent="0.25">
      <c r="A4775">
        <f ca="1">34361.9952094321*(((RANDBETWEEN(3800,4995))))</f>
        <v>167033658.71304959</v>
      </c>
      <c r="B4775">
        <v>233512502.3026568</v>
      </c>
    </row>
    <row r="4776" spans="1:2" x14ac:dyDescent="0.25">
      <c r="A4776">
        <f ca="1">29264.4051054148*(((RANDBETWEEN(3800,4995))))</f>
        <v>122910501.44274198</v>
      </c>
      <c r="B4776">
        <v>253792944.27814481</v>
      </c>
    </row>
    <row r="4777" spans="1:2" x14ac:dyDescent="0.25">
      <c r="A4777">
        <f ca="1">40316.5901732156*(((RANDBETWEEN(3800,4995))))</f>
        <v>200655669.29209402</v>
      </c>
      <c r="B4777">
        <v>252282422.1107648</v>
      </c>
    </row>
    <row r="4778" spans="1:2" x14ac:dyDescent="0.25">
      <c r="A4778">
        <f ca="1">34169.961996623*(((RANDBETWEEN(3800,4995))))</f>
        <v>163059058.64788511</v>
      </c>
      <c r="B4778">
        <v>213461293.05396882</v>
      </c>
    </row>
    <row r="4779" spans="1:2" x14ac:dyDescent="0.25">
      <c r="A4779">
        <f ca="1">31359.3791166482*(((RANDBETWEEN(3800,4995))))</f>
        <v>134124064.48190419</v>
      </c>
      <c r="B4779">
        <v>229261096.23400736</v>
      </c>
    </row>
    <row r="4780" spans="1:2" x14ac:dyDescent="0.25">
      <c r="A4780">
        <f ca="1">36048.884043912*(((RANDBETWEEN(3800,4995))))</f>
        <v>138427714.72862217</v>
      </c>
      <c r="B4780">
        <v>224078366.57158157</v>
      </c>
    </row>
    <row r="4781" spans="1:2" x14ac:dyDescent="0.25">
      <c r="A4781">
        <f ca="1">37348.1577315839*(((RANDBETWEEN(3800,4995))))</f>
        <v>160260944.82622665</v>
      </c>
      <c r="B4781">
        <v>226661423.97431886</v>
      </c>
    </row>
    <row r="4782" spans="1:2" x14ac:dyDescent="0.25">
      <c r="A4782">
        <f ca="1">37821.3553848855*(((RANDBETWEEN(3800,4995))))</f>
        <v>165052394.89964035</v>
      </c>
      <c r="B4782">
        <v>244465989.65092587</v>
      </c>
    </row>
    <row r="4783" spans="1:2" x14ac:dyDescent="0.25">
      <c r="A4783">
        <f ca="1">38771.9044655691*(((RANDBETWEEN(3800,4995))))</f>
        <v>177575322.45230627</v>
      </c>
      <c r="B4783">
        <v>267728426.34270564</v>
      </c>
    </row>
    <row r="4784" spans="1:2" x14ac:dyDescent="0.25">
      <c r="A4784">
        <f ca="1">32986.5061514737*(((RANDBETWEEN(3800,4995))))</f>
        <v>137586717.15779701</v>
      </c>
      <c r="B4784">
        <v>249071412.19466013</v>
      </c>
    </row>
    <row r="4785" spans="1:2" x14ac:dyDescent="0.25">
      <c r="A4785">
        <f ca="1">34833.7265158333*(((RANDBETWEEN(3800,4995))))</f>
        <v>160618312.96450716</v>
      </c>
      <c r="B4785">
        <v>264852834.64814836</v>
      </c>
    </row>
    <row r="4786" spans="1:2" x14ac:dyDescent="0.25">
      <c r="A4786">
        <f ca="1">37972.7796936156*(((RANDBETWEEN(3800,4995))))</f>
        <v>168409277.94118524</v>
      </c>
      <c r="B4786">
        <v>262090539.25011837</v>
      </c>
    </row>
    <row r="4787" spans="1:2" x14ac:dyDescent="0.25">
      <c r="A4787">
        <f ca="1">41709.7348300161*(((RANDBETWEEN(3800,4995))))</f>
        <v>192365297.03603423</v>
      </c>
      <c r="B4787">
        <v>223243968.30133632</v>
      </c>
    </row>
    <row r="4788" spans="1:2" x14ac:dyDescent="0.25">
      <c r="A4788">
        <f ca="1">35080.270540486*(((RANDBETWEEN(3800,4995))))</f>
        <v>161895448.54434302</v>
      </c>
      <c r="B4788">
        <v>231125350.42887095</v>
      </c>
    </row>
    <row r="4789" spans="1:2" x14ac:dyDescent="0.25">
      <c r="A4789">
        <f ca="1">30243.7096849592*(((RANDBETWEEN(3800,4995))))</f>
        <v>145351268.74591368</v>
      </c>
      <c r="B4789">
        <v>246217046.81233433</v>
      </c>
    </row>
    <row r="4790" spans="1:2" x14ac:dyDescent="0.25">
      <c r="A4790">
        <f ca="1">33203.0593268937*(((RANDBETWEEN(3800,4995))))</f>
        <v>138323945.15583903</v>
      </c>
      <c r="B4790">
        <v>258318206.08411637</v>
      </c>
    </row>
    <row r="4791" spans="1:2" x14ac:dyDescent="0.25">
      <c r="A4791">
        <f ca="1">33280.1390908807*(((RANDBETWEEN(3800,4995))))</f>
        <v>157847699.70804724</v>
      </c>
      <c r="B4791">
        <v>211054236.19336402</v>
      </c>
    </row>
    <row r="4792" spans="1:2" x14ac:dyDescent="0.25">
      <c r="A4792">
        <f ca="1">31597.1087691058*(((RANDBETWEEN(3800,4995))))</f>
        <v>153309171.74770135</v>
      </c>
      <c r="B4792">
        <v>224973055.49735138</v>
      </c>
    </row>
    <row r="4793" spans="1:2" x14ac:dyDescent="0.25">
      <c r="A4793">
        <f ca="1">30167.1089692864*(((RANDBETWEEN(3800,4995))))</f>
        <v>148271340.5840427</v>
      </c>
      <c r="B4793">
        <v>231174736.05404454</v>
      </c>
    </row>
    <row r="4794" spans="1:2" x14ac:dyDescent="0.25">
      <c r="A4794">
        <f ca="1">39777.6408731488*(((RANDBETWEEN(3800,4995))))</f>
        <v>190296233.9371438</v>
      </c>
      <c r="B4794">
        <v>244668215.67821625</v>
      </c>
    </row>
    <row r="4795" spans="1:2" x14ac:dyDescent="0.25">
      <c r="A4795">
        <f ca="1">34521.6935486765*(((RANDBETWEEN(3800,4995))))</f>
        <v>147683805.00123811</v>
      </c>
      <c r="B4795">
        <v>243773507.06978923</v>
      </c>
    </row>
    <row r="4796" spans="1:2" x14ac:dyDescent="0.25">
      <c r="A4796">
        <f ca="1">30896.8642952788*(((RANDBETWEEN(3800,4995))))</f>
        <v>139344857.97170731</v>
      </c>
      <c r="B4796">
        <v>264742740.17486143</v>
      </c>
    </row>
    <row r="4797" spans="1:2" x14ac:dyDescent="0.25">
      <c r="A4797">
        <f ca="1">31885.3781210113*(((RANDBETWEEN(3800,4995))))</f>
        <v>124480516.18442823</v>
      </c>
      <c r="B4797">
        <v>224830786.38178912</v>
      </c>
    </row>
    <row r="4798" spans="1:2" x14ac:dyDescent="0.25">
      <c r="A4798">
        <f ca="1">38535.3464794887*(((RANDBETWEEN(3800,4995))))</f>
        <v>180576633.60288399</v>
      </c>
      <c r="B4798">
        <v>212955427.5432924</v>
      </c>
    </row>
    <row r="4799" spans="1:2" x14ac:dyDescent="0.25">
      <c r="A4799">
        <f ca="1">32120.8171145793*(((RANDBETWEEN(3800,4995))))</f>
        <v>149747249.38816866</v>
      </c>
      <c r="B4799">
        <v>239531507.6176331</v>
      </c>
    </row>
    <row r="4800" spans="1:2" x14ac:dyDescent="0.25">
      <c r="A4800">
        <f ca="1">32739.5226421958*(((RANDBETWEEN(3800,4995))))</f>
        <v>140714468.3161574</v>
      </c>
      <c r="B4800">
        <v>266611411.88883027</v>
      </c>
    </row>
    <row r="4801" spans="1:2" x14ac:dyDescent="0.25">
      <c r="A4801">
        <f ca="1">41110.8781297835*(((RANDBETWEEN(3800,4995))))</f>
        <v>160702422.60932377</v>
      </c>
      <c r="B4801">
        <v>243342738.56433597</v>
      </c>
    </row>
    <row r="4802" spans="1:2" x14ac:dyDescent="0.25">
      <c r="A4802">
        <f ca="1">35026.7621187516*(((RANDBETWEEN(3800,4995))))</f>
        <v>171596107.61976391</v>
      </c>
      <c r="B4802">
        <v>217683126.42965791</v>
      </c>
    </row>
    <row r="4803" spans="1:2" x14ac:dyDescent="0.25">
      <c r="A4803">
        <f ca="1">43046.6177445978*(((RANDBETWEEN(3800,4995))))</f>
        <v>180236188.49663115</v>
      </c>
      <c r="B4803">
        <v>250333625.29002631</v>
      </c>
    </row>
    <row r="4804" spans="1:2" x14ac:dyDescent="0.25">
      <c r="A4804">
        <f ca="1">39653.2770510108*(((RANDBETWEEN(3800,4995))))</f>
        <v>197037133.66647246</v>
      </c>
      <c r="B4804">
        <v>228222161.91380584</v>
      </c>
    </row>
    <row r="4805" spans="1:2" x14ac:dyDescent="0.25">
      <c r="A4805">
        <f ca="1">40641.7297396692*(((RANDBETWEEN(3800,4995))))</f>
        <v>193942334.31770146</v>
      </c>
      <c r="B4805">
        <v>239150899.15871823</v>
      </c>
    </row>
    <row r="4806" spans="1:2" x14ac:dyDescent="0.25">
      <c r="A4806">
        <f ca="1">33829.9895879287*(((RANDBETWEEN(3800,4995))))</f>
        <v>137451247.69575441</v>
      </c>
      <c r="B4806">
        <v>227948197.11559892</v>
      </c>
    </row>
    <row r="4807" spans="1:2" x14ac:dyDescent="0.25">
      <c r="A4807">
        <f ca="1">32969.762832026*(((RANDBETWEEN(3800,4995))))</f>
        <v>159639591.63266978</v>
      </c>
      <c r="B4807">
        <v>248540684.26622903</v>
      </c>
    </row>
    <row r="4808" spans="1:2" x14ac:dyDescent="0.25">
      <c r="A4808">
        <f ca="1">37247.0556100718*(((RANDBETWEEN(3800,4995))))</f>
        <v>147423846.10466409</v>
      </c>
      <c r="B4808">
        <v>226274028.725667</v>
      </c>
    </row>
    <row r="4809" spans="1:2" x14ac:dyDescent="0.25">
      <c r="A4809">
        <f ca="1">31504.5433860462*(((RANDBETWEEN(3800,4995))))</f>
        <v>125419587.21984981</v>
      </c>
      <c r="B4809">
        <v>258922757.23796979</v>
      </c>
    </row>
    <row r="4810" spans="1:2" x14ac:dyDescent="0.25">
      <c r="A4810">
        <f ca="1">33825.1825852259*(((RANDBETWEEN(3800,4995))))</f>
        <v>145380634.75130102</v>
      </c>
      <c r="B4810">
        <v>251466826.54014802</v>
      </c>
    </row>
    <row r="4811" spans="1:2" x14ac:dyDescent="0.25">
      <c r="A4811">
        <f ca="1">37325.0485425133*(((RANDBETWEEN(3800,4995))))</f>
        <v>180279984.46033934</v>
      </c>
      <c r="B4811">
        <v>266175075.24976802</v>
      </c>
    </row>
    <row r="4812" spans="1:2" x14ac:dyDescent="0.25">
      <c r="A4812">
        <f ca="1">35117.8743941882*(((RANDBETWEEN(3800,4995))))</f>
        <v>174922132.35745159</v>
      </c>
      <c r="B4812">
        <v>214431853.18410754</v>
      </c>
    </row>
    <row r="4813" spans="1:2" x14ac:dyDescent="0.25">
      <c r="A4813">
        <f ca="1">30753.9904051168*(((RANDBETWEEN(3800,4995))))</f>
        <v>138731250.7174817</v>
      </c>
      <c r="B4813">
        <v>229291117.92884403</v>
      </c>
    </row>
    <row r="4814" spans="1:2" x14ac:dyDescent="0.25">
      <c r="A4814">
        <f ca="1">39176.5942636577*(((RANDBETWEEN(3800,4995))))</f>
        <v>171319246.71497524</v>
      </c>
      <c r="B4814">
        <v>229850939.07872295</v>
      </c>
    </row>
    <row r="4815" spans="1:2" x14ac:dyDescent="0.25">
      <c r="A4815">
        <f ca="1">30786.5528238405*(((RANDBETWEEN(3800,4995))))</f>
        <v>131581726.76909433</v>
      </c>
      <c r="B4815">
        <v>262318172.86680639</v>
      </c>
    </row>
    <row r="4816" spans="1:2" x14ac:dyDescent="0.25">
      <c r="A4816">
        <f ca="1">29261.1683316561*(((RANDBETWEEN(3800,4995))))</f>
        <v>145457267.77666223</v>
      </c>
      <c r="B4816">
        <v>257439746.79352054</v>
      </c>
    </row>
    <row r="4817" spans="1:2" x14ac:dyDescent="0.25">
      <c r="A4817">
        <f ca="1">34134.5225560162*(((RANDBETWEEN(3800,4995))))</f>
        <v>154288041.95319328</v>
      </c>
      <c r="B4817">
        <v>216973682.07573324</v>
      </c>
    </row>
    <row r="4818" spans="1:2" x14ac:dyDescent="0.25">
      <c r="A4818">
        <f ca="1">38573.0131807242*(((RANDBETWEEN(3800,4995))))</f>
        <v>169296954.85019845</v>
      </c>
      <c r="B4818">
        <v>262561693.05184042</v>
      </c>
    </row>
    <row r="4819" spans="1:2" x14ac:dyDescent="0.25">
      <c r="A4819">
        <f ca="1">38573.0617887119*(((RANDBETWEEN(3800,4995))))</f>
        <v>156182327.18249446</v>
      </c>
      <c r="B4819">
        <v>212113792.11059111</v>
      </c>
    </row>
    <row r="4820" spans="1:2" x14ac:dyDescent="0.25">
      <c r="A4820">
        <f ca="1">37535.9507604378*(((RANDBETWEEN(3800,4995))))</f>
        <v>148905116.66665682</v>
      </c>
      <c r="B4820">
        <v>236157927.43638551</v>
      </c>
    </row>
    <row r="4821" spans="1:2" x14ac:dyDescent="0.25">
      <c r="A4821">
        <f ca="1">31829.2610418561*(((RANDBETWEEN(3800,4995))))</f>
        <v>139985090.06208298</v>
      </c>
      <c r="B4821">
        <v>235298240.59077325</v>
      </c>
    </row>
    <row r="4822" spans="1:2" x14ac:dyDescent="0.25">
      <c r="A4822">
        <f ca="1">38082.526825421*(((RANDBETWEEN(3800,4995))))</f>
        <v>168058190.88058299</v>
      </c>
      <c r="B4822">
        <v>215487427.13370234</v>
      </c>
    </row>
    <row r="4823" spans="1:2" x14ac:dyDescent="0.25">
      <c r="A4823">
        <f ca="1">33020.5083700079*(((RANDBETWEEN(3800,4995))))</f>
        <v>134954817.70822212</v>
      </c>
      <c r="B4823">
        <v>234169975.55436999</v>
      </c>
    </row>
    <row r="4824" spans="1:2" x14ac:dyDescent="0.25">
      <c r="A4824">
        <f ca="1">33823.1270927564*(((RANDBETWEEN(3800,4995))))</f>
        <v>130489624.32385431</v>
      </c>
      <c r="B4824">
        <v>239738549.20659387</v>
      </c>
    </row>
    <row r="4825" spans="1:2" x14ac:dyDescent="0.25">
      <c r="A4825">
        <f ca="1">30656.3947582423*(((RANDBETWEEN(3800,4995))))</f>
        <v>145648531.496409</v>
      </c>
      <c r="B4825">
        <v>204302926.41902071</v>
      </c>
    </row>
    <row r="4826" spans="1:2" x14ac:dyDescent="0.25">
      <c r="A4826">
        <f ca="1">34392.74765102*(((RANDBETWEEN(3800,4995))))</f>
        <v>135885745.96918005</v>
      </c>
      <c r="B4826">
        <v>243323427.94825321</v>
      </c>
    </row>
    <row r="4827" spans="1:2" x14ac:dyDescent="0.25">
      <c r="A4827">
        <f ca="1">33445.9653261273*(((RANDBETWEEN(3800,4995))))</f>
        <v>147362923.22691703</v>
      </c>
      <c r="B4827">
        <v>252489783.06740046</v>
      </c>
    </row>
    <row r="4828" spans="1:2" x14ac:dyDescent="0.25">
      <c r="A4828">
        <f ca="1">30135.3760143911*(((RANDBETWEEN(3800,4995))))</f>
        <v>148748216.00703451</v>
      </c>
      <c r="B4828">
        <v>219558249.4092418</v>
      </c>
    </row>
    <row r="4829" spans="1:2" x14ac:dyDescent="0.25">
      <c r="A4829">
        <f ca="1">30623.7178898479*(((RANDBETWEEN(3800,4995))))</f>
        <v>145370788.82310805</v>
      </c>
      <c r="B4829">
        <v>243595237.17904833</v>
      </c>
    </row>
    <row r="4830" spans="1:2" x14ac:dyDescent="0.25">
      <c r="A4830">
        <f ca="1">33573.8958111*(((RANDBETWEEN(3800,4995))))</f>
        <v>145307821.07044071</v>
      </c>
      <c r="B4830">
        <v>225499324.85823315</v>
      </c>
    </row>
    <row r="4831" spans="1:2" x14ac:dyDescent="0.25">
      <c r="A4831">
        <f ca="1">30305.4632998003*(((RANDBETWEEN(3800,4995))))</f>
        <v>146739053.29763287</v>
      </c>
      <c r="B4831">
        <v>242793208.12718439</v>
      </c>
    </row>
    <row r="4832" spans="1:2" x14ac:dyDescent="0.25">
      <c r="A4832">
        <f ca="1">32640.6078212393*(((RANDBETWEEN(3800,4995))))</f>
        <v>149591905.64473951</v>
      </c>
      <c r="B4832">
        <v>234308192.81387353</v>
      </c>
    </row>
    <row r="4833" spans="1:2" x14ac:dyDescent="0.25">
      <c r="A4833">
        <f ca="1">30185.4151238693*(((RANDBETWEEN(3800,4995))))</f>
        <v>120500177.17448626</v>
      </c>
      <c r="B4833">
        <v>239810908.03338313</v>
      </c>
    </row>
    <row r="4834" spans="1:2" x14ac:dyDescent="0.25">
      <c r="A4834">
        <f ca="1">41836.3037153854*(((RANDBETWEEN(3800,4995))))</f>
        <v>190899053.85330343</v>
      </c>
      <c r="B4834">
        <v>243547965.80328715</v>
      </c>
    </row>
    <row r="4835" spans="1:2" x14ac:dyDescent="0.25">
      <c r="A4835">
        <f ca="1">31876.8403361631*(((RANDBETWEEN(3800,4995))))</f>
        <v>147143494.99172884</v>
      </c>
      <c r="B4835">
        <v>209915084.37407458</v>
      </c>
    </row>
    <row r="4836" spans="1:2" x14ac:dyDescent="0.25">
      <c r="A4836">
        <f ca="1">33958.0382423537*(((RANDBETWEEN(3800,4995))))</f>
        <v>148872039.65447879</v>
      </c>
      <c r="B4836">
        <v>264345277.59247914</v>
      </c>
    </row>
    <row r="4837" spans="1:2" x14ac:dyDescent="0.25">
      <c r="A4837">
        <f ca="1">35578.0407678648*(((RANDBETWEEN(3800,4995))))</f>
        <v>137295659.32319036</v>
      </c>
      <c r="B4837">
        <v>238306176.66042829</v>
      </c>
    </row>
    <row r="4838" spans="1:2" x14ac:dyDescent="0.25">
      <c r="A4838">
        <f ca="1">38587.4536740204*(((RANDBETWEEN(3800,4995))))</f>
        <v>161835780.70884153</v>
      </c>
      <c r="B4838">
        <v>252763923.0806134</v>
      </c>
    </row>
    <row r="4839" spans="1:2" x14ac:dyDescent="0.25">
      <c r="A4839">
        <f ca="1">31540.5213660793*(((RANDBETWEEN(3800,4995))))</f>
        <v>147861964.16417992</v>
      </c>
      <c r="B4839">
        <v>235440450.04058045</v>
      </c>
    </row>
    <row r="4840" spans="1:2" x14ac:dyDescent="0.25">
      <c r="A4840">
        <f ca="1">36220.9688804532*(((RANDBETWEEN(3800,4995))))</f>
        <v>156221038.78139484</v>
      </c>
      <c r="B4840">
        <v>260130179.33925611</v>
      </c>
    </row>
    <row r="4841" spans="1:2" x14ac:dyDescent="0.25">
      <c r="A4841">
        <f ca="1">34899.2366298596*(((RANDBETWEEN(3800,4995))))</f>
        <v>139038558.73336065</v>
      </c>
      <c r="B4841">
        <v>211676761.66217524</v>
      </c>
    </row>
    <row r="4842" spans="1:2" x14ac:dyDescent="0.25">
      <c r="A4842">
        <f ca="1">29061.8679602798*(((RANDBETWEEN(3800,4995))))</f>
        <v>143420318.38398093</v>
      </c>
      <c r="B4842">
        <v>251900072.5426569</v>
      </c>
    </row>
    <row r="4843" spans="1:2" x14ac:dyDescent="0.25">
      <c r="A4843">
        <f ca="1">30482.2361707183*(((RANDBETWEEN(3800,4995))))</f>
        <v>130860239.8808938</v>
      </c>
      <c r="B4843">
        <v>234538327.74292573</v>
      </c>
    </row>
    <row r="4844" spans="1:2" x14ac:dyDescent="0.25">
      <c r="A4844">
        <f ca="1">31171.2527211535*(((RANDBETWEEN(3800,4995))))</f>
        <v>148312820.44724837</v>
      </c>
      <c r="B4844">
        <v>226465125.63876554</v>
      </c>
    </row>
    <row r="4845" spans="1:2" x14ac:dyDescent="0.25">
      <c r="A4845">
        <f ca="1">29208.2017123338*(((RANDBETWEEN(3800,4995))))</f>
        <v>127990339.90344679</v>
      </c>
      <c r="B4845">
        <v>256605236.87882844</v>
      </c>
    </row>
    <row r="4846" spans="1:2" x14ac:dyDescent="0.25">
      <c r="A4846">
        <f ca="1">36401.6608047037*(((RANDBETWEEN(3800,4995))))</f>
        <v>179860606.03604099</v>
      </c>
      <c r="B4846">
        <v>245286024.52647007</v>
      </c>
    </row>
    <row r="4847" spans="1:2" x14ac:dyDescent="0.25">
      <c r="A4847">
        <f ca="1">32672.9188883442*(((RANDBETWEEN(3800,4995))))</f>
        <v>159378498.33734277</v>
      </c>
      <c r="B4847">
        <v>205389715.76760125</v>
      </c>
    </row>
    <row r="4848" spans="1:2" x14ac:dyDescent="0.25">
      <c r="A4848">
        <f ca="1">31354.3516053036*(((RANDBETWEEN(3800,4995))))</f>
        <v>129744306.94274613</v>
      </c>
      <c r="B4848">
        <v>230799243.2240358</v>
      </c>
    </row>
    <row r="4849" spans="1:2" x14ac:dyDescent="0.25">
      <c r="A4849">
        <f ca="1">34997.8153214691*(((RANDBETWEEN(3800,4995))))</f>
        <v>159730029.12718487</v>
      </c>
      <c r="B4849">
        <v>229472621.98918527</v>
      </c>
    </row>
    <row r="4850" spans="1:2" x14ac:dyDescent="0.25">
      <c r="A4850">
        <f ca="1">31725.7514672429*(((RANDBETWEEN(3800,4995))))</f>
        <v>128965179.71434252</v>
      </c>
      <c r="B4850">
        <v>226673343.29628921</v>
      </c>
    </row>
    <row r="4851" spans="1:2" x14ac:dyDescent="0.25">
      <c r="A4851">
        <f ca="1">33321.5342474432*(((RANDBETWEEN(3800,4995))))</f>
        <v>133985889.20896924</v>
      </c>
      <c r="B4851">
        <v>254215367.31157354</v>
      </c>
    </row>
    <row r="4852" spans="1:2" x14ac:dyDescent="0.25">
      <c r="A4852">
        <f ca="1">35993.2880936543*(((RANDBETWEEN(3800,4995))))</f>
        <v>145628843.62692541</v>
      </c>
      <c r="B4852">
        <v>257865081.45020157</v>
      </c>
    </row>
    <row r="4853" spans="1:2" x14ac:dyDescent="0.25">
      <c r="A4853">
        <f ca="1">33406.4145539072*(((RANDBETWEEN(3800,4995))))</f>
        <v>143814614.65457037</v>
      </c>
      <c r="B4853">
        <v>217788532.49414504</v>
      </c>
    </row>
    <row r="4854" spans="1:2" x14ac:dyDescent="0.25">
      <c r="A4854">
        <f ca="1">36758.6387196965*(((RANDBETWEEN(3800,4995))))</f>
        <v>162693734.9733769</v>
      </c>
      <c r="B4854">
        <v>247208142.59559041</v>
      </c>
    </row>
    <row r="4855" spans="1:2" x14ac:dyDescent="0.25">
      <c r="A4855">
        <f ca="1">31455.927144797*(((RANDBETWEEN(3800,4995))))</f>
        <v>141488760.29729679</v>
      </c>
      <c r="B4855">
        <v>223821329.02038521</v>
      </c>
    </row>
    <row r="4856" spans="1:2" x14ac:dyDescent="0.25">
      <c r="A4856">
        <f ca="1">33372.6624584647*(((RANDBETWEEN(3800,4995))))</f>
        <v>152012477.49830684</v>
      </c>
      <c r="B4856">
        <v>243695465.48412386</v>
      </c>
    </row>
    <row r="4857" spans="1:2" x14ac:dyDescent="0.25">
      <c r="A4857">
        <f ca="1">33808.8485123076*(((RANDBETWEEN(3800,4995))))</f>
        <v>149976052.00059664</v>
      </c>
      <c r="B4857">
        <v>254880337.38771501</v>
      </c>
    </row>
    <row r="4858" spans="1:2" x14ac:dyDescent="0.25">
      <c r="A4858">
        <f ca="1">34776.6080639895*(((RANDBETWEEN(3800,4995))))</f>
        <v>146652956.20584375</v>
      </c>
      <c r="B4858">
        <v>225237463.42727152</v>
      </c>
    </row>
    <row r="4859" spans="1:2" x14ac:dyDescent="0.25">
      <c r="A4859">
        <f ca="1">32908.7552335992*(((RANDBETWEEN(3800,4995))))</f>
        <v>154704058.35314995</v>
      </c>
      <c r="B4859">
        <v>254923048.90666336</v>
      </c>
    </row>
    <row r="4860" spans="1:2" x14ac:dyDescent="0.25">
      <c r="A4860">
        <f ca="1">36366.502936951*(((RANDBETWEEN(3800,4995))))</f>
        <v>171940825.88590437</v>
      </c>
      <c r="B4860">
        <v>242958794.85711515</v>
      </c>
    </row>
    <row r="4861" spans="1:2" x14ac:dyDescent="0.25">
      <c r="A4861">
        <f ca="1">34007.2521223661*(((RANDBETWEEN(3800,4995))))</f>
        <v>140722009.28235084</v>
      </c>
      <c r="B4861">
        <v>251331951.97290224</v>
      </c>
    </row>
    <row r="4862" spans="1:2" x14ac:dyDescent="0.25">
      <c r="A4862">
        <f ca="1">33561.2279668553*(((RANDBETWEEN(3800,4995))))</f>
        <v>150488546.20337898</v>
      </c>
      <c r="B4862">
        <v>247032769.10643089</v>
      </c>
    </row>
    <row r="4863" spans="1:2" x14ac:dyDescent="0.25">
      <c r="A4863">
        <f ca="1">33226.8046532927*(((RANDBETWEEN(3800,4995))))</f>
        <v>128122558.74309669</v>
      </c>
      <c r="B4863">
        <v>221800835.48577967</v>
      </c>
    </row>
    <row r="4864" spans="1:2" x14ac:dyDescent="0.25">
      <c r="A4864">
        <f ca="1">31124.1254188442*(((RANDBETWEEN(3800,4995))))</f>
        <v>122442309.39773291</v>
      </c>
      <c r="B4864">
        <v>219677716.89314896</v>
      </c>
    </row>
    <row r="4865" spans="1:2" x14ac:dyDescent="0.25">
      <c r="A4865">
        <f ca="1">29679.1720588067*(((RANDBETWEEN(3800,4995))))</f>
        <v>146229280.73374069</v>
      </c>
      <c r="B4865">
        <v>212688337.13072383</v>
      </c>
    </row>
    <row r="4866" spans="1:2" x14ac:dyDescent="0.25">
      <c r="A4866">
        <f ca="1">32653.9230523385*(((RANDBETWEEN(3800,4995))))</f>
        <v>142860913.35398078</v>
      </c>
      <c r="B4866">
        <v>218278819.54404509</v>
      </c>
    </row>
    <row r="4867" spans="1:2" x14ac:dyDescent="0.25">
      <c r="A4867">
        <f ca="1">30814.202799931*(((RANDBETWEEN(3800,4995))))</f>
        <v>121716101.0597275</v>
      </c>
      <c r="B4867">
        <v>248939237.13439041</v>
      </c>
    </row>
    <row r="4868" spans="1:2" x14ac:dyDescent="0.25">
      <c r="A4868">
        <f ca="1">31516.4945757367*(((RANDBETWEEN(3800,4995))))</f>
        <v>135363344.20278898</v>
      </c>
      <c r="B4868">
        <v>231534826.06397378</v>
      </c>
    </row>
    <row r="4869" spans="1:2" x14ac:dyDescent="0.25">
      <c r="A4869">
        <f ca="1">35816.826326095*(((RANDBETWEEN(3800,4995))))</f>
        <v>143983641.83090204</v>
      </c>
      <c r="B4869">
        <v>256096797.54915023</v>
      </c>
    </row>
    <row r="4870" spans="1:2" x14ac:dyDescent="0.25">
      <c r="A4870">
        <f ca="1">30084.0340430581*(((RANDBETWEEN(3800,4995))))</f>
        <v>139680170.06191874</v>
      </c>
      <c r="B4870">
        <v>250294365.32037902</v>
      </c>
    </row>
    <row r="4871" spans="1:2" x14ac:dyDescent="0.25">
      <c r="A4871">
        <f ca="1">30592.4218488285*(((RANDBETWEEN(3800,4995))))</f>
        <v>139103742.14662305</v>
      </c>
      <c r="B4871">
        <v>253317629.20781255</v>
      </c>
    </row>
    <row r="4872" spans="1:2" x14ac:dyDescent="0.25">
      <c r="A4872">
        <f ca="1">32007.0220283081*(((RANDBETWEEN(3800,4995))))</f>
        <v>123131013.74290144</v>
      </c>
      <c r="B4872">
        <v>242344581.34174803</v>
      </c>
    </row>
    <row r="4873" spans="1:2" x14ac:dyDescent="0.25">
      <c r="A4873">
        <f ca="1">32865.9199880815*(((RANDBETWEEN(3800,4995))))</f>
        <v>152793662.02459079</v>
      </c>
      <c r="B4873">
        <v>253997845.10620776</v>
      </c>
    </row>
    <row r="4874" spans="1:2" x14ac:dyDescent="0.25">
      <c r="A4874">
        <f ca="1">36410.7122163135*(((RANDBETWEEN(3800,4995))))</f>
        <v>148264420.14482874</v>
      </c>
      <c r="B4874">
        <v>215542010.40461847</v>
      </c>
    </row>
    <row r="4875" spans="1:2" x14ac:dyDescent="0.25">
      <c r="A4875">
        <f ca="1">34486.5407804527*(((RANDBETWEEN(3800,4995))))</f>
        <v>159810629.97661778</v>
      </c>
      <c r="B4875">
        <v>209432272.87748808</v>
      </c>
    </row>
    <row r="4876" spans="1:2" x14ac:dyDescent="0.25">
      <c r="A4876">
        <f ca="1">34481.4477779744*(((RANDBETWEEN(3800,4995))))</f>
        <v>137029273.46967015</v>
      </c>
      <c r="B4876">
        <v>256721069.59921464</v>
      </c>
    </row>
    <row r="4877" spans="1:2" x14ac:dyDescent="0.25">
      <c r="A4877">
        <f ca="1">30584.1186204063*(((RANDBETWEEN(3800,4995))))</f>
        <v>121633039.75335604</v>
      </c>
      <c r="B4877">
        <v>216633367.18927592</v>
      </c>
    </row>
    <row r="4878" spans="1:2" x14ac:dyDescent="0.25">
      <c r="A4878">
        <f ca="1">36025.6069045754*(((RANDBETWEEN(3800,4995))))</f>
        <v>169248301.23769504</v>
      </c>
      <c r="B4878">
        <v>231297124.58522701</v>
      </c>
    </row>
    <row r="4879" spans="1:2" x14ac:dyDescent="0.25">
      <c r="A4879">
        <f ca="1">32112.9523831991*(((RANDBETWEEN(3800,4995))))</f>
        <v>147494790.29603332</v>
      </c>
      <c r="B4879">
        <v>253193152.46334004</v>
      </c>
    </row>
    <row r="4880" spans="1:2" x14ac:dyDescent="0.25">
      <c r="A4880">
        <f ca="1">35597.2269205156*(((RANDBETWEEN(3800,4995))))</f>
        <v>172646550.56450054</v>
      </c>
      <c r="B4880">
        <v>213886205.13423073</v>
      </c>
    </row>
    <row r="4881" spans="1:2" x14ac:dyDescent="0.25">
      <c r="A4881">
        <f ca="1">36610.1884311434*(((RANDBETWEEN(3800,4995))))</f>
        <v>140839394.89460874</v>
      </c>
      <c r="B4881">
        <v>223777469.43277299</v>
      </c>
    </row>
    <row r="4882" spans="1:2" x14ac:dyDescent="0.25">
      <c r="A4882">
        <f ca="1">36325.5460975545*(((RANDBETWEEN(3800,4995))))</f>
        <v>164518398.27582437</v>
      </c>
      <c r="B4882">
        <v>227186140.01833826</v>
      </c>
    </row>
    <row r="4883" spans="1:2" x14ac:dyDescent="0.25">
      <c r="A4883">
        <f ca="1">37223.0701506996*(((RANDBETWEEN(3800,4995))))</f>
        <v>177814606.10989201</v>
      </c>
      <c r="B4883">
        <v>267475313.46578133</v>
      </c>
    </row>
    <row r="4884" spans="1:2" x14ac:dyDescent="0.25">
      <c r="A4884">
        <f ca="1">31107.5310936044*(((RANDBETWEEN(3800,4995))))</f>
        <v>134508964.4487454</v>
      </c>
      <c r="B4884">
        <v>219166331.67487001</v>
      </c>
    </row>
    <row r="4885" spans="1:2" x14ac:dyDescent="0.25">
      <c r="A4885">
        <f ca="1">33616.5498879751*(((RANDBETWEEN(3800,4995))))</f>
        <v>131037311.46332709</v>
      </c>
      <c r="B4885">
        <v>229773221.19095004</v>
      </c>
    </row>
    <row r="4886" spans="1:2" x14ac:dyDescent="0.25">
      <c r="A4886">
        <f ca="1">31010.4560757422*(((RANDBETWEEN(3800,4995))))</f>
        <v>146462384.04573059</v>
      </c>
      <c r="B4886">
        <v>203792153.35126033</v>
      </c>
    </row>
    <row r="4887" spans="1:2" x14ac:dyDescent="0.25">
      <c r="A4887">
        <f ca="1">33450.8932929335*(((RANDBETWEEN(3800,4995))))</f>
        <v>146581814.40963471</v>
      </c>
      <c r="B4887">
        <v>224757549.85676175</v>
      </c>
    </row>
    <row r="4888" spans="1:2" x14ac:dyDescent="0.25">
      <c r="A4888">
        <f ca="1">39996.5635735465*(((RANDBETWEEN(3800,4995))))</f>
        <v>161106158.07424518</v>
      </c>
      <c r="B4888">
        <v>233502722.80927622</v>
      </c>
    </row>
    <row r="4889" spans="1:2" x14ac:dyDescent="0.25">
      <c r="A4889">
        <f ca="1">36708.662168802*(((RANDBETWEEN(3800,4995))))</f>
        <v>142686569.85013351</v>
      </c>
      <c r="B4889">
        <v>252244725.22480786</v>
      </c>
    </row>
    <row r="4890" spans="1:2" x14ac:dyDescent="0.25">
      <c r="A4890">
        <f ca="1">33494.0613481933*(((RANDBETWEEN(3800,4995))))</f>
        <v>156517748.68010712</v>
      </c>
      <c r="B4890">
        <v>263040625.84737408</v>
      </c>
    </row>
    <row r="4891" spans="1:2" x14ac:dyDescent="0.25">
      <c r="A4891">
        <f ca="1">29149.5930723263*(((RANDBETWEEN(3800,4995))))</f>
        <v>118085001.53599401</v>
      </c>
      <c r="B4891">
        <v>226687309.58531028</v>
      </c>
    </row>
    <row r="4892" spans="1:2" x14ac:dyDescent="0.25">
      <c r="A4892">
        <f ca="1">38708.987627817*(((RANDBETWEEN(3800,4995))))</f>
        <v>170435672.52527833</v>
      </c>
      <c r="B4892">
        <v>240986620.49663222</v>
      </c>
    </row>
    <row r="4893" spans="1:2" x14ac:dyDescent="0.25">
      <c r="A4893">
        <f ca="1">31009.0263210588*(((RANDBETWEEN(3800,4995))))</f>
        <v>133183768.04894774</v>
      </c>
      <c r="B4893">
        <v>219654798.74034137</v>
      </c>
    </row>
    <row r="4894" spans="1:2" x14ac:dyDescent="0.25">
      <c r="A4894">
        <f ca="1">31267.4187193483*(((RANDBETWEEN(3800,4995))))</f>
        <v>154617385.56717744</v>
      </c>
      <c r="B4894">
        <v>248796790.45971146</v>
      </c>
    </row>
    <row r="4895" spans="1:2" x14ac:dyDescent="0.25">
      <c r="A4895">
        <f ca="1">29445.0018318906*(((RANDBETWEEN(3800,4995))))</f>
        <v>122873992.64447953</v>
      </c>
      <c r="B4895">
        <v>252624176.55235475</v>
      </c>
    </row>
    <row r="4896" spans="1:2" x14ac:dyDescent="0.25">
      <c r="A4896">
        <f ca="1">39422.8889862178*(((RANDBETWEEN(3800,4995))))</f>
        <v>179413567.77627707</v>
      </c>
      <c r="B4896">
        <v>267674231.42876548</v>
      </c>
    </row>
    <row r="4897" spans="1:2" x14ac:dyDescent="0.25">
      <c r="A4897">
        <f ca="1">36426.4730868192*(((RANDBETWEEN(3800,4995))))</f>
        <v>172479350.06608874</v>
      </c>
      <c r="B4897">
        <v>243706621.69198787</v>
      </c>
    </row>
    <row r="4898" spans="1:2" x14ac:dyDescent="0.25">
      <c r="A4898">
        <f ca="1">31825.8604995347*(((RANDBETWEEN(3800,4995))))</f>
        <v>121192876.78222832</v>
      </c>
      <c r="B4898">
        <v>247770079.66026488</v>
      </c>
    </row>
    <row r="4899" spans="1:2" x14ac:dyDescent="0.25">
      <c r="A4899">
        <f ca="1">31677.7585321526*(((RANDBETWEEN(3800,4995))))</f>
        <v>151989885.4372682</v>
      </c>
      <c r="B4899">
        <v>260235086.56871659</v>
      </c>
    </row>
    <row r="4900" spans="1:2" x14ac:dyDescent="0.25">
      <c r="A4900">
        <f ca="1">30846.514556794*(((RANDBETWEEN(3800,4995))))</f>
        <v>137266989.7777333</v>
      </c>
      <c r="B4900">
        <v>227821717.61151123</v>
      </c>
    </row>
    <row r="4901" spans="1:2" x14ac:dyDescent="0.25">
      <c r="A4901">
        <f ca="1">31578.5389806185*(((RANDBETWEEN(3800,4995))))</f>
        <v>125366799.75305542</v>
      </c>
      <c r="B4901">
        <v>209929239.8137973</v>
      </c>
    </row>
    <row r="4902" spans="1:2" x14ac:dyDescent="0.25">
      <c r="A4902">
        <f ca="1">30607.3273827412*(((RANDBETWEEN(3800,4995))))</f>
        <v>117838210.42355379</v>
      </c>
      <c r="B4902">
        <v>235714324.1673649</v>
      </c>
    </row>
    <row r="4903" spans="1:2" x14ac:dyDescent="0.25">
      <c r="A4903">
        <f ca="1">32631.9182914297*(((RANDBETWEEN(3800,4995))))</f>
        <v>151673156.21856526</v>
      </c>
      <c r="B4903">
        <v>248772894.31472385</v>
      </c>
    </row>
    <row r="4904" spans="1:2" x14ac:dyDescent="0.25">
      <c r="A4904">
        <f ca="1">31818.6294242726*(((RANDBETWEEN(3800,4995))))</f>
        <v>149102097.48214152</v>
      </c>
      <c r="B4904">
        <v>235436640.13145286</v>
      </c>
    </row>
    <row r="4905" spans="1:2" x14ac:dyDescent="0.25">
      <c r="A4905">
        <f ca="1">28638.5706167726*(((RANDBETWEEN(3800,4995))))</f>
        <v>125436939.30146378</v>
      </c>
      <c r="B4905">
        <v>214203547.90448815</v>
      </c>
    </row>
    <row r="4906" spans="1:2" x14ac:dyDescent="0.25">
      <c r="A4906">
        <f ca="1">31542.2496643028*(((RANDBETWEEN(3800,4995))))</f>
        <v>149100214.16315943</v>
      </c>
      <c r="B4906">
        <v>252017619.02573821</v>
      </c>
    </row>
    <row r="4907" spans="1:2" x14ac:dyDescent="0.25">
      <c r="A4907">
        <f ca="1">38442.0115915997*(((RANDBETWEEN(3800,4995))))</f>
        <v>172489306.01150778</v>
      </c>
      <c r="B4907">
        <v>264119139.25195915</v>
      </c>
    </row>
    <row r="4908" spans="1:2" x14ac:dyDescent="0.25">
      <c r="A4908">
        <f ca="1">30174.1944510144*(((RANDBETWEEN(3800,4995))))</f>
        <v>124136635.97147305</v>
      </c>
      <c r="B4908">
        <v>220232779.61970925</v>
      </c>
    </row>
    <row r="4909" spans="1:2" x14ac:dyDescent="0.25">
      <c r="A4909">
        <f ca="1">31468.1580928824*(((RANDBETWEEN(3800,4995))))</f>
        <v>156585554.67018273</v>
      </c>
      <c r="B4909">
        <v>204151659.84717095</v>
      </c>
    </row>
    <row r="4910" spans="1:2" x14ac:dyDescent="0.25">
      <c r="A4910">
        <f ca="1">30886.9957701973*(((RANDBETWEEN(3800,4995))))</f>
        <v>134234883.61727774</v>
      </c>
      <c r="B4910">
        <v>211978704.93205661</v>
      </c>
    </row>
    <row r="4911" spans="1:2" x14ac:dyDescent="0.25">
      <c r="A4911">
        <f ca="1">28457.3231574244*(((RANDBETWEEN(3800,4995))))</f>
        <v>139383968.82506478</v>
      </c>
      <c r="B4911">
        <v>228362494.81778282</v>
      </c>
    </row>
    <row r="4912" spans="1:2" x14ac:dyDescent="0.25">
      <c r="A4912">
        <f ca="1">37675.0114187093*(((RANDBETWEEN(3800,4995))))</f>
        <v>147233944.62431604</v>
      </c>
      <c r="B4912">
        <v>263105749.16466781</v>
      </c>
    </row>
    <row r="4913" spans="1:2" x14ac:dyDescent="0.25">
      <c r="A4913">
        <f ca="1">28659.5371836905*(((RANDBETWEEN(3800,4995))))</f>
        <v>113377129.09867953</v>
      </c>
      <c r="B4913">
        <v>212312861.48635671</v>
      </c>
    </row>
    <row r="4914" spans="1:2" x14ac:dyDescent="0.25">
      <c r="A4914">
        <f ca="1">28583.3568324255*(((RANDBETWEEN(3800,4995))))</f>
        <v>108845422.81787622</v>
      </c>
      <c r="B4914">
        <v>209990020.49563813</v>
      </c>
    </row>
    <row r="4915" spans="1:2" x14ac:dyDescent="0.25">
      <c r="A4915">
        <f ca="1">38759.5900361968*(((RANDBETWEEN(3800,4995))))</f>
        <v>173720482.54223385</v>
      </c>
      <c r="B4915">
        <v>227149389.78545564</v>
      </c>
    </row>
    <row r="4916" spans="1:2" x14ac:dyDescent="0.25">
      <c r="A4916">
        <f ca="1">31017.5865615504*(((RANDBETWEEN(3800,4995))))</f>
        <v>123356941.75528587</v>
      </c>
      <c r="B4916">
        <v>253743084.22023946</v>
      </c>
    </row>
    <row r="4917" spans="1:2" x14ac:dyDescent="0.25">
      <c r="A4917">
        <f ca="1">40444.305269138*(((RANDBETWEEN(3800,4995))))</f>
        <v>193202446.27067229</v>
      </c>
      <c r="B4917">
        <v>263968485.22910681</v>
      </c>
    </row>
    <row r="4918" spans="1:2" x14ac:dyDescent="0.25">
      <c r="A4918">
        <f ca="1">36104.0395980631*(((RANDBETWEEN(3800,4995))))</f>
        <v>167342223.53702265</v>
      </c>
      <c r="B4918">
        <v>225834037.49031109</v>
      </c>
    </row>
    <row r="4919" spans="1:2" x14ac:dyDescent="0.25">
      <c r="A4919">
        <f ca="1">37516.7034267505*(((RANDBETWEEN(3800,4995))))</f>
        <v>187358416.91319191</v>
      </c>
      <c r="B4919">
        <v>240320030.46950534</v>
      </c>
    </row>
    <row r="4920" spans="1:2" x14ac:dyDescent="0.25">
      <c r="A4920">
        <f ca="1">28700.7808951567*(((RANDBETWEEN(3800,4995))))</f>
        <v>120973791.47308545</v>
      </c>
      <c r="B4920">
        <v>258886696.03464252</v>
      </c>
    </row>
    <row r="4921" spans="1:2" x14ac:dyDescent="0.25">
      <c r="A4921">
        <f ca="1">36403.9960776591*(((RANDBETWEEN(3800,4995))))</f>
        <v>142448836.65188</v>
      </c>
      <c r="B4921">
        <v>262215912.02571613</v>
      </c>
    </row>
    <row r="4922" spans="1:2" x14ac:dyDescent="0.25">
      <c r="A4922">
        <f ca="1">31746.1002916082*(((RANDBETWEEN(3800,4995))))</f>
        <v>157619387.9478347</v>
      </c>
      <c r="B4922">
        <v>225088535.99778441</v>
      </c>
    </row>
    <row r="4923" spans="1:2" x14ac:dyDescent="0.25">
      <c r="A4923">
        <f ca="1">31692.3157801411*(((RANDBETWEEN(3800,4995))))</f>
        <v>155197270.37535083</v>
      </c>
      <c r="B4923">
        <v>266274552.91589203</v>
      </c>
    </row>
    <row r="4924" spans="1:2" x14ac:dyDescent="0.25">
      <c r="A4924">
        <f ca="1">29879.2399265868*(((RANDBETWEEN(3800,4995))))</f>
        <v>125283653.01217848</v>
      </c>
      <c r="B4924">
        <v>227959294.4457939</v>
      </c>
    </row>
    <row r="4925" spans="1:2" x14ac:dyDescent="0.25">
      <c r="A4925">
        <f ca="1">32832.4570440256*(((RANDBETWEEN(3800,4995))))</f>
        <v>142197371.45767471</v>
      </c>
      <c r="B4925">
        <v>259631322.86254403</v>
      </c>
    </row>
    <row r="4926" spans="1:2" x14ac:dyDescent="0.25">
      <c r="A4926">
        <f ca="1">32540.2203077759*(((RANDBETWEEN(3800,4995))))</f>
        <v>151539805.97331241</v>
      </c>
      <c r="B4926">
        <v>245993699.66825396</v>
      </c>
    </row>
    <row r="4927" spans="1:2" x14ac:dyDescent="0.25">
      <c r="A4927">
        <f ca="1">38760.2410646767*(((RANDBETWEEN(3800,4995))))</f>
        <v>193491123.3948665</v>
      </c>
      <c r="B4927">
        <v>241453152.00094822</v>
      </c>
    </row>
    <row r="4928" spans="1:2" x14ac:dyDescent="0.25">
      <c r="A4928">
        <f ca="1">34837.7432315314*(((RANDBETWEEN(3800,4995))))</f>
        <v>134822066.30602643</v>
      </c>
      <c r="B4928">
        <v>211545868.95677683</v>
      </c>
    </row>
    <row r="4929" spans="1:2" x14ac:dyDescent="0.25">
      <c r="A4929">
        <f ca="1">31245.8416898266*(((RANDBETWEEN(3800,4995))))</f>
        <v>144262051.0819295</v>
      </c>
      <c r="B4929">
        <v>225011259.67135954</v>
      </c>
    </row>
    <row r="4930" spans="1:2" x14ac:dyDescent="0.25">
      <c r="A4930">
        <f ca="1">33233.3289833712*(((RANDBETWEEN(3800,4995))))</f>
        <v>147988013.96295202</v>
      </c>
      <c r="B4930">
        <v>212419777.09374207</v>
      </c>
    </row>
    <row r="4931" spans="1:2" x14ac:dyDescent="0.25">
      <c r="A4931">
        <f ca="1">40252.5283796514*(((RANDBETWEEN(3800,4995))))</f>
        <v>160688093.29156831</v>
      </c>
      <c r="B4931">
        <v>211917513.12218049</v>
      </c>
    </row>
    <row r="4932" spans="1:2" x14ac:dyDescent="0.25">
      <c r="A4932">
        <f ca="1">31813.6798904475*(((RANDBETWEEN(3800,4995))))</f>
        <v>128813589.87642206</v>
      </c>
      <c r="B4932">
        <v>243926813.31956261</v>
      </c>
    </row>
    <row r="4933" spans="1:2" x14ac:dyDescent="0.25">
      <c r="A4933">
        <f ca="1">30503.9770533302*(((RANDBETWEEN(3800,4995))))</f>
        <v>117318295.74710786</v>
      </c>
      <c r="B4933">
        <v>219446822.41640437</v>
      </c>
    </row>
    <row r="4934" spans="1:2" x14ac:dyDescent="0.25">
      <c r="A4934">
        <f ca="1">32328.048375236*(((RANDBETWEEN(3800,4995))))</f>
        <v>123687113.08365278</v>
      </c>
      <c r="B4934">
        <v>223363054.03858674</v>
      </c>
    </row>
    <row r="4935" spans="1:2" x14ac:dyDescent="0.25">
      <c r="A4935">
        <f ca="1">28820.724360493*(((RANDBETWEEN(3800,4995))))</f>
        <v>112227900.65975963</v>
      </c>
      <c r="B4935">
        <v>234724995.49402243</v>
      </c>
    </row>
    <row r="4936" spans="1:2" x14ac:dyDescent="0.25">
      <c r="A4936">
        <f ca="1">32507.7926036624*(((RANDBETWEEN(3800,4995))))</f>
        <v>134484738.00135121</v>
      </c>
      <c r="B4936">
        <v>225814488.43848544</v>
      </c>
    </row>
    <row r="4937" spans="1:2" x14ac:dyDescent="0.25">
      <c r="A4937">
        <f ca="1">30101.7455419578*(((RANDBETWEEN(3800,4995))))</f>
        <v>115349888.91678225</v>
      </c>
      <c r="B4937">
        <v>218377629.30021486</v>
      </c>
    </row>
    <row r="4938" spans="1:2" x14ac:dyDescent="0.25">
      <c r="A4938">
        <f ca="1">33321.3120008858*(((RANDBETWEEN(3800,4995))))</f>
        <v>129220047.93943511</v>
      </c>
      <c r="B4938">
        <v>252119942.06686482</v>
      </c>
    </row>
    <row r="4939" spans="1:2" x14ac:dyDescent="0.25">
      <c r="A4939">
        <f ca="1">30126.7821281865*(((RANDBETWEEN(3800,4995))))</f>
        <v>143644497.18719339</v>
      </c>
      <c r="B4939">
        <v>222696102.05560499</v>
      </c>
    </row>
    <row r="4940" spans="1:2" x14ac:dyDescent="0.25">
      <c r="A4940">
        <f ca="1">42814.0591229221*(((RANDBETWEEN(3800,4995))))</f>
        <v>166161363.45606083</v>
      </c>
      <c r="B4940">
        <v>255144658.60223359</v>
      </c>
    </row>
    <row r="4941" spans="1:2" x14ac:dyDescent="0.25">
      <c r="A4941">
        <f ca="1">41230.7028959783*(((RANDBETWEEN(3800,4995))))</f>
        <v>182940628.74945569</v>
      </c>
      <c r="B4941">
        <v>229508139.47815791</v>
      </c>
    </row>
    <row r="4942" spans="1:2" x14ac:dyDescent="0.25">
      <c r="A4942">
        <f ca="1">29116.1660620558*(((RANDBETWEEN(3800,4995))))</f>
        <v>138010627.13414466</v>
      </c>
      <c r="B4942">
        <v>221723932.42619774</v>
      </c>
    </row>
    <row r="4943" spans="1:2" x14ac:dyDescent="0.25">
      <c r="A4943">
        <f ca="1">29319.7263594687*(((RANDBETWEEN(3800,4995))))</f>
        <v>129212034.06617872</v>
      </c>
      <c r="B4943">
        <v>240384123.04119521</v>
      </c>
    </row>
    <row r="4944" spans="1:2" x14ac:dyDescent="0.25">
      <c r="A4944">
        <f ca="1">28563.5293686529*(((RANDBETWEEN(3800,4995))))</f>
        <v>128821517.45262472</v>
      </c>
      <c r="B4944">
        <v>226178326.89804658</v>
      </c>
    </row>
    <row r="4945" spans="1:2" x14ac:dyDescent="0.25">
      <c r="A4945">
        <f ca="1">37515.2300260231*(((RANDBETWEEN(3800,4995))))</f>
        <v>166042408.09517846</v>
      </c>
      <c r="B4945">
        <v>225566083.40725669</v>
      </c>
    </row>
    <row r="4946" spans="1:2" x14ac:dyDescent="0.25">
      <c r="A4946">
        <f ca="1">32519.7212304275*(((RANDBETWEEN(3800,4995))))</f>
        <v>143932286.16587216</v>
      </c>
      <c r="B4946">
        <v>232506985.85826474</v>
      </c>
    </row>
    <row r="4947" spans="1:2" x14ac:dyDescent="0.25">
      <c r="A4947">
        <f ca="1">35408.9335314575*(((RANDBETWEEN(3800,4995))))</f>
        <v>164509905.18715152</v>
      </c>
      <c r="B4947">
        <v>237375537.36915809</v>
      </c>
    </row>
    <row r="4948" spans="1:2" x14ac:dyDescent="0.25">
      <c r="A4948">
        <f ca="1">38731.0701597856*(((RANDBETWEEN(3800,4995))))</f>
        <v>147371721.95798418</v>
      </c>
      <c r="B4948">
        <v>258711089.7544255</v>
      </c>
    </row>
    <row r="4949" spans="1:2" x14ac:dyDescent="0.25">
      <c r="A4949">
        <f ca="1">33072.600933949*(((RANDBETWEEN(3800,4995))))</f>
        <v>130504483.28536257</v>
      </c>
      <c r="B4949">
        <v>252458226.54586563</v>
      </c>
    </row>
    <row r="4950" spans="1:2" x14ac:dyDescent="0.25">
      <c r="A4950">
        <f ca="1">38308.3999540033*(((RANDBETWEEN(3800,4995))))</f>
        <v>166564923.00000647</v>
      </c>
      <c r="B4950">
        <v>237074505.01856759</v>
      </c>
    </row>
    <row r="4951" spans="1:2" x14ac:dyDescent="0.25">
      <c r="A4951">
        <f ca="1">30541.7905081194*(((RANDBETWEEN(3800,4995))))</f>
        <v>150876445.11010998</v>
      </c>
      <c r="B4951">
        <v>229063638.96605119</v>
      </c>
    </row>
    <row r="4952" spans="1:2" x14ac:dyDescent="0.25">
      <c r="A4952">
        <f ca="1">34219.9325706109*(((RANDBETWEEN(3800,4995))))</f>
        <v>144613435.04340187</v>
      </c>
      <c r="B4952">
        <v>254004951.37237251</v>
      </c>
    </row>
    <row r="4953" spans="1:2" x14ac:dyDescent="0.25">
      <c r="A4953">
        <f ca="1">37471.6728398862*(((RANDBETWEEN(3800,4995))))</f>
        <v>163039248.5263449</v>
      </c>
      <c r="B4953">
        <v>233051502.15396118</v>
      </c>
    </row>
    <row r="4954" spans="1:2" x14ac:dyDescent="0.25">
      <c r="A4954">
        <f ca="1">31206.414628818*(((RANDBETWEEN(3800,4995))))</f>
        <v>126885281.88077389</v>
      </c>
      <c r="B4954">
        <v>223309480.20722443</v>
      </c>
    </row>
    <row r="4955" spans="1:2" x14ac:dyDescent="0.25">
      <c r="A4955">
        <f ca="1">34672.0952579877*(((RANDBETWEEN(3800,4995))))</f>
        <v>167362203.81030682</v>
      </c>
      <c r="B4955">
        <v>236312374.19010654</v>
      </c>
    </row>
    <row r="4956" spans="1:2" x14ac:dyDescent="0.25">
      <c r="A4956">
        <f ca="1">34123.6103348559*(((RANDBETWEEN(3800,4995))))</f>
        <v>130215697.03781039</v>
      </c>
      <c r="B4956">
        <v>212810182.5836584</v>
      </c>
    </row>
    <row r="4957" spans="1:2" x14ac:dyDescent="0.25">
      <c r="A4957">
        <f ca="1">30290.9778708348*(((RANDBETWEEN(3800,4995))))</f>
        <v>119134415.96599334</v>
      </c>
      <c r="B4957">
        <v>221168416.89326969</v>
      </c>
    </row>
    <row r="4958" spans="1:2" x14ac:dyDescent="0.25">
      <c r="A4958">
        <f ca="1">30805.162767298*(((RANDBETWEEN(3800,4995))))</f>
        <v>149004572.30542058</v>
      </c>
      <c r="B4958">
        <v>264183876.99189776</v>
      </c>
    </row>
    <row r="4959" spans="1:2" x14ac:dyDescent="0.25">
      <c r="A4959">
        <f ca="1">36478.4170118213*(((RANDBETWEEN(3800,4995))))</f>
        <v>157076063.65290263</v>
      </c>
      <c r="B4959">
        <v>219589027.12661746</v>
      </c>
    </row>
    <row r="4960" spans="1:2" x14ac:dyDescent="0.25">
      <c r="A4960">
        <f ca="1">36268.1274824093*(((RANDBETWEEN(3800,4995))))</f>
        <v>178112774.06611213</v>
      </c>
      <c r="B4960">
        <v>225315089.75577396</v>
      </c>
    </row>
    <row r="4961" spans="1:2" x14ac:dyDescent="0.25">
      <c r="A4961">
        <f ca="1">32770.2102111442*(((RANDBETWEEN(3800,4995))))</f>
        <v>152938571.05540991</v>
      </c>
      <c r="B4961">
        <v>248283059.6290127</v>
      </c>
    </row>
    <row r="4962" spans="1:2" x14ac:dyDescent="0.25">
      <c r="A4962">
        <f ca="1">28657.9226760114*(((RANDBETWEEN(3800,4995))))</f>
        <v>122369329.82656887</v>
      </c>
      <c r="B4962">
        <v>217353364.97057745</v>
      </c>
    </row>
    <row r="4963" spans="1:2" x14ac:dyDescent="0.25">
      <c r="A4963">
        <f ca="1">32069.6888370631*(((RANDBETWEEN(3800,4995))))</f>
        <v>143415648.47934613</v>
      </c>
      <c r="B4963">
        <v>243193058.20283443</v>
      </c>
    </row>
    <row r="4964" spans="1:2" x14ac:dyDescent="0.25">
      <c r="A4964">
        <f ca="1">32609.8852439404*(((RANDBETWEEN(3800,4995))))</f>
        <v>136146270.89345115</v>
      </c>
      <c r="B4964">
        <v>221789788.90445751</v>
      </c>
    </row>
    <row r="4965" spans="1:2" x14ac:dyDescent="0.25">
      <c r="A4965">
        <f ca="1">40099.2947563387*(((RANDBETWEEN(3800,4995))))</f>
        <v>199012799.87570903</v>
      </c>
      <c r="B4965">
        <v>260571247.56137371</v>
      </c>
    </row>
    <row r="4966" spans="1:2" x14ac:dyDescent="0.25">
      <c r="A4966">
        <f ca="1">29248.225457385*(((RANDBETWEEN(3800,4995))))</f>
        <v>127288277.19053932</v>
      </c>
      <c r="B4966">
        <v>215267242.78080162</v>
      </c>
    </row>
    <row r="4967" spans="1:2" x14ac:dyDescent="0.25">
      <c r="A4967">
        <f ca="1">31240.0503193187*(((RANDBETWEEN(3800,4995))))</f>
        <v>131520611.84433174</v>
      </c>
      <c r="B4967">
        <v>215753674.89339703</v>
      </c>
    </row>
    <row r="4968" spans="1:2" x14ac:dyDescent="0.25">
      <c r="A4968">
        <f ca="1">41531.6879283892*(((RANDBETWEEN(3800,4995))))</f>
        <v>188055482.93974629</v>
      </c>
      <c r="B4968">
        <v>220043215.66388851</v>
      </c>
    </row>
    <row r="4969" spans="1:2" x14ac:dyDescent="0.25">
      <c r="A4969">
        <f ca="1">30299.2000572115*(((RANDBETWEEN(3800,4995))))</f>
        <v>131074339.44749679</v>
      </c>
      <c r="B4969">
        <v>231183377.64623207</v>
      </c>
    </row>
    <row r="4970" spans="1:2" x14ac:dyDescent="0.25">
      <c r="A4970">
        <f ca="1">34679.1024122554*(((RANDBETWEEN(3800,4995))))</f>
        <v>172979362.83233017</v>
      </c>
      <c r="B4970">
        <v>207602917.48241293</v>
      </c>
    </row>
    <row r="4971" spans="1:2" x14ac:dyDescent="0.25">
      <c r="A4971">
        <f ca="1">31168.8052794319*(((RANDBETWEEN(3800,4995))))</f>
        <v>153880391.66455534</v>
      </c>
      <c r="B4971">
        <v>261073356.88362589</v>
      </c>
    </row>
    <row r="4972" spans="1:2" x14ac:dyDescent="0.25">
      <c r="A4972">
        <f ca="1">33512.2428613144*(((RANDBETWEEN(3800,4995))))</f>
        <v>139042295.63159344</v>
      </c>
      <c r="B4972">
        <v>263856932.49341077</v>
      </c>
    </row>
    <row r="4973" spans="1:2" x14ac:dyDescent="0.25">
      <c r="A4973">
        <f ca="1">32885.0114937821*(((RANDBETWEEN(3800,4995))))</f>
        <v>152619338.34264281</v>
      </c>
      <c r="B4973">
        <v>265976091.40325868</v>
      </c>
    </row>
    <row r="4974" spans="1:2" x14ac:dyDescent="0.25">
      <c r="A4974">
        <f ca="1">40184.7513777416*(((RANDBETWEEN(3800,4995))))</f>
        <v>156519606.61630341</v>
      </c>
      <c r="B4974">
        <v>260796836.17423239</v>
      </c>
    </row>
    <row r="4975" spans="1:2" x14ac:dyDescent="0.25">
      <c r="A4975">
        <f ca="1">33310.3473369783*(((RANDBETWEEN(3800,4995))))</f>
        <v>151995114.8986322</v>
      </c>
      <c r="B4975">
        <v>247456352.15684447</v>
      </c>
    </row>
    <row r="4976" spans="1:2" x14ac:dyDescent="0.25">
      <c r="A4976">
        <f ca="1">28865.7617999446*(((RANDBETWEEN(3800,4995))))</f>
        <v>122044440.89016566</v>
      </c>
      <c r="B4976">
        <v>236074889.14811322</v>
      </c>
    </row>
    <row r="4977" spans="1:2" x14ac:dyDescent="0.25">
      <c r="A4977">
        <f ca="1">39709.9200308317*(((RANDBETWEEN(3800,4995))))</f>
        <v>171586564.45322365</v>
      </c>
      <c r="B4977">
        <v>232945741.73774523</v>
      </c>
    </row>
    <row r="4978" spans="1:2" x14ac:dyDescent="0.25">
      <c r="A4978">
        <f ca="1">40080.0697328485*(((RANDBETWEEN(3800,4995))))</f>
        <v>166893410.3675811</v>
      </c>
      <c r="B4978">
        <v>258401939.33482853</v>
      </c>
    </row>
    <row r="4979" spans="1:2" x14ac:dyDescent="0.25">
      <c r="A4979">
        <f ca="1">31114.1798091489*(((RANDBETWEEN(3800,4995))))</f>
        <v>153797390.79662308</v>
      </c>
      <c r="B4979">
        <v>207584516.48047188</v>
      </c>
    </row>
    <row r="4980" spans="1:2" x14ac:dyDescent="0.25">
      <c r="A4980">
        <f ca="1">36103.6859025655*(((RANDBETWEEN(3800,4995))))</f>
        <v>160047639.6060729</v>
      </c>
      <c r="B4980">
        <v>232527333.15767866</v>
      </c>
    </row>
    <row r="4981" spans="1:2" x14ac:dyDescent="0.25">
      <c r="A4981">
        <f ca="1">35412.9586482951*(((RANDBETWEEN(3800,4995))))</f>
        <v>148344883.7777082</v>
      </c>
      <c r="B4981">
        <v>259150643.02616277</v>
      </c>
    </row>
    <row r="4982" spans="1:2" x14ac:dyDescent="0.25">
      <c r="A4982">
        <f ca="1">33911.7291998262*(((RANDBETWEEN(3800,4995))))</f>
        <v>147617757.2068435</v>
      </c>
      <c r="B4982">
        <v>216184845.80130216</v>
      </c>
    </row>
    <row r="4983" spans="1:2" x14ac:dyDescent="0.25">
      <c r="A4983">
        <f ca="1">40952.0783749492*(((RANDBETWEEN(3800,4995))))</f>
        <v>177322499.36353013</v>
      </c>
      <c r="B4983">
        <v>216177988.01658297</v>
      </c>
    </row>
    <row r="4984" spans="1:2" x14ac:dyDescent="0.25">
      <c r="A4984">
        <f ca="1">32464.3222028135*(((RANDBETWEEN(3800,4995))))</f>
        <v>148297023.82245192</v>
      </c>
      <c r="B4984">
        <v>232347829.59000033</v>
      </c>
    </row>
    <row r="4985" spans="1:2" x14ac:dyDescent="0.25">
      <c r="A4985">
        <f ca="1">39344.2109832388*(((RANDBETWEEN(3800,4995))))</f>
        <v>195304663.32079715</v>
      </c>
      <c r="B4985">
        <v>214941832.86251727</v>
      </c>
    </row>
    <row r="4986" spans="1:2" x14ac:dyDescent="0.25">
      <c r="A4986">
        <f ca="1">31597.8602794507*(((RANDBETWEEN(3800,4995))))</f>
        <v>137608681.51700786</v>
      </c>
      <c r="B4986">
        <v>213797528.86095494</v>
      </c>
    </row>
    <row r="4987" spans="1:2" x14ac:dyDescent="0.25">
      <c r="A4987">
        <f ca="1">32472.2782131581*(((RANDBETWEEN(3800,4995))))</f>
        <v>130863281.19902731</v>
      </c>
      <c r="B4987">
        <v>204196284.85276222</v>
      </c>
    </row>
    <row r="4988" spans="1:2" x14ac:dyDescent="0.25">
      <c r="A4988">
        <f ca="1">31183.2332581526*(((RANDBETWEEN(3800,4995))))</f>
        <v>127071675.52697203</v>
      </c>
      <c r="B4988">
        <v>234594075.29469889</v>
      </c>
    </row>
    <row r="4989" spans="1:2" x14ac:dyDescent="0.25">
      <c r="A4989">
        <f ca="1">30400.5652611941*(((RANDBETWEEN(3800,4995))))</f>
        <v>149449178.82403028</v>
      </c>
      <c r="B4989">
        <v>214685443.22826308</v>
      </c>
    </row>
    <row r="4990" spans="1:2" x14ac:dyDescent="0.25">
      <c r="A4990">
        <f ca="1">29917.5670724062*(((RANDBETWEEN(3800,4995))))</f>
        <v>117127275.08847012</v>
      </c>
      <c r="B4990">
        <v>209397111.35678899</v>
      </c>
    </row>
    <row r="4991" spans="1:2" x14ac:dyDescent="0.25">
      <c r="A4991">
        <f ca="1">30425.0880782726*(((RANDBETWEEN(3800,4995))))</f>
        <v>148809105.79083118</v>
      </c>
      <c r="B4991">
        <v>214410957.64893681</v>
      </c>
    </row>
    <row r="4992" spans="1:2" x14ac:dyDescent="0.25">
      <c r="A4992">
        <f ca="1">29842.9017368917*(((RANDBETWEEN(3800,4995))))</f>
        <v>143842786.37181795</v>
      </c>
      <c r="B4992">
        <v>216585503.78684938</v>
      </c>
    </row>
    <row r="4993" spans="1:2" x14ac:dyDescent="0.25">
      <c r="A4993">
        <f ca="1">35283.4982836637*(((RANDBETWEEN(3800,4995))))</f>
        <v>152354145.58885992</v>
      </c>
      <c r="B4993">
        <v>226368520.49125254</v>
      </c>
    </row>
    <row r="4994" spans="1:2" x14ac:dyDescent="0.25">
      <c r="A4994">
        <f ca="1">31672.3385586702*(((RANDBETWEEN(3800,4995))))</f>
        <v>123395431.02457921</v>
      </c>
      <c r="B4994">
        <v>254386228.33320016</v>
      </c>
    </row>
    <row r="4995" spans="1:2" x14ac:dyDescent="0.25">
      <c r="A4995">
        <f ca="1">40033.9879892964*(((RANDBETWEEN(3800,4995))))</f>
        <v>157493708.749892</v>
      </c>
      <c r="B4995">
        <v>203752788.50404114</v>
      </c>
    </row>
    <row r="4996" spans="1:2" x14ac:dyDescent="0.25">
      <c r="A4996">
        <f ca="1">31726.5364022999*(((RANDBETWEEN(3800,4995))))</f>
        <v>125351545.32548685</v>
      </c>
      <c r="B4996">
        <v>250205232.03238946</v>
      </c>
    </row>
    <row r="4997" spans="1:2" x14ac:dyDescent="0.25">
      <c r="A4997">
        <f ca="1">39708.6205041812*(((RANDBETWEEN(3800,4995))))</f>
        <v>187702649.12326452</v>
      </c>
      <c r="B4997">
        <v>227500481.30396831</v>
      </c>
    </row>
    <row r="4998" spans="1:2" x14ac:dyDescent="0.25">
      <c r="A4998">
        <f ca="1">37766.1157041789*(((RANDBETWEEN(3800,4995))))</f>
        <v>159524072.73445162</v>
      </c>
      <c r="B4998">
        <v>240680216.35821864</v>
      </c>
    </row>
    <row r="4999" spans="1:2" x14ac:dyDescent="0.25">
      <c r="A4999">
        <f ca="1">38624.2310651142*(((RANDBETWEEN(3800,4995))))</f>
        <v>151715979.62376848</v>
      </c>
      <c r="B4999">
        <v>255533642.42470673</v>
      </c>
    </row>
    <row r="5000" spans="1:2" x14ac:dyDescent="0.25">
      <c r="A5000">
        <f ca="1">32023.5080043214*(((RANDBETWEEN(3800,4995))))</f>
        <v>144874350.21155021</v>
      </c>
      <c r="B5000">
        <v>248474415.24057561</v>
      </c>
    </row>
    <row r="5001" spans="1:2" x14ac:dyDescent="0.25">
      <c r="A5001">
        <f ca="1">36317.0061624037*(((RANDBETWEEN(3800,4995))))</f>
        <v>168983029.67366421</v>
      </c>
      <c r="B5001">
        <v>231393241.21084282</v>
      </c>
    </row>
    <row r="5002" spans="1:2" x14ac:dyDescent="0.25">
      <c r="A5002">
        <f ca="1">30090.2303615216*(((RANDBETWEEN(3800,4995))))</f>
        <v>148705918.44663966</v>
      </c>
      <c r="B5002">
        <v>206409967.55584076</v>
      </c>
    </row>
    <row r="5003" spans="1:2" x14ac:dyDescent="0.25">
      <c r="A5003">
        <f ca="1">34635.5918444483*(((RANDBETWEEN(3800,4995))))</f>
        <v>159670078.40290648</v>
      </c>
      <c r="B5003">
        <v>212163237.84260789</v>
      </c>
    </row>
    <row r="5004" spans="1:2" x14ac:dyDescent="0.25">
      <c r="A5004">
        <f ca="1">32403.7426094119*(((RANDBETWEEN(3800,4995))))</f>
        <v>140405416.72658169</v>
      </c>
      <c r="B5004">
        <v>206362881.6743232</v>
      </c>
    </row>
    <row r="5005" spans="1:2" x14ac:dyDescent="0.25">
      <c r="A5005">
        <f ca="1">31168.1066427574*(((RANDBETWEEN(3800,4995))))</f>
        <v>127758069.12866245</v>
      </c>
      <c r="B5005">
        <v>253480770.22322604</v>
      </c>
    </row>
    <row r="5006" spans="1:2" x14ac:dyDescent="0.25">
      <c r="A5006">
        <f ca="1">32823.2870695162*(((RANDBETWEEN(3800,4995))))</f>
        <v>149608542.46285477</v>
      </c>
      <c r="B5006">
        <v>249367238.99427003</v>
      </c>
    </row>
    <row r="5007" spans="1:2" x14ac:dyDescent="0.25">
      <c r="A5007">
        <f ca="1">39368.7517741158*(((RANDBETWEEN(3800,4995))))</f>
        <v>150467369.28067055</v>
      </c>
      <c r="B5007">
        <v>234647277.89624554</v>
      </c>
    </row>
    <row r="5008" spans="1:2" x14ac:dyDescent="0.25">
      <c r="A5008">
        <f ca="1">30584.4851855122*(((RANDBETWEEN(3800,4995))))</f>
        <v>143716495.88672182</v>
      </c>
      <c r="B5008">
        <v>248854685.90957299</v>
      </c>
    </row>
    <row r="5009" spans="1:2" x14ac:dyDescent="0.25">
      <c r="A5009">
        <f ca="1">36046.2234044684*(((RANDBETWEEN(3800,4995))))</f>
        <v>142670952.23488608</v>
      </c>
      <c r="B5009">
        <v>252496274.55356762</v>
      </c>
    </row>
    <row r="5010" spans="1:2" x14ac:dyDescent="0.25">
      <c r="A5010">
        <f ca="1">40247.3066077233*(((RANDBETWEEN(3800,4995))))</f>
        <v>178899277.87133002</v>
      </c>
      <c r="B5010">
        <v>207171879.83824581</v>
      </c>
    </row>
    <row r="5011" spans="1:2" x14ac:dyDescent="0.25">
      <c r="A5011">
        <f ca="1">30883.7979695536*(((RANDBETWEEN(3800,4995))))</f>
        <v>128445715.75537349</v>
      </c>
      <c r="B5011">
        <v>238244135.77304769</v>
      </c>
    </row>
    <row r="5012" spans="1:2" x14ac:dyDescent="0.25">
      <c r="A5012">
        <f ca="1">30624.1921203868*(((RANDBETWEEN(3800,4995))))</f>
        <v>117351904.20532216</v>
      </c>
      <c r="B5012">
        <v>262208309.45268515</v>
      </c>
    </row>
    <row r="5013" spans="1:2" x14ac:dyDescent="0.25">
      <c r="A5013">
        <f ca="1">34610.7432570887*(((RANDBETWEEN(3800,4995))))</f>
        <v>146507276.20725638</v>
      </c>
      <c r="B5013">
        <v>211666413.02172837</v>
      </c>
    </row>
    <row r="5014" spans="1:2" x14ac:dyDescent="0.25">
      <c r="A5014">
        <f ca="1">39319.403959196*(((RANDBETWEEN(3800,4995))))</f>
        <v>170882129.60666573</v>
      </c>
      <c r="B5014">
        <v>252214079.28210771</v>
      </c>
    </row>
    <row r="5015" spans="1:2" x14ac:dyDescent="0.25">
      <c r="A5015">
        <f ca="1">31383.1019861949*(((RANDBETWEEN(3800,4995))))</f>
        <v>122299948.44020167</v>
      </c>
      <c r="B5015">
        <v>219934451.92100236</v>
      </c>
    </row>
    <row r="5016" spans="1:2" x14ac:dyDescent="0.25">
      <c r="A5016">
        <f ca="1">36000.1877178169*(((RANDBETWEEN(3800,4995))))</f>
        <v>178956933.14526775</v>
      </c>
      <c r="B5016">
        <v>215630209.31937176</v>
      </c>
    </row>
    <row r="5017" spans="1:2" x14ac:dyDescent="0.25">
      <c r="A5017">
        <f ca="1">36015.723295982*(((RANDBETWEEN(3800,4995))))</f>
        <v>142334138.4657208</v>
      </c>
      <c r="B5017">
        <v>219948399.07787928</v>
      </c>
    </row>
    <row r="5018" spans="1:2" x14ac:dyDescent="0.25">
      <c r="A5018">
        <f ca="1">43023.8870483275*(((RANDBETWEEN(3800,4995))))</f>
        <v>187541123.64365968</v>
      </c>
      <c r="B5018">
        <v>225218807.90931332</v>
      </c>
    </row>
    <row r="5019" spans="1:2" x14ac:dyDescent="0.25">
      <c r="A5019">
        <f ca="1">29742.7782188139*(((RANDBETWEEN(3800,4995))))</f>
        <v>135805525.34710413</v>
      </c>
      <c r="B5019">
        <v>210852653.92677909</v>
      </c>
    </row>
    <row r="5020" spans="1:2" x14ac:dyDescent="0.25">
      <c r="A5020">
        <f ca="1">31255.0025111644*(((RANDBETWEEN(3800,4995))))</f>
        <v>121706979.77847403</v>
      </c>
      <c r="B5020">
        <v>266726028.62452853</v>
      </c>
    </row>
    <row r="5021" spans="1:2" x14ac:dyDescent="0.25">
      <c r="A5021">
        <f ca="1">35811.7934234081*(((RANDBETWEEN(3800,4995))))</f>
        <v>142459314.23831761</v>
      </c>
      <c r="B5021">
        <v>250740209.36316159</v>
      </c>
    </row>
    <row r="5022" spans="1:2" x14ac:dyDescent="0.25">
      <c r="A5022">
        <f ca="1">37460.8361706684*(((RANDBETWEEN(3800,4995))))</f>
        <v>174679879.0638268</v>
      </c>
      <c r="B5022">
        <v>238160931.10765925</v>
      </c>
    </row>
    <row r="5023" spans="1:2" x14ac:dyDescent="0.25">
      <c r="A5023">
        <f ca="1">29432.0575771232*(((RANDBETWEEN(3800,4995))))</f>
        <v>144040489.78244084</v>
      </c>
      <c r="B5023">
        <v>222242570.36439818</v>
      </c>
    </row>
    <row r="5024" spans="1:2" x14ac:dyDescent="0.25">
      <c r="A5024">
        <f ca="1">35337.7321642945*(((RANDBETWEEN(3800,4995))))</f>
        <v>156404802.55916759</v>
      </c>
      <c r="B5024">
        <v>213749948.56532097</v>
      </c>
    </row>
    <row r="5025" spans="1:2" x14ac:dyDescent="0.25">
      <c r="A5025">
        <f ca="1">30339.6294914581*(((RANDBETWEEN(3800,4995))))</f>
        <v>146570750.07323423</v>
      </c>
      <c r="B5025">
        <v>257725611.26732323</v>
      </c>
    </row>
    <row r="5026" spans="1:2" x14ac:dyDescent="0.25">
      <c r="A5026">
        <f ca="1">30393.0234583787*(((RANDBETWEEN(3800,4995))))</f>
        <v>126982052.00910625</v>
      </c>
      <c r="B5026">
        <v>266639064.53944528</v>
      </c>
    </row>
    <row r="5027" spans="1:2" x14ac:dyDescent="0.25">
      <c r="A5027">
        <f ca="1">33247.3286091733*(((RANDBETWEEN(3800,4995))))</f>
        <v>132690088.47921057</v>
      </c>
      <c r="B5027">
        <v>229483371.80594814</v>
      </c>
    </row>
    <row r="5028" spans="1:2" x14ac:dyDescent="0.25">
      <c r="A5028">
        <f ca="1">31694.5768393187*(((RANDBETWEEN(3800,4995))))</f>
        <v>136603626.17746371</v>
      </c>
      <c r="B5028">
        <v>221440476.98092496</v>
      </c>
    </row>
    <row r="5029" spans="1:2" x14ac:dyDescent="0.25">
      <c r="A5029">
        <f ca="1">31813.1638534155*(((RANDBETWEEN(3800,4995))))</f>
        <v>137973691.63226297</v>
      </c>
      <c r="B5029">
        <v>206733667.03930876</v>
      </c>
    </row>
    <row r="5030" spans="1:2" x14ac:dyDescent="0.25">
      <c r="A5030">
        <f ca="1">35828.8648711774*(((RANDBETWEEN(3800,4995))))</f>
        <v>157790320.89266527</v>
      </c>
      <c r="B5030">
        <v>262292731.51697487</v>
      </c>
    </row>
    <row r="5031" spans="1:2" x14ac:dyDescent="0.25">
      <c r="A5031">
        <f ca="1">30694.112249568*(((RANDBETWEEN(3800,4995))))</f>
        <v>118878296.74257688</v>
      </c>
      <c r="B5031">
        <v>209628509.87442055</v>
      </c>
    </row>
    <row r="5032" spans="1:2" x14ac:dyDescent="0.25">
      <c r="A5032">
        <f ca="1">32570.608508668*(((RANDBETWEEN(3800,4995))))</f>
        <v>130901275.59633683</v>
      </c>
      <c r="B5032">
        <v>248585657.68904221</v>
      </c>
    </row>
    <row r="5033" spans="1:2" x14ac:dyDescent="0.25">
      <c r="A5033">
        <f ca="1">33227.3253965728*(((RANDBETWEEN(3800,4995))))</f>
        <v>149124236.37981877</v>
      </c>
      <c r="B5033">
        <v>218834621.76075652</v>
      </c>
    </row>
    <row r="5034" spans="1:2" x14ac:dyDescent="0.25">
      <c r="A5034">
        <f ca="1">33740.9353007106*(((RANDBETWEEN(3800,4995))))</f>
        <v>143230270.3515166</v>
      </c>
      <c r="B5034">
        <v>214172892.2054919</v>
      </c>
    </row>
    <row r="5035" spans="1:2" x14ac:dyDescent="0.25">
      <c r="A5035">
        <f ca="1">30634.2690635264*(((RANDBETWEEN(3800,4995))))</f>
        <v>152313585.78385347</v>
      </c>
      <c r="B5035">
        <v>219062789.52905414</v>
      </c>
    </row>
    <row r="5036" spans="1:2" x14ac:dyDescent="0.25">
      <c r="A5036">
        <f ca="1">32472.8016633412*(((RANDBETWEEN(3800,4995))))</f>
        <v>149082632.43639928</v>
      </c>
      <c r="B5036">
        <v>265491187.23487407</v>
      </c>
    </row>
    <row r="5037" spans="1:2" x14ac:dyDescent="0.25">
      <c r="A5037">
        <f ca="1">35925.8195802105*(((RANDBETWEEN(3800,4995))))</f>
        <v>159079529.10117188</v>
      </c>
      <c r="B5037">
        <v>261075716.94784337</v>
      </c>
    </row>
    <row r="5038" spans="1:2" x14ac:dyDescent="0.25">
      <c r="A5038">
        <f ca="1">38029.9913406086*(((RANDBETWEEN(3800,4995))))</f>
        <v>157482194.14146033</v>
      </c>
      <c r="B5038">
        <v>209008954.77930027</v>
      </c>
    </row>
    <row r="5039" spans="1:2" x14ac:dyDescent="0.25">
      <c r="A5039">
        <f ca="1">41907.999730242*(((RANDBETWEEN(3800,4995))))</f>
        <v>165997586.93148869</v>
      </c>
      <c r="B5039">
        <v>258933840.62502754</v>
      </c>
    </row>
    <row r="5040" spans="1:2" x14ac:dyDescent="0.25">
      <c r="A5040">
        <f ca="1">37168.8872991251*(((RANDBETWEEN(3800,4995))))</f>
        <v>144847153.8046906</v>
      </c>
      <c r="B5040">
        <v>226958628.65752476</v>
      </c>
    </row>
    <row r="5041" spans="1:2" x14ac:dyDescent="0.25">
      <c r="A5041">
        <f ca="1">34817.9316037671*(((RANDBETWEEN(3800,4995))))</f>
        <v>145190774.78770876</v>
      </c>
      <c r="B5041">
        <v>219063553.77420798</v>
      </c>
    </row>
    <row r="5042" spans="1:2" x14ac:dyDescent="0.25">
      <c r="A5042">
        <f ca="1">31352.1509222865*(((RANDBETWEEN(3800,4995))))</f>
        <v>119859272.97590125</v>
      </c>
      <c r="B5042">
        <v>240538037.18225321</v>
      </c>
    </row>
    <row r="5043" spans="1:2" x14ac:dyDescent="0.25">
      <c r="A5043">
        <f ca="1">33373.1223863473*(((RANDBETWEEN(3800,4995))))</f>
        <v>133726101.40209365</v>
      </c>
      <c r="B5043">
        <v>243263623.49653852</v>
      </c>
    </row>
    <row r="5044" spans="1:2" x14ac:dyDescent="0.25">
      <c r="A5044">
        <f ca="1">36710.3668159648*(((RANDBETWEEN(3800,4995))))</f>
        <v>152898677.78849354</v>
      </c>
      <c r="B5044">
        <v>213270937.70747876</v>
      </c>
    </row>
    <row r="5045" spans="1:2" x14ac:dyDescent="0.25">
      <c r="A5045">
        <f ca="1">36452.1137782128*(((RANDBETWEEN(3800,4995))))</f>
        <v>179781825.15414566</v>
      </c>
      <c r="B5045">
        <v>210214771.07987291</v>
      </c>
    </row>
    <row r="5046" spans="1:2" x14ac:dyDescent="0.25">
      <c r="A5046">
        <f ca="1">34385.4321924472*(((RANDBETWEEN(3800,4995))))</f>
        <v>147410347.80902126</v>
      </c>
      <c r="B5046">
        <v>226239577.54001993</v>
      </c>
    </row>
    <row r="5047" spans="1:2" x14ac:dyDescent="0.25">
      <c r="A5047">
        <f ca="1">32945.9993276076*(((RANDBETWEEN(3800,4995))))</f>
        <v>141931365.10333365</v>
      </c>
      <c r="B5047">
        <v>205718377.0355272</v>
      </c>
    </row>
    <row r="5048" spans="1:2" x14ac:dyDescent="0.25">
      <c r="A5048">
        <f ca="1">27571.3590992881*(((RANDBETWEEN(3800,4995))))</f>
        <v>119190985.38622265</v>
      </c>
      <c r="B5048">
        <v>263495061.09575522</v>
      </c>
    </row>
    <row r="5049" spans="1:2" x14ac:dyDescent="0.25">
      <c r="A5049">
        <f ca="1">32480.7761000978*(((RANDBETWEEN(3800,4995))))</f>
        <v>146813107.97244197</v>
      </c>
      <c r="B5049">
        <v>229782814.38243669</v>
      </c>
    </row>
    <row r="5050" spans="1:2" x14ac:dyDescent="0.25">
      <c r="A5050">
        <f ca="1">32231.5395833073*(((RANDBETWEEN(3800,4995))))</f>
        <v>138853472.52488783</v>
      </c>
      <c r="B5050">
        <v>219947327.56448531</v>
      </c>
    </row>
    <row r="5051" spans="1:2" x14ac:dyDescent="0.25">
      <c r="A5051">
        <f ca="1">27455.4173869758*(((RANDBETWEEN(3800,4995))))</f>
        <v>122011874.86772025</v>
      </c>
      <c r="B5051">
        <v>208343083.16036701</v>
      </c>
    </row>
    <row r="5052" spans="1:2" x14ac:dyDescent="0.25">
      <c r="A5052">
        <f ca="1">34041.4144656709*(((RANDBETWEEN(3800,4995))))</f>
        <v>164692363.18491605</v>
      </c>
      <c r="B5052">
        <v>231551749.51841694</v>
      </c>
    </row>
    <row r="5053" spans="1:2" x14ac:dyDescent="0.25">
      <c r="A5053">
        <f ca="1">31168.3529969692*(((RANDBETWEEN(3800,4995))))</f>
        <v>140880955.54630089</v>
      </c>
      <c r="B5053">
        <v>255936675.6435419</v>
      </c>
    </row>
    <row r="5054" spans="1:2" x14ac:dyDescent="0.25">
      <c r="A5054">
        <f ca="1">31075.6272093779*(((RANDBETWEEN(3800,4995))))</f>
        <v>136888137.85730964</v>
      </c>
      <c r="B5054">
        <v>242645959.02459314</v>
      </c>
    </row>
    <row r="5055" spans="1:2" x14ac:dyDescent="0.25">
      <c r="A5055">
        <f ca="1">32527.7942808557*(((RANDBETWEEN(3800,4995))))</f>
        <v>149465214.72053176</v>
      </c>
      <c r="B5055">
        <v>244392891.71990535</v>
      </c>
    </row>
    <row r="5056" spans="1:2" x14ac:dyDescent="0.25">
      <c r="A5056">
        <f ca="1">31785.6457549583*(((RANDBETWEEN(3800,4995))))</f>
        <v>140587911.17418069</v>
      </c>
      <c r="B5056">
        <v>206099002.02973801</v>
      </c>
    </row>
    <row r="5057" spans="1:2" x14ac:dyDescent="0.25">
      <c r="A5057">
        <f ca="1">37455.250752246*(((RANDBETWEEN(3800,4995))))</f>
        <v>172556340.21559712</v>
      </c>
      <c r="B5057">
        <v>244272853.80866098</v>
      </c>
    </row>
    <row r="5058" spans="1:2" x14ac:dyDescent="0.25">
      <c r="A5058">
        <f ca="1">34047.9235241921*(((RANDBETWEEN(3800,4995))))</f>
        <v>135953358.63209912</v>
      </c>
      <c r="B5058">
        <v>241183232.44832158</v>
      </c>
    </row>
    <row r="5059" spans="1:2" x14ac:dyDescent="0.25">
      <c r="A5059">
        <f ca="1">28863.6723090731*(((RANDBETWEEN(3800,4995))))</f>
        <v>112885822.40078494</v>
      </c>
      <c r="B5059">
        <v>205654995.27875564</v>
      </c>
    </row>
    <row r="5060" spans="1:2" x14ac:dyDescent="0.25">
      <c r="A5060">
        <f ca="1">31920.5134021783*(((RANDBETWEEN(3800,4995))))</f>
        <v>136907081.98194283</v>
      </c>
      <c r="B5060">
        <v>265355973.38840583</v>
      </c>
    </row>
    <row r="5061" spans="1:2" x14ac:dyDescent="0.25">
      <c r="A5061">
        <f ca="1">30446.5107813902*(((RANDBETWEEN(3800,4995))))</f>
        <v>144834051.78707314</v>
      </c>
      <c r="B5061">
        <v>247060499.56137538</v>
      </c>
    </row>
    <row r="5062" spans="1:2" x14ac:dyDescent="0.25">
      <c r="A5062">
        <f ca="1">40467.9923521072*(((RANDBETWEEN(3800,4995))))</f>
        <v>193113259.50425574</v>
      </c>
      <c r="B5062">
        <v>234381710.93816742</v>
      </c>
    </row>
    <row r="5063" spans="1:2" x14ac:dyDescent="0.25">
      <c r="A5063">
        <f ca="1">40669.6709041654*(((RANDBETWEEN(3800,4995))))</f>
        <v>195621117.04903567</v>
      </c>
      <c r="B5063">
        <v>217239148.98110893</v>
      </c>
    </row>
    <row r="5064" spans="1:2" x14ac:dyDescent="0.25">
      <c r="A5064">
        <f ca="1">31471.0827859876*(((RANDBETWEEN(3800,4995))))</f>
        <v>131895307.95607391</v>
      </c>
      <c r="B5064">
        <v>258990147.13732293</v>
      </c>
    </row>
    <row r="5065" spans="1:2" x14ac:dyDescent="0.25">
      <c r="A5065">
        <f ca="1">31328.8615629977*(((RANDBETWEEN(3800,4995))))</f>
        <v>133930883.18181512</v>
      </c>
      <c r="B5065">
        <v>204998434.56489635</v>
      </c>
    </row>
    <row r="5066" spans="1:2" x14ac:dyDescent="0.25">
      <c r="A5066">
        <f ca="1">37743.1368974137*(((RANDBETWEEN(3800,4995))))</f>
        <v>163201323.94441709</v>
      </c>
      <c r="B5066">
        <v>213026707.4454605</v>
      </c>
    </row>
    <row r="5067" spans="1:2" x14ac:dyDescent="0.25">
      <c r="A5067">
        <f ca="1">36194.8728238225*(((RANDBETWEEN(3800,4995))))</f>
        <v>139820793.7184265</v>
      </c>
      <c r="B5067">
        <v>204584644.64154655</v>
      </c>
    </row>
    <row r="5068" spans="1:2" x14ac:dyDescent="0.25">
      <c r="A5068">
        <f ca="1">31643.0723791682*(((RANDBETWEEN(3800,4995))))</f>
        <v>127679797.04994382</v>
      </c>
      <c r="B5068">
        <v>230037042.96350271</v>
      </c>
    </row>
    <row r="5069" spans="1:2" x14ac:dyDescent="0.25">
      <c r="A5069">
        <f ca="1">44928.6126152307*(((RANDBETWEEN(3800,4995))))</f>
        <v>173065015.79386854</v>
      </c>
      <c r="B5069">
        <v>227382446.06624639</v>
      </c>
    </row>
    <row r="5070" spans="1:2" x14ac:dyDescent="0.25">
      <c r="A5070">
        <f ca="1">32932.3026186028*(((RANDBETWEEN(3800,4995))))</f>
        <v>148030700.27061954</v>
      </c>
      <c r="B5070">
        <v>259229487.38201275</v>
      </c>
    </row>
    <row r="5071" spans="1:2" x14ac:dyDescent="0.25">
      <c r="A5071">
        <f ca="1">40483.1225834618*(((RANDBETWEEN(3800,4995))))</f>
        <v>179826030.51573718</v>
      </c>
      <c r="B5071">
        <v>222801490.93852952</v>
      </c>
    </row>
    <row r="5072" spans="1:2" x14ac:dyDescent="0.25">
      <c r="A5072">
        <f ca="1">33184.3695329251*(((RANDBETWEEN(3800,4995))))</f>
        <v>145347538.5542118</v>
      </c>
      <c r="B5072">
        <v>221256206.68406028</v>
      </c>
    </row>
    <row r="5073" spans="1:2" x14ac:dyDescent="0.25">
      <c r="A5073">
        <f ca="1">33998.7371194383*(((RANDBETWEEN(3800,4995))))</f>
        <v>144052649.17506009</v>
      </c>
      <c r="B5073">
        <v>263454778.33927476</v>
      </c>
    </row>
    <row r="5074" spans="1:2" x14ac:dyDescent="0.25">
      <c r="A5074">
        <f ca="1">39523.693862643*(((RANDBETWEEN(3800,4995))))</f>
        <v>183982794.93060359</v>
      </c>
      <c r="B5074">
        <v>209236581.60041445</v>
      </c>
    </row>
    <row r="5075" spans="1:2" x14ac:dyDescent="0.25">
      <c r="A5075">
        <f ca="1">32539.4935817133*(((RANDBETWEEN(3800,4995))))</f>
        <v>149030880.60424674</v>
      </c>
      <c r="B5075">
        <v>233740831.34012002</v>
      </c>
    </row>
    <row r="5076" spans="1:2" x14ac:dyDescent="0.25">
      <c r="A5076">
        <f ca="1">31670.3492703665*(((RANDBETWEEN(3800,4995))))</f>
        <v>139887932.72720882</v>
      </c>
      <c r="B5076">
        <v>236369988.66007066</v>
      </c>
    </row>
    <row r="5077" spans="1:2" x14ac:dyDescent="0.25">
      <c r="A5077">
        <f ca="1">30263.1068734173*(((RANDBETWEEN(3800,4995))))</f>
        <v>134095826.55611224</v>
      </c>
      <c r="B5077">
        <v>211550662.70995492</v>
      </c>
    </row>
    <row r="5078" spans="1:2" x14ac:dyDescent="0.25">
      <c r="A5078">
        <f ca="1">28988.1861060189*(((RANDBETWEEN(3800,4995))))</f>
        <v>121982287.13412739</v>
      </c>
      <c r="B5078">
        <v>210835498.86420968</v>
      </c>
    </row>
    <row r="5079" spans="1:2" x14ac:dyDescent="0.25">
      <c r="A5079">
        <f ca="1">41794.0800370498*(((RANDBETWEEN(3800,4995))))</f>
        <v>178126369.11790609</v>
      </c>
      <c r="B5079">
        <v>207095957.01611212</v>
      </c>
    </row>
    <row r="5080" spans="1:2" x14ac:dyDescent="0.25">
      <c r="A5080">
        <f ca="1">34288.3815465669*(((RANDBETWEEN(3800,4995))))</f>
        <v>169453181.60313392</v>
      </c>
      <c r="B5080">
        <v>252356850.54815573</v>
      </c>
    </row>
    <row r="5081" spans="1:2" x14ac:dyDescent="0.25">
      <c r="A5081">
        <f ca="1">39391.0101155205*(((RANDBETWEEN(3800,4995))))</f>
        <v>176117206.22649208</v>
      </c>
      <c r="B5081">
        <v>231241968.21108934</v>
      </c>
    </row>
    <row r="5082" spans="1:2" x14ac:dyDescent="0.25">
      <c r="A5082">
        <f ca="1">30001.9649364176*(((RANDBETWEEN(3800,4995))))</f>
        <v>119497826.34175129</v>
      </c>
      <c r="B5082">
        <v>210260652.7247197</v>
      </c>
    </row>
    <row r="5083" spans="1:2" x14ac:dyDescent="0.25">
      <c r="A5083">
        <f ca="1">33350.1720628645*(((RANDBETWEEN(3800,4995))))</f>
        <v>144306194.51601478</v>
      </c>
      <c r="B5083">
        <v>207262353.084445</v>
      </c>
    </row>
    <row r="5084" spans="1:2" x14ac:dyDescent="0.25">
      <c r="A5084">
        <f ca="1">37084.787756463*(((RANDBETWEEN(3800,4995))))</f>
        <v>185127260.48026335</v>
      </c>
      <c r="B5084">
        <v>257677573.30384758</v>
      </c>
    </row>
    <row r="5085" spans="1:2" x14ac:dyDescent="0.25">
      <c r="A5085">
        <f ca="1">38804.3197802341*(((RANDBETWEEN(3800,4995))))</f>
        <v>162473686.91984007</v>
      </c>
      <c r="B5085">
        <v>247376584.40387678</v>
      </c>
    </row>
    <row r="5086" spans="1:2" x14ac:dyDescent="0.25">
      <c r="A5086">
        <f ca="1">40593.9435118313*(((RANDBETWEEN(3800,4995))))</f>
        <v>184661849.0353207</v>
      </c>
      <c r="B5086">
        <v>235205558.68502864</v>
      </c>
    </row>
    <row r="5087" spans="1:2" x14ac:dyDescent="0.25">
      <c r="A5087">
        <f ca="1">39142.6492058087*(((RANDBETWEEN(3800,4995))))</f>
        <v>178138196.53563568</v>
      </c>
      <c r="B5087">
        <v>241725793.19594142</v>
      </c>
    </row>
    <row r="5088" spans="1:2" x14ac:dyDescent="0.25">
      <c r="A5088">
        <f ca="1">31682.9335965579*(((RANDBETWEEN(3800,4995))))</f>
        <v>152965203.40418166</v>
      </c>
      <c r="B5088">
        <v>242967415.58353326</v>
      </c>
    </row>
    <row r="5089" spans="1:2" x14ac:dyDescent="0.25">
      <c r="A5089">
        <f ca="1">32017.6337594779*(((RANDBETWEEN(3800,4995))))</f>
        <v>150098667.06443259</v>
      </c>
      <c r="B5089">
        <v>234394925.94553053</v>
      </c>
    </row>
    <row r="5090" spans="1:2" x14ac:dyDescent="0.25">
      <c r="A5090">
        <f ca="1">31517.513049802*(((RANDBETWEEN(3800,4995))))</f>
        <v>126416744.84275579</v>
      </c>
      <c r="B5090">
        <v>253747191.32105094</v>
      </c>
    </row>
    <row r="5091" spans="1:2" x14ac:dyDescent="0.25">
      <c r="A5091">
        <f ca="1">34005.6880674474*(((RANDBETWEEN(3800,4995))))</f>
        <v>166151791.89754787</v>
      </c>
      <c r="B5091">
        <v>225950898.79971772</v>
      </c>
    </row>
    <row r="5092" spans="1:2" x14ac:dyDescent="0.25">
      <c r="A5092">
        <f ca="1">42092.324940457*(((RANDBETWEEN(3800,4995))))</f>
        <v>209030485.65430957</v>
      </c>
      <c r="B5092">
        <v>249045793.96130422</v>
      </c>
    </row>
    <row r="5093" spans="1:2" x14ac:dyDescent="0.25">
      <c r="A5093">
        <f ca="1">31301.0606642612*(((RANDBETWEEN(3800,4995))))</f>
        <v>141230385.71714643</v>
      </c>
      <c r="B5093">
        <v>230803763.12071469</v>
      </c>
    </row>
    <row r="5094" spans="1:2" x14ac:dyDescent="0.25">
      <c r="A5094">
        <f ca="1">37304.9058474169*(((RANDBETWEEN(3800,4995))))</f>
        <v>162201730.62456885</v>
      </c>
      <c r="B5094">
        <v>209085624.29104203</v>
      </c>
    </row>
    <row r="5095" spans="1:2" x14ac:dyDescent="0.25">
      <c r="A5095">
        <f ca="1">29849.3717168157*(((RANDBETWEEN(3800,4995))))</f>
        <v>121516792.25915663</v>
      </c>
      <c r="B5095">
        <v>224311315.73333159</v>
      </c>
    </row>
    <row r="5096" spans="1:2" x14ac:dyDescent="0.25">
      <c r="A5096">
        <f ca="1">36622.358098636*(((RANDBETWEEN(3800,4995))))</f>
        <v>145464006.36778212</v>
      </c>
      <c r="B5096">
        <v>263749626.59597749</v>
      </c>
    </row>
    <row r="5097" spans="1:2" x14ac:dyDescent="0.25">
      <c r="A5097">
        <f ca="1">35917.08978415*(((RANDBETWEEN(3800,4995))))</f>
        <v>177466340.62348497</v>
      </c>
      <c r="B5097">
        <v>210218408.79323626</v>
      </c>
    </row>
    <row r="5098" spans="1:2" x14ac:dyDescent="0.25">
      <c r="A5098">
        <f ca="1">32273.9836979103*(((RANDBETWEEN(3800,4995))))</f>
        <v>144361529.0807527</v>
      </c>
      <c r="B5098">
        <v>231868732.04334021</v>
      </c>
    </row>
    <row r="5099" spans="1:2" x14ac:dyDescent="0.25">
      <c r="A5099">
        <f ca="1">38854.2114097811*(((RANDBETWEEN(3800,4995))))</f>
        <v>191823241.7300894</v>
      </c>
      <c r="B5099">
        <v>224998618.67865944</v>
      </c>
    </row>
    <row r="5100" spans="1:2" x14ac:dyDescent="0.25">
      <c r="A5100">
        <f ca="1">31061.1622611351*(((RANDBETWEEN(3800,4995))))</f>
        <v>126853786.67447565</v>
      </c>
      <c r="B5100">
        <v>248882971.09299326</v>
      </c>
    </row>
    <row r="5101" spans="1:2" x14ac:dyDescent="0.25">
      <c r="A5101">
        <f ca="1">31044.9457174108*(((RANDBETWEEN(3800,4995))))</f>
        <v>139981660.23980549</v>
      </c>
      <c r="B5101">
        <v>242626869.82290792</v>
      </c>
    </row>
    <row r="5102" spans="1:2" x14ac:dyDescent="0.25">
      <c r="A5102">
        <f ca="1">41732.7763877097*(((RANDBETWEEN(3800,4995))))</f>
        <v>184834466.62116614</v>
      </c>
      <c r="B5102">
        <v>206623450.37115833</v>
      </c>
    </row>
    <row r="5103" spans="1:2" x14ac:dyDescent="0.25">
      <c r="A5103">
        <f ca="1">38561.3220525196*(((RANDBETWEEN(3800,4995))))</f>
        <v>192266751.75386274</v>
      </c>
      <c r="B5103">
        <v>244514027.36036128</v>
      </c>
    </row>
    <row r="5104" spans="1:2" x14ac:dyDescent="0.25">
      <c r="A5104">
        <f ca="1">31348.8572065946*(((RANDBETWEEN(3800,4995))))</f>
        <v>154236377.45644528</v>
      </c>
      <c r="B5104">
        <v>210314908.09007248</v>
      </c>
    </row>
    <row r="5105" spans="1:2" x14ac:dyDescent="0.25">
      <c r="A5105">
        <f ca="1">31488.781098729*(((RANDBETWEEN(3800,4995))))</f>
        <v>122837735.06614164</v>
      </c>
      <c r="B5105">
        <v>213598039.57903978</v>
      </c>
    </row>
    <row r="5106" spans="1:2" x14ac:dyDescent="0.25">
      <c r="A5106">
        <f ca="1">32656.7151871113*(((RANDBETWEEN(3800,4995))))</f>
        <v>134676293.43164694</v>
      </c>
      <c r="B5106">
        <v>252616217.93493235</v>
      </c>
    </row>
    <row r="5107" spans="1:2" x14ac:dyDescent="0.25">
      <c r="A5107">
        <f ca="1">37283.3937868124*(((RANDBETWEEN(3800,4995))))</f>
        <v>150513060.71736175</v>
      </c>
      <c r="B5107">
        <v>244987929.01138365</v>
      </c>
    </row>
    <row r="5108" spans="1:2" x14ac:dyDescent="0.25">
      <c r="A5108">
        <f ca="1">32543.3279330532*(((RANDBETWEEN(3800,4995))))</f>
        <v>155068957.60099867</v>
      </c>
      <c r="B5108">
        <v>209977443.4401193</v>
      </c>
    </row>
    <row r="5109" spans="1:2" x14ac:dyDescent="0.25">
      <c r="A5109">
        <f ca="1">40133.4645039154*(((RANDBETWEEN(3800,4995))))</f>
        <v>167677614.69735855</v>
      </c>
      <c r="B5109">
        <v>265848040.94454589</v>
      </c>
    </row>
    <row r="5110" spans="1:2" x14ac:dyDescent="0.25">
      <c r="A5110">
        <f ca="1">39280.8869496039*(((RANDBETWEEN(3800,4995))))</f>
        <v>172285970.16096285</v>
      </c>
      <c r="B5110">
        <v>212367117.86563101</v>
      </c>
    </row>
    <row r="5111" spans="1:2" x14ac:dyDescent="0.25">
      <c r="A5111">
        <f ca="1">33153.5266108359*(((RANDBETWEEN(3800,4995))))</f>
        <v>149224023.27537221</v>
      </c>
      <c r="B5111">
        <v>256034415.87236911</v>
      </c>
    </row>
    <row r="5112" spans="1:2" x14ac:dyDescent="0.25">
      <c r="A5112">
        <f ca="1">38445.8734753421*(((RANDBETWEEN(3800,4995))))</f>
        <v>182425669.64049834</v>
      </c>
      <c r="B5112">
        <v>263432846.85237831</v>
      </c>
    </row>
    <row r="5113" spans="1:2" x14ac:dyDescent="0.25">
      <c r="A5113">
        <f ca="1">37487.121904889*(((RANDBETWEEN(3800,4995))))</f>
        <v>167155076.57389987</v>
      </c>
      <c r="B5113">
        <v>232906620.31136665</v>
      </c>
    </row>
    <row r="5114" spans="1:2" x14ac:dyDescent="0.25">
      <c r="A5114">
        <f ca="1">30646.6653495504*(((RANDBETWEEN(3800,4995))))</f>
        <v>132332300.9793586</v>
      </c>
      <c r="B5114">
        <v>214796991.66555634</v>
      </c>
    </row>
    <row r="5115" spans="1:2" x14ac:dyDescent="0.25">
      <c r="A5115">
        <f ca="1">32377.3669486655*(((RANDBETWEEN(3800,4995))))</f>
        <v>152173624.65872779</v>
      </c>
      <c r="B5115">
        <v>242320773.14416143</v>
      </c>
    </row>
    <row r="5116" spans="1:2" x14ac:dyDescent="0.25">
      <c r="A5116">
        <f ca="1">33575.5873411048*(((RANDBETWEEN(3800,4995))))</f>
        <v>129501040.3746413</v>
      </c>
      <c r="B5116">
        <v>226041579.39180872</v>
      </c>
    </row>
    <row r="5117" spans="1:2" x14ac:dyDescent="0.25">
      <c r="A5117">
        <f ca="1">30796.8628560493*(((RANDBETWEEN(3800,4995))))</f>
        <v>124912075.74413611</v>
      </c>
      <c r="B5117">
        <v>226212572.27420497</v>
      </c>
    </row>
    <row r="5118" spans="1:2" x14ac:dyDescent="0.25">
      <c r="A5118">
        <f ca="1">32135.3508277832*(((RANDBETWEEN(3800,4995))))</f>
        <v>145701680.65316904</v>
      </c>
      <c r="B5118">
        <v>216685267.31086567</v>
      </c>
    </row>
    <row r="5119" spans="1:2" x14ac:dyDescent="0.25">
      <c r="A5119">
        <f ca="1">31850.9526066489*(((RANDBETWEEN(3800,4995))))</f>
        <v>144762579.59721935</v>
      </c>
      <c r="B5119">
        <v>230923334.88663977</v>
      </c>
    </row>
    <row r="5120" spans="1:2" x14ac:dyDescent="0.25">
      <c r="A5120">
        <f ca="1">32104.8877723193*(((RANDBETWEEN(3800,4995))))</f>
        <v>124181705.90333134</v>
      </c>
      <c r="B5120">
        <v>224239153.93925998</v>
      </c>
    </row>
    <row r="5121" spans="1:2" x14ac:dyDescent="0.25">
      <c r="A5121">
        <f ca="1">31355.3479535169*(((RANDBETWEEN(3800,4995))))</f>
        <v>147934531.64469296</v>
      </c>
      <c r="B5121">
        <v>234790653.15148687</v>
      </c>
    </row>
    <row r="5122" spans="1:2" x14ac:dyDescent="0.25">
      <c r="A5122">
        <f ca="1">30298.1556124633*(((RANDBETWEEN(3800,4995))))</f>
        <v>131645486.13615322</v>
      </c>
      <c r="B5122">
        <v>213826386.24412337</v>
      </c>
    </row>
    <row r="5123" spans="1:2" x14ac:dyDescent="0.25">
      <c r="A5123">
        <f ca="1">36950.7182130455*(((RANDBETWEEN(3800,4995))))</f>
        <v>181391075.70784044</v>
      </c>
      <c r="B5123">
        <v>238710785.98964146</v>
      </c>
    </row>
    <row r="5124" spans="1:2" x14ac:dyDescent="0.25">
      <c r="A5124">
        <f ca="1">40719.6943580626*(((RANDBETWEEN(3800,4995))))</f>
        <v>156689383.88982481</v>
      </c>
      <c r="B5124">
        <v>248564798.51847324</v>
      </c>
    </row>
    <row r="5125" spans="1:2" x14ac:dyDescent="0.25">
      <c r="A5125">
        <f ca="1">31966.929787647*(((RANDBETWEEN(3800,4995))))</f>
        <v>140398755.62734541</v>
      </c>
      <c r="B5125">
        <v>260656974.24355441</v>
      </c>
    </row>
    <row r="5126" spans="1:2" x14ac:dyDescent="0.25">
      <c r="A5126">
        <f ca="1">38363.5210368479*(((RANDBETWEEN(3800,4995))))</f>
        <v>146510286.8397221</v>
      </c>
      <c r="B5126">
        <v>265007336.924072</v>
      </c>
    </row>
    <row r="5127" spans="1:2" x14ac:dyDescent="0.25">
      <c r="A5127">
        <f ca="1">31405.3285519294*(((RANDBETWEEN(3800,4995))))</f>
        <v>144276079.36756364</v>
      </c>
      <c r="B5127">
        <v>224406565.37717301</v>
      </c>
    </row>
    <row r="5128" spans="1:2" x14ac:dyDescent="0.25">
      <c r="A5128">
        <f ca="1">32212.2641276066*(((RANDBETWEEN(3800,4995))))</f>
        <v>150076938.57051924</v>
      </c>
      <c r="B5128">
        <v>203940641.78276929</v>
      </c>
    </row>
    <row r="5129" spans="1:2" x14ac:dyDescent="0.25">
      <c r="A5129">
        <f ca="1">30898.9433556696*(((RANDBETWEEN(3800,4995))))</f>
        <v>119455315.0130188</v>
      </c>
      <c r="B5129">
        <v>215755787.46726602</v>
      </c>
    </row>
    <row r="5130" spans="1:2" x14ac:dyDescent="0.25">
      <c r="A5130">
        <f ca="1">41057.5613656905*(((RANDBETWEEN(3800,4995))))</f>
        <v>202208489.7260257</v>
      </c>
      <c r="B5130">
        <v>209442577.65187132</v>
      </c>
    </row>
    <row r="5131" spans="1:2" x14ac:dyDescent="0.25">
      <c r="A5131">
        <f ca="1">31423.8151552243*(((RANDBETWEEN(3800,4995))))</f>
        <v>154510899.11823785</v>
      </c>
      <c r="B5131">
        <v>253198452.34395832</v>
      </c>
    </row>
    <row r="5132" spans="1:2" x14ac:dyDescent="0.25">
      <c r="A5132">
        <f ca="1">32534.7634976463*(((RANDBETWEEN(3800,4995))))</f>
        <v>142567333.64668599</v>
      </c>
      <c r="B5132">
        <v>227206774.4751679</v>
      </c>
    </row>
    <row r="5133" spans="1:2" x14ac:dyDescent="0.25">
      <c r="A5133">
        <f ca="1">34222.0600459334*(((RANDBETWEEN(3800,4995))))</f>
        <v>150200621.54160157</v>
      </c>
      <c r="B5133">
        <v>263633061.88487977</v>
      </c>
    </row>
    <row r="5134" spans="1:2" x14ac:dyDescent="0.25">
      <c r="A5134">
        <f ca="1">28511.6927472923*(((RANDBETWEEN(3800,4995))))</f>
        <v>117582220.88983336</v>
      </c>
      <c r="B5134">
        <v>212935773.74925363</v>
      </c>
    </row>
    <row r="5135" spans="1:2" x14ac:dyDescent="0.25">
      <c r="A5135">
        <f ca="1">37428.6715481644*(((RANDBETWEEN(3800,4995))))</f>
        <v>154318412.79308185</v>
      </c>
      <c r="B5135">
        <v>217437647.36114556</v>
      </c>
    </row>
    <row r="5136" spans="1:2" x14ac:dyDescent="0.25">
      <c r="A5136">
        <f ca="1">41059.2661505751*(((RANDBETWEEN(3800,4995))))</f>
        <v>182672675.10390866</v>
      </c>
      <c r="B5136">
        <v>222451834.27743071</v>
      </c>
    </row>
    <row r="5137" spans="1:2" x14ac:dyDescent="0.25">
      <c r="A5137">
        <f ca="1">31433.9400893444*(((RANDBETWEEN(3800,4995))))</f>
        <v>137994996.99222174</v>
      </c>
      <c r="B5137">
        <v>245556418.74342009</v>
      </c>
    </row>
    <row r="5138" spans="1:2" x14ac:dyDescent="0.25">
      <c r="A5138">
        <f ca="1">40494.4024168815*(((RANDBETWEEN(3800,4995))))</f>
        <v>196559829.33154285</v>
      </c>
      <c r="B5138">
        <v>265266251.26412281</v>
      </c>
    </row>
    <row r="5139" spans="1:2" x14ac:dyDescent="0.25">
      <c r="A5139">
        <f ca="1">36368.1258659801*(((RANDBETWEEN(3800,4995))))</f>
        <v>141872059.00318828</v>
      </c>
      <c r="B5139">
        <v>247877166.25875187</v>
      </c>
    </row>
    <row r="5140" spans="1:2" x14ac:dyDescent="0.25">
      <c r="A5140">
        <f ca="1">32431.1757433735*(((RANDBETWEEN(3800,4995))))</f>
        <v>146945657.29322517</v>
      </c>
      <c r="B5140">
        <v>227206072.88486356</v>
      </c>
    </row>
    <row r="5141" spans="1:2" x14ac:dyDescent="0.25">
      <c r="A5141">
        <f ca="1">29838.1442207654*(((RANDBETWEEN(3800,4995))))</f>
        <v>123112183.05487797</v>
      </c>
      <c r="B5141">
        <v>232033402.31477189</v>
      </c>
    </row>
    <row r="5142" spans="1:2" x14ac:dyDescent="0.25">
      <c r="A5142">
        <f ca="1">30813.2382549159*(((RANDBETWEEN(3800,4995))))</f>
        <v>139707222.24778891</v>
      </c>
      <c r="B5142">
        <v>210505239.07041234</v>
      </c>
    </row>
    <row r="5143" spans="1:2" x14ac:dyDescent="0.25">
      <c r="A5143">
        <f ca="1">29248.9267127616*(((RANDBETWEEN(3800,4995))))</f>
        <v>137323710.91641551</v>
      </c>
      <c r="B5143">
        <v>226938397.25833464</v>
      </c>
    </row>
    <row r="5144" spans="1:2" x14ac:dyDescent="0.25">
      <c r="A5144">
        <f ca="1">37992.4229706088*(((RANDBETWEEN(3800,4995))))</f>
        <v>155351017.5268192</v>
      </c>
      <c r="B5144">
        <v>267305770.12136596</v>
      </c>
    </row>
    <row r="5145" spans="1:2" x14ac:dyDescent="0.25">
      <c r="A5145">
        <f ca="1">31377.3584532362*(((RANDBETWEEN(3800,4995))))</f>
        <v>144900641.33704516</v>
      </c>
      <c r="B5145">
        <v>259770880.50856405</v>
      </c>
    </row>
    <row r="5146" spans="1:2" x14ac:dyDescent="0.25">
      <c r="A5146">
        <f ca="1">30234.1673909128*(((RANDBETWEEN(3800,4995))))</f>
        <v>132395419.00480704</v>
      </c>
      <c r="B5146">
        <v>225144631.34120238</v>
      </c>
    </row>
    <row r="5147" spans="1:2" x14ac:dyDescent="0.25">
      <c r="A5147">
        <f ca="1">36017.4349564952*(((RANDBETWEEN(3800,4995))))</f>
        <v>170182380.16943964</v>
      </c>
      <c r="B5147">
        <v>254433237.73930842</v>
      </c>
    </row>
    <row r="5148" spans="1:2" x14ac:dyDescent="0.25">
      <c r="A5148">
        <f ca="1">38885.8989004233*(((RANDBETWEEN(3800,4995))))</f>
        <v>185680167.24952146</v>
      </c>
      <c r="B5148">
        <v>229424893.67529911</v>
      </c>
    </row>
    <row r="5149" spans="1:2" x14ac:dyDescent="0.25">
      <c r="A5149">
        <f ca="1">37530.9749688597*(((RANDBETWEEN(3800,4995))))</f>
        <v>158042935.5938682</v>
      </c>
      <c r="B5149">
        <v>242960673.91062161</v>
      </c>
    </row>
    <row r="5150" spans="1:2" x14ac:dyDescent="0.25">
      <c r="A5150">
        <f ca="1">31010.0070882066*(((RANDBETWEEN(3800,4995))))</f>
        <v>154770945.37723908</v>
      </c>
      <c r="B5150">
        <v>225379943.04851586</v>
      </c>
    </row>
    <row r="5151" spans="1:2" x14ac:dyDescent="0.25">
      <c r="A5151">
        <f ca="1">41371.8713256702*(((RANDBETWEEN(3800,4995))))</f>
        <v>186132049.09419021</v>
      </c>
      <c r="B5151">
        <v>248070614.56337136</v>
      </c>
    </row>
    <row r="5152" spans="1:2" x14ac:dyDescent="0.25">
      <c r="A5152">
        <f ca="1">33203.3167494002*(((RANDBETWEEN(3800,4995))))</f>
        <v>146758660.03234911</v>
      </c>
      <c r="B5152">
        <v>249863455.11034507</v>
      </c>
    </row>
    <row r="5153" spans="1:2" x14ac:dyDescent="0.25">
      <c r="A5153">
        <f ca="1">30309.5503842485*(((RANDBETWEEN(3800,4995))))</f>
        <v>133543878.99299879</v>
      </c>
      <c r="B5153">
        <v>236410294.04286727</v>
      </c>
    </row>
    <row r="5154" spans="1:2" x14ac:dyDescent="0.25">
      <c r="A5154">
        <f ca="1">31475.9034033509*(((RANDBETWEEN(3800,4995))))</f>
        <v>131506324.41920005</v>
      </c>
      <c r="B5154">
        <v>219726596.91885859</v>
      </c>
    </row>
    <row r="5155" spans="1:2" x14ac:dyDescent="0.25">
      <c r="A5155">
        <f ca="1">33562.9869299974*(((RANDBETWEEN(3800,4995))))</f>
        <v>146166808.08013853</v>
      </c>
      <c r="B5155">
        <v>231229307.23175359</v>
      </c>
    </row>
    <row r="5156" spans="1:2" x14ac:dyDescent="0.25">
      <c r="A5156">
        <f ca="1">40387.8876581839*(((RANDBETWEEN(3800,4995))))</f>
        <v>157149270.87799343</v>
      </c>
      <c r="B5156">
        <v>231577519.39427716</v>
      </c>
    </row>
    <row r="5157" spans="1:2" x14ac:dyDescent="0.25">
      <c r="A5157">
        <f ca="1">32571.4988170726*(((RANDBETWEEN(3800,4995))))</f>
        <v>145594599.71231443</v>
      </c>
      <c r="B5157">
        <v>204001727.93294513</v>
      </c>
    </row>
    <row r="5158" spans="1:2" x14ac:dyDescent="0.25">
      <c r="A5158">
        <f ca="1">29386.4336806138*(((RANDBETWEEN(3800,4995))))</f>
        <v>123834431.53010646</v>
      </c>
      <c r="B5158">
        <v>230990117.42225075</v>
      </c>
    </row>
    <row r="5159" spans="1:2" x14ac:dyDescent="0.25">
      <c r="A5159">
        <f ca="1">33088.2933847665*(((RANDBETWEEN(3800,4995))))</f>
        <v>144827460.14512312</v>
      </c>
      <c r="B5159">
        <v>254420335.18811738</v>
      </c>
    </row>
    <row r="5160" spans="1:2" x14ac:dyDescent="0.25">
      <c r="A5160">
        <f ca="1">31012.2712591045*(((RANDBETWEEN(3800,4995))))</f>
        <v>144858319.0512771</v>
      </c>
      <c r="B5160">
        <v>211564757.01466966</v>
      </c>
    </row>
    <row r="5161" spans="1:2" x14ac:dyDescent="0.25">
      <c r="A5161">
        <f ca="1">38823.7107565877*(((RANDBETWEEN(3800,4995))))</f>
        <v>157119557.4319104</v>
      </c>
      <c r="B5161">
        <v>216976526.08945864</v>
      </c>
    </row>
    <row r="5162" spans="1:2" x14ac:dyDescent="0.25">
      <c r="A5162">
        <f ca="1">31468.4006896499*(((RANDBETWEEN(3800,4995))))</f>
        <v>132765182.50963292</v>
      </c>
      <c r="B5162">
        <v>203999627.09147695</v>
      </c>
    </row>
    <row r="5163" spans="1:2" x14ac:dyDescent="0.25">
      <c r="A5163">
        <f ca="1">36544.4443962881*(((RANDBETWEEN(3800,4995))))</f>
        <v>141426999.81363502</v>
      </c>
      <c r="B5163">
        <v>262400505.70176008</v>
      </c>
    </row>
    <row r="5164" spans="1:2" x14ac:dyDescent="0.25">
      <c r="A5164">
        <f ca="1">32602.0305016292*(((RANDBETWEEN(3800,4995))))</f>
        <v>141786230.65158531</v>
      </c>
      <c r="B5164">
        <v>213409913.02080461</v>
      </c>
    </row>
    <row r="5165" spans="1:2" x14ac:dyDescent="0.25">
      <c r="A5165">
        <f ca="1">36266.4805276143*(((RANDBETWEEN(3800,4995))))</f>
        <v>145501119.87678838</v>
      </c>
      <c r="B5165">
        <v>249277855.17448243</v>
      </c>
    </row>
    <row r="5166" spans="1:2" x14ac:dyDescent="0.25">
      <c r="A5166">
        <f ca="1">34697.3487854505*(((RANDBETWEEN(3800,4995))))</f>
        <v>161759040.03777033</v>
      </c>
      <c r="B5166">
        <v>246942662.17010126</v>
      </c>
    </row>
    <row r="5167" spans="1:2" x14ac:dyDescent="0.25">
      <c r="A5167">
        <f ca="1">36708.7098161587*(((RANDBETWEEN(3800,4995))))</f>
        <v>165262611.59234634</v>
      </c>
      <c r="B5167">
        <v>247034903.69144273</v>
      </c>
    </row>
    <row r="5168" spans="1:2" x14ac:dyDescent="0.25">
      <c r="A5168">
        <f ca="1">34031.0674791695*(((RANDBETWEEN(3800,4995))))</f>
        <v>155964382.25703403</v>
      </c>
      <c r="B5168">
        <v>219251501.07467818</v>
      </c>
    </row>
    <row r="5169" spans="1:2" x14ac:dyDescent="0.25">
      <c r="A5169">
        <f ca="1">32625.6442019393*(((RANDBETWEEN(3800,4995))))</f>
        <v>143748588.35374463</v>
      </c>
      <c r="B5169">
        <v>239496583.78637376</v>
      </c>
    </row>
    <row r="5170" spans="1:2" x14ac:dyDescent="0.25">
      <c r="A5170">
        <f ca="1">29668.7122584111*(((RANDBETWEEN(3800,4995))))</f>
        <v>125350309.29178704</v>
      </c>
      <c r="B5170">
        <v>259941652.40989664</v>
      </c>
    </row>
    <row r="5171" spans="1:2" x14ac:dyDescent="0.25">
      <c r="A5171">
        <f ca="1">35560.9830154695*(((RANDBETWEEN(3800,4995))))</f>
        <v>140928175.69030568</v>
      </c>
      <c r="B5171">
        <v>265849930.34523544</v>
      </c>
    </row>
    <row r="5172" spans="1:2" x14ac:dyDescent="0.25">
      <c r="A5172">
        <f ca="1">33301.915634065*(((RANDBETWEEN(3800,4995))))</f>
        <v>145096446.41762114</v>
      </c>
      <c r="B5172">
        <v>260445941.42962641</v>
      </c>
    </row>
    <row r="5173" spans="1:2" x14ac:dyDescent="0.25">
      <c r="A5173">
        <f ca="1">37911.5171613158*(((RANDBETWEEN(3800,4995))))</f>
        <v>171132588.46617946</v>
      </c>
      <c r="B5173">
        <v>261646877.9988918</v>
      </c>
    </row>
    <row r="5174" spans="1:2" x14ac:dyDescent="0.25">
      <c r="A5174">
        <f ca="1">37878.7414189906*(((RANDBETWEEN(3800,4995))))</f>
        <v>184469470.71048442</v>
      </c>
      <c r="B5174">
        <v>236364072.05787796</v>
      </c>
    </row>
    <row r="5175" spans="1:2" x14ac:dyDescent="0.25">
      <c r="A5175">
        <f ca="1">34022.8027732846*(((RANDBETWEEN(3800,4995))))</f>
        <v>153170658.0853273</v>
      </c>
      <c r="B5175">
        <v>239242604.01259503</v>
      </c>
    </row>
    <row r="5176" spans="1:2" x14ac:dyDescent="0.25">
      <c r="A5176">
        <f ca="1">38007.91487733*(((RANDBETWEEN(3800,4995))))</f>
        <v>154046078.99781835</v>
      </c>
      <c r="B5176">
        <v>260599149.642497</v>
      </c>
    </row>
    <row r="5177" spans="1:2" x14ac:dyDescent="0.25">
      <c r="A5177">
        <f ca="1">41180.4471628812*(((RANDBETWEEN(3800,4995))))</f>
        <v>199354544.71550781</v>
      </c>
      <c r="B5177">
        <v>261946644.98787004</v>
      </c>
    </row>
    <row r="5178" spans="1:2" x14ac:dyDescent="0.25">
      <c r="A5178">
        <f ca="1">39985.8591338967*(((RANDBETWEEN(3800,4995))))</f>
        <v>184654697.48033491</v>
      </c>
      <c r="B5178">
        <v>254146737.20121655</v>
      </c>
    </row>
    <row r="5179" spans="1:2" x14ac:dyDescent="0.25">
      <c r="A5179">
        <f ca="1">34638.4972279018*(((RANDBETWEEN(3800,4995))))</f>
        <v>143472655.51796931</v>
      </c>
      <c r="B5179">
        <v>261198997.32109573</v>
      </c>
    </row>
    <row r="5180" spans="1:2" x14ac:dyDescent="0.25">
      <c r="A5180">
        <f ca="1">30739.3892435808*(((RANDBETWEEN(3800,4995))))</f>
        <v>124064174.98709209</v>
      </c>
      <c r="B5180">
        <v>204203049.09861726</v>
      </c>
    </row>
    <row r="5181" spans="1:2" x14ac:dyDescent="0.25">
      <c r="A5181">
        <f ca="1">31483.4882667513*(((RANDBETWEEN(3800,4995))))</f>
        <v>133993726.06329352</v>
      </c>
      <c r="B5181">
        <v>247589599.61815783</v>
      </c>
    </row>
    <row r="5182" spans="1:2" x14ac:dyDescent="0.25">
      <c r="A5182">
        <f ca="1">38992.0030641283*(((RANDBETWEEN(3800,4995))))</f>
        <v>156357932.28715447</v>
      </c>
      <c r="B5182">
        <v>204820860.84917808</v>
      </c>
    </row>
    <row r="5183" spans="1:2" x14ac:dyDescent="0.25">
      <c r="A5183">
        <f ca="1">31863.4189997267*(((RANDBETWEEN(3800,4995))))</f>
        <v>156098889.67966133</v>
      </c>
      <c r="B5183">
        <v>220608717.18746451</v>
      </c>
    </row>
    <row r="5184" spans="1:2" x14ac:dyDescent="0.25">
      <c r="A5184">
        <f ca="1">41232.4706395618*(((RANDBETWEEN(3800,4995))))</f>
        <v>204513054.37222645</v>
      </c>
      <c r="B5184">
        <v>215219868.36840445</v>
      </c>
    </row>
    <row r="5185" spans="1:2" x14ac:dyDescent="0.25">
      <c r="A5185">
        <f ca="1">32824.8262086876*(((RANDBETWEEN(3800,4995))))</f>
        <v>157329392.01823962</v>
      </c>
      <c r="B5185">
        <v>261597810.65223527</v>
      </c>
    </row>
    <row r="5186" spans="1:2" x14ac:dyDescent="0.25">
      <c r="A5186">
        <f ca="1">30016.7276940303*(((RANDBETWEEN(3800,4995))))</f>
        <v>119256459.12838235</v>
      </c>
      <c r="B5186">
        <v>232588388.93958694</v>
      </c>
    </row>
    <row r="5187" spans="1:2" x14ac:dyDescent="0.25">
      <c r="A5187">
        <f ca="1">31399.0081357612*(((RANDBETWEEN(3800,4995))))</f>
        <v>143242275.11534271</v>
      </c>
      <c r="B5187">
        <v>255656919.62126982</v>
      </c>
    </row>
    <row r="5188" spans="1:2" x14ac:dyDescent="0.25">
      <c r="A5188">
        <f ca="1">29924.1386814099*(((RANDBETWEEN(3800,4995))))</f>
        <v>132174920.55578771</v>
      </c>
      <c r="B5188">
        <v>261564349.95468616</v>
      </c>
    </row>
    <row r="5189" spans="1:2" x14ac:dyDescent="0.25">
      <c r="A5189">
        <f ca="1">29841.8188072717*(((RANDBETWEEN(3800,4995))))</f>
        <v>145628075.77948582</v>
      </c>
      <c r="B5189">
        <v>208794470.80001324</v>
      </c>
    </row>
    <row r="5190" spans="1:2" x14ac:dyDescent="0.25">
      <c r="A5190">
        <f ca="1">32271.679865912*(((RANDBETWEEN(3800,4995))))</f>
        <v>152257785.60737279</v>
      </c>
      <c r="B5190">
        <v>227686864.28413796</v>
      </c>
    </row>
    <row r="5191" spans="1:2" x14ac:dyDescent="0.25">
      <c r="A5191">
        <f ca="1">38868.7141808785*(((RANDBETWEEN(3800,4995))))</f>
        <v>176230750.09610289</v>
      </c>
      <c r="B5191">
        <v>236470005.83956093</v>
      </c>
    </row>
    <row r="5192" spans="1:2" x14ac:dyDescent="0.25">
      <c r="A5192">
        <f ca="1">30543.7011778423*(((RANDBETWEEN(3800,4995))))</f>
        <v>131521177.2717889</v>
      </c>
      <c r="B5192">
        <v>254193750.9589155</v>
      </c>
    </row>
    <row r="5193" spans="1:2" x14ac:dyDescent="0.25">
      <c r="A5193">
        <f ca="1">30639.7320804802*(((RANDBETWEEN(3800,4995))))</f>
        <v>122467009.1256794</v>
      </c>
      <c r="B5193">
        <v>223674992.44724241</v>
      </c>
    </row>
    <row r="5194" spans="1:2" x14ac:dyDescent="0.25">
      <c r="A5194">
        <f ca="1">30558.8380375645*(((RANDBETWEEN(3800,4995))))</f>
        <v>116612525.95134608</v>
      </c>
      <c r="B5194">
        <v>214992293.0832791</v>
      </c>
    </row>
    <row r="5195" spans="1:2" x14ac:dyDescent="0.25">
      <c r="A5195">
        <f ca="1">42252.0274935748*(((RANDBETWEEN(3800,4995))))</f>
        <v>175557174.23580325</v>
      </c>
      <c r="B5195">
        <v>218417189.57041588</v>
      </c>
    </row>
    <row r="5196" spans="1:2" x14ac:dyDescent="0.25">
      <c r="A5196">
        <f ca="1">40168.8412582084*(((RANDBETWEEN(3800,4995))))</f>
        <v>166540015.85653207</v>
      </c>
      <c r="B5196">
        <v>228001798.94623324</v>
      </c>
    </row>
    <row r="5197" spans="1:2" x14ac:dyDescent="0.25">
      <c r="A5197">
        <f ca="1">36622.66809071*(((RANDBETWEEN(3800,4995))))</f>
        <v>149273995.13773379</v>
      </c>
      <c r="B5197">
        <v>242365809.16090846</v>
      </c>
    </row>
    <row r="5198" spans="1:2" x14ac:dyDescent="0.25">
      <c r="A5198">
        <f ca="1">35888.1761297609*(((RANDBETWEEN(3800,4995))))</f>
        <v>156149454.34058976</v>
      </c>
      <c r="B5198">
        <v>227996815.21697479</v>
      </c>
    </row>
    <row r="5199" spans="1:2" x14ac:dyDescent="0.25">
      <c r="A5199">
        <f ca="1">29707.6795635841*(((RANDBETWEEN(3800,4995))))</f>
        <v>126822084.05694044</v>
      </c>
      <c r="B5199">
        <v>226061214.00956836</v>
      </c>
    </row>
    <row r="5200" spans="1:2" x14ac:dyDescent="0.25">
      <c r="A5200">
        <f ca="1">35774.9353351607*(((RANDBETWEEN(3800,4995))))</f>
        <v>166997398.14453021</v>
      </c>
      <c r="B5200">
        <v>245107272.74743494</v>
      </c>
    </row>
    <row r="5201" spans="1:2" x14ac:dyDescent="0.25">
      <c r="A5201">
        <f ca="1">30394.4921776175*(((RANDBETWEEN(3800,4995))))</f>
        <v>135377068.15910813</v>
      </c>
      <c r="B5201">
        <v>215165766.81086829</v>
      </c>
    </row>
    <row r="5202" spans="1:2" x14ac:dyDescent="0.25">
      <c r="A5202">
        <f ca="1">37539.4196859527*(((RANDBETWEEN(3800,4995))))</f>
        <v>160893952.77399337</v>
      </c>
      <c r="B5202">
        <v>246506729.40473479</v>
      </c>
    </row>
    <row r="5203" spans="1:2" x14ac:dyDescent="0.25">
      <c r="A5203">
        <f ca="1">32024.019619746*(((RANDBETWEEN(3800,4995))))</f>
        <v>132259201.02955103</v>
      </c>
      <c r="B5203">
        <v>207010505.03796643</v>
      </c>
    </row>
    <row r="5204" spans="1:2" x14ac:dyDescent="0.25">
      <c r="A5204">
        <f ca="1">32053.0602978952*(((RANDBETWEEN(3800,4995))))</f>
        <v>153149522.10334328</v>
      </c>
      <c r="B5204">
        <v>250821582.03445667</v>
      </c>
    </row>
    <row r="5205" spans="1:2" x14ac:dyDescent="0.25">
      <c r="A5205">
        <f ca="1">29916.0935575704*(((RANDBETWEEN(3800,4995))))</f>
        <v>122865396.24094163</v>
      </c>
      <c r="B5205">
        <v>257422248.34136635</v>
      </c>
    </row>
    <row r="5206" spans="1:2" x14ac:dyDescent="0.25">
      <c r="A5206">
        <f ca="1">37804.7238067704*(((RANDBETWEEN(3800,4995))))</f>
        <v>157267651.03616488</v>
      </c>
      <c r="B5206">
        <v>252165278.96754599</v>
      </c>
    </row>
    <row r="5207" spans="1:2" x14ac:dyDescent="0.25">
      <c r="A5207">
        <f ca="1">40480.5805181534*(((RANDBETWEEN(3800,4995))))</f>
        <v>156659846.60525355</v>
      </c>
      <c r="B5207">
        <v>243412544.70806107</v>
      </c>
    </row>
    <row r="5208" spans="1:2" x14ac:dyDescent="0.25">
      <c r="A5208">
        <f ca="1">36916.1343727971*(((RANDBETWEEN(3800,4995))))</f>
        <v>158776293.93740019</v>
      </c>
      <c r="B5208">
        <v>239622371.29963747</v>
      </c>
    </row>
    <row r="5209" spans="1:2" x14ac:dyDescent="0.25">
      <c r="A5209">
        <f ca="1">36390.5591296278*(((RANDBETWEEN(3800,4995))))</f>
        <v>163903078.31984368</v>
      </c>
      <c r="B5209">
        <v>258435156.10233659</v>
      </c>
    </row>
    <row r="5210" spans="1:2" x14ac:dyDescent="0.25">
      <c r="A5210">
        <f ca="1">30690.1804723012*(((RANDBETWEEN(3800,4995))))</f>
        <v>145440765.25823516</v>
      </c>
      <c r="B5210">
        <v>233601189.50107452</v>
      </c>
    </row>
    <row r="5211" spans="1:2" x14ac:dyDescent="0.25">
      <c r="A5211">
        <f ca="1">35497.5334129567*(((RANDBETWEEN(3800,4995))))</f>
        <v>141528665.71745846</v>
      </c>
      <c r="B5211">
        <v>250528710.95787573</v>
      </c>
    </row>
    <row r="5212" spans="1:2" x14ac:dyDescent="0.25">
      <c r="A5212">
        <f ca="1">31180.5898176316*(((RANDBETWEEN(3800,4995))))</f>
        <v>142931823.72402307</v>
      </c>
      <c r="B5212">
        <v>258426355.79980126</v>
      </c>
    </row>
    <row r="5213" spans="1:2" x14ac:dyDescent="0.25">
      <c r="A5213">
        <f ca="1">32538.7631153315*(((RANDBETWEEN(3800,4995))))</f>
        <v>153940888.2986334</v>
      </c>
      <c r="B5213">
        <v>204279992.19980058</v>
      </c>
    </row>
    <row r="5214" spans="1:2" x14ac:dyDescent="0.25">
      <c r="A5214">
        <f ca="1">31122.5126462876*(((RANDBETWEEN(3800,4995))))</f>
        <v>133795681.86639047</v>
      </c>
      <c r="B5214">
        <v>206396260.76175538</v>
      </c>
    </row>
    <row r="5215" spans="1:2" x14ac:dyDescent="0.25">
      <c r="A5215">
        <f ca="1">40986.6513073596*(((RANDBETWEEN(3800,4995))))</f>
        <v>186284330.19194949</v>
      </c>
      <c r="B5215">
        <v>241323501.09887496</v>
      </c>
    </row>
    <row r="5216" spans="1:2" x14ac:dyDescent="0.25">
      <c r="A5216">
        <f ca="1">39668.7075395936*(((RANDBETWEEN(3800,4995))))</f>
        <v>190370127.48250973</v>
      </c>
      <c r="B5216">
        <v>266390571.43800879</v>
      </c>
    </row>
    <row r="5217" spans="1:2" x14ac:dyDescent="0.25">
      <c r="A5217">
        <f ca="1">30991.208734165*(((RANDBETWEEN(3800,4995))))</f>
        <v>150772230.49171293</v>
      </c>
      <c r="B5217">
        <v>245575215.14277366</v>
      </c>
    </row>
    <row r="5218" spans="1:2" x14ac:dyDescent="0.25">
      <c r="A5218">
        <f ca="1">30789.296979061*(((RANDBETWEEN(3800,4995))))</f>
        <v>119985890.3274007</v>
      </c>
      <c r="B5218">
        <v>206383550.81949019</v>
      </c>
    </row>
    <row r="5219" spans="1:2" x14ac:dyDescent="0.25">
      <c r="A5219">
        <f ca="1">36300.2774155109*(((RANDBETWEEN(3800,4995))))</f>
        <v>163097146.42789042</v>
      </c>
      <c r="B5219">
        <v>240570253.19797352</v>
      </c>
    </row>
    <row r="5220" spans="1:2" x14ac:dyDescent="0.25">
      <c r="A5220">
        <f ca="1">34672.2172908785*(((RANDBETWEEN(3800,4995))))</f>
        <v>154638089.1173183</v>
      </c>
      <c r="B5220">
        <v>237466989.98354945</v>
      </c>
    </row>
    <row r="5221" spans="1:2" x14ac:dyDescent="0.25">
      <c r="A5221">
        <f ca="1">37323.8817772509*(((RANDBETWEEN(3800,4995))))</f>
        <v>170383520.31315035</v>
      </c>
      <c r="B5221">
        <v>244528845.91637456</v>
      </c>
    </row>
    <row r="5222" spans="1:2" x14ac:dyDescent="0.25">
      <c r="A5222">
        <f ca="1">31720.1694935608*(((RANDBETWEEN(3800,4995))))</f>
        <v>148006310.85695454</v>
      </c>
      <c r="B5222">
        <v>218079692.76768935</v>
      </c>
    </row>
    <row r="5223" spans="1:2" x14ac:dyDescent="0.25">
      <c r="A5223">
        <f ca="1">39167.3362240624*(((RANDBETWEEN(3800,4995))))</f>
        <v>164463644.80483821</v>
      </c>
      <c r="B5223">
        <v>236395028.72013906</v>
      </c>
    </row>
    <row r="5224" spans="1:2" x14ac:dyDescent="0.25">
      <c r="A5224">
        <f ca="1">40767.3858263518*(((RANDBETWEEN(3800,4995))))</f>
        <v>198822540.67511776</v>
      </c>
      <c r="B5224">
        <v>216918824.91258189</v>
      </c>
    </row>
    <row r="5225" spans="1:2" x14ac:dyDescent="0.25">
      <c r="A5225">
        <f ca="1">30992.0938939966*(((RANDBETWEEN(3800,4995))))</f>
        <v>130414731.10593772</v>
      </c>
      <c r="B5225">
        <v>222299202.84300983</v>
      </c>
    </row>
    <row r="5226" spans="1:2" x14ac:dyDescent="0.25">
      <c r="A5226">
        <f ca="1">32403.1051010883*(((RANDBETWEEN(3800,4995))))</f>
        <v>151128082.19147566</v>
      </c>
      <c r="B5226">
        <v>214211546.01438138</v>
      </c>
    </row>
    <row r="5227" spans="1:2" x14ac:dyDescent="0.25">
      <c r="A5227">
        <f ca="1">32177.4475270512*(((RANDBETWEEN(3800,4995))))</f>
        <v>128484547.9755156</v>
      </c>
      <c r="B5227">
        <v>208002224.60797954</v>
      </c>
    </row>
    <row r="5228" spans="1:2" x14ac:dyDescent="0.25">
      <c r="A5228">
        <f ca="1">31008.8378381949*(((RANDBETWEEN(3800,4995))))</f>
        <v>131539490.10962261</v>
      </c>
      <c r="B5228">
        <v>218231630.32770014</v>
      </c>
    </row>
    <row r="5229" spans="1:2" x14ac:dyDescent="0.25">
      <c r="A5229">
        <f ca="1">31094.7468419628*(((RANDBETWEEN(3800,4995))))</f>
        <v>132401432.05307756</v>
      </c>
      <c r="B5229">
        <v>259747748.25785115</v>
      </c>
    </row>
    <row r="5230" spans="1:2" x14ac:dyDescent="0.25">
      <c r="A5230">
        <f ca="1">37977.2707412281*(((RANDBETWEEN(3800,4995))))</f>
        <v>177695649.79820624</v>
      </c>
      <c r="B5230">
        <v>244172112.40647745</v>
      </c>
    </row>
    <row r="5231" spans="1:2" x14ac:dyDescent="0.25">
      <c r="A5231">
        <f ca="1">35890.1253454029*(((RANDBETWEEN(3800,4995))))</f>
        <v>159388046.65893438</v>
      </c>
      <c r="B5231">
        <v>211835468.56539595</v>
      </c>
    </row>
    <row r="5232" spans="1:2" x14ac:dyDescent="0.25">
      <c r="A5232">
        <f ca="1">35051.2620827286*(((RANDBETWEEN(3800,4995))))</f>
        <v>148617351.23076913</v>
      </c>
      <c r="B5232">
        <v>259117681.63690498</v>
      </c>
    </row>
    <row r="5233" spans="1:2" x14ac:dyDescent="0.25">
      <c r="A5233">
        <f ca="1">38525.2620818435*(((RANDBETWEEN(3800,4995))))</f>
        <v>191316451.49843472</v>
      </c>
      <c r="B5233">
        <v>212132253.3614215</v>
      </c>
    </row>
    <row r="5234" spans="1:2" x14ac:dyDescent="0.25">
      <c r="A5234">
        <f ca="1">36882.8703228792*(((RANDBETWEEN(3800,4995))))</f>
        <v>167226934.04393443</v>
      </c>
      <c r="B5234">
        <v>263325604.90478188</v>
      </c>
    </row>
    <row r="5235" spans="1:2" x14ac:dyDescent="0.25">
      <c r="A5235">
        <f ca="1">33882.9690176799*(((RANDBETWEEN(3800,4995))))</f>
        <v>128890814.14325432</v>
      </c>
      <c r="B5235">
        <v>221922300.74487224</v>
      </c>
    </row>
    <row r="5236" spans="1:2" x14ac:dyDescent="0.25">
      <c r="A5236">
        <f ca="1">37554.6856156436*(((RANDBETWEEN(3800,4995))))</f>
        <v>174216186.57097077</v>
      </c>
      <c r="B5236">
        <v>255585957.8176778</v>
      </c>
    </row>
    <row r="5237" spans="1:2" x14ac:dyDescent="0.25">
      <c r="A5237">
        <f ca="1">34819.8559705847*(((RANDBETWEEN(3800,4995))))</f>
        <v>158499984.37810171</v>
      </c>
      <c r="B5237">
        <v>216205661.79775974</v>
      </c>
    </row>
    <row r="5238" spans="1:2" x14ac:dyDescent="0.25">
      <c r="A5238">
        <f ca="1">33439.6847948462*(((RANDBETWEEN(3800,4995))))</f>
        <v>164590128.56023285</v>
      </c>
      <c r="B5238">
        <v>205339708.07445657</v>
      </c>
    </row>
    <row r="5239" spans="1:2" x14ac:dyDescent="0.25">
      <c r="A5239">
        <f ca="1">31321.2466614704*(((RANDBETWEEN(3800,4995))))</f>
        <v>120054338.45341602</v>
      </c>
      <c r="B5239">
        <v>253695672.48191094</v>
      </c>
    </row>
    <row r="5240" spans="1:2" x14ac:dyDescent="0.25">
      <c r="A5240">
        <f ca="1">36655.573737651*(((RANDBETWEEN(3800,4995))))</f>
        <v>148308451.34253612</v>
      </c>
      <c r="B5240">
        <v>218538617.50366843</v>
      </c>
    </row>
    <row r="5241" spans="1:2" x14ac:dyDescent="0.25">
      <c r="A5241">
        <f ca="1">36126.7871307002*(((RANDBETWEEN(3800,4995))))</f>
        <v>163582092.12781057</v>
      </c>
      <c r="B5241">
        <v>240809331.00968996</v>
      </c>
    </row>
    <row r="5242" spans="1:2" x14ac:dyDescent="0.25">
      <c r="A5242">
        <f ca="1">36149.112105322*(((RANDBETWEEN(3800,4995))))</f>
        <v>157899321.67604664</v>
      </c>
      <c r="B5242">
        <v>233374954.38301179</v>
      </c>
    </row>
    <row r="5243" spans="1:2" x14ac:dyDescent="0.25">
      <c r="A5243">
        <f ca="1">33316.0205124184*(((RANDBETWEEN(3800,4995))))</f>
        <v>161849227.6493288</v>
      </c>
      <c r="B5243">
        <v>241505810.84214172</v>
      </c>
    </row>
    <row r="5244" spans="1:2" x14ac:dyDescent="0.25">
      <c r="A5244">
        <f ca="1">40046.2692440397*(((RANDBETWEEN(3800,4995))))</f>
        <v>193183202.83324745</v>
      </c>
      <c r="B5244">
        <v>220396052.85426036</v>
      </c>
    </row>
    <row r="5245" spans="1:2" x14ac:dyDescent="0.25">
      <c r="A5245">
        <f ca="1">31397.5685693755*(((RANDBETWEEN(3800,4995))))</f>
        <v>145998693.84759611</v>
      </c>
      <c r="B5245">
        <v>245918594.78783682</v>
      </c>
    </row>
    <row r="5246" spans="1:2" x14ac:dyDescent="0.25">
      <c r="A5246">
        <f ca="1">34964.9423113222*(((RANDBETWEEN(3800,4995))))</f>
        <v>174125412.71038464</v>
      </c>
      <c r="B5246">
        <v>219272555.94249475</v>
      </c>
    </row>
    <row r="5247" spans="1:2" x14ac:dyDescent="0.25">
      <c r="A5247">
        <f ca="1">34060.9764154499*(((RANDBETWEEN(3800,4995))))</f>
        <v>163901418.51114491</v>
      </c>
      <c r="B5247">
        <v>222076284.16892827</v>
      </c>
    </row>
    <row r="5248" spans="1:2" x14ac:dyDescent="0.25">
      <c r="A5248">
        <f ca="1">33177.8160737108*(((RANDBETWEEN(3800,4995))))</f>
        <v>154276844.74275517</v>
      </c>
      <c r="B5248">
        <v>254585763.02409557</v>
      </c>
    </row>
    <row r="5249" spans="1:2" x14ac:dyDescent="0.25">
      <c r="A5249">
        <f ca="1">32897.3983542884*(((RANDBETWEEN(3800,4995))))</f>
        <v>132313336.180948</v>
      </c>
      <c r="B5249">
        <v>233809663.403732</v>
      </c>
    </row>
    <row r="5250" spans="1:2" x14ac:dyDescent="0.25">
      <c r="A5250">
        <f ca="1">31005.2399548822*(((RANDBETWEEN(3800,4995))))</f>
        <v>120021283.86534908</v>
      </c>
      <c r="B5250">
        <v>229443251.55057335</v>
      </c>
    </row>
    <row r="5251" spans="1:2" x14ac:dyDescent="0.25">
      <c r="A5251">
        <f ca="1">28847.1427630594*(((RANDBETWEEN(3800,4995))))</f>
        <v>118042508.1864392</v>
      </c>
      <c r="B5251">
        <v>239638486.87024006</v>
      </c>
    </row>
    <row r="5252" spans="1:2" x14ac:dyDescent="0.25">
      <c r="A5252">
        <f ca="1">35112.5382288544*(((RANDBETWEEN(3800,4995))))</f>
        <v>162079476.46439174</v>
      </c>
      <c r="B5252">
        <v>260228814.43064725</v>
      </c>
    </row>
    <row r="5253" spans="1:2" x14ac:dyDescent="0.25">
      <c r="A5253">
        <f ca="1">32630.3333158082*(((RANDBETWEEN(3800,4995))))</f>
        <v>155711950.58303654</v>
      </c>
      <c r="B5253">
        <v>220486984.58920467</v>
      </c>
    </row>
    <row r="5254" spans="1:2" x14ac:dyDescent="0.25">
      <c r="A5254">
        <f ca="1">32751.6243052103*(((RANDBETWEEN(3800,4995))))</f>
        <v>149150897.08592784</v>
      </c>
      <c r="B5254">
        <v>251673284.62936187</v>
      </c>
    </row>
    <row r="5255" spans="1:2" x14ac:dyDescent="0.25">
      <c r="A5255">
        <f ca="1">42025.0748052673*(((RANDBETWEEN(3800,4995))))</f>
        <v>181086047.33589697</v>
      </c>
      <c r="B5255">
        <v>204691856.99972922</v>
      </c>
    </row>
    <row r="5256" spans="1:2" x14ac:dyDescent="0.25">
      <c r="A5256">
        <f ca="1">36787.497468426*(((RANDBETWEEN(3800,4995))))</f>
        <v>180810550.05731359</v>
      </c>
      <c r="B5256">
        <v>264641904.28850639</v>
      </c>
    </row>
    <row r="5257" spans="1:2" x14ac:dyDescent="0.25">
      <c r="A5257">
        <f ca="1">33307.3936892622*(((RANDBETWEEN(3800,4995))))</f>
        <v>133895722.63083389</v>
      </c>
      <c r="B5257">
        <v>229081254.04761159</v>
      </c>
    </row>
    <row r="5258" spans="1:2" x14ac:dyDescent="0.25">
      <c r="A5258">
        <f ca="1">34610.7030324873*(((RANDBETWEEN(3800,4995))))</f>
        <v>138200537.20872164</v>
      </c>
      <c r="B5258">
        <v>265426949.74945658</v>
      </c>
    </row>
    <row r="5259" spans="1:2" x14ac:dyDescent="0.25">
      <c r="A5259">
        <f ca="1">30868.6199318606*(((RANDBETWEEN(3800,4995))))</f>
        <v>145175119.53954029</v>
      </c>
      <c r="B5259">
        <v>207500243.18657699</v>
      </c>
    </row>
    <row r="5260" spans="1:2" x14ac:dyDescent="0.25">
      <c r="A5260">
        <f ca="1">30911.4354276968*(((RANDBETWEEN(3800,4995))))</f>
        <v>131157220.51971747</v>
      </c>
      <c r="B5260">
        <v>253409843.79797542</v>
      </c>
    </row>
    <row r="5261" spans="1:2" x14ac:dyDescent="0.25">
      <c r="A5261">
        <f ca="1">33040.425756763*(((RANDBETWEEN(3800,4995))))</f>
        <v>137316009.44510683</v>
      </c>
      <c r="B5261">
        <v>236073956.96398327</v>
      </c>
    </row>
    <row r="5262" spans="1:2" x14ac:dyDescent="0.25">
      <c r="A5262">
        <f ca="1">38624.3212385513*(((RANDBETWEEN(3800,4995))))</f>
        <v>152063952.71617627</v>
      </c>
      <c r="B5262">
        <v>220647800.31348836</v>
      </c>
    </row>
    <row r="5263" spans="1:2" x14ac:dyDescent="0.25">
      <c r="A5263">
        <f ca="1">37039.7060241451*(((RANDBETWEEN(3800,4995))))</f>
        <v>158122505.01707542</v>
      </c>
      <c r="B5263">
        <v>213027069.933119</v>
      </c>
    </row>
    <row r="5264" spans="1:2" x14ac:dyDescent="0.25">
      <c r="A5264">
        <f ca="1">31371.6989297166*(((RANDBETWEEN(3800,4995))))</f>
        <v>136686492.23677543</v>
      </c>
      <c r="B5264">
        <v>258427367.98862058</v>
      </c>
    </row>
    <row r="5265" spans="1:2" x14ac:dyDescent="0.25">
      <c r="A5265">
        <f ca="1">29961.7560620812*(((RANDBETWEEN(3800,4995))))</f>
        <v>148670233.58004689</v>
      </c>
      <c r="B5265">
        <v>222151065.54965001</v>
      </c>
    </row>
    <row r="5266" spans="1:2" x14ac:dyDescent="0.25">
      <c r="A5266">
        <f ca="1">33911.4060557468*(((RANDBETWEEN(3800,4995))))</f>
        <v>151448339.44496515</v>
      </c>
      <c r="B5266">
        <v>211275674.36545217</v>
      </c>
    </row>
    <row r="5267" spans="1:2" x14ac:dyDescent="0.25">
      <c r="A5267">
        <f ca="1">35166.6901859402*(((RANDBETWEEN(3800,4995))))</f>
        <v>175130117.12598228</v>
      </c>
      <c r="B5267">
        <v>249677663.52828628</v>
      </c>
    </row>
    <row r="5268" spans="1:2" x14ac:dyDescent="0.25">
      <c r="A5268">
        <f ca="1">31265.6332036114*(((RANDBETWEEN(3800,4995))))</f>
        <v>151888446.10314414</v>
      </c>
      <c r="B5268">
        <v>218317363.21628129</v>
      </c>
    </row>
    <row r="5269" spans="1:2" x14ac:dyDescent="0.25">
      <c r="A5269">
        <f ca="1">33466.7792948191*(((RANDBETWEEN(3800,4995))))</f>
        <v>158900268.09180093</v>
      </c>
      <c r="B5269">
        <v>213026687.08523962</v>
      </c>
    </row>
    <row r="5270" spans="1:2" x14ac:dyDescent="0.25">
      <c r="A5270">
        <f ca="1">31547.1284681814*(((RANDBETWEEN(3800,4995))))</f>
        <v>123317725.18212122</v>
      </c>
      <c r="B5270">
        <v>214195166.77116492</v>
      </c>
    </row>
    <row r="5271" spans="1:2" x14ac:dyDescent="0.25">
      <c r="A5271">
        <f ca="1">28744.8543880727*(((RANDBETWEEN(3800,4995))))</f>
        <v>114979417.5522909</v>
      </c>
      <c r="B5271">
        <v>233888078.01964468</v>
      </c>
    </row>
    <row r="5272" spans="1:2" x14ac:dyDescent="0.25">
      <c r="A5272">
        <f ca="1">37310.3207047493*(((RANDBETWEEN(3800,4995))))</f>
        <v>156852588.2427662</v>
      </c>
      <c r="B5272">
        <v>220093685.40243557</v>
      </c>
    </row>
    <row r="5273" spans="1:2" x14ac:dyDescent="0.25">
      <c r="A5273">
        <f ca="1">33049.6165219515*(((RANDBETWEEN(3800,4995))))</f>
        <v>140791366.3835133</v>
      </c>
      <c r="B5273">
        <v>219331276.09755874</v>
      </c>
    </row>
    <row r="5274" spans="1:2" x14ac:dyDescent="0.25">
      <c r="A5274">
        <f ca="1">33799.4924917839*(((RANDBETWEEN(3800,4995))))</f>
        <v>168558069.05652618</v>
      </c>
      <c r="B5274">
        <v>238848543.12884462</v>
      </c>
    </row>
    <row r="5275" spans="1:2" x14ac:dyDescent="0.25">
      <c r="A5275">
        <f ca="1">34809.2715836024*(((RANDBETWEEN(3800,4995))))</f>
        <v>142648394.94960278</v>
      </c>
      <c r="B5275">
        <v>254029642.7230823</v>
      </c>
    </row>
    <row r="5276" spans="1:2" x14ac:dyDescent="0.25">
      <c r="A5276">
        <f ca="1">38072.3491716824*(((RANDBETWEEN(3800,4995))))</f>
        <v>148786740.56293496</v>
      </c>
      <c r="B5276">
        <v>264219661.95478809</v>
      </c>
    </row>
    <row r="5277" spans="1:2" x14ac:dyDescent="0.25">
      <c r="A5277">
        <f ca="1">33823.2960094316*(((RANDBETWEEN(3800,4995))))</f>
        <v>148247506.40933889</v>
      </c>
      <c r="B5277">
        <v>231986612.48509705</v>
      </c>
    </row>
    <row r="5278" spans="1:2" x14ac:dyDescent="0.25">
      <c r="A5278">
        <f ca="1">29895.7293852626*(((RANDBETWEEN(3800,4995))))</f>
        <v>118745837.11826287</v>
      </c>
      <c r="B5278">
        <v>263783292.86979005</v>
      </c>
    </row>
    <row r="5279" spans="1:2" x14ac:dyDescent="0.25">
      <c r="A5279">
        <f ca="1">32450.7735752389*(((RANDBETWEEN(3800,4995))))</f>
        <v>127304384.7356624</v>
      </c>
      <c r="B5279">
        <v>237223024.07616627</v>
      </c>
    </row>
    <row r="5280" spans="1:2" x14ac:dyDescent="0.25">
      <c r="A5280">
        <f ca="1">34322.2347376038*(((RANDBETWEEN(3800,4995))))</f>
        <v>154106833.97184083</v>
      </c>
      <c r="B5280">
        <v>227283294.3079983</v>
      </c>
    </row>
    <row r="5281" spans="1:2" x14ac:dyDescent="0.25">
      <c r="A5281">
        <f ca="1">36678.4926687577*(((RANDBETWEEN(3800,4995))))</f>
        <v>145650294.38763696</v>
      </c>
      <c r="B5281">
        <v>244303884.92160928</v>
      </c>
    </row>
    <row r="5282" spans="1:2" x14ac:dyDescent="0.25">
      <c r="A5282">
        <f ca="1">39422.7450820279*(((RANDBETWEEN(3800,4995))))</f>
        <v>194393555.99947944</v>
      </c>
      <c r="B5282">
        <v>258445409.85803097</v>
      </c>
    </row>
    <row r="5283" spans="1:2" x14ac:dyDescent="0.25">
      <c r="A5283">
        <f ca="1">38350.5531116092*(((RANDBETWEEN(3800,4995))))</f>
        <v>187150699.18465269</v>
      </c>
      <c r="B5283">
        <v>216772683.5143925</v>
      </c>
    </row>
    <row r="5284" spans="1:2" x14ac:dyDescent="0.25">
      <c r="A5284">
        <f ca="1">40147.3678280694*(((RANDBETWEEN(3800,4995))))</f>
        <v>200495954.93337843</v>
      </c>
      <c r="B5284">
        <v>259348526.63427949</v>
      </c>
    </row>
    <row r="5285" spans="1:2" x14ac:dyDescent="0.25">
      <c r="A5285">
        <f ca="1">31062.80978732*(((RANDBETWEEN(3800,4995))))</f>
        <v>142733610.9727352</v>
      </c>
      <c r="B5285">
        <v>264646689.74414796</v>
      </c>
    </row>
    <row r="5286" spans="1:2" x14ac:dyDescent="0.25">
      <c r="A5286">
        <f ca="1">36407.5572854042*(((RANDBETWEEN(3800,4995))))</f>
        <v>139695797.30409577</v>
      </c>
      <c r="B5286">
        <v>215973559.75330657</v>
      </c>
    </row>
    <row r="5287" spans="1:2" x14ac:dyDescent="0.25">
      <c r="A5287">
        <f ca="1">37402.4891893502*(((RANDBETWEEN(3800,4995))))</f>
        <v>172500280.14128333</v>
      </c>
      <c r="B5287">
        <v>204721120.06722441</v>
      </c>
    </row>
    <row r="5288" spans="1:2" x14ac:dyDescent="0.25">
      <c r="A5288">
        <f ca="1">32985.4678032821*(((RANDBETWEEN(3800,4995))))</f>
        <v>143486784.94427696</v>
      </c>
      <c r="B5288">
        <v>209229723.44229877</v>
      </c>
    </row>
    <row r="5289" spans="1:2" x14ac:dyDescent="0.25">
      <c r="A5289">
        <f ca="1">34917.1776404659*(((RANDBETWEEN(3800,4995))))</f>
        <v>169872069.2208665</v>
      </c>
      <c r="B5289">
        <v>208750456.52572727</v>
      </c>
    </row>
    <row r="5290" spans="1:2" x14ac:dyDescent="0.25">
      <c r="A5290">
        <f ca="1">33180.9314984629*(((RANDBETWEEN(3800,4995))))</f>
        <v>126883882.05012214</v>
      </c>
      <c r="B5290">
        <v>221686135.85579482</v>
      </c>
    </row>
    <row r="5291" spans="1:2" x14ac:dyDescent="0.25">
      <c r="A5291">
        <f ca="1">32402.1150391288*(((RANDBETWEEN(3800,4995))))</f>
        <v>144189411.92412308</v>
      </c>
      <c r="B5291">
        <v>263870583.289042</v>
      </c>
    </row>
    <row r="5292" spans="1:2" x14ac:dyDescent="0.25">
      <c r="A5292">
        <f ca="1">31013.6461021069*(((RANDBETWEEN(3800,4995))))</f>
        <v>153114370.80610195</v>
      </c>
      <c r="B5292">
        <v>246794819.64842987</v>
      </c>
    </row>
    <row r="5293" spans="1:2" x14ac:dyDescent="0.25">
      <c r="A5293">
        <f ca="1">29661.0537204794*(((RANDBETWEEN(3800,4995))))</f>
        <v>138190849.28371334</v>
      </c>
      <c r="B5293">
        <v>214290854.29417801</v>
      </c>
    </row>
    <row r="5294" spans="1:2" x14ac:dyDescent="0.25">
      <c r="A5294">
        <f ca="1">36058.6354728169*(((RANDBETWEEN(3800,4995))))</f>
        <v>165653371.36212093</v>
      </c>
      <c r="B5294">
        <v>214047269.54159808</v>
      </c>
    </row>
    <row r="5295" spans="1:2" x14ac:dyDescent="0.25">
      <c r="A5295">
        <f ca="1">40471.5243983673*(((RANDBETWEEN(3800,4995))))</f>
        <v>192482570.03863528</v>
      </c>
      <c r="B5295">
        <v>233208107.49077746</v>
      </c>
    </row>
    <row r="5296" spans="1:2" x14ac:dyDescent="0.25">
      <c r="A5296">
        <f ca="1">32272.8585198278*(((RANDBETWEEN(3800,4995))))</f>
        <v>130866441.29790187</v>
      </c>
      <c r="B5296">
        <v>221354055.08724257</v>
      </c>
    </row>
    <row r="5297" spans="1:2" x14ac:dyDescent="0.25">
      <c r="A5297">
        <f ca="1">34051.6038583387*(((RANDBETWEEN(3800,4995))))</f>
        <v>160825725.02293366</v>
      </c>
      <c r="B5297">
        <v>240512658.78444913</v>
      </c>
    </row>
    <row r="5298" spans="1:2" x14ac:dyDescent="0.25">
      <c r="A5298">
        <f ca="1">40542.5402416253*(((RANDBETWEEN(3800,4995))))</f>
        <v>167927201.68081221</v>
      </c>
      <c r="B5298">
        <v>238301647.32137966</v>
      </c>
    </row>
    <row r="5299" spans="1:2" x14ac:dyDescent="0.25">
      <c r="A5299">
        <f ca="1">30030.0134788079*(((RANDBETWEEN(3800,4995))))</f>
        <v>136336261.19378802</v>
      </c>
      <c r="B5299">
        <v>245031757.39633754</v>
      </c>
    </row>
    <row r="5300" spans="1:2" x14ac:dyDescent="0.25">
      <c r="A5300">
        <f ca="1">37228.4108258373*(((RANDBETWEEN(3800,4995))))</f>
        <v>178510229.90988994</v>
      </c>
      <c r="B5300">
        <v>261538655.94068438</v>
      </c>
    </row>
    <row r="5301" spans="1:2" x14ac:dyDescent="0.25">
      <c r="A5301">
        <f ca="1">36507.6598086513*(((RANDBETWEEN(3800,4995))))</f>
        <v>145702070.29632723</v>
      </c>
      <c r="B5301">
        <v>248418133.74616969</v>
      </c>
    </row>
    <row r="5302" spans="1:2" x14ac:dyDescent="0.25">
      <c r="A5302">
        <f ca="1">29648.5602778342*(((RANDBETWEEN(3800,4995))))</f>
        <v>115273602.36021952</v>
      </c>
      <c r="B5302">
        <v>221159626.05440626</v>
      </c>
    </row>
    <row r="5303" spans="1:2" x14ac:dyDescent="0.25">
      <c r="A5303">
        <f ca="1">30693.3702383652*(((RANDBETWEEN(3800,4995))))</f>
        <v>138365713.03455022</v>
      </c>
      <c r="B5303">
        <v>234914775.18639809</v>
      </c>
    </row>
    <row r="5304" spans="1:2" x14ac:dyDescent="0.25">
      <c r="A5304">
        <f ca="1">32054.8881028965*(((RANDBETWEEN(3800,4995))))</f>
        <v>133700938.27718145</v>
      </c>
      <c r="B5304">
        <v>239746400.28230289</v>
      </c>
    </row>
    <row r="5305" spans="1:2" x14ac:dyDescent="0.25">
      <c r="A5305">
        <f ca="1">35115.312237042*(((RANDBETWEEN(3800,4995))))</f>
        <v>172556644.33282462</v>
      </c>
      <c r="B5305">
        <v>220564087.12592918</v>
      </c>
    </row>
    <row r="5306" spans="1:2" x14ac:dyDescent="0.25">
      <c r="A5306">
        <f ca="1">29967.4442920431*(((RANDBETWEEN(3800,4995))))</f>
        <v>132216364.21649417</v>
      </c>
      <c r="B5306">
        <v>258308603.09363475</v>
      </c>
    </row>
    <row r="5307" spans="1:2" x14ac:dyDescent="0.25">
      <c r="A5307">
        <f ca="1">31286.4637874811*(((RANDBETWEEN(3800,4995))))</f>
        <v>122799370.36586322</v>
      </c>
      <c r="B5307">
        <v>252016237.3294456</v>
      </c>
    </row>
    <row r="5308" spans="1:2" x14ac:dyDescent="0.25">
      <c r="A5308">
        <f ca="1">32065.6516634459*(((RANDBETWEEN(3800,4995))))</f>
        <v>151157481.94148403</v>
      </c>
      <c r="B5308">
        <v>244393615.09396532</v>
      </c>
    </row>
    <row r="5309" spans="1:2" x14ac:dyDescent="0.25">
      <c r="A5309">
        <f ca="1">33435.0978717162*(((RANDBETWEEN(3800,4995))))</f>
        <v>143235959.28243232</v>
      </c>
      <c r="B5309">
        <v>217358239.59774587</v>
      </c>
    </row>
    <row r="5310" spans="1:2" x14ac:dyDescent="0.25">
      <c r="A5310">
        <f ca="1">30793.3285177651*(((RANDBETWEEN(3800,4995))))</f>
        <v>145498477.24643999</v>
      </c>
      <c r="B5310">
        <v>253008956.04369366</v>
      </c>
    </row>
    <row r="5311" spans="1:2" x14ac:dyDescent="0.25">
      <c r="A5311">
        <f ca="1">39634.0484091179*(((RANDBETWEEN(3800,4995))))</f>
        <v>153700839.73055917</v>
      </c>
      <c r="B5311">
        <v>220232042.25092632</v>
      </c>
    </row>
    <row r="5312" spans="1:2" x14ac:dyDescent="0.25">
      <c r="A5312">
        <f ca="1">31354.4292037768*(((RANDBETWEEN(3800,4995))))</f>
        <v>127173564.85051864</v>
      </c>
      <c r="B5312">
        <v>245262813.68408608</v>
      </c>
    </row>
    <row r="5313" spans="1:2" x14ac:dyDescent="0.25">
      <c r="A5313">
        <f ca="1">31576.4086483996*(((RANDBETWEEN(3800,4995))))</f>
        <v>151314150.24313098</v>
      </c>
      <c r="B5313">
        <v>239713899.9334341</v>
      </c>
    </row>
    <row r="5314" spans="1:2" x14ac:dyDescent="0.25">
      <c r="A5314">
        <f ca="1">33070.2390314261*(((RANDBETWEEN(3800,4995))))</f>
        <v>140416234.92743522</v>
      </c>
      <c r="B5314">
        <v>245376025.06026441</v>
      </c>
    </row>
    <row r="5315" spans="1:2" x14ac:dyDescent="0.25">
      <c r="A5315">
        <f ca="1">34467.0068158975*(((RANDBETWEEN(3800,4995))))</f>
        <v>164062952.44367194</v>
      </c>
      <c r="B5315">
        <v>229751957.82654262</v>
      </c>
    </row>
    <row r="5316" spans="1:2" x14ac:dyDescent="0.25">
      <c r="A5316">
        <f ca="1">31630.1617393499*(((RANDBETWEEN(3800,4995))))</f>
        <v>130411156.8513397</v>
      </c>
      <c r="B5316">
        <v>234436980.53675765</v>
      </c>
    </row>
    <row r="5317" spans="1:2" x14ac:dyDescent="0.25">
      <c r="A5317">
        <f ca="1">37058.2321817027*(((RANDBETWEEN(3800,4995))))</f>
        <v>171579615.00128365</v>
      </c>
      <c r="B5317">
        <v>209485608.50694883</v>
      </c>
    </row>
    <row r="5318" spans="1:2" x14ac:dyDescent="0.25">
      <c r="A5318">
        <f ca="1">41479.4336105224*(((RANDBETWEEN(3800,4995))))</f>
        <v>169443486.29898402</v>
      </c>
      <c r="B5318">
        <v>262376397.60713151</v>
      </c>
    </row>
    <row r="5319" spans="1:2" x14ac:dyDescent="0.25">
      <c r="A5319">
        <f ca="1">33257.0042536978*(((RANDBETWEEN(3800,4995))))</f>
        <v>134857152.2487444</v>
      </c>
      <c r="B5319">
        <v>207452646.0902966</v>
      </c>
    </row>
    <row r="5320" spans="1:2" x14ac:dyDescent="0.25">
      <c r="A5320">
        <f ca="1">31431.2118624669*(((RANDBETWEEN(3800,4995))))</f>
        <v>149392549.9823052</v>
      </c>
      <c r="B5320">
        <v>234859317.20870525</v>
      </c>
    </row>
    <row r="5321" spans="1:2" x14ac:dyDescent="0.25">
      <c r="A5321">
        <f ca="1">35139.9435480313*(((RANDBETWEEN(3800,4995))))</f>
        <v>142457331.14371869</v>
      </c>
      <c r="B5321">
        <v>234546190.56041652</v>
      </c>
    </row>
    <row r="5322" spans="1:2" x14ac:dyDescent="0.25">
      <c r="A5322">
        <f ca="1">32715.0009157876*(((RANDBETWEEN(3800,4995))))</f>
        <v>138319023.87195012</v>
      </c>
      <c r="B5322">
        <v>212652689.94744295</v>
      </c>
    </row>
    <row r="5323" spans="1:2" x14ac:dyDescent="0.25">
      <c r="A5323">
        <f ca="1">31316.3305457181*(((RANDBETWEEN(3800,4995))))</f>
        <v>123636872.99449524</v>
      </c>
      <c r="B5323">
        <v>224410375.89548331</v>
      </c>
    </row>
    <row r="5324" spans="1:2" x14ac:dyDescent="0.25">
      <c r="A5324">
        <f ca="1">36540.8967640286*(((RANDBETWEEN(3800,4995))))</f>
        <v>156139251.87269437</v>
      </c>
      <c r="B5324">
        <v>243620314.20450914</v>
      </c>
    </row>
    <row r="5325" spans="1:2" x14ac:dyDescent="0.25">
      <c r="A5325">
        <f ca="1">32201.2031031538*(((RANDBETWEEN(3800,4995))))</f>
        <v>159267150.5481987</v>
      </c>
      <c r="B5325">
        <v>204878635.05426145</v>
      </c>
    </row>
    <row r="5326" spans="1:2" x14ac:dyDescent="0.25">
      <c r="A5326">
        <f ca="1">31083.2975701881*(((RANDBETWEEN(3800,4995))))</f>
        <v>131575598.6146061</v>
      </c>
      <c r="B5326">
        <v>251135749.99187565</v>
      </c>
    </row>
    <row r="5327" spans="1:2" x14ac:dyDescent="0.25">
      <c r="A5327">
        <f ca="1">31695.1791579304*(((RANDBETWEEN(3800,4995))))</f>
        <v>149569550.44627351</v>
      </c>
      <c r="B5327">
        <v>242580070.69203115</v>
      </c>
    </row>
    <row r="5328" spans="1:2" x14ac:dyDescent="0.25">
      <c r="A5328">
        <f ca="1">34778.1381435914*(((RANDBETWEEN(3800,4995))))</f>
        <v>139529890.2320886</v>
      </c>
      <c r="B5328">
        <v>247230315.6636894</v>
      </c>
    </row>
    <row r="5329" spans="1:2" x14ac:dyDescent="0.25">
      <c r="A5329">
        <f ca="1">37333.2005102944*(((RANDBETWEEN(3800,4995))))</f>
        <v>143695488.76412305</v>
      </c>
      <c r="B5329">
        <v>212809540.33064055</v>
      </c>
    </row>
    <row r="5330" spans="1:2" x14ac:dyDescent="0.25">
      <c r="A5330">
        <f ca="1">34904.3934799968*(((RANDBETWEEN(3800,4995))))</f>
        <v>139896809.06782719</v>
      </c>
      <c r="B5330">
        <v>232287409.11796021</v>
      </c>
    </row>
    <row r="5331" spans="1:2" x14ac:dyDescent="0.25">
      <c r="A5331">
        <f ca="1">35850.8314077811*(((RANDBETWEEN(3800,4995))))</f>
        <v>147705425.40005797</v>
      </c>
      <c r="B5331">
        <v>214931318.13994122</v>
      </c>
    </row>
    <row r="5332" spans="1:2" x14ac:dyDescent="0.25">
      <c r="A5332">
        <f ca="1">31077.4797705009*(((RANDBETWEEN(3800,4995))))</f>
        <v>140190511.2447294</v>
      </c>
      <c r="B5332">
        <v>214111594.89733952</v>
      </c>
    </row>
    <row r="5333" spans="1:2" x14ac:dyDescent="0.25">
      <c r="A5333">
        <f ca="1">33013.235715117*(((RANDBETWEEN(3800,4995))))</f>
        <v>141758834.16071254</v>
      </c>
      <c r="B5333">
        <v>266042702.63325968</v>
      </c>
    </row>
    <row r="5334" spans="1:2" x14ac:dyDescent="0.25">
      <c r="A5334">
        <f ca="1">31530.5992990754*(((RANDBETWEEN(3800,4995))))</f>
        <v>140752595.27107245</v>
      </c>
      <c r="B5334">
        <v>221080422.99077895</v>
      </c>
    </row>
    <row r="5335" spans="1:2" x14ac:dyDescent="0.25">
      <c r="A5335">
        <f ca="1">31786.830807898*(((RANDBETWEEN(3800,4995))))</f>
        <v>134966883.61033496</v>
      </c>
      <c r="B5335">
        <v>213441913.19984427</v>
      </c>
    </row>
    <row r="5336" spans="1:2" x14ac:dyDescent="0.25">
      <c r="A5336">
        <f ca="1">33219.4965148818*(((RANDBETWEEN(3800,4995))))</f>
        <v>130552621.30348565</v>
      </c>
      <c r="B5336">
        <v>230351676.06079689</v>
      </c>
    </row>
    <row r="5337" spans="1:2" x14ac:dyDescent="0.25">
      <c r="A5337">
        <f ca="1">38613.6151485121*(((RANDBETWEEN(3800,4995))))</f>
        <v>184264171.48869962</v>
      </c>
      <c r="B5337">
        <v>246190011.67418718</v>
      </c>
    </row>
    <row r="5338" spans="1:2" x14ac:dyDescent="0.25">
      <c r="A5338">
        <f ca="1">32567.1558090982*(((RANDBETWEEN(3800,4995))))</f>
        <v>138019606.31895828</v>
      </c>
      <c r="B5338">
        <v>230374414.16317976</v>
      </c>
    </row>
    <row r="5339" spans="1:2" x14ac:dyDescent="0.25">
      <c r="A5339">
        <f ca="1">29848.0511435277*(((RANDBETWEEN(3800,4995))))</f>
        <v>119541444.82982831</v>
      </c>
      <c r="B5339">
        <v>240726693.61514199</v>
      </c>
    </row>
    <row r="5340" spans="1:2" x14ac:dyDescent="0.25">
      <c r="A5340">
        <f ca="1">40373.2817063102*(((RANDBETWEEN(3800,4995))))</f>
        <v>164480749.67150772</v>
      </c>
      <c r="B5340">
        <v>204257994.39105925</v>
      </c>
    </row>
    <row r="5341" spans="1:2" x14ac:dyDescent="0.25">
      <c r="A5341">
        <f ca="1">29282.0647011529*(((RANDBETWEEN(3800,4995))))</f>
        <v>129573136.30260167</v>
      </c>
      <c r="B5341">
        <v>262432703.84047109</v>
      </c>
    </row>
    <row r="5342" spans="1:2" x14ac:dyDescent="0.25">
      <c r="A5342">
        <f ca="1">29966.2576818079*(((RANDBETWEEN(3800,4995))))</f>
        <v>147134325.21767685</v>
      </c>
      <c r="B5342">
        <v>265851749.58701986</v>
      </c>
    </row>
    <row r="5343" spans="1:2" x14ac:dyDescent="0.25">
      <c r="A5343">
        <f ca="1">30646.2600138253*(((RANDBETWEEN(3800,4995))))</f>
        <v>122309223.7151767</v>
      </c>
      <c r="B5343">
        <v>234503081.08191633</v>
      </c>
    </row>
    <row r="5344" spans="1:2" x14ac:dyDescent="0.25">
      <c r="A5344">
        <f ca="1">31889.2874763583*(((RANDBETWEEN(3800,4995))))</f>
        <v>145542708.04209942</v>
      </c>
      <c r="B5344">
        <v>252847562.24742034</v>
      </c>
    </row>
    <row r="5345" spans="1:2" x14ac:dyDescent="0.25">
      <c r="A5345">
        <f ca="1">32129.415863231*(((RANDBETWEEN(3800,4995))))</f>
        <v>155120819.78767946</v>
      </c>
      <c r="B5345">
        <v>218152361.63595468</v>
      </c>
    </row>
    <row r="5346" spans="1:2" x14ac:dyDescent="0.25">
      <c r="A5346">
        <f ca="1">32414.77911128*(((RANDBETWEEN(3800,4995))))</f>
        <v>134845481.10292479</v>
      </c>
      <c r="B5346">
        <v>208933367.39093852</v>
      </c>
    </row>
    <row r="5347" spans="1:2" x14ac:dyDescent="0.25">
      <c r="A5347">
        <f ca="1">35950.3807716246*(((RANDBETWEEN(3800,4995))))</f>
        <v>158720931.1067225</v>
      </c>
      <c r="B5347">
        <v>217086035.6166265</v>
      </c>
    </row>
    <row r="5348" spans="1:2" x14ac:dyDescent="0.25">
      <c r="A5348">
        <f ca="1">33852.0344858147*(((RANDBETWEEN(3800,4995))))</f>
        <v>168616983.77384305</v>
      </c>
      <c r="B5348">
        <v>239482802.36178279</v>
      </c>
    </row>
    <row r="5349" spans="1:2" x14ac:dyDescent="0.25">
      <c r="A5349">
        <f ca="1">36668.5555115937*(((RANDBETWEEN(3800,4995))))</f>
        <v>175129021.12337136</v>
      </c>
      <c r="B5349">
        <v>240675080.30582917</v>
      </c>
    </row>
    <row r="5350" spans="1:2" x14ac:dyDescent="0.25">
      <c r="A5350">
        <f ca="1">32095.3258505199*(((RANDBETWEEN(3800,4995))))</f>
        <v>157844812.53285676</v>
      </c>
      <c r="B5350">
        <v>215585459.30090946</v>
      </c>
    </row>
    <row r="5351" spans="1:2" x14ac:dyDescent="0.25">
      <c r="A5351">
        <f ca="1">34553.100446786*(((RANDBETWEEN(3800,4995))))</f>
        <v>138350614.18893123</v>
      </c>
      <c r="B5351">
        <v>215043147.38914919</v>
      </c>
    </row>
    <row r="5352" spans="1:2" x14ac:dyDescent="0.25">
      <c r="A5352">
        <f ca="1">30906.9294109757*(((RANDBETWEEN(3800,4995))))</f>
        <v>151629395.690247</v>
      </c>
      <c r="B5352">
        <v>244907387.273718</v>
      </c>
    </row>
    <row r="5353" spans="1:2" x14ac:dyDescent="0.25">
      <c r="A5353">
        <f ca="1">33285.5491740745*(((RANDBETWEEN(3800,4995))))</f>
        <v>152015103.07799828</v>
      </c>
      <c r="B5353">
        <v>240993809.9003616</v>
      </c>
    </row>
    <row r="5354" spans="1:2" x14ac:dyDescent="0.25">
      <c r="A5354">
        <f ca="1">29926.4040405697*(((RANDBETWEEN(3800,4995))))</f>
        <v>115785257.23296419</v>
      </c>
      <c r="B5354">
        <v>257100489.94066396</v>
      </c>
    </row>
    <row r="5355" spans="1:2" x14ac:dyDescent="0.25">
      <c r="A5355">
        <f ca="1">36098.9212211308*(((RANDBETWEEN(3800,4995))))</f>
        <v>139089143.46501711</v>
      </c>
      <c r="B5355">
        <v>265669069.755748</v>
      </c>
    </row>
    <row r="5356" spans="1:2" x14ac:dyDescent="0.25">
      <c r="A5356">
        <f ca="1">30266.1275047606*(((RANDBETWEEN(3800,4995))))</f>
        <v>118491889.1811379</v>
      </c>
      <c r="B5356">
        <v>238317101.00183955</v>
      </c>
    </row>
    <row r="5357" spans="1:2" x14ac:dyDescent="0.25">
      <c r="A5357">
        <f ca="1">37791.5027636856*(((RANDBETWEEN(3800,4995))))</f>
        <v>152677671.16528985</v>
      </c>
      <c r="B5357">
        <v>247449563.77342871</v>
      </c>
    </row>
    <row r="5358" spans="1:2" x14ac:dyDescent="0.25">
      <c r="A5358">
        <f ca="1">32868.1339774182*(((RANDBETWEEN(3800,4995))))</f>
        <v>125490535.52578285</v>
      </c>
      <c r="B5358">
        <v>253883675.80626512</v>
      </c>
    </row>
    <row r="5359" spans="1:2" x14ac:dyDescent="0.25">
      <c r="A5359">
        <f ca="1">37257.7083402941*(((RANDBETWEEN(3800,4995))))</f>
        <v>143740238.77685452</v>
      </c>
      <c r="B5359">
        <v>241732706.65027806</v>
      </c>
    </row>
    <row r="5360" spans="1:2" x14ac:dyDescent="0.25">
      <c r="A5360">
        <f ca="1">36947.4298532617*(((RANDBETWEEN(3800,4995))))</f>
        <v>163159850.23200354</v>
      </c>
      <c r="B5360">
        <v>224387458.52847791</v>
      </c>
    </row>
    <row r="5361" spans="1:2" x14ac:dyDescent="0.25">
      <c r="A5361">
        <f ca="1">38616.2315955699*(((RANDBETWEEN(3800,4995))))</f>
        <v>166049795.86095038</v>
      </c>
      <c r="B5361">
        <v>253378728.87764731</v>
      </c>
    </row>
    <row r="5362" spans="1:2" x14ac:dyDescent="0.25">
      <c r="A5362">
        <f ca="1">35275.7541830879*(((RANDBETWEEN(3800,4995))))</f>
        <v>135882205.11325464</v>
      </c>
      <c r="B5362">
        <v>204913529.69825125</v>
      </c>
    </row>
    <row r="5363" spans="1:2" x14ac:dyDescent="0.25">
      <c r="A5363">
        <f ca="1">31254.3126567195*(((RANDBETWEEN(3800,4995))))</f>
        <v>153364912.20652276</v>
      </c>
      <c r="B5363">
        <v>265152646.73949045</v>
      </c>
    </row>
    <row r="5364" spans="1:2" x14ac:dyDescent="0.25">
      <c r="A5364">
        <f ca="1">29908.7934193519*(((RANDBETWEEN(3800,4995))))</f>
        <v>120652072.65366557</v>
      </c>
      <c r="B5364">
        <v>228874285.34134132</v>
      </c>
    </row>
    <row r="5365" spans="1:2" x14ac:dyDescent="0.25">
      <c r="A5365">
        <f ca="1">32393.4319599417*(((RANDBETWEEN(3800,4995))))</f>
        <v>128601924.8809687</v>
      </c>
      <c r="B5365">
        <v>251074460.07900131</v>
      </c>
    </row>
    <row r="5366" spans="1:2" x14ac:dyDescent="0.25">
      <c r="A5366">
        <f ca="1">29741.0728460343*(((RANDBETWEEN(3800,4995))))</f>
        <v>132258550.94631433</v>
      </c>
      <c r="B5366">
        <v>241283846.48059952</v>
      </c>
    </row>
    <row r="5367" spans="1:2" x14ac:dyDescent="0.25">
      <c r="A5367">
        <f ca="1">30860.8920239944*(((RANDBETWEEN(3800,4995))))</f>
        <v>131529121.80626395</v>
      </c>
      <c r="B5367">
        <v>256937412.6825406</v>
      </c>
    </row>
    <row r="5368" spans="1:2" x14ac:dyDescent="0.25">
      <c r="A5368">
        <f ca="1">31324.5240004548*(((RANDBETWEEN(3800,4995))))</f>
        <v>123449949.08579248</v>
      </c>
      <c r="B5368">
        <v>220704614.14465132</v>
      </c>
    </row>
    <row r="5369" spans="1:2" x14ac:dyDescent="0.25">
      <c r="A5369">
        <f ca="1">28430.6593736757*(((RANDBETWEEN(3800,4995))))</f>
        <v>126857602.12534104</v>
      </c>
      <c r="B5369">
        <v>234692997.56188414</v>
      </c>
    </row>
    <row r="5370" spans="1:2" x14ac:dyDescent="0.25">
      <c r="A5370">
        <f ca="1">37974.1585526716*(((RANDBETWEEN(3800,4995))))</f>
        <v>158997801.86003599</v>
      </c>
      <c r="B5370">
        <v>241461785.68969461</v>
      </c>
    </row>
    <row r="5371" spans="1:2" x14ac:dyDescent="0.25">
      <c r="A5371">
        <f ca="1">39083.2502778923*(((RANDBETWEEN(3800,4995))))</f>
        <v>155434086.35517773</v>
      </c>
      <c r="B5371">
        <v>228712298.30252162</v>
      </c>
    </row>
    <row r="5372" spans="1:2" x14ac:dyDescent="0.25">
      <c r="A5372">
        <f ca="1">32202.0682220263*(((RANDBETWEEN(3800,4995))))</f>
        <v>140755240.19847718</v>
      </c>
      <c r="B5372">
        <v>210448474.51584747</v>
      </c>
    </row>
    <row r="5373" spans="1:2" x14ac:dyDescent="0.25">
      <c r="A5373">
        <f ca="1">34898.8837548764*(((RANDBETWEEN(3800,4995))))</f>
        <v>132755353.80354984</v>
      </c>
      <c r="B5373">
        <v>223787801.93790099</v>
      </c>
    </row>
    <row r="5374" spans="1:2" x14ac:dyDescent="0.25">
      <c r="A5374">
        <f ca="1">31758.6497398196*(((RANDBETWEEN(3800,4995))))</f>
        <v>139579265.60650718</v>
      </c>
      <c r="B5374">
        <v>261056405.02718154</v>
      </c>
    </row>
    <row r="5375" spans="1:2" x14ac:dyDescent="0.25">
      <c r="A5375">
        <f ca="1">42977.9631172912*(((RANDBETWEEN(3800,4995))))</f>
        <v>178401524.89987588</v>
      </c>
      <c r="B5375">
        <v>264630041.63582122</v>
      </c>
    </row>
    <row r="5376" spans="1:2" x14ac:dyDescent="0.25">
      <c r="A5376">
        <f ca="1">33193.6818971397*(((RANDBETWEEN(3800,4995))))</f>
        <v>144425709.93445492</v>
      </c>
      <c r="B5376">
        <v>216378231.62201023</v>
      </c>
    </row>
    <row r="5377" spans="1:2" x14ac:dyDescent="0.25">
      <c r="A5377">
        <f ca="1">40215.5555419295*(((RANDBETWEEN(3800,4995))))</f>
        <v>192310786.6015068</v>
      </c>
      <c r="B5377">
        <v>237641208.41660434</v>
      </c>
    </row>
    <row r="5378" spans="1:2" x14ac:dyDescent="0.25">
      <c r="A5378">
        <f ca="1">37760.0461067812*(((RANDBETWEEN(3800,4995))))</f>
        <v>180681820.62094811</v>
      </c>
      <c r="B5378">
        <v>234554402.66412139</v>
      </c>
    </row>
    <row r="5379" spans="1:2" x14ac:dyDescent="0.25">
      <c r="A5379">
        <f ca="1">30008.0025427635*(((RANDBETWEEN(3800,4995))))</f>
        <v>125133370.60332389</v>
      </c>
      <c r="B5379">
        <v>232417671.28943107</v>
      </c>
    </row>
    <row r="5380" spans="1:2" x14ac:dyDescent="0.25">
      <c r="A5380">
        <f ca="1">40632.3223385941*(((RANDBETWEEN(3800,4995))))</f>
        <v>158140998.54180816</v>
      </c>
      <c r="B5380">
        <v>266601570.32823583</v>
      </c>
    </row>
    <row r="5381" spans="1:2" x14ac:dyDescent="0.25">
      <c r="A5381">
        <f ca="1">34992.5223157936*(((RANDBETWEEN(3800,4995))))</f>
        <v>173597903.20865229</v>
      </c>
      <c r="B5381">
        <v>225776257.65331361</v>
      </c>
    </row>
    <row r="5382" spans="1:2" x14ac:dyDescent="0.25">
      <c r="A5382">
        <f ca="1">38225.4928298975*(((RANDBETWEEN(3800,4995))))</f>
        <v>158406442.2870951</v>
      </c>
      <c r="B5382">
        <v>258463889.07128584</v>
      </c>
    </row>
    <row r="5383" spans="1:2" x14ac:dyDescent="0.25">
      <c r="A5383">
        <f ca="1">31479.0845033871*(((RANDBETWEEN(3800,4995))))</f>
        <v>136745143.08271337</v>
      </c>
      <c r="B5383">
        <v>231443888.2873503</v>
      </c>
    </row>
    <row r="5384" spans="1:2" x14ac:dyDescent="0.25">
      <c r="A5384">
        <f ca="1">30057.3022271517*(((RANDBETWEEN(3800,4995))))</f>
        <v>129817488.31906831</v>
      </c>
      <c r="B5384">
        <v>267074289.49707514</v>
      </c>
    </row>
    <row r="5385" spans="1:2" x14ac:dyDescent="0.25">
      <c r="A5385">
        <f ca="1">39513.005618252*(((RANDBETWEEN(3800,4995))))</f>
        <v>151571889.5516147</v>
      </c>
      <c r="B5385">
        <v>257844362.62671942</v>
      </c>
    </row>
    <row r="5386" spans="1:2" x14ac:dyDescent="0.25">
      <c r="A5386">
        <f ca="1">32381.3232203903*(((RANDBETWEEN(3800,4995))))</f>
        <v>149957907.83362761</v>
      </c>
      <c r="B5386">
        <v>206671608.70663068</v>
      </c>
    </row>
    <row r="5387" spans="1:2" x14ac:dyDescent="0.25">
      <c r="A5387">
        <f ca="1">32753.6595089792*(((RANDBETWEEN(3800,4995))))</f>
        <v>150830602.038849</v>
      </c>
      <c r="B5387">
        <v>227182951.56165645</v>
      </c>
    </row>
    <row r="5388" spans="1:2" x14ac:dyDescent="0.25">
      <c r="A5388">
        <f ca="1">35480.9163149308*(((RANDBETWEEN(3800,4995))))</f>
        <v>155441894.37571186</v>
      </c>
      <c r="B5388">
        <v>256998370.64129204</v>
      </c>
    </row>
    <row r="5389" spans="1:2" x14ac:dyDescent="0.25">
      <c r="A5389">
        <f ca="1">30655.9049653216*(((RANDBETWEEN(3800,4995))))</f>
        <v>119098190.79027456</v>
      </c>
      <c r="B5389">
        <v>250189722.3979598</v>
      </c>
    </row>
    <row r="5390" spans="1:2" x14ac:dyDescent="0.25">
      <c r="A5390">
        <f ca="1">32433.8556019035*(((RANDBETWEEN(3800,4995))))</f>
        <v>140016954.63341746</v>
      </c>
      <c r="B5390">
        <v>212428538.68673354</v>
      </c>
    </row>
    <row r="5391" spans="1:2" x14ac:dyDescent="0.25">
      <c r="A5391">
        <f ca="1">33171.7670498657*(((RANDBETWEEN(3800,4995))))</f>
        <v>129602093.86382516</v>
      </c>
      <c r="B5391">
        <v>250291521.05898625</v>
      </c>
    </row>
    <row r="5392" spans="1:2" x14ac:dyDescent="0.25">
      <c r="A5392">
        <f ca="1">31049.9784356272*(((RANDBETWEEN(3800,4995))))</f>
        <v>139166003.34848097</v>
      </c>
      <c r="B5392">
        <v>253974187.04839155</v>
      </c>
    </row>
    <row r="5393" spans="1:2" x14ac:dyDescent="0.25">
      <c r="A5393">
        <f ca="1">41831.2548275943*(((RANDBETWEEN(3800,4995))))</f>
        <v>160590187.28313464</v>
      </c>
      <c r="B5393">
        <v>262204457.28251565</v>
      </c>
    </row>
    <row r="5394" spans="1:2" x14ac:dyDescent="0.25">
      <c r="A5394">
        <f ca="1">37079.9617394162*(((RANDBETWEEN(3800,4995))))</f>
        <v>144129811.28111064</v>
      </c>
      <c r="B5394">
        <v>254332063.30398023</v>
      </c>
    </row>
    <row r="5395" spans="1:2" x14ac:dyDescent="0.25">
      <c r="A5395">
        <f ca="1">36516.0355824303*(((RANDBETWEEN(3800,4995))))</f>
        <v>176299419.79197362</v>
      </c>
      <c r="B5395">
        <v>208017737.41836002</v>
      </c>
    </row>
    <row r="5396" spans="1:2" x14ac:dyDescent="0.25">
      <c r="A5396">
        <f ca="1">40451.000318859*(((RANDBETWEEN(3800,4995))))</f>
        <v>196268253.54710364</v>
      </c>
      <c r="B5396">
        <v>207982058.74173769</v>
      </c>
    </row>
    <row r="5397" spans="1:2" x14ac:dyDescent="0.25">
      <c r="A5397">
        <f ca="1">38508.8077967454*(((RANDBETWEEN(3800,4995))))</f>
        <v>186305612.12065402</v>
      </c>
      <c r="B5397">
        <v>211109691.83735847</v>
      </c>
    </row>
    <row r="5398" spans="1:2" x14ac:dyDescent="0.25">
      <c r="A5398">
        <f ca="1">30949.5241219121*(((RANDBETWEEN(3800,4995))))</f>
        <v>154530973.94070715</v>
      </c>
      <c r="B5398">
        <v>232761976.36687532</v>
      </c>
    </row>
    <row r="5399" spans="1:2" x14ac:dyDescent="0.25">
      <c r="A5399">
        <f ca="1">39047.5649025138*(((RANDBETWEEN(3800,4995))))</f>
        <v>155604546.13651758</v>
      </c>
      <c r="B5399">
        <v>210145638.31997937</v>
      </c>
    </row>
    <row r="5400" spans="1:2" x14ac:dyDescent="0.25">
      <c r="A5400">
        <f ca="1">31872.3151459129*(((RANDBETWEEN(3800,4995))))</f>
        <v>141034994.52066469</v>
      </c>
      <c r="B5400">
        <v>212432535.32490683</v>
      </c>
    </row>
    <row r="5401" spans="1:2" x14ac:dyDescent="0.25">
      <c r="A5401">
        <f ca="1">31128.7729066426*(((RANDBETWEEN(3800,4995))))</f>
        <v>135908222.51040158</v>
      </c>
      <c r="B5401">
        <v>251916527.02539974</v>
      </c>
    </row>
    <row r="5402" spans="1:2" x14ac:dyDescent="0.25">
      <c r="A5402">
        <f ca="1">32921.8102678236*(((RANDBETWEEN(3800,4995))))</f>
        <v>143078187.42396125</v>
      </c>
      <c r="B5402">
        <v>252616005.90351063</v>
      </c>
    </row>
    <row r="5403" spans="1:2" x14ac:dyDescent="0.25">
      <c r="A5403">
        <f ca="1">32011.906143063*(((RANDBETWEEN(3800,4995))))</f>
        <v>131985089.0278489</v>
      </c>
      <c r="B5403">
        <v>226140968.82609281</v>
      </c>
    </row>
    <row r="5404" spans="1:2" x14ac:dyDescent="0.25">
      <c r="A5404">
        <f ca="1">32204.0898395454*(((RANDBETWEEN(3800,4995))))</f>
        <v>153452488.08543375</v>
      </c>
      <c r="B5404">
        <v>265966007.34340054</v>
      </c>
    </row>
    <row r="5405" spans="1:2" x14ac:dyDescent="0.25">
      <c r="A5405">
        <f ca="1">39846.2627388556*(((RANDBETWEEN(3800,4995))))</f>
        <v>187157896.08440492</v>
      </c>
      <c r="B5405">
        <v>264036535.76422885</v>
      </c>
    </row>
    <row r="5406" spans="1:2" x14ac:dyDescent="0.25">
      <c r="A5406">
        <f ca="1">31174.8513731226*(((RANDBETWEEN(3800,4995))))</f>
        <v>144557785.81716928</v>
      </c>
      <c r="B5406">
        <v>221115364.01441094</v>
      </c>
    </row>
    <row r="5407" spans="1:2" x14ac:dyDescent="0.25">
      <c r="A5407">
        <f ca="1">39468.7512876057*(((RANDBETWEEN(3800,4995))))</f>
        <v>156138380.09376833</v>
      </c>
      <c r="B5407">
        <v>238783659.06748244</v>
      </c>
    </row>
    <row r="5408" spans="1:2" x14ac:dyDescent="0.25">
      <c r="A5408">
        <f ca="1">31752.9856907943*(((RANDBETWEEN(3800,4995))))</f>
        <v>152033295.48752299</v>
      </c>
      <c r="B5408">
        <v>261497976.06581843</v>
      </c>
    </row>
    <row r="5409" spans="1:2" x14ac:dyDescent="0.25">
      <c r="A5409">
        <f ca="1">32222.7441642244*(((RANDBETWEEN(3800,4995))))</f>
        <v>139363368.51027074</v>
      </c>
      <c r="B5409">
        <v>266063408.52619016</v>
      </c>
    </row>
    <row r="5410" spans="1:2" x14ac:dyDescent="0.25">
      <c r="A5410">
        <f ca="1">36954.5298827631*(((RANDBETWEEN(3800,4995))))</f>
        <v>158867523.96599877</v>
      </c>
      <c r="B5410">
        <v>255246190.3393265</v>
      </c>
    </row>
    <row r="5411" spans="1:2" x14ac:dyDescent="0.25">
      <c r="A5411">
        <f ca="1">39292.2462008617*(((RANDBETWEEN(3800,4995))))</f>
        <v>183376913.01942158</v>
      </c>
      <c r="B5411">
        <v>262037430.55982471</v>
      </c>
    </row>
    <row r="5412" spans="1:2" x14ac:dyDescent="0.25">
      <c r="A5412">
        <f ca="1">39287.8437132753*(((RANDBETWEEN(3800,4995))))</f>
        <v>161001583.53700209</v>
      </c>
      <c r="B5412">
        <v>227955634.84980246</v>
      </c>
    </row>
    <row r="5413" spans="1:2" x14ac:dyDescent="0.25">
      <c r="A5413">
        <f ca="1">38155.3901722081*(((RANDBETWEEN(3800,4995))))</f>
        <v>156398944.31588092</v>
      </c>
      <c r="B5413">
        <v>251563409.04238826</v>
      </c>
    </row>
    <row r="5414" spans="1:2" x14ac:dyDescent="0.25">
      <c r="A5414">
        <f ca="1">39883.0624578086*(((RANDBETWEEN(3800,4995))))</f>
        <v>159811431.26843917</v>
      </c>
      <c r="B5414">
        <v>258614007.33930379</v>
      </c>
    </row>
    <row r="5415" spans="1:2" x14ac:dyDescent="0.25">
      <c r="A5415">
        <f ca="1">36290.0412844062*(((RANDBETWEEN(3800,4995))))</f>
        <v>157643939.33946046</v>
      </c>
      <c r="B5415">
        <v>222549496.22346276</v>
      </c>
    </row>
    <row r="5416" spans="1:2" x14ac:dyDescent="0.25">
      <c r="A5416">
        <f ca="1">29869.0087238543*(((RANDBETWEEN(3800,4995))))</f>
        <v>145521810.50261819</v>
      </c>
      <c r="B5416">
        <v>253324495.60905054</v>
      </c>
    </row>
    <row r="5417" spans="1:2" x14ac:dyDescent="0.25">
      <c r="A5417">
        <f ca="1">39547.7602561351*(((RANDBETWEEN(3800,4995))))</f>
        <v>181880149.41796544</v>
      </c>
      <c r="B5417">
        <v>244113077.45121399</v>
      </c>
    </row>
    <row r="5418" spans="1:2" x14ac:dyDescent="0.25">
      <c r="A5418">
        <f ca="1">31751.2069504173*(((RANDBETWEEN(3800,4995))))</f>
        <v>153517085.60526747</v>
      </c>
      <c r="B5418">
        <v>207796810.4055109</v>
      </c>
    </row>
    <row r="5419" spans="1:2" x14ac:dyDescent="0.25">
      <c r="A5419">
        <f ca="1">32672.9848388792*(((RANDBETWEEN(3800,4995))))</f>
        <v>153791739.63660458</v>
      </c>
      <c r="B5419">
        <v>238861357.90471986</v>
      </c>
    </row>
    <row r="5420" spans="1:2" x14ac:dyDescent="0.25">
      <c r="A5420">
        <f ca="1">31253.1862444466*(((RANDBETWEEN(3800,4995))))</f>
        <v>150984142.74692142</v>
      </c>
      <c r="B5420">
        <v>212269194.3582367</v>
      </c>
    </row>
    <row r="5421" spans="1:2" x14ac:dyDescent="0.25">
      <c r="A5421">
        <f ca="1">33624.4821717952*(((RANDBETWEEN(3800,4995))))</f>
        <v>157396201.04617333</v>
      </c>
      <c r="B5421">
        <v>260404871.22750056</v>
      </c>
    </row>
    <row r="5422" spans="1:2" x14ac:dyDescent="0.25">
      <c r="A5422">
        <f ca="1">37113.3613609564*(((RANDBETWEEN(3800,4995))))</f>
        <v>141735927.03749231</v>
      </c>
      <c r="B5422">
        <v>209642355.03544235</v>
      </c>
    </row>
    <row r="5423" spans="1:2" x14ac:dyDescent="0.25">
      <c r="A5423">
        <f ca="1">39218.427154072*(((RANDBETWEEN(3800,4995))))</f>
        <v>189032818.88262707</v>
      </c>
      <c r="B5423">
        <v>240537396.53544182</v>
      </c>
    </row>
    <row r="5424" spans="1:2" x14ac:dyDescent="0.25">
      <c r="A5424">
        <f ca="1">42401.2504964227*(((RANDBETWEEN(3800,4995))))</f>
        <v>194833746.0310621</v>
      </c>
      <c r="B5424">
        <v>243948048.38595545</v>
      </c>
    </row>
    <row r="5425" spans="1:2" x14ac:dyDescent="0.25">
      <c r="A5425">
        <f ca="1">32926.8587371483*(((RANDBETWEEN(3800,4995))))</f>
        <v>136909878.62906247</v>
      </c>
      <c r="B5425">
        <v>234145592.66127723</v>
      </c>
    </row>
    <row r="5426" spans="1:2" x14ac:dyDescent="0.25">
      <c r="A5426">
        <f ca="1">32309.9840635379*(((RANDBETWEEN(3800,4995))))</f>
        <v>129756895.99916828</v>
      </c>
      <c r="B5426">
        <v>229617077.5217182</v>
      </c>
    </row>
    <row r="5427" spans="1:2" x14ac:dyDescent="0.25">
      <c r="A5427">
        <f ca="1">32022.0118682352*(((RANDBETWEEN(3800,4995))))</f>
        <v>149927059.56707734</v>
      </c>
      <c r="B5427">
        <v>223827293.60341451</v>
      </c>
    </row>
    <row r="5428" spans="1:2" x14ac:dyDescent="0.25">
      <c r="A5428">
        <f ca="1">32873.2675118751*(((RANDBETWEEN(3800,4995))))</f>
        <v>148652915.68869916</v>
      </c>
      <c r="B5428">
        <v>243926645.51157439</v>
      </c>
    </row>
    <row r="5429" spans="1:2" x14ac:dyDescent="0.25">
      <c r="A5429">
        <f ca="1">37969.7093277256*(((RANDBETWEEN(3800,4995))))</f>
        <v>156625050.97686809</v>
      </c>
      <c r="B5429">
        <v>237520768.23142672</v>
      </c>
    </row>
    <row r="5430" spans="1:2" x14ac:dyDescent="0.25">
      <c r="A5430">
        <f ca="1">33105.9155100709*(((RANDBETWEEN(3800,4995))))</f>
        <v>146857841.20267445</v>
      </c>
      <c r="B5430">
        <v>220403815.61249602</v>
      </c>
    </row>
    <row r="5431" spans="1:2" x14ac:dyDescent="0.25">
      <c r="A5431">
        <f ca="1">38315.6045171545*(((RANDBETWEEN(3800,4995))))</f>
        <v>160619014.13591146</v>
      </c>
      <c r="B5431">
        <v>229859481.87680811</v>
      </c>
    </row>
    <row r="5432" spans="1:2" x14ac:dyDescent="0.25">
      <c r="A5432">
        <f ca="1">32595.4790538801*(((RANDBETWEEN(3800,4995))))</f>
        <v>142800793.73504889</v>
      </c>
      <c r="B5432">
        <v>238546299.98977295</v>
      </c>
    </row>
    <row r="5433" spans="1:2" x14ac:dyDescent="0.25">
      <c r="A5433">
        <f ca="1">30548.563594824*(((RANDBETWEEN(3800,4995))))</f>
        <v>132764057.38310513</v>
      </c>
      <c r="B5433">
        <v>261530594.20752868</v>
      </c>
    </row>
    <row r="5434" spans="1:2" x14ac:dyDescent="0.25">
      <c r="A5434">
        <f ca="1">29443.0420779918*(((RANDBETWEEN(3800,4995))))</f>
        <v>133700854.07616065</v>
      </c>
      <c r="B5434">
        <v>214584028.30840439</v>
      </c>
    </row>
    <row r="5435" spans="1:2" x14ac:dyDescent="0.25">
      <c r="A5435">
        <f ca="1">40601.3872031934*(((RANDBETWEEN(3800,4995))))</f>
        <v>160131871.12939474</v>
      </c>
      <c r="B5435">
        <v>256722403.03664112</v>
      </c>
    </row>
    <row r="5436" spans="1:2" x14ac:dyDescent="0.25">
      <c r="A5436">
        <f ca="1">37171.3360585155*(((RANDBETWEEN(3800,4995))))</f>
        <v>149503113.62734935</v>
      </c>
      <c r="B5436">
        <v>238400928.74998084</v>
      </c>
    </row>
    <row r="5437" spans="1:2" x14ac:dyDescent="0.25">
      <c r="A5437">
        <f ca="1">38000.5195256654*(((RANDBETWEEN(3800,4995))))</f>
        <v>145769992.90045261</v>
      </c>
      <c r="B5437">
        <v>237782782.24852377</v>
      </c>
    </row>
    <row r="5438" spans="1:2" x14ac:dyDescent="0.25">
      <c r="A5438">
        <f ca="1">39134.2789809093*(((RANDBETWEEN(3800,4995))))</f>
        <v>167377311.20134896</v>
      </c>
      <c r="B5438">
        <v>237322365.77969748</v>
      </c>
    </row>
    <row r="5439" spans="1:2" x14ac:dyDescent="0.25">
      <c r="A5439">
        <f ca="1">30043.5704120249*(((RANDBETWEEN(3800,4995))))</f>
        <v>146943102.88521361</v>
      </c>
      <c r="B5439">
        <v>250474595.2179116</v>
      </c>
    </row>
    <row r="5440" spans="1:2" x14ac:dyDescent="0.25">
      <c r="A5440">
        <f ca="1">37991.233594449*(((RANDBETWEEN(3800,4995))))</f>
        <v>177001157.31653771</v>
      </c>
      <c r="B5440">
        <v>226976095.97421581</v>
      </c>
    </row>
    <row r="5441" spans="1:2" x14ac:dyDescent="0.25">
      <c r="A5441">
        <f ca="1">39749.9428674296*(((RANDBETWEEN(3800,4995))))</f>
        <v>187420980.61993039</v>
      </c>
      <c r="B5441">
        <v>260391392.87592399</v>
      </c>
    </row>
    <row r="5442" spans="1:2" x14ac:dyDescent="0.25">
      <c r="A5442">
        <f ca="1">31567.9531724808*(((RANDBETWEEN(3800,4995))))</f>
        <v>125987701.11137095</v>
      </c>
      <c r="B5442">
        <v>238908944.7027809</v>
      </c>
    </row>
    <row r="5443" spans="1:2" x14ac:dyDescent="0.25">
      <c r="A5443">
        <f ca="1">31249.9048908638*(((RANDBETWEEN(3800,4995))))</f>
        <v>131968348.35411784</v>
      </c>
      <c r="B5443">
        <v>257259030.78728858</v>
      </c>
    </row>
    <row r="5444" spans="1:2" x14ac:dyDescent="0.25">
      <c r="A5444">
        <f ca="1">35492.6000915695*(((RANDBETWEEN(3800,4995))))</f>
        <v>150133698.38733912</v>
      </c>
      <c r="B5444">
        <v>211050057.0070045</v>
      </c>
    </row>
    <row r="5445" spans="1:2" x14ac:dyDescent="0.25">
      <c r="A5445">
        <f ca="1">31385.6514428256*(((RANDBETWEEN(3800,4995))))</f>
        <v>149176001.30775008</v>
      </c>
      <c r="B5445">
        <v>258299350.07309565</v>
      </c>
    </row>
    <row r="5446" spans="1:2" x14ac:dyDescent="0.25">
      <c r="A5446">
        <f ca="1">33068.3221524581*(((RANDBETWEEN(3800,4995))))</f>
        <v>144607772.77269942</v>
      </c>
      <c r="B5446">
        <v>262379645.43098617</v>
      </c>
    </row>
    <row r="5447" spans="1:2" x14ac:dyDescent="0.25">
      <c r="A5447">
        <f ca="1">29138.1556859588*(((RANDBETWEEN(3800,4995))))</f>
        <v>140416772.2506355</v>
      </c>
      <c r="B5447">
        <v>238835669.55020764</v>
      </c>
    </row>
    <row r="5448" spans="1:2" x14ac:dyDescent="0.25">
      <c r="A5448">
        <f ca="1">39969.7371370773*(((RANDBETWEEN(3800,4995))))</f>
        <v>154243215.61198148</v>
      </c>
      <c r="B5448">
        <v>225415685.90266654</v>
      </c>
    </row>
    <row r="5449" spans="1:2" x14ac:dyDescent="0.25">
      <c r="A5449">
        <f ca="1">32831.4607873196*(((RANDBETWEEN(3800,4995))))</f>
        <v>147905730.84687459</v>
      </c>
      <c r="B5449">
        <v>223399085.52257836</v>
      </c>
    </row>
    <row r="5450" spans="1:2" x14ac:dyDescent="0.25">
      <c r="A5450">
        <f ca="1">36792.4747241001*(((RANDBETWEEN(3800,4995))))</f>
        <v>177560483.01850703</v>
      </c>
      <c r="B5450">
        <v>267256773.76992235</v>
      </c>
    </row>
    <row r="5451" spans="1:2" x14ac:dyDescent="0.25">
      <c r="A5451">
        <f ca="1">30960.138053718*(((RANDBETWEEN(3800,4995))))</f>
        <v>123252309.59185147</v>
      </c>
      <c r="B5451">
        <v>245188236.02852392</v>
      </c>
    </row>
    <row r="5452" spans="1:2" x14ac:dyDescent="0.25">
      <c r="A5452">
        <f ca="1">31134.9580916635*(((RANDBETWEEN(3800,4995))))</f>
        <v>129147806.16422018</v>
      </c>
      <c r="B5452">
        <v>245389086.39274377</v>
      </c>
    </row>
    <row r="5453" spans="1:2" x14ac:dyDescent="0.25">
      <c r="A5453">
        <f ca="1">41201.7723657882*(((RANDBETWEEN(3800,4995))))</f>
        <v>180051745.23849428</v>
      </c>
      <c r="B5453">
        <v>222865804.49145222</v>
      </c>
    </row>
    <row r="5454" spans="1:2" x14ac:dyDescent="0.25">
      <c r="A5454">
        <f ca="1">37885.6620605156*(((RANDBETWEEN(3800,4995))))</f>
        <v>170637021.92056242</v>
      </c>
      <c r="B5454">
        <v>264003031.89268881</v>
      </c>
    </row>
    <row r="5455" spans="1:2" x14ac:dyDescent="0.25">
      <c r="A5455">
        <f ca="1">36778.7089576604*(((RANDBETWEEN(3800,4995))))</f>
        <v>165320296.7646836</v>
      </c>
      <c r="B5455">
        <v>220909368.28703272</v>
      </c>
    </row>
    <row r="5456" spans="1:2" x14ac:dyDescent="0.25">
      <c r="A5456">
        <f ca="1">33333.575678732*(((RANDBETWEEN(3800,4995))))</f>
        <v>143801045.4780497</v>
      </c>
      <c r="B5456">
        <v>258586339.62535</v>
      </c>
    </row>
    <row r="5457" spans="1:2" x14ac:dyDescent="0.25">
      <c r="A5457">
        <f ca="1">30429.4588792018*(((RANDBETWEEN(3800,4995))))</f>
        <v>125004217.07576105</v>
      </c>
      <c r="B5457">
        <v>212795920.41445822</v>
      </c>
    </row>
    <row r="5458" spans="1:2" x14ac:dyDescent="0.25">
      <c r="A5458">
        <f ca="1">29448.2910570387*(((RANDBETWEEN(3800,4995))))</f>
        <v>114377162.46553834</v>
      </c>
      <c r="B5458">
        <v>263650607.64059186</v>
      </c>
    </row>
    <row r="5459" spans="1:2" x14ac:dyDescent="0.25">
      <c r="A5459">
        <f ca="1">31376.288727471*(((RANDBETWEEN(3800,4995))))</f>
        <v>156599057.03880799</v>
      </c>
      <c r="B5459">
        <v>255845306.96380791</v>
      </c>
    </row>
    <row r="5460" spans="1:2" x14ac:dyDescent="0.25">
      <c r="A5460">
        <f ca="1">36071.5972104058*(((RANDBETWEEN(3800,4995))))</f>
        <v>169536506.88890722</v>
      </c>
      <c r="B5460">
        <v>231939033.07053578</v>
      </c>
    </row>
    <row r="5461" spans="1:2" x14ac:dyDescent="0.25">
      <c r="A5461">
        <f ca="1">30540.0138975875*(((RANDBETWEEN(3800,4995))))</f>
        <v>147966367.33381134</v>
      </c>
      <c r="B5461">
        <v>246740995.97625971</v>
      </c>
    </row>
    <row r="5462" spans="1:2" x14ac:dyDescent="0.25">
      <c r="A5462">
        <f ca="1">35486.5128267811*(((RANDBETWEEN(3800,4995))))</f>
        <v>174132318.44101486</v>
      </c>
      <c r="B5462">
        <v>263365981.07574996</v>
      </c>
    </row>
    <row r="5463" spans="1:2" x14ac:dyDescent="0.25">
      <c r="A5463">
        <f ca="1">32723.6418192322*(((RANDBETWEEN(3800,4995))))</f>
        <v>147910861.02292958</v>
      </c>
      <c r="B5463">
        <v>208260332.24992615</v>
      </c>
    </row>
    <row r="5464" spans="1:2" x14ac:dyDescent="0.25">
      <c r="A5464">
        <f ca="1">35126.3922875424*(((RANDBETWEEN(3800,4995))))</f>
        <v>134815093.59958756</v>
      </c>
      <c r="B5464">
        <v>211731845.27759051</v>
      </c>
    </row>
    <row r="5465" spans="1:2" x14ac:dyDescent="0.25">
      <c r="A5465">
        <f ca="1">38532.6861456986*(((RANDBETWEEN(3800,4995))))</f>
        <v>172472303.18814674</v>
      </c>
      <c r="B5465">
        <v>206160624.3535938</v>
      </c>
    </row>
    <row r="5466" spans="1:2" x14ac:dyDescent="0.25">
      <c r="A5466">
        <f ca="1">37003.9793073409*(((RANDBETWEEN(3800,4995))))</f>
        <v>171254416.23437369</v>
      </c>
      <c r="B5466">
        <v>260818207.42624378</v>
      </c>
    </row>
    <row r="5467" spans="1:2" x14ac:dyDescent="0.25">
      <c r="A5467">
        <f ca="1">38655.5768080156*(((RANDBETWEEN(3800,4995))))</f>
        <v>175960185.63008711</v>
      </c>
      <c r="B5467">
        <v>207848285.63817874</v>
      </c>
    </row>
    <row r="5468" spans="1:2" x14ac:dyDescent="0.25">
      <c r="A5468">
        <f ca="1">32283.5303872681*(((RANDBETWEEN(3800,4995))))</f>
        <v>126519155.58770354</v>
      </c>
      <c r="B5468">
        <v>241162303.48469108</v>
      </c>
    </row>
    <row r="5469" spans="1:2" x14ac:dyDescent="0.25">
      <c r="A5469">
        <f ca="1">39412.9245033496*(((RANDBETWEEN(3800,4995))))</f>
        <v>152488604.9034597</v>
      </c>
      <c r="B5469">
        <v>260003527.90282238</v>
      </c>
    </row>
    <row r="5470" spans="1:2" x14ac:dyDescent="0.25">
      <c r="A5470">
        <f ca="1">33169.7653344031*(((RANDBETWEEN(3800,4995))))</f>
        <v>152580920.5382545</v>
      </c>
      <c r="B5470">
        <v>264119364.67748055</v>
      </c>
    </row>
    <row r="5471" spans="1:2" x14ac:dyDescent="0.25">
      <c r="A5471">
        <f ca="1">32250.3004071043*(((RANDBETWEEN(3800,4995))))</f>
        <v>150963656.20565525</v>
      </c>
      <c r="B5471">
        <v>257859787.39622459</v>
      </c>
    </row>
    <row r="5472" spans="1:2" x14ac:dyDescent="0.25">
      <c r="A5472">
        <f ca="1">30248.8043747184*(((RANDBETWEEN(3800,4995))))</f>
        <v>120420490.21575393</v>
      </c>
      <c r="B5472">
        <v>259371654.43010122</v>
      </c>
    </row>
    <row r="5473" spans="1:2" x14ac:dyDescent="0.25">
      <c r="A5473">
        <f ca="1">30350.2653413872*(((RANDBETWEEN(3800,4995))))</f>
        <v>145317070.45456183</v>
      </c>
      <c r="B5473">
        <v>237270020.34381399</v>
      </c>
    </row>
    <row r="5474" spans="1:2" x14ac:dyDescent="0.25">
      <c r="A5474">
        <f ca="1">37975.5339254955*(((RANDBETWEEN(3800,4995))))</f>
        <v>154598398.61069205</v>
      </c>
      <c r="B5474">
        <v>254966377.45462459</v>
      </c>
    </row>
    <row r="5475" spans="1:2" x14ac:dyDescent="0.25">
      <c r="A5475">
        <f ca="1">33240.9221664556*(((RANDBETWEEN(3800,4995))))</f>
        <v>153639542.25335777</v>
      </c>
      <c r="B5475">
        <v>249733435.0896953</v>
      </c>
    </row>
    <row r="5476" spans="1:2" x14ac:dyDescent="0.25">
      <c r="A5476">
        <f ca="1">42217.1876637172*(((RANDBETWEEN(3800,4995))))</f>
        <v>167391149.08663854</v>
      </c>
      <c r="B5476">
        <v>228201327.18833423</v>
      </c>
    </row>
    <row r="5477" spans="1:2" x14ac:dyDescent="0.25">
      <c r="A5477">
        <f ca="1">36487.8587377265*(((RANDBETWEEN(3800,4995))))</f>
        <v>142631039.80577293</v>
      </c>
      <c r="B5477">
        <v>252908441.65829715</v>
      </c>
    </row>
    <row r="5478" spans="1:2" x14ac:dyDescent="0.25">
      <c r="A5478">
        <f ca="1">39680.9825727639*(((RANDBETWEEN(3800,4995))))</f>
        <v>166620445.82303557</v>
      </c>
      <c r="B5478">
        <v>211499467.14422294</v>
      </c>
    </row>
    <row r="5479" spans="1:2" x14ac:dyDescent="0.25">
      <c r="A5479">
        <f ca="1">32150.6816886777*(((RANDBETWEEN(3800,4995))))</f>
        <v>142652574.65266287</v>
      </c>
      <c r="B5479">
        <v>212494461.9190504</v>
      </c>
    </row>
    <row r="5480" spans="1:2" x14ac:dyDescent="0.25">
      <c r="A5480">
        <f ca="1">38939.1877476757*(((RANDBETWEEN(3800,4995))))</f>
        <v>183559331.04254344</v>
      </c>
      <c r="B5480">
        <v>236560520.19765091</v>
      </c>
    </row>
    <row r="5481" spans="1:2" x14ac:dyDescent="0.25">
      <c r="A5481">
        <f ca="1">33558.2901932604*(((RANDBETWEEN(3800,4995))))</f>
        <v>131145798.0752615</v>
      </c>
      <c r="B5481">
        <v>222604442.74059978</v>
      </c>
    </row>
    <row r="5482" spans="1:2" x14ac:dyDescent="0.25">
      <c r="A5482">
        <f ca="1">40461.5653714043*(((RANDBETWEEN(3800,4995))))</f>
        <v>171840268.13235408</v>
      </c>
      <c r="B5482">
        <v>204607327.40467179</v>
      </c>
    </row>
    <row r="5483" spans="1:2" x14ac:dyDescent="0.25">
      <c r="A5483">
        <f ca="1">29473.3429882647*(((RANDBETWEEN(3800,4995))))</f>
        <v>139615225.73541009</v>
      </c>
      <c r="B5483">
        <v>233113822.20532629</v>
      </c>
    </row>
    <row r="5484" spans="1:2" x14ac:dyDescent="0.25">
      <c r="A5484">
        <f ca="1">29108.9007993372*(((RANDBETWEEN(3800,4995))))</f>
        <v>115853425.18136211</v>
      </c>
      <c r="B5484">
        <v>266393425.00394642</v>
      </c>
    </row>
    <row r="5485" spans="1:2" x14ac:dyDescent="0.25">
      <c r="A5485">
        <f ca="1">40032.6208120731*(((RANDBETWEEN(3800,4995))))</f>
        <v>152924611.50211936</v>
      </c>
      <c r="B5485">
        <v>257969565.83290917</v>
      </c>
    </row>
    <row r="5486" spans="1:2" x14ac:dyDescent="0.25">
      <c r="A5486">
        <f ca="1">30858.4913830124*(((RANDBETWEEN(3800,4995))))</f>
        <v>140838154.67206877</v>
      </c>
      <c r="B5486">
        <v>257614205.07264128</v>
      </c>
    </row>
    <row r="5487" spans="1:2" x14ac:dyDescent="0.25">
      <c r="A5487">
        <f ca="1">29841.8608710406*(((RANDBETWEEN(3800,4995))))</f>
        <v>115249266.68395892</v>
      </c>
      <c r="B5487">
        <v>246795015.02527434</v>
      </c>
    </row>
    <row r="5488" spans="1:2" x14ac:dyDescent="0.25">
      <c r="A5488">
        <f ca="1">31207.4778232664*(((RANDBETWEEN(3800,4995))))</f>
        <v>146519108.38023585</v>
      </c>
      <c r="B5488">
        <v>209872956.3348</v>
      </c>
    </row>
    <row r="5489" spans="1:2" x14ac:dyDescent="0.25">
      <c r="A5489">
        <f ca="1">31142.5936022777*(((RANDBETWEEN(3800,4995))))</f>
        <v>130830035.7231687</v>
      </c>
      <c r="B5489">
        <v>208271538.06149721</v>
      </c>
    </row>
    <row r="5490" spans="1:2" x14ac:dyDescent="0.25">
      <c r="A5490">
        <f ca="1">30989.6932716447*(((RANDBETWEEN(3800,4995))))</f>
        <v>121479597.62484737</v>
      </c>
      <c r="B5490">
        <v>262545788.79406327</v>
      </c>
    </row>
    <row r="5491" spans="1:2" x14ac:dyDescent="0.25">
      <c r="A5491">
        <f ca="1">37636.8248817842*(((RANDBETWEEN(3800,4995))))</f>
        <v>151450583.32429951</v>
      </c>
      <c r="B5491">
        <v>205423528.48831779</v>
      </c>
    </row>
    <row r="5492" spans="1:2" x14ac:dyDescent="0.25">
      <c r="A5492">
        <f ca="1">40385.5280808768*(((RANDBETWEEN(3800,4995))))</f>
        <v>162067124.1885587</v>
      </c>
      <c r="B5492">
        <v>231216606.11726606</v>
      </c>
    </row>
    <row r="5493" spans="1:2" x14ac:dyDescent="0.25">
      <c r="A5493">
        <f ca="1">30242.8743585364*(((RANDBETWEEN(3800,4995))))</f>
        <v>143804867.57484075</v>
      </c>
      <c r="B5493">
        <v>266738666.28788763</v>
      </c>
    </row>
    <row r="5494" spans="1:2" x14ac:dyDescent="0.25">
      <c r="A5494">
        <f ca="1">30682.275767865*(((RANDBETWEEN(3800,4995))))</f>
        <v>152184087.80861059</v>
      </c>
      <c r="B5494">
        <v>240276338.78507257</v>
      </c>
    </row>
    <row r="5495" spans="1:2" x14ac:dyDescent="0.25">
      <c r="A5495">
        <f ca="1">31771.3816047788*(((RANDBETWEEN(3800,4995))))</f>
        <v>144369158.01211467</v>
      </c>
      <c r="B5495">
        <v>262289003.7916041</v>
      </c>
    </row>
    <row r="5496" spans="1:2" x14ac:dyDescent="0.25">
      <c r="A5496">
        <f ca="1">32707.7996841593*(((RANDBETWEEN(3800,4995))))</f>
        <v>135868199.88799781</v>
      </c>
      <c r="B5496">
        <v>221358128.39537555</v>
      </c>
    </row>
    <row r="5497" spans="1:2" x14ac:dyDescent="0.25">
      <c r="A5497">
        <f ca="1">40680.6500623816*(((RANDBETWEEN(3800,4995))))</f>
        <v>166831345.9058269</v>
      </c>
      <c r="B5497">
        <v>226920922.00493449</v>
      </c>
    </row>
    <row r="5498" spans="1:2" x14ac:dyDescent="0.25">
      <c r="A5498">
        <f ca="1">31354.3493292896*(((RANDBETWEEN(3800,4995))))</f>
        <v>156614974.89980164</v>
      </c>
      <c r="B5498">
        <v>215278558.302634</v>
      </c>
    </row>
    <row r="5499" spans="1:2" x14ac:dyDescent="0.25">
      <c r="A5499">
        <f ca="1">30955.852529654*(((RANDBETWEEN(3800,4995))))</f>
        <v>136112883.57288882</v>
      </c>
      <c r="B5499">
        <v>205597268.47110832</v>
      </c>
    </row>
    <row r="5500" spans="1:2" x14ac:dyDescent="0.25">
      <c r="A5500">
        <f ca="1">31067.5904012977*(((RANDBETWEEN(3800,4995))))</f>
        <v>124177158.83398691</v>
      </c>
      <c r="B5500">
        <v>240891047.2884472</v>
      </c>
    </row>
    <row r="5501" spans="1:2" x14ac:dyDescent="0.25">
      <c r="A5501">
        <f ca="1">31690.7001442377*(((RANDBETWEEN(3800,4995))))</f>
        <v>137822854.92728966</v>
      </c>
      <c r="B5501">
        <v>227234360.84776378</v>
      </c>
    </row>
    <row r="5502" spans="1:2" x14ac:dyDescent="0.25">
      <c r="A5502">
        <f ca="1">34660.3199020567*(((RANDBETWEEN(3800,4995))))</f>
        <v>163111465.45907906</v>
      </c>
      <c r="B5502">
        <v>213247861.08946767</v>
      </c>
    </row>
    <row r="5503" spans="1:2" x14ac:dyDescent="0.25">
      <c r="A5503">
        <f ca="1">36402.425987289*(((RANDBETWEEN(3800,4995))))</f>
        <v>176369753.90841496</v>
      </c>
      <c r="B5503">
        <v>209607161.78484321</v>
      </c>
    </row>
    <row r="5504" spans="1:2" x14ac:dyDescent="0.25">
      <c r="A5504">
        <f ca="1">32900.4754709897*(((RANDBETWEEN(3800,4995))))</f>
        <v>126206223.90671664</v>
      </c>
      <c r="B5504">
        <v>245315075.82900605</v>
      </c>
    </row>
    <row r="5505" spans="1:2" x14ac:dyDescent="0.25">
      <c r="A5505">
        <f ca="1">32748.3890683014*(((RANDBETWEEN(3800,4995))))</f>
        <v>137674227.64313924</v>
      </c>
      <c r="B5505">
        <v>260368434.42929372</v>
      </c>
    </row>
    <row r="5506" spans="1:2" x14ac:dyDescent="0.25">
      <c r="A5506">
        <f ca="1">31955.8164764516*(((RANDBETWEEN(3800,4995))))</f>
        <v>154857886.64488429</v>
      </c>
      <c r="B5506">
        <v>224403169.24262992</v>
      </c>
    </row>
    <row r="5507" spans="1:2" x14ac:dyDescent="0.25">
      <c r="A5507">
        <f ca="1">40709.2351825017*(((RANDBETWEEN(3800,4995))))</f>
        <v>194997236.52418306</v>
      </c>
      <c r="B5507">
        <v>209180861.40442973</v>
      </c>
    </row>
    <row r="5508" spans="1:2" x14ac:dyDescent="0.25">
      <c r="A5508">
        <f ca="1">30693.588158499*(((RANDBETWEEN(3800,4995))))</f>
        <v>150858985.79902238</v>
      </c>
      <c r="B5508">
        <v>229055784.07166532</v>
      </c>
    </row>
    <row r="5509" spans="1:2" x14ac:dyDescent="0.25">
      <c r="A5509">
        <f ca="1">30501.9355022408*(((RANDBETWEEN(3800,4995))))</f>
        <v>128687665.88395396</v>
      </c>
      <c r="B5509">
        <v>266581317.38889164</v>
      </c>
    </row>
    <row r="5510" spans="1:2" x14ac:dyDescent="0.25">
      <c r="A5510">
        <f ca="1">37551.8368352973*(((RANDBETWEEN(3800,4995))))</f>
        <v>173414382.50540298</v>
      </c>
      <c r="B5510">
        <v>236540657.06210876</v>
      </c>
    </row>
    <row r="5511" spans="1:2" x14ac:dyDescent="0.25">
      <c r="A5511">
        <f ca="1">37205.2574614262*(((RANDBETWEEN(3800,4995))))</f>
        <v>183496329.79975399</v>
      </c>
      <c r="B5511">
        <v>257013715.43287516</v>
      </c>
    </row>
    <row r="5512" spans="1:2" x14ac:dyDescent="0.25">
      <c r="A5512">
        <f ca="1">38419.9470930276*(((RANDBETWEEN(3800,4995))))</f>
        <v>180266391.76048544</v>
      </c>
      <c r="B5512">
        <v>219219914.2230711</v>
      </c>
    </row>
    <row r="5513" spans="1:2" x14ac:dyDescent="0.25">
      <c r="A5513">
        <f ca="1">32474.8497069021*(((RANDBETWEEN(3800,4995))))</f>
        <v>158152518.07261309</v>
      </c>
      <c r="B5513">
        <v>204983061.85295764</v>
      </c>
    </row>
    <row r="5514" spans="1:2" x14ac:dyDescent="0.25">
      <c r="A5514">
        <f ca="1">37869.2557242072*(((RANDBETWEEN(3800,4995))))</f>
        <v>188967586.06379393</v>
      </c>
      <c r="B5514">
        <v>250685308.83420703</v>
      </c>
    </row>
    <row r="5515" spans="1:2" x14ac:dyDescent="0.25">
      <c r="A5515">
        <f ca="1">29853.4544769453*(((RANDBETWEEN(3800,4995))))</f>
        <v>117204662.2764874</v>
      </c>
      <c r="B5515">
        <v>266394500.79672712</v>
      </c>
    </row>
    <row r="5516" spans="1:2" x14ac:dyDescent="0.25">
      <c r="A5516">
        <f ca="1">33435.603380696*(((RANDBETWEEN(3800,4995))))</f>
        <v>147618188.92577305</v>
      </c>
      <c r="B5516">
        <v>240041077.00676578</v>
      </c>
    </row>
    <row r="5517" spans="1:2" x14ac:dyDescent="0.25">
      <c r="A5517">
        <f ca="1">29172.3852152351*(((RANDBETWEEN(3800,4995))))</f>
        <v>111701062.9891351</v>
      </c>
      <c r="B5517">
        <v>230425902.60040522</v>
      </c>
    </row>
    <row r="5518" spans="1:2" x14ac:dyDescent="0.25">
      <c r="A5518">
        <f ca="1">37554.6571417236*(((RANDBETWEEN(3800,4995))))</f>
        <v>166930450.99496162</v>
      </c>
      <c r="B5518">
        <v>264017609.99208209</v>
      </c>
    </row>
    <row r="5519" spans="1:2" x14ac:dyDescent="0.25">
      <c r="A5519">
        <f ca="1">37553.1987194551*(((RANDBETWEEN(3800,4995))))</f>
        <v>169289819.82730344</v>
      </c>
      <c r="B5519">
        <v>243138477.64009219</v>
      </c>
    </row>
    <row r="5520" spans="1:2" x14ac:dyDescent="0.25">
      <c r="A5520">
        <f ca="1">29730.0819845269*(((RANDBETWEEN(3800,4995))))</f>
        <v>145707131.8061662</v>
      </c>
      <c r="B5520">
        <v>221285259.57918277</v>
      </c>
    </row>
    <row r="5521" spans="1:2" x14ac:dyDescent="0.25">
      <c r="A5521">
        <f ca="1">32792.8953224732*(((RANDBETWEEN(3800,4995))))</f>
        <v>146289106.03355303</v>
      </c>
      <c r="B5521">
        <v>236617196.08222714</v>
      </c>
    </row>
    <row r="5522" spans="1:2" x14ac:dyDescent="0.25">
      <c r="A5522">
        <f ca="1">30581.5110288248*(((RANDBETWEEN(3800,4995))))</f>
        <v>146882997.47144538</v>
      </c>
      <c r="B5522">
        <v>237768182.26235288</v>
      </c>
    </row>
    <row r="5523" spans="1:2" x14ac:dyDescent="0.25">
      <c r="A5523">
        <f ca="1">38186.6082433753*(((RANDBETWEEN(3800,4995))))</f>
        <v>164737027.96192098</v>
      </c>
      <c r="B5523">
        <v>212813846.54510641</v>
      </c>
    </row>
    <row r="5524" spans="1:2" x14ac:dyDescent="0.25">
      <c r="A5524">
        <f ca="1">35808.0827874736*(((RANDBETWEEN(3800,4995))))</f>
        <v>177894555.28816873</v>
      </c>
      <c r="B5524">
        <v>228940247.99882102</v>
      </c>
    </row>
    <row r="5525" spans="1:2" x14ac:dyDescent="0.25">
      <c r="A5525">
        <f ca="1">32968.0588810194*(((RANDBETWEEN(3800,4995))))</f>
        <v>134278903.82239181</v>
      </c>
      <c r="B5525">
        <v>249117981.06219223</v>
      </c>
    </row>
    <row r="5526" spans="1:2" x14ac:dyDescent="0.25">
      <c r="A5526">
        <f ca="1">36665.7837658606*(((RANDBETWEEN(3800,4995))))</f>
        <v>142409904.1466026</v>
      </c>
      <c r="B5526">
        <v>238790253.92549872</v>
      </c>
    </row>
    <row r="5527" spans="1:2" x14ac:dyDescent="0.25">
      <c r="A5527">
        <f ca="1">30267.45419935*(((RANDBETWEEN(3800,4995))))</f>
        <v>136445683.53066987</v>
      </c>
      <c r="B5527">
        <v>259710525.24452892</v>
      </c>
    </row>
    <row r="5528" spans="1:2" x14ac:dyDescent="0.25">
      <c r="A5528">
        <f ca="1">30936.317043108*(((RANDBETWEEN(3800,4995))))</f>
        <v>144905709.02991802</v>
      </c>
      <c r="B5528">
        <v>217272973.9408513</v>
      </c>
    </row>
    <row r="5529" spans="1:2" x14ac:dyDescent="0.25">
      <c r="A5529">
        <f ca="1">31919.7041529113*(((RANDBETWEEN(3800,4995))))</f>
        <v>157970615.85275811</v>
      </c>
      <c r="B5529">
        <v>231815268.6046716</v>
      </c>
    </row>
    <row r="5530" spans="1:2" x14ac:dyDescent="0.25">
      <c r="A5530">
        <f ca="1">34713.9950389168*(((RANDBETWEEN(3800,4995))))</f>
        <v>134655586.7559582</v>
      </c>
      <c r="B5530">
        <v>262051556.22936296</v>
      </c>
    </row>
    <row r="5531" spans="1:2" x14ac:dyDescent="0.25">
      <c r="A5531">
        <f ca="1">30888.9419001668*(((RANDBETWEEN(3800,4995))))</f>
        <v>120683096.00395152</v>
      </c>
      <c r="B5531">
        <v>211853536.90520403</v>
      </c>
    </row>
    <row r="5532" spans="1:2" x14ac:dyDescent="0.25">
      <c r="A5532">
        <f ca="1">30545.3510462685*(((RANDBETWEEN(3800,4995))))</f>
        <v>134766088.81613657</v>
      </c>
      <c r="B5532">
        <v>250918388.12056303</v>
      </c>
    </row>
    <row r="5533" spans="1:2" x14ac:dyDescent="0.25">
      <c r="A5533">
        <f ca="1">30112.0628482053*(((RANDBETWEEN(3800,4995))))</f>
        <v>142008488.39213598</v>
      </c>
      <c r="B5533">
        <v>258431565.15882742</v>
      </c>
    </row>
    <row r="5534" spans="1:2" x14ac:dyDescent="0.25">
      <c r="A5534">
        <f ca="1">37792.245551309*(((RANDBETWEEN(3800,4995))))</f>
        <v>166172503.68910569</v>
      </c>
      <c r="B5534">
        <v>219768493.43669087</v>
      </c>
    </row>
    <row r="5535" spans="1:2" x14ac:dyDescent="0.25">
      <c r="A5535">
        <f ca="1">39237.9136002709*(((RANDBETWEEN(3800,4995))))</f>
        <v>184261242.26687229</v>
      </c>
      <c r="B5535">
        <v>233919937.91470367</v>
      </c>
    </row>
    <row r="5536" spans="1:2" x14ac:dyDescent="0.25">
      <c r="A5536">
        <f ca="1">30005.8804737804*(((RANDBETWEEN(3800,4995))))</f>
        <v>144658349.76409546</v>
      </c>
      <c r="B5536">
        <v>232063183.05288088</v>
      </c>
    </row>
    <row r="5537" spans="1:2" x14ac:dyDescent="0.25">
      <c r="A5537">
        <f ca="1">32173.3013600164*(((RANDBETWEEN(3800,4995))))</f>
        <v>136768704.08142978</v>
      </c>
      <c r="B5537">
        <v>231380327.11517549</v>
      </c>
    </row>
    <row r="5538" spans="1:2" x14ac:dyDescent="0.25">
      <c r="A5538">
        <f ca="1">32182.1148176186*(((RANDBETWEEN(3800,4995))))</f>
        <v>151095029.06871927</v>
      </c>
      <c r="B5538">
        <v>220876845.30078572</v>
      </c>
    </row>
    <row r="5539" spans="1:2" x14ac:dyDescent="0.25">
      <c r="A5539">
        <f ca="1">39666.820582491*(((RANDBETWEEN(3800,4995))))</f>
        <v>177786689.85072488</v>
      </c>
      <c r="B5539">
        <v>239777130.85072911</v>
      </c>
    </row>
    <row r="5540" spans="1:2" x14ac:dyDescent="0.25">
      <c r="A5540">
        <f ca="1">31610.9206615642*(((RANDBETWEEN(3800,4995))))</f>
        <v>121291102.57842182</v>
      </c>
      <c r="B5540">
        <v>229277641.49584433</v>
      </c>
    </row>
    <row r="5541" spans="1:2" x14ac:dyDescent="0.25">
      <c r="A5541">
        <f ca="1">34138.1849510416*(((RANDBETWEEN(3800,4995))))</f>
        <v>141195532.95750788</v>
      </c>
      <c r="B5541">
        <v>260060012.12585431</v>
      </c>
    </row>
    <row r="5542" spans="1:2" x14ac:dyDescent="0.25">
      <c r="A5542">
        <f ca="1">29647.0439530074*(((RANDBETWEEN(3800,4995))))</f>
        <v>139014989.09565181</v>
      </c>
      <c r="B5542">
        <v>205373910.68248838</v>
      </c>
    </row>
    <row r="5543" spans="1:2" x14ac:dyDescent="0.25">
      <c r="A5543">
        <f ca="1">28690.3126336372*(((RANDBETWEEN(3800,4995))))</f>
        <v>137053623.450885</v>
      </c>
      <c r="B5543">
        <v>262819843.17598736</v>
      </c>
    </row>
    <row r="5544" spans="1:2" x14ac:dyDescent="0.25">
      <c r="A5544">
        <f ca="1">30893.5175685262*(((RANDBETWEEN(3800,4995))))</f>
        <v>125242320.22280532</v>
      </c>
      <c r="B5544">
        <v>209314787.512748</v>
      </c>
    </row>
    <row r="5545" spans="1:2" x14ac:dyDescent="0.25">
      <c r="A5545">
        <f ca="1">37444.0230614657*(((RANDBETWEEN(3800,4995))))</f>
        <v>149289319.94606391</v>
      </c>
      <c r="B5545">
        <v>258415023.93155366</v>
      </c>
    </row>
    <row r="5546" spans="1:2" x14ac:dyDescent="0.25">
      <c r="A5546">
        <f ca="1">31444.2343295524*(((RANDBETWEEN(3800,4995))))</f>
        <v>124141837.13307303</v>
      </c>
      <c r="B5546">
        <v>240991055.56406665</v>
      </c>
    </row>
    <row r="5547" spans="1:2" x14ac:dyDescent="0.25">
      <c r="A5547">
        <f ca="1">30924.7074458113*(((RANDBETWEEN(3800,4995))))</f>
        <v>136903679.86260661</v>
      </c>
      <c r="B5547">
        <v>234442617.98036274</v>
      </c>
    </row>
    <row r="5548" spans="1:2" x14ac:dyDescent="0.25">
      <c r="A5548">
        <f ca="1">38550.3747468513*(((RANDBETWEEN(3800,4995))))</f>
        <v>154008747.1136713</v>
      </c>
      <c r="B5548">
        <v>234887878.47618008</v>
      </c>
    </row>
    <row r="5549" spans="1:2" x14ac:dyDescent="0.25">
      <c r="A5549">
        <f ca="1">33311.6747013095*(((RANDBETWEEN(3800,4995))))</f>
        <v>145338836.72181338</v>
      </c>
      <c r="B5549">
        <v>257457382.86986768</v>
      </c>
    </row>
    <row r="5550" spans="1:2" x14ac:dyDescent="0.25">
      <c r="A5550">
        <f ca="1">32019.9180952063*(((RANDBETWEEN(3800,4995))))</f>
        <v>141656117.65319273</v>
      </c>
      <c r="B5550">
        <v>229140305.52514073</v>
      </c>
    </row>
    <row r="5551" spans="1:2" x14ac:dyDescent="0.25">
      <c r="A5551">
        <f ca="1">31722.4923303318*(((RANDBETWEEN(3800,4995))))</f>
        <v>148334374.13663137</v>
      </c>
      <c r="B5551">
        <v>262819072.40634125</v>
      </c>
    </row>
    <row r="5552" spans="1:2" x14ac:dyDescent="0.25">
      <c r="A5552">
        <f ca="1">30822.7829897173*(((RANDBETWEEN(3800,4995))))</f>
        <v>150877522.73466599</v>
      </c>
      <c r="B5552">
        <v>211268383.8212972</v>
      </c>
    </row>
    <row r="5553" spans="1:2" x14ac:dyDescent="0.25">
      <c r="A5553">
        <f ca="1">33125.924741952*(((RANDBETWEEN(3800,4995))))</f>
        <v>132503698.96780816</v>
      </c>
      <c r="B5553">
        <v>254184481.28357106</v>
      </c>
    </row>
    <row r="5554" spans="1:2" x14ac:dyDescent="0.25">
      <c r="A5554">
        <f ca="1">32024.0622010872*(((RANDBETWEEN(3800,4995))))</f>
        <v>153971691.06282714</v>
      </c>
      <c r="B5554">
        <v>241385472.20914727</v>
      </c>
    </row>
    <row r="5555" spans="1:2" x14ac:dyDescent="0.25">
      <c r="A5555">
        <f ca="1">33740.2515193824*(((RANDBETWEEN(3800,4995))))</f>
        <v>155576299.75587234</v>
      </c>
      <c r="B5555">
        <v>240601059.87619498</v>
      </c>
    </row>
    <row r="5556" spans="1:2" x14ac:dyDescent="0.25">
      <c r="A5556">
        <f ca="1">33002.553591158*(((RANDBETWEEN(3800,4995))))</f>
        <v>138973753.17236647</v>
      </c>
      <c r="B5556">
        <v>214735512.4980835</v>
      </c>
    </row>
    <row r="5557" spans="1:2" x14ac:dyDescent="0.25">
      <c r="A5557">
        <f ca="1">30100.2573278579*(((RANDBETWEEN(3800,4995))))</f>
        <v>130213713.20031339</v>
      </c>
      <c r="B5557">
        <v>208821283.29562709</v>
      </c>
    </row>
    <row r="5558" spans="1:2" x14ac:dyDescent="0.25">
      <c r="A5558">
        <f ca="1">31646.5667642742*(((RANDBETWEEN(3800,4995))))</f>
        <v>154688418.34377226</v>
      </c>
      <c r="B5558">
        <v>228915736.53942901</v>
      </c>
    </row>
    <row r="5559" spans="1:2" x14ac:dyDescent="0.25">
      <c r="A5559">
        <f ca="1">32772.6785874731*(((RANDBETWEEN(3800,4995))))</f>
        <v>137120887.20998746</v>
      </c>
      <c r="B5559">
        <v>226603283.85869798</v>
      </c>
    </row>
    <row r="5560" spans="1:2" x14ac:dyDescent="0.25">
      <c r="A5560">
        <f ca="1">32648.5348542922*(((RANDBETWEEN(3800,4995))))</f>
        <v>152436009.23469046</v>
      </c>
      <c r="B5560">
        <v>234498483.93635514</v>
      </c>
    </row>
    <row r="5561" spans="1:2" x14ac:dyDescent="0.25">
      <c r="A5561">
        <f ca="1">34702.1446086676*(((RANDBETWEEN(3800,4995))))</f>
        <v>147935242.46675003</v>
      </c>
      <c r="B5561">
        <v>228812208.79457241</v>
      </c>
    </row>
    <row r="5562" spans="1:2" x14ac:dyDescent="0.25">
      <c r="A5562">
        <f ca="1">30221.562426802*(((RANDBETWEEN(3800,4995))))</f>
        <v>132763323.74094103</v>
      </c>
      <c r="B5562">
        <v>208292081.83454108</v>
      </c>
    </row>
    <row r="5563" spans="1:2" x14ac:dyDescent="0.25">
      <c r="A5563">
        <f ca="1">32228.5588669861*(((RANDBETWEEN(3800,4995))))</f>
        <v>153021197.50045019</v>
      </c>
      <c r="B5563">
        <v>210845087.49275896</v>
      </c>
    </row>
    <row r="5564" spans="1:2" x14ac:dyDescent="0.25">
      <c r="A5564">
        <f ca="1">42060.3422239881*(((RANDBETWEEN(3800,4995))))</f>
        <v>197178884.34605598</v>
      </c>
      <c r="B5564">
        <v>261722697.06394169</v>
      </c>
    </row>
    <row r="5565" spans="1:2" x14ac:dyDescent="0.25">
      <c r="A5565">
        <f ca="1">41259.6313498391*(((RANDBETWEEN(3800,4995))))</f>
        <v>170567316.00023484</v>
      </c>
      <c r="B5565">
        <v>205256021.46882486</v>
      </c>
    </row>
    <row r="5566" spans="1:2" x14ac:dyDescent="0.25">
      <c r="A5566">
        <f ca="1">30659.4695937598*(((RANDBETWEEN(3800,4995))))</f>
        <v>126041079.49994642</v>
      </c>
      <c r="B5566">
        <v>236400995.84965333</v>
      </c>
    </row>
    <row r="5567" spans="1:2" x14ac:dyDescent="0.25">
      <c r="A5567">
        <f ca="1">29791.7449424494*(((RANDBETWEEN(3800,4995))))</f>
        <v>134897021.09941077</v>
      </c>
      <c r="B5567">
        <v>242382569.80917087</v>
      </c>
    </row>
    <row r="5568" spans="1:2" x14ac:dyDescent="0.25">
      <c r="A5568">
        <f ca="1">29175.5264320659*(((RANDBETWEEN(3800,4995))))</f>
        <v>138904681.34306589</v>
      </c>
      <c r="B5568">
        <v>227799910.31600004</v>
      </c>
    </row>
    <row r="5569" spans="1:2" x14ac:dyDescent="0.25">
      <c r="A5569">
        <f ca="1">38006.7648611478*(((RANDBETWEEN(3800,4995))))</f>
        <v>157766080.93862432</v>
      </c>
      <c r="B5569">
        <v>241154437.13285467</v>
      </c>
    </row>
    <row r="5570" spans="1:2" x14ac:dyDescent="0.25">
      <c r="A5570">
        <f ca="1">31039.0305079555*(((RANDBETWEEN(3800,4995))))</f>
        <v>123845731.72674264</v>
      </c>
      <c r="B5570">
        <v>224077779.79707411</v>
      </c>
    </row>
    <row r="5571" spans="1:2" x14ac:dyDescent="0.25">
      <c r="A5571">
        <f ca="1">36010.65127164*(((RANDBETWEEN(3800,4995))))</f>
        <v>141953987.31280524</v>
      </c>
      <c r="B5571">
        <v>246569272.7596184</v>
      </c>
    </row>
    <row r="5572" spans="1:2" x14ac:dyDescent="0.25">
      <c r="A5572">
        <f ca="1">31957.6801451413*(((RANDBETWEEN(3800,4995))))</f>
        <v>152086599.81072733</v>
      </c>
      <c r="B5572">
        <v>256890145.77109343</v>
      </c>
    </row>
    <row r="5573" spans="1:2" x14ac:dyDescent="0.25">
      <c r="A5573">
        <f ca="1">37767.124110152*(((RANDBETWEEN(3800,4995))))</f>
        <v>177052277.82839277</v>
      </c>
      <c r="B5573">
        <v>253221521.77244022</v>
      </c>
    </row>
    <row r="5574" spans="1:2" x14ac:dyDescent="0.25">
      <c r="A5574">
        <f ca="1">33587.9075792577*(((RANDBETWEEN(3800,4995))))</f>
        <v>149566952.45043463</v>
      </c>
      <c r="B5574">
        <v>220437282.11951154</v>
      </c>
    </row>
    <row r="5575" spans="1:2" x14ac:dyDescent="0.25">
      <c r="A5575">
        <f ca="1">30163.6116535372*(((RANDBETWEEN(3800,4995))))</f>
        <v>124394734.45918761</v>
      </c>
      <c r="B5575">
        <v>263525890.26534563</v>
      </c>
    </row>
    <row r="5576" spans="1:2" x14ac:dyDescent="0.25">
      <c r="A5576">
        <f ca="1">35128.7126939373*(((RANDBETWEEN(3800,4995))))</f>
        <v>169566296.17363518</v>
      </c>
      <c r="B5576">
        <v>230965913.05152181</v>
      </c>
    </row>
    <row r="5577" spans="1:2" x14ac:dyDescent="0.25">
      <c r="A5577">
        <f ca="1">32216.6374221686*(((RANDBETWEEN(3800,4995))))</f>
        <v>125677102.58387989</v>
      </c>
      <c r="B5577">
        <v>255973341.59127557</v>
      </c>
    </row>
    <row r="5578" spans="1:2" x14ac:dyDescent="0.25">
      <c r="A5578">
        <f ca="1">35726.1616596528*(((RANDBETWEEN(3800,4995))))</f>
        <v>138403150.26949501</v>
      </c>
      <c r="B5578">
        <v>224532668.39385462</v>
      </c>
    </row>
    <row r="5579" spans="1:2" x14ac:dyDescent="0.25">
      <c r="A5579">
        <f ca="1">41250.4271712392*(((RANDBETWEEN(3800,4995))))</f>
        <v>205055873.46823016</v>
      </c>
      <c r="B5579">
        <v>244567853.71817452</v>
      </c>
    </row>
    <row r="5580" spans="1:2" x14ac:dyDescent="0.25">
      <c r="A5580">
        <f ca="1">29203.4649744629*(((RANDBETWEEN(3800,4995))))</f>
        <v>122450128.63792278</v>
      </c>
      <c r="B5580">
        <v>218555485.14908808</v>
      </c>
    </row>
    <row r="5581" spans="1:2" x14ac:dyDescent="0.25">
      <c r="A5581">
        <f ca="1">28944.8401059819*(((RANDBETWEEN(3800,4995))))</f>
        <v>123478687.89211874</v>
      </c>
      <c r="B5581">
        <v>261248955.08474347</v>
      </c>
    </row>
    <row r="5582" spans="1:2" x14ac:dyDescent="0.25">
      <c r="A5582">
        <f ca="1">35043.1962658099*(((RANDBETWEEN(3800,4995))))</f>
        <v>173393735.12322718</v>
      </c>
      <c r="B5582">
        <v>211290599.79285511</v>
      </c>
    </row>
    <row r="5583" spans="1:2" x14ac:dyDescent="0.25">
      <c r="A5583">
        <f ca="1">40549.5080820386*(((RANDBETWEEN(3800,4995))))</f>
        <v>176471459.17303205</v>
      </c>
      <c r="B5583">
        <v>231554792.23062229</v>
      </c>
    </row>
    <row r="5584" spans="1:2" x14ac:dyDescent="0.25">
      <c r="A5584">
        <f ca="1">31722.9305042075*(((RANDBETWEEN(3800,4995))))</f>
        <v>124353887.57649325</v>
      </c>
      <c r="B5584">
        <v>261806072.44300777</v>
      </c>
    </row>
    <row r="5585" spans="1:2" x14ac:dyDescent="0.25">
      <c r="A5585">
        <f ca="1">40220.3804551983*(((RANDBETWEEN(3800,4995))))</f>
        <v>192977385.42404157</v>
      </c>
      <c r="B5585">
        <v>267437692.32160565</v>
      </c>
    </row>
    <row r="5586" spans="1:2" x14ac:dyDescent="0.25">
      <c r="A5586">
        <f ca="1">40522.5973292655*(((RANDBETWEEN(3800,4995))))</f>
        <v>201802534.69974235</v>
      </c>
      <c r="B5586">
        <v>266291609.04996294</v>
      </c>
    </row>
    <row r="5587" spans="1:2" x14ac:dyDescent="0.25">
      <c r="A5587">
        <f ca="1">32128.0154120838*(((RANDBETWEEN(3800,4995))))</f>
        <v>157138123.38050172</v>
      </c>
      <c r="B5587">
        <v>266348381.67194557</v>
      </c>
    </row>
    <row r="5588" spans="1:2" x14ac:dyDescent="0.25">
      <c r="A5588">
        <f ca="1">31618.0246163946*(((RANDBETWEEN(3800,4995))))</f>
        <v>134092042.39812939</v>
      </c>
      <c r="B5588">
        <v>215619565.67071092</v>
      </c>
    </row>
    <row r="5589" spans="1:2" x14ac:dyDescent="0.25">
      <c r="A5589">
        <f ca="1">32470.6495122397*(((RANDBETWEEN(3800,4995))))</f>
        <v>149722164.90093717</v>
      </c>
      <c r="B5589">
        <v>237851969.58560005</v>
      </c>
    </row>
    <row r="5590" spans="1:2" x14ac:dyDescent="0.25">
      <c r="A5590">
        <f ca="1">34149.5261865252*(((RANDBETWEEN(3800,4995))))</f>
        <v>142232776.56687742</v>
      </c>
      <c r="B5590">
        <v>253586391.78912893</v>
      </c>
    </row>
    <row r="5591" spans="1:2" x14ac:dyDescent="0.25">
      <c r="A5591">
        <f ca="1">37642.6947715114*(((RANDBETWEEN(3800,4995))))</f>
        <v>165063216.5730775</v>
      </c>
      <c r="B5591">
        <v>219476462.70591444</v>
      </c>
    </row>
    <row r="5592" spans="1:2" x14ac:dyDescent="0.25">
      <c r="A5592">
        <f ca="1">32345.5334162222*(((RANDBETWEEN(3800,4995))))</f>
        <v>130934719.26886739</v>
      </c>
      <c r="B5592">
        <v>209462795.11297557</v>
      </c>
    </row>
    <row r="5593" spans="1:2" x14ac:dyDescent="0.25">
      <c r="A5593">
        <f ca="1">37058.3393113896*(((RANDBETWEEN(3800,4995))))</f>
        <v>176471811.80083725</v>
      </c>
      <c r="B5593">
        <v>248710369.89888051</v>
      </c>
    </row>
    <row r="5594" spans="1:2" x14ac:dyDescent="0.25">
      <c r="A5594">
        <f ca="1">30459.7582763801*(((RANDBETWEEN(3800,4995))))</f>
        <v>119706850.02617383</v>
      </c>
      <c r="B5594">
        <v>223441659.41430816</v>
      </c>
    </row>
    <row r="5595" spans="1:2" x14ac:dyDescent="0.25">
      <c r="A5595">
        <f ca="1">34186.6175798424*(((RANDBETWEEN(3800,4995))))</f>
        <v>136028551.35019302</v>
      </c>
      <c r="B5595">
        <v>266905239.08002684</v>
      </c>
    </row>
    <row r="5596" spans="1:2" x14ac:dyDescent="0.25">
      <c r="A5596">
        <f ca="1">39457.2155687372*(((RANDBETWEEN(3800,4995))))</f>
        <v>172743689.75993136</v>
      </c>
      <c r="B5596">
        <v>233124404.89403707</v>
      </c>
    </row>
    <row r="5597" spans="1:2" x14ac:dyDescent="0.25">
      <c r="A5597">
        <f ca="1">33344.449737995*(((RANDBETWEEN(3800,4995))))</f>
        <v>140146722.24879301</v>
      </c>
      <c r="B5597">
        <v>223233622.63015273</v>
      </c>
    </row>
    <row r="5598" spans="1:2" x14ac:dyDescent="0.25">
      <c r="A5598">
        <f ca="1">32864.3536403742*(((RANDBETWEEN(3800,4995))))</f>
        <v>133790783.66996354</v>
      </c>
      <c r="B5598">
        <v>233639645.7049557</v>
      </c>
    </row>
    <row r="5599" spans="1:2" x14ac:dyDescent="0.25">
      <c r="A5599">
        <f ca="1">37451.6846014897*(((RANDBETWEEN(3800,4995))))</f>
        <v>160854985.36339816</v>
      </c>
      <c r="B5599">
        <v>229899034.05315959</v>
      </c>
    </row>
    <row r="5600" spans="1:2" x14ac:dyDescent="0.25">
      <c r="A5600">
        <f ca="1">32514.4383490407*(((RANDBETWEEN(3800,4995))))</f>
        <v>162247047.36171311</v>
      </c>
      <c r="B5600">
        <v>215218848.61804038</v>
      </c>
    </row>
    <row r="5601" spans="1:2" x14ac:dyDescent="0.25">
      <c r="A5601">
        <f ca="1">31018.6848956882*(((RANDBETWEEN(3800,4995))))</f>
        <v>129534028.12439413</v>
      </c>
      <c r="B5601">
        <v>245520170.79837483</v>
      </c>
    </row>
    <row r="5602" spans="1:2" x14ac:dyDescent="0.25">
      <c r="A5602">
        <f ca="1">30181.8628390736*(((RANDBETWEEN(3800,4995))))</f>
        <v>148615492.61959842</v>
      </c>
      <c r="B5602">
        <v>265272025.99481079</v>
      </c>
    </row>
    <row r="5603" spans="1:2" x14ac:dyDescent="0.25">
      <c r="A5603">
        <f ca="1">30870.0267457579*(((RANDBETWEEN(3800,4995))))</f>
        <v>132679374.95326753</v>
      </c>
      <c r="B5603">
        <v>224291932.11469263</v>
      </c>
    </row>
    <row r="5604" spans="1:2" x14ac:dyDescent="0.25">
      <c r="A5604">
        <f ca="1">37924.5729260923*(((RANDBETWEEN(3800,4995))))</f>
        <v>154466785.52797407</v>
      </c>
      <c r="B5604">
        <v>261837385.1151098</v>
      </c>
    </row>
    <row r="5605" spans="1:2" x14ac:dyDescent="0.25">
      <c r="A5605">
        <f ca="1">30464.2348994161*(((RANDBETWEEN(3800,4995))))</f>
        <v>136236058.47018886</v>
      </c>
      <c r="B5605">
        <v>224428541.44327301</v>
      </c>
    </row>
    <row r="5606" spans="1:2" x14ac:dyDescent="0.25">
      <c r="A5606">
        <f ca="1">31689.5804148604*(((RANDBETWEEN(3800,4995))))</f>
        <v>129895590.12051274</v>
      </c>
      <c r="B5606">
        <v>206442426.00041583</v>
      </c>
    </row>
    <row r="5607" spans="1:2" x14ac:dyDescent="0.25">
      <c r="A5607">
        <f ca="1">30327.6924055276*(((RANDBETWEEN(3800,4995))))</f>
        <v>143419657.38574016</v>
      </c>
      <c r="B5607">
        <v>229208823.52727234</v>
      </c>
    </row>
    <row r="5608" spans="1:2" x14ac:dyDescent="0.25">
      <c r="A5608">
        <f ca="1">37976.998526456*(((RANDBETWEEN(3800,4995))))</f>
        <v>153047304.0616177</v>
      </c>
      <c r="B5608">
        <v>224391209.74099484</v>
      </c>
    </row>
    <row r="5609" spans="1:2" x14ac:dyDescent="0.25">
      <c r="A5609">
        <f ca="1">32606.7500598235*(((RANDBETWEEN(3800,4995))))</f>
        <v>142100216.76071063</v>
      </c>
      <c r="B5609">
        <v>256546990.1005384</v>
      </c>
    </row>
    <row r="5610" spans="1:2" x14ac:dyDescent="0.25">
      <c r="A5610">
        <f ca="1">30806.8787273161*(((RANDBETWEEN(3800,4995))))</f>
        <v>127602091.68854348</v>
      </c>
      <c r="B5610">
        <v>204365498.57483283</v>
      </c>
    </row>
    <row r="5611" spans="1:2" x14ac:dyDescent="0.25">
      <c r="A5611">
        <f ca="1">36165.5947591813*(((RANDBETWEEN(3800,4995))))</f>
        <v>175005313.03967836</v>
      </c>
      <c r="B5611">
        <v>224828795.08900377</v>
      </c>
    </row>
    <row r="5612" spans="1:2" x14ac:dyDescent="0.25">
      <c r="A5612">
        <f ca="1">36223.4115747635*(((RANDBETWEEN(3800,4995))))</f>
        <v>140655507.14480683</v>
      </c>
      <c r="B5612">
        <v>220694922.31862506</v>
      </c>
    </row>
    <row r="5613" spans="1:2" x14ac:dyDescent="0.25">
      <c r="A5613">
        <f ca="1">38400.4503381828*(((RANDBETWEEN(3800,4995))))</f>
        <v>157173043.23418239</v>
      </c>
      <c r="B5613">
        <v>207396949.05172488</v>
      </c>
    </row>
    <row r="5614" spans="1:2" x14ac:dyDescent="0.25">
      <c r="A5614">
        <f ca="1">30022.3286269364*(((RANDBETWEEN(3800,4995))))</f>
        <v>123271681.34220095</v>
      </c>
      <c r="B5614">
        <v>246534812.03904122</v>
      </c>
    </row>
    <row r="5615" spans="1:2" x14ac:dyDescent="0.25">
      <c r="A5615">
        <f ca="1">40016.5365688793*(((RANDBETWEEN(3800,4995))))</f>
        <v>184836382.4116534</v>
      </c>
      <c r="B5615">
        <v>238842641.65427428</v>
      </c>
    </row>
    <row r="5616" spans="1:2" x14ac:dyDescent="0.25">
      <c r="A5616">
        <f ca="1">38798.6293532577*(((RANDBETWEEN(3800,4995))))</f>
        <v>168541245.91055134</v>
      </c>
      <c r="B5616">
        <v>220908105.49736297</v>
      </c>
    </row>
    <row r="5617" spans="1:2" x14ac:dyDescent="0.25">
      <c r="A5617">
        <f ca="1">31427.2917156498*(((RANDBETWEEN(3800,4995))))</f>
        <v>142962750.0144909</v>
      </c>
      <c r="B5617">
        <v>254866619.99295419</v>
      </c>
    </row>
    <row r="5618" spans="1:2" x14ac:dyDescent="0.25">
      <c r="A5618">
        <f ca="1">37297.0242758774*(((RANDBETWEEN(3800,4995))))</f>
        <v>161719897.26020423</v>
      </c>
      <c r="B5618">
        <v>256722209.22062135</v>
      </c>
    </row>
    <row r="5619" spans="1:2" x14ac:dyDescent="0.25">
      <c r="A5619">
        <f ca="1">33699.7190003358*(((RANDBETWEEN(3800,4995))))</f>
        <v>145919783.27145407</v>
      </c>
      <c r="B5619">
        <v>253241437.22178981</v>
      </c>
    </row>
    <row r="5620" spans="1:2" x14ac:dyDescent="0.25">
      <c r="A5620">
        <f ca="1">30648.9877607092*(((RANDBETWEEN(3800,4995))))</f>
        <v>151436648.52566439</v>
      </c>
      <c r="B5620">
        <v>221614509.49737579</v>
      </c>
    </row>
    <row r="5621" spans="1:2" x14ac:dyDescent="0.25">
      <c r="A5621">
        <f ca="1">37439.144780429*(((RANDBETWEEN(3800,4995))))</f>
        <v>167090903.1550546</v>
      </c>
      <c r="B5621">
        <v>230956957.43094826</v>
      </c>
    </row>
    <row r="5622" spans="1:2" x14ac:dyDescent="0.25">
      <c r="A5622">
        <f ca="1">32496.8395037643*(((RANDBETWEEN(3800,4995))))</f>
        <v>146625739.8409847</v>
      </c>
      <c r="B5622">
        <v>242870053.29528317</v>
      </c>
    </row>
    <row r="5623" spans="1:2" x14ac:dyDescent="0.25">
      <c r="A5623">
        <f ca="1">30839.5169749104*(((RANDBETWEEN(3800,4995))))</f>
        <v>125948587.32553405</v>
      </c>
      <c r="B5623">
        <v>250015510.62157884</v>
      </c>
    </row>
    <row r="5624" spans="1:2" x14ac:dyDescent="0.25">
      <c r="A5624">
        <f ca="1">39914.013174029*(((RANDBETWEEN(3800,4995))))</f>
        <v>197255053.10605115</v>
      </c>
      <c r="B5624">
        <v>253764388.32258257</v>
      </c>
    </row>
    <row r="5625" spans="1:2" x14ac:dyDescent="0.25">
      <c r="A5625">
        <f ca="1">34255.3342675789*(((RANDBETWEEN(3800,4995))))</f>
        <v>136164953.71362627</v>
      </c>
      <c r="B5625">
        <v>244284360.18832469</v>
      </c>
    </row>
    <row r="5626" spans="1:2" x14ac:dyDescent="0.25">
      <c r="A5626">
        <f ca="1">33517.1202868991*(((RANDBETWEEN(3800,4995))))</f>
        <v>155854609.33408073</v>
      </c>
      <c r="B5626">
        <v>224631970.94542456</v>
      </c>
    </row>
    <row r="5627" spans="1:2" x14ac:dyDescent="0.25">
      <c r="A5627">
        <f ca="1">30765.407966881*(((RANDBETWEEN(3800,4995))))</f>
        <v>146935588.44982368</v>
      </c>
      <c r="B5627">
        <v>254775513.25762957</v>
      </c>
    </row>
    <row r="5628" spans="1:2" x14ac:dyDescent="0.25">
      <c r="A5628">
        <f ca="1">32122.0310576266*(((RANDBETWEEN(3800,4995))))</f>
        <v>159357396.07688549</v>
      </c>
      <c r="B5628">
        <v>244241215.04057428</v>
      </c>
    </row>
    <row r="5629" spans="1:2" x14ac:dyDescent="0.25">
      <c r="A5629">
        <f ca="1">28379.6792611001*(((RANDBETWEEN(3800,4995))))</f>
        <v>136790054.03850242</v>
      </c>
      <c r="B5629">
        <v>214142421.40778723</v>
      </c>
    </row>
    <row r="5630" spans="1:2" x14ac:dyDescent="0.25">
      <c r="A5630">
        <f ca="1">33560.9766826521*(((RANDBETWEEN(3800,4995))))</f>
        <v>156159224.50438038</v>
      </c>
      <c r="B5630">
        <v>235579787.8065449</v>
      </c>
    </row>
    <row r="5631" spans="1:2" x14ac:dyDescent="0.25">
      <c r="A5631">
        <f ca="1">35139.267302187*(((RANDBETWEEN(3800,4995))))</f>
        <v>169160432.79272839</v>
      </c>
      <c r="B5631">
        <v>262985477.98470354</v>
      </c>
    </row>
    <row r="5632" spans="1:2" x14ac:dyDescent="0.25">
      <c r="A5632">
        <f ca="1">30762.3394457561*(((RANDBETWEEN(3800,4995))))</f>
        <v>136984697.55195209</v>
      </c>
      <c r="B5632">
        <v>228754900.25917417</v>
      </c>
    </row>
    <row r="5633" spans="1:2" x14ac:dyDescent="0.25">
      <c r="A5633">
        <f ca="1">30609.4043999745*(((RANDBETWEEN(3800,4995))))</f>
        <v>126171964.93669507</v>
      </c>
      <c r="B5633">
        <v>230890778.19197807</v>
      </c>
    </row>
    <row r="5634" spans="1:2" x14ac:dyDescent="0.25">
      <c r="A5634">
        <f ca="1">35011.9305545514*(((RANDBETWEEN(3800,4995))))</f>
        <v>150411253.66235292</v>
      </c>
      <c r="B5634">
        <v>207014649.23361045</v>
      </c>
    </row>
    <row r="5635" spans="1:2" x14ac:dyDescent="0.25">
      <c r="A5635">
        <f ca="1">37267.7433280099*(((RANDBETWEEN(3800,4995))))</f>
        <v>157828892.99412209</v>
      </c>
      <c r="B5635">
        <v>230968205.4361468</v>
      </c>
    </row>
    <row r="5636" spans="1:2" x14ac:dyDescent="0.25">
      <c r="A5636">
        <f ca="1">33281.5512265332*(((RANDBETWEEN(3800,4995))))</f>
        <v>131961350.61320432</v>
      </c>
      <c r="B5636">
        <v>267370355.97326431</v>
      </c>
    </row>
    <row r="5637" spans="1:2" x14ac:dyDescent="0.25">
      <c r="A5637">
        <f ca="1">31548.8351233032*(((RANDBETWEEN(3800,4995))))</f>
        <v>139887534.93672621</v>
      </c>
      <c r="B5637">
        <v>213695900.88114706</v>
      </c>
    </row>
    <row r="5638" spans="1:2" x14ac:dyDescent="0.25">
      <c r="A5638">
        <f ca="1">30878.1340983323*(((RANDBETWEEN(3800,4995))))</f>
        <v>118602913.07169425</v>
      </c>
      <c r="B5638">
        <v>224032666.18027237</v>
      </c>
    </row>
    <row r="5639" spans="1:2" x14ac:dyDescent="0.25">
      <c r="A5639">
        <f ca="1">33581.1375239445*(((RANDBETWEEN(3800,4995))))</f>
        <v>151652417.05813351</v>
      </c>
      <c r="B5639">
        <v>260304619.05680832</v>
      </c>
    </row>
    <row r="5640" spans="1:2" x14ac:dyDescent="0.25">
      <c r="A5640">
        <f ca="1">38431.4871992275*(((RANDBETWEEN(3800,4995))))</f>
        <v>151650648.48815164</v>
      </c>
      <c r="B5640">
        <v>256546275.46283033</v>
      </c>
    </row>
    <row r="5641" spans="1:2" x14ac:dyDescent="0.25">
      <c r="A5641">
        <f ca="1">41752.8547020869*(((RANDBETWEEN(3800,4995))))</f>
        <v>183754313.54388449</v>
      </c>
      <c r="B5641">
        <v>220384908.67574555</v>
      </c>
    </row>
    <row r="5642" spans="1:2" x14ac:dyDescent="0.25">
      <c r="A5642">
        <f ca="1">31111.6475450918*(((RANDBETWEEN(3800,4995))))</f>
        <v>131197817.6976523</v>
      </c>
      <c r="B5642">
        <v>208535275.38077793</v>
      </c>
    </row>
    <row r="5643" spans="1:2" x14ac:dyDescent="0.25">
      <c r="A5643">
        <f ca="1">35299.7947277511*(((RANDBETWEEN(3800,4995))))</f>
        <v>144799757.97323522</v>
      </c>
      <c r="B5643">
        <v>254034454.89245528</v>
      </c>
    </row>
    <row r="5644" spans="1:2" x14ac:dyDescent="0.25">
      <c r="A5644">
        <f ca="1">30997.8190133103*(((RANDBETWEEN(3800,4995))))</f>
        <v>138467257.53245705</v>
      </c>
      <c r="B5644">
        <v>261017481.78450722</v>
      </c>
    </row>
    <row r="5645" spans="1:2" x14ac:dyDescent="0.25">
      <c r="A5645">
        <f ca="1">32940.1854981208*(((RANDBETWEEN(3800,4995))))</f>
        <v>131101938.28252076</v>
      </c>
      <c r="B5645">
        <v>216965094.06593463</v>
      </c>
    </row>
    <row r="5646" spans="1:2" x14ac:dyDescent="0.25">
      <c r="A5646">
        <f ca="1">34060.8501868591*(((RANDBETWEEN(3800,4995))))</f>
        <v>140739432.97210163</v>
      </c>
      <c r="B5646">
        <v>216863186.65996933</v>
      </c>
    </row>
    <row r="5647" spans="1:2" x14ac:dyDescent="0.25">
      <c r="A5647">
        <f ca="1">31116.7638609383*(((RANDBETWEEN(3800,4995))))</f>
        <v>122382232.2650703</v>
      </c>
      <c r="B5647">
        <v>254815395.22202462</v>
      </c>
    </row>
    <row r="5648" spans="1:2" x14ac:dyDescent="0.25">
      <c r="A5648">
        <f ca="1">39343.2113033018*(((RANDBETWEEN(3800,4995))))</f>
        <v>151707422.78553164</v>
      </c>
      <c r="B5648">
        <v>217058354.8678149</v>
      </c>
    </row>
    <row r="5649" spans="1:2" x14ac:dyDescent="0.25">
      <c r="A5649">
        <f ca="1">30305.2479187044*(((RANDBETWEEN(3800,4995))))</f>
        <v>139282919.43436521</v>
      </c>
      <c r="B5649">
        <v>265520294.23129106</v>
      </c>
    </row>
    <row r="5650" spans="1:2" x14ac:dyDescent="0.25">
      <c r="A5650">
        <f ca="1">37530.8058643722*(((RANDBETWEEN(3800,4995))))</f>
        <v>144793849.0247483</v>
      </c>
      <c r="B5650">
        <v>261759216.33286101</v>
      </c>
    </row>
    <row r="5651" spans="1:2" x14ac:dyDescent="0.25">
      <c r="A5651">
        <f ca="1">35515.8343088627*(((RANDBETWEEN(3800,4995))))</f>
        <v>141104409.70911157</v>
      </c>
      <c r="B5651">
        <v>214414489.5347383</v>
      </c>
    </row>
    <row r="5652" spans="1:2" x14ac:dyDescent="0.25">
      <c r="A5652">
        <f ca="1">37942.2704276049*(((RANDBETWEEN(3800,4995))))</f>
        <v>162354975.15972131</v>
      </c>
      <c r="B5652">
        <v>229363681.75981733</v>
      </c>
    </row>
    <row r="5653" spans="1:2" x14ac:dyDescent="0.25">
      <c r="A5653">
        <f ca="1">34348.9315840084*(((RANDBETWEEN(3800,4995))))</f>
        <v>151753579.7381492</v>
      </c>
      <c r="B5653">
        <v>222601817.60873115</v>
      </c>
    </row>
    <row r="5654" spans="1:2" x14ac:dyDescent="0.25">
      <c r="A5654">
        <f ca="1">29673.6027031497*(((RANDBETWEEN(3800,4995))))</f>
        <v>113946634.38009499</v>
      </c>
      <c r="B5654">
        <v>204146219.87168074</v>
      </c>
    </row>
    <row r="5655" spans="1:2" x14ac:dyDescent="0.25">
      <c r="A5655">
        <f ca="1">32179.0759058167*(((RANDBETWEEN(3800,4995))))</f>
        <v>145191990.48704472</v>
      </c>
      <c r="B5655">
        <v>232587342.60322669</v>
      </c>
    </row>
    <row r="5656" spans="1:2" x14ac:dyDescent="0.25">
      <c r="A5656">
        <f ca="1">37230.1879769467*(((RANDBETWEEN(3800,4995))))</f>
        <v>174162819.3561568</v>
      </c>
      <c r="B5656">
        <v>207695445.04303068</v>
      </c>
    </row>
    <row r="5657" spans="1:2" x14ac:dyDescent="0.25">
      <c r="A5657">
        <f ca="1">31046.582794692*(((RANDBETWEEN(3800,4995))))</f>
        <v>130519834.06888528</v>
      </c>
      <c r="B5657">
        <v>204923816.27416396</v>
      </c>
    </row>
    <row r="5658" spans="1:2" x14ac:dyDescent="0.25">
      <c r="A5658">
        <f ca="1">42034.2427997376*(((RANDBETWEEN(3800,4995))))</f>
        <v>194450407.19158635</v>
      </c>
      <c r="B5658">
        <v>225645952.8948912</v>
      </c>
    </row>
    <row r="5659" spans="1:2" x14ac:dyDescent="0.25">
      <c r="A5659">
        <f ca="1">29391.1792197199*(((RANDBETWEEN(3800,4995))))</f>
        <v>118005584.56717555</v>
      </c>
      <c r="B5659">
        <v>262051610.92242271</v>
      </c>
    </row>
    <row r="5660" spans="1:2" x14ac:dyDescent="0.25">
      <c r="A5660">
        <f ca="1">32365.3741332423*(((RANDBETWEEN(3800,4995))))</f>
        <v>140206800.74520546</v>
      </c>
      <c r="B5660">
        <v>208478320.13277537</v>
      </c>
    </row>
    <row r="5661" spans="1:2" x14ac:dyDescent="0.25">
      <c r="A5661">
        <f ca="1">31484.2962114289*(((RANDBETWEEN(3800,4995))))</f>
        <v>136988172.81592712</v>
      </c>
      <c r="B5661">
        <v>238831157.66822028</v>
      </c>
    </row>
    <row r="5662" spans="1:2" x14ac:dyDescent="0.25">
      <c r="A5662">
        <f ca="1">35323.4390364854*(((RANDBETWEEN(3800,4995))))</f>
        <v>135536035.58299458</v>
      </c>
      <c r="B5662">
        <v>223066385.33822706</v>
      </c>
    </row>
    <row r="5663" spans="1:2" x14ac:dyDescent="0.25">
      <c r="A5663">
        <f ca="1">32988.1381436838*(((RANDBETWEEN(3800,4995))))</f>
        <v>145246772.24663961</v>
      </c>
      <c r="B5663">
        <v>236179844.00993213</v>
      </c>
    </row>
    <row r="5664" spans="1:2" x14ac:dyDescent="0.25">
      <c r="A5664">
        <f ca="1">38561.2852928855*(((RANDBETWEEN(3800,4995))))</f>
        <v>191071168.62624785</v>
      </c>
      <c r="B5664">
        <v>223060415.18587133</v>
      </c>
    </row>
    <row r="5665" spans="1:2" x14ac:dyDescent="0.25">
      <c r="A5665">
        <f ca="1">34358.4142040691*(((RANDBETWEEN(3800,4995))))</f>
        <v>169867999.82491773</v>
      </c>
      <c r="B5665">
        <v>247224277.16253763</v>
      </c>
    </row>
    <row r="5666" spans="1:2" x14ac:dyDescent="0.25">
      <c r="A5666">
        <f ca="1">32069.2177540135*(((RANDBETWEEN(3800,4995))))</f>
        <v>128116524.92728387</v>
      </c>
      <c r="B5666">
        <v>244003434.86894321</v>
      </c>
    </row>
    <row r="5667" spans="1:2" x14ac:dyDescent="0.25">
      <c r="A5667">
        <f ca="1">27659.0127302012*(((RANDBETWEEN(3800,4995))))</f>
        <v>116029558.40319411</v>
      </c>
      <c r="B5667">
        <v>258248040.3880527</v>
      </c>
    </row>
    <row r="5668" spans="1:2" x14ac:dyDescent="0.25">
      <c r="A5668">
        <f ca="1">30488.8775541546*(((RANDBETWEEN(3800,4995))))</f>
        <v>120888399.50222316</v>
      </c>
      <c r="B5668">
        <v>222626028.8090353</v>
      </c>
    </row>
    <row r="5669" spans="1:2" x14ac:dyDescent="0.25">
      <c r="A5669">
        <f ca="1">32676.7149821268*(((RANDBETWEEN(3800,4995))))</f>
        <v>125021111.52161722</v>
      </c>
      <c r="B5669">
        <v>244567303.75300726</v>
      </c>
    </row>
    <row r="5670" spans="1:2" x14ac:dyDescent="0.25">
      <c r="A5670">
        <f ca="1">31740.6394545609*(((RANDBETWEEN(3800,4995))))</f>
        <v>133025019.9540647</v>
      </c>
      <c r="B5670">
        <v>211036203.87665218</v>
      </c>
    </row>
    <row r="5671" spans="1:2" x14ac:dyDescent="0.25">
      <c r="A5671">
        <f ca="1">36136.8099260384*(((RANDBETWEEN(3800,4995))))</f>
        <v>165181358.17192176</v>
      </c>
      <c r="B5671">
        <v>229744081.55821195</v>
      </c>
    </row>
    <row r="5672" spans="1:2" x14ac:dyDescent="0.25">
      <c r="A5672">
        <f ca="1">38056.0685549703*(((RANDBETWEEN(3800,4995))))</f>
        <v>151691489.26011166</v>
      </c>
      <c r="B5672">
        <v>203776631.88282672</v>
      </c>
    </row>
    <row r="5673" spans="1:2" x14ac:dyDescent="0.25">
      <c r="A5673">
        <f ca="1">38547.5324952551*(((RANDBETWEEN(3800,4995))))</f>
        <v>159432594.40037489</v>
      </c>
      <c r="B5673">
        <v>216859787.02520785</v>
      </c>
    </row>
    <row r="5674" spans="1:2" x14ac:dyDescent="0.25">
      <c r="A5674">
        <f ca="1">28355.7593523722*(((RANDBETWEEN(3800,4995))))</f>
        <v>122610303.43965745</v>
      </c>
      <c r="B5674">
        <v>243254552.47524315</v>
      </c>
    </row>
    <row r="5675" spans="1:2" x14ac:dyDescent="0.25">
      <c r="A5675">
        <f ca="1">31661.5003039979*(((RANDBETWEEN(3800,4995))))</f>
        <v>128767321.73635945</v>
      </c>
      <c r="B5675">
        <v>258694959.9483026</v>
      </c>
    </row>
    <row r="5676" spans="1:2" x14ac:dyDescent="0.25">
      <c r="A5676">
        <f ca="1">33577.8314848187*(((RANDBETWEEN(3800,4995))))</f>
        <v>160569190.16040289</v>
      </c>
      <c r="B5676">
        <v>219204745.06246075</v>
      </c>
    </row>
    <row r="5677" spans="1:2" x14ac:dyDescent="0.25">
      <c r="A5677">
        <f ca="1">32230.4181662895*(((RANDBETWEEN(3800,4995))))</f>
        <v>158348044.45098028</v>
      </c>
      <c r="B5677">
        <v>211533604.9425621</v>
      </c>
    </row>
    <row r="5678" spans="1:2" x14ac:dyDescent="0.25">
      <c r="A5678">
        <f ca="1">31043.6014304156*(((RANDBETWEEN(3800,4995))))</f>
        <v>136902282.30813271</v>
      </c>
      <c r="B5678">
        <v>230366311.70409313</v>
      </c>
    </row>
    <row r="5679" spans="1:2" x14ac:dyDescent="0.25">
      <c r="A5679">
        <f ca="1">32557.1274855296*(((RANDBETWEEN(3800,4995))))</f>
        <v>136316692.7819126</v>
      </c>
      <c r="B5679">
        <v>212913336.43624929</v>
      </c>
    </row>
    <row r="5680" spans="1:2" x14ac:dyDescent="0.25">
      <c r="A5680">
        <f ca="1">37015.1279661041*(((RANDBETWEEN(3800,4995))))</f>
        <v>165605682.52034974</v>
      </c>
      <c r="B5680">
        <v>244783305.88558611</v>
      </c>
    </row>
    <row r="5681" spans="1:2" x14ac:dyDescent="0.25">
      <c r="A5681">
        <f ca="1">28537.4415987976*(((RANDBETWEEN(3800,4995))))</f>
        <v>141716934.97962868</v>
      </c>
      <c r="B5681">
        <v>216954776.40750647</v>
      </c>
    </row>
    <row r="5682" spans="1:2" x14ac:dyDescent="0.25">
      <c r="A5682">
        <f ca="1">37297.1693244308*(((RANDBETWEEN(3800,4995))))</f>
        <v>174438860.93036276</v>
      </c>
      <c r="B5682">
        <v>212979376.45591468</v>
      </c>
    </row>
    <row r="5683" spans="1:2" x14ac:dyDescent="0.25">
      <c r="A5683">
        <f ca="1">30915.5105362969*(((RANDBETWEEN(3800,4995))))</f>
        <v>148827267.72173318</v>
      </c>
      <c r="B5683">
        <v>241184257.50758845</v>
      </c>
    </row>
    <row r="5684" spans="1:2" x14ac:dyDescent="0.25">
      <c r="A5684">
        <f ca="1">38078.8886318476*(((RANDBETWEEN(3800,4995))))</f>
        <v>146527563.45534989</v>
      </c>
      <c r="B5684">
        <v>228136263.33063179</v>
      </c>
    </row>
    <row r="5685" spans="1:2" x14ac:dyDescent="0.25">
      <c r="A5685">
        <f ca="1">31962.1413106691*(((RANDBETWEEN(3800,4995))))</f>
        <v>139322973.97320673</v>
      </c>
      <c r="B5685">
        <v>224337825.00458264</v>
      </c>
    </row>
    <row r="5686" spans="1:2" x14ac:dyDescent="0.25">
      <c r="A5686">
        <f ca="1">30768.395256225*(((RANDBETWEEN(3800,4995))))</f>
        <v>134427118.87444696</v>
      </c>
      <c r="B5686">
        <v>214950139.44958121</v>
      </c>
    </row>
    <row r="5687" spans="1:2" x14ac:dyDescent="0.25">
      <c r="A5687">
        <f ca="1">39464.533249332*(((RANDBETWEEN(3800,4995))))</f>
        <v>173486088.16406345</v>
      </c>
      <c r="B5687">
        <v>265004636.88660973</v>
      </c>
    </row>
    <row r="5688" spans="1:2" x14ac:dyDescent="0.25">
      <c r="A5688">
        <f ca="1">36857.1212412229*(((RANDBETWEEN(3800,4995))))</f>
        <v>147428484.9648917</v>
      </c>
      <c r="B5688">
        <v>205658584.4266246</v>
      </c>
    </row>
    <row r="5689" spans="1:2" x14ac:dyDescent="0.25">
      <c r="A5689">
        <f ca="1">33594.7764590484*(((RANDBETWEEN(3800,4995))))</f>
        <v>153259370.20617867</v>
      </c>
      <c r="B5689">
        <v>217155561.75587684</v>
      </c>
    </row>
    <row r="5690" spans="1:2" x14ac:dyDescent="0.25">
      <c r="A5690">
        <f ca="1">31525.3116939848*(((RANDBETWEEN(3800,4995))))</f>
        <v>146592699.37702915</v>
      </c>
      <c r="B5690">
        <v>232671255.71267557</v>
      </c>
    </row>
    <row r="5691" spans="1:2" x14ac:dyDescent="0.25">
      <c r="A5691">
        <f ca="1">31810.1822380248*(((RANDBETWEEN(3800,4995))))</f>
        <v>143782023.71587211</v>
      </c>
      <c r="B5691">
        <v>215109758.85505751</v>
      </c>
    </row>
    <row r="5692" spans="1:2" x14ac:dyDescent="0.25">
      <c r="A5692">
        <f ca="1">32932.1051139217*(((RANDBETWEEN(3800,4995))))</f>
        <v>127282586.2653072</v>
      </c>
      <c r="B5692">
        <v>230341482.63223651</v>
      </c>
    </row>
    <row r="5693" spans="1:2" x14ac:dyDescent="0.25">
      <c r="A5693">
        <f ca="1">31993.2665740232*(((RANDBETWEEN(3800,4995))))</f>
        <v>142210069.92153329</v>
      </c>
      <c r="B5693">
        <v>261243000.27044266</v>
      </c>
    </row>
    <row r="5694" spans="1:2" x14ac:dyDescent="0.25">
      <c r="A5694">
        <f ca="1">41738.4525806642*(((RANDBETWEEN(3800,4995))))</f>
        <v>192831650.92266873</v>
      </c>
      <c r="B5694">
        <v>259289439.23475286</v>
      </c>
    </row>
    <row r="5695" spans="1:2" x14ac:dyDescent="0.25">
      <c r="A5695">
        <f ca="1">32481.3773788584*(((RANDBETWEEN(3800,4995))))</f>
        <v>125410598.05977228</v>
      </c>
      <c r="B5695">
        <v>261976186.04506737</v>
      </c>
    </row>
    <row r="5696" spans="1:2" x14ac:dyDescent="0.25">
      <c r="A5696">
        <f ca="1">37570.2377536677*(((RANDBETWEEN(3800,4995))))</f>
        <v>173912630.56172782</v>
      </c>
      <c r="B5696">
        <v>230007298.77554882</v>
      </c>
    </row>
    <row r="5697" spans="1:2" x14ac:dyDescent="0.25">
      <c r="A5697">
        <f ca="1">38604.4195651272*(((RANDBETWEEN(3800,4995))))</f>
        <v>192713262.46911484</v>
      </c>
      <c r="B5697">
        <v>256296690.47540867</v>
      </c>
    </row>
    <row r="5698" spans="1:2" x14ac:dyDescent="0.25">
      <c r="A5698">
        <f ca="1">39645.6049948517*(((RANDBETWEEN(3800,4995))))</f>
        <v>170832911.92281607</v>
      </c>
      <c r="B5698">
        <v>256158232.71669763</v>
      </c>
    </row>
    <row r="5699" spans="1:2" x14ac:dyDescent="0.25">
      <c r="A5699">
        <f ca="1">36857.3288875284*(((RANDBETWEEN(3800,4995))))</f>
        <v>163277966.97175068</v>
      </c>
      <c r="B5699">
        <v>209596868.60479006</v>
      </c>
    </row>
    <row r="5700" spans="1:2" x14ac:dyDescent="0.25">
      <c r="A5700">
        <f ca="1">36408.9108975381*(((RANDBETWEEN(3800,4995))))</f>
        <v>158706442.60236859</v>
      </c>
      <c r="B5700">
        <v>254066220.55005628</v>
      </c>
    </row>
    <row r="5701" spans="1:2" x14ac:dyDescent="0.25">
      <c r="A5701">
        <f ca="1">31938.1803205174*(((RANDBETWEEN(3800,4995))))</f>
        <v>143051109.65559727</v>
      </c>
      <c r="B5701">
        <v>240903987.77039176</v>
      </c>
    </row>
    <row r="5702" spans="1:2" x14ac:dyDescent="0.25">
      <c r="A5702">
        <f ca="1">33219.0090561456*(((RANDBETWEEN(3800,4995))))</f>
        <v>165264570.05432436</v>
      </c>
      <c r="B5702">
        <v>255536223.36192232</v>
      </c>
    </row>
    <row r="5703" spans="1:2" x14ac:dyDescent="0.25">
      <c r="A5703">
        <f ca="1">32476.5142454977*(((RANDBETWEEN(3800,4995))))</f>
        <v>152412281.35412055</v>
      </c>
      <c r="B5703">
        <v>226840045.93814051</v>
      </c>
    </row>
    <row r="5704" spans="1:2" x14ac:dyDescent="0.25">
      <c r="A5704">
        <f ca="1">32606.9850602004*(((RANDBETWEEN(3800,4995))))</f>
        <v>152861545.96221948</v>
      </c>
      <c r="B5704">
        <v>210930723.22100657</v>
      </c>
    </row>
    <row r="5705" spans="1:2" x14ac:dyDescent="0.25">
      <c r="A5705">
        <f ca="1">39595.8867243191*(((RANDBETWEEN(3800,4995))))</f>
        <v>168005347.37128592</v>
      </c>
      <c r="B5705">
        <v>254392922.5368655</v>
      </c>
    </row>
    <row r="5706" spans="1:2" x14ac:dyDescent="0.25">
      <c r="A5706">
        <f ca="1">37718.7706944535*(((RANDBETWEEN(3800,4995))))</f>
        <v>181389568.26962692</v>
      </c>
      <c r="B5706">
        <v>235912926.19120556</v>
      </c>
    </row>
    <row r="5707" spans="1:2" x14ac:dyDescent="0.25">
      <c r="A5707">
        <f ca="1">31903.4869114233*(((RANDBETWEEN(3800,4995))))</f>
        <v>145447996.82917884</v>
      </c>
      <c r="B5707">
        <v>244665939.34119833</v>
      </c>
    </row>
    <row r="5708" spans="1:2" x14ac:dyDescent="0.25">
      <c r="A5708">
        <f ca="1">31613.6205102589*(((RANDBETWEEN(3800,4995))))</f>
        <v>137866999.04523921</v>
      </c>
      <c r="B5708">
        <v>247717492.37607712</v>
      </c>
    </row>
    <row r="5709" spans="1:2" x14ac:dyDescent="0.25">
      <c r="A5709">
        <f ca="1">34675.5964896415*(((RANDBETWEEN(3800,4995))))</f>
        <v>140609543.7654961</v>
      </c>
      <c r="B5709">
        <v>259045405.78421459</v>
      </c>
    </row>
    <row r="5710" spans="1:2" x14ac:dyDescent="0.25">
      <c r="A5710">
        <f ca="1">40064.705197004*(((RANDBETWEEN(3800,4995))))</f>
        <v>161300503.12313828</v>
      </c>
      <c r="B5710">
        <v>251517957.41000873</v>
      </c>
    </row>
    <row r="5711" spans="1:2" x14ac:dyDescent="0.25">
      <c r="A5711">
        <f ca="1">31753.8538146429*(((RANDBETWEEN(3800,4995))))</f>
        <v>147464897.11520165</v>
      </c>
      <c r="B5711">
        <v>256657436.00185677</v>
      </c>
    </row>
    <row r="5712" spans="1:2" x14ac:dyDescent="0.25">
      <c r="A5712">
        <f ca="1">39511.9017664168*(((RANDBETWEEN(3800,4995))))</f>
        <v>168518261.03376752</v>
      </c>
      <c r="B5712">
        <v>248640276.14488351</v>
      </c>
    </row>
    <row r="5713" spans="1:2" x14ac:dyDescent="0.25">
      <c r="A5713">
        <f ca="1">32498.5584282764*(((RANDBETWEEN(3800,4995))))</f>
        <v>159892907.46711996</v>
      </c>
      <c r="B5713">
        <v>242529478.73775542</v>
      </c>
    </row>
    <row r="5714" spans="1:2" x14ac:dyDescent="0.25">
      <c r="A5714">
        <f ca="1">29233.7802200095*(((RANDBETWEEN(3800,4995))))</f>
        <v>114391782.00089735</v>
      </c>
      <c r="B5714">
        <v>245848472.69286102</v>
      </c>
    </row>
    <row r="5715" spans="1:2" x14ac:dyDescent="0.25">
      <c r="A5715">
        <f ca="1">36329.5350934844*(((RANDBETWEEN(3800,4995))))</f>
        <v>144882185.95281574</v>
      </c>
      <c r="B5715">
        <v>209252921.24588466</v>
      </c>
    </row>
    <row r="5716" spans="1:2" x14ac:dyDescent="0.25">
      <c r="A5716">
        <f ca="1">37207.9174840271*(((RANDBETWEEN(3800,4995))))</f>
        <v>167621668.26554218</v>
      </c>
      <c r="B5716">
        <v>234152306.2795431</v>
      </c>
    </row>
    <row r="5717" spans="1:2" x14ac:dyDescent="0.25">
      <c r="A5717">
        <f ca="1">34308.5338199734*(((RANDBETWEEN(3800,4995))))</f>
        <v>169518465.60448855</v>
      </c>
      <c r="B5717">
        <v>262234928.31075794</v>
      </c>
    </row>
    <row r="5718" spans="1:2" x14ac:dyDescent="0.25">
      <c r="A5718">
        <f ca="1">38211.9014591178*(((RANDBETWEEN(3800,4995))))</f>
        <v>188766793.20804197</v>
      </c>
      <c r="B5718">
        <v>206168114.82293579</v>
      </c>
    </row>
    <row r="5719" spans="1:2" x14ac:dyDescent="0.25">
      <c r="A5719">
        <f ca="1">30865.5111780756*(((RANDBETWEEN(3800,4995))))</f>
        <v>129017836.72435586</v>
      </c>
      <c r="B5719">
        <v>255628837.03190118</v>
      </c>
    </row>
    <row r="5720" spans="1:2" x14ac:dyDescent="0.25">
      <c r="A5720">
        <f ca="1">31884.4835940943*(((RANDBETWEEN(3800,4995))))</f>
        <v>143193215.82107759</v>
      </c>
      <c r="B5720">
        <v>218473884.49563962</v>
      </c>
    </row>
    <row r="5721" spans="1:2" x14ac:dyDescent="0.25">
      <c r="A5721">
        <f ca="1">38073.3100061774*(((RANDBETWEEN(3800,4995))))</f>
        <v>168055590.36726719</v>
      </c>
      <c r="B5721">
        <v>258659396.09311968</v>
      </c>
    </row>
    <row r="5722" spans="1:2" x14ac:dyDescent="0.25">
      <c r="A5722">
        <f ca="1">30776.7928182517*(((RANDBETWEEN(3800,4995))))</f>
        <v>124738341.29237434</v>
      </c>
      <c r="B5722">
        <v>229542950.59940314</v>
      </c>
    </row>
    <row r="5723" spans="1:2" x14ac:dyDescent="0.25">
      <c r="A5723">
        <f ca="1">33863.6087030502*(((RANDBETWEEN(3800,4995))))</f>
        <v>142464201.81373259</v>
      </c>
      <c r="B5723">
        <v>231452232.31970096</v>
      </c>
    </row>
    <row r="5724" spans="1:2" x14ac:dyDescent="0.25">
      <c r="A5724">
        <f ca="1">29722.722448864*(((RANDBETWEEN(3800,4995))))</f>
        <v>138388995.72191098</v>
      </c>
      <c r="B5724">
        <v>261698317.31052935</v>
      </c>
    </row>
    <row r="5725" spans="1:2" x14ac:dyDescent="0.25">
      <c r="A5725">
        <f ca="1">30786.0605923082*(((RANDBETWEEN(3800,4995))))</f>
        <v>130409752.6690176</v>
      </c>
      <c r="B5725">
        <v>258893808.48875895</v>
      </c>
    </row>
    <row r="5726" spans="1:2" x14ac:dyDescent="0.25">
      <c r="A5726">
        <f ca="1">35123.2497188681*(((RANDBETWEEN(3800,4995))))</f>
        <v>158686842.22984621</v>
      </c>
      <c r="B5726">
        <v>216078603.70212591</v>
      </c>
    </row>
    <row r="5727" spans="1:2" x14ac:dyDescent="0.25">
      <c r="A5727">
        <f ca="1">39986.1134452332*(((RANDBETWEEN(3800,4995))))</f>
        <v>195252191.95307356</v>
      </c>
      <c r="B5727">
        <v>215893861.65714842</v>
      </c>
    </row>
    <row r="5728" spans="1:2" x14ac:dyDescent="0.25">
      <c r="A5728">
        <f ca="1">32884.2537365152*(((RANDBETWEEN(3800,4995))))</f>
        <v>133773144.20014372</v>
      </c>
      <c r="B5728">
        <v>235907898.58826303</v>
      </c>
    </row>
    <row r="5729" spans="1:2" x14ac:dyDescent="0.25">
      <c r="A5729">
        <f ca="1">33042.2956780665*(((RANDBETWEEN(3800,4995))))</f>
        <v>144593085.88721925</v>
      </c>
      <c r="B5729">
        <v>258138646.61988395</v>
      </c>
    </row>
    <row r="5730" spans="1:2" x14ac:dyDescent="0.25">
      <c r="A5730">
        <f ca="1">30139.770237725*(((RANDBETWEEN(3800,4995))))</f>
        <v>132856107.20789193</v>
      </c>
      <c r="B5730">
        <v>230611739.52108327</v>
      </c>
    </row>
    <row r="5731" spans="1:2" x14ac:dyDescent="0.25">
      <c r="A5731">
        <f ca="1">31240.9903468673*(((RANDBETWEEN(3800,4995))))</f>
        <v>133711438.6845922</v>
      </c>
      <c r="B5731">
        <v>252734767.41052508</v>
      </c>
    </row>
    <row r="5732" spans="1:2" x14ac:dyDescent="0.25">
      <c r="A5732">
        <f ca="1">33069.3122111479*(((RANDBETWEEN(3800,4995))))</f>
        <v>135848734.56339541</v>
      </c>
      <c r="B5732">
        <v>239961762.9236114</v>
      </c>
    </row>
    <row r="5733" spans="1:2" x14ac:dyDescent="0.25">
      <c r="A5733">
        <f ca="1">36216.8465517543*(((RANDBETWEEN(3800,4995))))</f>
        <v>157398415.11392429</v>
      </c>
      <c r="B5733">
        <v>261592946.82583806</v>
      </c>
    </row>
    <row r="5734" spans="1:2" x14ac:dyDescent="0.25">
      <c r="A5734">
        <f ca="1">38685.709675481*(((RANDBETWEEN(3800,4995))))</f>
        <v>164182151.86274168</v>
      </c>
      <c r="B5734">
        <v>204036468.32236141</v>
      </c>
    </row>
    <row r="5735" spans="1:2" x14ac:dyDescent="0.25">
      <c r="A5735">
        <f ca="1">30364.8261795257*(((RANDBETWEEN(3800,4995))))</f>
        <v>136398799.19842938</v>
      </c>
      <c r="B5735">
        <v>221001669.84280512</v>
      </c>
    </row>
    <row r="5736" spans="1:2" x14ac:dyDescent="0.25">
      <c r="A5736">
        <f ca="1">38498.028800146*(((RANDBETWEEN(3800,4995))))</f>
        <v>163770614.51582092</v>
      </c>
      <c r="B5736">
        <v>232406793.33171955</v>
      </c>
    </row>
    <row r="5737" spans="1:2" x14ac:dyDescent="0.25">
      <c r="A5737">
        <f ca="1">36832.1591317118*(((RANDBETWEEN(3800,4995))))</f>
        <v>165118569.38746393</v>
      </c>
      <c r="B5737">
        <v>223175747.23561129</v>
      </c>
    </row>
    <row r="5738" spans="1:2" x14ac:dyDescent="0.25">
      <c r="A5738">
        <f ca="1">31243.9270799637*(((RANDBETWEEN(3800,4995))))</f>
        <v>150345777.10878527</v>
      </c>
      <c r="B5738">
        <v>225588738.80017489</v>
      </c>
    </row>
    <row r="5739" spans="1:2" x14ac:dyDescent="0.25">
      <c r="A5739">
        <f ca="1">34115.8668070349*(((RANDBETWEEN(3800,4995))))</f>
        <v>130697885.73775078</v>
      </c>
      <c r="B5739">
        <v>258990890.31077117</v>
      </c>
    </row>
    <row r="5740" spans="1:2" x14ac:dyDescent="0.25">
      <c r="A5740">
        <f ca="1">28757.5875178942*(((RANDBETWEEN(3800,4995))))</f>
        <v>136713571.06006891</v>
      </c>
      <c r="B5740">
        <v>207441536.36632764</v>
      </c>
    </row>
    <row r="5741" spans="1:2" x14ac:dyDescent="0.25">
      <c r="A5741">
        <f ca="1">32850.7449408778*(((RANDBETWEEN(3800,4995))))</f>
        <v>161067202.44512373</v>
      </c>
      <c r="B5741">
        <v>217984936.55244425</v>
      </c>
    </row>
    <row r="5742" spans="1:2" x14ac:dyDescent="0.25">
      <c r="A5742">
        <f ca="1">38429.430990236*(((RANDBETWEEN(3800,4995))))</f>
        <v>162671781.38166896</v>
      </c>
      <c r="B5742">
        <v>251357043.87114087</v>
      </c>
    </row>
    <row r="5743" spans="1:2" x14ac:dyDescent="0.25">
      <c r="A5743">
        <f ca="1">31570.1876437252*(((RANDBETWEEN(3800,4995))))</f>
        <v>146738232.16803467</v>
      </c>
      <c r="B5743">
        <v>245874471.7537412</v>
      </c>
    </row>
    <row r="5744" spans="1:2" x14ac:dyDescent="0.25">
      <c r="A5744">
        <f ca="1">30677.552203414*(((RANDBETWEEN(3800,4995))))</f>
        <v>122526143.50043549</v>
      </c>
      <c r="B5744">
        <v>227954207.12720746</v>
      </c>
    </row>
    <row r="5745" spans="1:2" x14ac:dyDescent="0.25">
      <c r="A5745">
        <f ca="1">34789.4978354521*(((RANDBETWEEN(3800,4995))))</f>
        <v>137140200.46735218</v>
      </c>
      <c r="B5745">
        <v>265838222.41071784</v>
      </c>
    </row>
    <row r="5746" spans="1:2" x14ac:dyDescent="0.25">
      <c r="A5746">
        <f ca="1">35209.5950504109*(((RANDBETWEEN(3800,4995))))</f>
        <v>152316708.18807736</v>
      </c>
      <c r="B5746">
        <v>220423856.28715158</v>
      </c>
    </row>
    <row r="5747" spans="1:2" x14ac:dyDescent="0.25">
      <c r="A5747">
        <f ca="1">31832.9268537304*(((RANDBETWEEN(3800,4995))))</f>
        <v>151301901.3357808</v>
      </c>
      <c r="B5747">
        <v>207684025.01127711</v>
      </c>
    </row>
    <row r="5748" spans="1:2" x14ac:dyDescent="0.25">
      <c r="A5748">
        <f ca="1">39780.7622144039*(((RANDBETWEEN(3800,4995))))</f>
        <v>198307099.63880345</v>
      </c>
      <c r="B5748">
        <v>241516804.4063971</v>
      </c>
    </row>
    <row r="5749" spans="1:2" x14ac:dyDescent="0.25">
      <c r="A5749">
        <f ca="1">29334.2580514151*(((RANDBETWEEN(3800,4995))))</f>
        <v>130156102.97412866</v>
      </c>
      <c r="B5749">
        <v>251699601.49827939</v>
      </c>
    </row>
    <row r="5750" spans="1:2" x14ac:dyDescent="0.25">
      <c r="A5750">
        <f ca="1">29978.7251861149*(((RANDBETWEEN(3800,4995))))</f>
        <v>127079816.06394085</v>
      </c>
      <c r="B5750">
        <v>239697229.5639523</v>
      </c>
    </row>
    <row r="5751" spans="1:2" x14ac:dyDescent="0.25">
      <c r="A5751">
        <f ca="1">30098.3310421334*(((RANDBETWEEN(3800,4995))))</f>
        <v>114373657.96010676</v>
      </c>
      <c r="B5751">
        <v>214502726.81176522</v>
      </c>
    </row>
    <row r="5752" spans="1:2" x14ac:dyDescent="0.25">
      <c r="A5752">
        <f ca="1">35591.2725255933*(((RANDBETWEEN(3800,4995))))</f>
        <v>136421347.59059909</v>
      </c>
      <c r="B5752">
        <v>241870833.82449788</v>
      </c>
    </row>
    <row r="5753" spans="1:2" x14ac:dyDescent="0.25">
      <c r="A5753">
        <f ca="1">32245.3268536179*(((RANDBETWEEN(3800,4995))))</f>
        <v>138461433.50943539</v>
      </c>
      <c r="B5753">
        <v>256462465.41102317</v>
      </c>
    </row>
    <row r="5754" spans="1:2" x14ac:dyDescent="0.25">
      <c r="A5754">
        <f ca="1">31833.5070220851*(((RANDBETWEEN(3800,4995))))</f>
        <v>122081499.42969629</v>
      </c>
      <c r="B5754">
        <v>248160904.65342635</v>
      </c>
    </row>
    <row r="5755" spans="1:2" x14ac:dyDescent="0.25">
      <c r="A5755">
        <f ca="1">31697.9259413242*(((RANDBETWEEN(3800,4995))))</f>
        <v>155636816.3719019</v>
      </c>
      <c r="B5755">
        <v>264842734.39794669</v>
      </c>
    </row>
    <row r="5756" spans="1:2" x14ac:dyDescent="0.25">
      <c r="A5756">
        <f ca="1">36652.9877630228*(((RANDBETWEEN(3800,4995))))</f>
        <v>155995115.91942504</v>
      </c>
      <c r="B5756">
        <v>206182085.63205051</v>
      </c>
    </row>
    <row r="5757" spans="1:2" x14ac:dyDescent="0.25">
      <c r="A5757">
        <f ca="1">38517.8167659835*(((RANDBETWEEN(3800,4995))))</f>
        <v>177875277.82531223</v>
      </c>
      <c r="B5757">
        <v>234021076.84865591</v>
      </c>
    </row>
    <row r="5758" spans="1:2" x14ac:dyDescent="0.25">
      <c r="A5758">
        <f ca="1">30822.1554718839*(((RANDBETWEEN(3800,4995))))</f>
        <v>128990720.64983395</v>
      </c>
      <c r="B5758">
        <v>215854753.50330493</v>
      </c>
    </row>
    <row r="5759" spans="1:2" x14ac:dyDescent="0.25">
      <c r="A5759">
        <f ca="1">31840.5800171121*(((RANDBETWEEN(3800,4995))))</f>
        <v>138124436.11423209</v>
      </c>
      <c r="B5759">
        <v>262440872.44976756</v>
      </c>
    </row>
    <row r="5760" spans="1:2" x14ac:dyDescent="0.25">
      <c r="A5760">
        <f ca="1">34944.8570153034*(((RANDBETWEEN(3800,4995))))</f>
        <v>143134134.33468267</v>
      </c>
      <c r="B5760">
        <v>256404517.17884961</v>
      </c>
    </row>
    <row r="5761" spans="1:2" x14ac:dyDescent="0.25">
      <c r="A5761">
        <f ca="1">35266.5131324408*(((RANDBETWEEN(3800,4995))))</f>
        <v>154255728.44129613</v>
      </c>
      <c r="B5761">
        <v>213394927.81962392</v>
      </c>
    </row>
    <row r="5762" spans="1:2" x14ac:dyDescent="0.25">
      <c r="A5762">
        <f ca="1">39339.1594531628*(((RANDBETWEEN(3800,4995))))</f>
        <v>187647790.59158659</v>
      </c>
      <c r="B5762">
        <v>214185542.01826388</v>
      </c>
    </row>
    <row r="5763" spans="1:2" x14ac:dyDescent="0.25">
      <c r="A5763">
        <f ca="1">28265.8386881618*(((RANDBETWEEN(3800,4995))))</f>
        <v>138559141.2493692</v>
      </c>
      <c r="B5763">
        <v>208845491.96550488</v>
      </c>
    </row>
    <row r="5764" spans="1:2" x14ac:dyDescent="0.25">
      <c r="A5764">
        <f ca="1">31332.6662298023*(((RANDBETWEEN(3800,4995))))</f>
        <v>119784782.99653417</v>
      </c>
      <c r="B5764">
        <v>225787365.90529418</v>
      </c>
    </row>
    <row r="5765" spans="1:2" x14ac:dyDescent="0.25">
      <c r="A5765">
        <f ca="1">30066.5979320656*(((RANDBETWEEN(3800,4995))))</f>
        <v>147777328.83610243</v>
      </c>
      <c r="B5765">
        <v>265732498.13965243</v>
      </c>
    </row>
    <row r="5766" spans="1:2" x14ac:dyDescent="0.25">
      <c r="A5766">
        <f ca="1">38176.7597303306*(((RANDBETWEEN(3800,4995))))</f>
        <v>163778299.24311846</v>
      </c>
      <c r="B5766">
        <v>249983378.44406974</v>
      </c>
    </row>
    <row r="5767" spans="1:2" x14ac:dyDescent="0.25">
      <c r="A5767">
        <f ca="1">33713.0339270663*(((RANDBETWEEN(3800,4995))))</f>
        <v>165193866.24262503</v>
      </c>
      <c r="B5767">
        <v>230788488.37772277</v>
      </c>
    </row>
    <row r="5768" spans="1:2" x14ac:dyDescent="0.25">
      <c r="A5768">
        <f ca="1">32041.4423483792*(((RANDBETWEEN(3800,4995))))</f>
        <v>145211816.72285461</v>
      </c>
      <c r="B5768">
        <v>243040530.14003262</v>
      </c>
    </row>
    <row r="5769" spans="1:2" x14ac:dyDescent="0.25">
      <c r="A5769">
        <f ca="1">32749.1529125437*(((RANDBETWEEN(3800,4995))))</f>
        <v>130014137.06279865</v>
      </c>
      <c r="B5769">
        <v>263440780.32832503</v>
      </c>
    </row>
    <row r="5770" spans="1:2" x14ac:dyDescent="0.25">
      <c r="A5770">
        <f ca="1">32192.8298859092*(((RANDBETWEEN(3800,4995))))</f>
        <v>145833519.38316855</v>
      </c>
      <c r="B5770">
        <v>244536460.21619403</v>
      </c>
    </row>
    <row r="5771" spans="1:2" x14ac:dyDescent="0.25">
      <c r="A5771">
        <f ca="1">28683.0025794962*(((RANDBETWEEN(3800,4995))))</f>
        <v>132113909.88115931</v>
      </c>
      <c r="B5771">
        <v>207031386.70421204</v>
      </c>
    </row>
    <row r="5772" spans="1:2" x14ac:dyDescent="0.25">
      <c r="A5772">
        <f ca="1">31360.621137679*(((RANDBETWEEN(3800,4995))))</f>
        <v>143004432.38781643</v>
      </c>
      <c r="B5772">
        <v>251326509.51078478</v>
      </c>
    </row>
    <row r="5773" spans="1:2" x14ac:dyDescent="0.25">
      <c r="A5773">
        <f ca="1">35479.1585809561*(((RANDBETWEEN(3800,4995))))</f>
        <v>136665718.85384277</v>
      </c>
      <c r="B5773">
        <v>205919702.23482782</v>
      </c>
    </row>
    <row r="5774" spans="1:2" x14ac:dyDescent="0.25">
      <c r="A5774">
        <f ca="1">34646.3072982662*(((RANDBETWEEN(3800,4995))))</f>
        <v>135882817.22380015</v>
      </c>
      <c r="B5774">
        <v>228620058.61258808</v>
      </c>
    </row>
    <row r="5775" spans="1:2" x14ac:dyDescent="0.25">
      <c r="A5775">
        <f ca="1">39363.3612444953*(((RANDBETWEEN(3800,4995))))</f>
        <v>173710513.17195788</v>
      </c>
      <c r="B5775">
        <v>223495317.0387485</v>
      </c>
    </row>
    <row r="5776" spans="1:2" x14ac:dyDescent="0.25">
      <c r="A5776">
        <f ca="1">35718.4529541778*(((RANDBETWEEN(3800,4995))))</f>
        <v>165447874.08375147</v>
      </c>
      <c r="B5776">
        <v>240053106.59514463</v>
      </c>
    </row>
    <row r="5777" spans="1:2" x14ac:dyDescent="0.25">
      <c r="A5777">
        <f ca="1">32205.2922892169*(((RANDBETWEEN(3800,4995))))</f>
        <v>144633967.67087331</v>
      </c>
      <c r="B5777">
        <v>205417842.05659771</v>
      </c>
    </row>
    <row r="5778" spans="1:2" x14ac:dyDescent="0.25">
      <c r="A5778">
        <f ca="1">30786.483033752*(((RANDBETWEEN(3800,4995))))</f>
        <v>135368165.89940751</v>
      </c>
      <c r="B5778">
        <v>231137375.08087051</v>
      </c>
    </row>
    <row r="5779" spans="1:2" x14ac:dyDescent="0.25">
      <c r="A5779">
        <f ca="1">33244.1054577136*(((RANDBETWEEN(3800,4995))))</f>
        <v>142583968.30813384</v>
      </c>
      <c r="B5779">
        <v>249551154.68931121</v>
      </c>
    </row>
    <row r="5780" spans="1:2" x14ac:dyDescent="0.25">
      <c r="A5780">
        <f ca="1">39721.0738647712*(((RANDBETWEEN(3800,4995))))</f>
        <v>185934346.76099384</v>
      </c>
      <c r="B5780">
        <v>223922843.26957715</v>
      </c>
    </row>
    <row r="5781" spans="1:2" x14ac:dyDescent="0.25">
      <c r="A5781">
        <f ca="1">30154.7553745275*(((RANDBETWEEN(3800,4995))))</f>
        <v>145768087.48046616</v>
      </c>
      <c r="B5781">
        <v>212146030.51993293</v>
      </c>
    </row>
    <row r="5782" spans="1:2" x14ac:dyDescent="0.25">
      <c r="A5782">
        <f ca="1">29481.0463764622*(((RANDBETWEEN(3800,4995))))</f>
        <v>143926468.4098883</v>
      </c>
      <c r="B5782">
        <v>259391521.93117586</v>
      </c>
    </row>
    <row r="5783" spans="1:2" x14ac:dyDescent="0.25">
      <c r="A5783">
        <f ca="1">34035.0560240032*(((RANDBETWEEN(3800,4995))))</f>
        <v>165138091.82846346</v>
      </c>
      <c r="B5783">
        <v>252131498.27447006</v>
      </c>
    </row>
    <row r="5784" spans="1:2" x14ac:dyDescent="0.25">
      <c r="A5784">
        <f ca="1">31249.7357089074*(((RANDBETWEEN(3800,4995))))</f>
        <v>136342596.8979632</v>
      </c>
      <c r="B5784">
        <v>209504524.14657119</v>
      </c>
    </row>
    <row r="5785" spans="1:2" x14ac:dyDescent="0.25">
      <c r="A5785">
        <f ca="1">34646.217539117*(((RANDBETWEEN(3800,4995))))</f>
        <v>135882465.18841687</v>
      </c>
      <c r="B5785">
        <v>261002999.99882814</v>
      </c>
    </row>
    <row r="5786" spans="1:2" x14ac:dyDescent="0.25">
      <c r="A5786">
        <f ca="1">37306.3499655042*(((RANDBETWEEN(3800,4995))))</f>
        <v>148591191.91260335</v>
      </c>
      <c r="B5786">
        <v>239193838.39029533</v>
      </c>
    </row>
    <row r="5787" spans="1:2" x14ac:dyDescent="0.25">
      <c r="A5787">
        <f ca="1">31674.30682838*(((RANDBETWEEN(3800,4995))))</f>
        <v>157896419.53947449</v>
      </c>
      <c r="B5787">
        <v>240281063.09995562</v>
      </c>
    </row>
    <row r="5788" spans="1:2" x14ac:dyDescent="0.25">
      <c r="A5788">
        <f ca="1">31822.951288304*(((RANDBETWEEN(3800,4995))))</f>
        <v>130092224.86658661</v>
      </c>
      <c r="B5788">
        <v>235653236.07468775</v>
      </c>
    </row>
    <row r="5789" spans="1:2" x14ac:dyDescent="0.25">
      <c r="A5789">
        <f ca="1">32036.8813430003*(((RANDBETWEEN(3800,4995))))</f>
        <v>135419897.43686238</v>
      </c>
      <c r="B5789">
        <v>229888981.64580789</v>
      </c>
    </row>
    <row r="5790" spans="1:2" x14ac:dyDescent="0.25">
      <c r="A5790">
        <f ca="1">32565.8650089902*(((RANDBETWEEN(3800,4995))))</f>
        <v>139902956.07862183</v>
      </c>
      <c r="B5790">
        <v>241226082.04980811</v>
      </c>
    </row>
    <row r="5791" spans="1:2" x14ac:dyDescent="0.25">
      <c r="A5791">
        <f ca="1">29015.5339073195*(((RANDBETWEEN(3800,4995))))</f>
        <v>123374050.1739227</v>
      </c>
      <c r="B5791">
        <v>253743868.33965239</v>
      </c>
    </row>
    <row r="5792" spans="1:2" x14ac:dyDescent="0.25">
      <c r="A5792">
        <f ca="1">35007.3054765657*(((RANDBETWEEN(3800,4995))))</f>
        <v>164009226.15771022</v>
      </c>
      <c r="B5792">
        <v>229860124.45338377</v>
      </c>
    </row>
    <row r="5793" spans="1:2" x14ac:dyDescent="0.25">
      <c r="A5793">
        <f ca="1">32195.0762805276*(((RANDBETWEEN(3800,4995))))</f>
        <v>149320763.78908679</v>
      </c>
      <c r="B5793">
        <v>226595722.06543463</v>
      </c>
    </row>
    <row r="5794" spans="1:2" x14ac:dyDescent="0.25">
      <c r="A5794">
        <f ca="1">33598.101668687*(((RANDBETWEEN(3800,4995))))</f>
        <v>134526799.08142263</v>
      </c>
      <c r="B5794">
        <v>236859172.67717683</v>
      </c>
    </row>
    <row r="5795" spans="1:2" x14ac:dyDescent="0.25">
      <c r="A5795">
        <f ca="1">31521.2822136325*(((RANDBETWEEN(3800,4995))))</f>
        <v>157385762.09266686</v>
      </c>
      <c r="B5795">
        <v>250902324.00338206</v>
      </c>
    </row>
    <row r="5796" spans="1:2" x14ac:dyDescent="0.25">
      <c r="A5796">
        <f ca="1">31881.0389182365*(((RANDBETWEEN(3800,4995))))</f>
        <v>141806861.10831615</v>
      </c>
      <c r="B5796">
        <v>214196067.71074355</v>
      </c>
    </row>
    <row r="5797" spans="1:2" x14ac:dyDescent="0.25">
      <c r="A5797">
        <f ca="1">30280.1603303404*(((RANDBETWEEN(3800,4995))))</f>
        <v>151158560.36905909</v>
      </c>
      <c r="B5797">
        <v>220859704.69572759</v>
      </c>
    </row>
    <row r="5798" spans="1:2" x14ac:dyDescent="0.25">
      <c r="A5798">
        <f ca="1">33903.8344602461*(((RANDBETWEEN(3800,4995))))</f>
        <v>154499773.63534155</v>
      </c>
      <c r="B5798">
        <v>257856216.54462755</v>
      </c>
    </row>
    <row r="5799" spans="1:2" x14ac:dyDescent="0.25">
      <c r="A5799">
        <f ca="1">32696.0988204234*(((RANDBETWEEN(3800,4995))))</f>
        <v>136277339.88352484</v>
      </c>
      <c r="B5799">
        <v>221591553.17851368</v>
      </c>
    </row>
    <row r="5800" spans="1:2" x14ac:dyDescent="0.25">
      <c r="A5800">
        <f ca="1">35865.0364589769*(((RANDBETWEEN(3800,4995))))</f>
        <v>175487623.39377382</v>
      </c>
      <c r="B5800">
        <v>217001468.38267094</v>
      </c>
    </row>
    <row r="5801" spans="1:2" x14ac:dyDescent="0.25">
      <c r="A5801">
        <f ca="1">28894.1927412625*(((RANDBETWEEN(3800,4995))))</f>
        <v>127307813.21800241</v>
      </c>
      <c r="B5801">
        <v>259499649.40100953</v>
      </c>
    </row>
    <row r="5802" spans="1:2" x14ac:dyDescent="0.25">
      <c r="A5802">
        <f ca="1">36732.2881902924*(((RANDBETWEEN(3800,4995))))</f>
        <v>176094589.58426201</v>
      </c>
      <c r="B5802">
        <v>217499847.82049882</v>
      </c>
    </row>
    <row r="5803" spans="1:2" x14ac:dyDescent="0.25">
      <c r="A5803">
        <f ca="1">31128.386676221*(((RANDBETWEEN(3800,4995))))</f>
        <v>132669184.01405399</v>
      </c>
      <c r="B5803">
        <v>203937642.6321702</v>
      </c>
    </row>
    <row r="5804" spans="1:2" x14ac:dyDescent="0.25">
      <c r="A5804">
        <f ca="1">40327.3598869499*(((RANDBETWEEN(3800,4995))))</f>
        <v>189901537.70764694</v>
      </c>
      <c r="B5804">
        <v>223430567.91773301</v>
      </c>
    </row>
    <row r="5805" spans="1:2" x14ac:dyDescent="0.25">
      <c r="A5805">
        <f ca="1">41288.0339926915*(((RANDBETWEEN(3800,4995))))</f>
        <v>173822623.10923135</v>
      </c>
      <c r="B5805">
        <v>229601904.51791477</v>
      </c>
    </row>
    <row r="5806" spans="1:2" x14ac:dyDescent="0.25">
      <c r="A5806">
        <f ca="1">40738.9795324541*(((RANDBETWEEN(3800,4995))))</f>
        <v>168700114.24389225</v>
      </c>
      <c r="B5806">
        <v>206471854.36021459</v>
      </c>
    </row>
    <row r="5807" spans="1:2" x14ac:dyDescent="0.25">
      <c r="A5807">
        <f ca="1">31618.5904188953*(((RANDBETWEEN(3800,4995))))</f>
        <v>140007118.37486842</v>
      </c>
      <c r="B5807">
        <v>225455892.8870104</v>
      </c>
    </row>
    <row r="5808" spans="1:2" x14ac:dyDescent="0.25">
      <c r="A5808">
        <f ca="1">32321.6202970516*(((RANDBETWEEN(3800,4995))))</f>
        <v>139144575.37880722</v>
      </c>
      <c r="B5808">
        <v>206443651.87436649</v>
      </c>
    </row>
    <row r="5809" spans="1:2" x14ac:dyDescent="0.25">
      <c r="A5809">
        <f ca="1">32935.7947447463*(((RANDBETWEEN(3800,4995))))</f>
        <v>160627870.97012761</v>
      </c>
      <c r="B5809">
        <v>246573562.7084212</v>
      </c>
    </row>
    <row r="5810" spans="1:2" x14ac:dyDescent="0.25">
      <c r="A5810">
        <f ca="1">31452.3594796984*(((RANDBETWEEN(3800,4995))))</f>
        <v>136094359.46865493</v>
      </c>
      <c r="B5810">
        <v>245627500.33815619</v>
      </c>
    </row>
    <row r="5811" spans="1:2" x14ac:dyDescent="0.25">
      <c r="A5811">
        <f ca="1">36841.7667136849*(((RANDBETWEEN(3800,4995))))</f>
        <v>163098501.24148288</v>
      </c>
      <c r="B5811">
        <v>245253215.46220943</v>
      </c>
    </row>
    <row r="5812" spans="1:2" x14ac:dyDescent="0.25">
      <c r="A5812">
        <f ca="1">33309.8129508461*(((RANDBETWEEN(3800,4995))))</f>
        <v>128542568.17731518</v>
      </c>
      <c r="B5812">
        <v>229153854.61199546</v>
      </c>
    </row>
    <row r="5813" spans="1:2" x14ac:dyDescent="0.25">
      <c r="A5813">
        <f ca="1">41255.4562687269*(((RANDBETWEEN(3800,4995))))</f>
        <v>176243309.1800015</v>
      </c>
      <c r="B5813">
        <v>259787494.56704938</v>
      </c>
    </row>
    <row r="5814" spans="1:2" x14ac:dyDescent="0.25">
      <c r="A5814">
        <f ca="1">32676.9490056565*(((RANDBETWEEN(3800,4995))))</f>
        <v>134334937.36225408</v>
      </c>
      <c r="B5814">
        <v>226505113.03582609</v>
      </c>
    </row>
    <row r="5815" spans="1:2" x14ac:dyDescent="0.25">
      <c r="A5815">
        <f ca="1">32120.3105866907*(((RANDBETWEEN(3800,4995))))</f>
        <v>154723536.0960893</v>
      </c>
      <c r="B5815">
        <v>239960237.65964532</v>
      </c>
    </row>
    <row r="5816" spans="1:2" x14ac:dyDescent="0.25">
      <c r="A5816">
        <f ca="1">34427.9056715812*(((RANDBETWEEN(3800,4995))))</f>
        <v>161329165.97702938</v>
      </c>
      <c r="B5816">
        <v>216403390.76975948</v>
      </c>
    </row>
    <row r="5817" spans="1:2" x14ac:dyDescent="0.25">
      <c r="A5817">
        <f ca="1">30913.5384390353*(((RANDBETWEEN(3800,4995))))</f>
        <v>142573239.28083062</v>
      </c>
      <c r="B5817">
        <v>261402623.39565083</v>
      </c>
    </row>
    <row r="5818" spans="1:2" x14ac:dyDescent="0.25">
      <c r="A5818">
        <f ca="1">40363.2680585601*(((RANDBETWEEN(3800,4995))))</f>
        <v>157457108.69644302</v>
      </c>
      <c r="B5818">
        <v>244600965.08262339</v>
      </c>
    </row>
    <row r="5819" spans="1:2" x14ac:dyDescent="0.25">
      <c r="A5819">
        <f ca="1">33165.1294695826*(((RANDBETWEEN(3800,4995))))</f>
        <v>145395927.59465009</v>
      </c>
      <c r="B5819">
        <v>223756987.1258873</v>
      </c>
    </row>
    <row r="5820" spans="1:2" x14ac:dyDescent="0.25">
      <c r="A5820">
        <f ca="1">29114.3452593747*(((RANDBETWEEN(3800,4995))))</f>
        <v>119834645.0875861</v>
      </c>
      <c r="B5820">
        <v>243508771.38354117</v>
      </c>
    </row>
    <row r="5821" spans="1:2" x14ac:dyDescent="0.25">
      <c r="A5821">
        <f ca="1">29609.7464352105*(((RANDBETWEEN(3800,4995))))</f>
        <v>120245180.27338983</v>
      </c>
      <c r="B5821">
        <v>210779887.34935454</v>
      </c>
    </row>
    <row r="5822" spans="1:2" x14ac:dyDescent="0.25">
      <c r="A5822">
        <f ca="1">31017.7788539725*(((RANDBETWEEN(3800,4995))))</f>
        <v>128289533.34003039</v>
      </c>
      <c r="B5822">
        <v>243396566.62125593</v>
      </c>
    </row>
    <row r="5823" spans="1:2" x14ac:dyDescent="0.25">
      <c r="A5823">
        <f ca="1">32549.5328928477*(((RANDBETWEEN(3800,4995))))</f>
        <v>128765952.12410554</v>
      </c>
      <c r="B5823">
        <v>219240791.9127686</v>
      </c>
    </row>
    <row r="5824" spans="1:2" x14ac:dyDescent="0.25">
      <c r="A5824">
        <f ca="1">32943.0246651206*(((RANDBETWEEN(3800,4995))))</f>
        <v>158488891.66389513</v>
      </c>
      <c r="B5824">
        <v>265666340.22805145</v>
      </c>
    </row>
    <row r="5825" spans="1:2" x14ac:dyDescent="0.25">
      <c r="A5825">
        <f ca="1">39697.161714934*(((RANDBETWEEN(3800,4995))))</f>
        <v>194039726.46259722</v>
      </c>
      <c r="B5825">
        <v>252429358.91412979</v>
      </c>
    </row>
    <row r="5826" spans="1:2" x14ac:dyDescent="0.25">
      <c r="A5826">
        <f ca="1">30063.823107111*(((RANDBETWEEN(3800,4995))))</f>
        <v>149567519.95787707</v>
      </c>
      <c r="B5826">
        <v>204962041.08936062</v>
      </c>
    </row>
    <row r="5827" spans="1:2" x14ac:dyDescent="0.25">
      <c r="A5827">
        <f ca="1">37742.7377531844*(((RANDBETWEEN(3800,4995))))</f>
        <v>157953357.49707675</v>
      </c>
      <c r="B5827">
        <v>238268233.74458352</v>
      </c>
    </row>
    <row r="5828" spans="1:2" x14ac:dyDescent="0.25">
      <c r="A5828">
        <f ca="1">38936.3055800544*(((RANDBETWEEN(3800,4995))))</f>
        <v>181598929.22537374</v>
      </c>
      <c r="B5828">
        <v>247458967.07703266</v>
      </c>
    </row>
    <row r="5829" spans="1:2" x14ac:dyDescent="0.25">
      <c r="A5829">
        <f ca="1">30954.426827518*(((RANDBETWEEN(3800,4995))))</f>
        <v>149788471.41835958</v>
      </c>
      <c r="B5829">
        <v>263561981.57721144</v>
      </c>
    </row>
    <row r="5830" spans="1:2" x14ac:dyDescent="0.25">
      <c r="A5830">
        <f ca="1">30780.8890854704*(((RANDBETWEEN(3800,4995))))</f>
        <v>132203918.6220955</v>
      </c>
      <c r="B5830">
        <v>222280451.66322178</v>
      </c>
    </row>
    <row r="5831" spans="1:2" x14ac:dyDescent="0.25">
      <c r="A5831">
        <f ca="1">34726.2989437741*(((RANDBETWEEN(3800,4995))))</f>
        <v>153108252.04310009</v>
      </c>
      <c r="B5831">
        <v>261349818.32783216</v>
      </c>
    </row>
    <row r="5832" spans="1:2" x14ac:dyDescent="0.25">
      <c r="A5832">
        <f ca="1">31692.3451642945*(((RANDBETWEEN(3800,4995))))</f>
        <v>133519850.17717279</v>
      </c>
      <c r="B5832">
        <v>234027179.6597375</v>
      </c>
    </row>
    <row r="5833" spans="1:2" x14ac:dyDescent="0.25">
      <c r="A5833">
        <f ca="1">29788.7125565023*(((RANDBETWEEN(3800,4995))))</f>
        <v>120912384.26684271</v>
      </c>
      <c r="B5833">
        <v>244398429.38995665</v>
      </c>
    </row>
    <row r="5834" spans="1:2" x14ac:dyDescent="0.25">
      <c r="A5834">
        <f ca="1">39099.8838427287*(((RANDBETWEEN(3800,4995))))</f>
        <v>191980429.66779795</v>
      </c>
      <c r="B5834">
        <v>253247342.47995102</v>
      </c>
    </row>
    <row r="5835" spans="1:2" x14ac:dyDescent="0.25">
      <c r="A5835">
        <f ca="1">32173.8564502714*(((RANDBETWEEN(3800,4995))))</f>
        <v>136159760.49754849</v>
      </c>
      <c r="B5835">
        <v>258565056.96483043</v>
      </c>
    </row>
    <row r="5836" spans="1:2" x14ac:dyDescent="0.25">
      <c r="A5836">
        <f ca="1">35802.5692509651*(((RANDBETWEEN(3800,4995))))</f>
        <v>150800421.68506506</v>
      </c>
      <c r="B5836">
        <v>241861230.43845296</v>
      </c>
    </row>
    <row r="5837" spans="1:2" x14ac:dyDescent="0.25">
      <c r="A5837">
        <f ca="1">41156.7581513134*(((RANDBETWEEN(3800,4995))))</f>
        <v>175945141.09686491</v>
      </c>
      <c r="B5837">
        <v>258093341.10762602</v>
      </c>
    </row>
    <row r="5838" spans="1:2" x14ac:dyDescent="0.25">
      <c r="A5838">
        <f ca="1">31475.3197860665*(((RANDBETWEEN(3800,4995))))</f>
        <v>133549781.85228021</v>
      </c>
      <c r="B5838">
        <v>203701691.72592473</v>
      </c>
    </row>
    <row r="5839" spans="1:2" x14ac:dyDescent="0.25">
      <c r="A5839">
        <f ca="1">33884.4781624383*(((RANDBETWEEN(3800,4995))))</f>
        <v>167355437.64428294</v>
      </c>
      <c r="B5839">
        <v>250032106.75856507</v>
      </c>
    </row>
    <row r="5840" spans="1:2" x14ac:dyDescent="0.25">
      <c r="A5840">
        <f ca="1">31888.0182513644*(((RANDBETWEEN(3800,4995))))</f>
        <v>125702567.94687855</v>
      </c>
      <c r="B5840">
        <v>233654895.96236005</v>
      </c>
    </row>
    <row r="5841" spans="1:2" x14ac:dyDescent="0.25">
      <c r="A5841">
        <f ca="1">39256.6985533587*(((RANDBETWEEN(3800,4995))))</f>
        <v>185213103.77474648</v>
      </c>
      <c r="B5841">
        <v>221185664.9976989</v>
      </c>
    </row>
    <row r="5842" spans="1:2" x14ac:dyDescent="0.25">
      <c r="A5842">
        <f ca="1">31860.3558789195*(((RANDBETWEEN(3800,4995))))</f>
        <v>152483663.23650852</v>
      </c>
      <c r="B5842">
        <v>245770092.28837961</v>
      </c>
    </row>
    <row r="5843" spans="1:2" x14ac:dyDescent="0.25">
      <c r="A5843">
        <f ca="1">40996.8587765805*(((RANDBETWEEN(3800,4995))))</f>
        <v>174236649.80046731</v>
      </c>
      <c r="B5843">
        <v>256238338.21282679</v>
      </c>
    </row>
    <row r="5844" spans="1:2" x14ac:dyDescent="0.25">
      <c r="A5844">
        <f ca="1">30363.3890806515*(((RANDBETWEEN(3800,4995))))</f>
        <v>125097163.01228404</v>
      </c>
      <c r="B5844">
        <v>226958334.62608099</v>
      </c>
    </row>
    <row r="5845" spans="1:2" x14ac:dyDescent="0.25">
      <c r="A5845">
        <f ca="1">31609.4777680762*(((RANDBETWEEN(3800,4995))))</f>
        <v>156909447.64073011</v>
      </c>
      <c r="B5845">
        <v>249882468.41766328</v>
      </c>
    </row>
    <row r="5846" spans="1:2" x14ac:dyDescent="0.25">
      <c r="A5846">
        <f ca="1">37111.4249910372*(((RANDBETWEEN(3800,4995))))</f>
        <v>156276210.63725749</v>
      </c>
      <c r="B5846">
        <v>266131640.80817279</v>
      </c>
    </row>
    <row r="5847" spans="1:2" x14ac:dyDescent="0.25">
      <c r="A5847">
        <f ca="1">37829.249763431*(((RANDBETWEEN(3800,4995))))</f>
        <v>188767956.3195208</v>
      </c>
      <c r="B5847">
        <v>214778436.19308949</v>
      </c>
    </row>
    <row r="5848" spans="1:2" x14ac:dyDescent="0.25">
      <c r="A5848">
        <f ca="1">31820.0535731678*(((RANDBETWEEN(3800,4995))))</f>
        <v>152481696.72262004</v>
      </c>
      <c r="B5848">
        <v>209889800.79312289</v>
      </c>
    </row>
    <row r="5849" spans="1:2" x14ac:dyDescent="0.25">
      <c r="A5849">
        <f ca="1">38780.9824374645*(((RANDBETWEEN(3800,4995))))</f>
        <v>149229220.41936338</v>
      </c>
      <c r="B5849">
        <v>255176104.07670724</v>
      </c>
    </row>
    <row r="5850" spans="1:2" x14ac:dyDescent="0.25">
      <c r="A5850">
        <f ca="1">37630.8896690274*(((RANDBETWEEN(3800,4995))))</f>
        <v>187778139.44844687</v>
      </c>
      <c r="B5850">
        <v>218444447.58921087</v>
      </c>
    </row>
    <row r="5851" spans="1:2" x14ac:dyDescent="0.25">
      <c r="A5851">
        <f ca="1">31597.2958131362*(((RANDBETWEEN(3800,4995))))</f>
        <v>121460005.10569568</v>
      </c>
      <c r="B5851">
        <v>252299390.71017107</v>
      </c>
    </row>
    <row r="5852" spans="1:2" x14ac:dyDescent="0.25">
      <c r="A5852">
        <f ca="1">39782.9562612754*(((RANDBETWEEN(3800,4995))))</f>
        <v>175681534.84979194</v>
      </c>
      <c r="B5852">
        <v>263278907.53570735</v>
      </c>
    </row>
    <row r="5853" spans="1:2" x14ac:dyDescent="0.25">
      <c r="A5853">
        <f ca="1">29435.2661912099*(((RANDBETWEEN(3800,4995))))</f>
        <v>124923269.71549463</v>
      </c>
      <c r="B5853">
        <v>227663119.38488096</v>
      </c>
    </row>
    <row r="5854" spans="1:2" x14ac:dyDescent="0.25">
      <c r="A5854">
        <f ca="1">34077.457068902*(((RANDBETWEEN(3800,4995))))</f>
        <v>139206412.12646478</v>
      </c>
      <c r="B5854">
        <v>215920859.86618042</v>
      </c>
    </row>
    <row r="5855" spans="1:2" x14ac:dyDescent="0.25">
      <c r="A5855">
        <f ca="1">38625.8549323033*(((RANDBETWEEN(3800,4995))))</f>
        <v>177022293.15474597</v>
      </c>
      <c r="B5855">
        <v>226126371.0046809</v>
      </c>
    </row>
    <row r="5856" spans="1:2" x14ac:dyDescent="0.25">
      <c r="A5856">
        <f ca="1">31382.3101391746*(((RANDBETWEEN(3800,4995))))</f>
        <v>149756383.98414102</v>
      </c>
      <c r="B5856">
        <v>252474823.09421098</v>
      </c>
    </row>
    <row r="5857" spans="1:2" x14ac:dyDescent="0.25">
      <c r="A5857">
        <f ca="1">33531.6433655493*(((RANDBETWEEN(3800,4995))))</f>
        <v>142509484.30358434</v>
      </c>
      <c r="B5857">
        <v>215153786.18500948</v>
      </c>
    </row>
    <row r="5858" spans="1:2" x14ac:dyDescent="0.25">
      <c r="A5858">
        <f ca="1">32762.7023768801*(((RANDBETWEEN(3800,4995))))</f>
        <v>142583280.74418229</v>
      </c>
      <c r="B5858">
        <v>239894830.28306276</v>
      </c>
    </row>
    <row r="5859" spans="1:2" x14ac:dyDescent="0.25">
      <c r="A5859">
        <f ca="1">32741.0752110072*(((RANDBETWEEN(3800,4995))))</f>
        <v>163541670.67898071</v>
      </c>
      <c r="B5859">
        <v>219786243.0976499</v>
      </c>
    </row>
    <row r="5860" spans="1:2" x14ac:dyDescent="0.25">
      <c r="A5860">
        <f ca="1">30173.6717613789*(((RANDBETWEEN(3800,4995))))</f>
        <v>145980223.98155108</v>
      </c>
      <c r="B5860">
        <v>205727631.26212394</v>
      </c>
    </row>
    <row r="5861" spans="1:2" x14ac:dyDescent="0.25">
      <c r="A5861">
        <f ca="1">37167.6313891405*(((RANDBETWEEN(3800,4995))))</f>
        <v>154543011.31604639</v>
      </c>
      <c r="B5861">
        <v>209951220.94345018</v>
      </c>
    </row>
    <row r="5862" spans="1:2" x14ac:dyDescent="0.25">
      <c r="A5862">
        <f ca="1">39717.4189231591*(((RANDBETWEEN(3800,4995))))</f>
        <v>185559781.20899931</v>
      </c>
      <c r="B5862">
        <v>214290444.13505378</v>
      </c>
    </row>
    <row r="5863" spans="1:2" x14ac:dyDescent="0.25">
      <c r="A5863">
        <f ca="1">39204.8694762266*(((RANDBETWEEN(3800,4995))))</f>
        <v>193632850.34308293</v>
      </c>
      <c r="B5863">
        <v>249960129.54289708</v>
      </c>
    </row>
    <row r="5864" spans="1:2" x14ac:dyDescent="0.25">
      <c r="A5864">
        <f ca="1">38487.3912355553*(((RANDBETWEEN(3800,4995))))</f>
        <v>159183850.1502566</v>
      </c>
      <c r="B5864">
        <v>215700540.72957435</v>
      </c>
    </row>
    <row r="5865" spans="1:2" x14ac:dyDescent="0.25">
      <c r="A5865">
        <f ca="1">35279.9946181807*(((RANDBETWEEN(3800,4995))))</f>
        <v>159606695.65264931</v>
      </c>
      <c r="B5865">
        <v>226325815.26103008</v>
      </c>
    </row>
    <row r="5866" spans="1:2" x14ac:dyDescent="0.25">
      <c r="A5866">
        <f ca="1">32077.7719523042*(((RANDBETWEEN(3800,4995))))</f>
        <v>124910843.98227239</v>
      </c>
      <c r="B5866">
        <v>258806161.53326204</v>
      </c>
    </row>
    <row r="5867" spans="1:2" x14ac:dyDescent="0.25">
      <c r="A5867">
        <f ca="1">36519.2001190121*(((RANDBETWEEN(3800,4995))))</f>
        <v>154111024.50223088</v>
      </c>
      <c r="B5867">
        <v>207932552.18423158</v>
      </c>
    </row>
    <row r="5868" spans="1:2" x14ac:dyDescent="0.25">
      <c r="A5868">
        <f ca="1">38837.4244832368*(((RANDBETWEEN(3800,4995))))</f>
        <v>178457965.50047305</v>
      </c>
      <c r="B5868">
        <v>220234681.55023253</v>
      </c>
    </row>
    <row r="5869" spans="1:2" x14ac:dyDescent="0.25">
      <c r="A5869">
        <f ca="1">36489.6027741377*(((RANDBETWEEN(3800,4995))))</f>
        <v>147563953.61861271</v>
      </c>
      <c r="B5869">
        <v>211105206.01305085</v>
      </c>
    </row>
    <row r="5870" spans="1:2" x14ac:dyDescent="0.25">
      <c r="A5870">
        <f ca="1">30881.5578784644*(((RANDBETWEEN(3800,4995))))</f>
        <v>122723311.00901756</v>
      </c>
      <c r="B5870">
        <v>204656846.4332642</v>
      </c>
    </row>
    <row r="5871" spans="1:2" x14ac:dyDescent="0.25">
      <c r="A5871">
        <f ca="1">33304.9512847283*(((RANDBETWEEN(3800,4995))))</f>
        <v>137849193.36749047</v>
      </c>
      <c r="B5871">
        <v>224763812.96984121</v>
      </c>
    </row>
    <row r="5872" spans="1:2" x14ac:dyDescent="0.25">
      <c r="A5872">
        <f ca="1">29978.1324800009*(((RANDBETWEEN(3800,4995))))</f>
        <v>118263732.63360366</v>
      </c>
      <c r="B5872">
        <v>244210457.97008324</v>
      </c>
    </row>
    <row r="5873" spans="1:2" x14ac:dyDescent="0.25">
      <c r="A5873">
        <f ca="1">33768.6933430079*(((RANDBETWEEN(3800,4995))))</f>
        <v>161954653.27306592</v>
      </c>
      <c r="B5873">
        <v>216047377.37260157</v>
      </c>
    </row>
    <row r="5874" spans="1:2" x14ac:dyDescent="0.25">
      <c r="A5874">
        <f ca="1">31177.3877704292*(((RANDBETWEEN(3800,4995))))</f>
        <v>139300568.55827773</v>
      </c>
      <c r="B5874">
        <v>211841535.16090956</v>
      </c>
    </row>
    <row r="5875" spans="1:2" x14ac:dyDescent="0.25">
      <c r="A5875">
        <f ca="1">42407.1474647503*(((RANDBETWEEN(3800,4995))))</f>
        <v>179339826.62842891</v>
      </c>
      <c r="B5875">
        <v>246250529.84092018</v>
      </c>
    </row>
    <row r="5876" spans="1:2" x14ac:dyDescent="0.25">
      <c r="A5876">
        <f ca="1">32610.4716801872*(((RANDBETWEEN(3800,4995))))</f>
        <v>156367211.7064977</v>
      </c>
      <c r="B5876">
        <v>258410329.64444214</v>
      </c>
    </row>
    <row r="5877" spans="1:2" x14ac:dyDescent="0.25">
      <c r="A5877">
        <f ca="1">37725.4593916443*(((RANDBETWEEN(3800,4995))))</f>
        <v>168745979.85882512</v>
      </c>
      <c r="B5877">
        <v>245465468.50349253</v>
      </c>
    </row>
    <row r="5878" spans="1:2" x14ac:dyDescent="0.25">
      <c r="A5878">
        <f ca="1">29149.6237860112*(((RANDBETWEEN(3800,4995))))</f>
        <v>134875309.25787395</v>
      </c>
      <c r="B5878">
        <v>220498379.52469021</v>
      </c>
    </row>
    <row r="5879" spans="1:2" x14ac:dyDescent="0.25">
      <c r="A5879">
        <f ca="1">34079.4820280949*(((RANDBETWEEN(3800,4995))))</f>
        <v>169000151.37732244</v>
      </c>
      <c r="B5879">
        <v>246409039.44429237</v>
      </c>
    </row>
    <row r="5880" spans="1:2" x14ac:dyDescent="0.25">
      <c r="A5880">
        <f ca="1">33192.3357125069*(((RANDBETWEEN(3800,4995))))</f>
        <v>150460857.78479376</v>
      </c>
      <c r="B5880">
        <v>260034746.63939679</v>
      </c>
    </row>
    <row r="5881" spans="1:2" x14ac:dyDescent="0.25">
      <c r="A5881">
        <f ca="1">29689.2851710732*(((RANDBETWEEN(3800,4995))))</f>
        <v>114095922.91243435</v>
      </c>
      <c r="B5881">
        <v>226885213.84252059</v>
      </c>
    </row>
    <row r="5882" spans="1:2" x14ac:dyDescent="0.25">
      <c r="A5882">
        <f ca="1">29188.5617899504*(((RANDBETWEEN(3800,4995))))</f>
        <v>125744324.19110632</v>
      </c>
      <c r="B5882">
        <v>248084217.3528229</v>
      </c>
    </row>
    <row r="5883" spans="1:2" x14ac:dyDescent="0.25">
      <c r="A5883">
        <f ca="1">33234.2562123642*(((RANDBETWEEN(3800,4995))))</f>
        <v>142109679.56406918</v>
      </c>
      <c r="B5883">
        <v>211714367.07029587</v>
      </c>
    </row>
    <row r="5884" spans="1:2" x14ac:dyDescent="0.25">
      <c r="A5884">
        <f ca="1">39579.6648589427*(((RANDBETWEEN(3800,4995))))</f>
        <v>185945265.50731269</v>
      </c>
      <c r="B5884">
        <v>236954886.220157</v>
      </c>
    </row>
    <row r="5885" spans="1:2" x14ac:dyDescent="0.25">
      <c r="A5885">
        <f ca="1">30606.1021111481*(((RANDBETWEEN(3800,4995))))</f>
        <v>137023519.15160993</v>
      </c>
      <c r="B5885">
        <v>261324443.77671009</v>
      </c>
    </row>
    <row r="5886" spans="1:2" x14ac:dyDescent="0.25">
      <c r="A5886">
        <f ca="1">32537.5998736414*(((RANDBETWEEN(3800,4995))))</f>
        <v>146939801.02936435</v>
      </c>
      <c r="B5886">
        <v>238154240.9211604</v>
      </c>
    </row>
    <row r="5887" spans="1:2" x14ac:dyDescent="0.25">
      <c r="A5887">
        <f ca="1">34051.7317539028*(((RANDBETWEEN(3800,4995))))</f>
        <v>152824172.11151591</v>
      </c>
      <c r="B5887">
        <v>249935544.79741555</v>
      </c>
    </row>
    <row r="5888" spans="1:2" x14ac:dyDescent="0.25">
      <c r="A5888">
        <f ca="1">34218.3189825477*(((RANDBETWEEN(3800,4995))))</f>
        <v>169243805.68768078</v>
      </c>
      <c r="B5888">
        <v>222242478.25492212</v>
      </c>
    </row>
    <row r="5889" spans="1:2" x14ac:dyDescent="0.25">
      <c r="A5889">
        <f ca="1">36502.930034836*(((RANDBETWEEN(3800,4995))))</f>
        <v>160174856.99286038</v>
      </c>
      <c r="B5889">
        <v>209564455.29392245</v>
      </c>
    </row>
    <row r="5890" spans="1:2" x14ac:dyDescent="0.25">
      <c r="A5890">
        <f ca="1">32594.713236942*(((RANDBETWEEN(3800,4995))))</f>
        <v>125457051.24898987</v>
      </c>
      <c r="B5890">
        <v>261604269.03476045</v>
      </c>
    </row>
    <row r="5891" spans="1:2" x14ac:dyDescent="0.25">
      <c r="A5891">
        <f ca="1">33350.9126118803*(((RANDBETWEEN(3800,4995))))</f>
        <v>131202490.21513714</v>
      </c>
      <c r="B5891">
        <v>243760363.08602202</v>
      </c>
    </row>
    <row r="5892" spans="1:2" x14ac:dyDescent="0.25">
      <c r="A5892">
        <f ca="1">31549.413091557*(((RANDBETWEEN(3800,4995))))</f>
        <v>142350951.86910519</v>
      </c>
      <c r="B5892">
        <v>229711685.12122992</v>
      </c>
    </row>
    <row r="5893" spans="1:2" x14ac:dyDescent="0.25">
      <c r="A5893">
        <f ca="1">30023.1839351634*(((RANDBETWEEN(3800,4995))))</f>
        <v>138617040.22864962</v>
      </c>
      <c r="B5893">
        <v>242562436.4042806</v>
      </c>
    </row>
    <row r="5894" spans="1:2" x14ac:dyDescent="0.25">
      <c r="A5894">
        <f ca="1">39817.9750813347*(((RANDBETWEEN(3800,4995))))</f>
        <v>156763367.89521468</v>
      </c>
      <c r="B5894">
        <v>222820492.48302853</v>
      </c>
    </row>
    <row r="5895" spans="1:2" x14ac:dyDescent="0.25">
      <c r="A5895">
        <f ca="1">38117.5236343343*(((RANDBETWEEN(3800,4995))))</f>
        <v>160131716.78783843</v>
      </c>
      <c r="B5895">
        <v>253909681.6289213</v>
      </c>
    </row>
    <row r="5896" spans="1:2" x14ac:dyDescent="0.25">
      <c r="A5896">
        <f ca="1">32378.0327107261*(((RANDBETWEEN(3800,4995))))</f>
        <v>129997801.33356535</v>
      </c>
      <c r="B5896">
        <v>221052775.36010239</v>
      </c>
    </row>
    <row r="5897" spans="1:2" x14ac:dyDescent="0.25">
      <c r="A5897">
        <f ca="1">34575.7295043219*(((RANDBETWEEN(3800,4995))))</f>
        <v>150611877.72082633</v>
      </c>
      <c r="B5897">
        <v>264766785.21524936</v>
      </c>
    </row>
    <row r="5898" spans="1:2" x14ac:dyDescent="0.25">
      <c r="A5898">
        <f ca="1">39301.6244062293*(((RANDBETWEEN(3800,4995))))</f>
        <v>181337695.01034188</v>
      </c>
      <c r="B5898">
        <v>245070724.15181917</v>
      </c>
    </row>
    <row r="5899" spans="1:2" x14ac:dyDescent="0.25">
      <c r="A5899">
        <f ca="1">30215.3334600788*(((RANDBETWEEN(3800,4995))))</f>
        <v>129321627.20913707</v>
      </c>
      <c r="B5899">
        <v>237863741.24170366</v>
      </c>
    </row>
    <row r="5900" spans="1:2" x14ac:dyDescent="0.25">
      <c r="A5900">
        <f ca="1">30617.8514108194*(((RANDBETWEEN(3800,4995))))</f>
        <v>135300285.38441098</v>
      </c>
      <c r="B5900">
        <v>238531069.79573214</v>
      </c>
    </row>
    <row r="5901" spans="1:2" x14ac:dyDescent="0.25">
      <c r="A5901">
        <f ca="1">36837.9704860881*(((RANDBETWEEN(3800,4995))))</f>
        <v>161166120.87663582</v>
      </c>
      <c r="B5901">
        <v>221351136.08098876</v>
      </c>
    </row>
    <row r="5902" spans="1:2" x14ac:dyDescent="0.25">
      <c r="A5902">
        <f ca="1">29330.1764647204*(((RANDBETWEEN(3800,4995))))</f>
        <v>130665936.15032946</v>
      </c>
      <c r="B5902">
        <v>240913265.86547539</v>
      </c>
    </row>
    <row r="5903" spans="1:2" x14ac:dyDescent="0.25">
      <c r="A5903">
        <f ca="1">31314.9256788185*(((RANDBETWEEN(3800,4995))))</f>
        <v>138913010.31123883</v>
      </c>
      <c r="B5903">
        <v>238181570.94167688</v>
      </c>
    </row>
    <row r="5904" spans="1:2" x14ac:dyDescent="0.25">
      <c r="A5904">
        <f ca="1">36496.230685773*(((RANDBETWEEN(3800,4995))))</f>
        <v>169816961.38090163</v>
      </c>
      <c r="B5904">
        <v>239783509.9764542</v>
      </c>
    </row>
    <row r="5905" spans="1:2" x14ac:dyDescent="0.25">
      <c r="A5905">
        <f ca="1">32029.0600323419*(((RANDBETWEEN(3800,4995))))</f>
        <v>126610874.30784744</v>
      </c>
      <c r="B5905">
        <v>255752186.21216023</v>
      </c>
    </row>
    <row r="5906" spans="1:2" x14ac:dyDescent="0.25">
      <c r="A5906">
        <f ca="1">33025.1503491308*(((RANDBETWEEN(3800,4995))))</f>
        <v>143824529.77046478</v>
      </c>
      <c r="B5906">
        <v>233646950.03672415</v>
      </c>
    </row>
    <row r="5907" spans="1:2" x14ac:dyDescent="0.25">
      <c r="A5907">
        <f ca="1">29619.6899935198*(((RANDBETWEEN(3800,4995))))</f>
        <v>136487531.49013907</v>
      </c>
      <c r="B5907">
        <v>205058404.79681033</v>
      </c>
    </row>
    <row r="5908" spans="1:2" x14ac:dyDescent="0.25">
      <c r="A5908">
        <f ca="1">36936.0143618966*(((RANDBETWEEN(3800,4995))))</f>
        <v>163589607.60883987</v>
      </c>
      <c r="B5908">
        <v>220431607.32997593</v>
      </c>
    </row>
    <row r="5909" spans="1:2" x14ac:dyDescent="0.25">
      <c r="A5909">
        <f ca="1">32197.5953659988*(((RANDBETWEEN(3800,4995))))</f>
        <v>140317120.60502261</v>
      </c>
      <c r="B5909">
        <v>230249407.57529026</v>
      </c>
    </row>
    <row r="5910" spans="1:2" x14ac:dyDescent="0.25">
      <c r="A5910">
        <f ca="1">32620.642184308*(((RANDBETWEEN(3800,4995))))</f>
        <v>131493808.64494538</v>
      </c>
      <c r="B5910">
        <v>259329528.282318</v>
      </c>
    </row>
    <row r="5911" spans="1:2" x14ac:dyDescent="0.25">
      <c r="A5911">
        <f ca="1">31007.0279713768*(((RANDBETWEEN(3800,4995))))</f>
        <v>127283849.82250158</v>
      </c>
      <c r="B5911">
        <v>242451535.6420356</v>
      </c>
    </row>
    <row r="5912" spans="1:2" x14ac:dyDescent="0.25">
      <c r="A5912">
        <f ca="1">32390.9862599489*(((RANDBETWEEN(3800,4995))))</f>
        <v>157063892.37449199</v>
      </c>
      <c r="B5912">
        <v>251912434.35549784</v>
      </c>
    </row>
    <row r="5913" spans="1:2" x14ac:dyDescent="0.25">
      <c r="A5913">
        <f ca="1">32237.4117972955*(((RANDBETWEEN(3800,4995))))</f>
        <v>125629193.77406067</v>
      </c>
      <c r="B5913">
        <v>256448427.55063316</v>
      </c>
    </row>
    <row r="5914" spans="1:2" x14ac:dyDescent="0.25">
      <c r="A5914">
        <f ca="1">37527.4140817409*(((RANDBETWEEN(3800,4995))))</f>
        <v>174464948.06601366</v>
      </c>
      <c r="B5914">
        <v>203810192.80779135</v>
      </c>
    </row>
    <row r="5915" spans="1:2" x14ac:dyDescent="0.25">
      <c r="A5915">
        <f ca="1">34232.1116628527*(((RANDBETWEEN(3800,4995))))</f>
        <v>139701247.69610205</v>
      </c>
      <c r="B5915">
        <v>255686793.9508186</v>
      </c>
    </row>
    <row r="5916" spans="1:2" x14ac:dyDescent="0.25">
      <c r="A5916">
        <f ca="1">39694.4619992639*(((RANDBETWEEN(3800,4995))))</f>
        <v>191089140.06445634</v>
      </c>
      <c r="B5916">
        <v>234987948.23343262</v>
      </c>
    </row>
    <row r="5917" spans="1:2" x14ac:dyDescent="0.25">
      <c r="A5917">
        <f ca="1">34940.7973477265*(((RANDBETWEEN(3800,4995))))</f>
        <v>141125880.48746717</v>
      </c>
      <c r="B5917">
        <v>262673204.96887022</v>
      </c>
    </row>
    <row r="5918" spans="1:2" x14ac:dyDescent="0.25">
      <c r="A5918">
        <f ca="1">39214.7138761949*(((RANDBETWEEN(3800,4995))))</f>
        <v>177956371.57017258</v>
      </c>
      <c r="B5918">
        <v>206262778.36018866</v>
      </c>
    </row>
    <row r="5919" spans="1:2" x14ac:dyDescent="0.25">
      <c r="A5919">
        <f ca="1">36699.8867501697*(((RANDBETWEEN(3800,4995))))</f>
        <v>150506235.56244633</v>
      </c>
      <c r="B5919">
        <v>232523092.70711139</v>
      </c>
    </row>
    <row r="5920" spans="1:2" x14ac:dyDescent="0.25">
      <c r="A5920">
        <f ca="1">31948.4230326629*(((RANDBETWEEN(3800,4995))))</f>
        <v>126292116.24811642</v>
      </c>
      <c r="B5920">
        <v>240021096.49085984</v>
      </c>
    </row>
    <row r="5921" spans="1:2" x14ac:dyDescent="0.25">
      <c r="A5921">
        <f ca="1">40768.9852428209*(((RANDBETWEEN(3800,4995))))</f>
        <v>183419664.60745102</v>
      </c>
      <c r="B5921">
        <v>221202995.47988844</v>
      </c>
    </row>
    <row r="5922" spans="1:2" x14ac:dyDescent="0.25">
      <c r="A5922">
        <f ca="1">30764.0663022092*(((RANDBETWEEN(3800,4995))))</f>
        <v>127947751.75088826</v>
      </c>
      <c r="B5922">
        <v>252047827.33554718</v>
      </c>
    </row>
    <row r="5923" spans="1:2" x14ac:dyDescent="0.25">
      <c r="A5923">
        <f ca="1">32516.0618898996*(((RANDBETWEEN(3800,4995))))</f>
        <v>157963028.66113237</v>
      </c>
      <c r="B5923">
        <v>212950874.07324588</v>
      </c>
    </row>
    <row r="5924" spans="1:2" x14ac:dyDescent="0.25">
      <c r="A5924">
        <f ca="1">37238.4679978444*(((RANDBETWEEN(3800,4995))))</f>
        <v>171557622.06606928</v>
      </c>
      <c r="B5924">
        <v>209445744.08106989</v>
      </c>
    </row>
    <row r="5925" spans="1:2" x14ac:dyDescent="0.25">
      <c r="A5925">
        <f ca="1">32379.8258842324*(((RANDBETWEEN(3800,4995))))</f>
        <v>136286687.14673415</v>
      </c>
      <c r="B5925">
        <v>242951311.56311092</v>
      </c>
    </row>
    <row r="5926" spans="1:2" x14ac:dyDescent="0.25">
      <c r="A5926">
        <f ca="1">31151.6284851009*(((RANDBETWEEN(3800,4995))))</f>
        <v>119778011.52521278</v>
      </c>
      <c r="B5926">
        <v>238595875.79878834</v>
      </c>
    </row>
    <row r="5927" spans="1:2" x14ac:dyDescent="0.25">
      <c r="A5927">
        <f ca="1">29881.3595999455*(((RANDBETWEEN(3800,4995))))</f>
        <v>119674845.19778186</v>
      </c>
      <c r="B5927">
        <v>215939012.40806451</v>
      </c>
    </row>
    <row r="5928" spans="1:2" x14ac:dyDescent="0.25">
      <c r="A5928">
        <f ca="1">30965.913759542*(((RANDBETWEEN(3800,4995))))</f>
        <v>123399166.33177476</v>
      </c>
      <c r="B5928">
        <v>231637633.39301598</v>
      </c>
    </row>
    <row r="5929" spans="1:2" x14ac:dyDescent="0.25">
      <c r="A5929">
        <f ca="1">29763.4767081153*(((RANDBETWEEN(3800,4995))))</f>
        <v>137566789.34490913</v>
      </c>
      <c r="B5929">
        <v>220588925.74543786</v>
      </c>
    </row>
    <row r="5930" spans="1:2" x14ac:dyDescent="0.25">
      <c r="A5930">
        <f ca="1">39922.0300482704*(((RANDBETWEEN(3800,4995))))</f>
        <v>194380364.30502895</v>
      </c>
      <c r="B5930">
        <v>233998207.04883015</v>
      </c>
    </row>
    <row r="5931" spans="1:2" x14ac:dyDescent="0.25">
      <c r="A5931">
        <f ca="1">31893.1002514698*(((RANDBETWEEN(3800,4995))))</f>
        <v>136438682.875788</v>
      </c>
      <c r="B5931">
        <v>225039611.56434721</v>
      </c>
    </row>
    <row r="5932" spans="1:2" x14ac:dyDescent="0.25">
      <c r="A5932">
        <f ca="1">32988.5269978915*(((RANDBETWEEN(3800,4995))))</f>
        <v>142675379.26588055</v>
      </c>
      <c r="B5932">
        <v>229934088.38837689</v>
      </c>
    </row>
    <row r="5933" spans="1:2" x14ac:dyDescent="0.25">
      <c r="A5933">
        <f ca="1">35732.6425532528*(((RANDBETWEEN(3800,4995))))</f>
        <v>161297148.48538345</v>
      </c>
      <c r="B5933">
        <v>231101794.7597256</v>
      </c>
    </row>
    <row r="5934" spans="1:2" x14ac:dyDescent="0.25">
      <c r="A5934">
        <f ca="1">41426.4972461601*(((RANDBETWEEN(3800,4995))))</f>
        <v>192923197.6753675</v>
      </c>
      <c r="B5934">
        <v>226188679.92628685</v>
      </c>
    </row>
    <row r="5935" spans="1:2" x14ac:dyDescent="0.25">
      <c r="A5935">
        <f ca="1">37561.3797565071*(((RANDBETWEEN(3800,4995))))</f>
        <v>186229320.83276197</v>
      </c>
      <c r="B5935">
        <v>206744543.6148026</v>
      </c>
    </row>
    <row r="5936" spans="1:2" x14ac:dyDescent="0.25">
      <c r="A5936">
        <f ca="1">37928.0466022022*(((RANDBETWEEN(3800,4995))))</f>
        <v>156718688.56029946</v>
      </c>
      <c r="B5936">
        <v>205734082.74787286</v>
      </c>
    </row>
    <row r="5937" spans="1:2" x14ac:dyDescent="0.25">
      <c r="A5937">
        <f ca="1">33966.5130498175*(((RANDBETWEEN(3800,4995))))</f>
        <v>135628286.60792127</v>
      </c>
      <c r="B5937">
        <v>236124125.39290452</v>
      </c>
    </row>
    <row r="5938" spans="1:2" x14ac:dyDescent="0.25">
      <c r="A5938">
        <f ca="1">31989.2236362451*(((RANDBETWEEN(3800,4995))))</f>
        <v>132627321.19587229</v>
      </c>
      <c r="B5938">
        <v>251892258.78348726</v>
      </c>
    </row>
    <row r="5939" spans="1:2" x14ac:dyDescent="0.25">
      <c r="A5939">
        <f ca="1">33092.707932109*(((RANDBETWEEN(3800,4995))))</f>
        <v>154476760.62708494</v>
      </c>
      <c r="B5939">
        <v>230332588.32031995</v>
      </c>
    </row>
    <row r="5940" spans="1:2" x14ac:dyDescent="0.25">
      <c r="A5940">
        <f ca="1">36652.4288651665*(((RANDBETWEEN(3800,4995))))</f>
        <v>145106965.87719432</v>
      </c>
      <c r="B5940">
        <v>234589699.250682</v>
      </c>
    </row>
    <row r="5941" spans="1:2" x14ac:dyDescent="0.25">
      <c r="A5941">
        <f ca="1">29483.9339632148*(((RANDBETWEEN(3800,4995))))</f>
        <v>129051178.95699109</v>
      </c>
      <c r="B5941">
        <v>262611672.36041442</v>
      </c>
    </row>
    <row r="5942" spans="1:2" x14ac:dyDescent="0.25">
      <c r="A5942">
        <f ca="1">29946.4732428942*(((RANDBETWEEN(3800,4995))))</f>
        <v>123379469.76072407</v>
      </c>
      <c r="B5942">
        <v>210814321.28584361</v>
      </c>
    </row>
    <row r="5943" spans="1:2" x14ac:dyDescent="0.25">
      <c r="A5943">
        <f ca="1">29472.3980514869*(((RANDBETWEEN(3800,4995))))</f>
        <v>125228219.32076803</v>
      </c>
      <c r="B5943">
        <v>227180346.13365689</v>
      </c>
    </row>
    <row r="5944" spans="1:2" x14ac:dyDescent="0.25">
      <c r="A5944">
        <f ca="1">31209.0266232798*(((RANDBETWEEN(3800,4995))))</f>
        <v>130984284.73790519</v>
      </c>
      <c r="B5944">
        <v>213194773.40484145</v>
      </c>
    </row>
    <row r="5945" spans="1:2" x14ac:dyDescent="0.25">
      <c r="A5945">
        <f ca="1">33847.2441766821*(((RANDBETWEEN(3800,4995))))</f>
        <v>139890660.1822271</v>
      </c>
      <c r="B5945">
        <v>205467005.52743322</v>
      </c>
    </row>
    <row r="5946" spans="1:2" x14ac:dyDescent="0.25">
      <c r="A5946">
        <f ca="1">30721.1840360039*(((RANDBETWEEN(3800,4995))))</f>
        <v>139842829.73188993</v>
      </c>
      <c r="B5946">
        <v>246136513.06785208</v>
      </c>
    </row>
    <row r="5947" spans="1:2" x14ac:dyDescent="0.25">
      <c r="A5947">
        <f ca="1">29594.9237061389*(((RANDBETWEEN(3800,4995))))</f>
        <v>125955995.29332703</v>
      </c>
      <c r="B5947">
        <v>250533517.37797141</v>
      </c>
    </row>
    <row r="5948" spans="1:2" x14ac:dyDescent="0.25">
      <c r="A5948">
        <f ca="1">31822.2767743105*(((RANDBETWEEN(3800,4995))))</f>
        <v>137058546.06695539</v>
      </c>
      <c r="B5948">
        <v>241579556.9510434</v>
      </c>
    </row>
    <row r="5949" spans="1:2" x14ac:dyDescent="0.25">
      <c r="A5949">
        <f ca="1">31669.5267377104*(((RANDBETWEEN(3800,4995))))</f>
        <v>138585849.00422069</v>
      </c>
      <c r="B5949">
        <v>255668383.29597574</v>
      </c>
    </row>
    <row r="5950" spans="1:2" x14ac:dyDescent="0.25">
      <c r="A5950">
        <f ca="1">28738.1714172449*(((RANDBETWEEN(3800,4995))))</f>
        <v>133488806.23310246</v>
      </c>
      <c r="B5950">
        <v>237379819.5007765</v>
      </c>
    </row>
    <row r="5951" spans="1:2" x14ac:dyDescent="0.25">
      <c r="A5951">
        <f ca="1">36687.2993248697*(((RANDBETWEEN(3800,4995))))</f>
        <v>143740838.75483945</v>
      </c>
      <c r="B5951">
        <v>238781152.75417992</v>
      </c>
    </row>
    <row r="5952" spans="1:2" x14ac:dyDescent="0.25">
      <c r="A5952">
        <f ca="1">31017.8671178051*(((RANDBETWEEN(3800,4995))))</f>
        <v>147489958.14516348</v>
      </c>
      <c r="B5952">
        <v>241064610.83559704</v>
      </c>
    </row>
    <row r="5953" spans="1:2" x14ac:dyDescent="0.25">
      <c r="A5953">
        <f ca="1">33623.5545661383*(((RANDBETWEEN(3800,4995))))</f>
        <v>132611299.2088494</v>
      </c>
      <c r="B5953">
        <v>241067246.25016546</v>
      </c>
    </row>
    <row r="5954" spans="1:2" x14ac:dyDescent="0.25">
      <c r="A5954">
        <f ca="1">34167.9669724787*(((RANDBETWEEN(3800,4995))))</f>
        <v>161751155.64771405</v>
      </c>
      <c r="B5954">
        <v>255832890.08185372</v>
      </c>
    </row>
    <row r="5955" spans="1:2" x14ac:dyDescent="0.25">
      <c r="A5955">
        <f ca="1">32318.384156739*(((RANDBETWEEN(3800,4995))))</f>
        <v>143041168.27772686</v>
      </c>
      <c r="B5955">
        <v>233344833.59017149</v>
      </c>
    </row>
    <row r="5956" spans="1:2" x14ac:dyDescent="0.25">
      <c r="A5956">
        <f ca="1">31502.5902571672*(((RANDBETWEEN(3800,4995))))</f>
        <v>134169531.90527514</v>
      </c>
      <c r="B5956">
        <v>261101294.93972215</v>
      </c>
    </row>
    <row r="5957" spans="1:2" x14ac:dyDescent="0.25">
      <c r="A5957">
        <f ca="1">33946.7522887985*(((RANDBETWEEN(3800,4995))))</f>
        <v>140879021.99851358</v>
      </c>
      <c r="B5957">
        <v>227284964.16216031</v>
      </c>
    </row>
    <row r="5958" spans="1:2" x14ac:dyDescent="0.25">
      <c r="A5958">
        <f ca="1">29156.4577400709*(((RANDBETWEEN(3800,4995))))</f>
        <v>115955232.43226191</v>
      </c>
      <c r="B5958">
        <v>246368045.78555426</v>
      </c>
    </row>
    <row r="5959" spans="1:2" x14ac:dyDescent="0.25">
      <c r="A5959">
        <f ca="1">36979.0442969358*(((RANDBETWEEN(3800,4995))))</f>
        <v>167773923.97519818</v>
      </c>
      <c r="B5959">
        <v>242420626.25101346</v>
      </c>
    </row>
    <row r="5960" spans="1:2" x14ac:dyDescent="0.25">
      <c r="A5960">
        <f ca="1">31663.0418335118*(((RANDBETWEEN(3800,4995))))</f>
        <v>134979547.336261</v>
      </c>
      <c r="B5960">
        <v>264045377.6291706</v>
      </c>
    </row>
    <row r="5961" spans="1:2" x14ac:dyDescent="0.25">
      <c r="A5961">
        <f ca="1">33942.8586818857*(((RANDBETWEEN(3800,4995))))</f>
        <v>142118749.30105549</v>
      </c>
      <c r="B5961">
        <v>217771233.89700621</v>
      </c>
    </row>
    <row r="5962" spans="1:2" x14ac:dyDescent="0.25">
      <c r="A5962">
        <f ca="1">33714.3516436542*(((RANDBETWEEN(3800,4995))))</f>
        <v>145477427.34236798</v>
      </c>
      <c r="B5962">
        <v>257129213.10620171</v>
      </c>
    </row>
    <row r="5963" spans="1:2" x14ac:dyDescent="0.25">
      <c r="A5963">
        <f ca="1">31773.9104463351*(((RANDBETWEEN(3800,4995))))</f>
        <v>125729363.63614796</v>
      </c>
      <c r="B5963">
        <v>220163463.57364988</v>
      </c>
    </row>
    <row r="5964" spans="1:2" x14ac:dyDescent="0.25">
      <c r="A5964">
        <f ca="1">40943.9460386569*(((RANDBETWEEN(3800,4995))))</f>
        <v>155832658.62312815</v>
      </c>
      <c r="B5964">
        <v>220773052.47073689</v>
      </c>
    </row>
    <row r="5965" spans="1:2" x14ac:dyDescent="0.25">
      <c r="A5965">
        <f ca="1">37135.2825171456*(((RANDBETWEEN(3800,4995))))</f>
        <v>183745377.89483654</v>
      </c>
      <c r="B5965">
        <v>205723780.9910503</v>
      </c>
    </row>
    <row r="5966" spans="1:2" x14ac:dyDescent="0.25">
      <c r="A5966">
        <f ca="1">31369.7047550047*(((RANDBETWEEN(3800,4995))))</f>
        <v>124569097.58212353</v>
      </c>
      <c r="B5966">
        <v>208450189.24075392</v>
      </c>
    </row>
    <row r="5967" spans="1:2" x14ac:dyDescent="0.25">
      <c r="A5967">
        <f ca="1">29161.4470764267*(((RANDBETWEEN(3800,4995))))</f>
        <v>116995725.67062373</v>
      </c>
      <c r="B5967">
        <v>253234829.80556577</v>
      </c>
    </row>
    <row r="5968" spans="1:2" x14ac:dyDescent="0.25">
      <c r="A5968">
        <f ca="1">33010.4297243399*(((RANDBETWEEN(3800,4995))))</f>
        <v>150395517.82409272</v>
      </c>
      <c r="B5968">
        <v>230571808.89697683</v>
      </c>
    </row>
    <row r="5969" spans="1:2" x14ac:dyDescent="0.25">
      <c r="A5969">
        <f ca="1">32078.9935960061*(((RANDBETWEEN(3800,4995))))</f>
        <v>125108075.02442385</v>
      </c>
      <c r="B5969">
        <v>211367764.20136443</v>
      </c>
    </row>
    <row r="5970" spans="1:2" x14ac:dyDescent="0.25">
      <c r="A5970">
        <f ca="1">31715.9904759678*(((RANDBETWEEN(3800,4995))))</f>
        <v>145671544.25612</v>
      </c>
      <c r="B5970">
        <v>209380581.86159337</v>
      </c>
    </row>
    <row r="5971" spans="1:2" x14ac:dyDescent="0.25">
      <c r="A5971">
        <f ca="1">29147.3412951595*(((RANDBETWEEN(3800,4995))))</f>
        <v>140461037.70137355</v>
      </c>
      <c r="B5971">
        <v>252926380.84142029</v>
      </c>
    </row>
    <row r="5972" spans="1:2" x14ac:dyDescent="0.25">
      <c r="A5972">
        <f ca="1">33392.9493768635*(((RANDBETWEEN(3800,4995))))</f>
        <v>148197909.33452016</v>
      </c>
      <c r="B5972">
        <v>212536978.44234586</v>
      </c>
    </row>
    <row r="5973" spans="1:2" x14ac:dyDescent="0.25">
      <c r="A5973">
        <f ca="1">37344.9905928856*(((RANDBETWEEN(3800,4995))))</f>
        <v>162488054.06964529</v>
      </c>
      <c r="B5973">
        <v>239062610.08682171</v>
      </c>
    </row>
    <row r="5974" spans="1:2" x14ac:dyDescent="0.25">
      <c r="A5974">
        <f ca="1">31779.3358865645*(((RANDBETWEEN(3800,4995))))</f>
        <v>134204135.44896176</v>
      </c>
      <c r="B5974">
        <v>247757671.90679532</v>
      </c>
    </row>
    <row r="5975" spans="1:2" x14ac:dyDescent="0.25">
      <c r="A5975">
        <f ca="1">30699.9350335694*(((RANDBETWEEN(3800,4995))))</f>
        <v>119668346.76085338</v>
      </c>
      <c r="B5975">
        <v>212255271.07316077</v>
      </c>
    </row>
    <row r="5976" spans="1:2" x14ac:dyDescent="0.25">
      <c r="A5976">
        <f ca="1">38266.0192548298*(((RANDBETWEEN(3800,4995))))</f>
        <v>180500812.82503229</v>
      </c>
      <c r="B5976">
        <v>245034347.01240867</v>
      </c>
    </row>
    <row r="5977" spans="1:2" x14ac:dyDescent="0.25">
      <c r="A5977">
        <f ca="1">32328.875567128*(((RANDBETWEEN(3800,4995))))</f>
        <v>143249247.63794419</v>
      </c>
      <c r="B5977">
        <v>207122552.76408184</v>
      </c>
    </row>
    <row r="5978" spans="1:2" x14ac:dyDescent="0.25">
      <c r="A5978">
        <f ca="1">36108.8930206977*(((RANDBETWEEN(3800,4995))))</f>
        <v>172744944.21101776</v>
      </c>
      <c r="B5978">
        <v>261412527.10048431</v>
      </c>
    </row>
    <row r="5979" spans="1:2" x14ac:dyDescent="0.25">
      <c r="A5979">
        <f ca="1">31006.1394528049*(((RANDBETWEEN(3800,4995))))</f>
        <v>146100929.10161686</v>
      </c>
      <c r="B5979">
        <v>235815401.01289845</v>
      </c>
    </row>
    <row r="5980" spans="1:2" x14ac:dyDescent="0.25">
      <c r="A5980">
        <f ca="1">30432.0218997316*(((RANDBETWEEN(3800,4995))))</f>
        <v>123036664.54061501</v>
      </c>
      <c r="B5980">
        <v>230862161.42061451</v>
      </c>
    </row>
    <row r="5981" spans="1:2" x14ac:dyDescent="0.25">
      <c r="A5981">
        <f ca="1">32662.5941237847*(((RANDBETWEEN(3800,4995))))</f>
        <v>153644842.75828308</v>
      </c>
      <c r="B5981">
        <v>223360089.50058421</v>
      </c>
    </row>
    <row r="5982" spans="1:2" x14ac:dyDescent="0.25">
      <c r="A5982">
        <f ca="1">35168.0402087123*(((RANDBETWEEN(3800,4995))))</f>
        <v>141410689.67923215</v>
      </c>
      <c r="B5982">
        <v>220926277.89093098</v>
      </c>
    </row>
    <row r="5983" spans="1:2" x14ac:dyDescent="0.25">
      <c r="A5983">
        <f ca="1">38589.4753029441*(((RANDBETWEEN(3800,4995))))</f>
        <v>180482975.99186951</v>
      </c>
      <c r="B5983">
        <v>258644292.92917222</v>
      </c>
    </row>
    <row r="5984" spans="1:2" x14ac:dyDescent="0.25">
      <c r="A5984">
        <f ca="1">37842.0421267076*(((RANDBETWEEN(3800,4995))))</f>
        <v>173430079.06670091</v>
      </c>
      <c r="B5984">
        <v>204035844.43269876</v>
      </c>
    </row>
    <row r="5985" spans="1:2" x14ac:dyDescent="0.25">
      <c r="A5985">
        <f ca="1">31055.7647084809*(((RANDBETWEEN(3800,4995))))</f>
        <v>121334872.71603496</v>
      </c>
      <c r="B5985">
        <v>252348331.40207362</v>
      </c>
    </row>
    <row r="5986" spans="1:2" x14ac:dyDescent="0.25">
      <c r="A5986">
        <f ca="1">39132.5722825946*(((RANDBETWEEN(3800,4995))))</f>
        <v>189479914.99232301</v>
      </c>
      <c r="B5986">
        <v>236253220.77516356</v>
      </c>
    </row>
    <row r="5987" spans="1:2" x14ac:dyDescent="0.25">
      <c r="A5987">
        <f ca="1">36900.6134373652*(((RANDBETWEEN(3800,4995))))</f>
        <v>149816490.55570301</v>
      </c>
      <c r="B5987">
        <v>236076463.96978956</v>
      </c>
    </row>
    <row r="5988" spans="1:2" x14ac:dyDescent="0.25">
      <c r="A5988">
        <f ca="1">33424.0329357138*(((RANDBETWEEN(3800,4995))))</f>
        <v>131657265.73377684</v>
      </c>
      <c r="B5988">
        <v>264264187.04949912</v>
      </c>
    </row>
    <row r="5989" spans="1:2" x14ac:dyDescent="0.25">
      <c r="A5989">
        <f ca="1">34528.3902009223*(((RANDBETWEEN(3800,4995))))</f>
        <v>133210529.39515816</v>
      </c>
      <c r="B5989">
        <v>257270927.05192289</v>
      </c>
    </row>
    <row r="5990" spans="1:2" x14ac:dyDescent="0.25">
      <c r="A5990">
        <f ca="1">39315.3588478395*(((RANDBETWEEN(3800,4995))))</f>
        <v>158991311.18066311</v>
      </c>
      <c r="B5990">
        <v>233866688.77474394</v>
      </c>
    </row>
    <row r="5991" spans="1:2" x14ac:dyDescent="0.25">
      <c r="A5991">
        <f ca="1">33742.416258608*(((RANDBETWEEN(3800,4995))))</f>
        <v>164865445.83955878</v>
      </c>
      <c r="B5991">
        <v>257769557.65554833</v>
      </c>
    </row>
    <row r="5992" spans="1:2" x14ac:dyDescent="0.25">
      <c r="A5992">
        <f ca="1">33894.5466988969*(((RANDBETWEEN(3800,4995))))</f>
        <v>152627143.78513277</v>
      </c>
      <c r="B5992">
        <v>244466662.58993933</v>
      </c>
    </row>
    <row r="5993" spans="1:2" x14ac:dyDescent="0.25">
      <c r="A5993">
        <f ca="1">30148.9785410751*(((RANDBETWEEN(3800,4995))))</f>
        <v>141157517.52931362</v>
      </c>
      <c r="B5993">
        <v>259883952.57231873</v>
      </c>
    </row>
    <row r="5994" spans="1:2" x14ac:dyDescent="0.25">
      <c r="A5994">
        <f ca="1">30275.9047754788*(((RANDBETWEEN(3800,4995))))</f>
        <v>127431283.19999027</v>
      </c>
      <c r="B5994">
        <v>265478789.73800886</v>
      </c>
    </row>
    <row r="5995" spans="1:2" x14ac:dyDescent="0.25">
      <c r="A5995">
        <f ca="1">32499.4804202511*(((RANDBETWEEN(3800,4995))))</f>
        <v>136855312.04967758</v>
      </c>
      <c r="B5995">
        <v>213934137.21474802</v>
      </c>
    </row>
    <row r="5996" spans="1:2" x14ac:dyDescent="0.25">
      <c r="A5996">
        <f ca="1">37500.6587164776*(((RANDBETWEEN(3800,4995))))</f>
        <v>181240683.57673603</v>
      </c>
      <c r="B5996">
        <v>265155192.51287383</v>
      </c>
    </row>
    <row r="5997" spans="1:2" x14ac:dyDescent="0.25">
      <c r="A5997">
        <f ca="1">38816.2214218488*(((RANDBETWEEN(3800,4995))))</f>
        <v>171994677.12021223</v>
      </c>
      <c r="B5997">
        <v>219397798.6352233</v>
      </c>
    </row>
    <row r="5998" spans="1:2" x14ac:dyDescent="0.25">
      <c r="A5998">
        <f ca="1">29598.9764378624*(((RANDBETWEEN(3800,4995))))</f>
        <v>125558858.0494123</v>
      </c>
      <c r="B5998">
        <v>260617671.66554755</v>
      </c>
    </row>
    <row r="5999" spans="1:2" x14ac:dyDescent="0.25">
      <c r="A5999">
        <f ca="1">32246.0866772581*(((RANDBETWEEN(3800,4995))))</f>
        <v>160907972.51951787</v>
      </c>
      <c r="B5999">
        <v>251835556.26465863</v>
      </c>
    </row>
    <row r="6000" spans="1:2" x14ac:dyDescent="0.25">
      <c r="A6000">
        <f ca="1">31763.9082580837*(((RANDBETWEEN(3800,4995))))</f>
        <v>155770206.09764227</v>
      </c>
      <c r="B6000">
        <v>223262867.28142425</v>
      </c>
    </row>
    <row r="6001" spans="1:2" x14ac:dyDescent="0.25">
      <c r="A6001">
        <f ca="1">36467.9528165842*(((RANDBETWEEN(3800,4995))))</f>
        <v>158635594.75214106</v>
      </c>
      <c r="B6001">
        <v>217383348.76420429</v>
      </c>
    </row>
    <row r="6002" spans="1:2" x14ac:dyDescent="0.25">
      <c r="A6002">
        <f ca="1">38170.8519817939*(((RANDBETWEEN(3800,4995))))</f>
        <v>155775246.93770078</v>
      </c>
      <c r="B6002">
        <v>238956265.03821391</v>
      </c>
    </row>
    <row r="6003" spans="1:2" x14ac:dyDescent="0.25">
      <c r="A6003">
        <f ca="1">31363.6547467967*(((RANDBETWEEN(3800,4995))))</f>
        <v>138752808.59982839</v>
      </c>
      <c r="B6003">
        <v>230591338.18360856</v>
      </c>
    </row>
    <row r="6004" spans="1:2" x14ac:dyDescent="0.25">
      <c r="A6004">
        <f ca="1">39509.2274067517*(((RANDBETWEEN(3800,4995))))</f>
        <v>169810659.39421871</v>
      </c>
      <c r="B6004">
        <v>218722040.18337381</v>
      </c>
    </row>
    <row r="6005" spans="1:2" x14ac:dyDescent="0.25">
      <c r="A6005">
        <f ca="1">35417.7686771499*(((RANDBETWEEN(3800,4995))))</f>
        <v>170253214.03105938</v>
      </c>
      <c r="B6005">
        <v>215754951.38625425</v>
      </c>
    </row>
    <row r="6006" spans="1:2" x14ac:dyDescent="0.25">
      <c r="A6006">
        <f ca="1">38436.024206761*(((RANDBETWEEN(3800,4995))))</f>
        <v>163852771.19342235</v>
      </c>
      <c r="B6006">
        <v>206746214.27532032</v>
      </c>
    </row>
    <row r="6007" spans="1:2" x14ac:dyDescent="0.25">
      <c r="A6007">
        <f ca="1">32215.6119356061*(((RANDBETWEEN(3800,4995))))</f>
        <v>134629042.27889773</v>
      </c>
      <c r="B6007">
        <v>221564568.6385904</v>
      </c>
    </row>
    <row r="6008" spans="1:2" x14ac:dyDescent="0.25">
      <c r="A6008">
        <f ca="1">31151.8234451833*(((RANDBETWEEN(3800,4995))))</f>
        <v>130370381.11809219</v>
      </c>
      <c r="B6008">
        <v>244490223.19875163</v>
      </c>
    </row>
    <row r="6009" spans="1:2" x14ac:dyDescent="0.25">
      <c r="A6009">
        <f ca="1">32691.5415269147*(((RANDBETWEEN(3800,4995))))</f>
        <v>141717832.51917514</v>
      </c>
      <c r="B6009">
        <v>211882869.61698511</v>
      </c>
    </row>
    <row r="6010" spans="1:2" x14ac:dyDescent="0.25">
      <c r="A6010">
        <f ca="1">27949.4768159333*(((RANDBETWEEN(3800,4995))))</f>
        <v>110260686.03885689</v>
      </c>
      <c r="B6010">
        <v>235662465.39631075</v>
      </c>
    </row>
    <row r="6011" spans="1:2" x14ac:dyDescent="0.25">
      <c r="A6011">
        <f ca="1">29732.4810911026*(((RANDBETWEEN(3800,4995))))</f>
        <v>129663350.03829846</v>
      </c>
      <c r="B6011">
        <v>254254059.19785979</v>
      </c>
    </row>
    <row r="6012" spans="1:2" x14ac:dyDescent="0.25">
      <c r="A6012">
        <f ca="1">35217.8506995985*(((RANDBETWEEN(3800,4995))))</f>
        <v>140061392.23230338</v>
      </c>
      <c r="B6012">
        <v>209071279.50466037</v>
      </c>
    </row>
    <row r="6013" spans="1:2" x14ac:dyDescent="0.25">
      <c r="A6013">
        <f ca="1">32899.0941807158*(((RANDBETWEEN(3800,4995))))</f>
        <v>152224108.77417189</v>
      </c>
      <c r="B6013">
        <v>225875195.43034902</v>
      </c>
    </row>
    <row r="6014" spans="1:2" x14ac:dyDescent="0.25">
      <c r="A6014">
        <f ca="1">33814.0609452189*(((RANDBETWEEN(3800,4995))))</f>
        <v>152839555.47238955</v>
      </c>
      <c r="B6014">
        <v>207514187.40456703</v>
      </c>
    </row>
    <row r="6015" spans="1:2" x14ac:dyDescent="0.25">
      <c r="A6015">
        <f ca="1">29226.0756176406*(((RANDBETWEEN(3800,4995))))</f>
        <v>117868762.96594447</v>
      </c>
      <c r="B6015">
        <v>238685630.23941672</v>
      </c>
    </row>
    <row r="6016" spans="1:2" x14ac:dyDescent="0.25">
      <c r="A6016">
        <f ca="1">33101.7805086103*(((RANDBETWEEN(3800,4995))))</f>
        <v>143595523.84635162</v>
      </c>
      <c r="B6016">
        <v>258384708.26773983</v>
      </c>
    </row>
    <row r="6017" spans="1:2" x14ac:dyDescent="0.25">
      <c r="A6017">
        <f ca="1">38087.7265945257*(((RANDBETWEEN(3800,4995))))</f>
        <v>181564192.67610395</v>
      </c>
      <c r="B6017">
        <v>254626468.59605354</v>
      </c>
    </row>
    <row r="6018" spans="1:2" x14ac:dyDescent="0.25">
      <c r="A6018">
        <f ca="1">31033.2000718753*(((RANDBETWEEN(3800,4995))))</f>
        <v>151348916.75053596</v>
      </c>
      <c r="B6018">
        <v>222647179.04190719</v>
      </c>
    </row>
    <row r="6019" spans="1:2" x14ac:dyDescent="0.25">
      <c r="A6019">
        <f ca="1">29629.7784141205*(((RANDBETWEEN(3800,4995))))</f>
        <v>139200698.98953813</v>
      </c>
      <c r="B6019">
        <v>241098190.99480951</v>
      </c>
    </row>
    <row r="6020" spans="1:2" x14ac:dyDescent="0.25">
      <c r="A6020">
        <f ca="1">36816.4537878664*(((RANDBETWEEN(3800,4995))))</f>
        <v>149916599.82419187</v>
      </c>
      <c r="B6020">
        <v>256018916.06976563</v>
      </c>
    </row>
    <row r="6021" spans="1:2" x14ac:dyDescent="0.25">
      <c r="A6021">
        <f ca="1">29629.891088124*(((RANDBETWEEN(3800,4995))))</f>
        <v>136890096.82713297</v>
      </c>
      <c r="B6021">
        <v>210161201.8098394</v>
      </c>
    </row>
    <row r="6022" spans="1:2" x14ac:dyDescent="0.25">
      <c r="A6022">
        <f ca="1">31748.036196227*(((RANDBETWEEN(3800,4995))))</f>
        <v>122483923.64504376</v>
      </c>
      <c r="B6022">
        <v>223025539.68512556</v>
      </c>
    </row>
    <row r="6023" spans="1:2" x14ac:dyDescent="0.25">
      <c r="A6023">
        <f ca="1">33319.5786160777*(((RANDBETWEEN(3800,4995))))</f>
        <v>153703216.15596679</v>
      </c>
      <c r="B6023">
        <v>225574321.47711149</v>
      </c>
    </row>
    <row r="6024" spans="1:2" x14ac:dyDescent="0.25">
      <c r="A6024">
        <f ca="1">31515.0061942936*(((RANDBETWEEN(3800,4995))))</f>
        <v>128581225.272718</v>
      </c>
      <c r="B6024">
        <v>258261783.50625989</v>
      </c>
    </row>
    <row r="6025" spans="1:2" x14ac:dyDescent="0.25">
      <c r="A6025">
        <f ca="1">31408.2429051271*(((RANDBETWEEN(3800,4995))))</f>
        <v>126292544.72151609</v>
      </c>
      <c r="B6025">
        <v>243474420.70320743</v>
      </c>
    </row>
    <row r="6026" spans="1:2" x14ac:dyDescent="0.25">
      <c r="A6026">
        <f ca="1">31143.2654968137*(((RANDBETWEEN(3800,4995))))</f>
        <v>143881886.59527919</v>
      </c>
      <c r="B6026">
        <v>238498296.9461202</v>
      </c>
    </row>
    <row r="6027" spans="1:2" x14ac:dyDescent="0.25">
      <c r="A6027">
        <f ca="1">32319.9528839302*(((RANDBETWEEN(3800,4995))))</f>
        <v>139008117.35378367</v>
      </c>
      <c r="B6027">
        <v>222988499.01833937</v>
      </c>
    </row>
    <row r="6028" spans="1:2" x14ac:dyDescent="0.25">
      <c r="A6028">
        <f ca="1">28457.5588024734*(((RANDBETWEEN(3800,4995))))</f>
        <v>127518320.9938834</v>
      </c>
      <c r="B6028">
        <v>216770312.4585422</v>
      </c>
    </row>
    <row r="6029" spans="1:2" x14ac:dyDescent="0.25">
      <c r="A6029">
        <f ca="1">37124.8586483863*(((RANDBETWEEN(3800,4995))))</f>
        <v>170477350.91338992</v>
      </c>
      <c r="B6029">
        <v>225723897.97508666</v>
      </c>
    </row>
    <row r="6030" spans="1:2" x14ac:dyDescent="0.25">
      <c r="A6030">
        <f ca="1">32602.3304192966*(((RANDBETWEEN(3800,4995))))</f>
        <v>148210194.08612236</v>
      </c>
      <c r="B6030">
        <v>217075322.4343822</v>
      </c>
    </row>
    <row r="6031" spans="1:2" x14ac:dyDescent="0.25">
      <c r="A6031">
        <f ca="1">32473.9155554121*(((RANDBETWEEN(3800,4995))))</f>
        <v>138761041.16827598</v>
      </c>
      <c r="B6031">
        <v>216945006.45680609</v>
      </c>
    </row>
    <row r="6032" spans="1:2" x14ac:dyDescent="0.25">
      <c r="A6032">
        <f ca="1">31341.4329996753*(((RANDBETWEEN(3800,4995))))</f>
        <v>134799503.33160338</v>
      </c>
      <c r="B6032">
        <v>223289930.54948691</v>
      </c>
    </row>
    <row r="6033" spans="1:2" x14ac:dyDescent="0.25">
      <c r="A6033">
        <f ca="1">29989.3261955039*(((RANDBETWEEN(3800,4995))))</f>
        <v>145568189.3529759</v>
      </c>
      <c r="B6033">
        <v>223540741.71073863</v>
      </c>
    </row>
    <row r="6034" spans="1:2" x14ac:dyDescent="0.25">
      <c r="A6034">
        <f ca="1">39096.6795967536*(((RANDBETWEEN(3800,4995))))</f>
        <v>170774296.47861969</v>
      </c>
      <c r="B6034">
        <v>210967031.62520784</v>
      </c>
    </row>
    <row r="6035" spans="1:2" x14ac:dyDescent="0.25">
      <c r="A6035">
        <f ca="1">30271.013692615*(((RANDBETWEEN(3800,4995))))</f>
        <v>132042161.72718646</v>
      </c>
      <c r="B6035">
        <v>263140185.72065827</v>
      </c>
    </row>
    <row r="6036" spans="1:2" x14ac:dyDescent="0.25">
      <c r="A6036">
        <f ca="1">32275.7031487793*(((RANDBETWEEN(3800,4995))))</f>
        <v>150340225.26701397</v>
      </c>
      <c r="B6036">
        <v>227118614.79981777</v>
      </c>
    </row>
    <row r="6037" spans="1:2" x14ac:dyDescent="0.25">
      <c r="A6037">
        <f ca="1">38478.6838198988*(((RANDBETWEEN(3800,4995))))</f>
        <v>157685646.29394546</v>
      </c>
      <c r="B6037">
        <v>263370515.0826546</v>
      </c>
    </row>
    <row r="6038" spans="1:2" x14ac:dyDescent="0.25">
      <c r="A6038">
        <f ca="1">38070.94979481*(((RANDBETWEEN(3800,4995))))</f>
        <v>176534994.1985341</v>
      </c>
      <c r="B6038">
        <v>226500757.98468432</v>
      </c>
    </row>
    <row r="6039" spans="1:2" x14ac:dyDescent="0.25">
      <c r="A6039">
        <f ca="1">35842.1978918583*(((RANDBETWEEN(3800,4995))))</f>
        <v>141720050.46440768</v>
      </c>
      <c r="B6039">
        <v>243545486.23361108</v>
      </c>
    </row>
    <row r="6040" spans="1:2" x14ac:dyDescent="0.25">
      <c r="A6040">
        <f ca="1">36839.9562981235*(((RANDBETWEEN(3800,4995))))</f>
        <v>179005347.65258193</v>
      </c>
      <c r="B6040">
        <v>237711464.11628738</v>
      </c>
    </row>
    <row r="6041" spans="1:2" x14ac:dyDescent="0.25">
      <c r="A6041">
        <f ca="1">31499.6230519812*(((RANDBETWEEN(3800,4995))))</f>
        <v>129778446.9741627</v>
      </c>
      <c r="B6041">
        <v>242735087.65315235</v>
      </c>
    </row>
    <row r="6042" spans="1:2" x14ac:dyDescent="0.25">
      <c r="A6042">
        <f ca="1">29728.5063278232*(((RANDBETWEEN(3800,4995))))</f>
        <v>132945880.29802524</v>
      </c>
      <c r="B6042">
        <v>242909071.87337202</v>
      </c>
    </row>
    <row r="6043" spans="1:2" x14ac:dyDescent="0.25">
      <c r="A6043">
        <f ca="1">33911.8540386808*(((RANDBETWEEN(3800,4995))))</f>
        <v>149347805.18635029</v>
      </c>
      <c r="B6043">
        <v>232773375.6963315</v>
      </c>
    </row>
    <row r="6044" spans="1:2" x14ac:dyDescent="0.25">
      <c r="A6044">
        <f ca="1">32074.3034462231*(((RANDBETWEEN(3800,4995))))</f>
        <v>127463281.89529066</v>
      </c>
      <c r="B6044">
        <v>220461258.52642825</v>
      </c>
    </row>
    <row r="6045" spans="1:2" x14ac:dyDescent="0.25">
      <c r="A6045">
        <f ca="1">32611.6014224396*(((RANDBETWEEN(3800,4995))))</f>
        <v>128750602.41579156</v>
      </c>
      <c r="B6045">
        <v>264019518.41115725</v>
      </c>
    </row>
    <row r="6046" spans="1:2" x14ac:dyDescent="0.25">
      <c r="A6046">
        <f ca="1">31300.7081129885*(((RANDBETWEEN(3800,4995))))</f>
        <v>134874751.25886753</v>
      </c>
      <c r="B6046">
        <v>232339952.39760271</v>
      </c>
    </row>
    <row r="6047" spans="1:2" x14ac:dyDescent="0.25">
      <c r="A6047">
        <f ca="1">36114.1467606879*(((RANDBETWEEN(3800,4995))))</f>
        <v>164716623.3754977</v>
      </c>
      <c r="B6047">
        <v>209021275.30464411</v>
      </c>
    </row>
    <row r="6048" spans="1:2" x14ac:dyDescent="0.25">
      <c r="A6048">
        <f ca="1">32077.0422751834*(((RANDBETWEEN(3800,4995))))</f>
        <v>143512687.13917074</v>
      </c>
      <c r="B6048">
        <v>227593064.87155497</v>
      </c>
    </row>
    <row r="6049" spans="1:2" x14ac:dyDescent="0.25">
      <c r="A6049">
        <f ca="1">36176.1646607587*(((RANDBETWEEN(3800,4995))))</f>
        <v>159573062.31860662</v>
      </c>
      <c r="B6049">
        <v>227115761.70413217</v>
      </c>
    </row>
    <row r="6050" spans="1:2" x14ac:dyDescent="0.25">
      <c r="A6050">
        <f ca="1">39004.6201442503*(((RANDBETWEEN(3800,4995))))</f>
        <v>150323806.03594062</v>
      </c>
      <c r="B6050">
        <v>248512448.9631083</v>
      </c>
    </row>
    <row r="6051" spans="1:2" x14ac:dyDescent="0.25">
      <c r="A6051">
        <f ca="1">39208.3911285437*(((RANDBETWEEN(3800,4995))))</f>
        <v>176006467.77603289</v>
      </c>
      <c r="B6051">
        <v>257631088.46751988</v>
      </c>
    </row>
    <row r="6052" spans="1:2" x14ac:dyDescent="0.25">
      <c r="A6052">
        <f ca="1">39332.0815638454*(((RANDBETWEEN(3800,4995))))</f>
        <v>185568760.81822273</v>
      </c>
      <c r="B6052">
        <v>231783642.49527767</v>
      </c>
    </row>
    <row r="6053" spans="1:2" x14ac:dyDescent="0.25">
      <c r="A6053">
        <f ca="1">35397.9609611952*(((RANDBETWEEN(3800,4995))))</f>
        <v>155220058.81484103</v>
      </c>
      <c r="B6053">
        <v>256706641.50966349</v>
      </c>
    </row>
    <row r="6054" spans="1:2" x14ac:dyDescent="0.25">
      <c r="A6054">
        <f ca="1">32137.6050827326*(((RANDBETWEEN(3800,4995))))</f>
        <v>150628955.02276769</v>
      </c>
      <c r="B6054">
        <v>231224218.88960975</v>
      </c>
    </row>
    <row r="6055" spans="1:2" x14ac:dyDescent="0.25">
      <c r="A6055">
        <f ca="1">29608.5907312315*(((RANDBETWEEN(3800,4995))))</f>
        <v>142713407.324536</v>
      </c>
      <c r="B6055">
        <v>235728848.0827347</v>
      </c>
    </row>
    <row r="6056" spans="1:2" x14ac:dyDescent="0.25">
      <c r="A6056">
        <f ca="1">39110.6106084837*(((RANDBETWEEN(3800,4995))))</f>
        <v>179791476.96719953</v>
      </c>
      <c r="B6056">
        <v>227922436.86660904</v>
      </c>
    </row>
    <row r="6057" spans="1:2" x14ac:dyDescent="0.25">
      <c r="A6057">
        <f ca="1">32780.2468955999*(((RANDBETWEEN(3800,4995))))</f>
        <v>139053807.33113483</v>
      </c>
      <c r="B6057">
        <v>245514710.63152152</v>
      </c>
    </row>
    <row r="6058" spans="1:2" x14ac:dyDescent="0.25">
      <c r="A6058">
        <f ca="1">37158.2940995251*(((RANDBETWEEN(3800,4995))))</f>
        <v>145065980.16454583</v>
      </c>
      <c r="B6058">
        <v>217224244.18088099</v>
      </c>
    </row>
    <row r="6059" spans="1:2" x14ac:dyDescent="0.25">
      <c r="A6059">
        <f ca="1">41220.7094574855*(((RANDBETWEEN(3800,4995))))</f>
        <v>168262936.00545573</v>
      </c>
      <c r="B6059">
        <v>218696247.97712845</v>
      </c>
    </row>
    <row r="6060" spans="1:2" x14ac:dyDescent="0.25">
      <c r="A6060">
        <f ca="1">36900.1404256023*(((RANDBETWEEN(3800,4995))))</f>
        <v>152139278.97475833</v>
      </c>
      <c r="B6060">
        <v>223544537.95775652</v>
      </c>
    </row>
    <row r="6061" spans="1:2" x14ac:dyDescent="0.25">
      <c r="A6061">
        <f ca="1">33183.3578521924*(((RANDBETWEEN(3800,4995))))</f>
        <v>157255932.86153999</v>
      </c>
      <c r="B6061">
        <v>235149142.41062307</v>
      </c>
    </row>
    <row r="6062" spans="1:2" x14ac:dyDescent="0.25">
      <c r="A6062">
        <f ca="1">33707.9825238219*(((RANDBETWEEN(3800,4995))))</f>
        <v>156270206.98043817</v>
      </c>
      <c r="B6062">
        <v>253878635.50536051</v>
      </c>
    </row>
    <row r="6063" spans="1:2" x14ac:dyDescent="0.25">
      <c r="A6063">
        <f ca="1">31815.7225610508*(((RANDBETWEEN(3800,4995))))</f>
        <v>149279370.25645053</v>
      </c>
      <c r="B6063">
        <v>265132328.5453673</v>
      </c>
    </row>
    <row r="6064" spans="1:2" x14ac:dyDescent="0.25">
      <c r="A6064">
        <f ca="1">29567.2740623448*(((RANDBETWEEN(3800,4995))))</f>
        <v>115992416.14657862</v>
      </c>
      <c r="B6064">
        <v>234307824.37519488</v>
      </c>
    </row>
    <row r="6065" spans="1:2" x14ac:dyDescent="0.25">
      <c r="A6065">
        <f ca="1">38350.7734993409*(((RANDBETWEEN(3800,4995))))</f>
        <v>156317752.78331333</v>
      </c>
      <c r="B6065">
        <v>262624127.0607329</v>
      </c>
    </row>
    <row r="6066" spans="1:2" x14ac:dyDescent="0.25">
      <c r="A6066">
        <f ca="1">35401.8897032053*(((RANDBETWEEN(3800,4995))))</f>
        <v>136545088.58526286</v>
      </c>
      <c r="B6066">
        <v>220812642.3466</v>
      </c>
    </row>
    <row r="6067" spans="1:2" x14ac:dyDescent="0.25">
      <c r="A6067">
        <f ca="1">31424.6491805099*(((RANDBETWEEN(3800,4995))))</f>
        <v>156840424.0599249</v>
      </c>
      <c r="B6067">
        <v>228845261.85591522</v>
      </c>
    </row>
    <row r="6068" spans="1:2" x14ac:dyDescent="0.25">
      <c r="A6068">
        <f ca="1">29825.9324428966*(((RANDBETWEEN(3800,4995))))</f>
        <v>133411395.81707667</v>
      </c>
      <c r="B6068">
        <v>252162343.44068491</v>
      </c>
    </row>
    <row r="6069" spans="1:2" x14ac:dyDescent="0.25">
      <c r="A6069">
        <f ca="1">30005.4473770395*(((RANDBETWEEN(3800,4995))))</f>
        <v>141985776.98815092</v>
      </c>
      <c r="B6069">
        <v>258788181.57443857</v>
      </c>
    </row>
    <row r="6070" spans="1:2" x14ac:dyDescent="0.25">
      <c r="A6070">
        <f ca="1">30839.3308644834*(((RANDBETWEEN(3800,4995))))</f>
        <v>120550944.34926596</v>
      </c>
      <c r="B6070">
        <v>254433348.56592807</v>
      </c>
    </row>
    <row r="6071" spans="1:2" x14ac:dyDescent="0.25">
      <c r="A6071">
        <f ca="1">37191.3523482451*(((RANDBETWEEN(3800,4995))))</f>
        <v>176547349.5971193</v>
      </c>
      <c r="B6071">
        <v>241739426.51058424</v>
      </c>
    </row>
    <row r="6072" spans="1:2" x14ac:dyDescent="0.25">
      <c r="A6072">
        <f ca="1">32457.4322914346*(((RANDBETWEEN(3800,4995))))</f>
        <v>134633429.14487085</v>
      </c>
      <c r="B6072">
        <v>230082145.71181047</v>
      </c>
    </row>
    <row r="6073" spans="1:2" x14ac:dyDescent="0.25">
      <c r="A6073">
        <f ca="1">39465.7197093257*(((RANDBETWEEN(3800,4995))))</f>
        <v>154784552.69997558</v>
      </c>
      <c r="B6073">
        <v>263560282.48895973</v>
      </c>
    </row>
    <row r="6074" spans="1:2" x14ac:dyDescent="0.25">
      <c r="A6074">
        <f ca="1">39281.9926348901*(((RANDBETWEEN(3800,4995))))</f>
        <v>167498416.59517142</v>
      </c>
      <c r="B6074">
        <v>241728942.47334448</v>
      </c>
    </row>
    <row r="6075" spans="1:2" x14ac:dyDescent="0.25">
      <c r="A6075">
        <f ca="1">32431.9939477846*(((RANDBETWEEN(3800,4995))))</f>
        <v>125479384.58397868</v>
      </c>
      <c r="B6075">
        <v>232869458.67226109</v>
      </c>
    </row>
    <row r="6076" spans="1:2" x14ac:dyDescent="0.25">
      <c r="A6076">
        <f ca="1">31865.9890970902*(((RANDBETWEEN(3800,4995))))</f>
        <v>149865746.72361514</v>
      </c>
      <c r="B6076">
        <v>238097255.79906014</v>
      </c>
    </row>
    <row r="6077" spans="1:2" x14ac:dyDescent="0.25">
      <c r="A6077">
        <f ca="1">40127.3453516792*(((RANDBETWEEN(3800,4995))))</f>
        <v>197266029.74885482</v>
      </c>
      <c r="B6077">
        <v>231426492.1112273</v>
      </c>
    </row>
    <row r="6078" spans="1:2" x14ac:dyDescent="0.25">
      <c r="A6078">
        <f ca="1">31229.2585093376*(((RANDBETWEEN(3800,4995))))</f>
        <v>122481151.87362193</v>
      </c>
      <c r="B6078">
        <v>262160760.12446281</v>
      </c>
    </row>
    <row r="6079" spans="1:2" x14ac:dyDescent="0.25">
      <c r="A6079">
        <f ca="1">30315.3028852623*(((RANDBETWEEN(3800,4995))))</f>
        <v>125687245.76229751</v>
      </c>
      <c r="B6079">
        <v>227068419.53622863</v>
      </c>
    </row>
    <row r="6080" spans="1:2" x14ac:dyDescent="0.25">
      <c r="A6080">
        <f ca="1">35745.7474546469*(((RANDBETWEEN(3800,4995))))</f>
        <v>142160837.62713069</v>
      </c>
      <c r="B6080">
        <v>256902848.46195474</v>
      </c>
    </row>
    <row r="6081" spans="1:2" x14ac:dyDescent="0.25">
      <c r="A6081">
        <f ca="1">33061.4859107419*(((RANDBETWEEN(3800,4995))))</f>
        <v>137172105.04366806</v>
      </c>
      <c r="B6081">
        <v>254650579.72953516</v>
      </c>
    </row>
    <row r="6082" spans="1:2" x14ac:dyDescent="0.25">
      <c r="A6082">
        <f ca="1">33607.5868607415*(((RANDBETWEEN(3800,4995))))</f>
        <v>142630598.63698691</v>
      </c>
      <c r="B6082">
        <v>205146160.1964111</v>
      </c>
    </row>
    <row r="6083" spans="1:2" x14ac:dyDescent="0.25">
      <c r="A6083">
        <f ca="1">32398.1002209426*(((RANDBETWEEN(3800,4995))))</f>
        <v>155186900.05831486</v>
      </c>
      <c r="B6083">
        <v>235551240.39186919</v>
      </c>
    </row>
    <row r="6084" spans="1:2" x14ac:dyDescent="0.25">
      <c r="A6084">
        <f ca="1">32843.9048187305*(((RANDBETWEEN(3800,4995))))</f>
        <v>139488063.76514837</v>
      </c>
      <c r="B6084">
        <v>236363184.47043857</v>
      </c>
    </row>
    <row r="6085" spans="1:2" x14ac:dyDescent="0.25">
      <c r="A6085">
        <f ca="1">31143.7208340334*(((RANDBETWEEN(3800,4995))))</f>
        <v>150797896.27838987</v>
      </c>
      <c r="B6085">
        <v>228644119.48175514</v>
      </c>
    </row>
    <row r="6086" spans="1:2" x14ac:dyDescent="0.25">
      <c r="A6086">
        <f ca="1">32721.233285564*(((RANDBETWEEN(3800,4995))))</f>
        <v>135924003.06823277</v>
      </c>
      <c r="B6086">
        <v>250038186.00868082</v>
      </c>
    </row>
    <row r="6087" spans="1:2" x14ac:dyDescent="0.25">
      <c r="A6087">
        <f ca="1">31711.3593330119*(((RANDBETWEEN(3800,4995))))</f>
        <v>157034651.41707489</v>
      </c>
      <c r="B6087">
        <v>243220086.42301869</v>
      </c>
    </row>
    <row r="6088" spans="1:2" x14ac:dyDescent="0.25">
      <c r="A6088">
        <f ca="1">31482.6316924118*(((RANDBETWEEN(3800,4995))))</f>
        <v>135721625.22598726</v>
      </c>
      <c r="B6088">
        <v>247372661.89392793</v>
      </c>
    </row>
    <row r="6089" spans="1:2" x14ac:dyDescent="0.25">
      <c r="A6089">
        <f ca="1">31172.747992443*(((RANDBETWEEN(3800,4995))))</f>
        <v>144610377.93694329</v>
      </c>
      <c r="B6089">
        <v>213241719.3597495</v>
      </c>
    </row>
    <row r="6090" spans="1:2" x14ac:dyDescent="0.25">
      <c r="A6090">
        <f ca="1">30830.4601744767*(((RANDBETWEEN(3800,4995))))</f>
        <v>136887243.17467651</v>
      </c>
      <c r="B6090">
        <v>245430995.43532413</v>
      </c>
    </row>
    <row r="6091" spans="1:2" x14ac:dyDescent="0.25">
      <c r="A6091">
        <f ca="1">32842.0616911336*(((RANDBETWEEN(3800,4995))))</f>
        <v>142534547.73951992</v>
      </c>
      <c r="B6091">
        <v>242485789.58333725</v>
      </c>
    </row>
    <row r="6092" spans="1:2" x14ac:dyDescent="0.25">
      <c r="A6092">
        <f ca="1">33415.9089165324*(((RANDBETWEEN(3800,4995))))</f>
        <v>143287417.43409094</v>
      </c>
      <c r="B6092">
        <v>267795000.57478803</v>
      </c>
    </row>
    <row r="6093" spans="1:2" x14ac:dyDescent="0.25">
      <c r="A6093">
        <f ca="1">33137.006955066*(((RANDBETWEEN(3800,4995))))</f>
        <v>137352893.82874843</v>
      </c>
      <c r="B6093">
        <v>258258272.16257617</v>
      </c>
    </row>
    <row r="6094" spans="1:2" x14ac:dyDescent="0.25">
      <c r="A6094">
        <f ca="1">38495.0336849311*(((RANDBETWEEN(3800,4995))))</f>
        <v>177577590.38858712</v>
      </c>
      <c r="B6094">
        <v>206883621.5213739</v>
      </c>
    </row>
    <row r="6095" spans="1:2" x14ac:dyDescent="0.25">
      <c r="A6095">
        <f ca="1">31934.8971765991*(((RANDBETWEEN(3800,4995))))</f>
        <v>129080854.38781342</v>
      </c>
      <c r="B6095">
        <v>214836016.49345893</v>
      </c>
    </row>
    <row r="6096" spans="1:2" x14ac:dyDescent="0.25">
      <c r="A6096">
        <f ca="1">37928.4875455994*(((RANDBETWEEN(3800,4995))))</f>
        <v>186949515.11225969</v>
      </c>
      <c r="B6096">
        <v>213015109.17359978</v>
      </c>
    </row>
    <row r="6097" spans="1:2" x14ac:dyDescent="0.25">
      <c r="A6097">
        <f ca="1">27929.505030985*(((RANDBETWEEN(3800,4995))))</f>
        <v>116857049.04964142</v>
      </c>
      <c r="B6097">
        <v>265162239.58482522</v>
      </c>
    </row>
    <row r="6098" spans="1:2" x14ac:dyDescent="0.25">
      <c r="A6098">
        <f ca="1">28491.2511190068*(((RANDBETWEEN(3800,4995))))</f>
        <v>137156882.88689891</v>
      </c>
      <c r="B6098">
        <v>221403408.99037537</v>
      </c>
    </row>
    <row r="6099" spans="1:2" x14ac:dyDescent="0.25">
      <c r="A6099">
        <f ca="1">30765.3928961343*(((RANDBETWEEN(3800,4995))))</f>
        <v>141674634.28669861</v>
      </c>
      <c r="B6099">
        <v>267874345.50363374</v>
      </c>
    </row>
    <row r="6100" spans="1:2" x14ac:dyDescent="0.25">
      <c r="A6100">
        <f ca="1">33504.5062824834*(((RANDBETWEEN(3800,4995))))</f>
        <v>145074512.20315292</v>
      </c>
      <c r="B6100">
        <v>238114409.64778394</v>
      </c>
    </row>
    <row r="6101" spans="1:2" x14ac:dyDescent="0.25">
      <c r="A6101">
        <f ca="1">31844.2996609081*(((RANDBETWEEN(3800,4995))))</f>
        <v>139318811.01647273</v>
      </c>
      <c r="B6101">
        <v>210839429.65255538</v>
      </c>
    </row>
    <row r="6102" spans="1:2" x14ac:dyDescent="0.25">
      <c r="A6102">
        <f ca="1">30313.6259634692*(((RANDBETWEEN(3800,4995))))</f>
        <v>137654175.50011346</v>
      </c>
      <c r="B6102">
        <v>260504254.88546592</v>
      </c>
    </row>
    <row r="6103" spans="1:2" x14ac:dyDescent="0.25">
      <c r="A6103">
        <f ca="1">41610.8082442457*(((RANDBETWEEN(3800,4995))))</f>
        <v>184460712.94674131</v>
      </c>
      <c r="B6103">
        <v>229628453.61695558</v>
      </c>
    </row>
    <row r="6104" spans="1:2" x14ac:dyDescent="0.25">
      <c r="A6104">
        <f ca="1">31706.4396399463*(((RANDBETWEEN(3800,4995))))</f>
        <v>126476987.72374566</v>
      </c>
      <c r="B6104">
        <v>258694973.10654053</v>
      </c>
    </row>
    <row r="6105" spans="1:2" x14ac:dyDescent="0.25">
      <c r="A6105">
        <f ca="1">39831.7316787638*(((RANDBETWEEN(3800,4995))))</f>
        <v>177211374.23882014</v>
      </c>
      <c r="B6105">
        <v>217530725.88539463</v>
      </c>
    </row>
    <row r="6106" spans="1:2" x14ac:dyDescent="0.25">
      <c r="A6106">
        <f ca="1">37699.7969236249*(((RANDBETWEEN(3800,4995))))</f>
        <v>177679142.90104413</v>
      </c>
      <c r="B6106">
        <v>264646827.02258757</v>
      </c>
    </row>
    <row r="6107" spans="1:2" x14ac:dyDescent="0.25">
      <c r="A6107">
        <f ca="1">37486.2001442888*(((RANDBETWEEN(3800,4995))))</f>
        <v>156130023.60096276</v>
      </c>
      <c r="B6107">
        <v>215729250.65286183</v>
      </c>
    </row>
    <row r="6108" spans="1:2" x14ac:dyDescent="0.25">
      <c r="A6108">
        <f ca="1">35351.6384344636*(((RANDBETWEEN(3800,4995))))</f>
        <v>169228293.18577737</v>
      </c>
      <c r="B6108">
        <v>241497886.21583724</v>
      </c>
    </row>
    <row r="6109" spans="1:2" x14ac:dyDescent="0.25">
      <c r="A6109">
        <f ca="1">38336.7674903736*(((RANDBETWEEN(3800,4995))))</f>
        <v>160209351.34227115</v>
      </c>
      <c r="B6109">
        <v>250735028.58863235</v>
      </c>
    </row>
    <row r="6110" spans="1:2" x14ac:dyDescent="0.25">
      <c r="A6110">
        <f ca="1">38177.9594458377*(((RANDBETWEEN(3800,4995))))</f>
        <v>158553065.57856414</v>
      </c>
      <c r="B6110">
        <v>263137473.31966668</v>
      </c>
    </row>
    <row r="6111" spans="1:2" x14ac:dyDescent="0.25">
      <c r="A6111">
        <f ca="1">35105.1057044635*(((RANDBETWEEN(3800,4995))))</f>
        <v>134206819.10816391</v>
      </c>
      <c r="B6111">
        <v>228408734.01338577</v>
      </c>
    </row>
    <row r="6112" spans="1:2" x14ac:dyDescent="0.25">
      <c r="A6112">
        <f ca="1">38527.8470833954*(((RANDBETWEEN(3800,4995))))</f>
        <v>165284463.98776615</v>
      </c>
      <c r="B6112">
        <v>225330205.6011354</v>
      </c>
    </row>
    <row r="6113" spans="1:2" x14ac:dyDescent="0.25">
      <c r="A6113">
        <f ca="1">41847.0756110544*(((RANDBETWEEN(3800,4995))))</f>
        <v>190613429.40835273</v>
      </c>
      <c r="B6113">
        <v>238990511.40515733</v>
      </c>
    </row>
    <row r="6114" spans="1:2" x14ac:dyDescent="0.25">
      <c r="A6114">
        <f ca="1">40426.2944583023*(((RANDBETWEEN(3800,4995))))</f>
        <v>167566990.52966315</v>
      </c>
      <c r="B6114">
        <v>227582984.0651781</v>
      </c>
    </row>
    <row r="6115" spans="1:2" x14ac:dyDescent="0.25">
      <c r="A6115">
        <f ca="1">37021.4982090889*(((RANDBETWEEN(3800,4995))))</f>
        <v>148123014.33456466</v>
      </c>
      <c r="B6115">
        <v>263940752.42215377</v>
      </c>
    </row>
    <row r="6116" spans="1:2" x14ac:dyDescent="0.25">
      <c r="A6116">
        <f ca="1">30626.4785555989*(((RANDBETWEEN(3800,4995))))</f>
        <v>129182486.547516</v>
      </c>
      <c r="B6116">
        <v>207170896.93331879</v>
      </c>
    </row>
    <row r="6117" spans="1:2" x14ac:dyDescent="0.25">
      <c r="A6117">
        <f ca="1">34459.9893449758*(((RANDBETWEEN(3800,4995))))</f>
        <v>133497998.7224364</v>
      </c>
      <c r="B6117">
        <v>253399095.29072288</v>
      </c>
    </row>
    <row r="6118" spans="1:2" x14ac:dyDescent="0.25">
      <c r="A6118">
        <f ca="1">31286.6841349477*(((RANDBETWEEN(3800,4995))))</f>
        <v>147516715.6962786</v>
      </c>
      <c r="B6118">
        <v>232319803.01936179</v>
      </c>
    </row>
    <row r="6119" spans="1:2" x14ac:dyDescent="0.25">
      <c r="A6119">
        <f ca="1">37609.0078439819*(((RANDBETWEEN(3800,4995))))</f>
        <v>172098819.89406136</v>
      </c>
      <c r="B6119">
        <v>206051161.14209095</v>
      </c>
    </row>
    <row r="6120" spans="1:2" x14ac:dyDescent="0.25">
      <c r="A6120">
        <f ca="1">42565.6700696959*(((RANDBETWEEN(3800,4995))))</f>
        <v>211636511.58652788</v>
      </c>
      <c r="B6120">
        <v>218322168.78364754</v>
      </c>
    </row>
    <row r="6121" spans="1:2" x14ac:dyDescent="0.25">
      <c r="A6121">
        <f ca="1">33284.9770494228*(((RANDBETWEEN(3800,4995))))</f>
        <v>147885153.03058559</v>
      </c>
      <c r="B6121">
        <v>228158600.31376967</v>
      </c>
    </row>
    <row r="6122" spans="1:2" x14ac:dyDescent="0.25">
      <c r="A6122">
        <f ca="1">30390.0556819317*(((RANDBETWEEN(3800,4995))))</f>
        <v>120192670.22203974</v>
      </c>
      <c r="B6122">
        <v>218949503.43962127</v>
      </c>
    </row>
    <row r="6123" spans="1:2" x14ac:dyDescent="0.25">
      <c r="A6123">
        <f ca="1">31042.6751125312*(((RANDBETWEEN(3800,4995))))</f>
        <v>128361461.59031665</v>
      </c>
      <c r="B6123">
        <v>242415952.6045208</v>
      </c>
    </row>
    <row r="6124" spans="1:2" x14ac:dyDescent="0.25">
      <c r="A6124">
        <f ca="1">33517.5297210189*(((RANDBETWEEN(3800,4995))))</f>
        <v>129176559.5448069</v>
      </c>
      <c r="B6124">
        <v>248951808.75977385</v>
      </c>
    </row>
    <row r="6125" spans="1:2" x14ac:dyDescent="0.25">
      <c r="A6125">
        <f ca="1">35738.9205991447*(((RANDBETWEEN(3800,4995))))</f>
        <v>168223099.26017401</v>
      </c>
      <c r="B6125">
        <v>217667918.90596902</v>
      </c>
    </row>
    <row r="6126" spans="1:2" x14ac:dyDescent="0.25">
      <c r="A6126">
        <f ca="1">29411.8611145131*(((RANDBETWEEN(3800,4995))))</f>
        <v>140412224.9606854</v>
      </c>
      <c r="B6126">
        <v>232964660.564601</v>
      </c>
    </row>
    <row r="6127" spans="1:2" x14ac:dyDescent="0.25">
      <c r="A6127">
        <f ca="1">39938.7565401684*(((RANDBETWEEN(3800,4995))))</f>
        <v>154842559.10623285</v>
      </c>
      <c r="B6127">
        <v>229865922.90056863</v>
      </c>
    </row>
    <row r="6128" spans="1:2" x14ac:dyDescent="0.25">
      <c r="A6128">
        <f ca="1">32534.7574292394*(((RANDBETWEEN(3800,4995))))</f>
        <v>156459648.47721249</v>
      </c>
      <c r="B6128">
        <v>244516390.82757449</v>
      </c>
    </row>
    <row r="6129" spans="1:2" x14ac:dyDescent="0.25">
      <c r="A6129">
        <f ca="1">38920.2474143685*(((RANDBETWEEN(3800,4995))))</f>
        <v>154591222.72987163</v>
      </c>
      <c r="B6129">
        <v>236818449.46045125</v>
      </c>
    </row>
    <row r="6130" spans="1:2" x14ac:dyDescent="0.25">
      <c r="A6130">
        <f ca="1">39023.2174280058*(((RANDBETWEEN(3800,4995))))</f>
        <v>191486927.91922459</v>
      </c>
      <c r="B6130">
        <v>250882375.35634756</v>
      </c>
    </row>
    <row r="6131" spans="1:2" x14ac:dyDescent="0.25">
      <c r="A6131">
        <f ca="1">30977.9357032692*(((RANDBETWEEN(3800,4995))))</f>
        <v>123137294.420495</v>
      </c>
      <c r="B6131">
        <v>261377142.02745461</v>
      </c>
    </row>
    <row r="6132" spans="1:2" x14ac:dyDescent="0.25">
      <c r="A6132">
        <f ca="1">38015.8205437031*(((RANDBETWEEN(3800,4995))))</f>
        <v>173428173.32037368</v>
      </c>
      <c r="B6132">
        <v>222908603.81023976</v>
      </c>
    </row>
    <row r="6133" spans="1:2" x14ac:dyDescent="0.25">
      <c r="A6133">
        <f ca="1">35028.7522815101*(((RANDBETWEEN(3800,4995))))</f>
        <v>172621691.24328175</v>
      </c>
      <c r="B6133">
        <v>224231959.54670623</v>
      </c>
    </row>
    <row r="6134" spans="1:2" x14ac:dyDescent="0.25">
      <c r="A6134">
        <f ca="1">29880.6503077452*(((RANDBETWEEN(3800,4995))))</f>
        <v>131415100.05346325</v>
      </c>
      <c r="B6134">
        <v>221526474.72709477</v>
      </c>
    </row>
    <row r="6135" spans="1:2" x14ac:dyDescent="0.25">
      <c r="A6135">
        <f ca="1">33133.3573611615*(((RANDBETWEEN(3800,4995))))</f>
        <v>134256364.02742639</v>
      </c>
      <c r="B6135">
        <v>265863010.11030903</v>
      </c>
    </row>
    <row r="6136" spans="1:2" x14ac:dyDescent="0.25">
      <c r="A6136">
        <f ca="1">36131.8995723949*(((RANDBETWEEN(3800,4995))))</f>
        <v>161545722.98817769</v>
      </c>
      <c r="B6136">
        <v>243565696.10590553</v>
      </c>
    </row>
    <row r="6137" spans="1:2" x14ac:dyDescent="0.25">
      <c r="A6137">
        <f ca="1">33046.8588097957*(((RANDBETWEEN(3800,4995))))</f>
        <v>161268670.99180326</v>
      </c>
      <c r="B6137">
        <v>235623926.16302565</v>
      </c>
    </row>
    <row r="6138" spans="1:2" x14ac:dyDescent="0.25">
      <c r="A6138">
        <f ca="1">32523.0519411867*(((RANDBETWEEN(3800,4995))))</f>
        <v>129832023.34921715</v>
      </c>
      <c r="B6138">
        <v>238006213.43528914</v>
      </c>
    </row>
    <row r="6139" spans="1:2" x14ac:dyDescent="0.25">
      <c r="A6139">
        <f ca="1">35479.3602591647*(((RANDBETWEEN(3800,4995))))</f>
        <v>147168386.35501519</v>
      </c>
      <c r="B6139">
        <v>221176562.52113643</v>
      </c>
    </row>
    <row r="6140" spans="1:2" x14ac:dyDescent="0.25">
      <c r="A6140">
        <f ca="1">31915.9457299972*(((RANDBETWEEN(3800,4995))))</f>
        <v>151473078.43456653</v>
      </c>
      <c r="B6140">
        <v>236211945.73214716</v>
      </c>
    </row>
    <row r="6141" spans="1:2" x14ac:dyDescent="0.25">
      <c r="A6141">
        <f ca="1">35636.8494150377*(((RANDBETWEEN(3800,4995))))</f>
        <v>147750377.67474622</v>
      </c>
      <c r="B6141">
        <v>204591110.85048515</v>
      </c>
    </row>
    <row r="6142" spans="1:2" x14ac:dyDescent="0.25">
      <c r="A6142">
        <f ca="1">31939.3192612759*(((RANDBETWEEN(3800,4995))))</f>
        <v>121465231.15063235</v>
      </c>
      <c r="B6142">
        <v>242075812.20444793</v>
      </c>
    </row>
    <row r="6143" spans="1:2" x14ac:dyDescent="0.25">
      <c r="A6143">
        <f ca="1">35173.8105870234*(((RANDBETWEEN(3800,4995))))</f>
        <v>141046980.45396373</v>
      </c>
      <c r="B6143">
        <v>237767805.81900427</v>
      </c>
    </row>
    <row r="6144" spans="1:2" x14ac:dyDescent="0.25">
      <c r="A6144">
        <f ca="1">30989.1004872386*(((RANDBETWEEN(3800,4995))))</f>
        <v>135391380.02874541</v>
      </c>
      <c r="B6144">
        <v>212608015.49138784</v>
      </c>
    </row>
    <row r="6145" spans="1:2" x14ac:dyDescent="0.25">
      <c r="A6145">
        <f ca="1">41304.4598207016*(((RANDBETWEEN(3800,4995))))</f>
        <v>169678720.94344214</v>
      </c>
      <c r="B6145">
        <v>254571381.314412</v>
      </c>
    </row>
    <row r="6146" spans="1:2" x14ac:dyDescent="0.25">
      <c r="A6146">
        <f ca="1">32981.8131779617*(((RANDBETWEEN(3800,4995))))</f>
        <v>160126702.97900414</v>
      </c>
      <c r="B6146">
        <v>225646342.25471562</v>
      </c>
    </row>
    <row r="6147" spans="1:2" x14ac:dyDescent="0.25">
      <c r="A6147">
        <f ca="1">37036.4404004056*(((RANDBETWEEN(3800,4995))))</f>
        <v>159664094.56614852</v>
      </c>
      <c r="B6147">
        <v>255259911.98216173</v>
      </c>
    </row>
    <row r="6148" spans="1:2" x14ac:dyDescent="0.25">
      <c r="A6148">
        <f ca="1">32174.2268073278*(((RANDBETWEEN(3800,4995))))</f>
        <v>157460665.99506202</v>
      </c>
      <c r="B6148">
        <v>215383761.59978217</v>
      </c>
    </row>
    <row r="6149" spans="1:2" x14ac:dyDescent="0.25">
      <c r="A6149">
        <f ca="1">32427.4499104502*(((RANDBETWEEN(3800,4995))))</f>
        <v>136843838.62209991</v>
      </c>
      <c r="B6149">
        <v>257916409.17270157</v>
      </c>
    </row>
    <row r="6150" spans="1:2" x14ac:dyDescent="0.25">
      <c r="A6150">
        <f ca="1">32459.9951530063*(((RANDBETWEEN(3800,4995))))</f>
        <v>126042161.17912333</v>
      </c>
      <c r="B6150">
        <v>223357589.5840987</v>
      </c>
    </row>
    <row r="6151" spans="1:2" x14ac:dyDescent="0.25">
      <c r="A6151">
        <f ca="1">32726.2443994514*(((RANDBETWEEN(3800,4995))))</f>
        <v>155384208.40859523</v>
      </c>
      <c r="B6151">
        <v>245620498.34955192</v>
      </c>
    </row>
    <row r="6152" spans="1:2" x14ac:dyDescent="0.25">
      <c r="A6152">
        <f ca="1">39496.631987808*(((RANDBETWEEN(3800,4995))))</f>
        <v>150521664.50553644</v>
      </c>
      <c r="B6152">
        <v>215055380.04281044</v>
      </c>
    </row>
    <row r="6153" spans="1:2" x14ac:dyDescent="0.25">
      <c r="A6153">
        <f ca="1">29175.9942833257*(((RANDBETWEEN(3800,4995))))</f>
        <v>129016246.72086638</v>
      </c>
      <c r="B6153">
        <v>228395883.57631409</v>
      </c>
    </row>
    <row r="6154" spans="1:2" x14ac:dyDescent="0.25">
      <c r="A6154">
        <f ca="1">32060.9369650188*(((RANDBETWEEN(3800,4995))))</f>
        <v>140138355.47409728</v>
      </c>
      <c r="B6154">
        <v>265268660.7798419</v>
      </c>
    </row>
    <row r="6155" spans="1:2" x14ac:dyDescent="0.25">
      <c r="A6155">
        <f ca="1">40203.5839502592*(((RANDBETWEEN(3800,4995))))</f>
        <v>199409776.39328563</v>
      </c>
      <c r="B6155">
        <v>208717042.99976772</v>
      </c>
    </row>
    <row r="6156" spans="1:2" x14ac:dyDescent="0.25">
      <c r="A6156">
        <f ca="1">31758.4046449739*(((RANDBETWEEN(3800,4995))))</f>
        <v>129733082.97471851</v>
      </c>
      <c r="B6156">
        <v>240745931.74456671</v>
      </c>
    </row>
    <row r="6157" spans="1:2" x14ac:dyDescent="0.25">
      <c r="A6157">
        <f ca="1">31163.8886310843*(((RANDBETWEEN(3800,4995))))</f>
        <v>120541921.2250341</v>
      </c>
      <c r="B6157">
        <v>251393902.19378147</v>
      </c>
    </row>
    <row r="6158" spans="1:2" x14ac:dyDescent="0.25">
      <c r="A6158">
        <f ca="1">31860.4647728202*(((RANDBETWEEN(3800,4995))))</f>
        <v>145443021.68792433</v>
      </c>
      <c r="B6158">
        <v>208873996.20785415</v>
      </c>
    </row>
    <row r="6159" spans="1:2" x14ac:dyDescent="0.25">
      <c r="A6159">
        <f ca="1">36166.9886052603*(((RANDBETWEEN(3800,4995))))</f>
        <v>161738773.04272404</v>
      </c>
      <c r="B6159">
        <v>216850776.68558374</v>
      </c>
    </row>
    <row r="6160" spans="1:2" x14ac:dyDescent="0.25">
      <c r="A6160">
        <f ca="1">38053.6230033941*(((RANDBETWEEN(3800,4995))))</f>
        <v>148789665.94327086</v>
      </c>
      <c r="B6160">
        <v>235943893.8281351</v>
      </c>
    </row>
    <row r="6161" spans="1:2" x14ac:dyDescent="0.25">
      <c r="A6161">
        <f ca="1">35984.3687500803*(((RANDBETWEEN(3800,4995))))</f>
        <v>171789376.41288358</v>
      </c>
      <c r="B6161">
        <v>236293940.3398166</v>
      </c>
    </row>
    <row r="6162" spans="1:2" x14ac:dyDescent="0.25">
      <c r="A6162">
        <f ca="1">29179.2985349867*(((RANDBETWEEN(3800,4995))))</f>
        <v>117855186.78281137</v>
      </c>
      <c r="B6162">
        <v>235615539.54140085</v>
      </c>
    </row>
    <row r="6163" spans="1:2" x14ac:dyDescent="0.25">
      <c r="A6163">
        <f ca="1">30136.8913108214*(((RANDBETWEEN(3800,4995))))</f>
        <v>131487256.78911379</v>
      </c>
      <c r="B6163">
        <v>261445882.25182727</v>
      </c>
    </row>
    <row r="6164" spans="1:2" x14ac:dyDescent="0.25">
      <c r="A6164">
        <f ca="1">36914.0455166359*(((RANDBETWEEN(3800,4995))))</f>
        <v>170764374.55995759</v>
      </c>
      <c r="B6164">
        <v>233313248.17660052</v>
      </c>
    </row>
    <row r="6165" spans="1:2" x14ac:dyDescent="0.25">
      <c r="A6165">
        <f ca="1">29292.859518866*(((RANDBETWEEN(3800,4995))))</f>
        <v>111400744.75024725</v>
      </c>
      <c r="B6165">
        <v>251218537.98897123</v>
      </c>
    </row>
    <row r="6166" spans="1:2" x14ac:dyDescent="0.25">
      <c r="A6166">
        <f ca="1">32324.5548322351*(((RANDBETWEEN(3800,4995))))</f>
        <v>141322953.72653165</v>
      </c>
      <c r="B6166">
        <v>238058499.47243476</v>
      </c>
    </row>
    <row r="6167" spans="1:2" x14ac:dyDescent="0.25">
      <c r="A6167">
        <f ca="1">30942.9680495465*(((RANDBETWEEN(3800,4995))))</f>
        <v>130486496.26493755</v>
      </c>
      <c r="B6167">
        <v>208867429.98892444</v>
      </c>
    </row>
    <row r="6168" spans="1:2" x14ac:dyDescent="0.25">
      <c r="A6168">
        <f ca="1">31997.9239717709*(((RANDBETWEEN(3800,4995))))</f>
        <v>149494300.79611355</v>
      </c>
      <c r="B6168">
        <v>207241164.11854157</v>
      </c>
    </row>
    <row r="6169" spans="1:2" x14ac:dyDescent="0.25">
      <c r="A6169">
        <f ca="1">39240.678644481*(((RANDBETWEEN(3800,4995))))</f>
        <v>177132423.40118739</v>
      </c>
      <c r="B6169">
        <v>255909511.7855331</v>
      </c>
    </row>
    <row r="6170" spans="1:2" x14ac:dyDescent="0.25">
      <c r="A6170">
        <f ca="1">39368.6577544254*(((RANDBETWEEN(3800,4995))))</f>
        <v>151529963.69678319</v>
      </c>
      <c r="B6170">
        <v>226403806.18684885</v>
      </c>
    </row>
    <row r="6171" spans="1:2" x14ac:dyDescent="0.25">
      <c r="A6171">
        <f ca="1">39194.6757508059*(((RANDBETWEEN(3800,4995))))</f>
        <v>186331488.51933169</v>
      </c>
      <c r="B6171">
        <v>215394694.80716172</v>
      </c>
    </row>
    <row r="6172" spans="1:2" x14ac:dyDescent="0.25">
      <c r="A6172">
        <f ca="1">32604.8681557481*(((RANDBETWEEN(3800,4995))))</f>
        <v>157188069.37886167</v>
      </c>
      <c r="B6172">
        <v>206813044.66089672</v>
      </c>
    </row>
    <row r="6173" spans="1:2" x14ac:dyDescent="0.25">
      <c r="A6173">
        <f ca="1">33165.3395541216*(((RANDBETWEEN(3800,4995))))</f>
        <v>139161764.76909432</v>
      </c>
      <c r="B6173">
        <v>256117927.01198429</v>
      </c>
    </row>
    <row r="6174" spans="1:2" x14ac:dyDescent="0.25">
      <c r="A6174">
        <f ca="1">34565.8004865806*(((RANDBETWEEN(3800,4995))))</f>
        <v>133527687.27966084</v>
      </c>
      <c r="B6174">
        <v>262639322.36339837</v>
      </c>
    </row>
    <row r="6175" spans="1:2" x14ac:dyDescent="0.25">
      <c r="A6175">
        <f ca="1">31744.8140001299*(((RANDBETWEEN(3800,4995))))</f>
        <v>138661347.55256745</v>
      </c>
      <c r="B6175">
        <v>261644781.68308458</v>
      </c>
    </row>
    <row r="6176" spans="1:2" x14ac:dyDescent="0.25">
      <c r="A6176">
        <f ca="1">38099.1059782744*(((RANDBETWEEN(3800,4995))))</f>
        <v>180056374.85332477</v>
      </c>
      <c r="B6176">
        <v>233162146.85701546</v>
      </c>
    </row>
    <row r="6177" spans="1:2" x14ac:dyDescent="0.25">
      <c r="A6177">
        <f ca="1">31345.3996597973*(((RANDBETWEEN(3800,4995))))</f>
        <v>150865408.56260449</v>
      </c>
      <c r="B6177">
        <v>218070901.32664376</v>
      </c>
    </row>
    <row r="6178" spans="1:2" x14ac:dyDescent="0.25">
      <c r="A6178">
        <f ca="1">34359.7428606912*(((RANDBETWEEN(3800,4995))))</f>
        <v>144963755.12925631</v>
      </c>
      <c r="B6178">
        <v>266836033.40520164</v>
      </c>
    </row>
    <row r="6179" spans="1:2" x14ac:dyDescent="0.25">
      <c r="A6179">
        <f ca="1">30573.5912563561*(((RANDBETWEEN(3800,4995))))</f>
        <v>142778671.1671831</v>
      </c>
      <c r="B6179">
        <v>204559393.54376984</v>
      </c>
    </row>
    <row r="6180" spans="1:2" x14ac:dyDescent="0.25">
      <c r="A6180">
        <f ca="1">35430.3848106197*(((RANDBETWEEN(3800,4995))))</f>
        <v>157523490.86801511</v>
      </c>
      <c r="B6180">
        <v>205440061.0753814</v>
      </c>
    </row>
    <row r="6181" spans="1:2" x14ac:dyDescent="0.25">
      <c r="A6181">
        <f ca="1">38266.7151474959*(((RANDBETWEEN(3800,4995))))</f>
        <v>158232867.13489583</v>
      </c>
      <c r="B6181">
        <v>249554806.93146908</v>
      </c>
    </row>
    <row r="6182" spans="1:2" x14ac:dyDescent="0.25">
      <c r="A6182">
        <f ca="1">36795.3344567224*(((RANDBETWEEN(3800,4995))))</f>
        <v>177243126.0780319</v>
      </c>
      <c r="B6182">
        <v>245453025.14412028</v>
      </c>
    </row>
    <row r="6183" spans="1:2" x14ac:dyDescent="0.25">
      <c r="A6183">
        <f ca="1">30877.5315475192*(((RANDBETWEEN(3800,4995))))</f>
        <v>134780425.20492145</v>
      </c>
      <c r="B6183">
        <v>228024689.32362208</v>
      </c>
    </row>
    <row r="6184" spans="1:2" x14ac:dyDescent="0.25">
      <c r="A6184">
        <f ca="1">37284.4819890725*(((RANDBETWEEN(3800,4995))))</f>
        <v>184744608.25585416</v>
      </c>
      <c r="B6184">
        <v>221523618.99182105</v>
      </c>
    </row>
    <row r="6185" spans="1:2" x14ac:dyDescent="0.25">
      <c r="A6185">
        <f ca="1">34498.7172019551*(((RANDBETWEEN(3800,4995))))</f>
        <v>161557492.65675583</v>
      </c>
      <c r="B6185">
        <v>216571264.26247153</v>
      </c>
    </row>
    <row r="6186" spans="1:2" x14ac:dyDescent="0.25">
      <c r="A6186">
        <f ca="1">30386.3454893661*(((RANDBETWEEN(3800,4995))))</f>
        <v>149622365.1896387</v>
      </c>
      <c r="B6186">
        <v>213462348.67474079</v>
      </c>
    </row>
    <row r="6187" spans="1:2" x14ac:dyDescent="0.25">
      <c r="A6187">
        <f ca="1">33309.1626958742*(((RANDBETWEEN(3800,4995))))</f>
        <v>159750744.2894128</v>
      </c>
      <c r="B6187">
        <v>247993557.2619026</v>
      </c>
    </row>
    <row r="6188" spans="1:2" x14ac:dyDescent="0.25">
      <c r="A6188">
        <f ca="1">32563.9061986293*(((RANDBETWEEN(3800,4995))))</f>
        <v>138136090.09458548</v>
      </c>
      <c r="B6188">
        <v>228062049.87346247</v>
      </c>
    </row>
    <row r="6189" spans="1:2" x14ac:dyDescent="0.25">
      <c r="A6189">
        <f ca="1">31495.308456687*(((RANDBETWEEN(3800,4995))))</f>
        <v>155901776.8606005</v>
      </c>
      <c r="B6189">
        <v>265868889.81413463</v>
      </c>
    </row>
    <row r="6190" spans="1:2" x14ac:dyDescent="0.25">
      <c r="A6190">
        <f ca="1">29625.9568100788*(((RANDBETWEEN(3800,4995))))</f>
        <v>118829712.7652259</v>
      </c>
      <c r="B6190">
        <v>225672825.88940617</v>
      </c>
    </row>
    <row r="6191" spans="1:2" x14ac:dyDescent="0.25">
      <c r="A6191">
        <f ca="1">38015.7884300912*(((RANDBETWEEN(3800,4995))))</f>
        <v>188254184.30581143</v>
      </c>
      <c r="B6191">
        <v>237255091.74044287</v>
      </c>
    </row>
    <row r="6192" spans="1:2" x14ac:dyDescent="0.25">
      <c r="A6192">
        <f ca="1">34592.7418669704*(((RANDBETWEEN(3800,4995))))</f>
        <v>138578523.91908339</v>
      </c>
      <c r="B6192">
        <v>227693129.40285793</v>
      </c>
    </row>
    <row r="6193" spans="1:2" x14ac:dyDescent="0.25">
      <c r="A6193">
        <f ca="1">41151.2871634627*(((RANDBETWEEN(3800,4995))))</f>
        <v>182670563.71861088</v>
      </c>
      <c r="B6193">
        <v>214552810.89379787</v>
      </c>
    </row>
    <row r="6194" spans="1:2" x14ac:dyDescent="0.25">
      <c r="A6194">
        <f ca="1">34040.5160638497*(((RANDBETWEEN(3800,4995))))</f>
        <v>165947515.81126735</v>
      </c>
      <c r="B6194">
        <v>233594921.94255257</v>
      </c>
    </row>
    <row r="6195" spans="1:2" x14ac:dyDescent="0.25">
      <c r="A6195">
        <f ca="1">29879.5495304633*(((RANDBETWEEN(3800,4995))))</f>
        <v>130842547.39389871</v>
      </c>
      <c r="B6195">
        <v>252988146.20611364</v>
      </c>
    </row>
    <row r="6196" spans="1:2" x14ac:dyDescent="0.25">
      <c r="A6196">
        <f ca="1">41347.2549799296*(((RANDBETWEEN(3800,4995))))</f>
        <v>172128622.48144698</v>
      </c>
      <c r="B6196">
        <v>256401562.37194782</v>
      </c>
    </row>
    <row r="6197" spans="1:2" x14ac:dyDescent="0.25">
      <c r="A6197">
        <f ca="1">37455.9881193883*(((RANDBETWEEN(3800,4995))))</f>
        <v>170200010.01450023</v>
      </c>
      <c r="B6197">
        <v>205907714.27885246</v>
      </c>
    </row>
    <row r="6198" spans="1:2" x14ac:dyDescent="0.25">
      <c r="A6198">
        <f ca="1">32213.5332039985*(((RANDBETWEEN(3800,4995))))</f>
        <v>134169365.7946537</v>
      </c>
      <c r="B6198">
        <v>250989118.84132114</v>
      </c>
    </row>
    <row r="6199" spans="1:2" x14ac:dyDescent="0.25">
      <c r="A6199">
        <f ca="1">32733.632355182*(((RANDBETWEEN(3800,4995))))</f>
        <v>148545223.62781614</v>
      </c>
      <c r="B6199">
        <v>224941688.5246543</v>
      </c>
    </row>
    <row r="6200" spans="1:2" x14ac:dyDescent="0.25">
      <c r="A6200">
        <f ca="1">40214.1053351388*(((RANDBETWEEN(3800,4995))))</f>
        <v>159006572.49513897</v>
      </c>
      <c r="B6200">
        <v>265912964.12243819</v>
      </c>
    </row>
    <row r="6201" spans="1:2" x14ac:dyDescent="0.25">
      <c r="A6201">
        <f ca="1">29080.0296562874*(((RANDBETWEEN(3800,4995))))</f>
        <v>143160985.99790305</v>
      </c>
      <c r="B6201">
        <v>228382126.3152597</v>
      </c>
    </row>
    <row r="6202" spans="1:2" x14ac:dyDescent="0.25">
      <c r="A6202">
        <f ca="1">31207.2607594437*(((RANDBETWEEN(3800,4995))))</f>
        <v>125702846.33903925</v>
      </c>
      <c r="B6202">
        <v>213247561.57867652</v>
      </c>
    </row>
    <row r="6203" spans="1:2" x14ac:dyDescent="0.25">
      <c r="A6203">
        <f ca="1">34735.2897308842*(((RANDBETWEEN(3800,4995))))</f>
        <v>149709098.74011081</v>
      </c>
      <c r="B6203">
        <v>240997403.31939673</v>
      </c>
    </row>
    <row r="6204" spans="1:2" x14ac:dyDescent="0.25">
      <c r="A6204">
        <f ca="1">32718.5759054735*(((RANDBETWEEN(3800,4995))))</f>
        <v>134800532.73055103</v>
      </c>
      <c r="B6204">
        <v>242139744.13576275</v>
      </c>
    </row>
    <row r="6205" spans="1:2" x14ac:dyDescent="0.25">
      <c r="A6205">
        <f ca="1">27464.4977524545*(((RANDBETWEEN(3800,4995))))</f>
        <v>128012024.02419026</v>
      </c>
      <c r="B6205">
        <v>205037969.48788923</v>
      </c>
    </row>
    <row r="6206" spans="1:2" x14ac:dyDescent="0.25">
      <c r="A6206">
        <f ca="1">30947.0924962413*(((RANDBETWEEN(3800,4995))))</f>
        <v>128863693.15434857</v>
      </c>
      <c r="B6206">
        <v>240913098.21149063</v>
      </c>
    </row>
    <row r="6207" spans="1:2" x14ac:dyDescent="0.25">
      <c r="A6207">
        <f ca="1">32246.9317943709*(((RANDBETWEEN(3800,4995))))</f>
        <v>142079981.48599827</v>
      </c>
      <c r="B6207">
        <v>220472777.03012222</v>
      </c>
    </row>
    <row r="6208" spans="1:2" x14ac:dyDescent="0.25">
      <c r="A6208">
        <f ca="1">35408.8248088201*(((RANDBETWEEN(3800,4995))))</f>
        <v>145530269.96425083</v>
      </c>
      <c r="B6208">
        <v>263210486.06646496</v>
      </c>
    </row>
    <row r="6209" spans="1:2" x14ac:dyDescent="0.25">
      <c r="A6209">
        <f ca="1">28659.7475269425*(((RANDBETWEEN(3800,4995))))</f>
        <v>140117505.65922165</v>
      </c>
      <c r="B6209">
        <v>219036339.05943426</v>
      </c>
    </row>
    <row r="6210" spans="1:2" x14ac:dyDescent="0.25">
      <c r="A6210">
        <f ca="1">31249.2313570168*(((RANDBETWEEN(3800,4995))))</f>
        <v>154714944.4485901</v>
      </c>
      <c r="B6210">
        <v>239385329.00214079</v>
      </c>
    </row>
    <row r="6211" spans="1:2" x14ac:dyDescent="0.25">
      <c r="A6211">
        <f ca="1">32011.5368547787*(((RANDBETWEEN(3800,4995))))</f>
        <v>157592795.93607572</v>
      </c>
      <c r="B6211">
        <v>261193240.54079479</v>
      </c>
    </row>
    <row r="6212" spans="1:2" x14ac:dyDescent="0.25">
      <c r="A6212">
        <f ca="1">31932.5655104789*(((RANDBETWEEN(3800,4995))))</f>
        <v>139928502.0669187</v>
      </c>
      <c r="B6212">
        <v>229750052.4413448</v>
      </c>
    </row>
    <row r="6213" spans="1:2" x14ac:dyDescent="0.25">
      <c r="A6213">
        <f ca="1">34972.3745331977*(((RANDBETWEEN(3800,4995))))</f>
        <v>141917895.85571638</v>
      </c>
      <c r="B6213">
        <v>211005072.44557244</v>
      </c>
    </row>
    <row r="6214" spans="1:2" x14ac:dyDescent="0.25">
      <c r="A6214">
        <f ca="1">28349.6178107347*(((RANDBETWEEN(3800,4995))))</f>
        <v>110251663.66594723</v>
      </c>
      <c r="B6214">
        <v>265669493.21855888</v>
      </c>
    </row>
    <row r="6215" spans="1:2" x14ac:dyDescent="0.25">
      <c r="A6215">
        <f ca="1">37138.6739284206*(((RANDBETWEEN(3800,4995))))</f>
        <v>182276611.64068836</v>
      </c>
      <c r="B6215">
        <v>265469384.10532236</v>
      </c>
    </row>
    <row r="6216" spans="1:2" x14ac:dyDescent="0.25">
      <c r="A6216">
        <f ca="1">35772.5240894976*(((RANDBETWEEN(3800,4995))))</f>
        <v>175786183.37579122</v>
      </c>
      <c r="B6216">
        <v>206034535.8003042</v>
      </c>
    </row>
    <row r="6217" spans="1:2" x14ac:dyDescent="0.25">
      <c r="A6217">
        <f ca="1">37284.6679033592*(((RANDBETWEEN(3800,4995))))</f>
        <v>172889005.06787676</v>
      </c>
      <c r="B6217">
        <v>205219578.48614955</v>
      </c>
    </row>
    <row r="6218" spans="1:2" x14ac:dyDescent="0.25">
      <c r="A6218">
        <f ca="1">33072.3965226691*(((RANDBETWEEN(3800,4995))))</f>
        <v>149950245.83378154</v>
      </c>
      <c r="B6218">
        <v>223293837.42399377</v>
      </c>
    </row>
    <row r="6219" spans="1:2" x14ac:dyDescent="0.25">
      <c r="A6219">
        <f ca="1">31187.3599767593*(((RANDBETWEEN(3800,4995))))</f>
        <v>153784872.04539999</v>
      </c>
      <c r="B6219">
        <v>262777093.73423058</v>
      </c>
    </row>
    <row r="6220" spans="1:2" x14ac:dyDescent="0.25">
      <c r="A6220">
        <f ca="1">29006.5007264899*(((RANDBETWEEN(3800,4995))))</f>
        <v>142131853.55980057</v>
      </c>
      <c r="B6220">
        <v>239547762.09235412</v>
      </c>
    </row>
    <row r="6221" spans="1:2" x14ac:dyDescent="0.25">
      <c r="A6221">
        <f ca="1">39223.7839213967*(((RANDBETWEEN(3800,4995))))</f>
        <v>163092493.54516748</v>
      </c>
      <c r="B6221">
        <v>223707075.76569477</v>
      </c>
    </row>
    <row r="6222" spans="1:2" x14ac:dyDescent="0.25">
      <c r="A6222">
        <f ca="1">29195.1722558759*(((RANDBETWEEN(3800,4995))))</f>
        <v>129159442.05999485</v>
      </c>
      <c r="B6222">
        <v>218433719.33754194</v>
      </c>
    </row>
    <row r="6223" spans="1:2" x14ac:dyDescent="0.25">
      <c r="A6223">
        <f ca="1">31855.3859127473*(((RANDBETWEEN(3800,4995))))</f>
        <v>132454694.62520319</v>
      </c>
      <c r="B6223">
        <v>218082139.53981721</v>
      </c>
    </row>
    <row r="6224" spans="1:2" x14ac:dyDescent="0.25">
      <c r="A6224">
        <f ca="1">37765.6051634881*(((RANDBETWEEN(3800,4995))))</f>
        <v>151175717.46944278</v>
      </c>
      <c r="B6224">
        <v>242980218.24566767</v>
      </c>
    </row>
    <row r="6225" spans="1:2" x14ac:dyDescent="0.25">
      <c r="A6225">
        <f ca="1">33266.7864552227*(((RANDBETWEEN(3800,4995))))</f>
        <v>138922100.23700994</v>
      </c>
      <c r="B6225">
        <v>208409553.3093397</v>
      </c>
    </row>
    <row r="6226" spans="1:2" x14ac:dyDescent="0.25">
      <c r="A6226">
        <f ca="1">36065.5586459708*(((RANDBETWEEN(3800,4995))))</f>
        <v>142242563.29970893</v>
      </c>
      <c r="B6226">
        <v>256151787.71954492</v>
      </c>
    </row>
    <row r="6227" spans="1:2" x14ac:dyDescent="0.25">
      <c r="A6227">
        <f ca="1">35121.0956602132*(((RANDBETWEEN(3800,4995))))</f>
        <v>162610672.9067871</v>
      </c>
      <c r="B6227">
        <v>210529056.57704276</v>
      </c>
    </row>
    <row r="6228" spans="1:2" x14ac:dyDescent="0.25">
      <c r="A6228">
        <f ca="1">34248.6642993278*(((RANDBETWEEN(3800,4995))))</f>
        <v>143981384.71437392</v>
      </c>
      <c r="B6228">
        <v>263099271.74965495</v>
      </c>
    </row>
    <row r="6229" spans="1:2" x14ac:dyDescent="0.25">
      <c r="A6229">
        <f ca="1">39354.8075038921*(((RANDBETWEEN(3800,4995))))</f>
        <v>195239200.0268085</v>
      </c>
      <c r="B6229">
        <v>247938142.47306567</v>
      </c>
    </row>
    <row r="6230" spans="1:2" x14ac:dyDescent="0.25">
      <c r="A6230">
        <f ca="1">36608.6274153232*(((RANDBETWEEN(3800,4995))))</f>
        <v>159943093.17754707</v>
      </c>
      <c r="B6230">
        <v>252022302.18631271</v>
      </c>
    </row>
    <row r="6231" spans="1:2" x14ac:dyDescent="0.25">
      <c r="A6231">
        <f ca="1">31520.8784236828*(((RANDBETWEEN(3800,4995))))</f>
        <v>152624093.32747227</v>
      </c>
      <c r="B6231">
        <v>222004500.60473362</v>
      </c>
    </row>
    <row r="6232" spans="1:2" x14ac:dyDescent="0.25">
      <c r="A6232">
        <f ca="1">29786.143889149*(((RANDBETWEEN(3800,4995))))</f>
        <v>143896861.1284788</v>
      </c>
      <c r="B6232">
        <v>266622199.84977633</v>
      </c>
    </row>
    <row r="6233" spans="1:2" x14ac:dyDescent="0.25">
      <c r="A6233">
        <f ca="1">29709.0590886686*(((RANDBETWEEN(3800,4995))))</f>
        <v>135443600.3852402</v>
      </c>
      <c r="B6233">
        <v>208965650.88444746</v>
      </c>
    </row>
    <row r="6234" spans="1:2" x14ac:dyDescent="0.25">
      <c r="A6234">
        <f ca="1">33937.8073174397*(((RANDBETWEEN(3800,4995))))</f>
        <v>149054849.73819503</v>
      </c>
      <c r="B6234">
        <v>250695161.44679803</v>
      </c>
    </row>
    <row r="6235" spans="1:2" x14ac:dyDescent="0.25">
      <c r="A6235">
        <f ca="1">31072.119163863*(((RANDBETWEEN(3800,4995))))</f>
        <v>154273071.64857966</v>
      </c>
      <c r="B6235">
        <v>254337053.21612531</v>
      </c>
    </row>
    <row r="6236" spans="1:2" x14ac:dyDescent="0.25">
      <c r="A6236">
        <f ca="1">38708.2433941026*(((RANDBETWEEN(3800,4995))))</f>
        <v>169658230.79635185</v>
      </c>
      <c r="B6236">
        <v>249632178.5529595</v>
      </c>
    </row>
    <row r="6237" spans="1:2" x14ac:dyDescent="0.25">
      <c r="A6237">
        <f ca="1">32898.3592194392*(((RANDBETWEEN(3800,4995))))</f>
        <v>137613836.61491427</v>
      </c>
      <c r="B6237">
        <v>228164465.86077118</v>
      </c>
    </row>
    <row r="6238" spans="1:2" x14ac:dyDescent="0.25">
      <c r="A6238">
        <f ca="1">31737.5476260528*(((RANDBETWEEN(3800,4995))))</f>
        <v>123427322.7177193</v>
      </c>
      <c r="B6238">
        <v>239702025.93145639</v>
      </c>
    </row>
    <row r="6239" spans="1:2" x14ac:dyDescent="0.25">
      <c r="A6239">
        <f ca="1">30657.3536562552*(((RANDBETWEEN(3800,4995))))</f>
        <v>137896776.74583596</v>
      </c>
      <c r="B6239">
        <v>218362622.63400018</v>
      </c>
    </row>
    <row r="6240" spans="1:2" x14ac:dyDescent="0.25">
      <c r="A6240">
        <f ca="1">34969.6363626806*(((RANDBETWEEN(3800,4995))))</f>
        <v>159321663.26837328</v>
      </c>
      <c r="B6240">
        <v>208514356.96286714</v>
      </c>
    </row>
    <row r="6241" spans="1:2" x14ac:dyDescent="0.25">
      <c r="A6241">
        <f ca="1">39769.3558660349*(((RANDBETWEEN(3800,4995))))</f>
        <v>191926911.40948439</v>
      </c>
      <c r="B6241">
        <v>213113242.17530394</v>
      </c>
    </row>
    <row r="6242" spans="1:2" x14ac:dyDescent="0.25">
      <c r="A6242">
        <f ca="1">35703.3776543859*(((RANDBETWEEN(3800,4995))))</f>
        <v>145848297.71816641</v>
      </c>
      <c r="B6242">
        <v>219428057.73263061</v>
      </c>
    </row>
    <row r="6243" spans="1:2" x14ac:dyDescent="0.25">
      <c r="A6243">
        <f ca="1">34967.717057279*(((RANDBETWEEN(3800,4995))))</f>
        <v>139556158.77560046</v>
      </c>
      <c r="B6243">
        <v>255991125.05166015</v>
      </c>
    </row>
    <row r="6244" spans="1:2" x14ac:dyDescent="0.25">
      <c r="A6244">
        <f ca="1">31266.7489740262*(((RANDBETWEEN(3800,4995))))</f>
        <v>151362331.78326064</v>
      </c>
      <c r="B6244">
        <v>262408078.24957272</v>
      </c>
    </row>
    <row r="6245" spans="1:2" x14ac:dyDescent="0.25">
      <c r="A6245">
        <f ca="1">40085.7348983937*(((RANDBETWEEN(3800,4995))))</f>
        <v>181227607.475638</v>
      </c>
      <c r="B6245">
        <v>260537076.86714795</v>
      </c>
    </row>
    <row r="6246" spans="1:2" x14ac:dyDescent="0.25">
      <c r="A6246">
        <f ca="1">35102.3593921134*(((RANDBETWEEN(3800,4995))))</f>
        <v>154555688.40347508</v>
      </c>
      <c r="B6246">
        <v>206341403.54778498</v>
      </c>
    </row>
    <row r="6247" spans="1:2" x14ac:dyDescent="0.25">
      <c r="A6247">
        <f ca="1">32283.3199628812*(((RANDBETWEEN(3800,4995))))</f>
        <v>159253617.37689272</v>
      </c>
      <c r="B6247">
        <v>265754651.37537539</v>
      </c>
    </row>
    <row r="6248" spans="1:2" x14ac:dyDescent="0.25">
      <c r="A6248">
        <f ca="1">26773.5137173897*(((RANDBETWEEN(3800,4995))))</f>
        <v>132341478.30505748</v>
      </c>
      <c r="B6248">
        <v>237667454.69108272</v>
      </c>
    </row>
    <row r="6249" spans="1:2" x14ac:dyDescent="0.25">
      <c r="A6249">
        <f ca="1">31458.8330148815*(((RANDBETWEEN(3800,4995))))</f>
        <v>135210064.29796085</v>
      </c>
      <c r="B6249">
        <v>267548436.47668734</v>
      </c>
    </row>
    <row r="6250" spans="1:2" x14ac:dyDescent="0.25">
      <c r="A6250">
        <f ca="1">36614.3213147032*(((RANDBETWEEN(3800,4995))))</f>
        <v>168316035.08369046</v>
      </c>
      <c r="B6250">
        <v>265487099.40258393</v>
      </c>
    </row>
    <row r="6251" spans="1:2" x14ac:dyDescent="0.25">
      <c r="A6251">
        <f ca="1">36287.420621514*(((RANDBETWEEN(3800,4995))))</f>
        <v>177699498.78355423</v>
      </c>
      <c r="B6251">
        <v>263610328.76946598</v>
      </c>
    </row>
    <row r="6252" spans="1:2" x14ac:dyDescent="0.25">
      <c r="A6252">
        <f ca="1">32194.3322150409*(((RANDBETWEEN(3800,4995))))</f>
        <v>142363337.05491078</v>
      </c>
      <c r="B6252">
        <v>205027501.61612073</v>
      </c>
    </row>
    <row r="6253" spans="1:2" x14ac:dyDescent="0.25">
      <c r="A6253">
        <f ca="1">37765.7559645483*(((RANDBETWEEN(3800,4995))))</f>
        <v>149816753.91136298</v>
      </c>
      <c r="B6253">
        <v>257414600.9645493</v>
      </c>
    </row>
    <row r="6254" spans="1:2" x14ac:dyDescent="0.25">
      <c r="A6254">
        <f ca="1">34360.9134417259*(((RANDBETWEEN(3800,4995))))</f>
        <v>165963211.92353618</v>
      </c>
      <c r="B6254">
        <v>214098754.31691971</v>
      </c>
    </row>
    <row r="6255" spans="1:2" x14ac:dyDescent="0.25">
      <c r="A6255">
        <f ca="1">38983.8047862344*(((RANDBETWEEN(3800,4995))))</f>
        <v>181157740.84163141</v>
      </c>
      <c r="B6255">
        <v>258889019.25211608</v>
      </c>
    </row>
    <row r="6256" spans="1:2" x14ac:dyDescent="0.25">
      <c r="A6256">
        <f ca="1">35816.3324027459*(((RANDBETWEEN(3800,4995))))</f>
        <v>175643294.10306576</v>
      </c>
      <c r="B6256">
        <v>215060112.85509941</v>
      </c>
    </row>
    <row r="6257" spans="1:2" x14ac:dyDescent="0.25">
      <c r="A6257">
        <f ca="1">33151.9983203898*(((RANDBETWEEN(3800,4995))))</f>
        <v>137083513.05481198</v>
      </c>
      <c r="B6257">
        <v>226370625.89113069</v>
      </c>
    </row>
    <row r="6258" spans="1:2" x14ac:dyDescent="0.25">
      <c r="A6258">
        <f ca="1">37253.9144368087*(((RANDBETWEEN(3800,4995))))</f>
        <v>146817676.79546291</v>
      </c>
      <c r="B6258">
        <v>240509921.81328258</v>
      </c>
    </row>
    <row r="6259" spans="1:2" x14ac:dyDescent="0.25">
      <c r="A6259">
        <f ca="1">30731.5988256071*(((RANDBETWEEN(3800,4995))))</f>
        <v>125753702.39438421</v>
      </c>
      <c r="B6259">
        <v>252248755.78866276</v>
      </c>
    </row>
    <row r="6260" spans="1:2" x14ac:dyDescent="0.25">
      <c r="A6260">
        <f ca="1">35939.3655484877*(((RANDBETWEEN(3800,4995))))</f>
        <v>156264361.4048247</v>
      </c>
      <c r="B6260">
        <v>206571097.20490715</v>
      </c>
    </row>
    <row r="6261" spans="1:2" x14ac:dyDescent="0.25">
      <c r="A6261">
        <f ca="1">33531.163083165*(((RANDBETWEEN(3800,4995))))</f>
        <v>143781627.30061162</v>
      </c>
      <c r="B6261">
        <v>259563725.82489628</v>
      </c>
    </row>
    <row r="6262" spans="1:2" x14ac:dyDescent="0.25">
      <c r="A6262">
        <f ca="1">33259.0011531241*(((RANDBETWEEN(3800,4995))))</f>
        <v>128246708.44644634</v>
      </c>
      <c r="B6262">
        <v>249612781.00384492</v>
      </c>
    </row>
    <row r="6263" spans="1:2" x14ac:dyDescent="0.25">
      <c r="A6263">
        <f ca="1">38862.0078896349*(((RANDBETWEEN(3800,4995))))</f>
        <v>191006768.77755547</v>
      </c>
      <c r="B6263">
        <v>245933650.12593448</v>
      </c>
    </row>
    <row r="6264" spans="1:2" x14ac:dyDescent="0.25">
      <c r="A6264">
        <f ca="1">29918.7399821721*(((RANDBETWEEN(3800,4995))))</f>
        <v>125479195.48522988</v>
      </c>
      <c r="B6264">
        <v>216688780.05111355</v>
      </c>
    </row>
    <row r="6265" spans="1:2" x14ac:dyDescent="0.25">
      <c r="A6265">
        <f ca="1">38822.0376524882*(((RANDBETWEEN(3800,4995))))</f>
        <v>178348440.97553089</v>
      </c>
      <c r="B6265">
        <v>223286608.12853953</v>
      </c>
    </row>
    <row r="6266" spans="1:2" x14ac:dyDescent="0.25">
      <c r="A6266">
        <f ca="1">38002.8322221383*(((RANDBETWEEN(3800,4995))))</f>
        <v>167858509.92518494</v>
      </c>
      <c r="B6266">
        <v>240532436.96313313</v>
      </c>
    </row>
    <row r="6267" spans="1:2" x14ac:dyDescent="0.25">
      <c r="A6267">
        <f ca="1">33720.8893370094*(((RANDBETWEEN(3800,4995))))</f>
        <v>163647475.95250651</v>
      </c>
      <c r="B6267">
        <v>251011700.57211852</v>
      </c>
    </row>
    <row r="6268" spans="1:2" x14ac:dyDescent="0.25">
      <c r="A6268">
        <f ca="1">37134.0062689726*(((RANDBETWEEN(3800,4995))))</f>
        <v>170890696.84981167</v>
      </c>
      <c r="B6268">
        <v>249921377.52930698</v>
      </c>
    </row>
    <row r="6269" spans="1:2" x14ac:dyDescent="0.25">
      <c r="A6269">
        <f ca="1">31172.7503761992*(((RANDBETWEEN(3800,4995))))</f>
        <v>140744967.94853923</v>
      </c>
      <c r="B6269">
        <v>247489214.56371319</v>
      </c>
    </row>
    <row r="6270" spans="1:2" x14ac:dyDescent="0.25">
      <c r="A6270">
        <f ca="1">35984.6803545086*(((RANDBETWEEN(3800,4995))))</f>
        <v>161211367.98819846</v>
      </c>
      <c r="B6270">
        <v>227918476.11815315</v>
      </c>
    </row>
    <row r="6271" spans="1:2" x14ac:dyDescent="0.25">
      <c r="A6271">
        <f ca="1">37709.9940619507*(((RANDBETWEEN(3800,4995))))</f>
        <v>180065221.64581454</v>
      </c>
      <c r="B6271">
        <v>208356961.73775372</v>
      </c>
    </row>
    <row r="6272" spans="1:2" x14ac:dyDescent="0.25">
      <c r="A6272">
        <f ca="1">35183.2449953087*(((RANDBETWEEN(3800,4995))))</f>
        <v>149634340.96504804</v>
      </c>
      <c r="B6272">
        <v>213952373.27238196</v>
      </c>
    </row>
    <row r="6273" spans="1:2" x14ac:dyDescent="0.25">
      <c r="A6273">
        <f ca="1">32284.2390983503*(((RANDBETWEEN(3800,4995))))</f>
        <v>155351758.54126146</v>
      </c>
      <c r="B6273">
        <v>247551844.0521659</v>
      </c>
    </row>
    <row r="6274" spans="1:2" x14ac:dyDescent="0.25">
      <c r="A6274">
        <f ca="1">36425.1638972588*(((RANDBETWEEN(3800,4995))))</f>
        <v>181433741.37224606</v>
      </c>
      <c r="B6274">
        <v>246283120.56683299</v>
      </c>
    </row>
    <row r="6275" spans="1:2" x14ac:dyDescent="0.25">
      <c r="A6275">
        <f ca="1">32244.3552984671*(((RANDBETWEEN(3800,4995))))</f>
        <v>132234101.07901378</v>
      </c>
      <c r="B6275">
        <v>204852198.96537775</v>
      </c>
    </row>
    <row r="6276" spans="1:2" x14ac:dyDescent="0.25">
      <c r="A6276">
        <f ca="1">30826.7641718025*(((RANDBETWEEN(3800,4995))))</f>
        <v>146550436.87274912</v>
      </c>
      <c r="B6276">
        <v>256432369.87296724</v>
      </c>
    </row>
    <row r="6277" spans="1:2" x14ac:dyDescent="0.25">
      <c r="A6277">
        <f ca="1">30915.4617587751*(((RANDBETWEEN(3800,4995))))</f>
        <v>119488259.69766586</v>
      </c>
      <c r="B6277">
        <v>203853473.9269163</v>
      </c>
    </row>
    <row r="6278" spans="1:2" x14ac:dyDescent="0.25">
      <c r="A6278">
        <f ca="1">29330.1039042431*(((RANDBETWEEN(3800,4995))))</f>
        <v>112422288.2649639</v>
      </c>
      <c r="B6278">
        <v>209538878.21145269</v>
      </c>
    </row>
    <row r="6279" spans="1:2" x14ac:dyDescent="0.25">
      <c r="A6279">
        <f ca="1">31810.9706106117*(((RANDBETWEEN(3800,4995))))</f>
        <v>145344324.71988481</v>
      </c>
      <c r="B6279">
        <v>231749580.73082504</v>
      </c>
    </row>
    <row r="6280" spans="1:2" x14ac:dyDescent="0.25">
      <c r="A6280">
        <f ca="1">34717.5911170255*(((RANDBETWEEN(3800,4995))))</f>
        <v>139113387.60592118</v>
      </c>
      <c r="B6280">
        <v>261909331.37440354</v>
      </c>
    </row>
    <row r="6281" spans="1:2" x14ac:dyDescent="0.25">
      <c r="A6281">
        <f ca="1">32964.3740525724*(((RANDBETWEEN(3800,4995))))</f>
        <v>136670294.82196525</v>
      </c>
      <c r="B6281">
        <v>256655776.52021885</v>
      </c>
    </row>
    <row r="6282" spans="1:2" x14ac:dyDescent="0.25">
      <c r="A6282">
        <f ca="1">33876.0481647802*(((RANDBETWEEN(3800,4995))))</f>
        <v>167042793.50053099</v>
      </c>
      <c r="B6282">
        <v>213314960.33626115</v>
      </c>
    </row>
    <row r="6283" spans="1:2" x14ac:dyDescent="0.25">
      <c r="A6283">
        <f ca="1">39498.2585188433*(((RANDBETWEEN(3800,4995))))</f>
        <v>163838776.33616191</v>
      </c>
      <c r="B6283">
        <v>245356333.33335865</v>
      </c>
    </row>
    <row r="6284" spans="1:2" x14ac:dyDescent="0.25">
      <c r="A6284">
        <f ca="1">36686.6013688324*(((RANDBETWEEN(3800,4995))))</f>
        <v>172573772.83898741</v>
      </c>
      <c r="B6284">
        <v>251824320.72331887</v>
      </c>
    </row>
    <row r="6285" spans="1:2" x14ac:dyDescent="0.25">
      <c r="A6285">
        <f ca="1">32397.5469164365*(((RANDBETWEEN(3800,4995))))</f>
        <v>151328941.64667511</v>
      </c>
      <c r="B6285">
        <v>217422336.1161944</v>
      </c>
    </row>
    <row r="6286" spans="1:2" x14ac:dyDescent="0.25">
      <c r="A6286">
        <f ca="1">34390.4007606573*(((RANDBETWEEN(3800,4995))))</f>
        <v>148738483.28984278</v>
      </c>
      <c r="B6286">
        <v>245344426.74068186</v>
      </c>
    </row>
    <row r="6287" spans="1:2" x14ac:dyDescent="0.25">
      <c r="A6287">
        <f ca="1">34541.4569478001*(((RANDBETWEEN(3800,4995))))</f>
        <v>144176041.30011779</v>
      </c>
      <c r="B6287">
        <v>209345537.3273977</v>
      </c>
    </row>
    <row r="6288" spans="1:2" x14ac:dyDescent="0.25">
      <c r="A6288">
        <f ca="1">37725.1991022819*(((RANDBETWEEN(3800,4995))))</f>
        <v>163953715.29851705</v>
      </c>
      <c r="B6288">
        <v>206137631.21416995</v>
      </c>
    </row>
    <row r="6289" spans="1:2" x14ac:dyDescent="0.25">
      <c r="A6289">
        <f ca="1">38432.8377127227*(((RANDBETWEEN(3800,4995))))</f>
        <v>157882097.32386491</v>
      </c>
      <c r="B6289">
        <v>256781733.78722677</v>
      </c>
    </row>
    <row r="6290" spans="1:2" x14ac:dyDescent="0.25">
      <c r="A6290">
        <f ca="1">41299.1178957672*(((RANDBETWEEN(3800,4995))))</f>
        <v>202200481.21767622</v>
      </c>
      <c r="B6290">
        <v>211336274.8839449</v>
      </c>
    </row>
    <row r="6291" spans="1:2" x14ac:dyDescent="0.25">
      <c r="A6291">
        <f ca="1">30527.8730612425*(((RANDBETWEEN(3800,4995))))</f>
        <v>128491817.71476981</v>
      </c>
      <c r="B6291">
        <v>263281312.0776065</v>
      </c>
    </row>
    <row r="6292" spans="1:2" x14ac:dyDescent="0.25">
      <c r="A6292">
        <f ca="1">33924.2643218534*(((RANDBETWEEN(3800,4995))))</f>
        <v>142210516.03720939</v>
      </c>
      <c r="B6292">
        <v>244823545.84891647</v>
      </c>
    </row>
    <row r="6293" spans="1:2" x14ac:dyDescent="0.25">
      <c r="A6293">
        <f ca="1">33927.7491528775*(((RANDBETWEEN(3800,4995))))</f>
        <v>145346477.3709273</v>
      </c>
      <c r="B6293">
        <v>219063081.35332009</v>
      </c>
    </row>
    <row r="6294" spans="1:2" x14ac:dyDescent="0.25">
      <c r="A6294">
        <f ca="1">37130.6571228956*(((RANDBETWEEN(3800,4995))))</f>
        <v>153126829.9748216</v>
      </c>
      <c r="B6294">
        <v>264870807.09893087</v>
      </c>
    </row>
    <row r="6295" spans="1:2" x14ac:dyDescent="0.25">
      <c r="A6295">
        <f ca="1">33424.3560424371*(((RANDBETWEEN(3800,4995))))</f>
        <v>133530302.38953602</v>
      </c>
      <c r="B6295">
        <v>251885298.79846001</v>
      </c>
    </row>
    <row r="6296" spans="1:2" x14ac:dyDescent="0.25">
      <c r="A6296">
        <f ca="1">31520.8463475648*(((RANDBETWEEN(3800,4995))))</f>
        <v>120661799.81847809</v>
      </c>
      <c r="B6296">
        <v>223374727.37437966</v>
      </c>
    </row>
    <row r="6297" spans="1:2" x14ac:dyDescent="0.25">
      <c r="A6297">
        <f ca="1">32269.9058942426*(((RANDBETWEEN(3800,4995))))</f>
        <v>147247580.59542918</v>
      </c>
      <c r="B6297">
        <v>206528880.38284615</v>
      </c>
    </row>
    <row r="6298" spans="1:2" x14ac:dyDescent="0.25">
      <c r="A6298">
        <f ca="1">28606.2697287329*(((RANDBETWEEN(3800,4995))))</f>
        <v>140285146.74970597</v>
      </c>
      <c r="B6298">
        <v>234247963.43918604</v>
      </c>
    </row>
    <row r="6299" spans="1:2" x14ac:dyDescent="0.25">
      <c r="A6299">
        <f ca="1">38147.6114913579*(((RANDBETWEEN(3800,4995))))</f>
        <v>174372732.12699708</v>
      </c>
      <c r="B6299">
        <v>242567391.27690831</v>
      </c>
    </row>
    <row r="6300" spans="1:2" x14ac:dyDescent="0.25">
      <c r="A6300">
        <f ca="1">31086.8129325767*(((RANDBETWEEN(3800,4995))))</f>
        <v>123228126.46473411</v>
      </c>
      <c r="B6300">
        <v>205210404.90239584</v>
      </c>
    </row>
    <row r="6301" spans="1:2" x14ac:dyDescent="0.25">
      <c r="A6301">
        <f ca="1">32448.8787584156*(((RANDBETWEEN(3800,4995))))</f>
        <v>142937310.93082091</v>
      </c>
      <c r="B6301">
        <v>230729010.21823704</v>
      </c>
    </row>
    <row r="6302" spans="1:2" x14ac:dyDescent="0.25">
      <c r="A6302">
        <f ca="1">38294.9586351265*(((RANDBETWEEN(3800,4995))))</f>
        <v>152107575.69872245</v>
      </c>
      <c r="B6302">
        <v>246804682.19517222</v>
      </c>
    </row>
    <row r="6303" spans="1:2" x14ac:dyDescent="0.25">
      <c r="A6303">
        <f ca="1">32233.812718129*(((RANDBETWEEN(3800,4995))))</f>
        <v>142408984.58869392</v>
      </c>
      <c r="B6303">
        <v>210880305.7959888</v>
      </c>
    </row>
    <row r="6304" spans="1:2" x14ac:dyDescent="0.25">
      <c r="A6304">
        <f ca="1">30611.7754550225*(((RANDBETWEEN(3800,4995))))</f>
        <v>148252828.52867386</v>
      </c>
      <c r="B6304">
        <v>224562226.23431268</v>
      </c>
    </row>
    <row r="6305" spans="1:2" x14ac:dyDescent="0.25">
      <c r="A6305">
        <f ca="1">32354.3449268731*(((RANDBETWEEN(3800,4995))))</f>
        <v>161286409.46046245</v>
      </c>
      <c r="B6305">
        <v>251645522.21191448</v>
      </c>
    </row>
    <row r="6306" spans="1:2" x14ac:dyDescent="0.25">
      <c r="A6306">
        <f ca="1">37335.8389487386*(((RANDBETWEEN(3800,4995))))</f>
        <v>165584445.73765552</v>
      </c>
      <c r="B6306">
        <v>263331881.65256733</v>
      </c>
    </row>
    <row r="6307" spans="1:2" x14ac:dyDescent="0.25">
      <c r="A6307">
        <f ca="1">30343.2607135582*(((RANDBETWEEN(3800,4995))))</f>
        <v>116609150.92220429</v>
      </c>
      <c r="B6307">
        <v>233968645.48323649</v>
      </c>
    </row>
    <row r="6308" spans="1:2" x14ac:dyDescent="0.25">
      <c r="A6308">
        <f ca="1">34692.070848594*(((RANDBETWEEN(3800,4995))))</f>
        <v>133425704.48369266</v>
      </c>
      <c r="B6308">
        <v>249202997.2624703</v>
      </c>
    </row>
    <row r="6309" spans="1:2" x14ac:dyDescent="0.25">
      <c r="A6309">
        <f ca="1">33705.2435567117*(((RANDBETWEEN(3800,4995))))</f>
        <v>148707534.57221207</v>
      </c>
      <c r="B6309">
        <v>230097098.92966896</v>
      </c>
    </row>
    <row r="6310" spans="1:2" x14ac:dyDescent="0.25">
      <c r="A6310">
        <f ca="1">31731.6949465601*(((RANDBETWEEN(3800,4995))))</f>
        <v>150566892.52142784</v>
      </c>
      <c r="B6310">
        <v>216688280.00604963</v>
      </c>
    </row>
    <row r="6311" spans="1:2" x14ac:dyDescent="0.25">
      <c r="A6311">
        <f ca="1">29996.4423046105*(((RANDBETWEEN(3800,4995))))</f>
        <v>147822467.67712054</v>
      </c>
      <c r="B6311">
        <v>216991169.41907075</v>
      </c>
    </row>
    <row r="6312" spans="1:2" x14ac:dyDescent="0.25">
      <c r="A6312">
        <f ca="1">29520.9672705363*(((RANDBETWEEN(3800,4995))))</f>
        <v>120534109.36559962</v>
      </c>
      <c r="B6312">
        <v>252690797.30444255</v>
      </c>
    </row>
    <row r="6313" spans="1:2" x14ac:dyDescent="0.25">
      <c r="A6313">
        <f ca="1">40399.9734514248*(((RANDBETWEEN(3800,4995))))</f>
        <v>167659889.82341298</v>
      </c>
      <c r="B6313">
        <v>204446503.41014975</v>
      </c>
    </row>
    <row r="6314" spans="1:2" x14ac:dyDescent="0.25">
      <c r="A6314">
        <f ca="1">29221.6995570639*(((RANDBETWEEN(3800,4995))))</f>
        <v>113438637.68052201</v>
      </c>
      <c r="B6314">
        <v>254182132.11365789</v>
      </c>
    </row>
    <row r="6315" spans="1:2" x14ac:dyDescent="0.25">
      <c r="A6315">
        <f ca="1">31275.5362128554*(((RANDBETWEEN(3800,4995))))</f>
        <v>149371960.95259738</v>
      </c>
      <c r="B6315">
        <v>244454052.7454876</v>
      </c>
    </row>
    <row r="6316" spans="1:2" x14ac:dyDescent="0.25">
      <c r="A6316">
        <f ca="1">38650.9680546922*(((RANDBETWEEN(3800,4995))))</f>
        <v>152284814.13548723</v>
      </c>
      <c r="B6316">
        <v>237143093.09781012</v>
      </c>
    </row>
    <row r="6317" spans="1:2" x14ac:dyDescent="0.25">
      <c r="A6317">
        <f ca="1">37853.4383983253*(((RANDBETWEEN(3800,4995))))</f>
        <v>164624603.59431666</v>
      </c>
      <c r="B6317">
        <v>210270291.24904126</v>
      </c>
    </row>
    <row r="6318" spans="1:2" x14ac:dyDescent="0.25">
      <c r="A6318">
        <f ca="1">28045.3172321268*(((RANDBETWEEN(3800,4995))))</f>
        <v>113583534.7901137</v>
      </c>
      <c r="B6318">
        <v>210679300.89690286</v>
      </c>
    </row>
    <row r="6319" spans="1:2" x14ac:dyDescent="0.25">
      <c r="A6319">
        <f ca="1">29832.0027449503*(((RANDBETWEEN(3800,4995))))</f>
        <v>120610787.09783421</v>
      </c>
      <c r="B6319">
        <v>247146754.40783459</v>
      </c>
    </row>
    <row r="6320" spans="1:2" x14ac:dyDescent="0.25">
      <c r="A6320">
        <f ca="1">38981.074251889*(((RANDBETWEEN(3800,4995))))</f>
        <v>184692329.80544987</v>
      </c>
      <c r="B6320">
        <v>250784041.79971904</v>
      </c>
    </row>
    <row r="6321" spans="1:2" x14ac:dyDescent="0.25">
      <c r="A6321">
        <f ca="1">40959.5543911717*(((RANDBETWEEN(3800,4995))))</f>
        <v>168098011.22136852</v>
      </c>
      <c r="B6321">
        <v>253919560.8916178</v>
      </c>
    </row>
    <row r="6322" spans="1:2" x14ac:dyDescent="0.25">
      <c r="A6322">
        <f ca="1">30411.3295234448*(((RANDBETWEEN(3800,4995))))</f>
        <v>148802635.35821548</v>
      </c>
      <c r="B6322">
        <v>240757776.32203671</v>
      </c>
    </row>
    <row r="6323" spans="1:2" x14ac:dyDescent="0.25">
      <c r="A6323">
        <f ca="1">33252.8671711977*(((RANDBETWEEN(3800,4995))))</f>
        <v>144317443.52299821</v>
      </c>
      <c r="B6323">
        <v>224153992.94318873</v>
      </c>
    </row>
    <row r="6324" spans="1:2" x14ac:dyDescent="0.25">
      <c r="A6324">
        <f ca="1">28658.2475089279*(((RANDBETWEEN(3800,4995))))</f>
        <v>110850101.36453317</v>
      </c>
      <c r="B6324">
        <v>230094482.38173357</v>
      </c>
    </row>
    <row r="6325" spans="1:2" x14ac:dyDescent="0.25">
      <c r="A6325">
        <f ca="1">34850.4170441314*(((RANDBETWEEN(3800,4995))))</f>
        <v>148567327.85913217</v>
      </c>
      <c r="B6325">
        <v>253797952.11521909</v>
      </c>
    </row>
    <row r="6326" spans="1:2" x14ac:dyDescent="0.25">
      <c r="A6326">
        <f ca="1">31216.2242309777*(((RANDBETWEEN(3800,4995))))</f>
        <v>133418142.36319871</v>
      </c>
      <c r="B6326">
        <v>218241036.59643859</v>
      </c>
    </row>
    <row r="6327" spans="1:2" x14ac:dyDescent="0.25">
      <c r="A6327">
        <f ca="1">32199.9780435211*(((RANDBETWEEN(3800,4995))))</f>
        <v>150341697.48520011</v>
      </c>
      <c r="B6327">
        <v>251589346.05178869</v>
      </c>
    </row>
    <row r="6328" spans="1:2" x14ac:dyDescent="0.25">
      <c r="A6328">
        <f ca="1">40950.406614767*(((RANDBETWEEN(3800,4995))))</f>
        <v>188208068.80146936</v>
      </c>
      <c r="B6328">
        <v>231171179.74072874</v>
      </c>
    </row>
    <row r="6329" spans="1:2" x14ac:dyDescent="0.25">
      <c r="A6329">
        <f ca="1">28961.5046481664*(((RANDBETWEEN(3800,4995))))</f>
        <v>133975920.50241756</v>
      </c>
      <c r="B6329">
        <v>234669915.72763351</v>
      </c>
    </row>
    <row r="6330" spans="1:2" x14ac:dyDescent="0.25">
      <c r="A6330">
        <f ca="1">36435.4398951411*(((RANDBETWEEN(3800,4995))))</f>
        <v>147454225.25563592</v>
      </c>
      <c r="B6330">
        <v>231512169.31242394</v>
      </c>
    </row>
    <row r="6331" spans="1:2" x14ac:dyDescent="0.25">
      <c r="A6331">
        <f ca="1">34338.9308755938*(((RANDBETWEEN(3800,4995))))</f>
        <v>139690770.80191538</v>
      </c>
      <c r="B6331">
        <v>251537035.12991038</v>
      </c>
    </row>
    <row r="6332" spans="1:2" x14ac:dyDescent="0.25">
      <c r="A6332">
        <f ca="1">32381.8765705085*(((RANDBETWEEN(3800,4995))))</f>
        <v>126127409.24213049</v>
      </c>
      <c r="B6332">
        <v>212008334.26331669</v>
      </c>
    </row>
    <row r="6333" spans="1:2" x14ac:dyDescent="0.25">
      <c r="A6333">
        <f ca="1">32440.5234977449*(((RANDBETWEEN(3800,4995))))</f>
        <v>155941596.45365992</v>
      </c>
      <c r="B6333">
        <v>233891230.52220994</v>
      </c>
    </row>
    <row r="6334" spans="1:2" x14ac:dyDescent="0.25">
      <c r="A6334">
        <f ca="1">31738.8315266854*(((RANDBETWEEN(3800,4995))))</f>
        <v>140476068.3371096</v>
      </c>
      <c r="B6334">
        <v>242253122.72330105</v>
      </c>
    </row>
    <row r="6335" spans="1:2" x14ac:dyDescent="0.25">
      <c r="A6335">
        <f ca="1">29356.3253908145*(((RANDBETWEEN(3800,4995))))</f>
        <v>145548661.28765818</v>
      </c>
      <c r="B6335">
        <v>224831738.58112136</v>
      </c>
    </row>
    <row r="6336" spans="1:2" x14ac:dyDescent="0.25">
      <c r="A6336">
        <f ca="1">41830.2003249781*(((RANDBETWEEN(3800,4995))))</f>
        <v>199990187.75372013</v>
      </c>
      <c r="B6336">
        <v>253238070.58084503</v>
      </c>
    </row>
    <row r="6337" spans="1:2" x14ac:dyDescent="0.25">
      <c r="A6337">
        <f ca="1">31569.747348527*(((RANDBETWEEN(3800,4995))))</f>
        <v>137770377.42897189</v>
      </c>
      <c r="B6337">
        <v>208281267.43711334</v>
      </c>
    </row>
    <row r="6338" spans="1:2" x14ac:dyDescent="0.25">
      <c r="A6338">
        <f ca="1">31163.7486965958*(((RANDBETWEEN(3800,4995))))</f>
        <v>142948115.27128509</v>
      </c>
      <c r="B6338">
        <v>262922726.23961693</v>
      </c>
    </row>
    <row r="6339" spans="1:2" x14ac:dyDescent="0.25">
      <c r="A6339">
        <f ca="1">32199.565633328*(((RANDBETWEEN(3800,4995))))</f>
        <v>154751112.43377462</v>
      </c>
      <c r="B6339">
        <v>252983402.5310846</v>
      </c>
    </row>
    <row r="6340" spans="1:2" x14ac:dyDescent="0.25">
      <c r="A6340">
        <f ca="1">28713.2058769894*(((RANDBETWEEN(3800,4995))))</f>
        <v>122289543.83009773</v>
      </c>
      <c r="B6340">
        <v>207840197.69574055</v>
      </c>
    </row>
    <row r="6341" spans="1:2" x14ac:dyDescent="0.25">
      <c r="A6341">
        <f ca="1">33030.4859920628*(((RANDBETWEEN(3800,4995))))</f>
        <v>134301956.04372728</v>
      </c>
      <c r="B6341">
        <v>206493422.13800272</v>
      </c>
    </row>
    <row r="6342" spans="1:2" x14ac:dyDescent="0.25">
      <c r="A6342">
        <f ca="1">36353.0209931418*(((RANDBETWEEN(3800,4995))))</f>
        <v>160098704.45379651</v>
      </c>
      <c r="B6342">
        <v>220511040.02245897</v>
      </c>
    </row>
    <row r="6343" spans="1:2" x14ac:dyDescent="0.25">
      <c r="A6343">
        <f ca="1">32854.8880782961*(((RANDBETWEEN(3800,4995))))</f>
        <v>151033920.49592733</v>
      </c>
      <c r="B6343">
        <v>249323370.10275868</v>
      </c>
    </row>
    <row r="6344" spans="1:2" x14ac:dyDescent="0.25">
      <c r="A6344">
        <f ca="1">32412.6318851281*(((RANDBETWEEN(3800,4995))))</f>
        <v>139471555.00170627</v>
      </c>
      <c r="B6344">
        <v>223436387.43706161</v>
      </c>
    </row>
    <row r="6345" spans="1:2" x14ac:dyDescent="0.25">
      <c r="A6345">
        <f ca="1">33007.557832857*(((RANDBETWEEN(3800,4995))))</f>
        <v>143516861.45726243</v>
      </c>
      <c r="B6345">
        <v>227202312.65214357</v>
      </c>
    </row>
    <row r="6346" spans="1:2" x14ac:dyDescent="0.25">
      <c r="A6346">
        <f ca="1">29355.8276227895*(((RANDBETWEEN(3800,4995))))</f>
        <v>125907144.67414424</v>
      </c>
      <c r="B6346">
        <v>216886591.77560544</v>
      </c>
    </row>
    <row r="6347" spans="1:2" x14ac:dyDescent="0.25">
      <c r="A6347">
        <f ca="1">39351.3207503436*(((RANDBETWEEN(3800,4995))))</f>
        <v>191562229.41267267</v>
      </c>
      <c r="B6347">
        <v>259498364.29333097</v>
      </c>
    </row>
    <row r="6348" spans="1:2" x14ac:dyDescent="0.25">
      <c r="A6348">
        <f ca="1">30884.2107447517*(((RANDBETWEEN(3800,4995))))</f>
        <v>140708464.15308878</v>
      </c>
      <c r="B6348">
        <v>242147859.20317951</v>
      </c>
    </row>
    <row r="6349" spans="1:2" x14ac:dyDescent="0.25">
      <c r="A6349">
        <f ca="1">30331.7406674558*(((RANDBETWEEN(3800,4995))))</f>
        <v>126908002.95263508</v>
      </c>
      <c r="B6349">
        <v>208647669.29723984</v>
      </c>
    </row>
    <row r="6350" spans="1:2" x14ac:dyDescent="0.25">
      <c r="A6350">
        <f ca="1">36363.9288272343*(((RANDBETWEEN(3800,4995))))</f>
        <v>181165093.41728112</v>
      </c>
      <c r="B6350">
        <v>222199874.33736601</v>
      </c>
    </row>
    <row r="6351" spans="1:2" x14ac:dyDescent="0.25">
      <c r="A6351">
        <f ca="1">30810.8439069166*(((RANDBETWEEN(3800,4995))))</f>
        <v>134366090.27806333</v>
      </c>
      <c r="B6351">
        <v>267129575.41882885</v>
      </c>
    </row>
    <row r="6352" spans="1:2" x14ac:dyDescent="0.25">
      <c r="A6352">
        <f ca="1">31076.9655035782*(((RANDBETWEEN(3800,4995))))</f>
        <v>131113717.45959634</v>
      </c>
      <c r="B6352">
        <v>244626637.97437882</v>
      </c>
    </row>
    <row r="6353" spans="1:2" x14ac:dyDescent="0.25">
      <c r="A6353">
        <f ca="1">33692.6452845417*(((RANDBETWEEN(3800,4995))))</f>
        <v>148382409.83312172</v>
      </c>
      <c r="B6353">
        <v>237596478.97342938</v>
      </c>
    </row>
    <row r="6354" spans="1:2" x14ac:dyDescent="0.25">
      <c r="A6354">
        <f ca="1">36129.9582292915*(((RANDBETWEEN(3800,4995))))</f>
        <v>154238791.68084526</v>
      </c>
      <c r="B6354">
        <v>225475851.64257276</v>
      </c>
    </row>
    <row r="6355" spans="1:2" x14ac:dyDescent="0.25">
      <c r="A6355">
        <f ca="1">30153.6344203825*(((RANDBETWEEN(3800,4995))))</f>
        <v>115066268.9481798</v>
      </c>
      <c r="B6355">
        <v>258163557.24696553</v>
      </c>
    </row>
    <row r="6356" spans="1:2" x14ac:dyDescent="0.25">
      <c r="A6356">
        <f ca="1">35394.3486964007*(((RANDBETWEEN(3800,4995))))</f>
        <v>144550520.07610047</v>
      </c>
      <c r="B6356">
        <v>212309853.59035677</v>
      </c>
    </row>
    <row r="6357" spans="1:2" x14ac:dyDescent="0.25">
      <c r="A6357">
        <f ca="1">31112.8609234114*(((RANDBETWEEN(3800,4995))))</f>
        <v>153013050.02133739</v>
      </c>
      <c r="B6357">
        <v>254553664.0023247</v>
      </c>
    </row>
    <row r="6358" spans="1:2" x14ac:dyDescent="0.25">
      <c r="A6358">
        <f ca="1">36825.3103901964*(((RANDBETWEEN(3800,4995))))</f>
        <v>158569786.54018566</v>
      </c>
      <c r="B6358">
        <v>214705594.94016635</v>
      </c>
    </row>
    <row r="6359" spans="1:2" x14ac:dyDescent="0.25">
      <c r="A6359">
        <f ca="1">34985.8158592078*(((RANDBETWEEN(3800,4995))))</f>
        <v>164258405.45898059</v>
      </c>
      <c r="B6359">
        <v>211369498.7243154</v>
      </c>
    </row>
    <row r="6360" spans="1:2" x14ac:dyDescent="0.25">
      <c r="A6360">
        <f ca="1">39650.2289180501*(((RANDBETWEEN(3800,4995))))</f>
        <v>163438243.60020265</v>
      </c>
      <c r="B6360">
        <v>256456916.23637089</v>
      </c>
    </row>
    <row r="6361" spans="1:2" x14ac:dyDescent="0.25">
      <c r="A6361">
        <f ca="1">37351.4979490582*(((RANDBETWEEN(3800,4995))))</f>
        <v>160275277.69940862</v>
      </c>
      <c r="B6361">
        <v>214899728.70986235</v>
      </c>
    </row>
    <row r="6362" spans="1:2" x14ac:dyDescent="0.25">
      <c r="A6362">
        <f ca="1">33030.6106130863*(((RANDBETWEEN(3800,4995))))</f>
        <v>133311544.43441626</v>
      </c>
      <c r="B6362">
        <v>242786029.75061646</v>
      </c>
    </row>
    <row r="6363" spans="1:2" x14ac:dyDescent="0.25">
      <c r="A6363">
        <f ca="1">33163.4904435432*(((RANDBETWEEN(3800,4995))))</f>
        <v>154309721.03380659</v>
      </c>
      <c r="B6363">
        <v>265376093.53917301</v>
      </c>
    </row>
    <row r="6364" spans="1:2" x14ac:dyDescent="0.25">
      <c r="A6364">
        <f ca="1">29825.3882893415*(((RANDBETWEEN(3800,4995))))</f>
        <v>120643695.63038656</v>
      </c>
      <c r="B6364">
        <v>246367836.68263796</v>
      </c>
    </row>
    <row r="6365" spans="1:2" x14ac:dyDescent="0.25">
      <c r="A6365">
        <f ca="1">31174.6164246488*(((RANDBETWEEN(3800,4995))))</f>
        <v>139194662.33605701</v>
      </c>
      <c r="B6365">
        <v>250669500.88889891</v>
      </c>
    </row>
    <row r="6366" spans="1:2" x14ac:dyDescent="0.25">
      <c r="A6366">
        <f ca="1">31228.1049512303*(((RANDBETWEEN(3800,4995))))</f>
        <v>136466818.63687629</v>
      </c>
      <c r="B6366">
        <v>220036796.26596954</v>
      </c>
    </row>
    <row r="6367" spans="1:2" x14ac:dyDescent="0.25">
      <c r="A6367">
        <f ca="1">41672.7343637572*(((RANDBETWEEN(3800,4995))))</f>
        <v>199570724.86803329</v>
      </c>
      <c r="B6367">
        <v>219240120.79697841</v>
      </c>
    </row>
    <row r="6368" spans="1:2" x14ac:dyDescent="0.25">
      <c r="A6368">
        <f ca="1">38094.572593601*(((RANDBETWEEN(3800,4995))))</f>
        <v>167844686.84740609</v>
      </c>
      <c r="B6368">
        <v>234179854.3593002</v>
      </c>
    </row>
    <row r="6369" spans="1:2" x14ac:dyDescent="0.25">
      <c r="A6369">
        <f ca="1">32923.3086861499*(((RANDBETWEEN(3800,4995))))</f>
        <v>152401995.90818769</v>
      </c>
      <c r="B6369">
        <v>215039489.25289249</v>
      </c>
    </row>
    <row r="6370" spans="1:2" x14ac:dyDescent="0.25">
      <c r="A6370">
        <f ca="1">33146.2230712264*(((RANDBETWEEN(3800,4995))))</f>
        <v>134772543.00760666</v>
      </c>
      <c r="B6370">
        <v>216915867.95232856</v>
      </c>
    </row>
    <row r="6371" spans="1:2" x14ac:dyDescent="0.25">
      <c r="A6371">
        <f ca="1">33240.7140815678*(((RANDBETWEEN(3800,4995))))</f>
        <v>139843684.14115587</v>
      </c>
      <c r="B6371">
        <v>256688055.70172501</v>
      </c>
    </row>
    <row r="6372" spans="1:2" x14ac:dyDescent="0.25">
      <c r="A6372">
        <f ca="1">33081.9549025088*(((RANDBETWEEN(3800,4995))))</f>
        <v>129879754.94724937</v>
      </c>
      <c r="B6372">
        <v>220419378.94092155</v>
      </c>
    </row>
    <row r="6373" spans="1:2" x14ac:dyDescent="0.25">
      <c r="A6373">
        <f ca="1">40224.3684778852*(((RANDBETWEEN(3800,4995))))</f>
        <v>179440907.77984577</v>
      </c>
      <c r="B6373">
        <v>221607032.26243785</v>
      </c>
    </row>
    <row r="6374" spans="1:2" x14ac:dyDescent="0.25">
      <c r="A6374">
        <f ca="1">31889.9336941727*(((RANDBETWEEN(3800,4995))))</f>
        <v>137062935.01755434</v>
      </c>
      <c r="B6374">
        <v>252736533.89377633</v>
      </c>
    </row>
    <row r="6375" spans="1:2" x14ac:dyDescent="0.25">
      <c r="A6375">
        <f ca="1">31912.4184900993*(((RANDBETWEEN(3800,4995))))</f>
        <v>143988832.22732815</v>
      </c>
      <c r="B6375">
        <v>230950962.41980726</v>
      </c>
    </row>
    <row r="6376" spans="1:2" x14ac:dyDescent="0.25">
      <c r="A6376">
        <f ca="1">33992.6229875143*(((RANDBETWEEN(3800,4995))))</f>
        <v>131211524.73180513</v>
      </c>
      <c r="B6376">
        <v>252751008.76253885</v>
      </c>
    </row>
    <row r="6377" spans="1:2" x14ac:dyDescent="0.25">
      <c r="A6377">
        <f ca="1">30367.6889147174*(((RANDBETWEEN(3800,4995))))</f>
        <v>122169212.50390801</v>
      </c>
      <c r="B6377">
        <v>206428937.85366577</v>
      </c>
    </row>
    <row r="6378" spans="1:2" x14ac:dyDescent="0.25">
      <c r="A6378">
        <f ca="1">35066.2378484795*(((RANDBETWEEN(3800,4995))))</f>
        <v>157482474.17752162</v>
      </c>
      <c r="B6378">
        <v>218625832.99111956</v>
      </c>
    </row>
    <row r="6379" spans="1:2" x14ac:dyDescent="0.25">
      <c r="A6379">
        <f ca="1">31037.0944619306*(((RANDBETWEEN(3800,4995))))</f>
        <v>136439067.25464684</v>
      </c>
      <c r="B6379">
        <v>221903273.27442899</v>
      </c>
    </row>
    <row r="6380" spans="1:2" x14ac:dyDescent="0.25">
      <c r="A6380">
        <f ca="1">40953.1144887793*(((RANDBETWEEN(3800,4995))))</f>
        <v>156850428.49202484</v>
      </c>
      <c r="B6380">
        <v>243398521.67986244</v>
      </c>
    </row>
    <row r="6381" spans="1:2" x14ac:dyDescent="0.25">
      <c r="A6381">
        <f ca="1">32415.2407022848*(((RANDBETWEEN(3800,4995))))</f>
        <v>146678964.17783883</v>
      </c>
      <c r="B6381">
        <v>239321809.27073637</v>
      </c>
    </row>
    <row r="6382" spans="1:2" x14ac:dyDescent="0.25">
      <c r="A6382">
        <f ca="1">30944.5630113307*(((RANDBETWEEN(3800,4995))))</f>
        <v>147265175.37092268</v>
      </c>
      <c r="B6382">
        <v>224740497.36689162</v>
      </c>
    </row>
    <row r="6383" spans="1:2" x14ac:dyDescent="0.25">
      <c r="A6383">
        <f ca="1">35472.7385511725*(((RANDBETWEEN(3800,4995))))</f>
        <v>161259069.45363039</v>
      </c>
      <c r="B6383">
        <v>214882240.36472946</v>
      </c>
    </row>
    <row r="6384" spans="1:2" x14ac:dyDescent="0.25">
      <c r="A6384">
        <f ca="1">29545.5557461018*(((RANDBETWEEN(3800,4995))))</f>
        <v>117620857.4252312</v>
      </c>
      <c r="B6384">
        <v>208908320.56074259</v>
      </c>
    </row>
    <row r="6385" spans="1:2" x14ac:dyDescent="0.25">
      <c r="A6385">
        <f ca="1">30360.0541836275*(((RANDBETWEEN(3800,4995))))</f>
        <v>147762383.71171486</v>
      </c>
      <c r="B6385">
        <v>207958798.10767335</v>
      </c>
    </row>
    <row r="6386" spans="1:2" x14ac:dyDescent="0.25">
      <c r="A6386">
        <f ca="1">31860.4009540621*(((RANDBETWEEN(3800,4995))))</f>
        <v>148915514.05928609</v>
      </c>
      <c r="B6386">
        <v>254813459.08120683</v>
      </c>
    </row>
    <row r="6387" spans="1:2" x14ac:dyDescent="0.25">
      <c r="A6387">
        <f ca="1">38110.3379629293*(((RANDBETWEEN(3800,4995))))</f>
        <v>170391321.03225705</v>
      </c>
      <c r="B6387">
        <v>228265913.62090534</v>
      </c>
    </row>
    <row r="6388" spans="1:2" x14ac:dyDescent="0.25">
      <c r="A6388">
        <f ca="1">31290.4421504784*(((RANDBETWEEN(3800,4995))))</f>
        <v>153792523.16960135</v>
      </c>
      <c r="B6388">
        <v>241813171.67254499</v>
      </c>
    </row>
    <row r="6389" spans="1:2" x14ac:dyDescent="0.25">
      <c r="A6389">
        <f ca="1">41494.5251291667*(((RANDBETWEEN(3800,4995))))</f>
        <v>167098452.69515437</v>
      </c>
      <c r="B6389">
        <v>240579780.91943246</v>
      </c>
    </row>
    <row r="6390" spans="1:2" x14ac:dyDescent="0.25">
      <c r="A6390">
        <f ca="1">30530.5664327509*(((RANDBETWEEN(3800,4995))))</f>
        <v>125633280.87077004</v>
      </c>
      <c r="B6390">
        <v>235665583.93846849</v>
      </c>
    </row>
    <row r="6391" spans="1:2" x14ac:dyDescent="0.25">
      <c r="A6391">
        <f ca="1">33947.9587850602*(((RANDBETWEEN(3800,4995))))</f>
        <v>167702916.39819741</v>
      </c>
      <c r="B6391">
        <v>215841151.22598195</v>
      </c>
    </row>
    <row r="6392" spans="1:2" x14ac:dyDescent="0.25">
      <c r="A6392">
        <f ca="1">39469.3630637977*(((RANDBETWEEN(3800,4995))))</f>
        <v>192807838.56665152</v>
      </c>
      <c r="B6392">
        <v>252285726.28605294</v>
      </c>
    </row>
    <row r="6393" spans="1:2" x14ac:dyDescent="0.25">
      <c r="A6393">
        <f ca="1">31451.6614197707*(((RANDBETWEEN(3800,4995))))</f>
        <v>129612296.71087506</v>
      </c>
      <c r="B6393">
        <v>220900035.49136761</v>
      </c>
    </row>
    <row r="6394" spans="1:2" x14ac:dyDescent="0.25">
      <c r="A6394">
        <f ca="1">29148.825977412*(((RANDBETWEEN(3800,4995))))</f>
        <v>135571189.62094325</v>
      </c>
      <c r="B6394">
        <v>248239732.13083714</v>
      </c>
    </row>
    <row r="6395" spans="1:2" x14ac:dyDescent="0.25">
      <c r="A6395">
        <f ca="1">31549.9501088234*(((RANDBETWEEN(3800,4995))))</f>
        <v>122760855.87343195</v>
      </c>
      <c r="B6395">
        <v>217533473.17926848</v>
      </c>
    </row>
    <row r="6396" spans="1:2" x14ac:dyDescent="0.25">
      <c r="A6396">
        <f ca="1">30143.6843483007*(((RANDBETWEEN(3800,4995))))</f>
        <v>141856178.54310331</v>
      </c>
      <c r="B6396">
        <v>221900623.89574167</v>
      </c>
    </row>
    <row r="6397" spans="1:2" x14ac:dyDescent="0.25">
      <c r="A6397">
        <f ca="1">32424.4871820645*(((RANDBETWEEN(3800,4995))))</f>
        <v>150546893.98632562</v>
      </c>
      <c r="B6397">
        <v>233258230.18787915</v>
      </c>
    </row>
    <row r="6398" spans="1:2" x14ac:dyDescent="0.25">
      <c r="A6398">
        <f ca="1">40832.8826939365*(((RANDBETWEEN(3800,4995))))</f>
        <v>172028934.7895543</v>
      </c>
      <c r="B6398">
        <v>236603331.85801065</v>
      </c>
    </row>
    <row r="6399" spans="1:2" x14ac:dyDescent="0.25">
      <c r="A6399">
        <f ca="1">31919.7532750709*(((RANDBETWEEN(3800,4995))))</f>
        <v>125923426.67015454</v>
      </c>
      <c r="B6399">
        <v>261530773.42435351</v>
      </c>
    </row>
    <row r="6400" spans="1:2" x14ac:dyDescent="0.25">
      <c r="A6400">
        <f ca="1">38942.1784731349*(((RANDBETWEEN(3800,4995))))</f>
        <v>164881183.65525305</v>
      </c>
      <c r="B6400">
        <v>234820100.35149756</v>
      </c>
    </row>
    <row r="6401" spans="1:2" x14ac:dyDescent="0.25">
      <c r="A6401">
        <f ca="1">32118.834528052*(((RANDBETWEEN(3800,4995))))</f>
        <v>141804654.44134977</v>
      </c>
      <c r="B6401">
        <v>215316432.03789568</v>
      </c>
    </row>
    <row r="6402" spans="1:2" x14ac:dyDescent="0.25">
      <c r="A6402">
        <f ca="1">36527.8283252166*(((RANDBETWEEN(3800,4995))))</f>
        <v>162841058.67381561</v>
      </c>
      <c r="B6402">
        <v>209682702.79662117</v>
      </c>
    </row>
    <row r="6403" spans="1:2" x14ac:dyDescent="0.25">
      <c r="A6403">
        <f ca="1">30865.4942800327*(((RANDBETWEEN(3800,4995))))</f>
        <v>124357076.45425192</v>
      </c>
      <c r="B6403">
        <v>241022688.37257415</v>
      </c>
    </row>
    <row r="6404" spans="1:2" x14ac:dyDescent="0.25">
      <c r="A6404">
        <f ca="1">39242.6350467984*(((RANDBETWEEN(3800,4995))))</f>
        <v>185774634.31154379</v>
      </c>
      <c r="B6404">
        <v>226854521.66290221</v>
      </c>
    </row>
    <row r="6405" spans="1:2" x14ac:dyDescent="0.25">
      <c r="A6405">
        <f ca="1">42257.8111733052*(((RANDBETWEEN(3800,4995))))</f>
        <v>193921095.4742974</v>
      </c>
      <c r="B6405">
        <v>259485630.55061257</v>
      </c>
    </row>
    <row r="6406" spans="1:2" x14ac:dyDescent="0.25">
      <c r="A6406">
        <f ca="1">31053.4369378815*(((RANDBETWEEN(3800,4995))))</f>
        <v>150888650.08116639</v>
      </c>
      <c r="B6406">
        <v>245736131.01793528</v>
      </c>
    </row>
    <row r="6407" spans="1:2" x14ac:dyDescent="0.25">
      <c r="A6407">
        <f ca="1">30512.1505028875*(((RANDBETWEEN(3800,4995))))</f>
        <v>145603982.19977936</v>
      </c>
      <c r="B6407">
        <v>234392059.41902155</v>
      </c>
    </row>
    <row r="6408" spans="1:2" x14ac:dyDescent="0.25">
      <c r="A6408">
        <f ca="1">30373.8881048887*(((RANDBETWEEN(3800,4995))))</f>
        <v>141086710.24720797</v>
      </c>
      <c r="B6408">
        <v>208026364.52671179</v>
      </c>
    </row>
    <row r="6409" spans="1:2" x14ac:dyDescent="0.25">
      <c r="A6409">
        <f ca="1">41800.8895830683*(((RANDBETWEEN(3800,4995))))</f>
        <v>203026920.70496264</v>
      </c>
      <c r="B6409">
        <v>218782302.94864935</v>
      </c>
    </row>
    <row r="6410" spans="1:2" x14ac:dyDescent="0.25">
      <c r="A6410">
        <f ca="1">29208.3922493328*(((RANDBETWEEN(3800,4995))))</f>
        <v>145194917.87143359</v>
      </c>
      <c r="B6410">
        <v>260427308.90712476</v>
      </c>
    </row>
    <row r="6411" spans="1:2" x14ac:dyDescent="0.25">
      <c r="A6411">
        <f ca="1">31968.6300323923*(((RANDBETWEEN(3800,4995))))</f>
        <v>149645157.1816285</v>
      </c>
      <c r="B6411">
        <v>229737676.6820167</v>
      </c>
    </row>
    <row r="6412" spans="1:2" x14ac:dyDescent="0.25">
      <c r="A6412">
        <f ca="1">35130.7128321607*(((RANDBETWEEN(3800,4995))))</f>
        <v>161531017.60227475</v>
      </c>
      <c r="B6412">
        <v>243948676.12538666</v>
      </c>
    </row>
    <row r="6413" spans="1:2" x14ac:dyDescent="0.25">
      <c r="A6413">
        <f ca="1">31796.8453926713*(((RANDBETWEEN(3800,4995))))</f>
        <v>153928528.54592159</v>
      </c>
      <c r="B6413">
        <v>223606978.46018639</v>
      </c>
    </row>
    <row r="6414" spans="1:2" x14ac:dyDescent="0.25">
      <c r="A6414">
        <f ca="1">30995.8706817184*(((RANDBETWEEN(3800,4995))))</f>
        <v>150949890.21996856</v>
      </c>
      <c r="B6414">
        <v>222558237.84869125</v>
      </c>
    </row>
    <row r="6415" spans="1:2" x14ac:dyDescent="0.25">
      <c r="A6415">
        <f ca="1">42530.494257885*(((RANDBETWEEN(3800,4995))))</f>
        <v>167570147.37606698</v>
      </c>
      <c r="B6415">
        <v>267628256.35450381</v>
      </c>
    </row>
    <row r="6416" spans="1:2" x14ac:dyDescent="0.25">
      <c r="A6416">
        <f ca="1">29984.6251674583*(((RANDBETWEEN(3800,4995))))</f>
        <v>121617639.67921087</v>
      </c>
      <c r="B6416">
        <v>205276147.58260071</v>
      </c>
    </row>
    <row r="6417" spans="1:2" x14ac:dyDescent="0.25">
      <c r="A6417">
        <f ca="1">36238.1754117356*(((RANDBETWEEN(3800,4995))))</f>
        <v>147996708.38152814</v>
      </c>
      <c r="B6417">
        <v>249080124.91020864</v>
      </c>
    </row>
    <row r="6418" spans="1:2" x14ac:dyDescent="0.25">
      <c r="A6418">
        <f ca="1">32604.4231637217*(((RANDBETWEEN(3800,4995))))</f>
        <v>150404204.05424824</v>
      </c>
      <c r="B6418">
        <v>223516205.28873646</v>
      </c>
    </row>
    <row r="6419" spans="1:2" x14ac:dyDescent="0.25">
      <c r="A6419">
        <f ca="1">34981.5279528009*(((RANDBETWEEN(3800,4995))))</f>
        <v>171584394.60848859</v>
      </c>
      <c r="B6419">
        <v>211381656.8083809</v>
      </c>
    </row>
    <row r="6420" spans="1:2" x14ac:dyDescent="0.25">
      <c r="A6420">
        <f ca="1">32283.002448282*(((RANDBETWEEN(3800,4995))))</f>
        <v>132166612.02326632</v>
      </c>
      <c r="B6420">
        <v>249235629.12814468</v>
      </c>
    </row>
    <row r="6421" spans="1:2" x14ac:dyDescent="0.25">
      <c r="A6421">
        <f ca="1">39696.9227703614*(((RANDBETWEEN(3800,4995))))</f>
        <v>188480989.31367585</v>
      </c>
      <c r="B6421">
        <v>216511429.54988098</v>
      </c>
    </row>
    <row r="6422" spans="1:2" x14ac:dyDescent="0.25">
      <c r="A6422">
        <f ca="1">36109.532889081*(((RANDBETWEEN(3800,4995))))</f>
        <v>157040358.53461322</v>
      </c>
      <c r="B6422">
        <v>250419355.63232011</v>
      </c>
    </row>
    <row r="6423" spans="1:2" x14ac:dyDescent="0.25">
      <c r="A6423">
        <f ca="1">31955.0650986939*(((RANDBETWEEN(3800,4995))))</f>
        <v>125040169.73118936</v>
      </c>
      <c r="B6423">
        <v>243880733.43616775</v>
      </c>
    </row>
    <row r="6424" spans="1:2" x14ac:dyDescent="0.25">
      <c r="A6424">
        <f ca="1">36370.1061303789*(((RANDBETWEEN(3800,4995))))</f>
        <v>154027399.46215478</v>
      </c>
      <c r="B6424">
        <v>230443544.71421143</v>
      </c>
    </row>
    <row r="6425" spans="1:2" x14ac:dyDescent="0.25">
      <c r="A6425">
        <f ca="1">33593.1371950461*(((RANDBETWEEN(3800,4995))))</f>
        <v>141763038.96309441</v>
      </c>
      <c r="B6425">
        <v>266381111.76824874</v>
      </c>
    </row>
    <row r="6426" spans="1:2" x14ac:dyDescent="0.25">
      <c r="A6426">
        <f ca="1">31774.6704383612*(((RANDBETWEEN(3800,4995))))</f>
        <v>147752217.53837946</v>
      </c>
      <c r="B6426">
        <v>235400102.89004052</v>
      </c>
    </row>
    <row r="6427" spans="1:2" x14ac:dyDescent="0.25">
      <c r="A6427">
        <f ca="1">29946.5012057187*(((RANDBETWEEN(3800,4995))))</f>
        <v>146887588.41405001</v>
      </c>
      <c r="B6427">
        <v>255287890.8519429</v>
      </c>
    </row>
    <row r="6428" spans="1:2" x14ac:dyDescent="0.25">
      <c r="A6428">
        <f ca="1">33766.6113670224*(((RANDBETWEEN(3800,4995))))</f>
        <v>142258733.68926528</v>
      </c>
      <c r="B6428">
        <v>208929227.03285336</v>
      </c>
    </row>
    <row r="6429" spans="1:2" x14ac:dyDescent="0.25">
      <c r="A6429">
        <f ca="1">34849.2457791918*(((RANDBETWEEN(3800,4995))))</f>
        <v>160794420.02519077</v>
      </c>
      <c r="B6429">
        <v>207890161.62467909</v>
      </c>
    </row>
    <row r="6430" spans="1:2" x14ac:dyDescent="0.25">
      <c r="A6430">
        <f ca="1">39627.8816630415*(((RANDBETWEEN(3800,4995))))</f>
        <v>158154875.71719867</v>
      </c>
      <c r="B6430">
        <v>233978099.95655698</v>
      </c>
    </row>
    <row r="6431" spans="1:2" x14ac:dyDescent="0.25">
      <c r="A6431">
        <f ca="1">29395.4222879985*(((RANDBETWEEN(3800,4995))))</f>
        <v>131309351.36048923</v>
      </c>
      <c r="B6431">
        <v>244249374.059863</v>
      </c>
    </row>
    <row r="6432" spans="1:2" x14ac:dyDescent="0.25">
      <c r="A6432">
        <f ca="1">30139.0167843963*(((RANDBETWEEN(3800,4995))))</f>
        <v>131074583.99533966</v>
      </c>
      <c r="B6432">
        <v>249838791.43107751</v>
      </c>
    </row>
    <row r="6433" spans="1:2" x14ac:dyDescent="0.25">
      <c r="A6433">
        <f ca="1">30441.5543942715*(((RANDBETWEEN(3800,4995))))</f>
        <v>131507514.983253</v>
      </c>
      <c r="B6433">
        <v>247591183.56254154</v>
      </c>
    </row>
    <row r="6434" spans="1:2" x14ac:dyDescent="0.25">
      <c r="A6434">
        <f ca="1">33374.8453564544*(((RANDBETWEEN(3800,4995))))</f>
        <v>142043341.83706984</v>
      </c>
      <c r="B6434">
        <v>231605837.9443059</v>
      </c>
    </row>
    <row r="6435" spans="1:2" x14ac:dyDescent="0.25">
      <c r="A6435">
        <f ca="1">40040.5923324454*(((RANDBETWEEN(3800,4995))))</f>
        <v>194757441.1050142</v>
      </c>
      <c r="B6435">
        <v>256832311.29676282</v>
      </c>
    </row>
    <row r="6436" spans="1:2" x14ac:dyDescent="0.25">
      <c r="A6436">
        <f ca="1">39506.5126747264*(((RANDBETWEEN(3800,4995))))</f>
        <v>192989314.41603854</v>
      </c>
      <c r="B6436">
        <v>226254720.80313939</v>
      </c>
    </row>
    <row r="6437" spans="1:2" x14ac:dyDescent="0.25">
      <c r="A6437">
        <f ca="1">33343.2587083355*(((RANDBETWEEN(3800,4995))))</f>
        <v>138174464.08734241</v>
      </c>
      <c r="B6437">
        <v>218398806.20253775</v>
      </c>
    </row>
    <row r="6438" spans="1:2" x14ac:dyDescent="0.25">
      <c r="A6438">
        <f ca="1">32540.3804143553*(((RANDBETWEEN(3800,4995))))</f>
        <v>159122460.22619751</v>
      </c>
      <c r="B6438">
        <v>249228056.04879102</v>
      </c>
    </row>
    <row r="6439" spans="1:2" x14ac:dyDescent="0.25">
      <c r="A6439">
        <f ca="1">31191.223230929*(((RANDBETWEEN(3800,4995))))</f>
        <v>147035426.31059951</v>
      </c>
      <c r="B6439">
        <v>253817523.90458012</v>
      </c>
    </row>
    <row r="6440" spans="1:2" x14ac:dyDescent="0.25">
      <c r="A6440">
        <f ca="1">37114.363347073*(((RANDBETWEEN(3800,4995))))</f>
        <v>147715166.12135059</v>
      </c>
      <c r="B6440">
        <v>228637558.12142748</v>
      </c>
    </row>
    <row r="6441" spans="1:2" x14ac:dyDescent="0.25">
      <c r="A6441">
        <f ca="1">41702.4283616106*(((RANDBETWEEN(3800,4995))))</f>
        <v>197043974.00860986</v>
      </c>
      <c r="B6441">
        <v>261811476.40095168</v>
      </c>
    </row>
    <row r="6442" spans="1:2" x14ac:dyDescent="0.25">
      <c r="A6442">
        <f ca="1">39677.7217104273*(((RANDBETWEEN(3800,4995))))</f>
        <v>155854090.87855834</v>
      </c>
      <c r="B6442">
        <v>243622110.70665252</v>
      </c>
    </row>
    <row r="6443" spans="1:2" x14ac:dyDescent="0.25">
      <c r="A6443">
        <f ca="1">32122.1667872386*(((RANDBETWEEN(3800,4995))))</f>
        <v>140759334.86167946</v>
      </c>
      <c r="B6443">
        <v>213170149.91457146</v>
      </c>
    </row>
    <row r="6444" spans="1:2" x14ac:dyDescent="0.25">
      <c r="A6444">
        <f ca="1">37846.9363880496*(((RANDBETWEEN(3800,4995))))</f>
        <v>153204398.49882492</v>
      </c>
      <c r="B6444">
        <v>254573534.82230479</v>
      </c>
    </row>
    <row r="6445" spans="1:2" x14ac:dyDescent="0.25">
      <c r="A6445">
        <f ca="1">40819.8723372613*(((RANDBETWEEN(3800,4995))))</f>
        <v>163769327.81709227</v>
      </c>
      <c r="B6445">
        <v>210034395.80689049</v>
      </c>
    </row>
    <row r="6446" spans="1:2" x14ac:dyDescent="0.25">
      <c r="A6446">
        <f ca="1">38685.41343401*(((RANDBETWEEN(3800,4995))))</f>
        <v>152304472.68969753</v>
      </c>
      <c r="B6446">
        <v>222584661.05049962</v>
      </c>
    </row>
    <row r="6447" spans="1:2" x14ac:dyDescent="0.25">
      <c r="A6447">
        <f ca="1">36434.4566776719*(((RANDBETWEEN(3800,4995))))</f>
        <v>158635624.3745833</v>
      </c>
      <c r="B6447">
        <v>241171722.95378596</v>
      </c>
    </row>
    <row r="6448" spans="1:2" x14ac:dyDescent="0.25">
      <c r="A6448">
        <f ca="1">33031.9492514388*(((RANDBETWEEN(3800,4995))))</f>
        <v>146793982.47339422</v>
      </c>
      <c r="B6448">
        <v>228736607.28147873</v>
      </c>
    </row>
    <row r="6449" spans="1:2" x14ac:dyDescent="0.25">
      <c r="A6449">
        <f ca="1">30084.3378924142*(((RANDBETWEEN(3800,4995))))</f>
        <v>133544375.90442657</v>
      </c>
      <c r="B6449">
        <v>222297316.29685798</v>
      </c>
    </row>
    <row r="6450" spans="1:2" x14ac:dyDescent="0.25">
      <c r="A6450">
        <f ca="1">37693.7637688513*(((RANDBETWEEN(3800,4995))))</f>
        <v>149493467.1072641</v>
      </c>
      <c r="B6450">
        <v>229604378.5597508</v>
      </c>
    </row>
    <row r="6451" spans="1:2" x14ac:dyDescent="0.25">
      <c r="A6451">
        <f ca="1">32684.2106838835*(((RANDBETWEEN(3800,4995))))</f>
        <v>132501790.1124638</v>
      </c>
      <c r="B6451">
        <v>210937520.62361744</v>
      </c>
    </row>
    <row r="6452" spans="1:2" x14ac:dyDescent="0.25">
      <c r="A6452">
        <f ca="1">33448.612538926*(((RANDBETWEEN(3800,4995))))</f>
        <v>160085059.61130017</v>
      </c>
      <c r="B6452">
        <v>266482305.14164925</v>
      </c>
    </row>
    <row r="6453" spans="1:2" x14ac:dyDescent="0.25">
      <c r="A6453">
        <f ca="1">29585.8613083209*(((RANDBETWEEN(3800,4995))))</f>
        <v>141538760.49900708</v>
      </c>
      <c r="B6453">
        <v>243183884.25130057</v>
      </c>
    </row>
    <row r="6454" spans="1:2" x14ac:dyDescent="0.25">
      <c r="A6454">
        <f ca="1">30983.0837897732*(((RANDBETWEEN(3800,4995))))</f>
        <v>125419523.18100226</v>
      </c>
      <c r="B6454">
        <v>261681186.47615853</v>
      </c>
    </row>
    <row r="6455" spans="1:2" x14ac:dyDescent="0.25">
      <c r="A6455">
        <f ca="1">31324.6044689427*(((RANDBETWEEN(3800,4995))))</f>
        <v>155620635.00170717</v>
      </c>
      <c r="B6455">
        <v>219679306.71819863</v>
      </c>
    </row>
    <row r="6456" spans="1:2" x14ac:dyDescent="0.25">
      <c r="A6456">
        <f ca="1">32202.9226759723*(((RANDBETWEEN(3800,4995))))</f>
        <v>147199559.55186954</v>
      </c>
      <c r="B6456">
        <v>245407871.44055277</v>
      </c>
    </row>
    <row r="6457" spans="1:2" x14ac:dyDescent="0.25">
      <c r="A6457">
        <f ca="1">33475.0069385405*(((RANDBETWEEN(3800,4995))))</f>
        <v>139624253.94065237</v>
      </c>
      <c r="B6457">
        <v>224607159.08453643</v>
      </c>
    </row>
    <row r="6458" spans="1:2" x14ac:dyDescent="0.25">
      <c r="A6458">
        <f ca="1">29092.928131526*(((RANDBETWEEN(3800,4995))))</f>
        <v>119746492.18936081</v>
      </c>
      <c r="B6458">
        <v>238998571.68218106</v>
      </c>
    </row>
    <row r="6459" spans="1:2" x14ac:dyDescent="0.25">
      <c r="A6459">
        <f ca="1">31210.5446370177*(((RANDBETWEEN(3800,4995))))</f>
        <v>120566333.93279952</v>
      </c>
      <c r="B6459">
        <v>235850435.02450496</v>
      </c>
    </row>
    <row r="6460" spans="1:2" x14ac:dyDescent="0.25">
      <c r="A6460">
        <f ca="1">31591.2851496572*(((RANDBETWEEN(3800,4995))))</f>
        <v>122668960.23611888</v>
      </c>
      <c r="B6460">
        <v>231072791.84545219</v>
      </c>
    </row>
    <row r="6461" spans="1:2" x14ac:dyDescent="0.25">
      <c r="A6461">
        <f ca="1">39649.4944596023*(((RANDBETWEEN(3800,4995))))</f>
        <v>179889756.3632158</v>
      </c>
      <c r="B6461">
        <v>215281206.31874308</v>
      </c>
    </row>
    <row r="6462" spans="1:2" x14ac:dyDescent="0.25">
      <c r="A6462">
        <f ca="1">32277.5684653839*(((RANDBETWEEN(3800,4995))))</f>
        <v>145991442.16893142</v>
      </c>
      <c r="B6462">
        <v>231673905.80212554</v>
      </c>
    </row>
    <row r="6463" spans="1:2" x14ac:dyDescent="0.25">
      <c r="A6463">
        <f ca="1">33553.6025505688*(((RANDBETWEEN(3800,4995))))</f>
        <v>166358761.44571996</v>
      </c>
      <c r="B6463">
        <v>259793970.59100619</v>
      </c>
    </row>
    <row r="6464" spans="1:2" x14ac:dyDescent="0.25">
      <c r="A6464">
        <f ca="1">30676.53469138*(((RANDBETWEEN(3800,4995))))</f>
        <v>144486478.39639959</v>
      </c>
      <c r="B6464">
        <v>215904040.69818479</v>
      </c>
    </row>
    <row r="6465" spans="1:2" x14ac:dyDescent="0.25">
      <c r="A6465">
        <f ca="1">34587.9389179356*(((RANDBETWEEN(3800,4995))))</f>
        <v>136138127.58099467</v>
      </c>
      <c r="B6465">
        <v>248060612.15041044</v>
      </c>
    </row>
    <row r="6466" spans="1:2" x14ac:dyDescent="0.25">
      <c r="A6466">
        <f ca="1">29631.6604295968*(((RANDBETWEEN(3800,4995))))</f>
        <v>147773090.56239936</v>
      </c>
      <c r="B6466">
        <v>231000772.31805664</v>
      </c>
    </row>
    <row r="6467" spans="1:2" x14ac:dyDescent="0.25">
      <c r="A6467">
        <f ca="1">30654.4880728766*(((RANDBETWEEN(3800,4995))))</f>
        <v>144627874.7278319</v>
      </c>
      <c r="B6467">
        <v>244034121.02892452</v>
      </c>
    </row>
    <row r="6468" spans="1:2" x14ac:dyDescent="0.25">
      <c r="A6468">
        <f ca="1">37214.2837083286*(((RANDBETWEEN(3800,4995))))</f>
        <v>179223990.33931062</v>
      </c>
      <c r="B6468">
        <v>259753199.29756752</v>
      </c>
    </row>
    <row r="6469" spans="1:2" x14ac:dyDescent="0.25">
      <c r="A6469">
        <f ca="1">29614.4193273268*(((RANDBETWEEN(3800,4995))))</f>
        <v>114637417.2160822</v>
      </c>
      <c r="B6469">
        <v>236032356.68551305</v>
      </c>
    </row>
    <row r="6470" spans="1:2" x14ac:dyDescent="0.25">
      <c r="A6470">
        <f ca="1">32521.7098945283*(((RANDBETWEEN(3800,4995))))</f>
        <v>151258472.7194511</v>
      </c>
      <c r="B6470">
        <v>253923759.55000737</v>
      </c>
    </row>
    <row r="6471" spans="1:2" x14ac:dyDescent="0.25">
      <c r="A6471">
        <f ca="1">38675.9551259939*(((RANDBETWEEN(3800,4995))))</f>
        <v>176981170.65654796</v>
      </c>
      <c r="B6471">
        <v>254992131.86307579</v>
      </c>
    </row>
    <row r="6472" spans="1:2" x14ac:dyDescent="0.25">
      <c r="A6472">
        <f ca="1">33039.6350402794*(((RANDBETWEEN(3800,4995))))</f>
        <v>141541796.51255676</v>
      </c>
      <c r="B6472">
        <v>251821163.87512809</v>
      </c>
    </row>
    <row r="6473" spans="1:2" x14ac:dyDescent="0.25">
      <c r="A6473">
        <f ca="1">30421.4874589292*(((RANDBETWEEN(3800,4995))))</f>
        <v>141034015.85959578</v>
      </c>
      <c r="B6473">
        <v>248906487.23707485</v>
      </c>
    </row>
    <row r="6474" spans="1:2" x14ac:dyDescent="0.25">
      <c r="A6474">
        <f ca="1">35452.5745889039*(((RANDBETWEEN(3800,4995))))</f>
        <v>149716222.48894137</v>
      </c>
      <c r="B6474">
        <v>209449304.58285969</v>
      </c>
    </row>
    <row r="6475" spans="1:2" x14ac:dyDescent="0.25">
      <c r="A6475">
        <f ca="1">35009.365486805*(((RANDBETWEEN(3800,4995))))</f>
        <v>151485524.46140563</v>
      </c>
      <c r="B6475">
        <v>219143317.91132909</v>
      </c>
    </row>
    <row r="6476" spans="1:2" x14ac:dyDescent="0.25">
      <c r="A6476">
        <f ca="1">38021.781413927*(((RANDBETWEEN(3800,4995))))</f>
        <v>170717798.54853246</v>
      </c>
      <c r="B6476">
        <v>241732636.54138419</v>
      </c>
    </row>
    <row r="6477" spans="1:2" x14ac:dyDescent="0.25">
      <c r="A6477">
        <f ca="1">31826.0152381873*(((RANDBETWEEN(3800,4995))))</f>
        <v>140448205.24612042</v>
      </c>
      <c r="B6477">
        <v>224397110.67795604</v>
      </c>
    </row>
    <row r="6478" spans="1:2" x14ac:dyDescent="0.25">
      <c r="A6478">
        <f ca="1">30946.3077999052*(((RANDBETWEEN(3800,4995))))</f>
        <v>144364525.88655779</v>
      </c>
      <c r="B6478">
        <v>229721662.65481737</v>
      </c>
    </row>
    <row r="6479" spans="1:2" x14ac:dyDescent="0.25">
      <c r="A6479">
        <f ca="1">33456.5480981534*(((RANDBETWEEN(3800,4995))))</f>
        <v>153465186.12622947</v>
      </c>
      <c r="B6479">
        <v>260149698.70492864</v>
      </c>
    </row>
    <row r="6480" spans="1:2" x14ac:dyDescent="0.25">
      <c r="A6480">
        <f ca="1">33256.9023991047*(((RANDBETWEEN(3800,4995))))</f>
        <v>153580375.27906549</v>
      </c>
      <c r="B6480">
        <v>267807464.86546078</v>
      </c>
    </row>
    <row r="6481" spans="1:2" x14ac:dyDescent="0.25">
      <c r="A6481">
        <f ca="1">32819.0397244326*(((RANDBETWEEN(3800,4995))))</f>
        <v>137708690.68371901</v>
      </c>
      <c r="B6481">
        <v>215466575.42562953</v>
      </c>
    </row>
    <row r="6482" spans="1:2" x14ac:dyDescent="0.25">
      <c r="A6482">
        <f ca="1">30592.7044973604*(((RANDBETWEEN(3800,4995))))</f>
        <v>140145179.3024078</v>
      </c>
      <c r="B6482">
        <v>211575273.76192296</v>
      </c>
    </row>
    <row r="6483" spans="1:2" x14ac:dyDescent="0.25">
      <c r="A6483">
        <f ca="1">34241.8931774985*(((RANDBETWEEN(3800,4995))))</f>
        <v>142857178.33652392</v>
      </c>
      <c r="B6483">
        <v>210317939.3672376</v>
      </c>
    </row>
    <row r="6484" spans="1:2" x14ac:dyDescent="0.25">
      <c r="A6484">
        <f ca="1">32581.0618183578*(((RANDBETWEEN(3800,4995))))</f>
        <v>127945829.76069121</v>
      </c>
      <c r="B6484">
        <v>207327077.46186614</v>
      </c>
    </row>
    <row r="6485" spans="1:2" x14ac:dyDescent="0.25">
      <c r="A6485">
        <f ca="1">40092.4133077002*(((RANDBETWEEN(3800,4995))))</f>
        <v>176326433.72726569</v>
      </c>
      <c r="B6485">
        <v>237183769.37732172</v>
      </c>
    </row>
    <row r="6486" spans="1:2" x14ac:dyDescent="0.25">
      <c r="A6486">
        <f ca="1">32367.7250709061*(((RANDBETWEEN(3800,4995))))</f>
        <v>156886363.41868192</v>
      </c>
      <c r="B6486">
        <v>262138955.3098079</v>
      </c>
    </row>
    <row r="6487" spans="1:2" x14ac:dyDescent="0.25">
      <c r="A6487">
        <f ca="1">32529.3896838822*(((RANDBETWEEN(3800,4995))))</f>
        <v>144137725.68928197</v>
      </c>
      <c r="B6487">
        <v>210943184.54481709</v>
      </c>
    </row>
    <row r="6488" spans="1:2" x14ac:dyDescent="0.25">
      <c r="A6488">
        <f ca="1">32735.9522198109*(((RANDBETWEEN(3800,4995))))</f>
        <v>156314171.84959683</v>
      </c>
      <c r="B6488">
        <v>265379851.86100501</v>
      </c>
    </row>
    <row r="6489" spans="1:2" x14ac:dyDescent="0.25">
      <c r="A6489">
        <f ca="1">37131.3919093352*(((RANDBETWEEN(3800,4995))))</f>
        <v>146297684.12278056</v>
      </c>
      <c r="B6489">
        <v>232365838.79366446</v>
      </c>
    </row>
    <row r="6490" spans="1:2" x14ac:dyDescent="0.25">
      <c r="A6490">
        <f ca="1">29149.0827800334*(((RANDBETWEEN(3800,4995))))</f>
        <v>141023262.48980141</v>
      </c>
      <c r="B6490">
        <v>237190329.78961024</v>
      </c>
    </row>
    <row r="6491" spans="1:2" x14ac:dyDescent="0.25">
      <c r="A6491">
        <f ca="1">37144.8613775768*(((RANDBETWEEN(3800,4995))))</f>
        <v>176698105.5731326</v>
      </c>
      <c r="B6491">
        <v>265711957.31496614</v>
      </c>
    </row>
    <row r="6492" spans="1:2" x14ac:dyDescent="0.25">
      <c r="A6492">
        <f ca="1">40943.2950872938*(((RANDBETWEEN(3800,4995))))</f>
        <v>203979496.12489787</v>
      </c>
      <c r="B6492">
        <v>247636274.17974168</v>
      </c>
    </row>
    <row r="6493" spans="1:2" x14ac:dyDescent="0.25">
      <c r="A6493">
        <f ca="1">41033.9744444028*(((RANDBETWEEN(3800,4995))))</f>
        <v>189782131.80536279</v>
      </c>
      <c r="B6493">
        <v>259836433.25848341</v>
      </c>
    </row>
    <row r="6494" spans="1:2" x14ac:dyDescent="0.25">
      <c r="A6494">
        <f ca="1">30390.8651724586*(((RANDBETWEEN(3800,4995))))</f>
        <v>144478173.02986839</v>
      </c>
      <c r="B6494">
        <v>256668244.57763255</v>
      </c>
    </row>
    <row r="6495" spans="1:2" x14ac:dyDescent="0.25">
      <c r="A6495">
        <f ca="1">30162.8702564355*(((RANDBETWEEN(3800,4995))))</f>
        <v>132686466.25805961</v>
      </c>
      <c r="B6495">
        <v>237685670.65381879</v>
      </c>
    </row>
    <row r="6496" spans="1:2" x14ac:dyDescent="0.25">
      <c r="A6496">
        <f ca="1">32709.2456177095*(((RANDBETWEEN(3800,4995))))</f>
        <v>136659228.19079044</v>
      </c>
      <c r="B6496">
        <v>258593111.44822541</v>
      </c>
    </row>
    <row r="6497" spans="1:2" x14ac:dyDescent="0.25">
      <c r="A6497">
        <f ca="1">39681.9725176009*(((RANDBETWEEN(3800,4995))))</f>
        <v>189878238.4967204</v>
      </c>
      <c r="B6497">
        <v>250060818.80307537</v>
      </c>
    </row>
    <row r="6498" spans="1:2" x14ac:dyDescent="0.25">
      <c r="A6498">
        <f ca="1">29622.6476855013*(((RANDBETWEEN(3800,4995))))</f>
        <v>146543238.10017499</v>
      </c>
      <c r="B6498">
        <v>251912415.34087318</v>
      </c>
    </row>
    <row r="6499" spans="1:2" x14ac:dyDescent="0.25">
      <c r="A6499">
        <f ca="1">36570.6196432028*(((RANDBETWEEN(3800,4995))))</f>
        <v>160325596.51580101</v>
      </c>
      <c r="B6499">
        <v>229990781.38664994</v>
      </c>
    </row>
    <row r="6500" spans="1:2" x14ac:dyDescent="0.25">
      <c r="A6500">
        <f ca="1">39593.7354937208*(((RANDBETWEEN(3800,4995))))</f>
        <v>159364785.36222622</v>
      </c>
      <c r="B6500">
        <v>246464890.94640061</v>
      </c>
    </row>
    <row r="6501" spans="1:2" x14ac:dyDescent="0.25">
      <c r="A6501">
        <f ca="1">36511.4028860817*(((RANDBETWEEN(3800,4995))))</f>
        <v>181644229.35825646</v>
      </c>
      <c r="B6501">
        <v>214781348.1593914</v>
      </c>
    </row>
    <row r="6502" spans="1:2" x14ac:dyDescent="0.25">
      <c r="A6502">
        <f ca="1">40554.386953894*(((RANDBETWEEN(3800,4995))))</f>
        <v>198392060.97844958</v>
      </c>
      <c r="B6502">
        <v>252401806.7726123</v>
      </c>
    </row>
    <row r="6503" spans="1:2" x14ac:dyDescent="0.25">
      <c r="A6503">
        <f ca="1">34173.7540621219*(((RANDBETWEEN(3800,4995))))</f>
        <v>133072598.31790271</v>
      </c>
      <c r="B6503">
        <v>243648622.66146627</v>
      </c>
    </row>
    <row r="6504" spans="1:2" x14ac:dyDescent="0.25">
      <c r="A6504">
        <f ca="1">32183.7974653816*(((RANDBETWEEN(3800,4995))))</f>
        <v>144119045.04997867</v>
      </c>
      <c r="B6504">
        <v>245654197.51456666</v>
      </c>
    </row>
    <row r="6505" spans="1:2" x14ac:dyDescent="0.25">
      <c r="A6505">
        <f ca="1">28286.2301911206*(((RANDBETWEEN(3800,4995))))</f>
        <v>126156586.65239778</v>
      </c>
      <c r="B6505">
        <v>221727539.43533739</v>
      </c>
    </row>
    <row r="6506" spans="1:2" x14ac:dyDescent="0.25">
      <c r="A6506">
        <f ca="1">39333.4274262787*(((RANDBETWEEN(3800,4995))))</f>
        <v>180186431.03978276</v>
      </c>
      <c r="B6506">
        <v>205486078.87588233</v>
      </c>
    </row>
    <row r="6507" spans="1:2" x14ac:dyDescent="0.25">
      <c r="A6507">
        <f ca="1">39426.8162430025*(((RANDBETWEEN(3800,4995))))</f>
        <v>189445852.04762724</v>
      </c>
      <c r="B6507">
        <v>240661556.98960692</v>
      </c>
    </row>
    <row r="6508" spans="1:2" x14ac:dyDescent="0.25">
      <c r="A6508">
        <f ca="1">29036.0469895387*(((RANDBETWEEN(3800,4995))))</f>
        <v>126626200.92137824</v>
      </c>
      <c r="B6508">
        <v>251797626.87092793</v>
      </c>
    </row>
    <row r="6509" spans="1:2" x14ac:dyDescent="0.25">
      <c r="A6509">
        <f ca="1">42664.0908698489*(((RANDBETWEEN(3800,4995))))</f>
        <v>205555589.81093189</v>
      </c>
      <c r="B6509">
        <v>259460299.88404509</v>
      </c>
    </row>
    <row r="6510" spans="1:2" x14ac:dyDescent="0.25">
      <c r="A6510">
        <f ca="1">31496.187297692*(((RANDBETWEEN(3800,4995))))</f>
        <v>120126458.35339728</v>
      </c>
      <c r="B6510">
        <v>229981757.86780387</v>
      </c>
    </row>
    <row r="6511" spans="1:2" x14ac:dyDescent="0.25">
      <c r="A6511">
        <f ca="1">30872.9270700207*(((RANDBETWEEN(3800,4995))))</f>
        <v>139144282.30458319</v>
      </c>
      <c r="B6511">
        <v>223823975.97354636</v>
      </c>
    </row>
    <row r="6512" spans="1:2" x14ac:dyDescent="0.25">
      <c r="A6512">
        <f ca="1">31834.2861107668*(((RANDBETWEEN(3800,4995))))</f>
        <v>153982441.91777906</v>
      </c>
      <c r="B6512">
        <v>235759817.32732898</v>
      </c>
    </row>
    <row r="6513" spans="1:2" x14ac:dyDescent="0.25">
      <c r="A6513">
        <f ca="1">38378.5194861367*(((RANDBETWEEN(3800,4995))))</f>
        <v>156123817.26960412</v>
      </c>
      <c r="B6513">
        <v>219667236.44806612</v>
      </c>
    </row>
    <row r="6514" spans="1:2" x14ac:dyDescent="0.25">
      <c r="A6514">
        <f ca="1">30285.337354901*(((RANDBETWEEN(3800,4995))))</f>
        <v>129197249.15600753</v>
      </c>
      <c r="B6514">
        <v>228439985.30301496</v>
      </c>
    </row>
    <row r="6515" spans="1:2" x14ac:dyDescent="0.25">
      <c r="A6515">
        <f ca="1">40823.6430564366*(((RANDBETWEEN(3800,4995))))</f>
        <v>157579262.19784522</v>
      </c>
      <c r="B6515">
        <v>217311447.72556067</v>
      </c>
    </row>
    <row r="6516" spans="1:2" x14ac:dyDescent="0.25">
      <c r="A6516">
        <f ca="1">42194.6091084709*(((RANDBETWEEN(3800,4995))))</f>
        <v>199960252.56504375</v>
      </c>
      <c r="B6516">
        <v>248303718.99726638</v>
      </c>
    </row>
    <row r="6517" spans="1:2" x14ac:dyDescent="0.25">
      <c r="A6517">
        <f ca="1">31507.6847615259*(((RANDBETWEEN(3800,4995))))</f>
        <v>144053134.72969627</v>
      </c>
      <c r="B6517">
        <v>249221480.76948097</v>
      </c>
    </row>
    <row r="6518" spans="1:2" x14ac:dyDescent="0.25">
      <c r="A6518">
        <f ca="1">29484.3224000922*(((RANDBETWEEN(3800,4995))))</f>
        <v>134536963.11162055</v>
      </c>
      <c r="B6518">
        <v>244019158.99670908</v>
      </c>
    </row>
    <row r="6519" spans="1:2" x14ac:dyDescent="0.25">
      <c r="A6519">
        <f ca="1">31729.4123693728*(((RANDBETWEEN(3800,4995))))</f>
        <v>134659626.09561831</v>
      </c>
      <c r="B6519">
        <v>228989527.7394163</v>
      </c>
    </row>
    <row r="6520" spans="1:2" x14ac:dyDescent="0.25">
      <c r="A6520">
        <f ca="1">36858.356535128*(((RANDBETWEEN(3800,4995))))</f>
        <v>170838482.5403184</v>
      </c>
      <c r="B6520">
        <v>254667400.60707152</v>
      </c>
    </row>
    <row r="6521" spans="1:2" x14ac:dyDescent="0.25">
      <c r="A6521">
        <f ca="1">30140.7157132776*(((RANDBETWEEN(3800,4995))))</f>
        <v>139521373.03676185</v>
      </c>
      <c r="B6521">
        <v>243068337.10273269</v>
      </c>
    </row>
    <row r="6522" spans="1:2" x14ac:dyDescent="0.25">
      <c r="A6522">
        <f ca="1">30288.2803333472*(((RANDBETWEEN(3800,4995))))</f>
        <v>148624591.59573451</v>
      </c>
      <c r="B6522">
        <v>217385723.72233793</v>
      </c>
    </row>
    <row r="6523" spans="1:2" x14ac:dyDescent="0.25">
      <c r="A6523">
        <f ca="1">30526.3009209851*(((RANDBETWEEN(3800,4995))))</f>
        <v>117129416.6338198</v>
      </c>
      <c r="B6523">
        <v>267418188.18177047</v>
      </c>
    </row>
    <row r="6524" spans="1:2" x14ac:dyDescent="0.25">
      <c r="A6524">
        <f ca="1">30086.8722386203*(((RANDBETWEEN(3800,4995))))</f>
        <v>124409216.70669506</v>
      </c>
      <c r="B6524">
        <v>226036612.84937036</v>
      </c>
    </row>
    <row r="6525" spans="1:2" x14ac:dyDescent="0.25">
      <c r="A6525">
        <f ca="1">36560.4273315607*(((RANDBETWEEN(3800,4995))))</f>
        <v>181376279.99187276</v>
      </c>
      <c r="B6525">
        <v>243014953.70686522</v>
      </c>
    </row>
    <row r="6526" spans="1:2" x14ac:dyDescent="0.25">
      <c r="A6526">
        <f ca="1">38469.6469645503*(((RANDBETWEEN(3800,4995))))</f>
        <v>153993996.799095</v>
      </c>
      <c r="B6526">
        <v>240406041.03220457</v>
      </c>
    </row>
    <row r="6527" spans="1:2" x14ac:dyDescent="0.25">
      <c r="A6527">
        <f ca="1">32260.5536308182*(((RANDBETWEEN(3800,4995))))</f>
        <v>153624756.38995624</v>
      </c>
      <c r="B6527">
        <v>259434902.78004313</v>
      </c>
    </row>
    <row r="6528" spans="1:2" x14ac:dyDescent="0.25">
      <c r="A6528">
        <f ca="1">32051.7364386132*(((RANDBETWEEN(3800,4995))))</f>
        <v>143175106.67128509</v>
      </c>
      <c r="B6528">
        <v>216688289.77903408</v>
      </c>
    </row>
    <row r="6529" spans="1:2" x14ac:dyDescent="0.25">
      <c r="A6529">
        <f ca="1">34993.8804964854*(((RANDBETWEEN(3800,4995))))</f>
        <v>160621911.47886789</v>
      </c>
      <c r="B6529">
        <v>255921638.55953312</v>
      </c>
    </row>
    <row r="6530" spans="1:2" x14ac:dyDescent="0.25">
      <c r="A6530">
        <f ca="1">38075.1358085117*(((RANDBETWEEN(3800,4995))))</f>
        <v>185349761.11583483</v>
      </c>
      <c r="B6530">
        <v>256195249.59342164</v>
      </c>
    </row>
    <row r="6531" spans="1:2" x14ac:dyDescent="0.25">
      <c r="A6531">
        <f ca="1">38022.4095945266*(((RANDBETWEEN(3800,4995))))</f>
        <v>184104507.2566978</v>
      </c>
      <c r="B6531">
        <v>231320563.2837446</v>
      </c>
    </row>
    <row r="6532" spans="1:2" x14ac:dyDescent="0.25">
      <c r="A6532">
        <f ca="1">32459.2892180081*(((RANDBETWEEN(3800,4995))))</f>
        <v>128084355.25425985</v>
      </c>
      <c r="B6532">
        <v>256546707.69717261</v>
      </c>
    </row>
    <row r="6533" spans="1:2" x14ac:dyDescent="0.25">
      <c r="A6533">
        <f ca="1">32295.2271455022*(((RANDBETWEEN(3800,4995))))</f>
        <v>127856804.26904319</v>
      </c>
      <c r="B6533">
        <v>241118720.84521547</v>
      </c>
    </row>
    <row r="6534" spans="1:2" x14ac:dyDescent="0.25">
      <c r="A6534">
        <f ca="1">30070.3848214303*(((RANDBETWEEN(3800,4995))))</f>
        <v>120642383.90357831</v>
      </c>
      <c r="B6534">
        <v>216473486.67507938</v>
      </c>
    </row>
    <row r="6535" spans="1:2" x14ac:dyDescent="0.25">
      <c r="A6535">
        <f ca="1">34227.4254425519*(((RANDBETWEEN(3800,4995))))</f>
        <v>168672752.58089596</v>
      </c>
      <c r="B6535">
        <v>252040572.23906821</v>
      </c>
    </row>
    <row r="6536" spans="1:2" x14ac:dyDescent="0.25">
      <c r="A6536">
        <f ca="1">38988.3287980193*(((RANDBETWEEN(3800,4995))))</f>
        <v>155836350.20568329</v>
      </c>
      <c r="B6536">
        <v>264138386.55021158</v>
      </c>
    </row>
    <row r="6537" spans="1:2" x14ac:dyDescent="0.25">
      <c r="A6537">
        <f ca="1">39889.6635675304*(((RANDBETWEEN(3800,4995))))</f>
        <v>189994467.57214716</v>
      </c>
      <c r="B6537">
        <v>234355579.04927039</v>
      </c>
    </row>
    <row r="6538" spans="1:2" x14ac:dyDescent="0.25">
      <c r="A6538">
        <f ca="1">30028.0670155748*(((RANDBETWEEN(3800,4995))))</f>
        <v>136207311.98264745</v>
      </c>
      <c r="B6538">
        <v>235109682.58227122</v>
      </c>
    </row>
    <row r="6539" spans="1:2" x14ac:dyDescent="0.25">
      <c r="A6539">
        <f ca="1">31292.3620842085*(((RANDBETWEEN(3800,4995))))</f>
        <v>131928598.54702285</v>
      </c>
      <c r="B6539">
        <v>219163840.12432501</v>
      </c>
    </row>
    <row r="6540" spans="1:2" x14ac:dyDescent="0.25">
      <c r="A6540">
        <f ca="1">39575.1247450923*(((RANDBETWEEN(3800,4995))))</f>
        <v>159764778.59593743</v>
      </c>
      <c r="B6540">
        <v>215200083.57390127</v>
      </c>
    </row>
    <row r="6541" spans="1:2" x14ac:dyDescent="0.25">
      <c r="A6541">
        <f ca="1">36467.2122643274*(((RANDBETWEEN(3800,4995))))</f>
        <v>173729799.22725555</v>
      </c>
      <c r="B6541">
        <v>260101901.70467395</v>
      </c>
    </row>
    <row r="6542" spans="1:2" x14ac:dyDescent="0.25">
      <c r="A6542">
        <f ca="1">33375.2261590406*(((RANDBETWEEN(3800,4995))))</f>
        <v>145916488.76732555</v>
      </c>
      <c r="B6542">
        <v>214092328.59590876</v>
      </c>
    </row>
    <row r="6543" spans="1:2" x14ac:dyDescent="0.25">
      <c r="A6543">
        <f ca="1">40176.667498086*(((RANDBETWEEN(3800,4995))))</f>
        <v>156689003.24253535</v>
      </c>
      <c r="B6543">
        <v>210346872.93789017</v>
      </c>
    </row>
    <row r="6544" spans="1:2" x14ac:dyDescent="0.25">
      <c r="A6544">
        <f ca="1">37861.0698571348*(((RANDBETWEEN(3800,4995))))</f>
        <v>175902530.55624846</v>
      </c>
      <c r="B6544">
        <v>227122226.67115027</v>
      </c>
    </row>
    <row r="6545" spans="1:2" x14ac:dyDescent="0.25">
      <c r="A6545">
        <f ca="1">40058.6683549067*(((RANDBETWEEN(3800,4995))))</f>
        <v>187394450.56425339</v>
      </c>
      <c r="B6545">
        <v>217890396.38757986</v>
      </c>
    </row>
    <row r="6546" spans="1:2" x14ac:dyDescent="0.25">
      <c r="A6546">
        <f ca="1">36071.6315531989*(((RANDBETWEEN(3800,4995))))</f>
        <v>146703325.52685982</v>
      </c>
      <c r="B6546">
        <v>215972705.39952964</v>
      </c>
    </row>
    <row r="6547" spans="1:2" x14ac:dyDescent="0.25">
      <c r="A6547">
        <f ca="1">37918.4426902815*(((RANDBETWEEN(3800,4995))))</f>
        <v>178747538.84198707</v>
      </c>
      <c r="B6547">
        <v>234093846.51840997</v>
      </c>
    </row>
    <row r="6548" spans="1:2" x14ac:dyDescent="0.25">
      <c r="A6548">
        <f ca="1">31317.737729668*(((RANDBETWEEN(3800,4995))))</f>
        <v>123485839.86808096</v>
      </c>
      <c r="B6548">
        <v>218310233.18703306</v>
      </c>
    </row>
    <row r="6549" spans="1:2" x14ac:dyDescent="0.25">
      <c r="A6549">
        <f ca="1">34581.0828334877*(((RANDBETWEEN(3800,4995))))</f>
        <v>167821994.99091592</v>
      </c>
      <c r="B6549">
        <v>208428052.81127834</v>
      </c>
    </row>
    <row r="6550" spans="1:2" x14ac:dyDescent="0.25">
      <c r="A6550">
        <f ca="1">38479.6897033495*(((RANDBETWEEN(3800,4995))))</f>
        <v>184163794.92023078</v>
      </c>
      <c r="B6550">
        <v>265490830.20206544</v>
      </c>
    </row>
    <row r="6551" spans="1:2" x14ac:dyDescent="0.25">
      <c r="A6551">
        <f ca="1">39106.8148653914*(((RANDBETWEEN(3800,4995))))</f>
        <v>178718143.93483862</v>
      </c>
      <c r="B6551">
        <v>209179517.42716467</v>
      </c>
    </row>
    <row r="6552" spans="1:2" x14ac:dyDescent="0.25">
      <c r="A6552">
        <f ca="1">30544.8549396096*(((RANDBETWEEN(3800,4995))))</f>
        <v>142613927.71303698</v>
      </c>
      <c r="B6552">
        <v>239622021.67061192</v>
      </c>
    </row>
    <row r="6553" spans="1:2" x14ac:dyDescent="0.25">
      <c r="A6553">
        <f ca="1">37535.3525210942*(((RANDBETWEEN(3800,4995))))</f>
        <v>163128642.05667555</v>
      </c>
      <c r="B6553">
        <v>210907908.26207876</v>
      </c>
    </row>
    <row r="6554" spans="1:2" x14ac:dyDescent="0.25">
      <c r="A6554">
        <f ca="1">38790.5448274551*(((RANDBETWEEN(3800,4995))))</f>
        <v>154425158.95809895</v>
      </c>
      <c r="B6554">
        <v>207013228.94977063</v>
      </c>
    </row>
    <row r="6555" spans="1:2" x14ac:dyDescent="0.25">
      <c r="A6555">
        <f ca="1">31885.0648839731*(((RANDBETWEEN(3800,4995))))</f>
        <v>133566536.79896314</v>
      </c>
      <c r="B6555">
        <v>257942848.06514037</v>
      </c>
    </row>
    <row r="6556" spans="1:2" x14ac:dyDescent="0.25">
      <c r="A6556">
        <f ca="1">31935.6484740923*(((RANDBETWEEN(3800,4995))))</f>
        <v>151247231.17330104</v>
      </c>
      <c r="B6556">
        <v>247269828.90957296</v>
      </c>
    </row>
    <row r="6557" spans="1:2" x14ac:dyDescent="0.25">
      <c r="A6557">
        <f ca="1">36015.0869039092*(((RANDBETWEEN(3800,4995))))</f>
        <v>159366759.54979834</v>
      </c>
      <c r="B6557">
        <v>243941497.57844466</v>
      </c>
    </row>
    <row r="6558" spans="1:2" x14ac:dyDescent="0.25">
      <c r="A6558">
        <f ca="1">31711.4517735837*(((RANDBETWEEN(3800,4995))))</f>
        <v>133219808.90082523</v>
      </c>
      <c r="B6558">
        <v>257837517.69021165</v>
      </c>
    </row>
    <row r="6559" spans="1:2" x14ac:dyDescent="0.25">
      <c r="A6559">
        <f ca="1">30671.7178625226*(((RANDBETWEEN(3800,4995))))</f>
        <v>147899023.53308386</v>
      </c>
      <c r="B6559">
        <v>221917286.4905661</v>
      </c>
    </row>
    <row r="6560" spans="1:2" x14ac:dyDescent="0.25">
      <c r="A6560">
        <f ca="1">38573.6968104342*(((RANDBETWEEN(3800,4995))))</f>
        <v>169492823.78504771</v>
      </c>
      <c r="B6560">
        <v>250761237.51023883</v>
      </c>
    </row>
    <row r="6561" spans="1:2" x14ac:dyDescent="0.25">
      <c r="A6561">
        <f ca="1">30793.4946574778*(((RANDBETWEEN(3800,4995))))</f>
        <v>153382396.888897</v>
      </c>
      <c r="B6561">
        <v>265633726.99993518</v>
      </c>
    </row>
    <row r="6562" spans="1:2" x14ac:dyDescent="0.25">
      <c r="A6562">
        <f ca="1">29182.6865875497*(((RANDBETWEEN(3800,4995))))</f>
        <v>143228625.77169374</v>
      </c>
      <c r="B6562">
        <v>240223857.35389057</v>
      </c>
    </row>
    <row r="6563" spans="1:2" x14ac:dyDescent="0.25">
      <c r="A6563">
        <f ca="1">37190.787429937*(((RANDBETWEEN(3800,4995))))</f>
        <v>177734773.12766892</v>
      </c>
      <c r="B6563">
        <v>205452471.72272292</v>
      </c>
    </row>
    <row r="6564" spans="1:2" x14ac:dyDescent="0.25">
      <c r="A6564">
        <f ca="1">36557.3674521097*(((RANDBETWEEN(3800,4995))))</f>
        <v>168895037.62874678</v>
      </c>
      <c r="B6564">
        <v>208690545.01372373</v>
      </c>
    </row>
    <row r="6565" spans="1:2" x14ac:dyDescent="0.25">
      <c r="A6565">
        <f ca="1">35679.7503630371*(((RANDBETWEEN(3800,4995))))</f>
        <v>143967792.71485478</v>
      </c>
      <c r="B6565">
        <v>244419790.3422004</v>
      </c>
    </row>
    <row r="6566" spans="1:2" x14ac:dyDescent="0.25">
      <c r="A6566">
        <f ca="1">36901.9881976758*(((RANDBETWEEN(3800,4995))))</f>
        <v>152479015.23279637</v>
      </c>
      <c r="B6566">
        <v>227029941.26935524</v>
      </c>
    </row>
    <row r="6567" spans="1:2" x14ac:dyDescent="0.25">
      <c r="A6567">
        <f ca="1">42378.7904459764*(((RANDBETWEEN(3800,4995))))</f>
        <v>169811813.3170273</v>
      </c>
      <c r="B6567">
        <v>248143890.58108458</v>
      </c>
    </row>
    <row r="6568" spans="1:2" x14ac:dyDescent="0.25">
      <c r="A6568">
        <f ca="1">36383.4064841146*(((RANDBETWEEN(3800,4995))))</f>
        <v>172602880.3606396</v>
      </c>
      <c r="B6568">
        <v>231158534.76970866</v>
      </c>
    </row>
    <row r="6569" spans="1:2" x14ac:dyDescent="0.25">
      <c r="A6569">
        <f ca="1">40402.5397823049*(((RANDBETWEEN(3800,4995))))</f>
        <v>173084480.42739415</v>
      </c>
      <c r="B6569">
        <v>232815810.18845969</v>
      </c>
    </row>
    <row r="6570" spans="1:2" x14ac:dyDescent="0.25">
      <c r="A6570">
        <f ca="1">33425.7707194513*(((RANDBETWEEN(3800,4995))))</f>
        <v>153257158.74868444</v>
      </c>
      <c r="B6570">
        <v>226760963.48583063</v>
      </c>
    </row>
    <row r="6571" spans="1:2" x14ac:dyDescent="0.25">
      <c r="A6571">
        <f ca="1">29548.7167665391*(((RANDBETWEEN(3800,4995))))</f>
        <v>142040681.49675357</v>
      </c>
      <c r="B6571">
        <v>214290483.56283331</v>
      </c>
    </row>
    <row r="6572" spans="1:2" x14ac:dyDescent="0.25">
      <c r="A6572">
        <f ca="1">35642.0275793207*(((RANDBETWEEN(3800,4995))))</f>
        <v>145918460.9097389</v>
      </c>
      <c r="B6572">
        <v>265240587.61774266</v>
      </c>
    </row>
    <row r="6573" spans="1:2" x14ac:dyDescent="0.25">
      <c r="A6573">
        <f ca="1">33018.2381652581*(((RANDBETWEEN(3800,4995))))</f>
        <v>163968570.72867188</v>
      </c>
      <c r="B6573">
        <v>228362135.95903519</v>
      </c>
    </row>
    <row r="6574" spans="1:2" x14ac:dyDescent="0.25">
      <c r="A6574">
        <f ca="1">30186.7115529057*(((RANDBETWEEN(3800,4995))))</f>
        <v>133696945.46781944</v>
      </c>
      <c r="B6574">
        <v>266597258.04984146</v>
      </c>
    </row>
    <row r="6575" spans="1:2" x14ac:dyDescent="0.25">
      <c r="A6575">
        <f ca="1">31374.0934399006*(((RANDBETWEEN(3800,4995))))</f>
        <v>119660792.37978092</v>
      </c>
      <c r="B6575">
        <v>259999896.08222026</v>
      </c>
    </row>
    <row r="6576" spans="1:2" x14ac:dyDescent="0.25">
      <c r="A6576">
        <f ca="1">35348.6084770517*(((RANDBETWEEN(3800,4995))))</f>
        <v>151044604.02244198</v>
      </c>
      <c r="B6576">
        <v>263840994.25881037</v>
      </c>
    </row>
    <row r="6577" spans="1:2" x14ac:dyDescent="0.25">
      <c r="A6577">
        <f ca="1">35542.3218850691*(((RANDBETWEEN(3800,4995))))</f>
        <v>146683162.41968039</v>
      </c>
      <c r="B6577">
        <v>236296296.77438158</v>
      </c>
    </row>
    <row r="6578" spans="1:2" x14ac:dyDescent="0.25">
      <c r="A6578">
        <f ca="1">32102.8850738361*(((RANDBETWEEN(3800,4995))))</f>
        <v>138363434.66823363</v>
      </c>
      <c r="B6578">
        <v>262069602.16529405</v>
      </c>
    </row>
    <row r="6579" spans="1:2" x14ac:dyDescent="0.25">
      <c r="A6579">
        <f ca="1">36566.9826490595*(((RANDBETWEEN(3800,4995))))</f>
        <v>172998394.91270068</v>
      </c>
      <c r="B6579">
        <v>245976373.17387232</v>
      </c>
    </row>
    <row r="6580" spans="1:2" x14ac:dyDescent="0.25">
      <c r="A6580">
        <f ca="1">34199.4773473121*(((RANDBETWEEN(3800,4995))))</f>
        <v>141620035.6952194</v>
      </c>
      <c r="B6580">
        <v>266444751.30231231</v>
      </c>
    </row>
    <row r="6581" spans="1:2" x14ac:dyDescent="0.25">
      <c r="A6581">
        <f ca="1">40351.3899863703*(((RANDBETWEEN(3800,4995))))</f>
        <v>170888136.59227821</v>
      </c>
      <c r="B6581">
        <v>210845701.38227671</v>
      </c>
    </row>
    <row r="6582" spans="1:2" x14ac:dyDescent="0.25">
      <c r="A6582">
        <f ca="1">31111.9391161348*(((RANDBETWEEN(3800,4995))))</f>
        <v>133936897.89496031</v>
      </c>
      <c r="B6582">
        <v>242613114.0068765</v>
      </c>
    </row>
    <row r="6583" spans="1:2" x14ac:dyDescent="0.25">
      <c r="A6583">
        <f ca="1">38616.9318846922*(((RANDBETWEEN(3800,4995))))</f>
        <v>190883494.30603367</v>
      </c>
      <c r="B6583">
        <v>229541939.55731723</v>
      </c>
    </row>
    <row r="6584" spans="1:2" x14ac:dyDescent="0.25">
      <c r="A6584">
        <f ca="1">31166.2045071847*(((RANDBETWEEN(3800,4995))))</f>
        <v>132581033.97356384</v>
      </c>
      <c r="B6584">
        <v>209620156.59443575</v>
      </c>
    </row>
    <row r="6585" spans="1:2" x14ac:dyDescent="0.25">
      <c r="A6585">
        <f ca="1">32769.7968769396*(((RANDBETWEEN(3800,4995))))</f>
        <v>149954590.50887552</v>
      </c>
      <c r="B6585">
        <v>231307356.01072955</v>
      </c>
    </row>
    <row r="6586" spans="1:2" x14ac:dyDescent="0.25">
      <c r="A6586">
        <f ca="1">40817.0188777691*(((RANDBETWEEN(3800,4995))))</f>
        <v>188819529.32855973</v>
      </c>
      <c r="B6586">
        <v>262061055.51114619</v>
      </c>
    </row>
    <row r="6587" spans="1:2" x14ac:dyDescent="0.25">
      <c r="A6587">
        <f ca="1">35216.5378327444*(((RANDBETWEEN(3800,4995))))</f>
        <v>145726033.55189651</v>
      </c>
      <c r="B6587">
        <v>229822056.19110501</v>
      </c>
    </row>
    <row r="6588" spans="1:2" x14ac:dyDescent="0.25">
      <c r="A6588">
        <f ca="1">29213.1486864296*(((RANDBETWEEN(3800,4995))))</f>
        <v>122636798.18563144</v>
      </c>
      <c r="B6588">
        <v>224390099.41849476</v>
      </c>
    </row>
    <row r="6589" spans="1:2" x14ac:dyDescent="0.25">
      <c r="A6589">
        <f ca="1">33360.6988085163*(((RANDBETWEEN(3800,4995))))</f>
        <v>163934473.94504946</v>
      </c>
      <c r="B6589">
        <v>240391659.61459985</v>
      </c>
    </row>
    <row r="6590" spans="1:2" x14ac:dyDescent="0.25">
      <c r="A6590">
        <f ca="1">30669.5094709187*(((RANDBETWEEN(3800,4995))))</f>
        <v>123567453.65833156</v>
      </c>
      <c r="B6590">
        <v>215257783.68480539</v>
      </c>
    </row>
    <row r="6591" spans="1:2" x14ac:dyDescent="0.25">
      <c r="A6591">
        <f ca="1">35982.5744128432*(((RANDBETWEEN(3800,4995))))</f>
        <v>153285766.99871197</v>
      </c>
      <c r="B6591">
        <v>213748917.96277311</v>
      </c>
    </row>
    <row r="6592" spans="1:2" x14ac:dyDescent="0.25">
      <c r="A6592">
        <f ca="1">29403.5459580253*(((RANDBETWEEN(3800,4995))))</f>
        <v>131345639.79449897</v>
      </c>
      <c r="B6592">
        <v>224675416.84074751</v>
      </c>
    </row>
    <row r="6593" spans="1:2" x14ac:dyDescent="0.25">
      <c r="A6593">
        <f ca="1">37031.879915605*(((RANDBETWEEN(3800,4995))))</f>
        <v>147868296.50301072</v>
      </c>
      <c r="B6593">
        <v>266106837.39693108</v>
      </c>
    </row>
    <row r="6594" spans="1:2" x14ac:dyDescent="0.25">
      <c r="A6594">
        <f ca="1">31944.6722344707*(((RANDBETWEEN(3800,4995))))</f>
        <v>155283051.7317622</v>
      </c>
      <c r="B6594">
        <v>264093404.68352282</v>
      </c>
    </row>
    <row r="6595" spans="1:2" x14ac:dyDescent="0.25">
      <c r="A6595">
        <f ca="1">32381.8033695763*(((RANDBETWEEN(3800,4995))))</f>
        <v>159771817.82548928</v>
      </c>
      <c r="B6595">
        <v>213104366.84957546</v>
      </c>
    </row>
    <row r="6596" spans="1:2" x14ac:dyDescent="0.25">
      <c r="A6596">
        <f ca="1">38309.7440865016*(((RANDBETWEEN(3800,4995))))</f>
        <v>171167936.57848915</v>
      </c>
      <c r="B6596">
        <v>228858043.64426079</v>
      </c>
    </row>
    <row r="6597" spans="1:2" x14ac:dyDescent="0.25">
      <c r="A6597">
        <f ca="1">31548.3397794998*(((RANDBETWEEN(3800,4995))))</f>
        <v>153167189.62947178</v>
      </c>
      <c r="B6597">
        <v>216104561.94932702</v>
      </c>
    </row>
    <row r="6598" spans="1:2" x14ac:dyDescent="0.25">
      <c r="A6598">
        <f ca="1">32648.3262579103*(((RANDBETWEEN(3800,4995))))</f>
        <v>144240305.4074477</v>
      </c>
      <c r="B6598">
        <v>243262510.75731859</v>
      </c>
    </row>
    <row r="6599" spans="1:2" x14ac:dyDescent="0.25">
      <c r="A6599">
        <f ca="1">36840.2617556664*(((RANDBETWEEN(3800,4995))))</f>
        <v>151266114.76876616</v>
      </c>
      <c r="B6599">
        <v>233955178.03292033</v>
      </c>
    </row>
    <row r="6600" spans="1:2" x14ac:dyDescent="0.25">
      <c r="A6600">
        <f ca="1">30431.9855156611*(((RANDBETWEEN(3800,4995))))</f>
        <v>126810083.64375964</v>
      </c>
      <c r="B6600">
        <v>239515532.89136377</v>
      </c>
    </row>
    <row r="6601" spans="1:2" x14ac:dyDescent="0.25">
      <c r="A6601">
        <f ca="1">30891.7780734123*(((RANDBETWEEN(3800,4995))))</f>
        <v>122671250.7295205</v>
      </c>
      <c r="B6601">
        <v>209879173.72344893</v>
      </c>
    </row>
    <row r="6602" spans="1:2" x14ac:dyDescent="0.25">
      <c r="A6602">
        <f ca="1">29349.0399870497*(((RANDBETWEEN(3800,4995))))</f>
        <v>140024269.77821422</v>
      </c>
      <c r="B6602">
        <v>213409791.64141273</v>
      </c>
    </row>
    <row r="6603" spans="1:2" x14ac:dyDescent="0.25">
      <c r="A6603">
        <f ca="1">34850.5750480605*(((RANDBETWEEN(3800,4995))))</f>
        <v>143793472.64829779</v>
      </c>
      <c r="B6603">
        <v>237352107.94039893</v>
      </c>
    </row>
    <row r="6604" spans="1:2" x14ac:dyDescent="0.25">
      <c r="A6604">
        <f ca="1">36298.3797268692*(((RANDBETWEEN(3800,4995))))</f>
        <v>147262526.55190837</v>
      </c>
      <c r="B6604">
        <v>242688280.59089378</v>
      </c>
    </row>
    <row r="6605" spans="1:2" x14ac:dyDescent="0.25">
      <c r="A6605">
        <f ca="1">41088.2742727522*(((RANDBETWEEN(3800,4995))))</f>
        <v>195826715.18393683</v>
      </c>
      <c r="B6605">
        <v>241657509.47915396</v>
      </c>
    </row>
    <row r="6606" spans="1:2" x14ac:dyDescent="0.25">
      <c r="A6606">
        <f ca="1">30514.8372493131*(((RANDBETWEEN(3800,4995))))</f>
        <v>141192151.95257148</v>
      </c>
      <c r="B6606">
        <v>209932098.18202913</v>
      </c>
    </row>
    <row r="6607" spans="1:2" x14ac:dyDescent="0.25">
      <c r="A6607">
        <f ca="1">30561.5175992865*(((RANDBETWEEN(3800,4995))))</f>
        <v>135968191.79922548</v>
      </c>
      <c r="B6607">
        <v>262042750.6990369</v>
      </c>
    </row>
    <row r="6608" spans="1:2" x14ac:dyDescent="0.25">
      <c r="A6608">
        <f ca="1">34912.1238938159*(((RANDBETWEEN(3800,4995))))</f>
        <v>145827941.50446895</v>
      </c>
      <c r="B6608">
        <v>244393813.34089386</v>
      </c>
    </row>
    <row r="6609" spans="1:2" x14ac:dyDescent="0.25">
      <c r="A6609">
        <f ca="1">35193.311295957*(((RANDBETWEEN(3800,4995))))</f>
        <v>147565554.26394781</v>
      </c>
      <c r="B6609">
        <v>234828538.61026689</v>
      </c>
    </row>
    <row r="6610" spans="1:2" x14ac:dyDescent="0.25">
      <c r="A6610">
        <f ca="1">37046.9326272697*(((RANDBETWEEN(3800,4995))))</f>
        <v>158857247.10573235</v>
      </c>
      <c r="B6610">
        <v>244058239.41790825</v>
      </c>
    </row>
    <row r="6611" spans="1:2" x14ac:dyDescent="0.25">
      <c r="A6611">
        <f ca="1">32108.4174811026*(((RANDBETWEEN(3800,4995))))</f>
        <v>131548186.4200775</v>
      </c>
      <c r="B6611">
        <v>216301279.43868721</v>
      </c>
    </row>
    <row r="6612" spans="1:2" x14ac:dyDescent="0.25">
      <c r="A6612">
        <f ca="1">31261.7893034051*(((RANDBETWEEN(3800,4995))))</f>
        <v>135175976.9479236</v>
      </c>
      <c r="B6612">
        <v>254276676.12315452</v>
      </c>
    </row>
    <row r="6613" spans="1:2" x14ac:dyDescent="0.25">
      <c r="A6613">
        <f ca="1">30819.9547556745*(((RANDBETWEEN(3800,4995))))</f>
        <v>152312216.40254328</v>
      </c>
      <c r="B6613">
        <v>252954976.39324108</v>
      </c>
    </row>
    <row r="6614" spans="1:2" x14ac:dyDescent="0.25">
      <c r="A6614">
        <f ca="1">31942.280827994*(((RANDBETWEEN(3800,4995))))</f>
        <v>156868541.14627859</v>
      </c>
      <c r="B6614">
        <v>251913089.45645627</v>
      </c>
    </row>
    <row r="6615" spans="1:2" x14ac:dyDescent="0.25">
      <c r="A6615">
        <f ca="1">41004.3610967086*(((RANDBETWEEN(3800,4995))))</f>
        <v>187430934.57305491</v>
      </c>
      <c r="B6615">
        <v>266671525.21268764</v>
      </c>
    </row>
    <row r="6616" spans="1:2" x14ac:dyDescent="0.25">
      <c r="A6616">
        <f ca="1">32623.2498209638*(((RANDBETWEEN(3800,4995))))</f>
        <v>144945098.95454201</v>
      </c>
      <c r="B6616">
        <v>256127016.57209069</v>
      </c>
    </row>
    <row r="6617" spans="1:2" x14ac:dyDescent="0.25">
      <c r="A6617">
        <f ca="1">30592.4219771911*(((RANDBETWEEN(3800,4995))))</f>
        <v>140480401.71926153</v>
      </c>
      <c r="B6617">
        <v>257078519.98133963</v>
      </c>
    </row>
    <row r="6618" spans="1:2" x14ac:dyDescent="0.25">
      <c r="A6618">
        <f ca="1">39796.7901405677*(((RANDBETWEEN(3800,4995))))</f>
        <v>186169384.27757552</v>
      </c>
      <c r="B6618">
        <v>248389256.31261402</v>
      </c>
    </row>
    <row r="6619" spans="1:2" x14ac:dyDescent="0.25">
      <c r="A6619">
        <f ca="1">32359.5494153186*(((RANDBETWEEN(3800,4995))))</f>
        <v>131088534.68145573</v>
      </c>
      <c r="B6619">
        <v>224506071.81173474</v>
      </c>
    </row>
    <row r="6620" spans="1:2" x14ac:dyDescent="0.25">
      <c r="A6620">
        <f ca="1">38504.785928508*(((RANDBETWEEN(3800,4995))))</f>
        <v>191984862.63954076</v>
      </c>
      <c r="B6620">
        <v>259808305.31656829</v>
      </c>
    </row>
    <row r="6621" spans="1:2" x14ac:dyDescent="0.25">
      <c r="A6621">
        <f ca="1">29735.28834*(((RANDBETWEEN(3800,4995))))</f>
        <v>137287826.26578</v>
      </c>
      <c r="B6621">
        <v>262933419.95141032</v>
      </c>
    </row>
    <row r="6622" spans="1:2" x14ac:dyDescent="0.25">
      <c r="A6622">
        <f ca="1">33185.659881786*(((RANDBETWEEN(3800,4995))))</f>
        <v>129722744.47790135</v>
      </c>
      <c r="B6622">
        <v>256118460.69869709</v>
      </c>
    </row>
    <row r="6623" spans="1:2" x14ac:dyDescent="0.25">
      <c r="A6623">
        <f ca="1">31895.6881041978*(((RANDBETWEEN(3800,4995))))</f>
        <v>148729593.62987429</v>
      </c>
      <c r="B6623">
        <v>238208593.19253939</v>
      </c>
    </row>
    <row r="6624" spans="1:2" x14ac:dyDescent="0.25">
      <c r="A6624">
        <f ca="1">33392.1120276161*(((RANDBETWEEN(3800,4995))))</f>
        <v>150698601.58063138</v>
      </c>
      <c r="B6624">
        <v>235683663.27269354</v>
      </c>
    </row>
    <row r="6625" spans="1:2" x14ac:dyDescent="0.25">
      <c r="A6625">
        <f ca="1">27991.1482565513*(((RANDBETWEEN(3800,4995))))</f>
        <v>125624273.37540212</v>
      </c>
      <c r="B6625">
        <v>224736379.02724662</v>
      </c>
    </row>
    <row r="6626" spans="1:2" x14ac:dyDescent="0.25">
      <c r="A6626">
        <f ca="1">33628.2918326975*(((RANDBETWEEN(3800,4995))))</f>
        <v>139927322.31585419</v>
      </c>
      <c r="B6626">
        <v>203892666.40755638</v>
      </c>
    </row>
    <row r="6627" spans="1:2" x14ac:dyDescent="0.25">
      <c r="A6627">
        <f ca="1">32234.2604826921*(((RANDBETWEEN(3800,4995))))</f>
        <v>133707712.48220696</v>
      </c>
      <c r="B6627">
        <v>216568424.14166582</v>
      </c>
    </row>
    <row r="6628" spans="1:2" x14ac:dyDescent="0.25">
      <c r="A6628">
        <f ca="1">35000.8465928114*(((RANDBETWEEN(3800,4995))))</f>
        <v>169404097.50920701</v>
      </c>
      <c r="B6628">
        <v>233812720.24465588</v>
      </c>
    </row>
    <row r="6629" spans="1:2" x14ac:dyDescent="0.25">
      <c r="A6629">
        <f ca="1">35146.607589379*(((RANDBETWEEN(3800,4995))))</f>
        <v>174467760.07367757</v>
      </c>
      <c r="B6629">
        <v>228752355.18600965</v>
      </c>
    </row>
    <row r="6630" spans="1:2" x14ac:dyDescent="0.25">
      <c r="A6630">
        <f ca="1">33092.2423721127*(((RANDBETWEEN(3800,4995))))</f>
        <v>140112554.2035251</v>
      </c>
      <c r="B6630">
        <v>232817417.95640978</v>
      </c>
    </row>
    <row r="6631" spans="1:2" x14ac:dyDescent="0.25">
      <c r="A6631">
        <f ca="1">31758.3820535089*(((RANDBETWEEN(3800,4995))))</f>
        <v>150979348.28238124</v>
      </c>
      <c r="B6631">
        <v>255078787.99114108</v>
      </c>
    </row>
    <row r="6632" spans="1:2" x14ac:dyDescent="0.25">
      <c r="A6632">
        <f ca="1">37700.0306790542*(((RANDBETWEEN(3800,4995))))</f>
        <v>149065921.3049804</v>
      </c>
      <c r="B6632">
        <v>232226153.64216322</v>
      </c>
    </row>
    <row r="6633" spans="1:2" x14ac:dyDescent="0.25">
      <c r="A6633">
        <f ca="1">33647.7276346493*(((RANDBETWEEN(3800,4995))))</f>
        <v>134523615.08332783</v>
      </c>
      <c r="B6633">
        <v>246275643.37590033</v>
      </c>
    </row>
    <row r="6634" spans="1:2" x14ac:dyDescent="0.25">
      <c r="A6634">
        <f ca="1">40761.9506972242*(((RANDBETWEEN(3800,4995))))</f>
        <v>176621532.37107238</v>
      </c>
      <c r="B6634">
        <v>266475916.20132312</v>
      </c>
    </row>
    <row r="6635" spans="1:2" x14ac:dyDescent="0.25">
      <c r="A6635">
        <f ca="1">30036.3589791693*(((RANDBETWEEN(3800,4995))))</f>
        <v>133631761.09832408</v>
      </c>
      <c r="B6635">
        <v>226749441.82738209</v>
      </c>
    </row>
    <row r="6636" spans="1:2" x14ac:dyDescent="0.25">
      <c r="A6636">
        <f ca="1">29864.3395608509*(((RANDBETWEEN(3800,4995))))</f>
        <v>141766019.89535934</v>
      </c>
      <c r="B6636">
        <v>263005977.5059914</v>
      </c>
    </row>
    <row r="6637" spans="1:2" x14ac:dyDescent="0.25">
      <c r="A6637">
        <f ca="1">39733.4410836752*(((RANDBETWEEN(3800,4995))))</f>
        <v>197952003.47886994</v>
      </c>
      <c r="B6637">
        <v>267782906.65250015</v>
      </c>
    </row>
    <row r="6638" spans="1:2" x14ac:dyDescent="0.25">
      <c r="A6638">
        <f ca="1">32030.4598017154*(((RANDBETWEEN(3800,4995))))</f>
        <v>125527371.96292272</v>
      </c>
      <c r="B6638">
        <v>242948710.72761151</v>
      </c>
    </row>
    <row r="6639" spans="1:2" x14ac:dyDescent="0.25">
      <c r="A6639">
        <f ca="1">32962.0317605696*(((RANDBETWEEN(3800,4995))))</f>
        <v>162305044.38904446</v>
      </c>
      <c r="B6639">
        <v>209366606.88552916</v>
      </c>
    </row>
    <row r="6640" spans="1:2" x14ac:dyDescent="0.25">
      <c r="A6640">
        <f ca="1">37415.8527368402*(((RANDBETWEEN(3800,4995))))</f>
        <v>160888166.7684128</v>
      </c>
      <c r="B6640">
        <v>240765314.93118483</v>
      </c>
    </row>
    <row r="6641" spans="1:2" x14ac:dyDescent="0.25">
      <c r="A6641">
        <f ca="1">33313.3444118561*(((RANDBETWEEN(3800,4995))))</f>
        <v>133886331.19124967</v>
      </c>
      <c r="B6641">
        <v>215710553.48077959</v>
      </c>
    </row>
    <row r="6642" spans="1:2" x14ac:dyDescent="0.25">
      <c r="A6642">
        <f ca="1">29545.3133149617*(((RANDBETWEEN(3800,4995))))</f>
        <v>128108478.53367397</v>
      </c>
      <c r="B6642">
        <v>232007025.93758923</v>
      </c>
    </row>
    <row r="6643" spans="1:2" x14ac:dyDescent="0.25">
      <c r="A6643">
        <f ca="1">30139.0554358398*(((RANDBETWEEN(3800,4995))))</f>
        <v>116849117.92475076</v>
      </c>
      <c r="B6643">
        <v>261874823.47482991</v>
      </c>
    </row>
    <row r="6644" spans="1:2" x14ac:dyDescent="0.25">
      <c r="A6644">
        <f ca="1">32151.6871684039*(((RANDBETWEEN(3800,4995))))</f>
        <v>157800480.62252626</v>
      </c>
      <c r="B6644">
        <v>241773652.84218127</v>
      </c>
    </row>
    <row r="6645" spans="1:2" x14ac:dyDescent="0.25">
      <c r="A6645">
        <f ca="1">33793.2337146562*(((RANDBETWEEN(3800,4995))))</f>
        <v>140208126.6821084</v>
      </c>
      <c r="B6645">
        <v>231742048.32172635</v>
      </c>
    </row>
    <row r="6646" spans="1:2" x14ac:dyDescent="0.25">
      <c r="A6646">
        <f ca="1">40458.9211730698*(((RANDBETWEEN(3800,4995))))</f>
        <v>192260793.41442749</v>
      </c>
      <c r="B6646">
        <v>240247358.59972948</v>
      </c>
    </row>
    <row r="6647" spans="1:2" x14ac:dyDescent="0.25">
      <c r="A6647">
        <f ca="1">38702.9107575681*(((RANDBETWEEN(3800,4995))))</f>
        <v>171299083.01299638</v>
      </c>
      <c r="B6647">
        <v>211750513.59957242</v>
      </c>
    </row>
    <row r="6648" spans="1:2" x14ac:dyDescent="0.25">
      <c r="A6648">
        <f ca="1">36349.2437006844*(((RANDBETWEEN(3800,4995))))</f>
        <v>172658907.5782508</v>
      </c>
      <c r="B6648">
        <v>256792993.40899068</v>
      </c>
    </row>
    <row r="6649" spans="1:2" x14ac:dyDescent="0.25">
      <c r="A6649">
        <f ca="1">32231.7187827895*(((RANDBETWEEN(3800,4995))))</f>
        <v>159933788.60020125</v>
      </c>
      <c r="B6649">
        <v>227551699.70010024</v>
      </c>
    </row>
    <row r="6650" spans="1:2" x14ac:dyDescent="0.25">
      <c r="A6650">
        <f ca="1">34888.0369138682*(((RANDBETWEEN(3800,4995))))</f>
        <v>162229371.64948693</v>
      </c>
      <c r="B6650">
        <v>221768068.4672786</v>
      </c>
    </row>
    <row r="6651" spans="1:2" x14ac:dyDescent="0.25">
      <c r="A6651">
        <f ca="1">36425.886415501*(((RANDBETWEEN(3800,4995))))</f>
        <v>160820288.52443668</v>
      </c>
      <c r="B6651">
        <v>244663822.98915905</v>
      </c>
    </row>
    <row r="6652" spans="1:2" x14ac:dyDescent="0.25">
      <c r="A6652">
        <f ca="1">31757.7985570918*(((RANDBETWEEN(3800,4995))))</f>
        <v>142783062.31268492</v>
      </c>
      <c r="B6652">
        <v>258584372.81897867</v>
      </c>
    </row>
    <row r="6653" spans="1:2" x14ac:dyDescent="0.25">
      <c r="A6653">
        <f ca="1">33137.8537060564*(((RANDBETWEEN(3800,4995))))</f>
        <v>158664043.54459786</v>
      </c>
      <c r="B6653">
        <v>212471922.74945337</v>
      </c>
    </row>
    <row r="6654" spans="1:2" x14ac:dyDescent="0.25">
      <c r="A6654">
        <f ca="1">33373.6662576521*(((RANDBETWEEN(3800,4995))))</f>
        <v>160694203.03059465</v>
      </c>
      <c r="B6654">
        <v>213679683.36346078</v>
      </c>
    </row>
    <row r="6655" spans="1:2" x14ac:dyDescent="0.25">
      <c r="A6655">
        <f ca="1">32023.2199455705*(((RANDBETWEEN(3800,4995))))</f>
        <v>131903642.9558048</v>
      </c>
      <c r="B6655">
        <v>265542453.57793489</v>
      </c>
    </row>
    <row r="6656" spans="1:2" x14ac:dyDescent="0.25">
      <c r="A6656">
        <f ca="1">40315.3144877999*(((RANDBETWEEN(3800,4995))))</f>
        <v>184079725.9512943</v>
      </c>
      <c r="B6656">
        <v>222492101.7678768</v>
      </c>
    </row>
    <row r="6657" spans="1:2" x14ac:dyDescent="0.25">
      <c r="A6657">
        <f ca="1">30749.0123724459*(((RANDBETWEEN(3800,4995))))</f>
        <v>128530871.71682377</v>
      </c>
      <c r="B6657">
        <v>236300166.9459784</v>
      </c>
    </row>
    <row r="6658" spans="1:2" x14ac:dyDescent="0.25">
      <c r="A6658">
        <f ca="1">28962.6553573477*(((RANDBETWEEN(3800,4995))))</f>
        <v>125292447.07588629</v>
      </c>
      <c r="B6658">
        <v>223632500.98703644</v>
      </c>
    </row>
    <row r="6659" spans="1:2" x14ac:dyDescent="0.25">
      <c r="A6659">
        <f ca="1">37946.1394300697*(((RANDBETWEEN(3800,4995))))</f>
        <v>153226511.01862139</v>
      </c>
      <c r="B6659">
        <v>259200710.43596649</v>
      </c>
    </row>
    <row r="6660" spans="1:2" x14ac:dyDescent="0.25">
      <c r="A6660">
        <f ca="1">29170.973920855*(((RANDBETWEEN(3800,4995))))</f>
        <v>135820054.57550091</v>
      </c>
      <c r="B6660">
        <v>229732484.28689674</v>
      </c>
    </row>
    <row r="6661" spans="1:2" x14ac:dyDescent="0.25">
      <c r="A6661">
        <f ca="1">31483.9771421053*(((RANDBETWEEN(3800,4995))))</f>
        <v>157136529.91624761</v>
      </c>
      <c r="B6661">
        <v>233104449.13300163</v>
      </c>
    </row>
    <row r="6662" spans="1:2" x14ac:dyDescent="0.25">
      <c r="A6662">
        <f ca="1">36781.5273521791*(((RANDBETWEEN(3800,4995))))</f>
        <v>168753647.4917976</v>
      </c>
      <c r="B6662">
        <v>252524199.25663009</v>
      </c>
    </row>
    <row r="6663" spans="1:2" x14ac:dyDescent="0.25">
      <c r="A6663">
        <f ca="1">30834.1457928792*(((RANDBETWEEN(3800,4995))))</f>
        <v>144149631.58171046</v>
      </c>
      <c r="B6663">
        <v>265829841.37820181</v>
      </c>
    </row>
    <row r="6664" spans="1:2" x14ac:dyDescent="0.25">
      <c r="A6664">
        <f ca="1">36779.7772158248*(((RANDBETWEEN(3800,4995))))</f>
        <v>169591552.74216807</v>
      </c>
      <c r="B6664">
        <v>212638733.43738335</v>
      </c>
    </row>
    <row r="6665" spans="1:2" x14ac:dyDescent="0.25">
      <c r="A6665">
        <f ca="1">32789.0770430055*(((RANDBETWEEN(3800,4995))))</f>
        <v>163748650.7527695</v>
      </c>
      <c r="B6665">
        <v>243473387.44317216</v>
      </c>
    </row>
    <row r="6666" spans="1:2" x14ac:dyDescent="0.25">
      <c r="A6666">
        <f ca="1">37723.324379538*(((RANDBETWEEN(3800,4995))))</f>
        <v>158211622.44778234</v>
      </c>
      <c r="B6666">
        <v>234060847.4201746</v>
      </c>
    </row>
    <row r="6667" spans="1:2" x14ac:dyDescent="0.25">
      <c r="A6667">
        <f ca="1">28830.1826979194*(((RANDBETWEEN(3800,4995))))</f>
        <v>127314086.79401222</v>
      </c>
      <c r="B6667">
        <v>231471695.84488577</v>
      </c>
    </row>
    <row r="6668" spans="1:2" x14ac:dyDescent="0.25">
      <c r="A6668">
        <f ca="1">31060.1198976397*(((RANDBETWEEN(3800,4995))))</f>
        <v>135794844.19248092</v>
      </c>
      <c r="B6668">
        <v>211827303.10363761</v>
      </c>
    </row>
    <row r="6669" spans="1:2" x14ac:dyDescent="0.25">
      <c r="A6669">
        <f ca="1">30902.1015701464*(((RANDBETWEEN(3800,4995))))</f>
        <v>136679995.24475759</v>
      </c>
      <c r="B6669">
        <v>243617484.78531915</v>
      </c>
    </row>
    <row r="6670" spans="1:2" x14ac:dyDescent="0.25">
      <c r="A6670">
        <f ca="1">32390.004843868*(((RANDBETWEEN(3800,4995))))</f>
        <v>156281773.37166312</v>
      </c>
      <c r="B6670">
        <v>267791595.92133588</v>
      </c>
    </row>
    <row r="6671" spans="1:2" x14ac:dyDescent="0.25">
      <c r="A6671">
        <f ca="1">39543.8093813229*(((RANDBETWEEN(3800,4995))))</f>
        <v>186646780.27984425</v>
      </c>
      <c r="B6671">
        <v>237547415.2355985</v>
      </c>
    </row>
    <row r="6672" spans="1:2" x14ac:dyDescent="0.25">
      <c r="A6672">
        <f ca="1">32845.0597132594*(((RANDBETWEEN(3800,4995))))</f>
        <v>141168066.64758909</v>
      </c>
      <c r="B6672">
        <v>267468303.51238546</v>
      </c>
    </row>
    <row r="6673" spans="1:2" x14ac:dyDescent="0.25">
      <c r="A6673">
        <f ca="1">32235.2310963082*(((RANDBETWEEN(3800,4995))))</f>
        <v>134356443.2094124</v>
      </c>
      <c r="B6673">
        <v>256014683.45913079</v>
      </c>
    </row>
    <row r="6674" spans="1:2" x14ac:dyDescent="0.25">
      <c r="A6674">
        <f ca="1">30082.6404974557*(((RANDBETWEEN(3800,4995))))</f>
        <v>123850230.92802504</v>
      </c>
      <c r="B6674">
        <v>229560065.36949965</v>
      </c>
    </row>
    <row r="6675" spans="1:2" x14ac:dyDescent="0.25">
      <c r="A6675">
        <f ca="1">31006.4357411518*(((RANDBETWEEN(3800,4995))))</f>
        <v>124800903.85813583</v>
      </c>
      <c r="B6675">
        <v>205238619.72706363</v>
      </c>
    </row>
    <row r="6676" spans="1:2" x14ac:dyDescent="0.25">
      <c r="A6676">
        <f ca="1">36508.6206199282*(((RANDBETWEEN(3800,4995))))</f>
        <v>165712628.99385387</v>
      </c>
      <c r="B6676">
        <v>235521970.22494936</v>
      </c>
    </row>
    <row r="6677" spans="1:2" x14ac:dyDescent="0.25">
      <c r="A6677">
        <f ca="1">40608.3785722091*(((RANDBETWEEN(3800,4995))))</f>
        <v>164504541.59601906</v>
      </c>
      <c r="B6677">
        <v>232365611.35200238</v>
      </c>
    </row>
    <row r="6678" spans="1:2" x14ac:dyDescent="0.25">
      <c r="A6678">
        <f ca="1">34121.1384246151*(((RANDBETWEEN(3800,4995))))</f>
        <v>154159303.40241086</v>
      </c>
      <c r="B6678">
        <v>225444768.68863451</v>
      </c>
    </row>
    <row r="6679" spans="1:2" x14ac:dyDescent="0.25">
      <c r="A6679">
        <f ca="1">36882.2049064028*(((RANDBETWEEN(3800,4995))))</f>
        <v>160290062.52322653</v>
      </c>
      <c r="B6679">
        <v>211884844.57568032</v>
      </c>
    </row>
    <row r="6680" spans="1:2" x14ac:dyDescent="0.25">
      <c r="A6680">
        <f ca="1">32054.8997081303*(((RANDBETWEEN(3800,4995))))</f>
        <v>156331745.87655196</v>
      </c>
      <c r="B6680">
        <v>243479229.23799527</v>
      </c>
    </row>
    <row r="6681" spans="1:2" x14ac:dyDescent="0.25">
      <c r="A6681">
        <f ca="1">39680.1960204715*(((RANDBETWEEN(3800,4995))))</f>
        <v>163918889.7605679</v>
      </c>
      <c r="B6681">
        <v>257588123.90329885</v>
      </c>
    </row>
    <row r="6682" spans="1:2" x14ac:dyDescent="0.25">
      <c r="A6682">
        <f ca="1">29470.4409352307*(((RANDBETWEEN(3800,4995))))</f>
        <v>126192428.08465776</v>
      </c>
      <c r="B6682">
        <v>204648930.00615948</v>
      </c>
    </row>
    <row r="6683" spans="1:2" x14ac:dyDescent="0.25">
      <c r="A6683">
        <f ca="1">34426.3856933813*(((RANDBETWEEN(3800,4995))))</f>
        <v>133505523.71893269</v>
      </c>
      <c r="B6683">
        <v>264809804.9053489</v>
      </c>
    </row>
    <row r="6684" spans="1:2" x14ac:dyDescent="0.25">
      <c r="A6684">
        <f ca="1">32647.7679698985*(((RANDBETWEEN(3800,4995))))</f>
        <v>145804931.75356665</v>
      </c>
      <c r="B6684">
        <v>216251969.02739611</v>
      </c>
    </row>
    <row r="6685" spans="1:2" x14ac:dyDescent="0.25">
      <c r="A6685">
        <f ca="1">32012.9617420318*(((RANDBETWEEN(3800,4995))))</f>
        <v>127347561.80980256</v>
      </c>
      <c r="B6685">
        <v>224007053.69464195</v>
      </c>
    </row>
    <row r="6686" spans="1:2" x14ac:dyDescent="0.25">
      <c r="A6686">
        <f ca="1">36504.63519614*(((RANDBETWEEN(3800,4995))))</f>
        <v>141053910.39788496</v>
      </c>
      <c r="B6686">
        <v>230362167.96335194</v>
      </c>
    </row>
    <row r="6687" spans="1:2" x14ac:dyDescent="0.25">
      <c r="A6687">
        <f ca="1">30768.629333216*(((RANDBETWEEN(3800,4995))))</f>
        <v>143535655.83945274</v>
      </c>
      <c r="B6687">
        <v>242157305.6834569</v>
      </c>
    </row>
    <row r="6688" spans="1:2" x14ac:dyDescent="0.25">
      <c r="A6688">
        <f ca="1">30019.4072298528*(((RANDBETWEEN(3800,4995))))</f>
        <v>146284571.43107265</v>
      </c>
      <c r="B6688">
        <v>253023231.47797906</v>
      </c>
    </row>
    <row r="6689" spans="1:2" x14ac:dyDescent="0.25">
      <c r="A6689">
        <f ca="1">32896.0401540965*(((RANDBETWEEN(3800,4995))))</f>
        <v>135498789.39472359</v>
      </c>
      <c r="B6689">
        <v>245527284.6479646</v>
      </c>
    </row>
    <row r="6690" spans="1:2" x14ac:dyDescent="0.25">
      <c r="A6690">
        <f ca="1">38741.3916597853*(((RANDBETWEEN(3800,4995))))</f>
        <v>170500864.69471502</v>
      </c>
      <c r="B6690">
        <v>241501118.33160242</v>
      </c>
    </row>
    <row r="6691" spans="1:2" x14ac:dyDescent="0.25">
      <c r="A6691">
        <f ca="1">43080.1507538087*(((RANDBETWEEN(3800,4995))))</f>
        <v>208163288.44240341</v>
      </c>
      <c r="B6691">
        <v>233708103.95363674</v>
      </c>
    </row>
    <row r="6692" spans="1:2" x14ac:dyDescent="0.25">
      <c r="A6692">
        <f ca="1">28604.2774355253*(((RANDBETWEEN(3800,4995))))</f>
        <v>141991633.18994752</v>
      </c>
      <c r="B6692">
        <v>227761937.7939716</v>
      </c>
    </row>
    <row r="6693" spans="1:2" x14ac:dyDescent="0.25">
      <c r="A6693">
        <f ca="1">30774.5875425688*(((RANDBETWEEN(3800,4995))))</f>
        <v>138300996.41630426</v>
      </c>
      <c r="B6693">
        <v>218807951.67989326</v>
      </c>
    </row>
    <row r="6694" spans="1:2" x14ac:dyDescent="0.25">
      <c r="A6694">
        <f ca="1">31335.4442843369*(((RANDBETWEEN(3800,4995))))</f>
        <v>121424846.60180564</v>
      </c>
      <c r="B6694">
        <v>238745502.75648761</v>
      </c>
    </row>
    <row r="6695" spans="1:2" x14ac:dyDescent="0.25">
      <c r="A6695">
        <f ca="1">28049.0215066012*(((RANDBETWEEN(3800,4995))))</f>
        <v>113486341.01570858</v>
      </c>
      <c r="B6695">
        <v>218509408.74274403</v>
      </c>
    </row>
    <row r="6696" spans="1:2" x14ac:dyDescent="0.25">
      <c r="A6696">
        <f ca="1">39456.5101207021*(((RANDBETWEEN(3800,4995))))</f>
        <v>160548539.68113694</v>
      </c>
      <c r="B6696">
        <v>207009013.0921661</v>
      </c>
    </row>
    <row r="6697" spans="1:2" x14ac:dyDescent="0.25">
      <c r="A6697">
        <f ca="1">37010.5682198528*(((RANDBETWEEN(3800,4995))))</f>
        <v>182758185.86963347</v>
      </c>
      <c r="B6697">
        <v>264048188.76711956</v>
      </c>
    </row>
    <row r="6698" spans="1:2" x14ac:dyDescent="0.25">
      <c r="A6698">
        <f ca="1">40505.6130954076*(((RANDBETWEEN(3800,4995))))</f>
        <v>156149138.48279646</v>
      </c>
      <c r="B6698">
        <v>266481561.79002461</v>
      </c>
    </row>
    <row r="6699" spans="1:2" x14ac:dyDescent="0.25">
      <c r="A6699">
        <f ca="1">36111.5310277508*(((RANDBETWEEN(3800,4995))))</f>
        <v>149754519.17208275</v>
      </c>
      <c r="B6699">
        <v>208843846.03408319</v>
      </c>
    </row>
    <row r="6700" spans="1:2" x14ac:dyDescent="0.25">
      <c r="A6700">
        <f ca="1">32947.309150393*(((RANDBETWEEN(3800,4995))))</f>
        <v>163220969.53104708</v>
      </c>
      <c r="B6700">
        <v>245431665.39177591</v>
      </c>
    </row>
    <row r="6701" spans="1:2" x14ac:dyDescent="0.25">
      <c r="A6701">
        <f ca="1">38972.7800537872*(((RANDBETWEEN(3800,4995))))</f>
        <v>188199554.87973845</v>
      </c>
      <c r="B6701">
        <v>207541612.16879508</v>
      </c>
    </row>
    <row r="6702" spans="1:2" x14ac:dyDescent="0.25">
      <c r="A6702">
        <f ca="1">31929.4918823231*(((RANDBETWEEN(3800,4995))))</f>
        <v>154858035.62926704</v>
      </c>
      <c r="B6702">
        <v>222237985.70106798</v>
      </c>
    </row>
    <row r="6703" spans="1:2" x14ac:dyDescent="0.25">
      <c r="A6703">
        <f ca="1">37267.9114114857*(((RANDBETWEEN(3800,4995))))</f>
        <v>149556128.49429211</v>
      </c>
      <c r="B6703">
        <v>241150982.71210527</v>
      </c>
    </row>
    <row r="6704" spans="1:2" x14ac:dyDescent="0.25">
      <c r="A6704">
        <f ca="1">31881.3797343783*(((RANDBETWEEN(3800,4995))))</f>
        <v>158577982.79879758</v>
      </c>
      <c r="B6704">
        <v>224990878.13118979</v>
      </c>
    </row>
    <row r="6705" spans="1:2" x14ac:dyDescent="0.25">
      <c r="A6705">
        <f ca="1">30619.427439252*(((RANDBETWEEN(3800,4995))))</f>
        <v>123212576.01555014</v>
      </c>
      <c r="B6705">
        <v>251579083.51765871</v>
      </c>
    </row>
    <row r="6706" spans="1:2" x14ac:dyDescent="0.25">
      <c r="A6706">
        <f ca="1">32862.1047977955*(((RANDBETWEEN(3800,4995))))</f>
        <v>143311639.02318621</v>
      </c>
      <c r="B6706">
        <v>209413371.17329308</v>
      </c>
    </row>
    <row r="6707" spans="1:2" x14ac:dyDescent="0.25">
      <c r="A6707">
        <f ca="1">31395.389031902*(((RANDBETWEEN(3800,4995))))</f>
        <v>125016439.12503392</v>
      </c>
      <c r="B6707">
        <v>252217015.24597502</v>
      </c>
    </row>
    <row r="6708" spans="1:2" x14ac:dyDescent="0.25">
      <c r="A6708">
        <f ca="1">31735.110591687*(((RANDBETWEEN(3800,4995))))</f>
        <v>158516877.40547678</v>
      </c>
      <c r="B6708">
        <v>241486227.15850618</v>
      </c>
    </row>
    <row r="6709" spans="1:2" x14ac:dyDescent="0.25">
      <c r="A6709">
        <f ca="1">26790.9619519679*(((RANDBETWEEN(3800,4995))))</f>
        <v>116406729.68130052</v>
      </c>
      <c r="B6709">
        <v>254426611.31727284</v>
      </c>
    </row>
    <row r="6710" spans="1:2" x14ac:dyDescent="0.25">
      <c r="A6710">
        <f ca="1">32825.524133588*(((RANDBETWEEN(3800,4995))))</f>
        <v>137867201.36106977</v>
      </c>
      <c r="B6710">
        <v>206161166.1027506</v>
      </c>
    </row>
    <row r="6711" spans="1:2" x14ac:dyDescent="0.25">
      <c r="A6711">
        <f ca="1">37314.0500138476*(((RANDBETWEEN(3800,4995))))</f>
        <v>153024919.10678917</v>
      </c>
      <c r="B6711">
        <v>243058580.11524943</v>
      </c>
    </row>
    <row r="6712" spans="1:2" x14ac:dyDescent="0.25">
      <c r="A6712">
        <f ca="1">30047.2228542878*(((RANDBETWEEN(3800,4995))))</f>
        <v>125537297.08521454</v>
      </c>
      <c r="B6712">
        <v>259581670.08724573</v>
      </c>
    </row>
    <row r="6713" spans="1:2" x14ac:dyDescent="0.25">
      <c r="A6713">
        <f ca="1">37977.2587872662*(((RANDBETWEEN(3800,4995))))</f>
        <v>174353595.09233907</v>
      </c>
      <c r="B6713">
        <v>249354997.32545891</v>
      </c>
    </row>
    <row r="6714" spans="1:2" x14ac:dyDescent="0.25">
      <c r="A6714">
        <f ca="1">30743.4798267484*(((RANDBETWEEN(3800,4995))))</f>
        <v>121221540.95686896</v>
      </c>
      <c r="B6714">
        <v>223410840.53939381</v>
      </c>
    </row>
    <row r="6715" spans="1:2" x14ac:dyDescent="0.25">
      <c r="A6715">
        <f ca="1">30812.3275879119*(((RANDBETWEEN(3800,4995))))</f>
        <v>142383765.78374073</v>
      </c>
      <c r="B6715">
        <v>251174788.86012268</v>
      </c>
    </row>
    <row r="6716" spans="1:2" x14ac:dyDescent="0.25">
      <c r="A6716">
        <f ca="1">36038.3053148807*(((RANDBETWEEN(3800,4995))))</f>
        <v>158892888.13330904</v>
      </c>
      <c r="B6716">
        <v>213086748.89031968</v>
      </c>
    </row>
    <row r="6717" spans="1:2" x14ac:dyDescent="0.25">
      <c r="A6717">
        <f ca="1">30253.9790679389*(((RANDBETWEEN(3800,4995))))</f>
        <v>132240142.50596108</v>
      </c>
      <c r="B6717">
        <v>261942319.6586051</v>
      </c>
    </row>
    <row r="6718" spans="1:2" x14ac:dyDescent="0.25">
      <c r="A6718">
        <f ca="1">31443.3395275428*(((RANDBETWEEN(3800,4995))))</f>
        <v>150928029.73220563</v>
      </c>
      <c r="B6718">
        <v>244654126.0378775</v>
      </c>
    </row>
    <row r="6719" spans="1:2" x14ac:dyDescent="0.25">
      <c r="A6719">
        <f ca="1">35827.9522834872*(((RANDBETWEEN(3800,4995))))</f>
        <v>140087293.42843479</v>
      </c>
      <c r="B6719">
        <v>236364012.15533847</v>
      </c>
    </row>
    <row r="6720" spans="1:2" x14ac:dyDescent="0.25">
      <c r="A6720">
        <f ca="1">36630.6116720752*(((RANDBETWEEN(3800,4995))))</f>
        <v>146192771.18325227</v>
      </c>
      <c r="B6720">
        <v>229687780.58372161</v>
      </c>
    </row>
    <row r="6721" spans="1:2" x14ac:dyDescent="0.25">
      <c r="A6721">
        <f ca="1">38972.1253252088*(((RANDBETWEEN(3800,4995))))</f>
        <v>182389546.52197734</v>
      </c>
      <c r="B6721">
        <v>225995333.09354094</v>
      </c>
    </row>
    <row r="6722" spans="1:2" x14ac:dyDescent="0.25">
      <c r="A6722">
        <f ca="1">37718.6636078025*(((RANDBETWEEN(3800,4995))))</f>
        <v>145103698.89921609</v>
      </c>
      <c r="B6722">
        <v>266935210.88904548</v>
      </c>
    </row>
    <row r="6723" spans="1:2" x14ac:dyDescent="0.25">
      <c r="A6723">
        <f ca="1">28972.5220743977*(((RANDBETWEEN(3800,4995))))</f>
        <v>131998810.57095602</v>
      </c>
      <c r="B6723">
        <v>232947372.9635818</v>
      </c>
    </row>
    <row r="6724" spans="1:2" x14ac:dyDescent="0.25">
      <c r="A6724">
        <f ca="1">34155.0847120056*(((RANDBETWEEN(3800,4995))))</f>
        <v>150009132.05512843</v>
      </c>
      <c r="B6724">
        <v>250618782.39329162</v>
      </c>
    </row>
    <row r="6725" spans="1:2" x14ac:dyDescent="0.25">
      <c r="A6725">
        <f ca="1">35176.9613165139*(((RANDBETWEEN(3800,4995))))</f>
        <v>159597873.49302354</v>
      </c>
      <c r="B6725">
        <v>210659040.49865729</v>
      </c>
    </row>
    <row r="6726" spans="1:2" x14ac:dyDescent="0.25">
      <c r="A6726">
        <f ca="1">30007.8274160561*(((RANDBETWEEN(3800,4995))))</f>
        <v>119461160.94331919</v>
      </c>
      <c r="B6726">
        <v>229230977.1661891</v>
      </c>
    </row>
    <row r="6727" spans="1:2" x14ac:dyDescent="0.25">
      <c r="A6727">
        <f ca="1">33340.839225182*(((RANDBETWEEN(3800,4995))))</f>
        <v>130962816.47651491</v>
      </c>
      <c r="B6727">
        <v>258520852.67609733</v>
      </c>
    </row>
    <row r="6728" spans="1:2" x14ac:dyDescent="0.25">
      <c r="A6728">
        <f ca="1">32637.6738404332*(((RANDBETWEEN(3800,4995))))</f>
        <v>148436140.62629023</v>
      </c>
      <c r="B6728">
        <v>210582715.54357389</v>
      </c>
    </row>
    <row r="6729" spans="1:2" x14ac:dyDescent="0.25">
      <c r="A6729">
        <f ca="1">37169.7560443722*(((RANDBETWEEN(3800,4995))))</f>
        <v>182540671.93391165</v>
      </c>
      <c r="B6729">
        <v>234815441.37524474</v>
      </c>
    </row>
    <row r="6730" spans="1:2" x14ac:dyDescent="0.25">
      <c r="A6730">
        <f ca="1">36473.7494510712*(((RANDBETWEEN(3800,4995))))</f>
        <v>166174402.49908039</v>
      </c>
      <c r="B6730">
        <v>231933007.55420002</v>
      </c>
    </row>
    <row r="6731" spans="1:2" x14ac:dyDescent="0.25">
      <c r="A6731">
        <f ca="1">30456.9102625799*(((RANDBETWEEN(3800,4995))))</f>
        <v>118690579.29327399</v>
      </c>
      <c r="B6731">
        <v>236848168.41854757</v>
      </c>
    </row>
    <row r="6732" spans="1:2" x14ac:dyDescent="0.25">
      <c r="A6732">
        <f ca="1">29078.1682324292*(((RANDBETWEEN(3800,4995))))</f>
        <v>134050355.55149877</v>
      </c>
      <c r="B6732">
        <v>246397710.65178466</v>
      </c>
    </row>
    <row r="6733" spans="1:2" x14ac:dyDescent="0.25">
      <c r="A6733">
        <f ca="1">30766.5959186996*(((RANDBETWEEN(3800,4995))))</f>
        <v>130696499.46263608</v>
      </c>
      <c r="B6733">
        <v>259226541.52672619</v>
      </c>
    </row>
    <row r="6734" spans="1:2" x14ac:dyDescent="0.25">
      <c r="A6734">
        <f ca="1">29716.9769608662*(((RANDBETWEEN(3800,4995))))</f>
        <v>145316017.33863574</v>
      </c>
      <c r="B6734">
        <v>258723433.75368002</v>
      </c>
    </row>
    <row r="6735" spans="1:2" x14ac:dyDescent="0.25">
      <c r="A6735">
        <f ca="1">40818.2871284055*(((RANDBETWEEN(3800,4995))))</f>
        <v>184743567.54316339</v>
      </c>
      <c r="B6735">
        <v>234528276.56088975</v>
      </c>
    </row>
    <row r="6736" spans="1:2" x14ac:dyDescent="0.25">
      <c r="A6736">
        <f ca="1">31479.9436903903*(((RANDBETWEEN(3800,4995))))</f>
        <v>155983120.98588413</v>
      </c>
      <c r="B6736">
        <v>213165549.73568463</v>
      </c>
    </row>
    <row r="6737" spans="1:2" x14ac:dyDescent="0.25">
      <c r="A6737">
        <f ca="1">40837.6613201498*(((RANDBETWEEN(3800,4995))))</f>
        <v>166495145.20225087</v>
      </c>
      <c r="B6737">
        <v>263500995.42184311</v>
      </c>
    </row>
    <row r="6738" spans="1:2" x14ac:dyDescent="0.25">
      <c r="A6738">
        <f ca="1">31324.7552006478*(((RANDBETWEEN(3800,4995))))</f>
        <v>131062775.75951046</v>
      </c>
      <c r="B6738">
        <v>212630836.01532611</v>
      </c>
    </row>
    <row r="6739" spans="1:2" x14ac:dyDescent="0.25">
      <c r="A6739">
        <f ca="1">41695.3495876509*(((RANDBETWEEN(3800,4995))))</f>
        <v>204557385.07701513</v>
      </c>
      <c r="B6739">
        <v>248528858.17028302</v>
      </c>
    </row>
    <row r="6740" spans="1:2" x14ac:dyDescent="0.25">
      <c r="A6740">
        <f ca="1">36801.6341504668*(((RANDBETWEEN(3800,4995))))</f>
        <v>157290184.35909545</v>
      </c>
      <c r="B6740">
        <v>242246333.84437552</v>
      </c>
    </row>
    <row r="6741" spans="1:2" x14ac:dyDescent="0.25">
      <c r="A6741">
        <f ca="1">30591.490176328*(((RANDBETWEEN(3800,4995))))</f>
        <v>126587586.34964524</v>
      </c>
      <c r="B6741">
        <v>245038928.13917622</v>
      </c>
    </row>
    <row r="6742" spans="1:2" x14ac:dyDescent="0.25">
      <c r="A6742">
        <f ca="1">34779.9741038975*(((RANDBETWEEN(3800,4995))))</f>
        <v>173656410.70076045</v>
      </c>
      <c r="B6742">
        <v>232716258.37140349</v>
      </c>
    </row>
    <row r="6743" spans="1:2" x14ac:dyDescent="0.25">
      <c r="A6743">
        <f ca="1">37723.0250768445*(((RANDBETWEEN(3800,4995))))</f>
        <v>148100596.45169157</v>
      </c>
      <c r="B6743">
        <v>254645070.06069148</v>
      </c>
    </row>
    <row r="6744" spans="1:2" x14ac:dyDescent="0.25">
      <c r="A6744">
        <f ca="1">32869.6225536227*(((RANDBETWEEN(3800,4995))))</f>
        <v>137920936.23500067</v>
      </c>
      <c r="B6744">
        <v>213264272.5159944</v>
      </c>
    </row>
    <row r="6745" spans="1:2" x14ac:dyDescent="0.25">
      <c r="A6745">
        <f ca="1">40354.4155437007*(((RANDBETWEEN(3800,4995))))</f>
        <v>167955077.49288246</v>
      </c>
      <c r="B6745">
        <v>239837560.68904641</v>
      </c>
    </row>
    <row r="6746" spans="1:2" x14ac:dyDescent="0.25">
      <c r="A6746">
        <f ca="1">36387.0049814943*(((RANDBETWEEN(3800,4995))))</f>
        <v>175312590.00083962</v>
      </c>
      <c r="B6746">
        <v>253953968.7878688</v>
      </c>
    </row>
    <row r="6747" spans="1:2" x14ac:dyDescent="0.25">
      <c r="A6747">
        <f ca="1">34083.4146148102*(((RANDBETWEEN(3800,4995))))</f>
        <v>164077557.95569617</v>
      </c>
      <c r="B6747">
        <v>255944162.21275795</v>
      </c>
    </row>
    <row r="6748" spans="1:2" x14ac:dyDescent="0.25">
      <c r="A6748">
        <f ca="1">32450.5167100377*(((RANDBETWEEN(3800,4995))))</f>
        <v>132398108.17695397</v>
      </c>
      <c r="B6748">
        <v>236717431.61091909</v>
      </c>
    </row>
    <row r="6749" spans="1:2" x14ac:dyDescent="0.25">
      <c r="A6749">
        <f ca="1">32985.1732563135*(((RANDBETWEEN(3800,4995))))</f>
        <v>163045711.40595776</v>
      </c>
      <c r="B6749">
        <v>247035261.46682957</v>
      </c>
    </row>
    <row r="6750" spans="1:2" x14ac:dyDescent="0.25">
      <c r="A6750">
        <f ca="1">33195.8554527201*(((RANDBETWEEN(3800,4995))))</f>
        <v>140717231.26408058</v>
      </c>
      <c r="B6750">
        <v>221986888.69419864</v>
      </c>
    </row>
    <row r="6751" spans="1:2" x14ac:dyDescent="0.25">
      <c r="A6751">
        <f ca="1">31889.5003390711*(((RANDBETWEEN(3800,4995))))</f>
        <v>141366155.003102</v>
      </c>
      <c r="B6751">
        <v>208303324.70067674</v>
      </c>
    </row>
    <row r="6752" spans="1:2" x14ac:dyDescent="0.25">
      <c r="A6752">
        <f ca="1">38878.5628313474*(((RANDBETWEEN(3800,4995))))</f>
        <v>161812578.50406799</v>
      </c>
      <c r="B6752">
        <v>221735004.74809623</v>
      </c>
    </row>
    <row r="6753" spans="1:2" x14ac:dyDescent="0.25">
      <c r="A6753">
        <f ca="1">32114.7856525216*(((RANDBETWEEN(3800,4995))))</f>
        <v>142300615.22632319</v>
      </c>
      <c r="B6753">
        <v>231072764.63872647</v>
      </c>
    </row>
    <row r="6754" spans="1:2" x14ac:dyDescent="0.25">
      <c r="A6754">
        <f ca="1">32364.2698648187*(((RANDBETWEEN(3800,4995))))</f>
        <v>137062682.87750736</v>
      </c>
      <c r="B6754">
        <v>237355205.58553672</v>
      </c>
    </row>
    <row r="6755" spans="1:2" x14ac:dyDescent="0.25">
      <c r="A6755">
        <f ca="1">34128.9992554825*(((RANDBETWEEN(3800,4995))))</f>
        <v>155833010.60053319</v>
      </c>
      <c r="B6755">
        <v>242495581.98103637</v>
      </c>
    </row>
    <row r="6756" spans="1:2" x14ac:dyDescent="0.25">
      <c r="A6756">
        <f ca="1">37016.0313866772*(((RANDBETWEEN(3800,4995))))</f>
        <v>164462227.45100683</v>
      </c>
      <c r="B6756">
        <v>258026981.13209173</v>
      </c>
    </row>
    <row r="6757" spans="1:2" x14ac:dyDescent="0.25">
      <c r="A6757">
        <f ca="1">31836.8850581759*(((RANDBETWEEN(3800,4995))))</f>
        <v>153135417.12982628</v>
      </c>
      <c r="B6757">
        <v>220280251.6433869</v>
      </c>
    </row>
    <row r="6758" spans="1:2" x14ac:dyDescent="0.25">
      <c r="A6758">
        <f ca="1">39487.6002197123*(((RANDBETWEEN(3800,4995))))</f>
        <v>166677160.5274055</v>
      </c>
      <c r="B6758">
        <v>255417925.50207075</v>
      </c>
    </row>
    <row r="6759" spans="1:2" x14ac:dyDescent="0.25">
      <c r="A6759">
        <f ca="1">38557.2196785452*(((RANDBETWEEN(3800,4995))))</f>
        <v>175011220.12091646</v>
      </c>
      <c r="B6759">
        <v>244890204.44954935</v>
      </c>
    </row>
    <row r="6760" spans="1:2" x14ac:dyDescent="0.25">
      <c r="A6760">
        <f ca="1">30581.719783199*(((RANDBETWEEN(3800,4995))))</f>
        <v>127372862.89702395</v>
      </c>
      <c r="B6760">
        <v>235512412.52053601</v>
      </c>
    </row>
    <row r="6761" spans="1:2" x14ac:dyDescent="0.25">
      <c r="A6761">
        <f ca="1">36152.5646983155*(((RANDBETWEEN(3800,4995))))</f>
        <v>162578083.44832477</v>
      </c>
      <c r="B6761">
        <v>258177580.67040485</v>
      </c>
    </row>
    <row r="6762" spans="1:2" x14ac:dyDescent="0.25">
      <c r="A6762">
        <f ca="1">31985.5836700703*(((RANDBETWEEN(3800,4995))))</f>
        <v>144542852.60504779</v>
      </c>
      <c r="B6762">
        <v>235186310.63423702</v>
      </c>
    </row>
    <row r="6763" spans="1:2" x14ac:dyDescent="0.25">
      <c r="A6763">
        <f ca="1">30836.0255712688*(((RANDBETWEEN(3800,4995))))</f>
        <v>118071141.91238815</v>
      </c>
      <c r="B6763">
        <v>255417019.17962298</v>
      </c>
    </row>
    <row r="6764" spans="1:2" x14ac:dyDescent="0.25">
      <c r="A6764">
        <f ca="1">38605.6306058727*(((RANDBETWEEN(3800,4995))))</f>
        <v>149596818.5977568</v>
      </c>
      <c r="B6764">
        <v>233680131.92505097</v>
      </c>
    </row>
    <row r="6765" spans="1:2" x14ac:dyDescent="0.25">
      <c r="A6765">
        <f ca="1">37045.9802188685*(((RANDBETWEEN(3800,4995))))</f>
        <v>152925806.34348932</v>
      </c>
      <c r="B6765">
        <v>207990511.63732684</v>
      </c>
    </row>
    <row r="6766" spans="1:2" x14ac:dyDescent="0.25">
      <c r="A6766">
        <f ca="1">30933.0862920458*(((RANDBETWEEN(3800,4995))))</f>
        <v>145973234.21216434</v>
      </c>
      <c r="B6766">
        <v>251617225.06449005</v>
      </c>
    </row>
    <row r="6767" spans="1:2" x14ac:dyDescent="0.25">
      <c r="A6767">
        <f ca="1">33091.7505008898*(((RANDBETWEEN(3800,4995))))</f>
        <v>152950070.81511274</v>
      </c>
      <c r="B6767">
        <v>239687819.46231788</v>
      </c>
    </row>
    <row r="6768" spans="1:2" x14ac:dyDescent="0.25">
      <c r="A6768">
        <f ca="1">37033.8835402561*(((RANDBETWEEN(3800,4995))))</f>
        <v>178392217.01341376</v>
      </c>
      <c r="B6768">
        <v>257739369.27567899</v>
      </c>
    </row>
    <row r="6769" spans="1:2" x14ac:dyDescent="0.25">
      <c r="A6769">
        <f ca="1">29808.5557121331*(((RANDBETWEEN(3800,4995))))</f>
        <v>119740968.2956385</v>
      </c>
      <c r="B6769">
        <v>266206851.94211751</v>
      </c>
    </row>
    <row r="6770" spans="1:2" x14ac:dyDescent="0.25">
      <c r="A6770">
        <f ca="1">35338.3303098678*(((RANDBETWEEN(3800,4995))))</f>
        <v>167220979.02629441</v>
      </c>
      <c r="B6770">
        <v>214010481.3371903</v>
      </c>
    </row>
    <row r="6771" spans="1:2" x14ac:dyDescent="0.25">
      <c r="A6771">
        <f ca="1">42384.7266455795*(((RANDBETWEEN(3800,4995))))</f>
        <v>167462054.97668478</v>
      </c>
      <c r="B6771">
        <v>267010340.35996279</v>
      </c>
    </row>
    <row r="6772" spans="1:2" x14ac:dyDescent="0.25">
      <c r="A6772">
        <f ca="1">32287.2216341058*(((RANDBETWEEN(3800,4995))))</f>
        <v>132829629.80271135</v>
      </c>
      <c r="B6772">
        <v>255633872.0746969</v>
      </c>
    </row>
    <row r="6773" spans="1:2" x14ac:dyDescent="0.25">
      <c r="A6773">
        <f ca="1">39721.1651561449*(((RANDBETWEEN(3800,4995))))</f>
        <v>156660275.37583539</v>
      </c>
      <c r="B6773">
        <v>256901760.5882948</v>
      </c>
    </row>
    <row r="6774" spans="1:2" x14ac:dyDescent="0.25">
      <c r="A6774">
        <f ca="1">31408.7290668807*(((RANDBETWEEN(3800,4995))))</f>
        <v>148092157.55034265</v>
      </c>
      <c r="B6774">
        <v>251532116.08677313</v>
      </c>
    </row>
    <row r="6775" spans="1:2" x14ac:dyDescent="0.25">
      <c r="A6775">
        <f ca="1">29730.9473106834*(((RANDBETWEEN(3800,4995))))</f>
        <v>125642983.33494817</v>
      </c>
      <c r="B6775">
        <v>204449670.2685793</v>
      </c>
    </row>
    <row r="6776" spans="1:2" x14ac:dyDescent="0.25">
      <c r="A6776">
        <f ca="1">30805.021047681*(((RANDBETWEEN(3800,4995))))</f>
        <v>141672291.79828477</v>
      </c>
      <c r="B6776">
        <v>230930275.5794692</v>
      </c>
    </row>
    <row r="6777" spans="1:2" x14ac:dyDescent="0.25">
      <c r="A6777">
        <f ca="1">35580.1028900427*(((RANDBETWEEN(3800,4995))))</f>
        <v>176833111.36351222</v>
      </c>
      <c r="B6777">
        <v>251472026.64870107</v>
      </c>
    </row>
    <row r="6778" spans="1:2" x14ac:dyDescent="0.25">
      <c r="A6778">
        <f ca="1">39891.1565412806*(((RANDBETWEEN(3800,4995))))</f>
        <v>189044190.84912866</v>
      </c>
      <c r="B6778">
        <v>257242004.25699732</v>
      </c>
    </row>
    <row r="6779" spans="1:2" x14ac:dyDescent="0.25">
      <c r="A6779">
        <f ca="1">29535.1826094017*(((RANDBETWEEN(3800,4995))))</f>
        <v>137870232.4206872</v>
      </c>
      <c r="B6779">
        <v>261396898.71691877</v>
      </c>
    </row>
    <row r="6780" spans="1:2" x14ac:dyDescent="0.25">
      <c r="A6780">
        <f ca="1">30500.3519579049*(((RANDBETWEEN(3800,4995))))</f>
        <v>152105255.2140719</v>
      </c>
      <c r="B6780">
        <v>238605860.44300637</v>
      </c>
    </row>
    <row r="6781" spans="1:2" x14ac:dyDescent="0.25">
      <c r="A6781">
        <f ca="1">33820.703444444*(((RANDBETWEEN(3800,4995))))</f>
        <v>141742568.13566485</v>
      </c>
      <c r="B6781">
        <v>216444422.97692671</v>
      </c>
    </row>
    <row r="6782" spans="1:2" x14ac:dyDescent="0.25">
      <c r="A6782">
        <f ca="1">41238.5404233591*(((RANDBETWEEN(3800,4995))))</f>
        <v>200625499.15964213</v>
      </c>
      <c r="B6782">
        <v>259850926.73251921</v>
      </c>
    </row>
    <row r="6783" spans="1:2" x14ac:dyDescent="0.25">
      <c r="A6783">
        <f ca="1">30720.3394221749*(((RANDBETWEEN(3800,4995))))</f>
        <v>131390891.70864189</v>
      </c>
      <c r="B6783">
        <v>221571031.23756889</v>
      </c>
    </row>
    <row r="6784" spans="1:2" x14ac:dyDescent="0.25">
      <c r="A6784">
        <f ca="1">31776.5951091966*(((RANDBETWEEN(3800,4995))))</f>
        <v>121513699.6975679</v>
      </c>
      <c r="B6784">
        <v>216104874.34457994</v>
      </c>
    </row>
    <row r="6785" spans="1:2" x14ac:dyDescent="0.25">
      <c r="A6785">
        <f ca="1">34320.5950074247*(((RANDBETWEEN(3800,4995))))</f>
        <v>134674014.80913451</v>
      </c>
      <c r="B6785">
        <v>218960100.19233027</v>
      </c>
    </row>
    <row r="6786" spans="1:2" x14ac:dyDescent="0.25">
      <c r="A6786">
        <f ca="1">33099.0667244185*(((RANDBETWEEN(3800,4995))))</f>
        <v>162251625.08309937</v>
      </c>
      <c r="B6786">
        <v>261314767.4299106</v>
      </c>
    </row>
    <row r="6787" spans="1:2" x14ac:dyDescent="0.25">
      <c r="A6787">
        <f ca="1">29782.3909153485*(((RANDBETWEEN(3800,4995))))</f>
        <v>116032195.00619787</v>
      </c>
      <c r="B6787">
        <v>267324049.16884294</v>
      </c>
    </row>
    <row r="6788" spans="1:2" x14ac:dyDescent="0.25">
      <c r="A6788">
        <f ca="1">32629.8805959148*(((RANDBETWEEN(3800,4995))))</f>
        <v>125364001.24950485</v>
      </c>
      <c r="B6788">
        <v>239226211.75380746</v>
      </c>
    </row>
    <row r="6789" spans="1:2" x14ac:dyDescent="0.25">
      <c r="A6789">
        <f ca="1">30227.6114294773*(((RANDBETWEEN(3800,4995))))</f>
        <v>148387344.50730407</v>
      </c>
      <c r="B6789">
        <v>217680132.28659385</v>
      </c>
    </row>
    <row r="6790" spans="1:2" x14ac:dyDescent="0.25">
      <c r="A6790">
        <f ca="1">30498.2140090505*(((RANDBETWEEN(3800,4995))))</f>
        <v>147153882.59366855</v>
      </c>
      <c r="B6790">
        <v>266654914.37103665</v>
      </c>
    </row>
    <row r="6791" spans="1:2" x14ac:dyDescent="0.25">
      <c r="A6791">
        <f ca="1">37553.101315537*(((RANDBETWEEN(3800,4995))))</f>
        <v>145931351.71217692</v>
      </c>
      <c r="B6791">
        <v>240295733.28007931</v>
      </c>
    </row>
    <row r="6792" spans="1:2" x14ac:dyDescent="0.25">
      <c r="A6792">
        <f ca="1">32203.7580402907*(((RANDBETWEEN(3800,4995))))</f>
        <v>122792929.40762852</v>
      </c>
      <c r="B6792">
        <v>223006967.21381143</v>
      </c>
    </row>
    <row r="6793" spans="1:2" x14ac:dyDescent="0.25">
      <c r="A6793">
        <f ca="1">32349.876928544*(((RANDBETWEEN(3800,4995))))</f>
        <v>158320297.68829438</v>
      </c>
      <c r="B6793">
        <v>257812372.95924574</v>
      </c>
    </row>
    <row r="6794" spans="1:2" x14ac:dyDescent="0.25">
      <c r="A6794">
        <f ca="1">33106.4777533234*(((RANDBETWEEN(3800,4995))))</f>
        <v>142920664.46109715</v>
      </c>
      <c r="B6794">
        <v>252034295.66275275</v>
      </c>
    </row>
    <row r="6795" spans="1:2" x14ac:dyDescent="0.25">
      <c r="A6795">
        <f ca="1">36669.8902768025*(((RANDBETWEEN(3800,4995))))</f>
        <v>142425853.83510101</v>
      </c>
      <c r="B6795">
        <v>220227916.34677425</v>
      </c>
    </row>
    <row r="6796" spans="1:2" x14ac:dyDescent="0.25">
      <c r="A6796">
        <f ca="1">32009.4847315175*(((RANDBETWEEN(3800,4995))))</f>
        <v>147019563.37186009</v>
      </c>
      <c r="B6796">
        <v>257938399.08400142</v>
      </c>
    </row>
    <row r="6797" spans="1:2" x14ac:dyDescent="0.25">
      <c r="A6797">
        <f ca="1">41004.9802160105*(((RANDBETWEEN(3800,4995))))</f>
        <v>160821532.40719303</v>
      </c>
      <c r="B6797">
        <v>249233051.45665306</v>
      </c>
    </row>
    <row r="6798" spans="1:2" x14ac:dyDescent="0.25">
      <c r="A6798">
        <f ca="1">33975.7461213894*(((RANDBETWEEN(3800,4995))))</f>
        <v>165529835.10340914</v>
      </c>
      <c r="B6798">
        <v>204886524.36458713</v>
      </c>
    </row>
    <row r="6799" spans="1:2" x14ac:dyDescent="0.25">
      <c r="A6799">
        <f ca="1">39069.6268838217*(((RANDBETWEEN(3800,4995))))</f>
        <v>190269082.92421174</v>
      </c>
      <c r="B6799">
        <v>254877546.36529687</v>
      </c>
    </row>
    <row r="6800" spans="1:2" x14ac:dyDescent="0.25">
      <c r="A6800">
        <f ca="1">34314.7216453988*(((RANDBETWEEN(3800,4995))))</f>
        <v>134342135.24173623</v>
      </c>
      <c r="B6800">
        <v>236176254.43427479</v>
      </c>
    </row>
    <row r="6801" spans="1:2" x14ac:dyDescent="0.25">
      <c r="A6801">
        <f ca="1">31537.6024670322*(((RANDBETWEEN(3800,4995))))</f>
        <v>136053217.0427767</v>
      </c>
      <c r="B6801">
        <v>235532888.48483866</v>
      </c>
    </row>
    <row r="6802" spans="1:2" x14ac:dyDescent="0.25">
      <c r="A6802">
        <f ca="1">30910.6559906429*(((RANDBETWEEN(3800,4995))))</f>
        <v>126270029.72177635</v>
      </c>
      <c r="B6802">
        <v>231133113.75355619</v>
      </c>
    </row>
    <row r="6803" spans="1:2" x14ac:dyDescent="0.25">
      <c r="A6803">
        <f ca="1">32122.1826817476*(((RANDBETWEEN(3800,4995))))</f>
        <v>152066412.815393</v>
      </c>
      <c r="B6803">
        <v>224547312.90346634</v>
      </c>
    </row>
    <row r="6804" spans="1:2" x14ac:dyDescent="0.25">
      <c r="A6804">
        <f ca="1">38091.9577502493*(((RANDBETWEEN(3800,4995))))</f>
        <v>157891164.87478325</v>
      </c>
      <c r="B6804">
        <v>211238984.65550646</v>
      </c>
    </row>
    <row r="6805" spans="1:2" x14ac:dyDescent="0.25">
      <c r="A6805">
        <f ca="1">32146.4731050024*(((RANDBETWEEN(3800,4995))))</f>
        <v>125049780.37845953</v>
      </c>
      <c r="B6805">
        <v>208499652.25280771</v>
      </c>
    </row>
    <row r="6806" spans="1:2" x14ac:dyDescent="0.25">
      <c r="A6806">
        <f ca="1">32554.0345675454*(((RANDBETWEEN(3800,4995))))</f>
        <v>159026458.86245924</v>
      </c>
      <c r="B6806">
        <v>252191268.88205504</v>
      </c>
    </row>
    <row r="6807" spans="1:2" x14ac:dyDescent="0.25">
      <c r="A6807">
        <f ca="1">36696.2430020209*(((RANDBETWEEN(3800,4995))))</f>
        <v>173683318.12856483</v>
      </c>
      <c r="B6807">
        <v>240268329.16596586</v>
      </c>
    </row>
    <row r="6808" spans="1:2" x14ac:dyDescent="0.25">
      <c r="A6808">
        <f ca="1">31618.5459117202*(((RANDBETWEEN(3800,4995))))</f>
        <v>144559991.90838459</v>
      </c>
      <c r="B6808">
        <v>210594564.17247084</v>
      </c>
    </row>
    <row r="6809" spans="1:2" x14ac:dyDescent="0.25">
      <c r="A6809">
        <f ca="1">30876.6289445299*(((RANDBETWEEN(3800,4995))))</f>
        <v>137462752.06104723</v>
      </c>
      <c r="B6809">
        <v>259101396.50139219</v>
      </c>
    </row>
    <row r="6810" spans="1:2" x14ac:dyDescent="0.25">
      <c r="A6810">
        <f ca="1">34278.1190826755*(((RANDBETWEEN(3800,4995))))</f>
        <v>157782182.13755539</v>
      </c>
      <c r="B6810">
        <v>244609370.26252314</v>
      </c>
    </row>
    <row r="6811" spans="1:2" x14ac:dyDescent="0.25">
      <c r="A6811">
        <f ca="1">35770.6979096368*(((RANDBETWEEN(3800,4995))))</f>
        <v>159644624.77070883</v>
      </c>
      <c r="B6811">
        <v>210727251.18670729</v>
      </c>
    </row>
    <row r="6812" spans="1:2" x14ac:dyDescent="0.25">
      <c r="A6812">
        <f ca="1">31329.0603572692*(((RANDBETWEEN(3800,4995))))</f>
        <v>124125737.13550051</v>
      </c>
      <c r="B6812">
        <v>234767511.46557063</v>
      </c>
    </row>
    <row r="6813" spans="1:2" x14ac:dyDescent="0.25">
      <c r="A6813">
        <f ca="1">32009.581153328*(((RANDBETWEEN(3800,4995))))</f>
        <v>124197174.87491272</v>
      </c>
      <c r="B6813">
        <v>227406075.82908878</v>
      </c>
    </row>
    <row r="6814" spans="1:2" x14ac:dyDescent="0.25">
      <c r="A6814">
        <f ca="1">31636.9806234868*(((RANDBETWEEN(3800,4995))))</f>
        <v>148219254.22103566</v>
      </c>
      <c r="B6814">
        <v>266537911.06302887</v>
      </c>
    </row>
    <row r="6815" spans="1:2" x14ac:dyDescent="0.25">
      <c r="A6815">
        <f ca="1">32984.9249480794*(((RANDBETWEEN(3800,4995))))</f>
        <v>135007297.81248918</v>
      </c>
      <c r="B6815">
        <v>209802288.51690668</v>
      </c>
    </row>
    <row r="6816" spans="1:2" x14ac:dyDescent="0.25">
      <c r="A6816">
        <f ca="1">39923.6395356281*(((RANDBETWEEN(3800,4995))))</f>
        <v>174146915.65440995</v>
      </c>
      <c r="B6816">
        <v>239422782.37884891</v>
      </c>
    </row>
    <row r="6817" spans="1:2" x14ac:dyDescent="0.25">
      <c r="A6817">
        <f ca="1">30585.0046445101*(((RANDBETWEEN(3800,4995))))</f>
        <v>137663105.90493989</v>
      </c>
      <c r="B6817">
        <v>262955705.34577113</v>
      </c>
    </row>
    <row r="6818" spans="1:2" x14ac:dyDescent="0.25">
      <c r="A6818">
        <f ca="1">33083.6771731522*(((RANDBETWEEN(3800,4995))))</f>
        <v>128860922.58942765</v>
      </c>
      <c r="B6818">
        <v>260356582.01272568</v>
      </c>
    </row>
    <row r="6819" spans="1:2" x14ac:dyDescent="0.25">
      <c r="A6819">
        <f ca="1">37260.0551583586*(((RANDBETWEEN(3800,4995))))</f>
        <v>156343191.44447264</v>
      </c>
      <c r="B6819">
        <v>250297838.80491579</v>
      </c>
    </row>
    <row r="6820" spans="1:2" x14ac:dyDescent="0.25">
      <c r="A6820">
        <f ca="1">33011.1413520383*(((RANDBETWEEN(3800,4995))))</f>
        <v>162150726.3212122</v>
      </c>
      <c r="B6820">
        <v>204101215.10666394</v>
      </c>
    </row>
    <row r="6821" spans="1:2" x14ac:dyDescent="0.25">
      <c r="A6821">
        <f ca="1">31767.4295941008*(((RANDBETWEEN(3800,4995))))</f>
        <v>152928406.06600147</v>
      </c>
      <c r="B6821">
        <v>206606616.07795954</v>
      </c>
    </row>
    <row r="6822" spans="1:2" x14ac:dyDescent="0.25">
      <c r="A6822">
        <f ca="1">34923.4972723036*(((RANDBETWEEN(3800,4995))))</f>
        <v>143989579.25370783</v>
      </c>
      <c r="B6822">
        <v>246403172.31372017</v>
      </c>
    </row>
    <row r="6823" spans="1:2" x14ac:dyDescent="0.25">
      <c r="A6823">
        <f ca="1">34455.9435468831*(((RANDBETWEEN(3800,4995))))</f>
        <v>172072982.07313406</v>
      </c>
      <c r="B6823">
        <v>261933597.23721433</v>
      </c>
    </row>
    <row r="6824" spans="1:2" x14ac:dyDescent="0.25">
      <c r="A6824">
        <f ca="1">30162.3476001117*(((RANDBETWEEN(3800,4995))))</f>
        <v>135278128.98650101</v>
      </c>
      <c r="B6824">
        <v>229339792.04511026</v>
      </c>
    </row>
    <row r="6825" spans="1:2" x14ac:dyDescent="0.25">
      <c r="A6825">
        <f ca="1">30620.8255298239*(((RANDBETWEEN(3800,4995))))</f>
        <v>136477019.38642517</v>
      </c>
      <c r="B6825">
        <v>209324198.34430552</v>
      </c>
    </row>
    <row r="6826" spans="1:2" x14ac:dyDescent="0.25">
      <c r="A6826">
        <f ca="1">28700.2862884571*(((RANDBETWEEN(3800,4995))))</f>
        <v>118015577.21813568</v>
      </c>
      <c r="B6826">
        <v>219584084.55343279</v>
      </c>
    </row>
    <row r="6827" spans="1:2" x14ac:dyDescent="0.25">
      <c r="A6827">
        <f ca="1">32928.920507546*(((RANDBETWEEN(3800,4995))))</f>
        <v>139091760.22387445</v>
      </c>
      <c r="B6827">
        <v>230295246.63601667</v>
      </c>
    </row>
    <row r="6828" spans="1:2" x14ac:dyDescent="0.25">
      <c r="A6828">
        <f ca="1">34440.362009428*(((RANDBETWEEN(3800,4995))))</f>
        <v>154120619.99219048</v>
      </c>
      <c r="B6828">
        <v>259459710.19026735</v>
      </c>
    </row>
    <row r="6829" spans="1:2" x14ac:dyDescent="0.25">
      <c r="A6829">
        <f ca="1">30443.9806793933*(((RANDBETWEEN(3800,4995))))</f>
        <v>120588607.47107697</v>
      </c>
      <c r="B6829">
        <v>214672250.76030385</v>
      </c>
    </row>
    <row r="6830" spans="1:2" x14ac:dyDescent="0.25">
      <c r="A6830">
        <f ca="1">30644.2429530006*(((RANDBETWEEN(3800,4995))))</f>
        <v>140963517.58380261</v>
      </c>
      <c r="B6830">
        <v>255490101.36586782</v>
      </c>
    </row>
    <row r="6831" spans="1:2" x14ac:dyDescent="0.25">
      <c r="A6831">
        <f ca="1">35876.5079325415*(((RANDBETWEEN(3800,4995))))</f>
        <v>141532823.79387608</v>
      </c>
      <c r="B6831">
        <v>236554060.26471311</v>
      </c>
    </row>
    <row r="6832" spans="1:2" x14ac:dyDescent="0.25">
      <c r="A6832">
        <f ca="1">39181.5835283822*(((RANDBETWEEN(3800,4995))))</f>
        <v>149399377.99372151</v>
      </c>
      <c r="B6832">
        <v>223018339.90488458</v>
      </c>
    </row>
    <row r="6833" spans="1:2" x14ac:dyDescent="0.25">
      <c r="A6833">
        <f ca="1">30795.5628761859*(((RANDBETWEEN(3800,4995))))</f>
        <v>128725452.82245719</v>
      </c>
      <c r="B6833">
        <v>234827685.46360752</v>
      </c>
    </row>
    <row r="6834" spans="1:2" x14ac:dyDescent="0.25">
      <c r="A6834">
        <f ca="1">29599.6949764525*(((RANDBETWEEN(3800,4995))))</f>
        <v>139296164.55918568</v>
      </c>
      <c r="B6834">
        <v>236034557.57739884</v>
      </c>
    </row>
    <row r="6835" spans="1:2" x14ac:dyDescent="0.25">
      <c r="A6835">
        <f ca="1">34336.5502395769*(((RANDBETWEEN(3800,4995))))</f>
        <v>145243607.51341009</v>
      </c>
      <c r="B6835">
        <v>205423597.57370925</v>
      </c>
    </row>
    <row r="6836" spans="1:2" x14ac:dyDescent="0.25">
      <c r="A6836">
        <f ca="1">29678.8931132474*(((RANDBETWEEN(3800,4995))))</f>
        <v>117380022.26289347</v>
      </c>
      <c r="B6836">
        <v>205099650.31213546</v>
      </c>
    </row>
    <row r="6837" spans="1:2" x14ac:dyDescent="0.25">
      <c r="A6837">
        <f ca="1">32316.5654006187*(((RANDBETWEEN(3800,4995))))</f>
        <v>137862467.99903938</v>
      </c>
      <c r="B6837">
        <v>209308737.15640578</v>
      </c>
    </row>
    <row r="6838" spans="1:2" x14ac:dyDescent="0.25">
      <c r="A6838">
        <f ca="1">31563.6847854622*(((RANDBETWEEN(3800,4995))))</f>
        <v>136386681.95798206</v>
      </c>
      <c r="B6838">
        <v>220668988.74957305</v>
      </c>
    </row>
    <row r="6839" spans="1:2" x14ac:dyDescent="0.25">
      <c r="A6839">
        <f ca="1">32410.7961596893*(((RANDBETWEEN(3800,4995))))</f>
        <v>144649383.26069352</v>
      </c>
      <c r="B6839">
        <v>265207674.80242142</v>
      </c>
    </row>
    <row r="6840" spans="1:2" x14ac:dyDescent="0.25">
      <c r="A6840">
        <f ca="1">32845.8010790373*(((RANDBETWEEN(3800,4995))))</f>
        <v>158119686.39448547</v>
      </c>
      <c r="B6840">
        <v>225495673.16924667</v>
      </c>
    </row>
    <row r="6841" spans="1:2" x14ac:dyDescent="0.25">
      <c r="A6841">
        <f ca="1">38070.9513981959*(((RANDBETWEEN(3800,4995))))</f>
        <v>152131521.78719082</v>
      </c>
      <c r="B6841">
        <v>217117610.04706544</v>
      </c>
    </row>
    <row r="6842" spans="1:2" x14ac:dyDescent="0.25">
      <c r="A6842">
        <f ca="1">31467.9356416048*(((RANDBETWEEN(3800,4995))))</f>
        <v>126941652.37823366</v>
      </c>
      <c r="B6842">
        <v>266421780.95751089</v>
      </c>
    </row>
    <row r="6843" spans="1:2" x14ac:dyDescent="0.25">
      <c r="A6843">
        <f ca="1">29436.6034247516*(((RANDBETWEEN(3800,4995))))</f>
        <v>122191340.81614389</v>
      </c>
      <c r="B6843">
        <v>217727115.70451811</v>
      </c>
    </row>
    <row r="6844" spans="1:2" x14ac:dyDescent="0.25">
      <c r="A6844">
        <f ca="1">29543.7238686175*(((RANDBETWEEN(3800,4995))))</f>
        <v>135487517.66147971</v>
      </c>
      <c r="B6844">
        <v>206359875.49414665</v>
      </c>
    </row>
    <row r="6845" spans="1:2" x14ac:dyDescent="0.25">
      <c r="A6845">
        <f ca="1">38794.5483701524*(((RANDBETWEEN(3800,4995))))</f>
        <v>155139398.93223929</v>
      </c>
      <c r="B6845">
        <v>253693530.68132702</v>
      </c>
    </row>
    <row r="6846" spans="1:2" x14ac:dyDescent="0.25">
      <c r="A6846">
        <f ca="1">31313.8306829245*(((RANDBETWEEN(3800,4995))))</f>
        <v>147832594.65408662</v>
      </c>
      <c r="B6846">
        <v>257056505.18336028</v>
      </c>
    </row>
    <row r="6847" spans="1:2" x14ac:dyDescent="0.25">
      <c r="A6847">
        <f ca="1">38771.0956268646*(((RANDBETWEEN(3800,4995))))</f>
        <v>187690873.92965177</v>
      </c>
      <c r="B6847">
        <v>223038802.78550458</v>
      </c>
    </row>
    <row r="6848" spans="1:2" x14ac:dyDescent="0.25">
      <c r="A6848">
        <f ca="1">32230.6201049936*(((RANDBETWEEN(3800,4995))))</f>
        <v>136109908.70338795</v>
      </c>
      <c r="B6848">
        <v>205141344.4566938</v>
      </c>
    </row>
    <row r="6849" spans="1:2" x14ac:dyDescent="0.25">
      <c r="A6849">
        <f ca="1">33562.4706368805*(((RANDBETWEEN(3800,4995))))</f>
        <v>155259989.16620925</v>
      </c>
      <c r="B6849">
        <v>264157290.74254072</v>
      </c>
    </row>
    <row r="6850" spans="1:2" x14ac:dyDescent="0.25">
      <c r="A6850">
        <f ca="1">39453.1164980708*(((RANDBETWEEN(3800,4995))))</f>
        <v>179945664.34770104</v>
      </c>
      <c r="B6850">
        <v>252506844.03276414</v>
      </c>
    </row>
    <row r="6851" spans="1:2" x14ac:dyDescent="0.25">
      <c r="A6851">
        <f ca="1">32833.0998164548*(((RANDBETWEEN(3800,4995))))</f>
        <v>147157953.37735057</v>
      </c>
      <c r="B6851">
        <v>229289947.10156059</v>
      </c>
    </row>
    <row r="6852" spans="1:2" x14ac:dyDescent="0.25">
      <c r="A6852">
        <f ca="1">34349.7088205387*(((RANDBETWEEN(3800,4995))))</f>
        <v>162714570.68289202</v>
      </c>
      <c r="B6852">
        <v>229417387.80808225</v>
      </c>
    </row>
    <row r="6853" spans="1:2" x14ac:dyDescent="0.25">
      <c r="A6853">
        <f ca="1">35970.5131777297*(((RANDBETWEEN(3800,4995))))</f>
        <v>175284310.71507674</v>
      </c>
      <c r="B6853">
        <v>246386198.53759533</v>
      </c>
    </row>
    <row r="6854" spans="1:2" x14ac:dyDescent="0.25">
      <c r="A6854">
        <f ca="1">39248.6693495779*(((RANDBETWEEN(3800,4995))))</f>
        <v>154914497.922784</v>
      </c>
      <c r="B6854">
        <v>235942297.41757753</v>
      </c>
    </row>
    <row r="6855" spans="1:2" x14ac:dyDescent="0.25">
      <c r="A6855">
        <f ca="1">31401.3618547567*(((RANDBETWEEN(3800,4995))))</f>
        <v>152924632.23266521</v>
      </c>
      <c r="B6855">
        <v>224721640.59071541</v>
      </c>
    </row>
    <row r="6856" spans="1:2" x14ac:dyDescent="0.25">
      <c r="A6856">
        <f ca="1">28774.1511838901*(((RANDBETWEEN(3800,4995))))</f>
        <v>137252701.147156</v>
      </c>
      <c r="B6856">
        <v>229979324.6210025</v>
      </c>
    </row>
    <row r="6857" spans="1:2" x14ac:dyDescent="0.25">
      <c r="A6857">
        <f ca="1">33275.3874379546*(((RANDBETWEEN(3800,4995))))</f>
        <v>156727074.83276609</v>
      </c>
      <c r="B6857">
        <v>254230796.20367879</v>
      </c>
    </row>
    <row r="6858" spans="1:2" x14ac:dyDescent="0.25">
      <c r="A6858">
        <f ca="1">35697.2068998218*(((RANDBETWEEN(3800,4995))))</f>
        <v>166920139.46356681</v>
      </c>
      <c r="B6858">
        <v>229412279.89607874</v>
      </c>
    </row>
    <row r="6859" spans="1:2" x14ac:dyDescent="0.25">
      <c r="A6859">
        <f ca="1">32980.2192579494*(((RANDBETWEEN(3800,4995))))</f>
        <v>152236692.09469453</v>
      </c>
      <c r="B6859">
        <v>252494640.70072249</v>
      </c>
    </row>
    <row r="6860" spans="1:2" x14ac:dyDescent="0.25">
      <c r="A6860">
        <f ca="1">32835.7951786652*(((RANDBETWEEN(3800,4995))))</f>
        <v>152489432.80972105</v>
      </c>
      <c r="B6860">
        <v>221356088.87629145</v>
      </c>
    </row>
    <row r="6861" spans="1:2" x14ac:dyDescent="0.25">
      <c r="A6861">
        <f ca="1">32572.1239786479*(((RANDBETWEEN(3800,4995))))</f>
        <v>127259288.38457736</v>
      </c>
      <c r="B6861">
        <v>246954997.37790087</v>
      </c>
    </row>
    <row r="6862" spans="1:2" x14ac:dyDescent="0.25">
      <c r="A6862">
        <f ca="1">42195.7736565279*(((RANDBETWEEN(3800,4995))))</f>
        <v>209248841.56272194</v>
      </c>
      <c r="B6862">
        <v>254513407.99328011</v>
      </c>
    </row>
    <row r="6863" spans="1:2" x14ac:dyDescent="0.25">
      <c r="A6863">
        <f ca="1">31602.8210172208*(((RANDBETWEEN(3800,4995))))</f>
        <v>130266828.23298433</v>
      </c>
      <c r="B6863">
        <v>257753640.50321162</v>
      </c>
    </row>
    <row r="6864" spans="1:2" x14ac:dyDescent="0.25">
      <c r="A6864">
        <f ca="1">31108.4744059765*(((RANDBETWEEN(3800,4995))))</f>
        <v>122878473.9036072</v>
      </c>
      <c r="B6864">
        <v>205902145.41821593</v>
      </c>
    </row>
    <row r="6865" spans="1:2" x14ac:dyDescent="0.25">
      <c r="A6865">
        <f ca="1">39227.2857940488*(((RANDBETWEEN(3800,4995))))</f>
        <v>169579556.48767298</v>
      </c>
      <c r="B6865">
        <v>211708798.66801918</v>
      </c>
    </row>
    <row r="6866" spans="1:2" x14ac:dyDescent="0.25">
      <c r="A6866">
        <f ca="1">35050.3410710762*(((RANDBETWEEN(3800,4995))))</f>
        <v>164701552.69298697</v>
      </c>
      <c r="B6866">
        <v>251577987.52832565</v>
      </c>
    </row>
    <row r="6867" spans="1:2" x14ac:dyDescent="0.25">
      <c r="A6867">
        <f ca="1">34856.1980801044*(((RANDBETWEEN(3800,4995))))</f>
        <v>138169969.18953377</v>
      </c>
      <c r="B6867">
        <v>253879704.17836326</v>
      </c>
    </row>
    <row r="6868" spans="1:2" x14ac:dyDescent="0.25">
      <c r="A6868">
        <f ca="1">30914.1088069022*(((RANDBETWEEN(3800,4995))))</f>
        <v>147027501.48562673</v>
      </c>
      <c r="B6868">
        <v>264349700.83538526</v>
      </c>
    </row>
    <row r="6869" spans="1:2" x14ac:dyDescent="0.25">
      <c r="A6869">
        <f ca="1">40073.2967985122*(((RANDBETWEEN(3800,4995))))</f>
        <v>155564538.17182443</v>
      </c>
      <c r="B6869">
        <v>248513106.12353536</v>
      </c>
    </row>
    <row r="6870" spans="1:2" x14ac:dyDescent="0.25">
      <c r="A6870">
        <f ca="1">42321.2097181137*(((RANDBETWEEN(3800,4995))))</f>
        <v>201110388.58047643</v>
      </c>
      <c r="B6870">
        <v>239487815.91499355</v>
      </c>
    </row>
    <row r="6871" spans="1:2" x14ac:dyDescent="0.25">
      <c r="A6871">
        <f ca="1">30072.6747539372*(((RANDBETWEEN(3800,4995))))</f>
        <v>119839608.89443985</v>
      </c>
      <c r="B6871">
        <v>218058440.90051761</v>
      </c>
    </row>
    <row r="6872" spans="1:2" x14ac:dyDescent="0.25">
      <c r="A6872">
        <f ca="1">33582.3892422881*(((RANDBETWEEN(3800,4995))))</f>
        <v>153337189.28028738</v>
      </c>
      <c r="B6872">
        <v>258830677.2379806</v>
      </c>
    </row>
    <row r="6873" spans="1:2" x14ac:dyDescent="0.25">
      <c r="A6873">
        <f ca="1">35255.495279851*(((RANDBETWEEN(3800,4995))))</f>
        <v>153537681.94375092</v>
      </c>
      <c r="B6873">
        <v>267266775.8979362</v>
      </c>
    </row>
    <row r="6874" spans="1:2" x14ac:dyDescent="0.25">
      <c r="A6874">
        <f ca="1">35979.00371136*(((RANDBETWEEN(3800,4995))))</f>
        <v>142440875.69327444</v>
      </c>
      <c r="B6874">
        <v>234581213.19679499</v>
      </c>
    </row>
    <row r="6875" spans="1:2" x14ac:dyDescent="0.25">
      <c r="A6875">
        <f ca="1">37500.9151053426*(((RANDBETWEEN(3800,4995))))</f>
        <v>148278618.32652462</v>
      </c>
      <c r="B6875">
        <v>209222605.9598217</v>
      </c>
    </row>
    <row r="6876" spans="1:2" x14ac:dyDescent="0.25">
      <c r="A6876">
        <f ca="1">38648.4763959062*(((RANDBETWEEN(3800,4995))))</f>
        <v>154323366.24885345</v>
      </c>
      <c r="B6876">
        <v>218591325.41727528</v>
      </c>
    </row>
    <row r="6877" spans="1:2" x14ac:dyDescent="0.25">
      <c r="A6877">
        <f ca="1">32628.3830298924*(((RANDBETWEEN(3800,4995))))</f>
        <v>153125001.5592851</v>
      </c>
      <c r="B6877">
        <v>238457749.13936305</v>
      </c>
    </row>
    <row r="6878" spans="1:2" x14ac:dyDescent="0.25">
      <c r="A6878">
        <f ca="1">30580.4254759168*(((RANDBETWEEN(3800,4995))))</f>
        <v>132260340.18334031</v>
      </c>
      <c r="B6878">
        <v>219372978.77875558</v>
      </c>
    </row>
    <row r="6879" spans="1:2" x14ac:dyDescent="0.25">
      <c r="A6879">
        <f ca="1">32726.201303007*(((RANDBETWEEN(3800,4995))))</f>
        <v>147333358.26613745</v>
      </c>
      <c r="B6879">
        <v>209784580.20707887</v>
      </c>
    </row>
    <row r="6880" spans="1:2" x14ac:dyDescent="0.25">
      <c r="A6880">
        <f ca="1">34231.3599247135*(((RANDBETWEEN(3800,4995))))</f>
        <v>151953006.70580319</v>
      </c>
      <c r="B6880">
        <v>250556398.60986847</v>
      </c>
    </row>
    <row r="6881" spans="1:2" x14ac:dyDescent="0.25">
      <c r="A6881">
        <f ca="1">31148.1507142987*(((RANDBETWEEN(3800,4995))))</f>
        <v>145929086.09648925</v>
      </c>
      <c r="B6881">
        <v>220871488.90695831</v>
      </c>
    </row>
    <row r="6882" spans="1:2" x14ac:dyDescent="0.25">
      <c r="A6882">
        <f ca="1">33859.9165322372*(((RANDBETWEEN(3800,4995))))</f>
        <v>158396689.53780553</v>
      </c>
      <c r="B6882">
        <v>254035957.27167434</v>
      </c>
    </row>
    <row r="6883" spans="1:2" x14ac:dyDescent="0.25">
      <c r="A6883">
        <f ca="1">28054.1064853*(((RANDBETWEEN(3800,4995))))</f>
        <v>126552074.35518815</v>
      </c>
      <c r="B6883">
        <v>258886083.26975316</v>
      </c>
    </row>
    <row r="6884" spans="1:2" x14ac:dyDescent="0.25">
      <c r="A6884">
        <f ca="1">38091.6797927172*(((RANDBETWEEN(3800,4995))))</f>
        <v>159756505.05065581</v>
      </c>
      <c r="B6884">
        <v>255180286.33391303</v>
      </c>
    </row>
    <row r="6885" spans="1:2" x14ac:dyDescent="0.25">
      <c r="A6885">
        <f ca="1">36036.6648310471*(((RANDBETWEEN(3800,4995))))</f>
        <v>149083682.40604195</v>
      </c>
      <c r="B6885">
        <v>205770887.58762443</v>
      </c>
    </row>
    <row r="6886" spans="1:2" x14ac:dyDescent="0.25">
      <c r="A6886">
        <f ca="1">31921.9593640598*(((RANDBETWEEN(3800,4995))))</f>
        <v>122452636.12053336</v>
      </c>
      <c r="B6886">
        <v>208406453.32374841</v>
      </c>
    </row>
    <row r="6887" spans="1:2" x14ac:dyDescent="0.25">
      <c r="A6887">
        <f ca="1">38590.0288968105*(((RANDBETWEEN(3800,4995))))</f>
        <v>167094825.12318966</v>
      </c>
      <c r="B6887">
        <v>257187872.73912793</v>
      </c>
    </row>
    <row r="6888" spans="1:2" x14ac:dyDescent="0.25">
      <c r="A6888">
        <f ca="1">29486.4227493375*(((RANDBETWEEN(3800,4995))))</f>
        <v>131096635.54355462</v>
      </c>
      <c r="B6888">
        <v>262491544.99654484</v>
      </c>
    </row>
    <row r="6889" spans="1:2" x14ac:dyDescent="0.25">
      <c r="A6889">
        <f ca="1">33009.8280422503*(((RANDBETWEEN(3800,4995))))</f>
        <v>151614140.19805574</v>
      </c>
      <c r="B6889">
        <v>223686324.20693713</v>
      </c>
    </row>
    <row r="6890" spans="1:2" x14ac:dyDescent="0.25">
      <c r="A6890">
        <f ca="1">31488.5058361343*(((RANDBETWEEN(3800,4995))))</f>
        <v>137888167.05643189</v>
      </c>
      <c r="B6890">
        <v>231735024.37409338</v>
      </c>
    </row>
    <row r="6891" spans="1:2" x14ac:dyDescent="0.25">
      <c r="A6891">
        <f ca="1">30981.0877988906*(((RANDBETWEEN(3800,4995))))</f>
        <v>140685119.69476208</v>
      </c>
      <c r="B6891">
        <v>216337112.51254481</v>
      </c>
    </row>
    <row r="6892" spans="1:2" x14ac:dyDescent="0.25">
      <c r="A6892">
        <f ca="1">35461.954517388*(((RANDBETWEEN(3800,4995))))</f>
        <v>139400943.20785227</v>
      </c>
      <c r="B6892">
        <v>237746914.23454291</v>
      </c>
    </row>
    <row r="6893" spans="1:2" x14ac:dyDescent="0.25">
      <c r="A6893">
        <f ca="1">39991.1037110681*(((RANDBETWEEN(3800,4995))))</f>
        <v>174801114.32107851</v>
      </c>
      <c r="B6893">
        <v>229532119.31906632</v>
      </c>
    </row>
    <row r="6894" spans="1:2" x14ac:dyDescent="0.25">
      <c r="A6894">
        <f ca="1">37014.738920947*(((RANDBETWEEN(3800,4995))))</f>
        <v>149761633.67415166</v>
      </c>
      <c r="B6894">
        <v>246572038.25951439</v>
      </c>
    </row>
    <row r="6895" spans="1:2" x14ac:dyDescent="0.25">
      <c r="A6895">
        <f ca="1">41537.4278131258*(((RANDBETWEEN(3800,4995))))</f>
        <v>163574390.72808924</v>
      </c>
      <c r="B6895">
        <v>222585018.03591737</v>
      </c>
    </row>
    <row r="6896" spans="1:2" x14ac:dyDescent="0.25">
      <c r="A6896">
        <f ca="1">38763.0680482189*(((RANDBETWEEN(3800,4995))))</f>
        <v>169549659.64290944</v>
      </c>
      <c r="B6896">
        <v>264526525.90004611</v>
      </c>
    </row>
    <row r="6897" spans="1:2" x14ac:dyDescent="0.25">
      <c r="A6897">
        <f ca="1">31747.9554428073*(((RANDBETWEEN(3800,4995))))</f>
        <v>147532748.94272566</v>
      </c>
      <c r="B6897">
        <v>249684725.42888692</v>
      </c>
    </row>
    <row r="6898" spans="1:2" x14ac:dyDescent="0.25">
      <c r="A6898">
        <f ca="1">30879.0465917838*(((RANDBETWEEN(3800,4995))))</f>
        <v>139449774.40849558</v>
      </c>
      <c r="B6898">
        <v>223294955.17519721</v>
      </c>
    </row>
    <row r="6899" spans="1:2" x14ac:dyDescent="0.25">
      <c r="A6899">
        <f ca="1">36471.3543036*(((RANDBETWEEN(3800,4995))))</f>
        <v>171853021.47856319</v>
      </c>
      <c r="B6899">
        <v>235794105.95325512</v>
      </c>
    </row>
    <row r="6900" spans="1:2" x14ac:dyDescent="0.25">
      <c r="A6900">
        <f ca="1">41882.0062205635*(((RANDBETWEEN(3800,4995))))</f>
        <v>203420904.21327704</v>
      </c>
      <c r="B6900">
        <v>227767674.65585521</v>
      </c>
    </row>
    <row r="6901" spans="1:2" x14ac:dyDescent="0.25">
      <c r="A6901">
        <f ca="1">40496.5198280496*(((RANDBETWEEN(3800,4995))))</f>
        <v>198392450.63761514</v>
      </c>
      <c r="B6901">
        <v>256761683.72925335</v>
      </c>
    </row>
    <row r="6902" spans="1:2" x14ac:dyDescent="0.25">
      <c r="A6902">
        <f ca="1">32097.4891265467*(((RANDBETWEEN(3800,4995))))</f>
        <v>145626308.16714248</v>
      </c>
      <c r="B6902">
        <v>267259764.55209613</v>
      </c>
    </row>
    <row r="6903" spans="1:2" x14ac:dyDescent="0.25">
      <c r="A6903">
        <f ca="1">39404.1746177395*(((RANDBETWEEN(3800,4995))))</f>
        <v>179998269.65383416</v>
      </c>
      <c r="B6903">
        <v>232902178.74766469</v>
      </c>
    </row>
    <row r="6904" spans="1:2" x14ac:dyDescent="0.25">
      <c r="A6904">
        <f ca="1">33048.6041673218*(((RANDBETWEEN(3800,4995))))</f>
        <v>162136452.04488084</v>
      </c>
      <c r="B6904">
        <v>257333670.6790306</v>
      </c>
    </row>
    <row r="6905" spans="1:2" x14ac:dyDescent="0.25">
      <c r="A6905">
        <f ca="1">40079.0809007299*(((RANDBETWEEN(3800,4995))))</f>
        <v>159915532.7939125</v>
      </c>
      <c r="B6905">
        <v>219906717.44163328</v>
      </c>
    </row>
    <row r="6906" spans="1:2" x14ac:dyDescent="0.25">
      <c r="A6906">
        <f ca="1">36242.1170819762*(((RANDBETWEEN(3800,4995))))</f>
        <v>167873486.32371372</v>
      </c>
      <c r="B6906">
        <v>240588843.17495301</v>
      </c>
    </row>
    <row r="6907" spans="1:2" x14ac:dyDescent="0.25">
      <c r="A6907">
        <f ca="1">33650.411288526*(((RANDBETWEEN(3800,4995))))</f>
        <v>149172273.24203587</v>
      </c>
      <c r="B6907">
        <v>224784340.82538667</v>
      </c>
    </row>
    <row r="6908" spans="1:2" x14ac:dyDescent="0.25">
      <c r="A6908">
        <f ca="1">31825.4979920668*(((RANDBETWEEN(3800,4995))))</f>
        <v>126920085.99236254</v>
      </c>
      <c r="B6908">
        <v>255006259.50137851</v>
      </c>
    </row>
    <row r="6909" spans="1:2" x14ac:dyDescent="0.25">
      <c r="A6909">
        <f ca="1">39093.9396073334*(((RANDBETWEEN(3800,4995))))</f>
        <v>153209149.32113954</v>
      </c>
      <c r="B6909">
        <v>257910253.76625177</v>
      </c>
    </row>
    <row r="6910" spans="1:2" x14ac:dyDescent="0.25">
      <c r="A6910">
        <f ca="1">31333.6854232774*(((RANDBETWEEN(3800,4995))))</f>
        <v>139309565.39189118</v>
      </c>
      <c r="B6910">
        <v>218803217.73040506</v>
      </c>
    </row>
    <row r="6911" spans="1:2" x14ac:dyDescent="0.25">
      <c r="A6911">
        <f ca="1">35968.0785746129*(((RANDBETWEEN(3800,4995))))</f>
        <v>151209802.32767245</v>
      </c>
      <c r="B6911">
        <v>230559278.29302827</v>
      </c>
    </row>
    <row r="6912" spans="1:2" x14ac:dyDescent="0.25">
      <c r="A6912">
        <f ca="1">27662.2722383656*(((RANDBETWEEN(3800,4995))))</f>
        <v>126665544.57947597</v>
      </c>
      <c r="B6912">
        <v>243950123.98834077</v>
      </c>
    </row>
    <row r="6913" spans="1:2" x14ac:dyDescent="0.25">
      <c r="A6913">
        <f ca="1">31186.0672136936*(((RANDBETWEEN(3800,4995))))</f>
        <v>143455909.18299043</v>
      </c>
      <c r="B6913">
        <v>258661463.19830662</v>
      </c>
    </row>
    <row r="6914" spans="1:2" x14ac:dyDescent="0.25">
      <c r="A6914">
        <f ca="1">31266.7773262191*(((RANDBETWEEN(3800,4995))))</f>
        <v>132195934.53525439</v>
      </c>
      <c r="B6914">
        <v>239744761.73655194</v>
      </c>
    </row>
    <row r="6915" spans="1:2" x14ac:dyDescent="0.25">
      <c r="A6915">
        <f ca="1">34715.9876419638*(((RANDBETWEEN(3800,4995))))</f>
        <v>143828336.80065581</v>
      </c>
      <c r="B6915">
        <v>215425409.44783622</v>
      </c>
    </row>
    <row r="6916" spans="1:2" x14ac:dyDescent="0.25">
      <c r="A6916">
        <f ca="1">36091.7528199954*(((RANDBETWEEN(3800,4995))))</f>
        <v>179448195.0210169</v>
      </c>
      <c r="B6916">
        <v>215528913.61298722</v>
      </c>
    </row>
    <row r="6917" spans="1:2" x14ac:dyDescent="0.25">
      <c r="A6917">
        <f ca="1">39282.0265414891*(((RANDBETWEEN(3800,4995))))</f>
        <v>185489729.3289119</v>
      </c>
      <c r="B6917">
        <v>210361812.62905204</v>
      </c>
    </row>
    <row r="6918" spans="1:2" x14ac:dyDescent="0.25">
      <c r="A6918">
        <f ca="1">41310.4583158291*(((RANDBETWEEN(3800,4995))))</f>
        <v>159210506.34920537</v>
      </c>
      <c r="B6918">
        <v>267594410.53540608</v>
      </c>
    </row>
    <row r="6919" spans="1:2" x14ac:dyDescent="0.25">
      <c r="A6919">
        <f ca="1">37989.325067508*(((RANDBETWEEN(3800,4995))))</f>
        <v>188844934.91058248</v>
      </c>
      <c r="B6919">
        <v>264787944.27093631</v>
      </c>
    </row>
    <row r="6920" spans="1:2" x14ac:dyDescent="0.25">
      <c r="A6920">
        <f ca="1">39574.5190417418*(((RANDBETWEEN(3800,4995))))</f>
        <v>169695537.65098882</v>
      </c>
      <c r="B6920">
        <v>208249018.22971117</v>
      </c>
    </row>
    <row r="6921" spans="1:2" x14ac:dyDescent="0.25">
      <c r="A6921">
        <f ca="1">35025.3847406648*(((RANDBETWEEN(3800,4995))))</f>
        <v>153516261.31833383</v>
      </c>
      <c r="B6921">
        <v>231580441.51278013</v>
      </c>
    </row>
    <row r="6922" spans="1:2" x14ac:dyDescent="0.25">
      <c r="A6922">
        <f ca="1">43527.2300535809*(((RANDBETWEEN(3800,4995))))</f>
        <v>213065791.11227843</v>
      </c>
      <c r="B6922">
        <v>210981882.84751353</v>
      </c>
    </row>
    <row r="6923" spans="1:2" x14ac:dyDescent="0.25">
      <c r="A6923">
        <f ca="1">29883.87914363*(((RANDBETWEEN(3800,4995))))</f>
        <v>132116629.69398834</v>
      </c>
      <c r="B6923">
        <v>238221031.6033406</v>
      </c>
    </row>
    <row r="6924" spans="1:2" x14ac:dyDescent="0.25">
      <c r="A6924">
        <f ca="1">31469.6769365923*(((RANDBETWEEN(3800,4995))))</f>
        <v>125689889.68474974</v>
      </c>
      <c r="B6924">
        <v>258996655.47751352</v>
      </c>
    </row>
    <row r="6925" spans="1:2" x14ac:dyDescent="0.25">
      <c r="A6925">
        <f ca="1">30262.8149550533*(((RANDBETWEEN(3800,4995))))</f>
        <v>144868095.18984023</v>
      </c>
      <c r="B6925">
        <v>220826704.35058722</v>
      </c>
    </row>
    <row r="6926" spans="1:2" x14ac:dyDescent="0.25">
      <c r="A6926">
        <f ca="1">36549.0623891648*(((RANDBETWEEN(3800,4995))))</f>
        <v>163301210.75478849</v>
      </c>
      <c r="B6926">
        <v>219328303.84565401</v>
      </c>
    </row>
    <row r="6927" spans="1:2" x14ac:dyDescent="0.25">
      <c r="A6927">
        <f ca="1">31844.160703643*(((RANDBETWEEN(3800,4995))))</f>
        <v>153520698.75226304</v>
      </c>
      <c r="B6927">
        <v>257875189.74721211</v>
      </c>
    </row>
    <row r="6928" spans="1:2" x14ac:dyDescent="0.25">
      <c r="A6928">
        <f ca="1">36865.2050708031*(((RANDBETWEEN(3800,4995))))</f>
        <v>181892921.81934258</v>
      </c>
      <c r="B6928">
        <v>243695477.12695801</v>
      </c>
    </row>
    <row r="6929" spans="1:2" x14ac:dyDescent="0.25">
      <c r="A6929">
        <f ca="1">37156.6387045173*(((RANDBETWEEN(3800,4995))))</f>
        <v>145728336.99911702</v>
      </c>
      <c r="B6929">
        <v>208928436.10543308</v>
      </c>
    </row>
    <row r="6930" spans="1:2" x14ac:dyDescent="0.25">
      <c r="A6930">
        <f ca="1">34705.6714073253*(((RANDBETWEEN(3800,4995))))</f>
        <v>164608999.48494405</v>
      </c>
      <c r="B6930">
        <v>233244784.67578757</v>
      </c>
    </row>
    <row r="6931" spans="1:2" x14ac:dyDescent="0.25">
      <c r="A6931">
        <f ca="1">32848.8474815184*(((RANDBETWEEN(3800,4995))))</f>
        <v>126862248.97362398</v>
      </c>
      <c r="B6931">
        <v>231374641.88545185</v>
      </c>
    </row>
    <row r="6932" spans="1:2" x14ac:dyDescent="0.25">
      <c r="A6932">
        <f ca="1">36633.4785112248*(((RANDBETWEEN(3800,4995))))</f>
        <v>155435849.32312673</v>
      </c>
      <c r="B6932">
        <v>224902055.88020724</v>
      </c>
    </row>
    <row r="6933" spans="1:2" x14ac:dyDescent="0.25">
      <c r="A6933">
        <f ca="1">37351.7565153187*(((RANDBETWEEN(3800,4995))))</f>
        <v>182463330.57733172</v>
      </c>
      <c r="B6933">
        <v>235305319.16837317</v>
      </c>
    </row>
    <row r="6934" spans="1:2" x14ac:dyDescent="0.25">
      <c r="A6934">
        <f ca="1">29023.9681628037*(((RANDBETWEEN(3800,4995))))</f>
        <v>143552546.53322715</v>
      </c>
      <c r="B6934">
        <v>213001075.87815768</v>
      </c>
    </row>
    <row r="6935" spans="1:2" x14ac:dyDescent="0.25">
      <c r="A6935">
        <f ca="1">39274.709627303*(((RANDBETWEEN(3800,4995))))</f>
        <v>191817681.81974772</v>
      </c>
      <c r="B6935">
        <v>247583021.44451934</v>
      </c>
    </row>
    <row r="6936" spans="1:2" x14ac:dyDescent="0.25">
      <c r="A6936">
        <f ca="1">40469.4440115566*(((RANDBETWEEN(3800,4995))))</f>
        <v>158154587.19716302</v>
      </c>
      <c r="B6936">
        <v>260178378.74799997</v>
      </c>
    </row>
    <row r="6937" spans="1:2" x14ac:dyDescent="0.25">
      <c r="A6937">
        <f ca="1">42809.4883302039*(((RANDBETWEEN(3800,4995))))</f>
        <v>185151037.02813184</v>
      </c>
      <c r="B6937">
        <v>233398511.75008413</v>
      </c>
    </row>
    <row r="6938" spans="1:2" x14ac:dyDescent="0.25">
      <c r="A6938">
        <f ca="1">29840.3929219754*(((RANDBETWEEN(3800,4995))))</f>
        <v>117511467.32673912</v>
      </c>
      <c r="B6938">
        <v>262985465.09030616</v>
      </c>
    </row>
    <row r="6939" spans="1:2" x14ac:dyDescent="0.25">
      <c r="A6939">
        <f ca="1">39237.9431421911*(((RANDBETWEEN(3800,4995))))</f>
        <v>166761258.35431227</v>
      </c>
      <c r="B6939">
        <v>235472223.33915997</v>
      </c>
    </row>
    <row r="6940" spans="1:2" x14ac:dyDescent="0.25">
      <c r="A6940">
        <f ca="1">35181.199599738*(((RANDBETWEEN(3800,4995))))</f>
        <v>157330324.61002845</v>
      </c>
      <c r="B6940">
        <v>247051859.06423837</v>
      </c>
    </row>
    <row r="6941" spans="1:2" x14ac:dyDescent="0.25">
      <c r="A6941">
        <f ca="1">34591.2048633892*(((RANDBETWEEN(3800,4995))))</f>
        <v>132830226.67541452</v>
      </c>
      <c r="B6941">
        <v>255521429.72248495</v>
      </c>
    </row>
    <row r="6942" spans="1:2" x14ac:dyDescent="0.25">
      <c r="A6942">
        <f ca="1">30088.5457463058*(((RANDBETWEEN(3800,4995))))</f>
        <v>148848035.80697495</v>
      </c>
      <c r="B6942">
        <v>261312723.07157421</v>
      </c>
    </row>
    <row r="6943" spans="1:2" x14ac:dyDescent="0.25">
      <c r="A6943">
        <f ca="1">38313.4404850782*(((RANDBETWEEN(3800,4995))))</f>
        <v>170763004.24199337</v>
      </c>
      <c r="B6943">
        <v>235102076.90149051</v>
      </c>
    </row>
    <row r="6944" spans="1:2" x14ac:dyDescent="0.25">
      <c r="A6944">
        <f ca="1">32678.4805621301*(((RANDBETWEEN(3800,4995))))</f>
        <v>132870701.96562098</v>
      </c>
      <c r="B6944">
        <v>250303461.37652886</v>
      </c>
    </row>
    <row r="6945" spans="1:2" x14ac:dyDescent="0.25">
      <c r="A6945">
        <f ca="1">33475.1583316091*(((RANDBETWEEN(3800,4995))))</f>
        <v>147424597.29240668</v>
      </c>
      <c r="B6945">
        <v>210828472.34564251</v>
      </c>
    </row>
    <row r="6946" spans="1:2" x14ac:dyDescent="0.25">
      <c r="A6946">
        <f ca="1">33056.0966938402*(((RANDBETWEEN(3800,4995))))</f>
        <v>133711911.12658343</v>
      </c>
      <c r="B6946">
        <v>243986502.3222762</v>
      </c>
    </row>
    <row r="6947" spans="1:2" x14ac:dyDescent="0.25">
      <c r="A6947">
        <f ca="1">40715.0471784874*(((RANDBETWEEN(3800,4995))))</f>
        <v>203208800.46783078</v>
      </c>
      <c r="B6947">
        <v>207898873.79252666</v>
      </c>
    </row>
    <row r="6948" spans="1:2" x14ac:dyDescent="0.25">
      <c r="A6948">
        <f ca="1">39936.7459678822*(((RANDBETWEEN(3800,4995))))</f>
        <v>194531889.60955408</v>
      </c>
      <c r="B6948">
        <v>209457752.23396453</v>
      </c>
    </row>
    <row r="6949" spans="1:2" x14ac:dyDescent="0.25">
      <c r="A6949">
        <f ca="1">31535.0447326626*(((RANDBETWEEN(3800,4995))))</f>
        <v>145061205.77024788</v>
      </c>
      <c r="B6949">
        <v>252529858.10066658</v>
      </c>
    </row>
    <row r="6950" spans="1:2" x14ac:dyDescent="0.25">
      <c r="A6950">
        <f ca="1">37574.7420379847*(((RANDBETWEEN(3800,4995))))</f>
        <v>164088898.47987923</v>
      </c>
      <c r="B6950">
        <v>210792426.32716075</v>
      </c>
    </row>
    <row r="6951" spans="1:2" x14ac:dyDescent="0.25">
      <c r="A6951">
        <f ca="1">34647.7977877103*(((RANDBETWEEN(3800,4995))))</f>
        <v>142090618.72740003</v>
      </c>
      <c r="B6951">
        <v>254045373.10902372</v>
      </c>
    </row>
    <row r="6952" spans="1:2" x14ac:dyDescent="0.25">
      <c r="A6952">
        <f ca="1">38428.8978572241*(((RANDBETWEEN(3800,4995))))</f>
        <v>150756566.29389006</v>
      </c>
      <c r="B6952">
        <v>212359048.93915284</v>
      </c>
    </row>
    <row r="6953" spans="1:2" x14ac:dyDescent="0.25">
      <c r="A6953">
        <f ca="1">33604.3388449434*(((RANDBETWEEN(3800,4995))))</f>
        <v>136702450.42122957</v>
      </c>
      <c r="B6953">
        <v>248731969.32443732</v>
      </c>
    </row>
    <row r="6954" spans="1:2" x14ac:dyDescent="0.25">
      <c r="A6954">
        <f ca="1">34355.1361943347*(((RANDBETWEEN(3800,4995))))</f>
        <v>160094934.66559973</v>
      </c>
      <c r="B6954">
        <v>209687136.73672315</v>
      </c>
    </row>
    <row r="6955" spans="1:2" x14ac:dyDescent="0.25">
      <c r="A6955">
        <f ca="1">31315.7084229453*(((RANDBETWEEN(3800,4995))))</f>
        <v>139386218.19052944</v>
      </c>
      <c r="B6955">
        <v>232991698.42945552</v>
      </c>
    </row>
    <row r="6956" spans="1:2" x14ac:dyDescent="0.25">
      <c r="A6956">
        <f ca="1">35712.3896268822*(((RANDBETWEEN(3800,4995))))</f>
        <v>143385244.3519319</v>
      </c>
      <c r="B6956">
        <v>259957637.66449583</v>
      </c>
    </row>
    <row r="6957" spans="1:2" x14ac:dyDescent="0.25">
      <c r="A6957">
        <f ca="1">37090.6883567579*(((RANDBETWEEN(3800,4995))))</f>
        <v>149067476.50581014</v>
      </c>
      <c r="B6957">
        <v>208688873.50250036</v>
      </c>
    </row>
    <row r="6958" spans="1:2" x14ac:dyDescent="0.25">
      <c r="A6958">
        <f ca="1">39038.2549659223*(((RANDBETWEEN(3800,4995))))</f>
        <v>187695929.87615427</v>
      </c>
      <c r="B6958">
        <v>255008622.69941053</v>
      </c>
    </row>
    <row r="6959" spans="1:2" x14ac:dyDescent="0.25">
      <c r="A6959">
        <f ca="1">30432.6972726767*(((RANDBETWEEN(3800,4995))))</f>
        <v>117683240.3534409</v>
      </c>
      <c r="B6959">
        <v>247827088.34616411</v>
      </c>
    </row>
    <row r="6960" spans="1:2" x14ac:dyDescent="0.25">
      <c r="A6960">
        <f ca="1">36617.0363813286*(((RANDBETWEEN(3800,4995))))</f>
        <v>182828862.65197352</v>
      </c>
      <c r="B6960">
        <v>210116114.49792147</v>
      </c>
    </row>
    <row r="6961" spans="1:2" x14ac:dyDescent="0.25">
      <c r="A6961">
        <f ca="1">33094.7142234164*(((RANDBETWEEN(3800,4995))))</f>
        <v>132345762.17944203</v>
      </c>
      <c r="B6961">
        <v>206293751.0970386</v>
      </c>
    </row>
    <row r="6962" spans="1:2" x14ac:dyDescent="0.25">
      <c r="A6962">
        <f ca="1">38071.3084228647*(((RANDBETWEEN(3800,4995))))</f>
        <v>176917370.24105242</v>
      </c>
      <c r="B6962">
        <v>213978153.23167345</v>
      </c>
    </row>
    <row r="6963" spans="1:2" x14ac:dyDescent="0.25">
      <c r="A6963">
        <f ca="1">32912.7503678621*(((RANDBETWEEN(3800,4995))))</f>
        <v>135403055.01338479</v>
      </c>
      <c r="B6963">
        <v>241721508.98745531</v>
      </c>
    </row>
    <row r="6964" spans="1:2" x14ac:dyDescent="0.25">
      <c r="A6964">
        <f ca="1">32806.1562856413*(((RANDBETWEEN(3800,4995))))</f>
        <v>141132084.34082872</v>
      </c>
      <c r="B6964">
        <v>255550767.20781049</v>
      </c>
    </row>
    <row r="6965" spans="1:2" x14ac:dyDescent="0.25">
      <c r="A6965">
        <f ca="1">35579.4496265435*(((RANDBETWEEN(3800,4995))))</f>
        <v>140111872.62932816</v>
      </c>
      <c r="B6965">
        <v>222152532.0170525</v>
      </c>
    </row>
    <row r="6966" spans="1:2" x14ac:dyDescent="0.25">
      <c r="A6966">
        <f ca="1">31738.5559891076*(((RANDBETWEEN(3800,4995))))</f>
        <v>128192027.64000545</v>
      </c>
      <c r="B6966">
        <v>240852841.46143115</v>
      </c>
    </row>
    <row r="6967" spans="1:2" x14ac:dyDescent="0.25">
      <c r="A6967">
        <f ca="1">36949.5949537876*(((RANDBETWEEN(3800,4995))))</f>
        <v>142773234.90143535</v>
      </c>
      <c r="B6967">
        <v>206112743.53714171</v>
      </c>
    </row>
    <row r="6968" spans="1:2" x14ac:dyDescent="0.25">
      <c r="A6968">
        <f ca="1">32905.7320218443*(((RANDBETWEEN(3800,4995))))</f>
        <v>152024481.9409208</v>
      </c>
      <c r="B6968">
        <v>204462596.26680717</v>
      </c>
    </row>
    <row r="6969" spans="1:2" x14ac:dyDescent="0.25">
      <c r="A6969">
        <f ca="1">30410.1185667697*(((RANDBETWEEN(3800,4995))))</f>
        <v>136328561.53482878</v>
      </c>
      <c r="B6969">
        <v>234314390.52089876</v>
      </c>
    </row>
    <row r="6970" spans="1:2" x14ac:dyDescent="0.25">
      <c r="A6970">
        <f ca="1">31969.2829355975*(((RANDBETWEEN(3800,4995))))</f>
        <v>128228793.85468146</v>
      </c>
      <c r="B6970">
        <v>205966350.51939401</v>
      </c>
    </row>
    <row r="6971" spans="1:2" x14ac:dyDescent="0.25">
      <c r="A6971">
        <f ca="1">30806.3249200472*(((RANDBETWEEN(3800,4995))))</f>
        <v>124519165.3268307</v>
      </c>
      <c r="B6971">
        <v>210514802.05243757</v>
      </c>
    </row>
    <row r="6972" spans="1:2" x14ac:dyDescent="0.25">
      <c r="A6972">
        <f ca="1">31663.9516907064*(((RANDBETWEEN(3800,4995))))</f>
        <v>150213786.82071126</v>
      </c>
      <c r="B6972">
        <v>219267867.77508751</v>
      </c>
    </row>
    <row r="6973" spans="1:2" x14ac:dyDescent="0.25">
      <c r="A6973">
        <f ca="1">32198.244399543*(((RANDBETWEEN(3800,4995))))</f>
        <v>129275951.26416507</v>
      </c>
      <c r="B6973">
        <v>240682239.70997149</v>
      </c>
    </row>
    <row r="6974" spans="1:2" x14ac:dyDescent="0.25">
      <c r="A6974">
        <f ca="1">39201.5737141929*(((RANDBETWEEN(3800,4995))))</f>
        <v>161902499.43961692</v>
      </c>
      <c r="B6974">
        <v>254650106.36090812</v>
      </c>
    </row>
    <row r="6975" spans="1:2" x14ac:dyDescent="0.25">
      <c r="A6975">
        <f ca="1">39207.3792841493*(((RANDBETWEEN(3800,4995))))</f>
        <v>157888116.37726927</v>
      </c>
      <c r="B6975">
        <v>261418006.36549187</v>
      </c>
    </row>
    <row r="6976" spans="1:2" x14ac:dyDescent="0.25">
      <c r="A6976">
        <f ca="1">28636.8980299292*(((RANDBETWEEN(3800,4995))))</f>
        <v>136798461.88897163</v>
      </c>
      <c r="B6976">
        <v>203747470.68984273</v>
      </c>
    </row>
    <row r="6977" spans="1:2" x14ac:dyDescent="0.25">
      <c r="A6977">
        <f ca="1">30632.6303617167*(((RANDBETWEEN(3800,4995))))</f>
        <v>149732297.20807126</v>
      </c>
      <c r="B6977">
        <v>245695915.17473817</v>
      </c>
    </row>
    <row r="6978" spans="1:2" x14ac:dyDescent="0.25">
      <c r="A6978">
        <f ca="1">34346.1458997579*(((RANDBETWEEN(3800,4995))))</f>
        <v>160946039.68626535</v>
      </c>
      <c r="B6978">
        <v>207964805.94808513</v>
      </c>
    </row>
    <row r="6979" spans="1:2" x14ac:dyDescent="0.25">
      <c r="A6979">
        <f ca="1">31670.9199891882*(((RANDBETWEEN(3800,4995))))</f>
        <v>123769955.31774759</v>
      </c>
      <c r="B6979">
        <v>225669911.5695734</v>
      </c>
    </row>
    <row r="6980" spans="1:2" x14ac:dyDescent="0.25">
      <c r="A6980">
        <f ca="1">35597.8778087279*(((RANDBETWEEN(3800,4995))))</f>
        <v>152714895.79944262</v>
      </c>
      <c r="B6980">
        <v>220180838.4981308</v>
      </c>
    </row>
    <row r="6981" spans="1:2" x14ac:dyDescent="0.25">
      <c r="A6981">
        <f ca="1">36032.5402789505*(((RANDBETWEEN(3800,4995))))</f>
        <v>167010824.19293535</v>
      </c>
      <c r="B6981">
        <v>266128268.15208772</v>
      </c>
    </row>
    <row r="6982" spans="1:2" x14ac:dyDescent="0.25">
      <c r="A6982">
        <f ca="1">43479.5719675085*(((RANDBETWEEN(3800,4995))))</f>
        <v>165657169.19620731</v>
      </c>
      <c r="B6982">
        <v>233934625.12124422</v>
      </c>
    </row>
    <row r="6983" spans="1:2" x14ac:dyDescent="0.25">
      <c r="A6983">
        <f ca="1">35399.2267163773*(((RANDBETWEEN(3800,4995))))</f>
        <v>164924997.27160197</v>
      </c>
      <c r="B6983">
        <v>223785448.05209732</v>
      </c>
    </row>
    <row r="6984" spans="1:2" x14ac:dyDescent="0.25">
      <c r="A6984">
        <f ca="1">29970.1532513539*(((RANDBETWEEN(3800,4995))))</f>
        <v>132258286.29822497</v>
      </c>
      <c r="B6984">
        <v>215072260.48608574</v>
      </c>
    </row>
    <row r="6985" spans="1:2" x14ac:dyDescent="0.25">
      <c r="A6985">
        <f ca="1">38841.7692400507*(((RANDBETWEEN(3800,4995))))</f>
        <v>177739936.04247209</v>
      </c>
      <c r="B6985">
        <v>220853862.12640935</v>
      </c>
    </row>
    <row r="6986" spans="1:2" x14ac:dyDescent="0.25">
      <c r="A6986">
        <f ca="1">31718.8838527299*(((RANDBETWEEN(3800,4995))))</f>
        <v>137533080.38543671</v>
      </c>
      <c r="B6986">
        <v>250660138.45209822</v>
      </c>
    </row>
    <row r="6987" spans="1:2" x14ac:dyDescent="0.25">
      <c r="A6987">
        <f ca="1">31040.9900532948*(((RANDBETWEEN(3800,4995))))</f>
        <v>131179223.96522379</v>
      </c>
      <c r="B6987">
        <v>216949149.69337431</v>
      </c>
    </row>
    <row r="6988" spans="1:2" x14ac:dyDescent="0.25">
      <c r="A6988">
        <f ca="1">33061.9887609597*(((RANDBETWEEN(3800,4995))))</f>
        <v>154630921.4350087</v>
      </c>
      <c r="B6988">
        <v>260944088.24586368</v>
      </c>
    </row>
    <row r="6989" spans="1:2" x14ac:dyDescent="0.25">
      <c r="A6989">
        <f ca="1">33557.3580645699*(((RANDBETWEEN(3800,4995))))</f>
        <v>148055063.78088257</v>
      </c>
      <c r="B6989">
        <v>258932288.98908716</v>
      </c>
    </row>
    <row r="6990" spans="1:2" x14ac:dyDescent="0.25">
      <c r="A6990">
        <f ca="1">40201.7847726374*(((RANDBETWEEN(3800,4995))))</f>
        <v>196506323.96865138</v>
      </c>
      <c r="B6990">
        <v>250147039.64822394</v>
      </c>
    </row>
    <row r="6991" spans="1:2" x14ac:dyDescent="0.25">
      <c r="A6991">
        <f ca="1">29633.0712023085*(((RANDBETWEEN(3800,4995))))</f>
        <v>139897729.14609841</v>
      </c>
      <c r="B6991">
        <v>204053725.95065966</v>
      </c>
    </row>
    <row r="6992" spans="1:2" x14ac:dyDescent="0.25">
      <c r="A6992">
        <f ca="1">32694.5063773905*(((RANDBETWEEN(3800,4995))))</f>
        <v>134799449.79398116</v>
      </c>
      <c r="B6992">
        <v>257936797.53205681</v>
      </c>
    </row>
    <row r="6993" spans="1:2" x14ac:dyDescent="0.25">
      <c r="A6993">
        <f ca="1">31009.1280348672*(((RANDBETWEEN(3800,4995))))</f>
        <v>145928956.532085</v>
      </c>
      <c r="B6993">
        <v>226978608.69148016</v>
      </c>
    </row>
    <row r="6994" spans="1:2" x14ac:dyDescent="0.25">
      <c r="A6994">
        <f ca="1">40139.0167861005*(((RANDBETWEEN(3800,4995))))</f>
        <v>178257373.54707214</v>
      </c>
      <c r="B6994">
        <v>224921644.19450012</v>
      </c>
    </row>
    <row r="6995" spans="1:2" x14ac:dyDescent="0.25">
      <c r="A6995">
        <f ca="1">44046.1371024526*(((RANDBETWEEN(3800,4995))))</f>
        <v>204418122.29248255</v>
      </c>
      <c r="B6995">
        <v>204502753.69170755</v>
      </c>
    </row>
    <row r="6996" spans="1:2" x14ac:dyDescent="0.25">
      <c r="A6996">
        <f ca="1">38375.4242190103*(((RANDBETWEEN(3800,4995))))</f>
        <v>146018489.15333405</v>
      </c>
      <c r="B6996">
        <v>254775817.62527204</v>
      </c>
    </row>
    <row r="6997" spans="1:2" x14ac:dyDescent="0.25">
      <c r="A6997">
        <f ca="1">32409.0895106397*(((RANDBETWEEN(3800,4995))))</f>
        <v>157540584.11121947</v>
      </c>
      <c r="B6997">
        <v>234818435.59801441</v>
      </c>
    </row>
    <row r="6998" spans="1:2" x14ac:dyDescent="0.25">
      <c r="A6998">
        <f ca="1">31443.2519451923*(((RANDBETWEEN(3800,4995))))</f>
        <v>136998248.72520304</v>
      </c>
      <c r="B6998">
        <v>215840181.00615615</v>
      </c>
    </row>
    <row r="6999" spans="1:2" x14ac:dyDescent="0.25">
      <c r="A6999">
        <f ca="1">31290.9779987937*(((RANDBETWEEN(3800,4995))))</f>
        <v>126884915.78510827</v>
      </c>
      <c r="B6999">
        <v>230019599.62822449</v>
      </c>
    </row>
    <row r="7000" spans="1:2" x14ac:dyDescent="0.25">
      <c r="A7000">
        <f ca="1">31111.771866711*(((RANDBETWEEN(3800,4995))))</f>
        <v>120527004.21163835</v>
      </c>
      <c r="B7000">
        <v>254820940.91146201</v>
      </c>
    </row>
    <row r="7001" spans="1:2" x14ac:dyDescent="0.25">
      <c r="A7001">
        <f ca="1">38002.2767560266*(((RANDBETWEEN(3800,4995))))</f>
        <v>176710586.91552383</v>
      </c>
      <c r="B7001">
        <v>256243603.43422079</v>
      </c>
    </row>
    <row r="7002" spans="1:2" x14ac:dyDescent="0.25">
      <c r="A7002">
        <f ca="1">31958.8230393115*(((RANDBETWEEN(3800,4995))))</f>
        <v>148608527.13279861</v>
      </c>
      <c r="B7002">
        <v>241104534.18537825</v>
      </c>
    </row>
    <row r="7003" spans="1:2" x14ac:dyDescent="0.25">
      <c r="A7003">
        <f ca="1">30918.4363791564*(((RANDBETWEEN(3800,4995))))</f>
        <v>145873182.8368597</v>
      </c>
      <c r="B7003">
        <v>235902329.30076432</v>
      </c>
    </row>
    <row r="7004" spans="1:2" x14ac:dyDescent="0.25">
      <c r="A7004">
        <f ca="1">38636.3587673216*(((RANDBETWEEN(3800,4995))))</f>
        <v>161809070.51754278</v>
      </c>
      <c r="B7004">
        <v>230616952.88367051</v>
      </c>
    </row>
    <row r="7005" spans="1:2" x14ac:dyDescent="0.25">
      <c r="A7005">
        <f ca="1">30673.0557915429*(((RANDBETWEEN(3800,4995))))</f>
        <v>145758361.12141195</v>
      </c>
      <c r="B7005">
        <v>220074080.89707497</v>
      </c>
    </row>
    <row r="7006" spans="1:2" x14ac:dyDescent="0.25">
      <c r="A7006">
        <f ca="1">31142.0369836975*(((RANDBETWEEN(3800,4995))))</f>
        <v>134409031.62163827</v>
      </c>
      <c r="B7006">
        <v>263112778.81346655</v>
      </c>
    </row>
    <row r="7007" spans="1:2" x14ac:dyDescent="0.25">
      <c r="A7007">
        <f ca="1">42523.0936942388*(((RANDBETWEEN(3800,4995))))</f>
        <v>177533916.17344704</v>
      </c>
      <c r="B7007">
        <v>229842458.90090197</v>
      </c>
    </row>
    <row r="7008" spans="1:2" x14ac:dyDescent="0.25">
      <c r="A7008">
        <f ca="1">32593.8843850773*(((RANDBETWEEN(3800,4995))))</f>
        <v>155114295.78858262</v>
      </c>
      <c r="B7008">
        <v>225895144.60224038</v>
      </c>
    </row>
    <row r="7009" spans="1:2" x14ac:dyDescent="0.25">
      <c r="A7009">
        <f ca="1">35169.9695979806*(((RANDBETWEEN(3800,4995))))</f>
        <v>156858064.40699345</v>
      </c>
      <c r="B7009">
        <v>233314293.48715261</v>
      </c>
    </row>
    <row r="7010" spans="1:2" x14ac:dyDescent="0.25">
      <c r="A7010">
        <f ca="1">39989.0506100412*(((RANDBETWEEN(3800,4995))))</f>
        <v>193866917.35747975</v>
      </c>
      <c r="B7010">
        <v>265800272.922562</v>
      </c>
    </row>
    <row r="7011" spans="1:2" x14ac:dyDescent="0.25">
      <c r="A7011">
        <f ca="1">33544.3729163452*(((RANDBETWEEN(3800,4995))))</f>
        <v>136659775.2611903</v>
      </c>
      <c r="B7011">
        <v>247247374.5496355</v>
      </c>
    </row>
    <row r="7012" spans="1:2" x14ac:dyDescent="0.25">
      <c r="A7012">
        <f ca="1">30070.0843984102*(((RANDBETWEEN(3800,4995))))</f>
        <v>119859356.41206288</v>
      </c>
      <c r="B7012">
        <v>250510706.44297993</v>
      </c>
    </row>
    <row r="7013" spans="1:2" x14ac:dyDescent="0.25">
      <c r="A7013">
        <f ca="1">36437.4290384817*(((RANDBETWEEN(3800,4995))))</f>
        <v>141522974.38546285</v>
      </c>
      <c r="B7013">
        <v>226675865.57711923</v>
      </c>
    </row>
    <row r="7014" spans="1:2" x14ac:dyDescent="0.25">
      <c r="A7014">
        <f ca="1">31895.5477835607*(((RANDBETWEEN(3800,4995))))</f>
        <v>158138125.9108938</v>
      </c>
      <c r="B7014">
        <v>260731046.55327687</v>
      </c>
    </row>
    <row r="7015" spans="1:2" x14ac:dyDescent="0.25">
      <c r="A7015">
        <f ca="1">31877.0303151463*(((RANDBETWEEN(3800,4995))))</f>
        <v>122758443.74362846</v>
      </c>
      <c r="B7015">
        <v>235838656.48925036</v>
      </c>
    </row>
    <row r="7016" spans="1:2" x14ac:dyDescent="0.25">
      <c r="A7016">
        <f ca="1">33175.3104038936*(((RANDBETWEEN(3800,4995))))</f>
        <v>158213055.3161687</v>
      </c>
      <c r="B7016">
        <v>250368679.75307536</v>
      </c>
    </row>
    <row r="7017" spans="1:2" x14ac:dyDescent="0.25">
      <c r="A7017">
        <f ca="1">32800.4939948893*(((RANDBETWEEN(3800,4995))))</f>
        <v>150947873.36448058</v>
      </c>
      <c r="B7017">
        <v>266925043.09061307</v>
      </c>
    </row>
    <row r="7018" spans="1:2" x14ac:dyDescent="0.25">
      <c r="A7018">
        <f ca="1">43030.1374441971*(((RANDBETWEEN(3800,4995))))</f>
        <v>191957443.13856348</v>
      </c>
      <c r="B7018">
        <v>241580351.73663899</v>
      </c>
    </row>
    <row r="7019" spans="1:2" x14ac:dyDescent="0.25">
      <c r="A7019">
        <f ca="1">38009.8994880318*(((RANDBETWEEN(3800,4995))))</f>
        <v>184500052.11490634</v>
      </c>
      <c r="B7019">
        <v>259513236.82158875</v>
      </c>
    </row>
    <row r="7020" spans="1:2" x14ac:dyDescent="0.25">
      <c r="A7020">
        <f ca="1">32764.7237584884*(((RANDBETWEEN(3800,4995))))</f>
        <v>153240613.01845026</v>
      </c>
      <c r="B7020">
        <v>217260614.69216466</v>
      </c>
    </row>
    <row r="7021" spans="1:2" x14ac:dyDescent="0.25">
      <c r="A7021">
        <f ca="1">33532.8835323324*(((RANDBETWEEN(3800,4995))))</f>
        <v>144660859.55848193</v>
      </c>
      <c r="B7021">
        <v>208815506.61043409</v>
      </c>
    </row>
    <row r="7022" spans="1:2" x14ac:dyDescent="0.25">
      <c r="A7022">
        <f ca="1">36233.4043047334*(((RANDBETWEEN(3800,4995))))</f>
        <v>138085503.80533889</v>
      </c>
      <c r="B7022">
        <v>256390134.5731152</v>
      </c>
    </row>
    <row r="7023" spans="1:2" x14ac:dyDescent="0.25">
      <c r="A7023">
        <f ca="1">30717.162519263*(((RANDBETWEEN(3800,4995))))</f>
        <v>134449020.34681395</v>
      </c>
      <c r="B7023">
        <v>243633114.75866193</v>
      </c>
    </row>
    <row r="7024" spans="1:2" x14ac:dyDescent="0.25">
      <c r="A7024">
        <f ca="1">30046.1710305479*(((RANDBETWEEN(3800,4995))))</f>
        <v>120665422.85868029</v>
      </c>
      <c r="B7024">
        <v>241382464.6937325</v>
      </c>
    </row>
    <row r="7025" spans="1:2" x14ac:dyDescent="0.25">
      <c r="A7025">
        <f ca="1">35722.5801173148*(((RANDBETWEEN(3800,4995))))</f>
        <v>149570442.95119694</v>
      </c>
      <c r="B7025">
        <v>210505739.19193357</v>
      </c>
    </row>
    <row r="7026" spans="1:2" x14ac:dyDescent="0.25">
      <c r="A7026">
        <f ca="1">32544.0690210692*(((RANDBETWEEN(3800,4995))))</f>
        <v>124383431.79852666</v>
      </c>
      <c r="B7026">
        <v>264606476.74084529</v>
      </c>
    </row>
    <row r="7027" spans="1:2" x14ac:dyDescent="0.25">
      <c r="A7027">
        <f ca="1">29645.4126130158*(((RANDBETWEEN(3800,4995))))</f>
        <v>142179398.89202368</v>
      </c>
      <c r="B7027">
        <v>228378876.93472886</v>
      </c>
    </row>
    <row r="7028" spans="1:2" x14ac:dyDescent="0.25">
      <c r="A7028">
        <f ca="1">32733.1258309239*(((RANDBETWEEN(3800,4995))))</f>
        <v>129197647.6546565</v>
      </c>
      <c r="B7028">
        <v>253568591.07423693</v>
      </c>
    </row>
    <row r="7029" spans="1:2" x14ac:dyDescent="0.25">
      <c r="A7029">
        <f ca="1">31882.617012631*(((RANDBETWEEN(3800,4995))))</f>
        <v>124501619.43432412</v>
      </c>
      <c r="B7029">
        <v>211601008.63471037</v>
      </c>
    </row>
    <row r="7030" spans="1:2" x14ac:dyDescent="0.25">
      <c r="A7030">
        <f ca="1">33114.6989387205*(((RANDBETWEEN(3800,4995))))</f>
        <v>131233551.8941495</v>
      </c>
      <c r="B7030">
        <v>228932762.48742139</v>
      </c>
    </row>
    <row r="7031" spans="1:2" x14ac:dyDescent="0.25">
      <c r="A7031">
        <f ca="1">32286.2765380032*(((RANDBETWEEN(3800,4995))))</f>
        <v>154328401.85165548</v>
      </c>
      <c r="B7031">
        <v>267414881.72197467</v>
      </c>
    </row>
    <row r="7032" spans="1:2" x14ac:dyDescent="0.25">
      <c r="A7032">
        <f ca="1">31210.1896151914*(((RANDBETWEEN(3800,4995))))</f>
        <v>137668146.39260921</v>
      </c>
      <c r="B7032">
        <v>231682426.25580671</v>
      </c>
    </row>
    <row r="7033" spans="1:2" x14ac:dyDescent="0.25">
      <c r="A7033">
        <f ca="1">30899.0581483947*(((RANDBETWEEN(3800,4995))))</f>
        <v>120413629.60429426</v>
      </c>
      <c r="B7033">
        <v>219584443.07498321</v>
      </c>
    </row>
    <row r="7034" spans="1:2" x14ac:dyDescent="0.25">
      <c r="A7034">
        <f ca="1">33344.9229673498*(((RANDBETWEEN(3800,4995))))</f>
        <v>158821868.09348691</v>
      </c>
      <c r="B7034">
        <v>228689947.13332987</v>
      </c>
    </row>
    <row r="7035" spans="1:2" x14ac:dyDescent="0.25">
      <c r="A7035">
        <f ca="1">31503.551293074*(((RANDBETWEEN(3800,4995))))</f>
        <v>141734477.26753992</v>
      </c>
      <c r="B7035">
        <v>234479819.33851165</v>
      </c>
    </row>
    <row r="7036" spans="1:2" x14ac:dyDescent="0.25">
      <c r="A7036">
        <f ca="1">36279.9343424474*(((RANDBETWEEN(3800,4995))))</f>
        <v>161046628.54612419</v>
      </c>
      <c r="B7036">
        <v>221642003.09335351</v>
      </c>
    </row>
    <row r="7037" spans="1:2" x14ac:dyDescent="0.25">
      <c r="A7037">
        <f ca="1">36558.3275196156*(((RANDBETWEEN(3800,4995))))</f>
        <v>173761730.70073286</v>
      </c>
      <c r="B7037">
        <v>249066130.30545551</v>
      </c>
    </row>
    <row r="7038" spans="1:2" x14ac:dyDescent="0.25">
      <c r="A7038">
        <f ca="1">31690.9121539229*(((RANDBETWEEN(3800,4995))))</f>
        <v>148440232.52897504</v>
      </c>
      <c r="B7038">
        <v>216322130.51366842</v>
      </c>
    </row>
    <row r="7039" spans="1:2" x14ac:dyDescent="0.25">
      <c r="A7039">
        <f ca="1">35235.1771635179*(((RANDBETWEEN(3800,4995))))</f>
        <v>158452591.70434001</v>
      </c>
      <c r="B7039">
        <v>239288636.07597107</v>
      </c>
    </row>
    <row r="7040" spans="1:2" x14ac:dyDescent="0.25">
      <c r="A7040">
        <f ca="1">30843.226414947*(((RANDBETWEEN(3800,4995))))</f>
        <v>140645112.45215845</v>
      </c>
      <c r="B7040">
        <v>205931970.28268483</v>
      </c>
    </row>
    <row r="7041" spans="1:2" x14ac:dyDescent="0.25">
      <c r="A7041">
        <f ca="1">42820.3472529427*(((RANDBETWEEN(3800,4995))))</f>
        <v>174193172.62497109</v>
      </c>
      <c r="B7041">
        <v>211147320.98654547</v>
      </c>
    </row>
    <row r="7042" spans="1:2" x14ac:dyDescent="0.25">
      <c r="A7042">
        <f ca="1">32557.9124028463*(((RANDBETWEEN(3800,4995))))</f>
        <v>155984958.32203645</v>
      </c>
      <c r="B7042">
        <v>230459703.28726599</v>
      </c>
    </row>
    <row r="7043" spans="1:2" x14ac:dyDescent="0.25">
      <c r="A7043">
        <f ca="1">37227.9589586217*(((RANDBETWEEN(3800,4995))))</f>
        <v>168903249.79526654</v>
      </c>
      <c r="B7043">
        <v>217539023.66320315</v>
      </c>
    </row>
    <row r="7044" spans="1:2" x14ac:dyDescent="0.25">
      <c r="A7044">
        <f ca="1">34115.131888405*(((RANDBETWEEN(3800,4995))))</f>
        <v>166891225.19807729</v>
      </c>
      <c r="B7044">
        <v>260083053.2045595</v>
      </c>
    </row>
    <row r="7045" spans="1:2" x14ac:dyDescent="0.25">
      <c r="A7045">
        <f ca="1">41055.9044893957*(((RANDBETWEEN(3800,4995))))</f>
        <v>181672377.36557591</v>
      </c>
      <c r="B7045">
        <v>210078852.25529182</v>
      </c>
    </row>
    <row r="7046" spans="1:2" x14ac:dyDescent="0.25">
      <c r="A7046">
        <f ca="1">40312.7263813655*(((RANDBETWEEN(3800,4995))))</f>
        <v>182818214.13949251</v>
      </c>
      <c r="B7046">
        <v>260547251.03164855</v>
      </c>
    </row>
    <row r="7047" spans="1:2" x14ac:dyDescent="0.25">
      <c r="A7047">
        <f ca="1">40654.7506675894*(((RANDBETWEEN(3800,4995))))</f>
        <v>190996018.63633516</v>
      </c>
      <c r="B7047">
        <v>246594117.97300056</v>
      </c>
    </row>
    <row r="7048" spans="1:2" x14ac:dyDescent="0.25">
      <c r="A7048">
        <f ca="1">31006.8308436948*(((RANDBETWEEN(3800,4995))))</f>
        <v>147158419.18417564</v>
      </c>
      <c r="B7048">
        <v>233023122.93804932</v>
      </c>
    </row>
    <row r="7049" spans="1:2" x14ac:dyDescent="0.25">
      <c r="A7049">
        <f ca="1">33875.1306701744*(((RANDBETWEEN(3800,4995))))</f>
        <v>135026270.85131526</v>
      </c>
      <c r="B7049">
        <v>229707738.04643652</v>
      </c>
    </row>
    <row r="7050" spans="1:2" x14ac:dyDescent="0.25">
      <c r="A7050">
        <f ca="1">38908.6919436731*(((RANDBETWEEN(3800,4995))))</f>
        <v>176061831.04512081</v>
      </c>
      <c r="B7050">
        <v>254489766.90373236</v>
      </c>
    </row>
    <row r="7051" spans="1:2" x14ac:dyDescent="0.25">
      <c r="A7051">
        <f ca="1">30855.640053247*(((RANDBETWEEN(3800,4995))))</f>
        <v>125798444.49708807</v>
      </c>
      <c r="B7051">
        <v>215770136.38186598</v>
      </c>
    </row>
    <row r="7052" spans="1:2" x14ac:dyDescent="0.25">
      <c r="A7052">
        <f ca="1">33451.5904338157*(((RANDBETWEEN(3800,4995))))</f>
        <v>143708032.50367239</v>
      </c>
      <c r="B7052">
        <v>217161852.48813617</v>
      </c>
    </row>
    <row r="7053" spans="1:2" x14ac:dyDescent="0.25">
      <c r="A7053">
        <f ca="1">35338.0559955379*(((RANDBETWEEN(3800,4995))))</f>
        <v>149550652.97311628</v>
      </c>
      <c r="B7053">
        <v>207306043.65858528</v>
      </c>
    </row>
    <row r="7054" spans="1:2" x14ac:dyDescent="0.25">
      <c r="A7054">
        <f ca="1">35426.1012416501*(((RANDBETWEEN(3800,4995))))</f>
        <v>136248785.37538636</v>
      </c>
      <c r="B7054">
        <v>267034409.59427637</v>
      </c>
    </row>
    <row r="7055" spans="1:2" x14ac:dyDescent="0.25">
      <c r="A7055">
        <f ca="1">31676.8783936894*(((RANDBETWEEN(3800,4995))))</f>
        <v>124490132.08719951</v>
      </c>
      <c r="B7055">
        <v>258493539.82717901</v>
      </c>
    </row>
    <row r="7056" spans="1:2" x14ac:dyDescent="0.25">
      <c r="A7056">
        <f ca="1">31201.5323420883*(((RANDBETWEEN(3800,4995))))</f>
        <v>134790619.71782145</v>
      </c>
      <c r="B7056">
        <v>206132783.86618385</v>
      </c>
    </row>
    <row r="7057" spans="1:2" x14ac:dyDescent="0.25">
      <c r="A7057">
        <f ca="1">34059.8346332969*(((RANDBETWEEN(3800,4995))))</f>
        <v>151600323.95280463</v>
      </c>
      <c r="B7057">
        <v>219688216.53990418</v>
      </c>
    </row>
    <row r="7058" spans="1:2" x14ac:dyDescent="0.25">
      <c r="A7058">
        <f ca="1">36382.3318015055*(((RANDBETWEEN(3800,4995))))</f>
        <v>155861909.43764946</v>
      </c>
      <c r="B7058">
        <v>220929338.97351879</v>
      </c>
    </row>
    <row r="7059" spans="1:2" x14ac:dyDescent="0.25">
      <c r="A7059">
        <f ca="1">38754.792638993*(((RANDBETWEEN(3800,4995))))</f>
        <v>181449939.13576522</v>
      </c>
      <c r="B7059">
        <v>204949078.24702513</v>
      </c>
    </row>
    <row r="7060" spans="1:2" x14ac:dyDescent="0.25">
      <c r="A7060">
        <f ca="1">35991.1320139733*(((RANDBETWEEN(3800,4995))))</f>
        <v>147455667.86124861</v>
      </c>
      <c r="B7060">
        <v>224667940.66564432</v>
      </c>
    </row>
    <row r="7061" spans="1:2" x14ac:dyDescent="0.25">
      <c r="A7061">
        <f ca="1">33700.1663852583*(((RANDBETWEEN(3800,4995))))</f>
        <v>132441653.89406507</v>
      </c>
      <c r="B7061">
        <v>256289122.67035511</v>
      </c>
    </row>
    <row r="7062" spans="1:2" x14ac:dyDescent="0.25">
      <c r="A7062">
        <f ca="1">29129.269544853*(((RANDBETWEEN(3800,4995))))</f>
        <v>120624305.18523632</v>
      </c>
      <c r="B7062">
        <v>257282305.48219827</v>
      </c>
    </row>
    <row r="7063" spans="1:2" x14ac:dyDescent="0.25">
      <c r="A7063">
        <f ca="1">31413.0526038025*(((RANDBETWEEN(3800,4995))))</f>
        <v>143840367.87281144</v>
      </c>
      <c r="B7063">
        <v>257661047.82582474</v>
      </c>
    </row>
    <row r="7064" spans="1:2" x14ac:dyDescent="0.25">
      <c r="A7064">
        <f ca="1">32596.4828215382*(((RANDBETWEEN(3800,4995))))</f>
        <v>146260418.42024213</v>
      </c>
      <c r="B7064">
        <v>221400249.14773822</v>
      </c>
    </row>
    <row r="7065" spans="1:2" x14ac:dyDescent="0.25">
      <c r="A7065">
        <f ca="1">33092.7533606009*(((RANDBETWEEN(3800,4995))))</f>
        <v>151796459.66507635</v>
      </c>
      <c r="B7065">
        <v>224648541.79396963</v>
      </c>
    </row>
    <row r="7066" spans="1:2" x14ac:dyDescent="0.25">
      <c r="A7066">
        <f ca="1">34844.1845618151*(((RANDBETWEEN(3800,4995))))</f>
        <v>142059740.45852026</v>
      </c>
      <c r="B7066">
        <v>210130709.68494821</v>
      </c>
    </row>
    <row r="7067" spans="1:2" x14ac:dyDescent="0.25">
      <c r="A7067">
        <f ca="1">38822.6047793792*(((RANDBETWEEN(3800,4995))))</f>
        <v>184717953.54028639</v>
      </c>
      <c r="B7067">
        <v>238102286.18369827</v>
      </c>
    </row>
    <row r="7068" spans="1:2" x14ac:dyDescent="0.25">
      <c r="A7068">
        <f ca="1">33250.1193651472*(((RANDBETWEEN(3800,4995))))</f>
        <v>152618047.88602588</v>
      </c>
      <c r="B7068">
        <v>210473934.39075339</v>
      </c>
    </row>
    <row r="7069" spans="1:2" x14ac:dyDescent="0.25">
      <c r="A7069">
        <f ca="1">30454.9732354284*(((RANDBETWEEN(3800,4995))))</f>
        <v>119322585.13640857</v>
      </c>
      <c r="B7069">
        <v>245154896.20567265</v>
      </c>
    </row>
    <row r="7070" spans="1:2" x14ac:dyDescent="0.25">
      <c r="A7070">
        <f ca="1">40593.4882977831*(((RANDBETWEEN(3800,4995))))</f>
        <v>171548081.54643133</v>
      </c>
      <c r="B7070">
        <v>266185772.03014004</v>
      </c>
    </row>
    <row r="7071" spans="1:2" x14ac:dyDescent="0.25">
      <c r="A7071">
        <f ca="1">37818.9037335781*(((RANDBETWEEN(3800,4995))))</f>
        <v>182778761.7443828</v>
      </c>
      <c r="B7071">
        <v>264141554.81886551</v>
      </c>
    </row>
    <row r="7072" spans="1:2" x14ac:dyDescent="0.25">
      <c r="A7072">
        <f ca="1">41451.6458392351*(((RANDBETWEEN(3800,4995))))</f>
        <v>171982878.58698663</v>
      </c>
      <c r="B7072">
        <v>267581163.88434064</v>
      </c>
    </row>
    <row r="7073" spans="1:2" x14ac:dyDescent="0.25">
      <c r="A7073">
        <f ca="1">41001.1188280262*(((RANDBETWEEN(3800,4995))))</f>
        <v>202955538.1987299</v>
      </c>
      <c r="B7073">
        <v>254764971.71893942</v>
      </c>
    </row>
    <row r="7074" spans="1:2" x14ac:dyDescent="0.25">
      <c r="A7074">
        <f ca="1">32018.1090168187*(((RANDBETWEEN(3800,4995))))</f>
        <v>123910081.89508839</v>
      </c>
      <c r="B7074">
        <v>237249528.29752341</v>
      </c>
    </row>
    <row r="7075" spans="1:2" x14ac:dyDescent="0.25">
      <c r="A7075">
        <f ca="1">33503.3036938987*(((RANDBETWEEN(3800,4995))))</f>
        <v>156225905.12464982</v>
      </c>
      <c r="B7075">
        <v>260243578.90668494</v>
      </c>
    </row>
    <row r="7076" spans="1:2" x14ac:dyDescent="0.25">
      <c r="A7076">
        <f ca="1">35165.5114037057*(((RANDBETWEEN(3800,4995))))</f>
        <v>139466418.22709692</v>
      </c>
      <c r="B7076">
        <v>241153154.48742777</v>
      </c>
    </row>
    <row r="7077" spans="1:2" x14ac:dyDescent="0.25">
      <c r="A7077">
        <f ca="1">27845.6641957151*(((RANDBETWEEN(3800,4995))))</f>
        <v>123105681.40925658</v>
      </c>
      <c r="B7077">
        <v>235595800.6765894</v>
      </c>
    </row>
    <row r="7078" spans="1:2" x14ac:dyDescent="0.25">
      <c r="A7078">
        <f ca="1">34242.8695609041*(((RANDBETWEEN(3800,4995))))</f>
        <v>169776147.28296253</v>
      </c>
      <c r="B7078">
        <v>266877162.79107153</v>
      </c>
    </row>
    <row r="7079" spans="1:2" x14ac:dyDescent="0.25">
      <c r="A7079">
        <f ca="1">36783.3872294773*(((RANDBETWEEN(3800,4995))))</f>
        <v>140696456.15275067</v>
      </c>
      <c r="B7079">
        <v>211994971.05950055</v>
      </c>
    </row>
    <row r="7080" spans="1:2" x14ac:dyDescent="0.25">
      <c r="A7080">
        <f ca="1">28377.4213339687*(((RANDBETWEEN(3800,4995))))</f>
        <v>128407831.53620854</v>
      </c>
      <c r="B7080">
        <v>249532730.13399065</v>
      </c>
    </row>
    <row r="7081" spans="1:2" x14ac:dyDescent="0.25">
      <c r="A7081">
        <f ca="1">29772.6561089839*(((RANDBETWEEN(3800,4995))))</f>
        <v>124687883.78442448</v>
      </c>
      <c r="B7081">
        <v>231418047.79866245</v>
      </c>
    </row>
    <row r="7082" spans="1:2" x14ac:dyDescent="0.25">
      <c r="A7082">
        <f ca="1">38503.0346653683*(((RANDBETWEEN(3800,4995))))</f>
        <v>147505125.80302605</v>
      </c>
      <c r="B7082">
        <v>258537172.09436196</v>
      </c>
    </row>
    <row r="7083" spans="1:2" x14ac:dyDescent="0.25">
      <c r="A7083">
        <f ca="1">35360.3023457194*(((RANDBETWEEN(3800,4995))))</f>
        <v>157247264.53141409</v>
      </c>
      <c r="B7083">
        <v>254031520.04910192</v>
      </c>
    </row>
    <row r="7084" spans="1:2" x14ac:dyDescent="0.25">
      <c r="A7084">
        <f ca="1">32332.3887760591*(((RANDBETWEEN(3800,4995))))</f>
        <v>159172349.94453886</v>
      </c>
      <c r="B7084">
        <v>232066031.75265613</v>
      </c>
    </row>
    <row r="7085" spans="1:2" x14ac:dyDescent="0.25">
      <c r="A7085">
        <f ca="1">30581.9201491507*(((RANDBETWEEN(3800,4995))))</f>
        <v>149759662.97039086</v>
      </c>
      <c r="B7085">
        <v>204030127.41983944</v>
      </c>
    </row>
    <row r="7086" spans="1:2" x14ac:dyDescent="0.25">
      <c r="A7086">
        <f ca="1">36113.9005139103*(((RANDBETWEEN(3800,4995))))</f>
        <v>163668197.12904131</v>
      </c>
      <c r="B7086">
        <v>245186774.20649353</v>
      </c>
    </row>
    <row r="7087" spans="1:2" x14ac:dyDescent="0.25">
      <c r="A7087">
        <f ca="1">29474.7464107822*(((RANDBETWEEN(3800,4995))))</f>
        <v>143217792.80999076</v>
      </c>
      <c r="B7087">
        <v>206405659.35395557</v>
      </c>
    </row>
    <row r="7088" spans="1:2" x14ac:dyDescent="0.25">
      <c r="A7088">
        <f ca="1">38786.790454746*(((RANDBETWEEN(3800,4995))))</f>
        <v>186758396.03960198</v>
      </c>
      <c r="B7088">
        <v>228686189.16955149</v>
      </c>
    </row>
    <row r="7089" spans="1:2" x14ac:dyDescent="0.25">
      <c r="A7089">
        <f ca="1">37824.8829667363*(((RANDBETWEEN(3800,4995))))</f>
        <v>166316010.40473944</v>
      </c>
      <c r="B7089">
        <v>260040753.08790603</v>
      </c>
    </row>
    <row r="7090" spans="1:2" x14ac:dyDescent="0.25">
      <c r="A7090">
        <f ca="1">29836.0742102751*(((RANDBETWEEN(3800,4995))))</f>
        <v>148523977.41874936</v>
      </c>
      <c r="B7090">
        <v>245634352.93279311</v>
      </c>
    </row>
    <row r="7091" spans="1:2" x14ac:dyDescent="0.25">
      <c r="A7091">
        <f ca="1">35419.6796305395*(((RANDBETWEEN(3800,4995))))</f>
        <v>176637942.31750059</v>
      </c>
      <c r="B7091">
        <v>209162185.98171943</v>
      </c>
    </row>
    <row r="7092" spans="1:2" x14ac:dyDescent="0.25">
      <c r="A7092">
        <f ca="1">39221.5245779246*(((RANDBETWEEN(3800,4995))))</f>
        <v>159592383.50757533</v>
      </c>
      <c r="B7092">
        <v>260286693.87205416</v>
      </c>
    </row>
    <row r="7093" spans="1:2" x14ac:dyDescent="0.25">
      <c r="A7093">
        <f ca="1">30649.5583918455*(((RANDBETWEEN(3800,4995))))</f>
        <v>149232699.80989566</v>
      </c>
      <c r="B7093">
        <v>222957200.98900941</v>
      </c>
    </row>
    <row r="7094" spans="1:2" x14ac:dyDescent="0.25">
      <c r="A7094">
        <f ca="1">36383.2060288374*(((RANDBETWEEN(3800,4995))))</f>
        <v>156193103.48179886</v>
      </c>
      <c r="B7094">
        <v>237660359.37209526</v>
      </c>
    </row>
    <row r="7095" spans="1:2" x14ac:dyDescent="0.25">
      <c r="A7095">
        <f ca="1">39988.5626672953*(((RANDBETWEEN(3800,4995))))</f>
        <v>158514662.41315842</v>
      </c>
      <c r="B7095">
        <v>235349944.52734175</v>
      </c>
    </row>
    <row r="7096" spans="1:2" x14ac:dyDescent="0.25">
      <c r="A7096">
        <f ca="1">39348.5228463396*(((RANDBETWEEN(3800,4995))))</f>
        <v>194735839.56653479</v>
      </c>
      <c r="B7096">
        <v>210683473.95546797</v>
      </c>
    </row>
    <row r="7097" spans="1:2" x14ac:dyDescent="0.25">
      <c r="A7097">
        <f ca="1">30765.8465402039*(((RANDBETWEEN(3800,4995))))</f>
        <v>132877691.20714068</v>
      </c>
      <c r="B7097">
        <v>210790927.05817252</v>
      </c>
    </row>
    <row r="7098" spans="1:2" x14ac:dyDescent="0.25">
      <c r="A7098">
        <f ca="1">38471.241852052*(((RANDBETWEEN(3800,4995))))</f>
        <v>155154518.38932574</v>
      </c>
      <c r="B7098">
        <v>212314405.59663561</v>
      </c>
    </row>
    <row r="7099" spans="1:2" x14ac:dyDescent="0.25">
      <c r="A7099">
        <f ca="1">41531.9077650666*(((RANDBETWEEN(3800,4995))))</f>
        <v>191005243.8115412</v>
      </c>
      <c r="B7099">
        <v>210621152.56015825</v>
      </c>
    </row>
    <row r="7100" spans="1:2" x14ac:dyDescent="0.25">
      <c r="A7100">
        <f ca="1">40628.0418667776*(((RANDBETWEEN(3800,4995))))</f>
        <v>187823437.55011329</v>
      </c>
      <c r="B7100">
        <v>258543335.21608162</v>
      </c>
    </row>
    <row r="7101" spans="1:2" x14ac:dyDescent="0.25">
      <c r="A7101">
        <f ca="1">40185.7290335698*(((RANDBETWEEN(3800,4995))))</f>
        <v>182322652.62530604</v>
      </c>
      <c r="B7101">
        <v>253281474.66846877</v>
      </c>
    </row>
    <row r="7102" spans="1:2" x14ac:dyDescent="0.25">
      <c r="A7102">
        <f ca="1">37469.5611150961*(((RANDBETWEEN(3800,4995))))</f>
        <v>144295279.85423514</v>
      </c>
      <c r="B7102">
        <v>226790717.29080993</v>
      </c>
    </row>
    <row r="7103" spans="1:2" x14ac:dyDescent="0.25">
      <c r="A7103">
        <f ca="1">39760.2551247184*(((RANDBETWEEN(3800,4995))))</f>
        <v>184288782.50306967</v>
      </c>
      <c r="B7103">
        <v>212916780.53548151</v>
      </c>
    </row>
    <row r="7104" spans="1:2" x14ac:dyDescent="0.25">
      <c r="A7104">
        <f ca="1">33396.3481415437*(((RANDBETWEEN(3800,4995))))</f>
        <v>137592954.34316003</v>
      </c>
      <c r="B7104">
        <v>237160340.70388442</v>
      </c>
    </row>
    <row r="7105" spans="1:2" x14ac:dyDescent="0.25">
      <c r="A7105">
        <f ca="1">28377.2962808145*(((RANDBETWEEN(3800,4995))))</f>
        <v>115523973.15919589</v>
      </c>
      <c r="B7105">
        <v>249049977.52377546</v>
      </c>
    </row>
    <row r="7106" spans="1:2" x14ac:dyDescent="0.25">
      <c r="A7106">
        <f ca="1">31883.8153965877*(((RANDBETWEEN(3800,4995))))</f>
        <v>152723475.74965498</v>
      </c>
      <c r="B7106">
        <v>204840315.57890087</v>
      </c>
    </row>
    <row r="7107" spans="1:2" x14ac:dyDescent="0.25">
      <c r="A7107">
        <f ca="1">28365.4741633418*(((RANDBETWEEN(3800,4995))))</f>
        <v>136182641.45820394</v>
      </c>
      <c r="B7107">
        <v>209155840.4610444</v>
      </c>
    </row>
    <row r="7108" spans="1:2" x14ac:dyDescent="0.25">
      <c r="A7108">
        <f ca="1">40184.024064583*(((RANDBETWEEN(3800,4995))))</f>
        <v>195093436.83355039</v>
      </c>
      <c r="B7108">
        <v>266691574.38546497</v>
      </c>
    </row>
    <row r="7109" spans="1:2" x14ac:dyDescent="0.25">
      <c r="A7109">
        <f ca="1">29340.0273783243*(((RANDBETWEEN(3800,4995))))</f>
        <v>133673164.73564558</v>
      </c>
      <c r="B7109">
        <v>209345817.2817899</v>
      </c>
    </row>
    <row r="7110" spans="1:2" x14ac:dyDescent="0.25">
      <c r="A7110">
        <f ca="1">30163.0334634972*(((RANDBETWEEN(3800,4995))))</f>
        <v>150543700.01631472</v>
      </c>
      <c r="B7110">
        <v>250314445.51077676</v>
      </c>
    </row>
    <row r="7111" spans="1:2" x14ac:dyDescent="0.25">
      <c r="A7111">
        <f ca="1">34544.6212446987*(((RANDBETWEEN(3800,4995))))</f>
        <v>168923197.88657656</v>
      </c>
      <c r="B7111">
        <v>204582902.10762793</v>
      </c>
    </row>
    <row r="7112" spans="1:2" x14ac:dyDescent="0.25">
      <c r="A7112">
        <f ca="1">35061.1496529367*(((RANDBETWEEN(3800,4995))))</f>
        <v>170642615.36084306</v>
      </c>
      <c r="B7112">
        <v>218863510.16860321</v>
      </c>
    </row>
    <row r="7113" spans="1:2" x14ac:dyDescent="0.25">
      <c r="A7113">
        <f ca="1">31011.897211077*(((RANDBETWEEN(3800,4995))))</f>
        <v>127613957.02358191</v>
      </c>
      <c r="B7113">
        <v>226472367.77758196</v>
      </c>
    </row>
    <row r="7114" spans="1:2" x14ac:dyDescent="0.25">
      <c r="A7114">
        <f ca="1">32109.899144646*(((RANDBETWEEN(3800,4995))))</f>
        <v>136113862.47415426</v>
      </c>
      <c r="B7114">
        <v>267634588.19133455</v>
      </c>
    </row>
    <row r="7115" spans="1:2" x14ac:dyDescent="0.25">
      <c r="A7115">
        <f ca="1">31105.5571367116*(((RANDBETWEEN(3800,4995))))</f>
        <v>122898056.24714737</v>
      </c>
      <c r="B7115">
        <v>241589063.64989567</v>
      </c>
    </row>
    <row r="7116" spans="1:2" x14ac:dyDescent="0.25">
      <c r="A7116">
        <f ca="1">30602.7114018375*(((RANDBETWEEN(3800,4995))))</f>
        <v>132938178.32958211</v>
      </c>
      <c r="B7116">
        <v>222709790.9010908</v>
      </c>
    </row>
    <row r="7117" spans="1:2" x14ac:dyDescent="0.25">
      <c r="A7117">
        <f ca="1">35137.6973931097*(((RANDBETWEEN(3800,4995))))</f>
        <v>143713182.33781886</v>
      </c>
      <c r="B7117">
        <v>213120537.72393838</v>
      </c>
    </row>
    <row r="7118" spans="1:2" x14ac:dyDescent="0.25">
      <c r="A7118">
        <f ca="1">39128.2131267276*(((RANDBETWEEN(3800,4995))))</f>
        <v>180107165.02232713</v>
      </c>
      <c r="B7118">
        <v>215076383.84145319</v>
      </c>
    </row>
    <row r="7119" spans="1:2" x14ac:dyDescent="0.25">
      <c r="A7119">
        <f ca="1">39454.7621715187*(((RANDBETWEEN(3800,4995))))</f>
        <v>195379982.2733604</v>
      </c>
      <c r="B7119">
        <v>204667403.03310609</v>
      </c>
    </row>
    <row r="7120" spans="1:2" x14ac:dyDescent="0.25">
      <c r="A7120">
        <f ca="1">32183.2389315741*(((RANDBETWEEN(3800,4995))))</f>
        <v>151679605.08450851</v>
      </c>
      <c r="B7120">
        <v>219292182.38098511</v>
      </c>
    </row>
    <row r="7121" spans="1:2" x14ac:dyDescent="0.25">
      <c r="A7121">
        <f ca="1">32138.9467674574*(((RANDBETWEEN(3800,4995))))</f>
        <v>131094763.86445886</v>
      </c>
      <c r="B7121">
        <v>221272296.69378507</v>
      </c>
    </row>
    <row r="7122" spans="1:2" x14ac:dyDescent="0.25">
      <c r="A7122">
        <f ca="1">32080.7888099489*(((RANDBETWEEN(3800,4995))))</f>
        <v>146384639.33979663</v>
      </c>
      <c r="B7122">
        <v>214304054.77317595</v>
      </c>
    </row>
    <row r="7123" spans="1:2" x14ac:dyDescent="0.25">
      <c r="A7123">
        <f ca="1">31327.4146395233*(((RANDBETWEEN(3800,4995))))</f>
        <v>134018679.82788073</v>
      </c>
      <c r="B7123">
        <v>261656094.78989181</v>
      </c>
    </row>
    <row r="7124" spans="1:2" x14ac:dyDescent="0.25">
      <c r="A7124">
        <f ca="1">39257.0714568354*(((RANDBETWEEN(3800,4995))))</f>
        <v>161385820.75905049</v>
      </c>
      <c r="B7124">
        <v>259710445.32888806</v>
      </c>
    </row>
    <row r="7125" spans="1:2" x14ac:dyDescent="0.25">
      <c r="A7125">
        <f ca="1">37284.051571512*(((RANDBETWEEN(3800,4995))))</f>
        <v>156965857.1160655</v>
      </c>
      <c r="B7125">
        <v>255276489.42778772</v>
      </c>
    </row>
    <row r="7126" spans="1:2" x14ac:dyDescent="0.25">
      <c r="A7126">
        <f ca="1">43114.6248714762*(((RANDBETWEEN(3800,4995))))</f>
        <v>180693392.83635685</v>
      </c>
      <c r="B7126">
        <v>219620998.03750625</v>
      </c>
    </row>
    <row r="7127" spans="1:2" x14ac:dyDescent="0.25">
      <c r="A7127">
        <f ca="1">40325.8620902497*(((RANDBETWEEN(3800,4995))))</f>
        <v>161222796.63681847</v>
      </c>
      <c r="B7127">
        <v>218832481.40313476</v>
      </c>
    </row>
    <row r="7128" spans="1:2" x14ac:dyDescent="0.25">
      <c r="A7128">
        <f ca="1">30717.0460443947*(((RANDBETWEEN(3800,4995))))</f>
        <v>132267600.26716356</v>
      </c>
      <c r="B7128">
        <v>267203541.49917102</v>
      </c>
    </row>
    <row r="7129" spans="1:2" x14ac:dyDescent="0.25">
      <c r="A7129">
        <f ca="1">40706.8189097127*(((RANDBETWEEN(3800,4995))))</f>
        <v>193072442.08876711</v>
      </c>
      <c r="B7129">
        <v>261896238.29649645</v>
      </c>
    </row>
    <row r="7130" spans="1:2" x14ac:dyDescent="0.25">
      <c r="A7130">
        <f ca="1">31006.5553030307*(((RANDBETWEEN(3800,4995))))</f>
        <v>128739217.61818361</v>
      </c>
      <c r="B7130">
        <v>212371760.00686091</v>
      </c>
    </row>
    <row r="7131" spans="1:2" x14ac:dyDescent="0.25">
      <c r="A7131">
        <f ca="1">36057.8675422935*(((RANDBETWEEN(3800,4995))))</f>
        <v>168642646.49530682</v>
      </c>
      <c r="B7131">
        <v>216135732.95239997</v>
      </c>
    </row>
    <row r="7132" spans="1:2" x14ac:dyDescent="0.25">
      <c r="A7132">
        <f ca="1">28830.3528133049*(((RANDBETWEEN(3800,4995))))</f>
        <v>138241541.73979703</v>
      </c>
      <c r="B7132">
        <v>244027570.19017264</v>
      </c>
    </row>
    <row r="7133" spans="1:2" x14ac:dyDescent="0.25">
      <c r="A7133">
        <f ca="1">30403.4560096881*(((RANDBETWEEN(3800,4995))))</f>
        <v>144963678.25419292</v>
      </c>
      <c r="B7133">
        <v>214527048.34699655</v>
      </c>
    </row>
    <row r="7134" spans="1:2" x14ac:dyDescent="0.25">
      <c r="A7134">
        <f ca="1">35047.5292165453*(((RANDBETWEEN(3800,4995))))</f>
        <v>149617902.22543198</v>
      </c>
      <c r="B7134">
        <v>259617560.15268749</v>
      </c>
    </row>
    <row r="7135" spans="1:2" x14ac:dyDescent="0.25">
      <c r="A7135">
        <f ca="1">30826.0523047288*(((RANDBETWEEN(3800,4995))))</f>
        <v>142508839.80476129</v>
      </c>
      <c r="B7135">
        <v>243431174.6963082</v>
      </c>
    </row>
    <row r="7136" spans="1:2" x14ac:dyDescent="0.25">
      <c r="A7136">
        <f ca="1">32998.0300349854*(((RANDBETWEEN(3800,4995))))</f>
        <v>157565593.41705522</v>
      </c>
      <c r="B7136">
        <v>243094289.13816538</v>
      </c>
    </row>
    <row r="7137" spans="1:2" x14ac:dyDescent="0.25">
      <c r="A7137">
        <f ca="1">34867.2934015086*(((RANDBETWEEN(3800,4995))))</f>
        <v>144559798.44265458</v>
      </c>
      <c r="B7137">
        <v>208797229.41037786</v>
      </c>
    </row>
    <row r="7138" spans="1:2" x14ac:dyDescent="0.25">
      <c r="A7138">
        <f ca="1">30373.767632273*(((RANDBETWEEN(3800,4995))))</f>
        <v>149074451.53919607</v>
      </c>
      <c r="B7138">
        <v>240004206.68548575</v>
      </c>
    </row>
    <row r="7139" spans="1:2" x14ac:dyDescent="0.25">
      <c r="A7139">
        <f ca="1">32462.9009327692*(((RANDBETWEEN(3800,4995))))</f>
        <v>133195282.52715187</v>
      </c>
      <c r="B7139">
        <v>221814690.48648706</v>
      </c>
    </row>
    <row r="7140" spans="1:2" x14ac:dyDescent="0.25">
      <c r="A7140">
        <f ca="1">35240.8143944841*(((RANDBETWEEN(3800,4995))))</f>
        <v>164327917.52147946</v>
      </c>
      <c r="B7140">
        <v>227957128.81151181</v>
      </c>
    </row>
    <row r="7141" spans="1:2" x14ac:dyDescent="0.25">
      <c r="A7141">
        <f ca="1">34239.4294654848*(((RANDBETWEEN(3800,4995))))</f>
        <v>139114801.91826457</v>
      </c>
      <c r="B7141">
        <v>210312534.01102811</v>
      </c>
    </row>
    <row r="7142" spans="1:2" x14ac:dyDescent="0.25">
      <c r="A7142">
        <f ca="1">32849.4178128022*(((RANDBETWEEN(3800,4995))))</f>
        <v>147658133.06854582</v>
      </c>
      <c r="B7142">
        <v>266490829.68428019</v>
      </c>
    </row>
    <row r="7143" spans="1:2" x14ac:dyDescent="0.25">
      <c r="A7143">
        <f ca="1">30550.3185229223*(((RANDBETWEEN(3800,4995))))</f>
        <v>122262374.72873516</v>
      </c>
      <c r="B7143">
        <v>217089100.38991976</v>
      </c>
    </row>
    <row r="7144" spans="1:2" x14ac:dyDescent="0.25">
      <c r="A7144">
        <f ca="1">39883.3955600874*(((RANDBETWEEN(3800,4995))))</f>
        <v>190682514.17277792</v>
      </c>
      <c r="B7144">
        <v>258095571.61857426</v>
      </c>
    </row>
    <row r="7145" spans="1:2" x14ac:dyDescent="0.25">
      <c r="A7145">
        <f ca="1">33758.5012289487*(((RANDBETWEEN(3800,4995))))</f>
        <v>157247098.72444311</v>
      </c>
      <c r="B7145">
        <v>255493602.87627953</v>
      </c>
    </row>
    <row r="7146" spans="1:2" x14ac:dyDescent="0.25">
      <c r="A7146">
        <f ca="1">38080.2661239221*(((RANDBETWEEN(3800,4995))))</f>
        <v>146799425.90771952</v>
      </c>
      <c r="B7146">
        <v>232264818.74375185</v>
      </c>
    </row>
    <row r="7147" spans="1:2" x14ac:dyDescent="0.25">
      <c r="A7147">
        <f ca="1">32440.2601915625*(((RANDBETWEEN(3800,4995))))</f>
        <v>153085587.84398362</v>
      </c>
      <c r="B7147">
        <v>223677941.3574886</v>
      </c>
    </row>
    <row r="7148" spans="1:2" x14ac:dyDescent="0.25">
      <c r="A7148">
        <f ca="1">32387.177535369*(((RANDBETWEEN(3800,4995))))</f>
        <v>125629861.65969621</v>
      </c>
      <c r="B7148">
        <v>232827422.34930718</v>
      </c>
    </row>
    <row r="7149" spans="1:2" x14ac:dyDescent="0.25">
      <c r="A7149">
        <f ca="1">37039.6062965018*(((RANDBETWEEN(3800,4995))))</f>
        <v>169011723.53093773</v>
      </c>
      <c r="B7149">
        <v>250369940.70214918</v>
      </c>
    </row>
    <row r="7150" spans="1:2" x14ac:dyDescent="0.25">
      <c r="A7150">
        <f ca="1">31276.1404668876*(((RANDBETWEEN(3800,4995))))</f>
        <v>126793473.45276241</v>
      </c>
      <c r="B7150">
        <v>208837268.44950867</v>
      </c>
    </row>
    <row r="7151" spans="1:2" x14ac:dyDescent="0.25">
      <c r="A7151">
        <f ca="1">33027.2953612609*(((RANDBETWEEN(3800,4995))))</f>
        <v>140597196.35288763</v>
      </c>
      <c r="B7151">
        <v>267020565.36326537</v>
      </c>
    </row>
    <row r="7152" spans="1:2" x14ac:dyDescent="0.25">
      <c r="A7152">
        <f ca="1">27732.8497144939*(((RANDBETWEEN(3800,4995))))</f>
        <v>125297015.01008348</v>
      </c>
      <c r="B7152">
        <v>232272216.4167555</v>
      </c>
    </row>
    <row r="7153" spans="1:2" x14ac:dyDescent="0.25">
      <c r="A7153">
        <f ca="1">32606.3383743957*(((RANDBETWEEN(3800,4995))))</f>
        <v>161140524.2462633</v>
      </c>
      <c r="B7153">
        <v>265423078.175264</v>
      </c>
    </row>
    <row r="7154" spans="1:2" x14ac:dyDescent="0.25">
      <c r="A7154">
        <f ca="1">32662.3330125479*(((RANDBETWEEN(3800,4995))))</f>
        <v>141656538.2754201</v>
      </c>
      <c r="B7154">
        <v>206453828.88375717</v>
      </c>
    </row>
    <row r="7155" spans="1:2" x14ac:dyDescent="0.25">
      <c r="A7155">
        <f ca="1">38680.0462993391*(((RANDBETWEEN(3800,4995))))</f>
        <v>167678000.7076349</v>
      </c>
      <c r="B7155">
        <v>242068918.90952626</v>
      </c>
    </row>
    <row r="7156" spans="1:2" x14ac:dyDescent="0.25">
      <c r="A7156">
        <f ca="1">32633.790015054*(((RANDBETWEEN(3800,4995))))</f>
        <v>134320679.70196214</v>
      </c>
      <c r="B7156">
        <v>223096214.26112679</v>
      </c>
    </row>
    <row r="7157" spans="1:2" x14ac:dyDescent="0.25">
      <c r="A7157">
        <f ca="1">32528.839931176*(((RANDBETWEEN(3800,4995))))</f>
        <v>149860365.56292769</v>
      </c>
      <c r="B7157">
        <v>253505828.07649389</v>
      </c>
    </row>
    <row r="7158" spans="1:2" x14ac:dyDescent="0.25">
      <c r="A7158">
        <f ca="1">38524.5788732302*(((RANDBETWEEN(3800,4995))))</f>
        <v>148743399.02954161</v>
      </c>
      <c r="B7158">
        <v>243474629.33315787</v>
      </c>
    </row>
    <row r="7159" spans="1:2" x14ac:dyDescent="0.25">
      <c r="A7159">
        <f ca="1">34853.8199969638*(((RANDBETWEEN(3800,4995))))</f>
        <v>152102070.46674988</v>
      </c>
      <c r="B7159">
        <v>267068034.78495547</v>
      </c>
    </row>
    <row r="7160" spans="1:2" x14ac:dyDescent="0.25">
      <c r="A7160">
        <f ca="1">33571.0358355815*(((RANDBETWEEN(3800,4995))))</f>
        <v>143113325.76708412</v>
      </c>
      <c r="B7160">
        <v>243104305.01215148</v>
      </c>
    </row>
    <row r="7161" spans="1:2" x14ac:dyDescent="0.25">
      <c r="A7161">
        <f ca="1">32845.7681128437*(((RANDBETWEEN(3800,4995))))</f>
        <v>146262205.40649277</v>
      </c>
      <c r="B7161">
        <v>213927373.35293272</v>
      </c>
    </row>
    <row r="7162" spans="1:2" x14ac:dyDescent="0.25">
      <c r="A7162">
        <f ca="1">31600.9196556722*(((RANDBETWEEN(3800,4995))))</f>
        <v>156582556.89385584</v>
      </c>
      <c r="B7162">
        <v>226624271.65754288</v>
      </c>
    </row>
    <row r="7163" spans="1:2" x14ac:dyDescent="0.25">
      <c r="A7163">
        <f ca="1">39520.9242636344*(((RANDBETWEEN(3800,4995))))</f>
        <v>191518398.98157227</v>
      </c>
      <c r="B7163">
        <v>232929036.67720574</v>
      </c>
    </row>
    <row r="7164" spans="1:2" x14ac:dyDescent="0.25">
      <c r="A7164">
        <f ca="1">28255.5422926991*(((RANDBETWEEN(3800,4995))))</f>
        <v>126415296.21753581</v>
      </c>
      <c r="B7164">
        <v>203978133.48792392</v>
      </c>
    </row>
    <row r="7165" spans="1:2" x14ac:dyDescent="0.25">
      <c r="A7165">
        <f ca="1">29783.9380670623*(((RANDBETWEEN(3800,4995))))</f>
        <v>136648707.85168183</v>
      </c>
      <c r="B7165">
        <v>267319053.76936597</v>
      </c>
    </row>
    <row r="7166" spans="1:2" x14ac:dyDescent="0.25">
      <c r="A7166">
        <f ca="1">39739.5294634685*(((RANDBETWEEN(3800,4995))))</f>
        <v>193928903.78172669</v>
      </c>
      <c r="B7166">
        <v>250693372.72919387</v>
      </c>
    </row>
    <row r="7167" spans="1:2" x14ac:dyDescent="0.25">
      <c r="A7167">
        <f ca="1">36215.0376217004*(((RANDBETWEEN(3800,4995))))</f>
        <v>143447764.01955533</v>
      </c>
      <c r="B7167">
        <v>247813114.09998301</v>
      </c>
    </row>
    <row r="7168" spans="1:2" x14ac:dyDescent="0.25">
      <c r="A7168">
        <f ca="1">33109.7190145482*(((RANDBETWEEN(3800,4995))))</f>
        <v>134028142.57089122</v>
      </c>
      <c r="B7168">
        <v>205011728.32401234</v>
      </c>
    </row>
    <row r="7169" spans="1:2" x14ac:dyDescent="0.25">
      <c r="A7169">
        <f ca="1">34714.9045327749*(((RANDBETWEEN(3800,4995))))</f>
        <v>147677203.88242453</v>
      </c>
      <c r="B7169">
        <v>221700216.41122127</v>
      </c>
    </row>
    <row r="7170" spans="1:2" x14ac:dyDescent="0.25">
      <c r="A7170">
        <f ca="1">37801.143121466*(((RANDBETWEEN(3800,4995))))</f>
        <v>166400632.02069318</v>
      </c>
      <c r="B7170">
        <v>211563061.88614416</v>
      </c>
    </row>
    <row r="7171" spans="1:2" x14ac:dyDescent="0.25">
      <c r="A7171">
        <f ca="1">31648.3914610055*(((RANDBETWEEN(3800,4995))))</f>
        <v>133239728.0508332</v>
      </c>
      <c r="B7171">
        <v>259819455.95252115</v>
      </c>
    </row>
    <row r="7172" spans="1:2" x14ac:dyDescent="0.25">
      <c r="A7172">
        <f ca="1">30054.6803181037*(((RANDBETWEEN(3800,4995))))</f>
        <v>127672281.99130438</v>
      </c>
      <c r="B7172">
        <v>257905828.13310626</v>
      </c>
    </row>
    <row r="7173" spans="1:2" x14ac:dyDescent="0.25">
      <c r="A7173">
        <f ca="1">38323.6776587091*(((RANDBETWEEN(3800,4995))))</f>
        <v>171000249.7131598</v>
      </c>
      <c r="B7173">
        <v>233784628.83691111</v>
      </c>
    </row>
    <row r="7174" spans="1:2" x14ac:dyDescent="0.25">
      <c r="A7174">
        <f ca="1">30667.9538953811*(((RANDBETWEEN(3800,4995))))</f>
        <v>121997120.59582596</v>
      </c>
      <c r="B7174">
        <v>234538703.4397704</v>
      </c>
    </row>
    <row r="7175" spans="1:2" x14ac:dyDescent="0.25">
      <c r="A7175">
        <f ca="1">31186.3169238198*(((RANDBETWEEN(3800,4995))))</f>
        <v>148509241.19123003</v>
      </c>
      <c r="B7175">
        <v>207505185.95623395</v>
      </c>
    </row>
    <row r="7176" spans="1:2" x14ac:dyDescent="0.25">
      <c r="A7176">
        <f ca="1">33157.3231300729*(((RANDBETWEEN(3800,4995))))</f>
        <v>132330876.61212078</v>
      </c>
      <c r="B7176">
        <v>218929533.20841432</v>
      </c>
    </row>
    <row r="7177" spans="1:2" x14ac:dyDescent="0.25">
      <c r="A7177">
        <f ca="1">29627.4938862912*(((RANDBETWEEN(3800,4995))))</f>
        <v>128346303.5154133</v>
      </c>
      <c r="B7177">
        <v>225447970.32435933</v>
      </c>
    </row>
    <row r="7178" spans="1:2" x14ac:dyDescent="0.25">
      <c r="A7178">
        <f ca="1">29140.391542389*(((RANDBETWEEN(3800,4995))))</f>
        <v>120000132.37155806</v>
      </c>
      <c r="B7178">
        <v>260730395.10427979</v>
      </c>
    </row>
    <row r="7179" spans="1:2" x14ac:dyDescent="0.25">
      <c r="A7179">
        <f ca="1">30827.8419873684*(((RANDBETWEEN(3800,4995))))</f>
        <v>126949053.30398314</v>
      </c>
      <c r="B7179">
        <v>260324627.2828446</v>
      </c>
    </row>
    <row r="7180" spans="1:2" x14ac:dyDescent="0.25">
      <c r="A7180">
        <f ca="1">36518.2378814928*(((RANDBETWEEN(3800,4995))))</f>
        <v>145561696.19563034</v>
      </c>
      <c r="B7180">
        <v>227157106.98445582</v>
      </c>
    </row>
    <row r="7181" spans="1:2" x14ac:dyDescent="0.25">
      <c r="A7181">
        <f ca="1">40291.6836207958*(((RANDBETWEEN(3800,4995))))</f>
        <v>188323329.24359941</v>
      </c>
      <c r="B7181">
        <v>219330252.93090311</v>
      </c>
    </row>
    <row r="7182" spans="1:2" x14ac:dyDescent="0.25">
      <c r="A7182">
        <f ca="1">39025.3765666854*(((RANDBETWEEN(3800,4995))))</f>
        <v>170853098.60894874</v>
      </c>
      <c r="B7182">
        <v>250998065.71128634</v>
      </c>
    </row>
    <row r="7183" spans="1:2" x14ac:dyDescent="0.25">
      <c r="A7183">
        <f ca="1">31620.9275143917*(((RANDBETWEEN(3800,4995))))</f>
        <v>131859267.73501323</v>
      </c>
      <c r="B7183">
        <v>249411619.50119257</v>
      </c>
    </row>
    <row r="7184" spans="1:2" x14ac:dyDescent="0.25">
      <c r="A7184">
        <f ca="1">38658.5886059089*(((RANDBETWEEN(3800,4995))))</f>
        <v>158732164.81586206</v>
      </c>
      <c r="B7184">
        <v>215645778.64368725</v>
      </c>
    </row>
    <row r="7185" spans="1:2" x14ac:dyDescent="0.25">
      <c r="A7185">
        <f ca="1">34268.3149859969*(((RANDBETWEEN(3800,4995))))</f>
        <v>150335097.84356853</v>
      </c>
      <c r="B7185">
        <v>219805498.24678814</v>
      </c>
    </row>
    <row r="7186" spans="1:2" x14ac:dyDescent="0.25">
      <c r="A7186">
        <f ca="1">30663.3980566155*(((RANDBETWEEN(3800,4995))))</f>
        <v>143443376.10884753</v>
      </c>
      <c r="B7186">
        <v>252866258.05621755</v>
      </c>
    </row>
    <row r="7187" spans="1:2" x14ac:dyDescent="0.25">
      <c r="A7187">
        <f ca="1">32194.2250302303*(((RANDBETWEEN(3800,4995))))</f>
        <v>125428700.71777731</v>
      </c>
      <c r="B7187">
        <v>263330621.58322844</v>
      </c>
    </row>
    <row r="7188" spans="1:2" x14ac:dyDescent="0.25">
      <c r="A7188">
        <f ca="1">36418.8775887827*(((RANDBETWEEN(3800,4995))))</f>
        <v>180200606.30929685</v>
      </c>
      <c r="B7188">
        <v>249785907.9022997</v>
      </c>
    </row>
    <row r="7189" spans="1:2" x14ac:dyDescent="0.25">
      <c r="A7189">
        <f ca="1">31828.2521146217*(((RANDBETWEEN(3800,4995))))</f>
        <v>143672730.04540214</v>
      </c>
      <c r="B7189">
        <v>243780097.66956666</v>
      </c>
    </row>
    <row r="7190" spans="1:2" x14ac:dyDescent="0.25">
      <c r="A7190">
        <f ca="1">41384.7395779883*(((RANDBETWEEN(3800,4995))))</f>
        <v>195335970.80810484</v>
      </c>
      <c r="B7190">
        <v>208976479.96312457</v>
      </c>
    </row>
    <row r="7191" spans="1:2" x14ac:dyDescent="0.25">
      <c r="A7191">
        <f ca="1">35558.2577377574*(((RANDBETWEEN(3800,4995))))</f>
        <v>162679029.15024009</v>
      </c>
      <c r="B7191">
        <v>242034506.92994526</v>
      </c>
    </row>
    <row r="7192" spans="1:2" x14ac:dyDescent="0.25">
      <c r="A7192">
        <f ca="1">31458.7516725699*(((RANDBETWEEN(3800,4995))))</f>
        <v>133636777.10507709</v>
      </c>
      <c r="B7192">
        <v>219149888.1373539</v>
      </c>
    </row>
    <row r="7193" spans="1:2" x14ac:dyDescent="0.25">
      <c r="A7193">
        <f ca="1">35742.6525797452*(((RANDBETWEEN(3800,4995))))</f>
        <v>156231134.42606619</v>
      </c>
      <c r="B7193">
        <v>224700774.34696928</v>
      </c>
    </row>
    <row r="7194" spans="1:2" x14ac:dyDescent="0.25">
      <c r="A7194">
        <f ca="1">29458.1535394536*(((RANDBETWEEN(3800,4995))))</f>
        <v>127877844.51476806</v>
      </c>
      <c r="B7194">
        <v>224387539.56151322</v>
      </c>
    </row>
    <row r="7195" spans="1:2" x14ac:dyDescent="0.25">
      <c r="A7195">
        <f ca="1">38516.3939232484*(((RANDBETWEEN(3800,4995))))</f>
        <v>188961428.58745643</v>
      </c>
      <c r="B7195">
        <v>255846828.50604847</v>
      </c>
    </row>
    <row r="7196" spans="1:2" x14ac:dyDescent="0.25">
      <c r="A7196">
        <f ca="1">30783.2728177406*(((RANDBETWEEN(3800,4995))))</f>
        <v>137077913.85739911</v>
      </c>
      <c r="B7196">
        <v>210501407.51371288</v>
      </c>
    </row>
    <row r="7197" spans="1:2" x14ac:dyDescent="0.25">
      <c r="A7197">
        <f ca="1">30380.9972876115*(((RANDBETWEEN(3800,4995))))</f>
        <v>142000781.32229626</v>
      </c>
      <c r="B7197">
        <v>238622883.61885399</v>
      </c>
    </row>
    <row r="7198" spans="1:2" x14ac:dyDescent="0.25">
      <c r="A7198">
        <f ca="1">32088.9238858244*(((RANDBETWEEN(3800,4995))))</f>
        <v>151267187.19777629</v>
      </c>
      <c r="B7198">
        <v>251092938.19927961</v>
      </c>
    </row>
    <row r="7199" spans="1:2" x14ac:dyDescent="0.25">
      <c r="A7199">
        <f ca="1">30836.7705190408*(((RANDBETWEEN(3800,4995))))</f>
        <v>140399816.17319265</v>
      </c>
      <c r="B7199">
        <v>213261450.93081111</v>
      </c>
    </row>
    <row r="7200" spans="1:2" x14ac:dyDescent="0.25">
      <c r="A7200">
        <f ca="1">33201.8166216819*(((RANDBETWEEN(3800,4995))))</f>
        <v>147748083.96648443</v>
      </c>
      <c r="B7200">
        <v>220109733.19078058</v>
      </c>
    </row>
    <row r="7201" spans="1:2" x14ac:dyDescent="0.25">
      <c r="A7201">
        <f ca="1">32904.3085585006*(((RANDBETWEEN(3800,4995))))</f>
        <v>129281028.32634877</v>
      </c>
      <c r="B7201">
        <v>233730388.5042415</v>
      </c>
    </row>
    <row r="7202" spans="1:2" x14ac:dyDescent="0.25">
      <c r="A7202">
        <f ca="1">28814.6407537518*(((RANDBETWEEN(3800,4995))))</f>
        <v>141940920.35298142</v>
      </c>
      <c r="B7202">
        <v>207784016.21204859</v>
      </c>
    </row>
    <row r="7203" spans="1:2" x14ac:dyDescent="0.25">
      <c r="A7203">
        <f ca="1">31922.3043581402*(((RANDBETWEEN(3800,4995))))</f>
        <v>141735031.35014257</v>
      </c>
      <c r="B7203">
        <v>245864275.38739827</v>
      </c>
    </row>
    <row r="7204" spans="1:2" x14ac:dyDescent="0.25">
      <c r="A7204">
        <f ca="1">40474.8507615846*(((RANDBETWEEN(3800,4995))))</f>
        <v>169144401.3326619</v>
      </c>
      <c r="B7204">
        <v>218363842.95448741</v>
      </c>
    </row>
    <row r="7205" spans="1:2" x14ac:dyDescent="0.25">
      <c r="A7205">
        <f ca="1">39247.9176272655*(((RANDBETWEEN(3800,4995))))</f>
        <v>182934544.06068471</v>
      </c>
      <c r="B7205">
        <v>240175023.81410521</v>
      </c>
    </row>
    <row r="7206" spans="1:2" x14ac:dyDescent="0.25">
      <c r="A7206">
        <f ca="1">40428.3887822428*(((RANDBETWEEN(3800,4995))))</f>
        <v>181200038.52201217</v>
      </c>
      <c r="B7206">
        <v>264470503.15341121</v>
      </c>
    </row>
    <row r="7207" spans="1:2" x14ac:dyDescent="0.25">
      <c r="A7207">
        <f ca="1">32286.4687884776*(((RANDBETWEEN(3800,4995))))</f>
        <v>146548281.83089983</v>
      </c>
      <c r="B7207">
        <v>236978413.35915056</v>
      </c>
    </row>
    <row r="7208" spans="1:2" x14ac:dyDescent="0.25">
      <c r="A7208">
        <f ca="1">32554.8043398975*(((RANDBETWEEN(3800,4995))))</f>
        <v>148547572.20295241</v>
      </c>
      <c r="B7208">
        <v>236300526.28404593</v>
      </c>
    </row>
    <row r="7209" spans="1:2" x14ac:dyDescent="0.25">
      <c r="A7209">
        <f ca="1">36975.9632261879*(((RANDBETWEEN(3800,4995))))</f>
        <v>156815060.04226294</v>
      </c>
      <c r="B7209">
        <v>233016688.06167805</v>
      </c>
    </row>
    <row r="7210" spans="1:2" x14ac:dyDescent="0.25">
      <c r="A7210">
        <f ca="1">39542.1129649172*(((RANDBETWEEN(3800,4995))))</f>
        <v>166353669.24340668</v>
      </c>
      <c r="B7210">
        <v>263865541.35066038</v>
      </c>
    </row>
    <row r="7211" spans="1:2" x14ac:dyDescent="0.25">
      <c r="A7211">
        <f ca="1">33180.2709267074*(((RANDBETWEEN(3800,4995))))</f>
        <v>127876764.15153027</v>
      </c>
      <c r="B7211">
        <v>217318181.46326721</v>
      </c>
    </row>
    <row r="7212" spans="1:2" x14ac:dyDescent="0.25">
      <c r="A7212">
        <f ca="1">36100.4050334982*(((RANDBETWEEN(3800,4995))))</f>
        <v>155520544.8843101</v>
      </c>
      <c r="B7212">
        <v>265046032.83471656</v>
      </c>
    </row>
    <row r="7213" spans="1:2" x14ac:dyDescent="0.25">
      <c r="A7213">
        <f ca="1">29893.5600753676*(((RANDBETWEEN(3800,4995))))</f>
        <v>119394878.94101818</v>
      </c>
      <c r="B7213">
        <v>226031081.69979343</v>
      </c>
    </row>
    <row r="7214" spans="1:2" x14ac:dyDescent="0.25">
      <c r="A7214">
        <f ca="1">37305.6176827009*(((RANDBETWEEN(3800,4995))))</f>
        <v>163435911.06791297</v>
      </c>
      <c r="B7214">
        <v>207219208.86486781</v>
      </c>
    </row>
    <row r="7215" spans="1:2" x14ac:dyDescent="0.25">
      <c r="A7215">
        <f ca="1">38092.4376358797*(((RANDBETWEEN(3800,4995))))</f>
        <v>156712288.43400919</v>
      </c>
      <c r="B7215">
        <v>210017162.4436276</v>
      </c>
    </row>
    <row r="7216" spans="1:2" x14ac:dyDescent="0.25">
      <c r="A7216">
        <f ca="1">35200.3989654406*(((RANDBETWEEN(3800,4995))))</f>
        <v>173150762.51100224</v>
      </c>
      <c r="B7216">
        <v>226818665.43981564</v>
      </c>
    </row>
    <row r="7217" spans="1:2" x14ac:dyDescent="0.25">
      <c r="A7217">
        <f ca="1">36812.46490925*(((RANDBETWEEN(3800,4995))))</f>
        <v>172613647.95947307</v>
      </c>
      <c r="B7217">
        <v>241665045.23618951</v>
      </c>
    </row>
    <row r="7218" spans="1:2" x14ac:dyDescent="0.25">
      <c r="A7218">
        <f ca="1">38025.1631357477*(((RANDBETWEEN(3800,4995))))</f>
        <v>145940576.11499968</v>
      </c>
      <c r="B7218">
        <v>219743308.89677083</v>
      </c>
    </row>
    <row r="7219" spans="1:2" x14ac:dyDescent="0.25">
      <c r="A7219">
        <f ca="1">31634.1484476898*(((RANDBETWEEN(3800,4995))))</f>
        <v>146244668.27366987</v>
      </c>
      <c r="B7219">
        <v>247333307.07874918</v>
      </c>
    </row>
    <row r="7220" spans="1:2" x14ac:dyDescent="0.25">
      <c r="A7220">
        <f ca="1">37575.9905271408*(((RANDBETWEEN(3800,4995))))</f>
        <v>167664069.73210222</v>
      </c>
      <c r="B7220">
        <v>211580571.37511519</v>
      </c>
    </row>
    <row r="7221" spans="1:2" x14ac:dyDescent="0.25">
      <c r="A7221">
        <f ca="1">32504.8249510076*(((RANDBETWEEN(3800,4995))))</f>
        <v>150302310.57345921</v>
      </c>
      <c r="B7221">
        <v>238331931.68967962</v>
      </c>
    </row>
    <row r="7222" spans="1:2" x14ac:dyDescent="0.25">
      <c r="A7222">
        <f ca="1">32401.7116803286*(((RANDBETWEEN(3800,4995))))</f>
        <v>142502727.97008505</v>
      </c>
      <c r="B7222">
        <v>259729486.41284537</v>
      </c>
    </row>
    <row r="7223" spans="1:2" x14ac:dyDescent="0.25">
      <c r="A7223">
        <f ca="1">37662.9594027664*(((RANDBETWEEN(3800,4995))))</f>
        <v>185151108.42399976</v>
      </c>
      <c r="B7223">
        <v>244465453.22206822</v>
      </c>
    </row>
    <row r="7224" spans="1:2" x14ac:dyDescent="0.25">
      <c r="A7224">
        <f ca="1">35956.3556996545*(((RANDBETWEEN(3800,4995))))</f>
        <v>152490904.5222348</v>
      </c>
      <c r="B7224">
        <v>245766336.55517828</v>
      </c>
    </row>
    <row r="7225" spans="1:2" x14ac:dyDescent="0.25">
      <c r="A7225">
        <f ca="1">29751.3278832492*(((RANDBETWEEN(3800,4995))))</f>
        <v>134595007.34381953</v>
      </c>
      <c r="B7225">
        <v>223924926.67637271</v>
      </c>
    </row>
    <row r="7226" spans="1:2" x14ac:dyDescent="0.25">
      <c r="A7226">
        <f ca="1">40063.9601203753*(((RANDBETWEEN(3800,4995))))</f>
        <v>193629119.26177382</v>
      </c>
      <c r="B7226">
        <v>221882839.68972567</v>
      </c>
    </row>
    <row r="7227" spans="1:2" x14ac:dyDescent="0.25">
      <c r="A7227">
        <f ca="1">30842.6997526101*(((RANDBETWEEN(3800,4995))))</f>
        <v>130125350.256262</v>
      </c>
      <c r="B7227">
        <v>215825542.7539202</v>
      </c>
    </row>
    <row r="7228" spans="1:2" x14ac:dyDescent="0.25">
      <c r="A7228">
        <f ca="1">32116.2482237082*(((RANDBETWEEN(3800,4995))))</f>
        <v>122041743.25009103</v>
      </c>
      <c r="B7228">
        <v>234986858.50922611</v>
      </c>
    </row>
    <row r="7229" spans="1:2" x14ac:dyDescent="0.25">
      <c r="A7229">
        <f ca="1">37626.3862420308*(((RANDBETWEEN(3800,4995))))</f>
        <v>179402609.60200274</v>
      </c>
      <c r="B7229">
        <v>209534642.0531393</v>
      </c>
    </row>
    <row r="7230" spans="1:2" x14ac:dyDescent="0.25">
      <c r="A7230">
        <f ca="1">32120.7720787538*(((RANDBETWEEN(3800,4995))))</f>
        <v>123118919.37786324</v>
      </c>
      <c r="B7230">
        <v>231408509.90517411</v>
      </c>
    </row>
    <row r="7231" spans="1:2" x14ac:dyDescent="0.25">
      <c r="A7231">
        <f ca="1">33326.9127178784*(((RANDBETWEEN(3800,4995))))</f>
        <v>147138319.64943317</v>
      </c>
      <c r="B7231">
        <v>228816688.01595724</v>
      </c>
    </row>
    <row r="7232" spans="1:2" x14ac:dyDescent="0.25">
      <c r="A7232">
        <f ca="1">30858.0424202687*(((RANDBETWEEN(3800,4995))))</f>
        <v>131300970.49824311</v>
      </c>
      <c r="B7232">
        <v>225307984.17411429</v>
      </c>
    </row>
    <row r="7233" spans="1:2" x14ac:dyDescent="0.25">
      <c r="A7233">
        <f ca="1">31450.9341609985*(((RANDBETWEEN(3800,4995))))</f>
        <v>131968119.73954952</v>
      </c>
      <c r="B7233">
        <v>243287532.7720758</v>
      </c>
    </row>
    <row r="7234" spans="1:2" x14ac:dyDescent="0.25">
      <c r="A7234">
        <f ca="1">38844.7280650138*(((RANDBETWEEN(3800,4995))))</f>
        <v>170334132.56508589</v>
      </c>
      <c r="B7234">
        <v>233483007.1844939</v>
      </c>
    </row>
    <row r="7235" spans="1:2" x14ac:dyDescent="0.25">
      <c r="A7235">
        <f ca="1">30682.3932341368*(((RANDBETWEEN(3800,4995))))</f>
        <v>118740861.8161094</v>
      </c>
      <c r="B7235">
        <v>231234340.04463136</v>
      </c>
    </row>
    <row r="7236" spans="1:2" x14ac:dyDescent="0.25">
      <c r="A7236">
        <f ca="1">34724.0009899192*(((RANDBETWEEN(3800,4995))))</f>
        <v>146847800.18636829</v>
      </c>
      <c r="B7236">
        <v>267631432.96508238</v>
      </c>
    </row>
    <row r="7237" spans="1:2" x14ac:dyDescent="0.25">
      <c r="A7237">
        <f ca="1">36131.8982324577*(((RANDBETWEEN(3800,4995))))</f>
        <v>165809280.98874846</v>
      </c>
      <c r="B7237">
        <v>228832513.03949419</v>
      </c>
    </row>
    <row r="7238" spans="1:2" x14ac:dyDescent="0.25">
      <c r="A7238">
        <f ca="1">37675.0151207943*(((RANDBETWEEN(3800,4995))))</f>
        <v>146819533.9257355</v>
      </c>
      <c r="B7238">
        <v>241781503.78969702</v>
      </c>
    </row>
    <row r="7239" spans="1:2" x14ac:dyDescent="0.25">
      <c r="A7239">
        <f ca="1">31914.1376645226*(((RANDBETWEEN(3800,4995))))</f>
        <v>143134907.42538369</v>
      </c>
      <c r="B7239">
        <v>217151693.36519367</v>
      </c>
    </row>
    <row r="7240" spans="1:2" x14ac:dyDescent="0.25">
      <c r="A7240">
        <f ca="1">32209.224002555*(((RANDBETWEEN(3800,4995))))</f>
        <v>155538342.70833829</v>
      </c>
      <c r="B7240">
        <v>245765330.27975518</v>
      </c>
    </row>
    <row r="7241" spans="1:2" x14ac:dyDescent="0.25">
      <c r="A7241">
        <f ca="1">32696.8617126661*(((RANDBETWEEN(3800,4995))))</f>
        <v>146220365.5790427</v>
      </c>
      <c r="B7241">
        <v>243008425.91014212</v>
      </c>
    </row>
    <row r="7242" spans="1:2" x14ac:dyDescent="0.25">
      <c r="A7242">
        <f ca="1">32023.0561163539*(((RANDBETWEEN(3800,4995))))</f>
        <v>133376028.72461416</v>
      </c>
      <c r="B7242">
        <v>231140489.45904255</v>
      </c>
    </row>
    <row r="7243" spans="1:2" x14ac:dyDescent="0.25">
      <c r="A7243">
        <f ca="1">30993.5709971236*(((RANDBETWEEN(3800,4995))))</f>
        <v>125121046.11538811</v>
      </c>
      <c r="B7243">
        <v>253207587.60430393</v>
      </c>
    </row>
    <row r="7244" spans="1:2" x14ac:dyDescent="0.25">
      <c r="A7244">
        <f ca="1">32789.5663557424*(((RANDBETWEEN(3800,4995))))</f>
        <v>152996116.61589405</v>
      </c>
      <c r="B7244">
        <v>241948255.73491931</v>
      </c>
    </row>
    <row r="7245" spans="1:2" x14ac:dyDescent="0.25">
      <c r="A7245">
        <f ca="1">29506.0284199898*(((RANDBETWEEN(3800,4995))))</f>
        <v>115073510.83796009</v>
      </c>
      <c r="B7245">
        <v>205391216.76170006</v>
      </c>
    </row>
    <row r="7246" spans="1:2" x14ac:dyDescent="0.25">
      <c r="A7246">
        <f ca="1">36862.3893770158*(((RANDBETWEEN(3800,4995))))</f>
        <v>178672001.31039548</v>
      </c>
      <c r="B7246">
        <v>217046471.14486104</v>
      </c>
    </row>
    <row r="7247" spans="1:2" x14ac:dyDescent="0.25">
      <c r="A7247">
        <f ca="1">36869.8710659046*(((RANDBETWEEN(3800,4995))))</f>
        <v>165177022.37525263</v>
      </c>
      <c r="B7247">
        <v>258265513.7737866</v>
      </c>
    </row>
    <row r="7248" spans="1:2" x14ac:dyDescent="0.25">
      <c r="A7248">
        <f ca="1">34680.2473662614*(((RANDBETWEEN(3800,4995))))</f>
        <v>158696811.94801232</v>
      </c>
      <c r="B7248">
        <v>240218160.61437577</v>
      </c>
    </row>
    <row r="7249" spans="1:2" x14ac:dyDescent="0.25">
      <c r="A7249">
        <f ca="1">38567.3981129945*(((RANDBETWEEN(3800,4995))))</f>
        <v>149487235.08596674</v>
      </c>
      <c r="B7249">
        <v>234916985.20225221</v>
      </c>
    </row>
    <row r="7250" spans="1:2" x14ac:dyDescent="0.25">
      <c r="A7250">
        <f ca="1">32220.4813159292*(((RANDBETWEEN(3800,4995))))</f>
        <v>145926559.87984329</v>
      </c>
      <c r="B7250">
        <v>226601110.58692682</v>
      </c>
    </row>
    <row r="7251" spans="1:2" x14ac:dyDescent="0.25">
      <c r="A7251">
        <f ca="1">36813.3418389786*(((RANDBETWEEN(3800,4995))))</f>
        <v>146480287.17729604</v>
      </c>
      <c r="B7251">
        <v>247768180.67216381</v>
      </c>
    </row>
    <row r="7252" spans="1:2" x14ac:dyDescent="0.25">
      <c r="A7252">
        <f ca="1">37802.8236276504*(((RANDBETWEEN(3800,4995))))</f>
        <v>187653216.4876565</v>
      </c>
      <c r="B7252">
        <v>224778899.46004099</v>
      </c>
    </row>
    <row r="7253" spans="1:2" x14ac:dyDescent="0.25">
      <c r="A7253">
        <f ca="1">32028.1632165556*(((RANDBETWEEN(3800,4995))))</f>
        <v>130258539.80173159</v>
      </c>
      <c r="B7253">
        <v>249789564.86384493</v>
      </c>
    </row>
    <row r="7254" spans="1:2" x14ac:dyDescent="0.25">
      <c r="A7254">
        <f ca="1">31546.2039780378*(((RANDBETWEEN(3800,4995))))</f>
        <v>122273086.61887448</v>
      </c>
      <c r="B7254">
        <v>248134069.79633403</v>
      </c>
    </row>
    <row r="7255" spans="1:2" x14ac:dyDescent="0.25">
      <c r="A7255">
        <f ca="1">30420.4019239386*(((RANDBETWEEN(3800,4995))))</f>
        <v>146717598.47915581</v>
      </c>
      <c r="B7255">
        <v>238236260.84069806</v>
      </c>
    </row>
    <row r="7256" spans="1:2" x14ac:dyDescent="0.25">
      <c r="A7256">
        <f ca="1">32552.4503338106*(((RANDBETWEEN(3800,4995))))</f>
        <v>140463823.19039264</v>
      </c>
      <c r="B7256">
        <v>209763671.75183582</v>
      </c>
    </row>
    <row r="7257" spans="1:2" x14ac:dyDescent="0.25">
      <c r="A7257">
        <f ca="1">33623.9541130773*(((RANDBETWEEN(3800,4995))))</f>
        <v>146970303.42826107</v>
      </c>
      <c r="B7257">
        <v>260190682.55716273</v>
      </c>
    </row>
    <row r="7258" spans="1:2" x14ac:dyDescent="0.25">
      <c r="A7258">
        <f ca="1">27902.1322274822*(((RANDBETWEEN(3800,4995))))</f>
        <v>114231329.33931199</v>
      </c>
      <c r="B7258">
        <v>228781617.75951108</v>
      </c>
    </row>
    <row r="7259" spans="1:2" x14ac:dyDescent="0.25">
      <c r="A7259">
        <f ca="1">35871.9369193398*(((RANDBETWEEN(3800,4995))))</f>
        <v>156294029.15756369</v>
      </c>
      <c r="B7259">
        <v>214207963.32892942</v>
      </c>
    </row>
    <row r="7260" spans="1:2" x14ac:dyDescent="0.25">
      <c r="A7260">
        <f ca="1">37555.3287658108*(((RANDBETWEEN(3800,4995))))</f>
        <v>148944433.88520575</v>
      </c>
      <c r="B7260">
        <v>215108847.68688712</v>
      </c>
    </row>
    <row r="7261" spans="1:2" x14ac:dyDescent="0.25">
      <c r="A7261">
        <f ca="1">39993.8269090516*(((RANDBETWEEN(3800,4995))))</f>
        <v>185731332.1656357</v>
      </c>
      <c r="B7261">
        <v>236590933.51471853</v>
      </c>
    </row>
    <row r="7262" spans="1:2" x14ac:dyDescent="0.25">
      <c r="A7262">
        <f ca="1">37053.4354401505*(((RANDBETWEEN(3800,4995))))</f>
        <v>151140963.16037372</v>
      </c>
      <c r="B7262">
        <v>235222608.89394349</v>
      </c>
    </row>
    <row r="7263" spans="1:2" x14ac:dyDescent="0.25">
      <c r="A7263">
        <f ca="1">30972.9378647083*(((RANDBETWEEN(3800,4995))))</f>
        <v>126958072.30743934</v>
      </c>
      <c r="B7263">
        <v>258002791.46923351</v>
      </c>
    </row>
    <row r="7264" spans="1:2" x14ac:dyDescent="0.25">
      <c r="A7264">
        <f ca="1">32094.4974618964*(((RANDBETWEEN(3800,4995))))</f>
        <v>147185365.36025673</v>
      </c>
      <c r="B7264">
        <v>219180482.44450158</v>
      </c>
    </row>
    <row r="7265" spans="1:2" x14ac:dyDescent="0.25">
      <c r="A7265">
        <f ca="1">29451.1266770568*(((RANDBETWEEN(3800,4995))))</f>
        <v>136712130.03489777</v>
      </c>
      <c r="B7265">
        <v>239901003.79455423</v>
      </c>
    </row>
    <row r="7266" spans="1:2" x14ac:dyDescent="0.25">
      <c r="A7266">
        <f ca="1">32384.1188465114*(((RANDBETWEEN(3800,4995))))</f>
        <v>130540383.07028744</v>
      </c>
      <c r="B7266">
        <v>235989857.37372303</v>
      </c>
    </row>
    <row r="7267" spans="1:2" x14ac:dyDescent="0.25">
      <c r="A7267">
        <f ca="1">39554.2578940049*(((RANDBETWEEN(3800,4995))))</f>
        <v>170518405.78105518</v>
      </c>
      <c r="B7267">
        <v>242132773.47251201</v>
      </c>
    </row>
    <row r="7268" spans="1:2" x14ac:dyDescent="0.25">
      <c r="A7268">
        <f ca="1">33645.2428906244*(((RANDBETWEEN(3800,4995))))</f>
        <v>144102575.30054408</v>
      </c>
      <c r="B7268">
        <v>222827949.42713535</v>
      </c>
    </row>
    <row r="7269" spans="1:2" x14ac:dyDescent="0.25">
      <c r="A7269">
        <f ca="1">37384.6641953191*(((RANDBETWEEN(3800,4995))))</f>
        <v>154847279.09701157</v>
      </c>
      <c r="B7269">
        <v>233976003.87768376</v>
      </c>
    </row>
    <row r="7270" spans="1:2" x14ac:dyDescent="0.25">
      <c r="A7270">
        <f ca="1">31298.4126394985*(((RANDBETWEEN(3800,4995))))</f>
        <v>139184041.00784984</v>
      </c>
      <c r="B7270">
        <v>230913505.80309302</v>
      </c>
    </row>
    <row r="7271" spans="1:2" x14ac:dyDescent="0.25">
      <c r="A7271">
        <f ca="1">39674.5834990312*(((RANDBETWEEN(3800,4995))))</f>
        <v>181907965.34305796</v>
      </c>
      <c r="B7271">
        <v>255455556.73685899</v>
      </c>
    </row>
    <row r="7272" spans="1:2" x14ac:dyDescent="0.25">
      <c r="A7272">
        <f ca="1">36675.1330898054*(((RANDBETWEEN(3800,4995))))</f>
        <v>157299645.82217529</v>
      </c>
      <c r="B7272">
        <v>231539856.59255603</v>
      </c>
    </row>
    <row r="7273" spans="1:2" x14ac:dyDescent="0.25">
      <c r="A7273">
        <f ca="1">29595.9938129385*(((RANDBETWEEN(3800,4995))))</f>
        <v>131495000.51088583</v>
      </c>
      <c r="B7273">
        <v>230224000.41684714</v>
      </c>
    </row>
    <row r="7274" spans="1:2" x14ac:dyDescent="0.25">
      <c r="A7274">
        <f ca="1">34480.8377115535*(((RANDBETWEEN(3800,4995))))</f>
        <v>143750612.41946638</v>
      </c>
      <c r="B7274">
        <v>214525042.54888582</v>
      </c>
    </row>
    <row r="7275" spans="1:2" x14ac:dyDescent="0.25">
      <c r="A7275">
        <f ca="1">40986.2186912759*(((RANDBETWEEN(3800,4995))))</f>
        <v>175748905.74819109</v>
      </c>
      <c r="B7275">
        <v>246230396.69414467</v>
      </c>
    </row>
    <row r="7276" spans="1:2" x14ac:dyDescent="0.25">
      <c r="A7276">
        <f ca="1">32890.2475534129*(((RANDBETWEEN(3800,4995))))</f>
        <v>131955673.18429275</v>
      </c>
      <c r="B7276">
        <v>204873130.33696365</v>
      </c>
    </row>
    <row r="7277" spans="1:2" x14ac:dyDescent="0.25">
      <c r="A7277">
        <f ca="1">33969.1508055663*(((RANDBETWEEN(3800,4995))))</f>
        <v>168996525.25769234</v>
      </c>
      <c r="B7277">
        <v>237842420.44585067</v>
      </c>
    </row>
    <row r="7278" spans="1:2" x14ac:dyDescent="0.25">
      <c r="A7278">
        <f ca="1">29990.3194967486*(((RANDBETWEEN(3800,4995))))</f>
        <v>130997715.56179796</v>
      </c>
      <c r="B7278">
        <v>217771373.77444136</v>
      </c>
    </row>
    <row r="7279" spans="1:2" x14ac:dyDescent="0.25">
      <c r="A7279">
        <f ca="1">31222.6693615375*(((RANDBETWEEN(3800,4995))))</f>
        <v>144311177.78902638</v>
      </c>
      <c r="B7279">
        <v>240403458.25166965</v>
      </c>
    </row>
    <row r="7280" spans="1:2" x14ac:dyDescent="0.25">
      <c r="A7280">
        <f ca="1">31730.3880832817*(((RANDBETWEEN(3800,4995))))</f>
        <v>136472399.14619455</v>
      </c>
      <c r="B7280">
        <v>230237840.22543347</v>
      </c>
    </row>
    <row r="7281" spans="1:2" x14ac:dyDescent="0.25">
      <c r="A7281">
        <f ca="1">31987.3571835571*(((RANDBETWEEN(3800,4995))))</f>
        <v>141416106.10850582</v>
      </c>
      <c r="B7281">
        <v>207825937.98818547</v>
      </c>
    </row>
    <row r="7282" spans="1:2" x14ac:dyDescent="0.25">
      <c r="A7282">
        <f ca="1">33232.5684436541*(((RANDBETWEEN(3800,4995))))</f>
        <v>157389444.14914593</v>
      </c>
      <c r="B7282">
        <v>247523850.67067856</v>
      </c>
    </row>
    <row r="7283" spans="1:2" x14ac:dyDescent="0.25">
      <c r="A7283">
        <f ca="1">39290.3609651082*(((RANDBETWEEN(3800,4995))))</f>
        <v>172406103.91489461</v>
      </c>
      <c r="B7283">
        <v>212119445.91823077</v>
      </c>
    </row>
    <row r="7284" spans="1:2" x14ac:dyDescent="0.25">
      <c r="A7284">
        <f ca="1">31378.9142078956*(((RANDBETWEEN(3800,4995))))</f>
        <v>122566038.89604038</v>
      </c>
      <c r="B7284">
        <v>224523336.84953588</v>
      </c>
    </row>
    <row r="7285" spans="1:2" x14ac:dyDescent="0.25">
      <c r="A7285">
        <f ca="1">29297.6575860378*(((RANDBETWEEN(3800,4995))))</f>
        <v>139749826.68540049</v>
      </c>
      <c r="B7285">
        <v>231453822.41483533</v>
      </c>
    </row>
    <row r="7286" spans="1:2" x14ac:dyDescent="0.25">
      <c r="A7286">
        <f ca="1">32543.183734465*(((RANDBETWEEN(3800,4995))))</f>
        <v>124412591.41685957</v>
      </c>
      <c r="B7286">
        <v>237335480.52856427</v>
      </c>
    </row>
    <row r="7287" spans="1:2" x14ac:dyDescent="0.25">
      <c r="A7287">
        <f ca="1">31453.6998064786*(((RANDBETWEEN(3800,4995))))</f>
        <v>154248943.85097095</v>
      </c>
      <c r="B7287">
        <v>236553854.16364354</v>
      </c>
    </row>
    <row r="7288" spans="1:2" x14ac:dyDescent="0.25">
      <c r="A7288">
        <f ca="1">40465.5006337678*(((RANDBETWEEN(3800,4995))))</f>
        <v>156156366.94571009</v>
      </c>
      <c r="B7288">
        <v>243425302.31561658</v>
      </c>
    </row>
    <row r="7289" spans="1:2" x14ac:dyDescent="0.25">
      <c r="A7289">
        <f ca="1">35034.4055474524*(((RANDBETWEEN(3800,4995))))</f>
        <v>143746165.96119705</v>
      </c>
      <c r="B7289">
        <v>249933242.88156021</v>
      </c>
    </row>
    <row r="7290" spans="1:2" x14ac:dyDescent="0.25">
      <c r="A7290">
        <f ca="1">35982.2913689481*(((RANDBETWEEN(3800,4995))))</f>
        <v>149110615.43292087</v>
      </c>
      <c r="B7290">
        <v>260417899.52320924</v>
      </c>
    </row>
    <row r="7291" spans="1:2" x14ac:dyDescent="0.25">
      <c r="A7291">
        <f ca="1">31548.6436642065*(((RANDBETWEEN(3800,4995))))</f>
        <v>143167744.94816893</v>
      </c>
      <c r="B7291">
        <v>222788539.42064109</v>
      </c>
    </row>
    <row r="7292" spans="1:2" x14ac:dyDescent="0.25">
      <c r="A7292">
        <f ca="1">37718.9376811295*(((RANDBETWEEN(3800,4995))))</f>
        <v>187274525.58680806</v>
      </c>
      <c r="B7292">
        <v>227181929.35819623</v>
      </c>
    </row>
    <row r="7293" spans="1:2" x14ac:dyDescent="0.25">
      <c r="A7293">
        <f ca="1">30599.2791501466*(((RANDBETWEEN(3800,4995))))</f>
        <v>146692944.24580264</v>
      </c>
      <c r="B7293">
        <v>232947588.26588318</v>
      </c>
    </row>
    <row r="7294" spans="1:2" x14ac:dyDescent="0.25">
      <c r="A7294">
        <f ca="1">30894.128794494*(((RANDBETWEEN(3800,4995))))</f>
        <v>140691862.53012562</v>
      </c>
      <c r="B7294">
        <v>242983374.45470285</v>
      </c>
    </row>
    <row r="7295" spans="1:2" x14ac:dyDescent="0.25">
      <c r="A7295">
        <f ca="1">30403.3069702324*(((RANDBETWEEN(3800,4995))))</f>
        <v>148185718.17291269</v>
      </c>
      <c r="B7295">
        <v>256889346.4779</v>
      </c>
    </row>
    <row r="7296" spans="1:2" x14ac:dyDescent="0.25">
      <c r="A7296">
        <f ca="1">38742.9105477504*(((RANDBETWEEN(3800,4995))))</f>
        <v>147339288.81309494</v>
      </c>
      <c r="B7296">
        <v>224785044.4765335</v>
      </c>
    </row>
    <row r="7297" spans="1:2" x14ac:dyDescent="0.25">
      <c r="A7297">
        <f ca="1">34785.6830029891*(((RANDBETWEEN(3800,4995))))</f>
        <v>146239011.34456623</v>
      </c>
      <c r="B7297">
        <v>218425215.86321634</v>
      </c>
    </row>
    <row r="7298" spans="1:2" x14ac:dyDescent="0.25">
      <c r="A7298">
        <f ca="1">33775.2800458147*(((RANDBETWEEN(3800,4995))))</f>
        <v>167424063.1871033</v>
      </c>
      <c r="B7298">
        <v>213476909.77470094</v>
      </c>
    </row>
    <row r="7299" spans="1:2" x14ac:dyDescent="0.25">
      <c r="A7299">
        <f ca="1">41418.3538530521*(((RANDBETWEEN(3800,4995))))</f>
        <v>198062568.12529513</v>
      </c>
      <c r="B7299">
        <v>210065966.23239157</v>
      </c>
    </row>
    <row r="7300" spans="1:2" x14ac:dyDescent="0.25">
      <c r="A7300">
        <f ca="1">31826.5473246383*(((RANDBETWEEN(3800,4995))))</f>
        <v>156204694.26932463</v>
      </c>
      <c r="B7300">
        <v>232594751.72284627</v>
      </c>
    </row>
    <row r="7301" spans="1:2" x14ac:dyDescent="0.25">
      <c r="A7301">
        <f ca="1">28829.3534681175*(((RANDBETWEEN(3800,4995))))</f>
        <v>123303144.78313847</v>
      </c>
      <c r="B7301">
        <v>243171556.4980405</v>
      </c>
    </row>
    <row r="7302" spans="1:2" x14ac:dyDescent="0.25">
      <c r="A7302">
        <f ca="1">40612.7579598352*(((RANDBETWEEN(3800,4995))))</f>
        <v>182351283.23965997</v>
      </c>
      <c r="B7302">
        <v>262594472.17966965</v>
      </c>
    </row>
    <row r="7303" spans="1:2" x14ac:dyDescent="0.25">
      <c r="A7303">
        <f ca="1">31321.0045713414*(((RANDBETWEEN(3800,4995))))</f>
        <v>143888695.00074232</v>
      </c>
      <c r="B7303">
        <v>229693820.00800493</v>
      </c>
    </row>
    <row r="7304" spans="1:2" x14ac:dyDescent="0.25">
      <c r="A7304">
        <f ca="1">33481.8138278908*(((RANDBETWEEN(3800,4995))))</f>
        <v>134764300.65726054</v>
      </c>
      <c r="B7304">
        <v>262889738.32782489</v>
      </c>
    </row>
    <row r="7305" spans="1:2" x14ac:dyDescent="0.25">
      <c r="A7305">
        <f ca="1">32864.3936704784*(((RANDBETWEEN(3800,4995))))</f>
        <v>164026188.80935788</v>
      </c>
      <c r="B7305">
        <v>239216403.66035572</v>
      </c>
    </row>
    <row r="7306" spans="1:2" x14ac:dyDescent="0.25">
      <c r="A7306">
        <f ca="1">29163.2551197766*(((RANDBETWEEN(3800,4995))))</f>
        <v>137708890.67558512</v>
      </c>
      <c r="B7306">
        <v>264467109.16830373</v>
      </c>
    </row>
    <row r="7307" spans="1:2" x14ac:dyDescent="0.25">
      <c r="A7307">
        <f ca="1">40391.6168890357*(((RANDBETWEEN(3800,4995))))</f>
        <v>192425662.85936594</v>
      </c>
      <c r="B7307">
        <v>250577405.32976916</v>
      </c>
    </row>
    <row r="7308" spans="1:2" x14ac:dyDescent="0.25">
      <c r="A7308">
        <f ca="1">29345.8561164889*(((RANDBETWEEN(3800,4995))))</f>
        <v>114390147.14207368</v>
      </c>
      <c r="B7308">
        <v>220232387.79991442</v>
      </c>
    </row>
    <row r="7309" spans="1:2" x14ac:dyDescent="0.25">
      <c r="A7309">
        <f ca="1">30592.636452117*(((RANDBETWEEN(3800,4995))))</f>
        <v>131609522.01700744</v>
      </c>
      <c r="B7309">
        <v>207687381.72318926</v>
      </c>
    </row>
    <row r="7310" spans="1:2" x14ac:dyDescent="0.25">
      <c r="A7310">
        <f ca="1">31425.2059746605*(((RANDBETWEEN(3800,4995))))</f>
        <v>124003862.77601051</v>
      </c>
      <c r="B7310">
        <v>253713826.51077586</v>
      </c>
    </row>
    <row r="7311" spans="1:2" x14ac:dyDescent="0.25">
      <c r="A7311">
        <f ca="1">30002.1658954616*(((RANDBETWEEN(3800,4995))))</f>
        <v>143590365.97567937</v>
      </c>
      <c r="B7311">
        <v>225569562.4192822</v>
      </c>
    </row>
    <row r="7312" spans="1:2" x14ac:dyDescent="0.25">
      <c r="A7312">
        <f ca="1">32771.3062543089*(((RANDBETWEEN(3800,4995))))</f>
        <v>142686267.43126073</v>
      </c>
      <c r="B7312">
        <v>230832723.70260683</v>
      </c>
    </row>
    <row r="7313" spans="1:2" x14ac:dyDescent="0.25">
      <c r="A7313">
        <f ca="1">37548.7162472975*(((RANDBETWEEN(3800,4995))))</f>
        <v>179107376.49960911</v>
      </c>
      <c r="B7313">
        <v>249420075.38531816</v>
      </c>
    </row>
    <row r="7314" spans="1:2" x14ac:dyDescent="0.25">
      <c r="A7314">
        <f ca="1">37271.7185768509*(((RANDBETWEEN(3800,4995))))</f>
        <v>154267643.18958569</v>
      </c>
      <c r="B7314">
        <v>216436842.02285007</v>
      </c>
    </row>
    <row r="7315" spans="1:2" x14ac:dyDescent="0.25">
      <c r="A7315">
        <f ca="1">33857.5033328302*(((RANDBETWEEN(3800,4995))))</f>
        <v>140881071.36790648</v>
      </c>
      <c r="B7315">
        <v>255278508.53964669</v>
      </c>
    </row>
    <row r="7316" spans="1:2" x14ac:dyDescent="0.25">
      <c r="A7316">
        <f ca="1">32613.0644812884*(((RANDBETWEEN(3800,4995))))</f>
        <v>140627534.04331553</v>
      </c>
      <c r="B7316">
        <v>210878810.76313788</v>
      </c>
    </row>
    <row r="7317" spans="1:2" x14ac:dyDescent="0.25">
      <c r="A7317">
        <f ca="1">32259.0855894937*(((RANDBETWEEN(3800,4995))))</f>
        <v>138101145.40862256</v>
      </c>
      <c r="B7317">
        <v>258180627.53685963</v>
      </c>
    </row>
    <row r="7318" spans="1:2" x14ac:dyDescent="0.25">
      <c r="A7318">
        <f ca="1">33405.0726715021*(((RANDBETWEEN(3800,4995))))</f>
        <v>132684948.65120628</v>
      </c>
      <c r="B7318">
        <v>221661426.90608636</v>
      </c>
    </row>
    <row r="7319" spans="1:2" x14ac:dyDescent="0.25">
      <c r="A7319">
        <f ca="1">30605.6645726156*(((RANDBETWEEN(3800,4995))))</f>
        <v>148529290.17090341</v>
      </c>
      <c r="B7319">
        <v>206072952.12707296</v>
      </c>
    </row>
    <row r="7320" spans="1:2" x14ac:dyDescent="0.25">
      <c r="A7320">
        <f ca="1">33324.5177845104*(((RANDBETWEEN(3800,4995))))</f>
        <v>138996563.67919296</v>
      </c>
      <c r="B7320">
        <v>253166214.69743964</v>
      </c>
    </row>
    <row r="7321" spans="1:2" x14ac:dyDescent="0.25">
      <c r="A7321">
        <f ca="1">31169.8666798086*(((RANDBETWEEN(3800,4995))))</f>
        <v>127328905.38701805</v>
      </c>
      <c r="B7321">
        <v>225859719.25276262</v>
      </c>
    </row>
    <row r="7322" spans="1:2" x14ac:dyDescent="0.25">
      <c r="A7322">
        <f ca="1">28305.50992019*(((RANDBETWEEN(3800,4995))))</f>
        <v>127516322.19045612</v>
      </c>
      <c r="B7322">
        <v>204586609.65191609</v>
      </c>
    </row>
    <row r="7323" spans="1:2" x14ac:dyDescent="0.25">
      <c r="A7323">
        <f ca="1">40164.9081992644*(((RANDBETWEEN(3800,4995))))</f>
        <v>161944909.85943425</v>
      </c>
      <c r="B7323">
        <v>204297476.44241199</v>
      </c>
    </row>
    <row r="7324" spans="1:2" x14ac:dyDescent="0.25">
      <c r="A7324">
        <f ca="1">33905.3255315829*(((RANDBETWEEN(3800,4995))))</f>
        <v>144640118.71773273</v>
      </c>
      <c r="B7324">
        <v>240826576.64349592</v>
      </c>
    </row>
    <row r="7325" spans="1:2" x14ac:dyDescent="0.25">
      <c r="A7325">
        <f ca="1">31181.0416669229*(((RANDBETWEEN(3800,4995))))</f>
        <v>152568836.87625387</v>
      </c>
      <c r="B7325">
        <v>220821574.73777497</v>
      </c>
    </row>
    <row r="7326" spans="1:2" x14ac:dyDescent="0.25">
      <c r="A7326">
        <f ca="1">37940.1017727224*(((RANDBETWEEN(3800,4995))))</f>
        <v>172210121.94638693</v>
      </c>
      <c r="B7326">
        <v>225550047.5924713</v>
      </c>
    </row>
    <row r="7327" spans="1:2" x14ac:dyDescent="0.25">
      <c r="A7327">
        <f ca="1">33339.3415009744*(((RANDBETWEEN(3800,4995))))</f>
        <v>156461529.66407263</v>
      </c>
      <c r="B7327">
        <v>228655477.48763213</v>
      </c>
    </row>
    <row r="7328" spans="1:2" x14ac:dyDescent="0.25">
      <c r="A7328">
        <f ca="1">34750.3428218219*(((RANDBETWEEN(3800,4995))))</f>
        <v>139314124.37268412</v>
      </c>
      <c r="B7328">
        <v>228029566.53151199</v>
      </c>
    </row>
    <row r="7329" spans="1:2" x14ac:dyDescent="0.25">
      <c r="A7329">
        <f ca="1">35608.2396556679*(((RANDBETWEEN(3800,4995))))</f>
        <v>162195531.63156742</v>
      </c>
      <c r="B7329">
        <v>241420168.62231404</v>
      </c>
    </row>
    <row r="7330" spans="1:2" x14ac:dyDescent="0.25">
      <c r="A7330">
        <f ca="1">30136.6660200512*(((RANDBETWEEN(3800,4995))))</f>
        <v>123530194.01618995</v>
      </c>
      <c r="B7330">
        <v>209788332.84109941</v>
      </c>
    </row>
    <row r="7331" spans="1:2" x14ac:dyDescent="0.25">
      <c r="A7331">
        <f ca="1">30723.6448260608*(((RANDBETWEEN(3800,4995))))</f>
        <v>132541803.77962629</v>
      </c>
      <c r="B7331">
        <v>237331708.66789711</v>
      </c>
    </row>
    <row r="7332" spans="1:2" x14ac:dyDescent="0.25">
      <c r="A7332">
        <f ca="1">33061.6305893118*(((RANDBETWEEN(3800,4995))))</f>
        <v>144280955.89175662</v>
      </c>
      <c r="B7332">
        <v>220550590.66895637</v>
      </c>
    </row>
    <row r="7333" spans="1:2" x14ac:dyDescent="0.25">
      <c r="A7333">
        <f ca="1">29896.8122538276*(((RANDBETWEEN(3800,4995))))</f>
        <v>122696517.48970847</v>
      </c>
      <c r="B7333">
        <v>253223500.44892886</v>
      </c>
    </row>
    <row r="7334" spans="1:2" x14ac:dyDescent="0.25">
      <c r="A7334">
        <f ca="1">32331.987938089*(((RANDBETWEEN(3800,4995))))</f>
        <v>139253872.04934946</v>
      </c>
      <c r="B7334">
        <v>223487254.39238805</v>
      </c>
    </row>
    <row r="7335" spans="1:2" x14ac:dyDescent="0.25">
      <c r="A7335">
        <f ca="1">39070.9328043496*(((RANDBETWEEN(3800,4995))))</f>
        <v>183242674.85239977</v>
      </c>
      <c r="B7335">
        <v>217313948.47025517</v>
      </c>
    </row>
    <row r="7336" spans="1:2" x14ac:dyDescent="0.25">
      <c r="A7336">
        <f ca="1">29940.6664822718*(((RANDBETWEEN(3800,4995))))</f>
        <v>146050571.10052204</v>
      </c>
      <c r="B7336">
        <v>238864103.22583407</v>
      </c>
    </row>
    <row r="7337" spans="1:2" x14ac:dyDescent="0.25">
      <c r="A7337">
        <f ca="1">37315.6200266199*(((RANDBETWEEN(3800,4995))))</f>
        <v>186204943.93283322</v>
      </c>
      <c r="B7337">
        <v>239879569.28016469</v>
      </c>
    </row>
    <row r="7338" spans="1:2" x14ac:dyDescent="0.25">
      <c r="A7338">
        <f ca="1">29262.8369836943*(((RANDBETWEEN(3800,4995))))</f>
        <v>144236523.4926292</v>
      </c>
      <c r="B7338">
        <v>215663395.36511412</v>
      </c>
    </row>
    <row r="7339" spans="1:2" x14ac:dyDescent="0.25">
      <c r="A7339">
        <f ca="1">34043.0760147131*(((RANDBETWEEN(3800,4995))))</f>
        <v>139304267.05220622</v>
      </c>
      <c r="B7339">
        <v>264710166.25322732</v>
      </c>
    </row>
    <row r="7340" spans="1:2" x14ac:dyDescent="0.25">
      <c r="A7340">
        <f ca="1">33451.3888303225*(((RANDBETWEEN(3800,4995))))</f>
        <v>131597763.65848881</v>
      </c>
      <c r="B7340">
        <v>265339019.50792271</v>
      </c>
    </row>
    <row r="7341" spans="1:2" x14ac:dyDescent="0.25">
      <c r="A7341">
        <f ca="1">31323.2366105578*(((RANDBETWEEN(3800,4995))))</f>
        <v>129270997.49177223</v>
      </c>
      <c r="B7341">
        <v>207839869.54027978</v>
      </c>
    </row>
    <row r="7342" spans="1:2" x14ac:dyDescent="0.25">
      <c r="A7342">
        <f ca="1">36723.3157322343*(((RANDBETWEEN(3800,4995))))</f>
        <v>144469524.09060961</v>
      </c>
      <c r="B7342">
        <v>215680378.58833039</v>
      </c>
    </row>
    <row r="7343" spans="1:2" x14ac:dyDescent="0.25">
      <c r="A7343">
        <f ca="1">32770.2795784506*(((RANDBETWEEN(3800,4995))))</f>
        <v>162278424.47248739</v>
      </c>
      <c r="B7343">
        <v>265468392.22569305</v>
      </c>
    </row>
    <row r="7344" spans="1:2" x14ac:dyDescent="0.25">
      <c r="A7344">
        <f ca="1">33145.63989088*(((RANDBETWEEN(3800,4995))))</f>
        <v>141167280.29525775</v>
      </c>
      <c r="B7344">
        <v>218835512.85840416</v>
      </c>
    </row>
    <row r="7345" spans="1:2" x14ac:dyDescent="0.25">
      <c r="A7345">
        <f ca="1">31546.7576834662*(((RANDBETWEEN(3800,4995))))</f>
        <v>146345408.89359984</v>
      </c>
      <c r="B7345">
        <v>251743022.9084006</v>
      </c>
    </row>
    <row r="7346" spans="1:2" x14ac:dyDescent="0.25">
      <c r="A7346">
        <f ca="1">27343.7773576274*(((RANDBETWEEN(3800,4995))))</f>
        <v>117714961.52458601</v>
      </c>
      <c r="B7346">
        <v>205720136.91808665</v>
      </c>
    </row>
    <row r="7347" spans="1:2" x14ac:dyDescent="0.25">
      <c r="A7347">
        <f ca="1">40651.6179627742*(((RANDBETWEEN(3800,4995))))</f>
        <v>155573741.94353673</v>
      </c>
      <c r="B7347">
        <v>229446801.5841921</v>
      </c>
    </row>
    <row r="7348" spans="1:2" x14ac:dyDescent="0.25">
      <c r="A7348">
        <f ca="1">32208.0994914624*(((RANDBETWEEN(3800,4995))))</f>
        <v>153278345.4798696</v>
      </c>
      <c r="B7348">
        <v>254343101.86855108</v>
      </c>
    </row>
    <row r="7349" spans="1:2" x14ac:dyDescent="0.25">
      <c r="A7349">
        <f ca="1">32833.8926291897*(((RANDBETWEEN(3800,4995))))</f>
        <v>141743914.48021179</v>
      </c>
      <c r="B7349">
        <v>222275830.83067724</v>
      </c>
    </row>
    <row r="7350" spans="1:2" x14ac:dyDescent="0.25">
      <c r="A7350">
        <f ca="1">32826.9131996745*(((RANDBETWEEN(3800,4995))))</f>
        <v>152021435.02769253</v>
      </c>
      <c r="B7350">
        <v>211429790.29472104</v>
      </c>
    </row>
    <row r="7351" spans="1:2" x14ac:dyDescent="0.25">
      <c r="A7351">
        <f ca="1">34985.9042782352*(((RANDBETWEEN(3800,4995))))</f>
        <v>162684454.89379352</v>
      </c>
      <c r="B7351">
        <v>212137154.92309412</v>
      </c>
    </row>
    <row r="7352" spans="1:2" x14ac:dyDescent="0.25">
      <c r="A7352">
        <f ca="1">36031.3200659308*(((RANDBETWEEN(3800,4995))))</f>
        <v>159006215.45095256</v>
      </c>
      <c r="B7352">
        <v>259701997.80932701</v>
      </c>
    </row>
    <row r="7353" spans="1:2" x14ac:dyDescent="0.25">
      <c r="A7353">
        <f ca="1">39266.5816263492*(((RANDBETWEEN(3800,4995))))</f>
        <v>178113214.25711995</v>
      </c>
      <c r="B7353">
        <v>246990525.02180001</v>
      </c>
    </row>
    <row r="7354" spans="1:2" x14ac:dyDescent="0.25">
      <c r="A7354">
        <f ca="1">39154.5094789928*(((RANDBETWEEN(3800,4995))))</f>
        <v>151097252.07943317</v>
      </c>
      <c r="B7354">
        <v>219952744.05908632</v>
      </c>
    </row>
    <row r="7355" spans="1:2" x14ac:dyDescent="0.25">
      <c r="A7355">
        <f ca="1">38998.4251981349*(((RANDBETWEEN(3800,4995))))</f>
        <v>182239640.95088425</v>
      </c>
      <c r="B7355">
        <v>237192694.93521965</v>
      </c>
    </row>
    <row r="7356" spans="1:2" x14ac:dyDescent="0.25">
      <c r="A7356">
        <f ca="1">33801.5354915449*(((RANDBETWEEN(3800,4995))))</f>
        <v>154709627.94480121</v>
      </c>
      <c r="B7356">
        <v>236772868.72817907</v>
      </c>
    </row>
    <row r="7357" spans="1:2" x14ac:dyDescent="0.25">
      <c r="A7357">
        <f ca="1">40285.7775248331*(((RANDBETWEEN(3800,4995))))</f>
        <v>169200265.60429919</v>
      </c>
      <c r="B7357">
        <v>227162418.77017805</v>
      </c>
    </row>
    <row r="7358" spans="1:2" x14ac:dyDescent="0.25">
      <c r="A7358">
        <f ca="1">30718.5530498023*(((RANDBETWEEN(3800,4995))))</f>
        <v>120109542.42472681</v>
      </c>
      <c r="B7358">
        <v>243802026.20044038</v>
      </c>
    </row>
    <row r="7359" spans="1:2" x14ac:dyDescent="0.25">
      <c r="A7359">
        <f ca="1">38006.4258712469*(((RANDBETWEEN(3800,4995))))</f>
        <v>144766476.14357924</v>
      </c>
      <c r="B7359">
        <v>232210381.61802432</v>
      </c>
    </row>
    <row r="7360" spans="1:2" x14ac:dyDescent="0.25">
      <c r="A7360">
        <f ca="1">33837.4590226085*(((RANDBETWEEN(3800,4995))))</f>
        <v>159577456.75062209</v>
      </c>
      <c r="B7360">
        <v>253930085.15330338</v>
      </c>
    </row>
    <row r="7361" spans="1:2" x14ac:dyDescent="0.25">
      <c r="A7361">
        <f ca="1">36864.5211311599*(((RANDBETWEEN(3800,4995))))</f>
        <v>177723856.37332204</v>
      </c>
      <c r="B7361">
        <v>242317299.32233417</v>
      </c>
    </row>
    <row r="7362" spans="1:2" x14ac:dyDescent="0.25">
      <c r="A7362">
        <f ca="1">32829.9780867002*(((RANDBETWEEN(3800,4995))))</f>
        <v>143565494.17314008</v>
      </c>
      <c r="B7362">
        <v>211195973.17145145</v>
      </c>
    </row>
    <row r="7363" spans="1:2" x14ac:dyDescent="0.25">
      <c r="A7363">
        <f ca="1">35273.2196888843*(((RANDBETWEEN(3800,4995))))</f>
        <v>154496702.23731345</v>
      </c>
      <c r="B7363">
        <v>230869641.7098605</v>
      </c>
    </row>
    <row r="7364" spans="1:2" x14ac:dyDescent="0.25">
      <c r="A7364">
        <f ca="1">41593.4024928784*(((RANDBETWEEN(3800,4995))))</f>
        <v>161507181.87984696</v>
      </c>
      <c r="B7364">
        <v>243296778.8215664</v>
      </c>
    </row>
    <row r="7365" spans="1:2" x14ac:dyDescent="0.25">
      <c r="A7365">
        <f ca="1">32534.6050861498*(((RANDBETWEEN(3800,4995))))</f>
        <v>125128091.16133219</v>
      </c>
      <c r="B7365">
        <v>246650965.12481368</v>
      </c>
    </row>
    <row r="7366" spans="1:2" x14ac:dyDescent="0.25">
      <c r="A7366">
        <f ca="1">36152.6238088731*(((RANDBETWEEN(3800,4995))))</f>
        <v>139006838.54511714</v>
      </c>
      <c r="B7366">
        <v>237249557.26711553</v>
      </c>
    </row>
    <row r="7367" spans="1:2" x14ac:dyDescent="0.25">
      <c r="A7367">
        <f ca="1">32052.6958357784*(((RANDBETWEEN(3800,4995))))</f>
        <v>147923191.28211722</v>
      </c>
      <c r="B7367">
        <v>208106718.90341401</v>
      </c>
    </row>
    <row r="7368" spans="1:2" x14ac:dyDescent="0.25">
      <c r="A7368">
        <f ca="1">40847.8689684942*(((RANDBETWEEN(3800,4995))))</f>
        <v>174052769.67475367</v>
      </c>
      <c r="B7368">
        <v>234592183.02426544</v>
      </c>
    </row>
    <row r="7369" spans="1:2" x14ac:dyDescent="0.25">
      <c r="A7369">
        <f ca="1">32513.1921923979*(((RANDBETWEEN(3800,4995))))</f>
        <v>160420090.27729148</v>
      </c>
      <c r="B7369">
        <v>261441110.84098369</v>
      </c>
    </row>
    <row r="7370" spans="1:2" x14ac:dyDescent="0.25">
      <c r="A7370">
        <f ca="1">30220.2301568163*(((RANDBETWEEN(3800,4995))))</f>
        <v>142246623.34813428</v>
      </c>
      <c r="B7370">
        <v>217895279.28927243</v>
      </c>
    </row>
    <row r="7371" spans="1:2" x14ac:dyDescent="0.25">
      <c r="A7371">
        <f ca="1">30139.6614122371*(((RANDBETWEEN(3800,4995))))</f>
        <v>137346437.05556464</v>
      </c>
      <c r="B7371">
        <v>227693458.30170852</v>
      </c>
    </row>
    <row r="7372" spans="1:2" x14ac:dyDescent="0.25">
      <c r="A7372">
        <f ca="1">30214.6724799195*(((RANDBETWEEN(3800,4995))))</f>
        <v>121493198.04175617</v>
      </c>
      <c r="B7372">
        <v>231950108.22282392</v>
      </c>
    </row>
    <row r="7373" spans="1:2" x14ac:dyDescent="0.25">
      <c r="A7373">
        <f ca="1">41338.4750905247*(((RANDBETWEEN(3800,4995))))</f>
        <v>170645225.17368588</v>
      </c>
      <c r="B7373">
        <v>267120244.85758853</v>
      </c>
    </row>
    <row r="7374" spans="1:2" x14ac:dyDescent="0.25">
      <c r="A7374">
        <f ca="1">37890.7883600016*(((RANDBETWEEN(3800,4995))))</f>
        <v>156716300.65696645</v>
      </c>
      <c r="B7374">
        <v>256577581.61289859</v>
      </c>
    </row>
    <row r="7375" spans="1:2" x14ac:dyDescent="0.25">
      <c r="A7375">
        <f ca="1">33238.3475260838*(((RANDBETWEEN(3800,4995))))</f>
        <v>159743498.21035892</v>
      </c>
      <c r="B7375">
        <v>251978936.03439763</v>
      </c>
    </row>
    <row r="7376" spans="1:2" x14ac:dyDescent="0.25">
      <c r="A7376">
        <f ca="1">32202.8786624631*(((RANDBETWEEN(3800,4995))))</f>
        <v>145138374.13172117</v>
      </c>
      <c r="B7376">
        <v>219710251.88801497</v>
      </c>
    </row>
    <row r="7377" spans="1:2" x14ac:dyDescent="0.25">
      <c r="A7377">
        <f ca="1">32647.042942496*(((RANDBETWEEN(3800,4995))))</f>
        <v>149817280.06311432</v>
      </c>
      <c r="B7377">
        <v>222634195.34818396</v>
      </c>
    </row>
    <row r="7378" spans="1:2" x14ac:dyDescent="0.25">
      <c r="A7378">
        <f ca="1">31654.775917221*(((RANDBETWEEN(3800,4995))))</f>
        <v>138078132.5509184</v>
      </c>
      <c r="B7378">
        <v>243830565.35394114</v>
      </c>
    </row>
    <row r="7379" spans="1:2" x14ac:dyDescent="0.25">
      <c r="A7379">
        <f ca="1">32910.7065237598*(((RANDBETWEEN(3800,4995))))</f>
        <v>139771770.6064077</v>
      </c>
      <c r="B7379">
        <v>261322703.39827234</v>
      </c>
    </row>
    <row r="7380" spans="1:2" x14ac:dyDescent="0.25">
      <c r="A7380">
        <f ca="1">31107.867808623*(((RANDBETWEEN(3800,4995))))</f>
        <v>122938293.57967822</v>
      </c>
      <c r="B7380">
        <v>265214114.07719982</v>
      </c>
    </row>
    <row r="7381" spans="1:2" x14ac:dyDescent="0.25">
      <c r="A7381">
        <f ca="1">31673.6091440065*(((RANDBETWEEN(3800,4995))))</f>
        <v>128816568.38867453</v>
      </c>
      <c r="B7381">
        <v>219155837.05548313</v>
      </c>
    </row>
    <row r="7382" spans="1:2" x14ac:dyDescent="0.25">
      <c r="A7382">
        <f ca="1">31188.6654649665*(((RANDBETWEEN(3800,4995))))</f>
        <v>146992180.33638692</v>
      </c>
      <c r="B7382">
        <v>250147729.51240724</v>
      </c>
    </row>
    <row r="7383" spans="1:2" x14ac:dyDescent="0.25">
      <c r="A7383">
        <f ca="1">32145.096394572*(((RANDBETWEEN(3800,4995))))</f>
        <v>127648177.7828453</v>
      </c>
      <c r="B7383">
        <v>242753236.03638962</v>
      </c>
    </row>
    <row r="7384" spans="1:2" x14ac:dyDescent="0.25">
      <c r="A7384">
        <f ca="1">30965.4188515259*(((RANDBETWEEN(3800,4995))))</f>
        <v>153526546.66586527</v>
      </c>
      <c r="B7384">
        <v>212774015.9624249</v>
      </c>
    </row>
    <row r="7385" spans="1:2" x14ac:dyDescent="0.25">
      <c r="A7385">
        <f ca="1">39466.1677027692*(((RANDBETWEEN(3800,4995))))</f>
        <v>161377159.73662326</v>
      </c>
      <c r="B7385">
        <v>246920093.82690021</v>
      </c>
    </row>
    <row r="7386" spans="1:2" x14ac:dyDescent="0.25">
      <c r="A7386">
        <f ca="1">29416.701720499*(((RANDBETWEEN(3800,4995))))</f>
        <v>136346412.47451264</v>
      </c>
      <c r="B7386">
        <v>205183043.57390022</v>
      </c>
    </row>
    <row r="7387" spans="1:2" x14ac:dyDescent="0.25">
      <c r="A7387">
        <f ca="1">39020.4274547755*(((RANDBETWEEN(3800,4995))))</f>
        <v>170792410.96955222</v>
      </c>
      <c r="B7387">
        <v>222273088.26251003</v>
      </c>
    </row>
    <row r="7388" spans="1:2" x14ac:dyDescent="0.25">
      <c r="A7388">
        <f ca="1">30782.9007468973*(((RANDBETWEEN(3800,4995))))</f>
        <v>146742087.86045927</v>
      </c>
      <c r="B7388">
        <v>227271595.48965642</v>
      </c>
    </row>
    <row r="7389" spans="1:2" x14ac:dyDescent="0.25">
      <c r="A7389">
        <f ca="1">31943.8131771443*(((RANDBETWEEN(3800,4995))))</f>
        <v>140776384.67167512</v>
      </c>
      <c r="B7389">
        <v>244215846.63693225</v>
      </c>
    </row>
    <row r="7390" spans="1:2" x14ac:dyDescent="0.25">
      <c r="A7390">
        <f ca="1">33022.2599949359*(((RANDBETWEEN(3800,4995))))</f>
        <v>133244819.07956627</v>
      </c>
      <c r="B7390">
        <v>206483369.00163782</v>
      </c>
    </row>
    <row r="7391" spans="1:2" x14ac:dyDescent="0.25">
      <c r="A7391">
        <f ca="1">31716.6907194687*(((RANDBETWEEN(3800,4995))))</f>
        <v>123187626.75441641</v>
      </c>
      <c r="B7391">
        <v>208048625.77332348</v>
      </c>
    </row>
    <row r="7392" spans="1:2" x14ac:dyDescent="0.25">
      <c r="A7392">
        <f ca="1">36590.4830074622*(((RANDBETWEEN(3800,4995))))</f>
        <v>166523288.16696042</v>
      </c>
      <c r="B7392">
        <v>219723660.13892877</v>
      </c>
    </row>
    <row r="7393" spans="1:2" x14ac:dyDescent="0.25">
      <c r="A7393">
        <f ca="1">36373.9703160793*(((RANDBETWEEN(3800,4995))))</f>
        <v>165356069.0568966</v>
      </c>
      <c r="B7393">
        <v>261252674.75456741</v>
      </c>
    </row>
    <row r="7394" spans="1:2" x14ac:dyDescent="0.25">
      <c r="A7394">
        <f ca="1">32675.572909097*(((RANDBETWEEN(3800,4995))))</f>
        <v>162691677.51439381</v>
      </c>
      <c r="B7394">
        <v>217474928.04677239</v>
      </c>
    </row>
    <row r="7395" spans="1:2" x14ac:dyDescent="0.25">
      <c r="A7395">
        <f ca="1">37920.9515518676*(((RANDBETWEEN(3800,4995))))</f>
        <v>167534763.95615092</v>
      </c>
      <c r="B7395">
        <v>233440807.9318043</v>
      </c>
    </row>
    <row r="7396" spans="1:2" x14ac:dyDescent="0.25">
      <c r="A7396">
        <f ca="1">42356.6810907402*(((RANDBETWEEN(3800,4995))))</f>
        <v>182387868.77672738</v>
      </c>
      <c r="B7396">
        <v>223932115.52274901</v>
      </c>
    </row>
    <row r="7397" spans="1:2" x14ac:dyDescent="0.25">
      <c r="A7397">
        <f ca="1">30908.4670944925*(((RANDBETWEEN(3800,4995))))</f>
        <v>148453367.45484743</v>
      </c>
      <c r="B7397">
        <v>225538284.45546573</v>
      </c>
    </row>
    <row r="7398" spans="1:2" x14ac:dyDescent="0.25">
      <c r="A7398">
        <f ca="1">41120.8526285373*(((RANDBETWEEN(3800,4995))))</f>
        <v>165881519.50351965</v>
      </c>
      <c r="B7398">
        <v>258851625.55260408</v>
      </c>
    </row>
    <row r="7399" spans="1:2" x14ac:dyDescent="0.25">
      <c r="A7399">
        <f ca="1">32160.300209125*(((RANDBETWEEN(3800,4995))))</f>
        <v>126197018.02060662</v>
      </c>
      <c r="B7399">
        <v>218998108.27041256</v>
      </c>
    </row>
    <row r="7400" spans="1:2" x14ac:dyDescent="0.25">
      <c r="A7400">
        <f ca="1">34573.1247784871*(((RANDBETWEEN(3800,4995))))</f>
        <v>154126990.26249546</v>
      </c>
      <c r="B7400">
        <v>250401602.55046144</v>
      </c>
    </row>
    <row r="7401" spans="1:2" x14ac:dyDescent="0.25">
      <c r="A7401">
        <f ca="1">31370.578769877*(((RANDBETWEEN(3800,4995))))</f>
        <v>126392061.86383425</v>
      </c>
      <c r="B7401">
        <v>218511521.19780111</v>
      </c>
    </row>
    <row r="7402" spans="1:2" x14ac:dyDescent="0.25">
      <c r="A7402">
        <f ca="1">28632.6566207771*(((RANDBETWEEN(3800,4995))))</f>
        <v>109090421.72516082</v>
      </c>
      <c r="B7402">
        <v>253439202.27041572</v>
      </c>
    </row>
    <row r="7403" spans="1:2" x14ac:dyDescent="0.25">
      <c r="A7403">
        <f ca="1">31930.6777518665*(((RANDBETWEEN(3800,4995))))</f>
        <v>141261318.37425733</v>
      </c>
      <c r="B7403">
        <v>263489358.65826768</v>
      </c>
    </row>
    <row r="7404" spans="1:2" x14ac:dyDescent="0.25">
      <c r="A7404">
        <f ca="1">31622.1024253558*(((RANDBETWEEN(3800,4995))))</f>
        <v>157098604.84916767</v>
      </c>
      <c r="B7404">
        <v>266369398.36374262</v>
      </c>
    </row>
    <row r="7405" spans="1:2" x14ac:dyDescent="0.25">
      <c r="A7405">
        <f ca="1">38660.4031780064*(((RANDBETWEEN(3800,4995))))</f>
        <v>148842552.23532474</v>
      </c>
      <c r="B7405">
        <v>263382336.14184454</v>
      </c>
    </row>
    <row r="7406" spans="1:2" x14ac:dyDescent="0.25">
      <c r="A7406">
        <f ca="1">35519.4427981928*(((RANDBETWEEN(3800,4995))))</f>
        <v>174826697.45270482</v>
      </c>
      <c r="B7406">
        <v>253282610.24449658</v>
      </c>
    </row>
    <row r="7407" spans="1:2" x14ac:dyDescent="0.25">
      <c r="A7407">
        <f ca="1">42168.3982827776*(((RANDBETWEEN(3800,4995))))</f>
        <v>193679453.31279758</v>
      </c>
      <c r="B7407">
        <v>241852920.56428248</v>
      </c>
    </row>
    <row r="7408" spans="1:2" x14ac:dyDescent="0.25">
      <c r="A7408">
        <f ca="1">31852.280553729*(((RANDBETWEEN(3800,4995))))</f>
        <v>135977385.683869</v>
      </c>
      <c r="B7408">
        <v>215536140.16516882</v>
      </c>
    </row>
    <row r="7409" spans="1:2" x14ac:dyDescent="0.25">
      <c r="A7409">
        <f ca="1">32504.2156353382*(((RANDBETWEEN(3800,4995))))</f>
        <v>149616904.56946182</v>
      </c>
      <c r="B7409">
        <v>263856542.86274341</v>
      </c>
    </row>
    <row r="7410" spans="1:2" x14ac:dyDescent="0.25">
      <c r="A7410">
        <f ca="1">39853.1577528589*(((RANDBETWEEN(3800,4995))))</f>
        <v>155985259.44468984</v>
      </c>
      <c r="B7410">
        <v>267654293.41670936</v>
      </c>
    </row>
    <row r="7411" spans="1:2" x14ac:dyDescent="0.25">
      <c r="A7411">
        <f ca="1">35267.9943887208*(((RANDBETWEEN(3800,4995))))</f>
        <v>145621548.8310281</v>
      </c>
      <c r="B7411">
        <v>220086028.14184445</v>
      </c>
    </row>
    <row r="7412" spans="1:2" x14ac:dyDescent="0.25">
      <c r="A7412">
        <f ca="1">38809.0514729705*(((RANDBETWEEN(3800,4995))))</f>
        <v>148250576.62674716</v>
      </c>
      <c r="B7412">
        <v>253348323.32620418</v>
      </c>
    </row>
    <row r="7413" spans="1:2" x14ac:dyDescent="0.25">
      <c r="A7413">
        <f ca="1">37299.3996074118*(((RANDBETWEEN(3800,4995))))</f>
        <v>162774579.88674504</v>
      </c>
      <c r="B7413">
        <v>252170565.75947198</v>
      </c>
    </row>
    <row r="7414" spans="1:2" x14ac:dyDescent="0.25">
      <c r="A7414">
        <f ca="1">30799.7695181064*(((RANDBETWEEN(3800,4995))))</f>
        <v>117593520.02013038</v>
      </c>
      <c r="B7414">
        <v>210429565.24066815</v>
      </c>
    </row>
    <row r="7415" spans="1:2" x14ac:dyDescent="0.25">
      <c r="A7415">
        <f ca="1">30601.4470010468*(((RANDBETWEEN(3800,4995))))</f>
        <v>137339294.14069802</v>
      </c>
      <c r="B7415">
        <v>213878817.3169747</v>
      </c>
    </row>
    <row r="7416" spans="1:2" x14ac:dyDescent="0.25">
      <c r="A7416">
        <f ca="1">29723.1763938432*(((RANDBETWEEN(3800,4995))))</f>
        <v>123083673.44690469</v>
      </c>
      <c r="B7416">
        <v>233157113.06730419</v>
      </c>
    </row>
    <row r="7417" spans="1:2" x14ac:dyDescent="0.25">
      <c r="A7417">
        <f ca="1">38090.1156892818*(((RANDBETWEEN(3800,4995))))</f>
        <v>173081485.6920965</v>
      </c>
      <c r="B7417">
        <v>261375827.96404496</v>
      </c>
    </row>
    <row r="7418" spans="1:2" x14ac:dyDescent="0.25">
      <c r="A7418">
        <f ca="1">29371.2243634314*(((RANDBETWEEN(3800,4995))))</f>
        <v>146503667.12479591</v>
      </c>
      <c r="B7418">
        <v>233547262.23526272</v>
      </c>
    </row>
    <row r="7419" spans="1:2" x14ac:dyDescent="0.25">
      <c r="A7419">
        <f ca="1">31742.437942634*(((RANDBETWEEN(3800,4995))))</f>
        <v>128080737.09852807</v>
      </c>
      <c r="B7419">
        <v>217174061.85627681</v>
      </c>
    </row>
    <row r="7420" spans="1:2" x14ac:dyDescent="0.25">
      <c r="A7420">
        <f ca="1">30951.6393175991*(((RANDBETWEEN(3800,4995))))</f>
        <v>142594202.3361792</v>
      </c>
      <c r="B7420">
        <v>223882970.87212965</v>
      </c>
    </row>
    <row r="7421" spans="1:2" x14ac:dyDescent="0.25">
      <c r="A7421">
        <f ca="1">30244.5469509876*(((RANDBETWEEN(3800,4995))))</f>
        <v>148500725.52934912</v>
      </c>
      <c r="B7421">
        <v>235821937.38908148</v>
      </c>
    </row>
    <row r="7422" spans="1:2" x14ac:dyDescent="0.25">
      <c r="A7422">
        <f ca="1">41962.8107790924*(((RANDBETWEEN(3800,4995))))</f>
        <v>170914528.30324334</v>
      </c>
      <c r="B7422">
        <v>244725488.30461821</v>
      </c>
    </row>
    <row r="7423" spans="1:2" x14ac:dyDescent="0.25">
      <c r="A7423">
        <f ca="1">31119.0769305839*(((RANDBETWEEN(3800,4995))))</f>
        <v>129486479.10815963</v>
      </c>
      <c r="B7423">
        <v>220297811.50799966</v>
      </c>
    </row>
    <row r="7424" spans="1:2" x14ac:dyDescent="0.25">
      <c r="A7424">
        <f ca="1">29437.3457500349*(((RANDBETWEEN(3800,4995))))</f>
        <v>125726903.69839926</v>
      </c>
      <c r="B7424">
        <v>206325306.35116053</v>
      </c>
    </row>
    <row r="7425" spans="1:2" x14ac:dyDescent="0.25">
      <c r="A7425">
        <f ca="1">29433.8469642049*(((RANDBETWEEN(3800,4995))))</f>
        <v>141370766.96907634</v>
      </c>
      <c r="B7425">
        <v>207573007.59691867</v>
      </c>
    </row>
    <row r="7426" spans="1:2" x14ac:dyDescent="0.25">
      <c r="A7426">
        <f ca="1">31595.4356322*(((RANDBETWEEN(3800,4995))))</f>
        <v>136271113.88167876</v>
      </c>
      <c r="B7426">
        <v>217174444.93282211</v>
      </c>
    </row>
    <row r="7427" spans="1:2" x14ac:dyDescent="0.25">
      <c r="A7427">
        <f ca="1">36338.4503892876*(((RANDBETWEEN(3800,4995))))</f>
        <v>176968253.39583069</v>
      </c>
      <c r="B7427">
        <v>252723831.74155095</v>
      </c>
    </row>
    <row r="7428" spans="1:2" x14ac:dyDescent="0.25">
      <c r="A7428">
        <f ca="1">31519.0118131802*(((RANDBETWEEN(3800,4995))))</f>
        <v>129826809.65848915</v>
      </c>
      <c r="B7428">
        <v>239960401.66373694</v>
      </c>
    </row>
    <row r="7429" spans="1:2" x14ac:dyDescent="0.25">
      <c r="A7429">
        <f ca="1">37908.7692469453*(((RANDBETWEEN(3800,4995))))</f>
        <v>167784212.68697968</v>
      </c>
      <c r="B7429">
        <v>243637849.39372265</v>
      </c>
    </row>
    <row r="7430" spans="1:2" x14ac:dyDescent="0.25">
      <c r="A7430">
        <f ca="1">31131.313293585*(((RANDBETWEEN(3800,4995))))</f>
        <v>121443253.15827513</v>
      </c>
      <c r="B7430">
        <v>214713670.28593451</v>
      </c>
    </row>
    <row r="7431" spans="1:2" x14ac:dyDescent="0.25">
      <c r="A7431">
        <f ca="1">43038.3293669829*(((RANDBETWEEN(3800,4995))))</f>
        <v>193930712.12762499</v>
      </c>
      <c r="B7431">
        <v>251716374.15077925</v>
      </c>
    </row>
    <row r="7432" spans="1:2" x14ac:dyDescent="0.25">
      <c r="A7432">
        <f ca="1">36350.9879171307*(((RANDBETWEEN(3800,4995))))</f>
        <v>179901039.20187974</v>
      </c>
      <c r="B7432">
        <v>251553540.64157617</v>
      </c>
    </row>
    <row r="7433" spans="1:2" x14ac:dyDescent="0.25">
      <c r="A7433">
        <f ca="1">37719.8452261825*(((RANDBETWEEN(3800,4995))))</f>
        <v>164948883.17409602</v>
      </c>
      <c r="B7433">
        <v>210016613.08384204</v>
      </c>
    </row>
    <row r="7434" spans="1:2" x14ac:dyDescent="0.25">
      <c r="A7434">
        <f ca="1">34452.5891179246*(((RANDBETWEEN(3800,4995))))</f>
        <v>142599266.35909</v>
      </c>
      <c r="B7434">
        <v>211155599.19196972</v>
      </c>
    </row>
    <row r="7435" spans="1:2" x14ac:dyDescent="0.25">
      <c r="A7435">
        <f ca="1">35123.8899600654*(((RANDBETWEEN(3800,4995))))</f>
        <v>171088467.99547881</v>
      </c>
      <c r="B7435">
        <v>224267038.49692526</v>
      </c>
    </row>
    <row r="7436" spans="1:2" x14ac:dyDescent="0.25">
      <c r="A7436">
        <f ca="1">39373.9865260554*(((RANDBETWEEN(3800,4995))))</f>
        <v>159149653.53831586</v>
      </c>
      <c r="B7436">
        <v>266411631.66819921</v>
      </c>
    </row>
    <row r="7437" spans="1:2" x14ac:dyDescent="0.25">
      <c r="A7437">
        <f ca="1">29660.7685244666*(((RANDBETWEEN(3800,4995))))</f>
        <v>116477837.99558027</v>
      </c>
      <c r="B7437">
        <v>216643147.8320877</v>
      </c>
    </row>
    <row r="7438" spans="1:2" x14ac:dyDescent="0.25">
      <c r="A7438">
        <f ca="1">31728.6927839451*(((RANDBETWEEN(3800,4995))))</f>
        <v>135830533.80806905</v>
      </c>
      <c r="B7438">
        <v>238308924.29664841</v>
      </c>
    </row>
    <row r="7439" spans="1:2" x14ac:dyDescent="0.25">
      <c r="A7439">
        <f ca="1">35263.498338538*(((RANDBETWEEN(3800,4995))))</f>
        <v>150504610.90888</v>
      </c>
      <c r="B7439">
        <v>266156480.99896279</v>
      </c>
    </row>
    <row r="7440" spans="1:2" x14ac:dyDescent="0.25">
      <c r="A7440">
        <f ca="1">39460.3579543869*(((RANDBETWEEN(3800,4995))))</f>
        <v>165141598.03910914</v>
      </c>
      <c r="B7440">
        <v>205205315.38626495</v>
      </c>
    </row>
    <row r="7441" spans="1:2" x14ac:dyDescent="0.25">
      <c r="A7441">
        <f ca="1">32553.3372505928*(((RANDBETWEEN(3800,4995))))</f>
        <v>125167581.72852932</v>
      </c>
      <c r="B7441">
        <v>245644370.51537389</v>
      </c>
    </row>
    <row r="7442" spans="1:2" x14ac:dyDescent="0.25">
      <c r="A7442">
        <f ca="1">30246.7331628687*(((RANDBETWEEN(3800,4995))))</f>
        <v>131633782.72480448</v>
      </c>
      <c r="B7442">
        <v>243286281.49796197</v>
      </c>
    </row>
    <row r="7443" spans="1:2" x14ac:dyDescent="0.25">
      <c r="A7443">
        <f ca="1">38135.5004448671*(((RANDBETWEEN(3800,4995))))</f>
        <v>188427507.69808844</v>
      </c>
      <c r="B7443">
        <v>209917318.69365826</v>
      </c>
    </row>
    <row r="7444" spans="1:2" x14ac:dyDescent="0.25">
      <c r="A7444">
        <f ca="1">31122.3530662422*(((RANDBETWEEN(3800,4995))))</f>
        <v>130745005.23128335</v>
      </c>
      <c r="B7444">
        <v>205101606.8920427</v>
      </c>
    </row>
    <row r="7445" spans="1:2" x14ac:dyDescent="0.25">
      <c r="A7445">
        <f ca="1">33501.7837833802*(((RANDBETWEEN(3800,4995))))</f>
        <v>127507789.07954498</v>
      </c>
      <c r="B7445">
        <v>209838855.32346755</v>
      </c>
    </row>
    <row r="7446" spans="1:2" x14ac:dyDescent="0.25">
      <c r="A7446">
        <f ca="1">40003.6747658716*(((RANDBETWEEN(3800,4995))))</f>
        <v>197818171.71723524</v>
      </c>
      <c r="B7446">
        <v>246338536.56596041</v>
      </c>
    </row>
    <row r="7447" spans="1:2" x14ac:dyDescent="0.25">
      <c r="A7447">
        <f ca="1">28204.3610022855*(((RANDBETWEEN(3800,4995))))</f>
        <v>116314784.77342524</v>
      </c>
      <c r="B7447">
        <v>205284966.40526554</v>
      </c>
    </row>
    <row r="7448" spans="1:2" x14ac:dyDescent="0.25">
      <c r="A7448">
        <f ca="1">33369.5216724076*(((RANDBETWEEN(3800,4995))))</f>
        <v>155802296.68847117</v>
      </c>
      <c r="B7448">
        <v>254525907.62480646</v>
      </c>
    </row>
    <row r="7449" spans="1:2" x14ac:dyDescent="0.25">
      <c r="A7449">
        <f ca="1">32125.2896995102*(((RANDBETWEEN(3800,4995))))</f>
        <v>154651144.61344221</v>
      </c>
      <c r="B7449">
        <v>216597858.35302386</v>
      </c>
    </row>
    <row r="7450" spans="1:2" x14ac:dyDescent="0.25">
      <c r="A7450">
        <f ca="1">31384.5666185063*(((RANDBETWEEN(3800,4995))))</f>
        <v>136397326.52402833</v>
      </c>
      <c r="B7450">
        <v>223731066.83225411</v>
      </c>
    </row>
    <row r="7451" spans="1:2" x14ac:dyDescent="0.25">
      <c r="A7451">
        <f ca="1">35230.9530375831*(((RANDBETWEEN(3800,4995))))</f>
        <v>154487729.06980211</v>
      </c>
      <c r="B7451">
        <v>208329341.87302935</v>
      </c>
    </row>
    <row r="7452" spans="1:2" x14ac:dyDescent="0.25">
      <c r="A7452">
        <f ca="1">38720.9855495856*(((RANDBETWEEN(3800,4995))))</f>
        <v>186480266.40680426</v>
      </c>
      <c r="B7452">
        <v>258113607.74706593</v>
      </c>
    </row>
    <row r="7453" spans="1:2" x14ac:dyDescent="0.25">
      <c r="A7453">
        <f ca="1">37035.6050576677*(((RANDBETWEEN(3800,4995))))</f>
        <v>150438627.7442461</v>
      </c>
      <c r="B7453">
        <v>216912695.54603207</v>
      </c>
    </row>
    <row r="7454" spans="1:2" x14ac:dyDescent="0.25">
      <c r="A7454">
        <f ca="1">31617.6548811669*(((RANDBETWEEN(3800,4995))))</f>
        <v>144587535.77157646</v>
      </c>
      <c r="B7454">
        <v>245110491.49237317</v>
      </c>
    </row>
    <row r="7455" spans="1:2" x14ac:dyDescent="0.25">
      <c r="A7455">
        <f ca="1">34551.9483410301*(((RANDBETWEEN(3800,4995))))</f>
        <v>158558890.93698692</v>
      </c>
      <c r="B7455">
        <v>238368445.00659603</v>
      </c>
    </row>
    <row r="7456" spans="1:2" x14ac:dyDescent="0.25">
      <c r="A7456">
        <f ca="1">32779.2177616887*(((RANDBETWEEN(3800,4995))))</f>
        <v>134952039.52487242</v>
      </c>
      <c r="B7456">
        <v>236339663.87719175</v>
      </c>
    </row>
    <row r="7457" spans="1:2" x14ac:dyDescent="0.25">
      <c r="A7457">
        <f ca="1">37431.3376837402*(((RANDBETWEEN(3800,4995))))</f>
        <v>184087318.72863454</v>
      </c>
      <c r="B7457">
        <v>207551404.12277931</v>
      </c>
    </row>
    <row r="7458" spans="1:2" x14ac:dyDescent="0.25">
      <c r="A7458">
        <f ca="1">31464.9554938896*(((RANDBETWEEN(3800,4995))))</f>
        <v>153202868.29974848</v>
      </c>
      <c r="B7458">
        <v>218694652.98059052</v>
      </c>
    </row>
    <row r="7459" spans="1:2" x14ac:dyDescent="0.25">
      <c r="A7459">
        <f ca="1">33877.1247830318*(((RANDBETWEEN(3800,4995))))</f>
        <v>154750706.00888938</v>
      </c>
      <c r="B7459">
        <v>263082693.81035286</v>
      </c>
    </row>
    <row r="7460" spans="1:2" x14ac:dyDescent="0.25">
      <c r="A7460">
        <f ca="1">32237.7451288886*(((RANDBETWEEN(3800,4995))))</f>
        <v>157964951.13155398</v>
      </c>
      <c r="B7460">
        <v>207453992.24073505</v>
      </c>
    </row>
    <row r="7461" spans="1:2" x14ac:dyDescent="0.25">
      <c r="A7461">
        <f ca="1">29077.0430961302*(((RANDBETWEEN(3800,4995))))</f>
        <v>137214566.37063852</v>
      </c>
      <c r="B7461">
        <v>250380410.22777581</v>
      </c>
    </row>
    <row r="7462" spans="1:2" x14ac:dyDescent="0.25">
      <c r="A7462">
        <f ca="1">33746.6896305318*(((RANDBETWEEN(3800,4995))))</f>
        <v>133400664.10949235</v>
      </c>
      <c r="B7462">
        <v>247461584.36859387</v>
      </c>
    </row>
    <row r="7463" spans="1:2" x14ac:dyDescent="0.25">
      <c r="A7463">
        <f ca="1">38605.210391745*(((RANDBETWEEN(3800,4995))))</f>
        <v>163879118.11295769</v>
      </c>
      <c r="B7463">
        <v>225759028.91995555</v>
      </c>
    </row>
    <row r="7464" spans="1:2" x14ac:dyDescent="0.25">
      <c r="A7464">
        <f ca="1">37167.9657339552*(((RANDBETWEEN(3800,4995))))</f>
        <v>171344322.03353336</v>
      </c>
      <c r="B7464">
        <v>259807163.42699307</v>
      </c>
    </row>
    <row r="7465" spans="1:2" x14ac:dyDescent="0.25">
      <c r="A7465">
        <f ca="1">40572.9531274968*(((RANDBETWEEN(3800,4995))))</f>
        <v>191179755.13676485</v>
      </c>
      <c r="B7465">
        <v>256716931.87558824</v>
      </c>
    </row>
    <row r="7466" spans="1:2" x14ac:dyDescent="0.25">
      <c r="A7466">
        <f ca="1">31171.5249827563*(((RANDBETWEEN(3800,4995))))</f>
        <v>152428757.16567829</v>
      </c>
      <c r="B7466">
        <v>206224157.11302692</v>
      </c>
    </row>
    <row r="7467" spans="1:2" x14ac:dyDescent="0.25">
      <c r="A7467">
        <f ca="1">31937.0023619298*(((RANDBETWEEN(3800,4995))))</f>
        <v>158407531.71517164</v>
      </c>
      <c r="B7467">
        <v>244536115.56619093</v>
      </c>
    </row>
    <row r="7468" spans="1:2" x14ac:dyDescent="0.25">
      <c r="A7468">
        <f ca="1">29181.2992667446*(((RANDBETWEEN(3800,4995))))</f>
        <v>142871641.20998156</v>
      </c>
      <c r="B7468">
        <v>221207914.95408118</v>
      </c>
    </row>
    <row r="7469" spans="1:2" x14ac:dyDescent="0.25">
      <c r="A7469">
        <f ca="1">35432.9001924922*(((RANDBETWEEN(3800,4995))))</f>
        <v>170573981.52665746</v>
      </c>
      <c r="B7469">
        <v>217530515.22700435</v>
      </c>
    </row>
    <row r="7470" spans="1:2" x14ac:dyDescent="0.25">
      <c r="A7470">
        <f ca="1">32064.6791061979*(((RANDBETWEEN(3800,4995))))</f>
        <v>125757671.4545081</v>
      </c>
      <c r="B7470">
        <v>248019035.34900132</v>
      </c>
    </row>
    <row r="7471" spans="1:2" x14ac:dyDescent="0.25">
      <c r="A7471">
        <f ca="1">31712.2488795402*(((RANDBETWEEN(3800,4995))))</f>
        <v>156848782.958206</v>
      </c>
      <c r="B7471">
        <v>227504509.58921182</v>
      </c>
    </row>
    <row r="7472" spans="1:2" x14ac:dyDescent="0.25">
      <c r="A7472">
        <f ca="1">31205.9199139552*(((RANDBETWEEN(3800,4995))))</f>
        <v>132406718.19491196</v>
      </c>
      <c r="B7472">
        <v>264332183.4053089</v>
      </c>
    </row>
    <row r="7473" spans="1:2" x14ac:dyDescent="0.25">
      <c r="A7473">
        <f ca="1">32265.3908829796*(((RANDBETWEEN(3800,4995))))</f>
        <v>149872740.65144002</v>
      </c>
      <c r="B7473">
        <v>246286199.50260013</v>
      </c>
    </row>
    <row r="7474" spans="1:2" x14ac:dyDescent="0.25">
      <c r="A7474">
        <f ca="1">32210.118172616*(((RANDBETWEEN(3800,4995))))</f>
        <v>135701227.86123136</v>
      </c>
      <c r="B7474">
        <v>255009133.91210493</v>
      </c>
    </row>
    <row r="7475" spans="1:2" x14ac:dyDescent="0.25">
      <c r="A7475">
        <f ca="1">33885.0364059259*(((RANDBETWEEN(3800,4995))))</f>
        <v>143943634.65237305</v>
      </c>
      <c r="B7475">
        <v>210847154.93441695</v>
      </c>
    </row>
    <row r="7476" spans="1:2" x14ac:dyDescent="0.25">
      <c r="A7476">
        <f ca="1">37431.7323045915*(((RANDBETWEEN(3800,4995))))</f>
        <v>177613569.78528669</v>
      </c>
      <c r="B7476">
        <v>209414391.49352664</v>
      </c>
    </row>
    <row r="7477" spans="1:2" x14ac:dyDescent="0.25">
      <c r="A7477">
        <f ca="1">38487.0269566794*(((RANDBETWEEN(3800,4995))))</f>
        <v>180619617.5076963</v>
      </c>
      <c r="B7477">
        <v>240354029.40054697</v>
      </c>
    </row>
    <row r="7478" spans="1:2" x14ac:dyDescent="0.25">
      <c r="A7478">
        <f ca="1">32521.7920739839*(((RANDBETWEEN(3800,4995))))</f>
        <v>161145479.72659007</v>
      </c>
      <c r="B7478">
        <v>239409373.6885595</v>
      </c>
    </row>
    <row r="7479" spans="1:2" x14ac:dyDescent="0.25">
      <c r="A7479">
        <f ca="1">30932.0159206883*(((RANDBETWEEN(3800,4995))))</f>
        <v>123418743.52354644</v>
      </c>
      <c r="B7479">
        <v>237405250.76855382</v>
      </c>
    </row>
    <row r="7480" spans="1:2" x14ac:dyDescent="0.25">
      <c r="A7480">
        <f ca="1">39990.9296095778*(((RANDBETWEEN(3800,4995))))</f>
        <v>168361813.65632233</v>
      </c>
      <c r="B7480">
        <v>217418919.21476379</v>
      </c>
    </row>
    <row r="7481" spans="1:2" x14ac:dyDescent="0.25">
      <c r="A7481">
        <f ca="1">32028.525654836*(((RANDBETWEEN(3800,4995))))</f>
        <v>132598096.21102105</v>
      </c>
      <c r="B7481">
        <v>204442834.17025393</v>
      </c>
    </row>
    <row r="7482" spans="1:2" x14ac:dyDescent="0.25">
      <c r="A7482">
        <f ca="1">39032.6451050861*(((RANDBETWEEN(3800,4995))))</f>
        <v>160697399.89763942</v>
      </c>
      <c r="B7482">
        <v>219067996.19228593</v>
      </c>
    </row>
    <row r="7483" spans="1:2" x14ac:dyDescent="0.25">
      <c r="A7483">
        <f ca="1">35899.2738674898*(((RANDBETWEEN(3800,4995))))</f>
        <v>140689254.2866925</v>
      </c>
      <c r="B7483">
        <v>208876608.83235672</v>
      </c>
    </row>
    <row r="7484" spans="1:2" x14ac:dyDescent="0.25">
      <c r="A7484">
        <f ca="1">39346.4406749808*(((RANDBETWEEN(3800,4995))))</f>
        <v>176114668.46121421</v>
      </c>
      <c r="B7484">
        <v>230652058.35867256</v>
      </c>
    </row>
    <row r="7485" spans="1:2" x14ac:dyDescent="0.25">
      <c r="A7485">
        <f ca="1">39163.0377454427*(((RANDBETWEEN(3800,4995))))</f>
        <v>181089886.53492707</v>
      </c>
      <c r="B7485">
        <v>237416854.00549453</v>
      </c>
    </row>
    <row r="7486" spans="1:2" x14ac:dyDescent="0.25">
      <c r="A7486">
        <f ca="1">33455.0842032782*(((RANDBETWEEN(3800,4995))))</f>
        <v>159681116.90224665</v>
      </c>
      <c r="B7486">
        <v>223242026.57410568</v>
      </c>
    </row>
    <row r="7487" spans="1:2" x14ac:dyDescent="0.25">
      <c r="A7487">
        <f ca="1">32626.6737818267*(((RANDBETWEEN(3800,4995))))</f>
        <v>147961965.60058427</v>
      </c>
      <c r="B7487">
        <v>250262620.47681099</v>
      </c>
    </row>
    <row r="7488" spans="1:2" x14ac:dyDescent="0.25">
      <c r="A7488">
        <f ca="1">34477.1007895719*(((RANDBETWEEN(3800,4995))))</f>
        <v>138149742.86381471</v>
      </c>
      <c r="B7488">
        <v>226384456.20727754</v>
      </c>
    </row>
    <row r="7489" spans="1:2" x14ac:dyDescent="0.25">
      <c r="A7489">
        <f ca="1">35463.4262296802*(((RANDBETWEEN(3800,4995))))</f>
        <v>158521515.24667072</v>
      </c>
      <c r="B7489">
        <v>233807063.59160089</v>
      </c>
    </row>
    <row r="7490" spans="1:2" x14ac:dyDescent="0.25">
      <c r="A7490">
        <f ca="1">41264.5748527881*(((RANDBETWEEN(3800,4995))))</f>
        <v>189775779.74797261</v>
      </c>
      <c r="B7490">
        <v>220533807.94652641</v>
      </c>
    </row>
    <row r="7491" spans="1:2" x14ac:dyDescent="0.25">
      <c r="A7491">
        <f ca="1">34414.3635865256*(((RANDBETWEEN(3800,4995))))</f>
        <v>139859973.61563993</v>
      </c>
      <c r="B7491">
        <v>241353275.70394075</v>
      </c>
    </row>
    <row r="7492" spans="1:2" x14ac:dyDescent="0.25">
      <c r="A7492">
        <f ca="1">31433.1831112173*(((RANDBETWEEN(3800,4995))))</f>
        <v>137300143.82979697</v>
      </c>
      <c r="B7492">
        <v>217468565.73676986</v>
      </c>
    </row>
    <row r="7493" spans="1:2" x14ac:dyDescent="0.25">
      <c r="A7493">
        <f ca="1">31831.4316078502*(((RANDBETWEEN(3800,4995))))</f>
        <v>123092146.02755658</v>
      </c>
      <c r="B7493">
        <v>247809533.56300715</v>
      </c>
    </row>
    <row r="7494" spans="1:2" x14ac:dyDescent="0.25">
      <c r="A7494">
        <f ca="1">29272.6008838767*(((RANDBETWEEN(3800,4995))))</f>
        <v>142879564.9142023</v>
      </c>
      <c r="B7494">
        <v>229308791.26630175</v>
      </c>
    </row>
    <row r="7495" spans="1:2" x14ac:dyDescent="0.25">
      <c r="A7495">
        <f ca="1">34172.7152324252*(((RANDBETWEEN(3800,4995))))</f>
        <v>168847385.963413</v>
      </c>
      <c r="B7495">
        <v>224547169.77064943</v>
      </c>
    </row>
    <row r="7496" spans="1:2" x14ac:dyDescent="0.25">
      <c r="A7496">
        <f ca="1">30712.4614746215*(((RANDBETWEEN(3800,4995))))</f>
        <v>131910022.03349952</v>
      </c>
      <c r="B7496">
        <v>236928004.51491165</v>
      </c>
    </row>
    <row r="7497" spans="1:2" x14ac:dyDescent="0.25">
      <c r="A7497">
        <f ca="1">30844.1011560582*(((RANDBETWEEN(3800,4995))))</f>
        <v>135559824.58087572</v>
      </c>
      <c r="B7497">
        <v>212440888.80883634</v>
      </c>
    </row>
    <row r="7498" spans="1:2" x14ac:dyDescent="0.25">
      <c r="A7498">
        <f ca="1">37170.1497944497*(((RANDBETWEEN(3800,4995))))</f>
        <v>164552253.14002872</v>
      </c>
      <c r="B7498">
        <v>208050024.49445361</v>
      </c>
    </row>
    <row r="7499" spans="1:2" x14ac:dyDescent="0.25">
      <c r="A7499">
        <f ca="1">38852.0939773163*(((RANDBETWEEN(3800,4995))))</f>
        <v>168113010.63984764</v>
      </c>
      <c r="B7499">
        <v>251542105.11773562</v>
      </c>
    </row>
    <row r="7500" spans="1:2" x14ac:dyDescent="0.25">
      <c r="A7500">
        <f ca="1">40712.0286310995*(((RANDBETWEEN(3800,4995))))</f>
        <v>199855348.55006734</v>
      </c>
      <c r="B7500">
        <v>257100981.31868061</v>
      </c>
    </row>
    <row r="7501" spans="1:2" x14ac:dyDescent="0.25">
      <c r="A7501">
        <f ca="1">31332.7234168575*(((RANDBETWEEN(3800,4995))))</f>
        <v>137299994.01266959</v>
      </c>
      <c r="B7501">
        <v>206333762.23480791</v>
      </c>
    </row>
    <row r="7502" spans="1:2" x14ac:dyDescent="0.25">
      <c r="A7502">
        <f ca="1">36870.9415058783*(((RANDBETWEEN(3800,4995))))</f>
        <v>163485754.63706437</v>
      </c>
      <c r="B7502">
        <v>223760974.69356108</v>
      </c>
    </row>
    <row r="7503" spans="1:2" x14ac:dyDescent="0.25">
      <c r="A7503">
        <f ca="1">31545.3583519656*(((RANDBETWEEN(3800,4995))))</f>
        <v>133405320.47046235</v>
      </c>
      <c r="B7503">
        <v>211505996.83800778</v>
      </c>
    </row>
    <row r="7504" spans="1:2" x14ac:dyDescent="0.25">
      <c r="A7504">
        <f ca="1">37522.7673011989*(((RANDBETWEEN(3800,4995))))</f>
        <v>163599265.43322724</v>
      </c>
      <c r="B7504">
        <v>262969578.11886925</v>
      </c>
    </row>
    <row r="7505" spans="1:2" x14ac:dyDescent="0.25">
      <c r="A7505">
        <f ca="1">33728.5167430669*(((RANDBETWEEN(3800,4995))))</f>
        <v>142098241.03854096</v>
      </c>
      <c r="B7505">
        <v>239265647.85230604</v>
      </c>
    </row>
    <row r="7506" spans="1:2" x14ac:dyDescent="0.25">
      <c r="A7506">
        <f ca="1">36413.0140313198*(((RANDBETWEEN(3800,4995))))</f>
        <v>157304220.61530134</v>
      </c>
      <c r="B7506">
        <v>264720774.42342472</v>
      </c>
    </row>
    <row r="7507" spans="1:2" x14ac:dyDescent="0.25">
      <c r="A7507">
        <f ca="1">34138.4460308052*(((RANDBETWEEN(3800,4995))))</f>
        <v>164308340.74626547</v>
      </c>
      <c r="B7507">
        <v>238559650.96474138</v>
      </c>
    </row>
    <row r="7508" spans="1:2" x14ac:dyDescent="0.25">
      <c r="A7508">
        <f ca="1">32951.8297610382*(((RANDBETWEEN(3800,4995))))</f>
        <v>135563827.63691124</v>
      </c>
      <c r="B7508">
        <v>245925485.84500429</v>
      </c>
    </row>
    <row r="7509" spans="1:2" x14ac:dyDescent="0.25">
      <c r="A7509">
        <f ca="1">31304.2012897662*(((RANDBETWEEN(3800,4995))))</f>
        <v>149884515.77540061</v>
      </c>
      <c r="B7509">
        <v>215436148.43022063</v>
      </c>
    </row>
    <row r="7510" spans="1:2" x14ac:dyDescent="0.25">
      <c r="A7510">
        <f ca="1">32884.7054170358*(((RANDBETWEEN(3800,4995))))</f>
        <v>162713522.4034929</v>
      </c>
      <c r="B7510">
        <v>256516522.46155614</v>
      </c>
    </row>
    <row r="7511" spans="1:2" x14ac:dyDescent="0.25">
      <c r="A7511">
        <f ca="1">38502.4033120513*(((RANDBETWEEN(3800,4995))))</f>
        <v>187891728.16281015</v>
      </c>
      <c r="B7511">
        <v>231975979.89884487</v>
      </c>
    </row>
    <row r="7512" spans="1:2" x14ac:dyDescent="0.25">
      <c r="A7512">
        <f ca="1">34309.1307095154*(((RANDBETWEEN(3800,4995))))</f>
        <v>145402095.94692647</v>
      </c>
      <c r="B7512">
        <v>233550581.21549213</v>
      </c>
    </row>
    <row r="7513" spans="1:2" x14ac:dyDescent="0.25">
      <c r="A7513">
        <f ca="1">29486.6128454513*(((RANDBETWEEN(3800,4995))))</f>
        <v>141358821.9810935</v>
      </c>
      <c r="B7513">
        <v>223759108.35845214</v>
      </c>
    </row>
    <row r="7514" spans="1:2" x14ac:dyDescent="0.25">
      <c r="A7514">
        <f ca="1">30609.8130770062*(((RANDBETWEEN(3800,4995))))</f>
        <v>148059665.85347912</v>
      </c>
      <c r="B7514">
        <v>236943274.25713253</v>
      </c>
    </row>
    <row r="7515" spans="1:2" x14ac:dyDescent="0.25">
      <c r="A7515">
        <f ca="1">33283.7525775471*(((RANDBETWEEN(3800,4995))))</f>
        <v>155168854.51652443</v>
      </c>
      <c r="B7515">
        <v>233194933.34444046</v>
      </c>
    </row>
    <row r="7516" spans="1:2" x14ac:dyDescent="0.25">
      <c r="A7516">
        <f ca="1">38268.8133264843*(((RANDBETWEEN(3800,4995))))</f>
        <v>152769102.79932523</v>
      </c>
      <c r="B7516">
        <v>213037781.53250006</v>
      </c>
    </row>
    <row r="7517" spans="1:2" x14ac:dyDescent="0.25">
      <c r="A7517">
        <f ca="1">30552.9125105709*(((RANDBETWEEN(3800,4995))))</f>
        <v>145156887.33772239</v>
      </c>
      <c r="B7517">
        <v>248891964.7562108</v>
      </c>
    </row>
    <row r="7518" spans="1:2" x14ac:dyDescent="0.25">
      <c r="A7518">
        <f ca="1">31525.6679057627*(((RANDBETWEEN(3800,4995))))</f>
        <v>139721760.15834045</v>
      </c>
      <c r="B7518">
        <v>216409365.65594384</v>
      </c>
    </row>
    <row r="7519" spans="1:2" x14ac:dyDescent="0.25">
      <c r="A7519">
        <f ca="1">33653.2072508787*(((RANDBETWEEN(3800,4995))))</f>
        <v>163150748.75226003</v>
      </c>
      <c r="B7519">
        <v>206167531.47496271</v>
      </c>
    </row>
    <row r="7520" spans="1:2" x14ac:dyDescent="0.25">
      <c r="A7520">
        <f ca="1">32293.5408043717*(((RANDBETWEEN(3800,4995))))</f>
        <v>149842029.33228481</v>
      </c>
      <c r="B7520">
        <v>260662588.2262519</v>
      </c>
    </row>
    <row r="7521" spans="1:2" x14ac:dyDescent="0.25">
      <c r="A7521">
        <f ca="1">37977.1975439024*(((RANDBETWEEN(3800,4995))))</f>
        <v>175188812.27002171</v>
      </c>
      <c r="B7521">
        <v>256622107.9320603</v>
      </c>
    </row>
    <row r="7522" spans="1:2" x14ac:dyDescent="0.25">
      <c r="A7522">
        <f ca="1">33063.0036641359*(((RANDBETWEEN(3800,4995))))</f>
        <v>151726123.81471944</v>
      </c>
      <c r="B7522">
        <v>260866540.34615755</v>
      </c>
    </row>
    <row r="7523" spans="1:2" x14ac:dyDescent="0.25">
      <c r="A7523">
        <f ca="1">38607.4477282142*(((RANDBETWEEN(3800,4995))))</f>
        <v>161765205.9812175</v>
      </c>
      <c r="B7523">
        <v>267422096.8902151</v>
      </c>
    </row>
    <row r="7524" spans="1:2" x14ac:dyDescent="0.25">
      <c r="A7524">
        <f ca="1">40185.0798084075*(((RANDBETWEEN(3800,4995))))</f>
        <v>155837739.49700418</v>
      </c>
      <c r="B7524">
        <v>263917516.64318556</v>
      </c>
    </row>
    <row r="7525" spans="1:2" x14ac:dyDescent="0.25">
      <c r="A7525">
        <f ca="1">29401.0376924046*(((RANDBETWEEN(3800,4995))))</f>
        <v>127747508.77349795</v>
      </c>
      <c r="B7525">
        <v>235240135.18160105</v>
      </c>
    </row>
    <row r="7526" spans="1:2" x14ac:dyDescent="0.25">
      <c r="A7526">
        <f ca="1">37179.4698642339*(((RANDBETWEEN(3800,4995))))</f>
        <v>178238378.52913725</v>
      </c>
      <c r="B7526">
        <v>209253754.2452279</v>
      </c>
    </row>
    <row r="7527" spans="1:2" x14ac:dyDescent="0.25">
      <c r="A7527">
        <f ca="1">32222.7625237368*(((RANDBETWEEN(3800,4995))))</f>
        <v>127215466.44371292</v>
      </c>
      <c r="B7527">
        <v>216113589.36766529</v>
      </c>
    </row>
    <row r="7528" spans="1:2" x14ac:dyDescent="0.25">
      <c r="A7528">
        <f ca="1">36697.6004937756*(((RANDBETWEEN(3800,4995))))</f>
        <v>143524315.53115654</v>
      </c>
      <c r="B7528">
        <v>259289839.2133733</v>
      </c>
    </row>
    <row r="7529" spans="1:2" x14ac:dyDescent="0.25">
      <c r="A7529">
        <f ca="1">33514.2226344387*(((RANDBETWEEN(3800,4995))))</f>
        <v>157014133.0423452</v>
      </c>
      <c r="B7529">
        <v>236231921.25182465</v>
      </c>
    </row>
    <row r="7530" spans="1:2" x14ac:dyDescent="0.25">
      <c r="A7530">
        <f ca="1">40552.7522118941*(((RANDBETWEEN(3800,4995))))</f>
        <v>161683823.06882167</v>
      </c>
      <c r="B7530">
        <v>221488486.34136808</v>
      </c>
    </row>
    <row r="7531" spans="1:2" x14ac:dyDescent="0.25">
      <c r="A7531">
        <f ca="1">29101.4275895122*(((RANDBETWEEN(3800,4995))))</f>
        <v>137184129.65696061</v>
      </c>
      <c r="B7531">
        <v>225521265.87637407</v>
      </c>
    </row>
    <row r="7532" spans="1:2" x14ac:dyDescent="0.25">
      <c r="A7532">
        <f ca="1">31884.0342002719*(((RANDBETWEEN(3800,4995))))</f>
        <v>134997000.80395144</v>
      </c>
      <c r="B7532">
        <v>240763287.74982077</v>
      </c>
    </row>
    <row r="7533" spans="1:2" x14ac:dyDescent="0.25">
      <c r="A7533">
        <f ca="1">30533.2081885363*(((RANDBETWEEN(3800,4995))))</f>
        <v>133796518.28216605</v>
      </c>
      <c r="B7533">
        <v>204676424.54725379</v>
      </c>
    </row>
    <row r="7534" spans="1:2" x14ac:dyDescent="0.25">
      <c r="A7534">
        <f ca="1">29694.287501431*(((RANDBETWEEN(3800,4995))))</f>
        <v>121271470.15584421</v>
      </c>
      <c r="B7534">
        <v>210687754.91217583</v>
      </c>
    </row>
    <row r="7535" spans="1:2" x14ac:dyDescent="0.25">
      <c r="A7535">
        <f ca="1">37615.4070149887*(((RANDBETWEEN(3800,4995))))</f>
        <v>153621322.24921367</v>
      </c>
      <c r="B7535">
        <v>265522201.85114542</v>
      </c>
    </row>
    <row r="7536" spans="1:2" x14ac:dyDescent="0.25">
      <c r="A7536">
        <f ca="1">32059.5200442864*(((RANDBETWEEN(3800,4995))))</f>
        <v>135066757.94657862</v>
      </c>
      <c r="B7536">
        <v>212024866.18177658</v>
      </c>
    </row>
    <row r="7537" spans="1:2" x14ac:dyDescent="0.25">
      <c r="A7537">
        <f ca="1">32596.9013991218*(((RANDBETWEEN(3800,4995))))</f>
        <v>147826947.84501731</v>
      </c>
      <c r="B7537">
        <v>256237637.58991918</v>
      </c>
    </row>
    <row r="7538" spans="1:2" x14ac:dyDescent="0.25">
      <c r="A7538">
        <f ca="1">40074.9747597468*(((RANDBETWEEN(3800,4995))))</f>
        <v>164948596.11111772</v>
      </c>
      <c r="B7538">
        <v>235908832.74470511</v>
      </c>
    </row>
    <row r="7539" spans="1:2" x14ac:dyDescent="0.25">
      <c r="A7539">
        <f ca="1">35304.8928366261*(((RANDBETWEEN(3800,4995))))</f>
        <v>170805071.54359719</v>
      </c>
      <c r="B7539">
        <v>205868230.09979141</v>
      </c>
    </row>
    <row r="7540" spans="1:2" x14ac:dyDescent="0.25">
      <c r="A7540">
        <f ca="1">39568.9305867191*(((RANDBETWEEN(3800,4995))))</f>
        <v>163063562.94786954</v>
      </c>
      <c r="B7540">
        <v>226117604.12812036</v>
      </c>
    </row>
    <row r="7541" spans="1:2" x14ac:dyDescent="0.25">
      <c r="A7541">
        <f ca="1">39661.07873086*(((RANDBETWEEN(3800,4995))))</f>
        <v>192395892.92340162</v>
      </c>
      <c r="B7541">
        <v>205915926.41526857</v>
      </c>
    </row>
    <row r="7542" spans="1:2" x14ac:dyDescent="0.25">
      <c r="A7542">
        <f ca="1">36181.1788564664*(((RANDBETWEEN(3800,4995))))</f>
        <v>177902856.4372454</v>
      </c>
      <c r="B7542">
        <v>265728767.9807277</v>
      </c>
    </row>
    <row r="7543" spans="1:2" x14ac:dyDescent="0.25">
      <c r="A7543">
        <f ca="1">37411.8605324656*(((RANDBETWEEN(3800,4995))))</f>
        <v>178978340.78731537</v>
      </c>
      <c r="B7543">
        <v>233641301.90498823</v>
      </c>
    </row>
    <row r="7544" spans="1:2" x14ac:dyDescent="0.25">
      <c r="A7544">
        <f ca="1">34510.5915488136*(((RANDBETWEEN(3800,4995))))</f>
        <v>141493425.35013589</v>
      </c>
      <c r="B7544">
        <v>239364342.42352104</v>
      </c>
    </row>
    <row r="7545" spans="1:2" x14ac:dyDescent="0.25">
      <c r="A7545">
        <f ca="1">30194.1006274461*(((RANDBETWEEN(3800,4995))))</f>
        <v>120866984.81166673</v>
      </c>
      <c r="B7545">
        <v>217010395.14282745</v>
      </c>
    </row>
    <row r="7546" spans="1:2" x14ac:dyDescent="0.25">
      <c r="A7546">
        <f ca="1">29936.6660305031*(((RANDBETWEEN(3800,4995))))</f>
        <v>131392027.20787826</v>
      </c>
      <c r="B7546">
        <v>263373185.41368183</v>
      </c>
    </row>
    <row r="7547" spans="1:2" x14ac:dyDescent="0.25">
      <c r="A7547">
        <f ca="1">31232.5219969157*(((RANDBETWEEN(3800,4995))))</f>
        <v>155943982.33059993</v>
      </c>
      <c r="B7547">
        <v>226056936.77793813</v>
      </c>
    </row>
    <row r="7548" spans="1:2" x14ac:dyDescent="0.25">
      <c r="A7548">
        <f ca="1">34595.1538502946*(((RANDBETWEEN(3800,4995))))</f>
        <v>137827092.93957353</v>
      </c>
      <c r="B7548">
        <v>242863137.66902906</v>
      </c>
    </row>
    <row r="7549" spans="1:2" x14ac:dyDescent="0.25">
      <c r="A7549">
        <f ca="1">36739.2813035144*(((RANDBETWEEN(3800,4995))))</f>
        <v>155848031.28950796</v>
      </c>
      <c r="B7549">
        <v>209369343.75721648</v>
      </c>
    </row>
    <row r="7550" spans="1:2" x14ac:dyDescent="0.25">
      <c r="A7550">
        <f ca="1">41447.7600969059*(((RANDBETWEEN(3800,4995))))</f>
        <v>160071249.49425066</v>
      </c>
      <c r="B7550">
        <v>232675097.55106047</v>
      </c>
    </row>
    <row r="7551" spans="1:2" x14ac:dyDescent="0.25">
      <c r="A7551">
        <f ca="1">39688.2086217729*(((RANDBETWEEN(3800,4995))))</f>
        <v>171889631.54089856</v>
      </c>
      <c r="B7551">
        <v>237865456.4993844</v>
      </c>
    </row>
    <row r="7552" spans="1:2" x14ac:dyDescent="0.25">
      <c r="A7552">
        <f ca="1">31005.121115193*(((RANDBETWEEN(3800,4995))))</f>
        <v>141104306.19524354</v>
      </c>
      <c r="B7552">
        <v>244025426.95872018</v>
      </c>
    </row>
    <row r="7553" spans="1:2" x14ac:dyDescent="0.25">
      <c r="A7553">
        <f ca="1">30616.7082653587*(((RANDBETWEEN(3800,4995))))</f>
        <v>128100307.38226077</v>
      </c>
      <c r="B7553">
        <v>256604258.01954067</v>
      </c>
    </row>
    <row r="7554" spans="1:2" x14ac:dyDescent="0.25">
      <c r="A7554">
        <f ca="1">32859.3369251692*(((RANDBETWEEN(3800,4995))))</f>
        <v>128447148.04048631</v>
      </c>
      <c r="B7554">
        <v>218230423.81959096</v>
      </c>
    </row>
    <row r="7555" spans="1:2" x14ac:dyDescent="0.25">
      <c r="A7555">
        <f ca="1">30481.0381811116*(((RANDBETWEEN(3800,4995))))</f>
        <v>134208011.1114344</v>
      </c>
      <c r="B7555">
        <v>264834423.00264013</v>
      </c>
    </row>
    <row r="7556" spans="1:2" x14ac:dyDescent="0.25">
      <c r="A7556">
        <f ca="1">35602.0840700226*(((RANDBETWEEN(3800,4995))))</f>
        <v>175269059.8767212</v>
      </c>
      <c r="B7556">
        <v>257997362.335504</v>
      </c>
    </row>
    <row r="7557" spans="1:2" x14ac:dyDescent="0.25">
      <c r="A7557">
        <f ca="1">32003.1287921068*(((RANDBETWEEN(3800,4995))))</f>
        <v>155791230.95997581</v>
      </c>
      <c r="B7557">
        <v>220450744.72423381</v>
      </c>
    </row>
    <row r="7558" spans="1:2" x14ac:dyDescent="0.25">
      <c r="A7558">
        <f ca="1">40436.8603956282*(((RANDBETWEEN(3800,4995))))</f>
        <v>188880574.90797916</v>
      </c>
      <c r="B7558">
        <v>222833851.39871654</v>
      </c>
    </row>
    <row r="7559" spans="1:2" x14ac:dyDescent="0.25">
      <c r="A7559">
        <f ca="1">36878.2502732475*(((RANDBETWEEN(3800,4995))))</f>
        <v>162891231.45693403</v>
      </c>
      <c r="B7559">
        <v>259700713.70102835</v>
      </c>
    </row>
    <row r="7560" spans="1:2" x14ac:dyDescent="0.25">
      <c r="A7560">
        <f ca="1">31306.7213366691*(((RANDBETWEEN(3800,4995))))</f>
        <v>141850754.37644783</v>
      </c>
      <c r="B7560">
        <v>250721765.41826373</v>
      </c>
    </row>
    <row r="7561" spans="1:2" x14ac:dyDescent="0.25">
      <c r="A7561">
        <f ca="1">29959.7944058367*(((RANDBETWEEN(3800,4995))))</f>
        <v>121486966.31566773</v>
      </c>
      <c r="B7561">
        <v>237913701.82087001</v>
      </c>
    </row>
    <row r="7562" spans="1:2" x14ac:dyDescent="0.25">
      <c r="A7562">
        <f ca="1">30212.9038348684*(((RANDBETWEEN(3800,4995))))</f>
        <v>130640596.18197109</v>
      </c>
      <c r="B7562">
        <v>224407604.0296928</v>
      </c>
    </row>
    <row r="7563" spans="1:2" x14ac:dyDescent="0.25">
      <c r="A7563">
        <f ca="1">36425.9709128097*(((RANDBETWEEN(3800,4995))))</f>
        <v>165774593.62419692</v>
      </c>
      <c r="B7563">
        <v>256288602.32615677</v>
      </c>
    </row>
    <row r="7564" spans="1:2" x14ac:dyDescent="0.25">
      <c r="A7564">
        <f ca="1">37295.0636592393*(((RANDBETWEEN(3800,4995))))</f>
        <v>184163024.34932372</v>
      </c>
      <c r="B7564">
        <v>265714403.43476364</v>
      </c>
    </row>
    <row r="7565" spans="1:2" x14ac:dyDescent="0.25">
      <c r="A7565">
        <f ca="1">30641.0716505133*(((RANDBETWEEN(3800,4995))))</f>
        <v>116650559.77350412</v>
      </c>
      <c r="B7565">
        <v>265700827.07138672</v>
      </c>
    </row>
    <row r="7566" spans="1:2" x14ac:dyDescent="0.25">
      <c r="A7566">
        <f ca="1">31596.4872978165*(((RANDBETWEEN(3800,4995))))</f>
        <v>135896491.86790881</v>
      </c>
      <c r="B7566">
        <v>219034738.48248491</v>
      </c>
    </row>
    <row r="7567" spans="1:2" x14ac:dyDescent="0.25">
      <c r="A7567">
        <f ca="1">30390.5809338363*(((RANDBETWEEN(3800,4995))))</f>
        <v>118006625.76608619</v>
      </c>
      <c r="B7567">
        <v>204822318.77648562</v>
      </c>
    </row>
    <row r="7568" spans="1:2" x14ac:dyDescent="0.25">
      <c r="A7568">
        <f ca="1">30950.4424533246*(((RANDBETWEEN(3800,4995))))</f>
        <v>143702904.31078604</v>
      </c>
      <c r="B7568">
        <v>264715038.9018414</v>
      </c>
    </row>
    <row r="7569" spans="1:2" x14ac:dyDescent="0.25">
      <c r="A7569">
        <f ca="1">37999.9772662088*(((RANDBETWEEN(3800,4995))))</f>
        <v>151239909.51951095</v>
      </c>
      <c r="B7569">
        <v>216742124.7247183</v>
      </c>
    </row>
    <row r="7570" spans="1:2" x14ac:dyDescent="0.25">
      <c r="A7570">
        <f ca="1">42871.8548423736*(((RANDBETWEEN(3800,4995))))</f>
        <v>176246195.25699794</v>
      </c>
      <c r="B7570">
        <v>208500607.28943315</v>
      </c>
    </row>
    <row r="7571" spans="1:2" x14ac:dyDescent="0.25">
      <c r="A7571">
        <f ca="1">40950.7021647867*(((RANDBETWEEN(3800,4995))))</f>
        <v>185465730.10431886</v>
      </c>
      <c r="B7571">
        <v>204855397.25023234</v>
      </c>
    </row>
    <row r="7572" spans="1:2" x14ac:dyDescent="0.25">
      <c r="A7572">
        <f ca="1">28308.3406361533*(((RANDBETWEEN(3800,4995))))</f>
        <v>125689032.42452046</v>
      </c>
      <c r="B7572">
        <v>246706595.70834363</v>
      </c>
    </row>
    <row r="7573" spans="1:2" x14ac:dyDescent="0.25">
      <c r="A7573">
        <f ca="1">37404.5236114223*(((RANDBETWEEN(3800,4995))))</f>
        <v>144344056.61647883</v>
      </c>
      <c r="B7573">
        <v>233196398.94210464</v>
      </c>
    </row>
    <row r="7574" spans="1:2" x14ac:dyDescent="0.25">
      <c r="A7574">
        <f ca="1">31517.1204995875*(((RANDBETWEEN(3800,4995))))</f>
        <v>130638464.47079013</v>
      </c>
      <c r="B7574">
        <v>212205040.2071006</v>
      </c>
    </row>
    <row r="7575" spans="1:2" x14ac:dyDescent="0.25">
      <c r="A7575">
        <f ca="1">37351.8490624059*(((RANDBETWEEN(3800,4995))))</f>
        <v>156242784.62804386</v>
      </c>
      <c r="B7575">
        <v>219142963.25891286</v>
      </c>
    </row>
    <row r="7576" spans="1:2" x14ac:dyDescent="0.25">
      <c r="A7576">
        <f ca="1">33174.2016500644*(((RANDBETWEEN(3800,4995))))</f>
        <v>141753363.65072528</v>
      </c>
      <c r="B7576">
        <v>222416244.34161049</v>
      </c>
    </row>
    <row r="7577" spans="1:2" x14ac:dyDescent="0.25">
      <c r="A7577">
        <f ca="1">33113.2371138856*(((RANDBETWEEN(3800,4995))))</f>
        <v>158711745.4868539</v>
      </c>
      <c r="B7577">
        <v>220647725.77397257</v>
      </c>
    </row>
    <row r="7578" spans="1:2" x14ac:dyDescent="0.25">
      <c r="A7578">
        <f ca="1">29933.4543254881*(((RANDBETWEEN(3800,4995))))</f>
        <v>130000992.13559473</v>
      </c>
      <c r="B7578">
        <v>244228354.66888696</v>
      </c>
    </row>
    <row r="7579" spans="1:2" x14ac:dyDescent="0.25">
      <c r="A7579">
        <f ca="1">31979.4073543743*(((RANDBETWEEN(3800,4995))))</f>
        <v>134217572.66630909</v>
      </c>
      <c r="B7579">
        <v>253599252.41835117</v>
      </c>
    </row>
    <row r="7580" spans="1:2" x14ac:dyDescent="0.25">
      <c r="A7580">
        <f ca="1">38229.5627703979*(((RANDBETWEEN(3800,4995))))</f>
        <v>189236335.71346948</v>
      </c>
      <c r="B7580">
        <v>208548732.71112749</v>
      </c>
    </row>
    <row r="7581" spans="1:2" x14ac:dyDescent="0.25">
      <c r="A7581">
        <f ca="1">35229.2843194914*(((RANDBETWEEN(3800,4995))))</f>
        <v>174455415.95012152</v>
      </c>
      <c r="B7581">
        <v>230637652.0511007</v>
      </c>
    </row>
    <row r="7582" spans="1:2" x14ac:dyDescent="0.25">
      <c r="A7582">
        <f ca="1">30441.9698983478*(((RANDBETWEEN(3800,4995))))</f>
        <v>146517201.12074819</v>
      </c>
      <c r="B7582">
        <v>243938654.66236705</v>
      </c>
    </row>
    <row r="7583" spans="1:2" x14ac:dyDescent="0.25">
      <c r="A7583">
        <f ca="1">39471.3904299647*(((RANDBETWEEN(3800,4995))))</f>
        <v>188870603.2073811</v>
      </c>
      <c r="B7583">
        <v>265029451.22137156</v>
      </c>
    </row>
    <row r="7584" spans="1:2" x14ac:dyDescent="0.25">
      <c r="A7584">
        <f ca="1">31869.4189874585*(((RANDBETWEEN(3800,4995))))</f>
        <v>139428708.07013077</v>
      </c>
      <c r="B7584">
        <v>247296495.32069251</v>
      </c>
    </row>
    <row r="7585" spans="1:2" x14ac:dyDescent="0.25">
      <c r="A7585">
        <f ca="1">31601.7890152689*(((RANDBETWEEN(3800,4995))))</f>
        <v>155354394.79906172</v>
      </c>
      <c r="B7585">
        <v>204371530.11375716</v>
      </c>
    </row>
    <row r="7586" spans="1:2" x14ac:dyDescent="0.25">
      <c r="A7586">
        <f ca="1">41141.0548635271*(((RANDBETWEEN(3800,4995))))</f>
        <v>168719465.99532452</v>
      </c>
      <c r="B7586">
        <v>214567405.15454811</v>
      </c>
    </row>
    <row r="7587" spans="1:2" x14ac:dyDescent="0.25">
      <c r="A7587">
        <f ca="1">31887.2106974301*(((RANDBETWEEN(3800,4995))))</f>
        <v>127038647.41856143</v>
      </c>
      <c r="B7587">
        <v>221297415.84096408</v>
      </c>
    </row>
    <row r="7588" spans="1:2" x14ac:dyDescent="0.25">
      <c r="A7588">
        <f ca="1">32493.1885602998*(((RANDBETWEEN(3800,4995))))</f>
        <v>126268530.74532513</v>
      </c>
      <c r="B7588">
        <v>232518760.63581768</v>
      </c>
    </row>
    <row r="7589" spans="1:2" x14ac:dyDescent="0.25">
      <c r="A7589">
        <f ca="1">29364.5890160356*(((RANDBETWEEN(3800,4995))))</f>
        <v>131523994.20282364</v>
      </c>
      <c r="B7589">
        <v>218206257.28102869</v>
      </c>
    </row>
    <row r="7590" spans="1:2" x14ac:dyDescent="0.25">
      <c r="A7590">
        <f ca="1">31902.5846739299*(((RANDBETWEEN(3800,4995))))</f>
        <v>134309881.47724488</v>
      </c>
      <c r="B7590">
        <v>234387586.32051289</v>
      </c>
    </row>
    <row r="7591" spans="1:2" x14ac:dyDescent="0.25">
      <c r="A7591">
        <f ca="1">39649.0625375341*(((RANDBETWEEN(3800,4995))))</f>
        <v>151578366.08099303</v>
      </c>
      <c r="B7591">
        <v>206590767.42107525</v>
      </c>
    </row>
    <row r="7592" spans="1:2" x14ac:dyDescent="0.25">
      <c r="A7592">
        <f ca="1">33396.1284775602*(((RANDBETWEEN(3800,4995))))</f>
        <v>157496141.90017384</v>
      </c>
      <c r="B7592">
        <v>241515438.72176984</v>
      </c>
    </row>
    <row r="7593" spans="1:2" x14ac:dyDescent="0.25">
      <c r="A7593">
        <f ca="1">33158.3829396952*(((RANDBETWEEN(3800,4995))))</f>
        <v>130113494.6553639</v>
      </c>
      <c r="B7593">
        <v>239150994.56012774</v>
      </c>
    </row>
    <row r="7594" spans="1:2" x14ac:dyDescent="0.25">
      <c r="A7594">
        <f ca="1">33233.5945168859*(((RANDBETWEEN(3800,4995))))</f>
        <v>138550855.54089743</v>
      </c>
      <c r="B7594">
        <v>257233111.63092256</v>
      </c>
    </row>
    <row r="7595" spans="1:2" x14ac:dyDescent="0.25">
      <c r="A7595">
        <f ca="1">38405.404839885*(((RANDBETWEEN(3800,4995))))</f>
        <v>175935159.57151312</v>
      </c>
      <c r="B7595">
        <v>263746498.79804784</v>
      </c>
    </row>
    <row r="7596" spans="1:2" x14ac:dyDescent="0.25">
      <c r="A7596">
        <f ca="1">40260.2479436313*(((RANDBETWEEN(3800,4995))))</f>
        <v>193571272.11297929</v>
      </c>
      <c r="B7596">
        <v>261754688.82336357</v>
      </c>
    </row>
    <row r="7597" spans="1:2" x14ac:dyDescent="0.25">
      <c r="A7597">
        <f ca="1">32415.1825253451*(((RANDBETWEEN(3800,4995))))</f>
        <v>127197176.22945426</v>
      </c>
      <c r="B7597">
        <v>218932033.97042152</v>
      </c>
    </row>
    <row r="7598" spans="1:2" x14ac:dyDescent="0.25">
      <c r="A7598">
        <f ca="1">30473.2789773135*(((RANDBETWEEN(3800,4995))))</f>
        <v>147429723.69224289</v>
      </c>
      <c r="B7598">
        <v>257190582.03191531</v>
      </c>
    </row>
    <row r="7599" spans="1:2" x14ac:dyDescent="0.25">
      <c r="A7599">
        <f ca="1">34562.4420911296*(((RANDBETWEEN(3800,4995))))</f>
        <v>136590771.14414424</v>
      </c>
      <c r="B7599">
        <v>230609743.82866889</v>
      </c>
    </row>
    <row r="7600" spans="1:2" x14ac:dyDescent="0.25">
      <c r="A7600">
        <f ca="1">29686.4116672096*(((RANDBETWEEN(3800,4995))))</f>
        <v>118092545.61215976</v>
      </c>
      <c r="B7600">
        <v>267037327.43038863</v>
      </c>
    </row>
    <row r="7601" spans="1:2" x14ac:dyDescent="0.25">
      <c r="A7601">
        <f ca="1">31626.2348261984*(((RANDBETWEEN(3800,4995))))</f>
        <v>136435577.04021972</v>
      </c>
      <c r="B7601">
        <v>267771893.77307478</v>
      </c>
    </row>
    <row r="7602" spans="1:2" x14ac:dyDescent="0.25">
      <c r="A7602">
        <f ca="1">31225.3026399658*(((RANDBETWEEN(3800,4995))))</f>
        <v>129147851.7188987</v>
      </c>
      <c r="B7602">
        <v>223878766.96588898</v>
      </c>
    </row>
    <row r="7603" spans="1:2" x14ac:dyDescent="0.25">
      <c r="A7603">
        <f ca="1">33632.4655123726*(((RANDBETWEEN(3800,4995))))</f>
        <v>144686866.63422695</v>
      </c>
      <c r="B7603">
        <v>245774296.18073994</v>
      </c>
    </row>
    <row r="7604" spans="1:2" x14ac:dyDescent="0.25">
      <c r="A7604">
        <f ca="1">39812.1972719788*(((RANDBETWEEN(3800,4995))))</f>
        <v>190143054.17097086</v>
      </c>
      <c r="B7604">
        <v>235047218.75000769</v>
      </c>
    </row>
    <row r="7605" spans="1:2" x14ac:dyDescent="0.25">
      <c r="A7605">
        <f ca="1">32613.2797739196*(((RANDBETWEEN(3800,4995))))</f>
        <v>144411602.83891606</v>
      </c>
      <c r="B7605">
        <v>258754250.91432807</v>
      </c>
    </row>
    <row r="7606" spans="1:2" x14ac:dyDescent="0.25">
      <c r="A7606">
        <f ca="1">33462.2604552991*(((RANDBETWEEN(3800,4995))))</f>
        <v>152253285.07161123</v>
      </c>
      <c r="B7606">
        <v>213018043.75351959</v>
      </c>
    </row>
    <row r="7607" spans="1:2" x14ac:dyDescent="0.25">
      <c r="A7607">
        <f ca="1">31396.1249106787*(((RANDBETWEEN(3800,4995))))</f>
        <v>147279221.95599377</v>
      </c>
      <c r="B7607">
        <v>214385238.07374266</v>
      </c>
    </row>
    <row r="7608" spans="1:2" x14ac:dyDescent="0.25">
      <c r="A7608">
        <f ca="1">35253.6593501476*(((RANDBETWEEN(3800,4995))))</f>
        <v>149299247.34787506</v>
      </c>
      <c r="B7608">
        <v>219973820.63604054</v>
      </c>
    </row>
    <row r="7609" spans="1:2" x14ac:dyDescent="0.25">
      <c r="A7609">
        <f ca="1">30320.8454826928*(((RANDBETWEEN(3800,4995))))</f>
        <v>141446744.17676175</v>
      </c>
      <c r="B7609">
        <v>237565556.83966741</v>
      </c>
    </row>
    <row r="7610" spans="1:2" x14ac:dyDescent="0.25">
      <c r="A7610">
        <f ca="1">38988.7114340137*(((RANDBETWEEN(3800,4995))))</f>
        <v>158840010.38217196</v>
      </c>
      <c r="B7610">
        <v>208150331.3641654</v>
      </c>
    </row>
    <row r="7611" spans="1:2" x14ac:dyDescent="0.25">
      <c r="A7611">
        <f ca="1">38097.2676481644*(((RANDBETWEEN(3800,4995))))</f>
        <v>179514325.15815058</v>
      </c>
      <c r="B7611">
        <v>234239402.65354368</v>
      </c>
    </row>
    <row r="7612" spans="1:2" x14ac:dyDescent="0.25">
      <c r="A7612">
        <f ca="1">29889.8834884904*(((RANDBETWEEN(3800,4995))))</f>
        <v>135281612.66890752</v>
      </c>
      <c r="B7612">
        <v>218790593.71904477</v>
      </c>
    </row>
    <row r="7613" spans="1:2" x14ac:dyDescent="0.25">
      <c r="A7613">
        <f ca="1">31246.5397530467*(((RANDBETWEEN(3800,4995))))</f>
        <v>135922447.92575336</v>
      </c>
      <c r="B7613">
        <v>242749970.82295501</v>
      </c>
    </row>
    <row r="7614" spans="1:2" x14ac:dyDescent="0.25">
      <c r="A7614">
        <f ca="1">31384.9305238378*(((RANDBETWEEN(3800,4995))))</f>
        <v>141326342.14884174</v>
      </c>
      <c r="B7614">
        <v>231011557.04208624</v>
      </c>
    </row>
    <row r="7615" spans="1:2" x14ac:dyDescent="0.25">
      <c r="A7615">
        <f ca="1">40360.7926332561*(((RANDBETWEEN(3800,4995))))</f>
        <v>177748930.7568602</v>
      </c>
      <c r="B7615">
        <v>263314149.0993768</v>
      </c>
    </row>
    <row r="7616" spans="1:2" x14ac:dyDescent="0.25">
      <c r="A7616">
        <f ca="1">39865.6911841834*(((RANDBETWEEN(3800,4995))))</f>
        <v>190518138.16921243</v>
      </c>
      <c r="B7616">
        <v>219911349.37392932</v>
      </c>
    </row>
    <row r="7617" spans="1:2" x14ac:dyDescent="0.25">
      <c r="A7617">
        <f ca="1">33087.8011868648*(((RANDBETWEEN(3800,4995))))</f>
        <v>135064404.44478232</v>
      </c>
      <c r="B7617">
        <v>223369150.8729136</v>
      </c>
    </row>
    <row r="7618" spans="1:2" x14ac:dyDescent="0.25">
      <c r="A7618">
        <f ca="1">34382.2284680532*(((RANDBETWEEN(3800,4995))))</f>
        <v>146743351.10165098</v>
      </c>
      <c r="B7618">
        <v>204232749.74744228</v>
      </c>
    </row>
    <row r="7619" spans="1:2" x14ac:dyDescent="0.25">
      <c r="A7619">
        <f ca="1">39277.8145667799*(((RANDBETWEEN(3800,4995))))</f>
        <v>182445448.66269261</v>
      </c>
      <c r="B7619">
        <v>233453250.96489954</v>
      </c>
    </row>
    <row r="7620" spans="1:2" x14ac:dyDescent="0.25">
      <c r="A7620">
        <f ca="1">38687.420939504*(((RANDBETWEEN(3800,4995))))</f>
        <v>172739334.49488527</v>
      </c>
      <c r="B7620">
        <v>263389787.13393518</v>
      </c>
    </row>
    <row r="7621" spans="1:2" x14ac:dyDescent="0.25">
      <c r="A7621">
        <f ca="1">31255.1559632681*(((RANDBETWEEN(3800,4995))))</f>
        <v>153369050.31175646</v>
      </c>
      <c r="B7621">
        <v>262134060.41172719</v>
      </c>
    </row>
    <row r="7622" spans="1:2" x14ac:dyDescent="0.25">
      <c r="A7622">
        <f ca="1">31397.8741451137*(((RANDBETWEEN(3800,4995))))</f>
        <v>120410847.34651095</v>
      </c>
      <c r="B7622">
        <v>253932640.8158828</v>
      </c>
    </row>
    <row r="7623" spans="1:2" x14ac:dyDescent="0.25">
      <c r="A7623">
        <f ca="1">40661.9547329826*(((RANDBETWEEN(3800,4995))))</f>
        <v>173301251.07197171</v>
      </c>
      <c r="B7623">
        <v>209614400.41708437</v>
      </c>
    </row>
    <row r="7624" spans="1:2" x14ac:dyDescent="0.25">
      <c r="A7624">
        <f ca="1">33101.1739519944*(((RANDBETWEEN(3800,4995))))</f>
        <v>147333325.26032692</v>
      </c>
      <c r="B7624">
        <v>227153192.48469865</v>
      </c>
    </row>
    <row r="7625" spans="1:2" x14ac:dyDescent="0.25">
      <c r="A7625">
        <f ca="1">30710.7895469694*(((RANDBETWEEN(3800,4995))))</f>
        <v>132117816.63106218</v>
      </c>
      <c r="B7625">
        <v>214744461.03431714</v>
      </c>
    </row>
    <row r="7626" spans="1:2" x14ac:dyDescent="0.25">
      <c r="A7626">
        <f ca="1">30125.893724119*(((RANDBETWEEN(3800,4995))))</f>
        <v>115532802.43199629</v>
      </c>
      <c r="B7626">
        <v>207047932.71392384</v>
      </c>
    </row>
    <row r="7627" spans="1:2" x14ac:dyDescent="0.25">
      <c r="A7627">
        <f ca="1">38491.3191459998*(((RANDBETWEEN(3800,4995))))</f>
        <v>171825248.66774309</v>
      </c>
      <c r="B7627">
        <v>223842860.67844805</v>
      </c>
    </row>
    <row r="7628" spans="1:2" x14ac:dyDescent="0.25">
      <c r="A7628">
        <f ca="1">34375.6259789876*(((RANDBETWEEN(3800,4995))))</f>
        <v>153934053.13390642</v>
      </c>
      <c r="B7628">
        <v>223941279.27475259</v>
      </c>
    </row>
    <row r="7629" spans="1:2" x14ac:dyDescent="0.25">
      <c r="A7629">
        <f ca="1">29085.2992671159*(((RANDBETWEEN(3800,4995))))</f>
        <v>139289498.19021782</v>
      </c>
      <c r="B7629">
        <v>225615098.05150416</v>
      </c>
    </row>
    <row r="7630" spans="1:2" x14ac:dyDescent="0.25">
      <c r="A7630">
        <f ca="1">42763.8891344087*(((RANDBETWEEN(3800,4995))))</f>
        <v>194703987.2289629</v>
      </c>
      <c r="B7630">
        <v>215894752.95178095</v>
      </c>
    </row>
    <row r="7631" spans="1:2" x14ac:dyDescent="0.25">
      <c r="A7631">
        <f ca="1">33681.1402380798*(((RANDBETWEEN(3800,4995))))</f>
        <v>163521935.85587734</v>
      </c>
      <c r="B7631">
        <v>236175188.32994092</v>
      </c>
    </row>
    <row r="7632" spans="1:2" x14ac:dyDescent="0.25">
      <c r="A7632">
        <f ca="1">28883.2453097947*(((RANDBETWEEN(3800,4995))))</f>
        <v>123995772.11494857</v>
      </c>
      <c r="B7632">
        <v>234765844.00343752</v>
      </c>
    </row>
    <row r="7633" spans="1:2" x14ac:dyDescent="0.25">
      <c r="A7633">
        <f ca="1">37258.4981908473*(((RANDBETWEEN(3800,4995))))</f>
        <v>166135643.43298832</v>
      </c>
      <c r="B7633">
        <v>207220752.44553816</v>
      </c>
    </row>
    <row r="7634" spans="1:2" x14ac:dyDescent="0.25">
      <c r="A7634">
        <f ca="1">30199.3897400004*(((RANDBETWEEN(3800,4995))))</f>
        <v>144594678.07512173</v>
      </c>
      <c r="B7634">
        <v>235334563.73578829</v>
      </c>
    </row>
    <row r="7635" spans="1:2" x14ac:dyDescent="0.25">
      <c r="A7635">
        <f ca="1">31723.8582350628*(((RANDBETWEEN(3800,4995))))</f>
        <v>153067615.98417786</v>
      </c>
      <c r="B7635">
        <v>238864804.83754376</v>
      </c>
    </row>
    <row r="7636" spans="1:2" x14ac:dyDescent="0.25">
      <c r="A7636">
        <f ca="1">32840.7096394807*(((RANDBETWEEN(3800,4995))))</f>
        <v>159211760.33220229</v>
      </c>
      <c r="B7636">
        <v>229925238.54866824</v>
      </c>
    </row>
    <row r="7637" spans="1:2" x14ac:dyDescent="0.25">
      <c r="A7637">
        <f ca="1">30391.823812764*(((RANDBETWEEN(3800,4995))))</f>
        <v>126581946.1801621</v>
      </c>
      <c r="B7637">
        <v>210025290.91968915</v>
      </c>
    </row>
    <row r="7638" spans="1:2" x14ac:dyDescent="0.25">
      <c r="A7638">
        <f ca="1">39266.5235764822*(((RANDBETWEEN(3800,4995))))</f>
        <v>193073496.42556313</v>
      </c>
      <c r="B7638">
        <v>207749607.85817373</v>
      </c>
    </row>
    <row r="7639" spans="1:2" x14ac:dyDescent="0.25">
      <c r="A7639">
        <f ca="1">29230.7924813453*(((RANDBETWEEN(3800,4995))))</f>
        <v>132590874.69538222</v>
      </c>
      <c r="B7639">
        <v>233153177.26187956</v>
      </c>
    </row>
    <row r="7640" spans="1:2" x14ac:dyDescent="0.25">
      <c r="A7640">
        <f ca="1">30204.6579959699*(((RANDBETWEEN(3800,4995))))</f>
        <v>136645872.77376822</v>
      </c>
      <c r="B7640">
        <v>260076620.05838501</v>
      </c>
    </row>
    <row r="7641" spans="1:2" x14ac:dyDescent="0.25">
      <c r="A7641">
        <f ca="1">32648.7108284595*(((RANDBETWEEN(3800,4995))))</f>
        <v>125436347.00294125</v>
      </c>
      <c r="B7641">
        <v>254372992.19749525</v>
      </c>
    </row>
    <row r="7642" spans="1:2" x14ac:dyDescent="0.25">
      <c r="A7642">
        <f ca="1">31199.2994833551*(((RANDBETWEEN(3800,4995))))</f>
        <v>153718948.55449083</v>
      </c>
      <c r="B7642">
        <v>231086752.51731044</v>
      </c>
    </row>
    <row r="7643" spans="1:2" x14ac:dyDescent="0.25">
      <c r="A7643">
        <f ca="1">30975.8316571683*(((RANDBETWEEN(3800,4995))))</f>
        <v>150728396.84378111</v>
      </c>
      <c r="B7643">
        <v>255499291.71874413</v>
      </c>
    </row>
    <row r="7644" spans="1:2" x14ac:dyDescent="0.25">
      <c r="A7644">
        <f ca="1">33708.3893331548*(((RANDBETWEEN(3800,4995))))</f>
        <v>163384563.09780133</v>
      </c>
      <c r="B7644">
        <v>247354145.486974</v>
      </c>
    </row>
    <row r="7645" spans="1:2" x14ac:dyDescent="0.25">
      <c r="A7645">
        <f ca="1">32256.6113479425*(((RANDBETWEEN(3800,4995))))</f>
        <v>159508943.11557549</v>
      </c>
      <c r="B7645">
        <v>207022624.17286122</v>
      </c>
    </row>
    <row r="7646" spans="1:2" x14ac:dyDescent="0.25">
      <c r="A7646">
        <f ca="1">34615.4051929231*(((RANDBETWEEN(3800,4995))))</f>
        <v>137111619.96916854</v>
      </c>
      <c r="B7646">
        <v>263141372.54276693</v>
      </c>
    </row>
    <row r="7647" spans="1:2" x14ac:dyDescent="0.25">
      <c r="A7647">
        <f ca="1">30824.2963368203*(((RANDBETWEEN(3800,4995))))</f>
        <v>148172392.49109542</v>
      </c>
      <c r="B7647">
        <v>239999061.493774</v>
      </c>
    </row>
    <row r="7648" spans="1:2" x14ac:dyDescent="0.25">
      <c r="A7648">
        <f ca="1">30775.6376486874*(((RANDBETWEEN(3800,4995))))</f>
        <v>135382030.01657587</v>
      </c>
      <c r="B7648">
        <v>255417653.89705211</v>
      </c>
    </row>
    <row r="7649" spans="1:2" x14ac:dyDescent="0.25">
      <c r="A7649">
        <f ca="1">31791.4239480509*(((RANDBETWEEN(3800,4995))))</f>
        <v>140231971.0348525</v>
      </c>
      <c r="B7649">
        <v>220365478.71126455</v>
      </c>
    </row>
    <row r="7650" spans="1:2" x14ac:dyDescent="0.25">
      <c r="A7650">
        <f ca="1">31352.3733905478*(((RANDBETWEEN(3800,4995))))</f>
        <v>130269111.4377262</v>
      </c>
      <c r="B7650">
        <v>219479963.35474664</v>
      </c>
    </row>
    <row r="7651" spans="1:2" x14ac:dyDescent="0.25">
      <c r="A7651">
        <f ca="1">40036.1093650158*(((RANDBETWEEN(3800,4995))))</f>
        <v>195776574.79492748</v>
      </c>
      <c r="B7651">
        <v>267394239.09018889</v>
      </c>
    </row>
    <row r="7652" spans="1:2" x14ac:dyDescent="0.25">
      <c r="A7652">
        <f ca="1">34153.8538745317*(((RANDBETWEEN(3800,4995))))</f>
        <v>152838496.08852935</v>
      </c>
      <c r="B7652">
        <v>224479386.60680872</v>
      </c>
    </row>
    <row r="7653" spans="1:2" x14ac:dyDescent="0.25">
      <c r="A7653">
        <f ca="1">28888.4178841863*(((RANDBETWEEN(3800,4995))))</f>
        <v>124046866.3946961</v>
      </c>
      <c r="B7653">
        <v>231357638.89178258</v>
      </c>
    </row>
    <row r="7654" spans="1:2" x14ac:dyDescent="0.25">
      <c r="A7654">
        <f ca="1">36730.4786937469*(((RANDBETWEEN(3800,4995))))</f>
        <v>171457874.54241058</v>
      </c>
      <c r="B7654">
        <v>263165079.54167742</v>
      </c>
    </row>
    <row r="7655" spans="1:2" x14ac:dyDescent="0.25">
      <c r="A7655">
        <f ca="1">31451.4241162351*(((RANDBETWEEN(3800,4995))))</f>
        <v>123100873.99094424</v>
      </c>
      <c r="B7655">
        <v>223087530.86127651</v>
      </c>
    </row>
    <row r="7656" spans="1:2" x14ac:dyDescent="0.25">
      <c r="A7656">
        <f ca="1">39175.8631537152*(((RANDBETWEEN(3800,4995))))</f>
        <v>154587956.00456029</v>
      </c>
      <c r="B7656">
        <v>211297239.94273669</v>
      </c>
    </row>
    <row r="7657" spans="1:2" x14ac:dyDescent="0.25">
      <c r="A7657">
        <f ca="1">31252.5963797927*(((RANDBETWEEN(3800,4995))))</f>
        <v>123479008.29656111</v>
      </c>
      <c r="B7657">
        <v>228449678.43034643</v>
      </c>
    </row>
    <row r="7658" spans="1:2" x14ac:dyDescent="0.25">
      <c r="A7658">
        <f ca="1">37899.4838603919*(((RANDBETWEEN(3800,4995))))</f>
        <v>147201595.31376222</v>
      </c>
      <c r="B7658">
        <v>262625822.15899122</v>
      </c>
    </row>
    <row r="7659" spans="1:2" x14ac:dyDescent="0.25">
      <c r="A7659">
        <f ca="1">40961.6758413535*(((RANDBETWEEN(3800,4995))))</f>
        <v>196902775.76938629</v>
      </c>
      <c r="B7659">
        <v>236105432.02832666</v>
      </c>
    </row>
    <row r="7660" spans="1:2" x14ac:dyDescent="0.25">
      <c r="A7660">
        <f ca="1">31921.5417362574*(((RANDBETWEEN(3800,4995))))</f>
        <v>131325222.70296289</v>
      </c>
      <c r="B7660">
        <v>258263329.03567466</v>
      </c>
    </row>
    <row r="7661" spans="1:2" x14ac:dyDescent="0.25">
      <c r="A7661">
        <f ca="1">33409.4049389342*(((RANDBETWEEN(3800,4995))))</f>
        <v>165142688.61315167</v>
      </c>
      <c r="B7661">
        <v>206937633.73090947</v>
      </c>
    </row>
    <row r="7662" spans="1:2" x14ac:dyDescent="0.25">
      <c r="A7662">
        <f ca="1">35286.3409579546*(((RANDBETWEEN(3800,4995))))</f>
        <v>165528225.43376508</v>
      </c>
      <c r="B7662">
        <v>258100569.66075623</v>
      </c>
    </row>
    <row r="7663" spans="1:2" x14ac:dyDescent="0.25">
      <c r="A7663">
        <f ca="1">32451.7859194998*(((RANDBETWEEN(3800,4995))))</f>
        <v>152101520.60469565</v>
      </c>
      <c r="B7663">
        <v>205042884.48270774</v>
      </c>
    </row>
    <row r="7664" spans="1:2" x14ac:dyDescent="0.25">
      <c r="A7664">
        <f ca="1">30753.8129435757*(((RANDBETWEEN(3800,4995))))</f>
        <v>139284018.82145435</v>
      </c>
      <c r="B7664">
        <v>236170704.60293779</v>
      </c>
    </row>
    <row r="7665" spans="1:2" x14ac:dyDescent="0.25">
      <c r="A7665">
        <f ca="1">39384.6962237124*(((RANDBETWEEN(3800,4995))))</f>
        <v>157302476.71750712</v>
      </c>
      <c r="B7665">
        <v>215079858.79962492</v>
      </c>
    </row>
    <row r="7666" spans="1:2" x14ac:dyDescent="0.25">
      <c r="A7666">
        <f ca="1">39563.3181834171*(((RANDBETWEEN(3800,4995))))</f>
        <v>157185063.14271602</v>
      </c>
      <c r="B7666">
        <v>244282314.01099211</v>
      </c>
    </row>
    <row r="7667" spans="1:2" x14ac:dyDescent="0.25">
      <c r="A7667">
        <f ca="1">39214.2089581822*(((RANDBETWEEN(3800,4995))))</f>
        <v>150935490.28004324</v>
      </c>
      <c r="B7667">
        <v>249682042.20035309</v>
      </c>
    </row>
    <row r="7668" spans="1:2" x14ac:dyDescent="0.25">
      <c r="A7668">
        <f ca="1">34262.5237855875*(((RANDBETWEEN(3800,4995))))</f>
        <v>170421793.30951232</v>
      </c>
      <c r="B7668">
        <v>218870384.25510299</v>
      </c>
    </row>
    <row r="7669" spans="1:2" x14ac:dyDescent="0.25">
      <c r="A7669">
        <f ca="1">36666.7350310158*(((RANDBETWEEN(3800,4995))))</f>
        <v>161406967.60653141</v>
      </c>
      <c r="B7669">
        <v>233905122.6821391</v>
      </c>
    </row>
    <row r="7670" spans="1:2" x14ac:dyDescent="0.25">
      <c r="A7670">
        <f ca="1">31135.8936210399*(((RANDBETWEEN(3800,4995))))</f>
        <v>152565878.74309564</v>
      </c>
      <c r="B7670">
        <v>259484488.81581473</v>
      </c>
    </row>
    <row r="7671" spans="1:2" x14ac:dyDescent="0.25">
      <c r="A7671">
        <f ca="1">35070.9272361147*(((RANDBETWEEN(3800,4995))))</f>
        <v>170514848.2219896</v>
      </c>
      <c r="B7671">
        <v>257235210.68299201</v>
      </c>
    </row>
    <row r="7672" spans="1:2" x14ac:dyDescent="0.25">
      <c r="A7672">
        <f ca="1">36054.463277294*(((RANDBETWEEN(3800,4995))))</f>
        <v>139314446.10346416</v>
      </c>
      <c r="B7672">
        <v>251387460.17120829</v>
      </c>
    </row>
    <row r="7673" spans="1:2" x14ac:dyDescent="0.25">
      <c r="A7673">
        <f ca="1">38821.9910104847*(((RANDBETWEEN(3800,4995))))</f>
        <v>165381681.70466489</v>
      </c>
      <c r="B7673">
        <v>238949897.68434808</v>
      </c>
    </row>
    <row r="7674" spans="1:2" x14ac:dyDescent="0.25">
      <c r="A7674">
        <f ca="1">34364.0525565106*(((RANDBETWEEN(3800,4995))))</f>
        <v>161064314.33236501</v>
      </c>
      <c r="B7674">
        <v>234710651.67139721</v>
      </c>
    </row>
    <row r="7675" spans="1:2" x14ac:dyDescent="0.25">
      <c r="A7675">
        <f ca="1">35236.7237971283*(((RANDBETWEEN(3800,4995))))</f>
        <v>139185058.99865696</v>
      </c>
      <c r="B7675">
        <v>227229631.06872723</v>
      </c>
    </row>
    <row r="7676" spans="1:2" x14ac:dyDescent="0.25">
      <c r="A7676">
        <f ca="1">35577.4316989097*(((RANDBETWEEN(3800,4995))))</f>
        <v>136048098.81663081</v>
      </c>
      <c r="B7676">
        <v>261495507.78837383</v>
      </c>
    </row>
    <row r="7677" spans="1:2" x14ac:dyDescent="0.25">
      <c r="A7677">
        <f ca="1">29132.7121579067*(((RANDBETWEEN(3800,4995))))</f>
        <v>110966500.60946648</v>
      </c>
      <c r="B7677">
        <v>249751181.01393357</v>
      </c>
    </row>
    <row r="7678" spans="1:2" x14ac:dyDescent="0.25">
      <c r="A7678">
        <f ca="1">37020.3661607637*(((RANDBETWEEN(3800,4995))))</f>
        <v>175069311.57425162</v>
      </c>
      <c r="B7678">
        <v>215402188.23245203</v>
      </c>
    </row>
    <row r="7679" spans="1:2" x14ac:dyDescent="0.25">
      <c r="A7679">
        <f ca="1">31553.3083926985*(((RANDBETWEEN(3800,4995))))</f>
        <v>154264124.73190272</v>
      </c>
      <c r="B7679">
        <v>249044803.54790235</v>
      </c>
    </row>
    <row r="7680" spans="1:2" x14ac:dyDescent="0.25">
      <c r="A7680">
        <f ca="1">39294.4085704683*(((RANDBETWEEN(3800,4995))))</f>
        <v>188848927.58967072</v>
      </c>
      <c r="B7680">
        <v>225786349.98268306</v>
      </c>
    </row>
    <row r="7681" spans="1:2" x14ac:dyDescent="0.25">
      <c r="A7681">
        <f ca="1">31169.9889226586*(((RANDBETWEEN(3800,4995))))</f>
        <v>154010915.2668561</v>
      </c>
      <c r="B7681">
        <v>264343978.64211059</v>
      </c>
    </row>
    <row r="7682" spans="1:2" x14ac:dyDescent="0.25">
      <c r="A7682">
        <f ca="1">35887.3681062183*(((RANDBETWEEN(3800,4995))))</f>
        <v>177283598.44471815</v>
      </c>
      <c r="B7682">
        <v>247481980.95875454</v>
      </c>
    </row>
    <row r="7683" spans="1:2" x14ac:dyDescent="0.25">
      <c r="A7683">
        <f ca="1">29264.4255312985*(((RANDBETWEEN(3800,4995))))</f>
        <v>121564423.65701404</v>
      </c>
      <c r="B7683">
        <v>238344383.07859898</v>
      </c>
    </row>
    <row r="7684" spans="1:2" x14ac:dyDescent="0.25">
      <c r="A7684">
        <f ca="1">32021.8111255723*(((RANDBETWEEN(3800,4995))))</f>
        <v>132474232.62649262</v>
      </c>
      <c r="B7684">
        <v>243322926.1284855</v>
      </c>
    </row>
    <row r="7685" spans="1:2" x14ac:dyDescent="0.25">
      <c r="A7685">
        <f ca="1">30502.3021145595*(((RANDBETWEEN(3800,4995))))</f>
        <v>128384189.60018091</v>
      </c>
      <c r="B7685">
        <v>245530105.61608282</v>
      </c>
    </row>
    <row r="7686" spans="1:2" x14ac:dyDescent="0.25">
      <c r="A7686">
        <f ca="1">30289.0514964554*(((RANDBETWEEN(3800,4995))))</f>
        <v>123185572.43608402</v>
      </c>
      <c r="B7686">
        <v>207058417.70116532</v>
      </c>
    </row>
    <row r="7687" spans="1:2" x14ac:dyDescent="0.25">
      <c r="A7687">
        <f ca="1">40004.8255212855*(((RANDBETWEEN(3800,4995))))</f>
        <v>176341270.89782664</v>
      </c>
      <c r="B7687">
        <v>246094855.72519347</v>
      </c>
    </row>
    <row r="7688" spans="1:2" x14ac:dyDescent="0.25">
      <c r="A7688">
        <f ca="1">28537.9798917718*(((RANDBETWEEN(3800,4995))))</f>
        <v>138951424.09303674</v>
      </c>
      <c r="B7688">
        <v>234742245.45678222</v>
      </c>
    </row>
    <row r="7689" spans="1:2" x14ac:dyDescent="0.25">
      <c r="A7689">
        <f ca="1">32444.3020864967*(((RANDBETWEEN(3800,4995))))</f>
        <v>148822013.67076045</v>
      </c>
      <c r="B7689">
        <v>211951745.32086927</v>
      </c>
    </row>
    <row r="7690" spans="1:2" x14ac:dyDescent="0.25">
      <c r="A7690">
        <f ca="1">37200.4785603623*(((RANDBETWEEN(3800,4995))))</f>
        <v>153303172.14725301</v>
      </c>
      <c r="B7690">
        <v>231321960.5847621</v>
      </c>
    </row>
    <row r="7691" spans="1:2" x14ac:dyDescent="0.25">
      <c r="A7691">
        <f ca="1">29940.3783994747*(((RANDBETWEEN(3800,4995))))</f>
        <v>132815518.58006997</v>
      </c>
      <c r="B7691">
        <v>220991975.69576147</v>
      </c>
    </row>
    <row r="7692" spans="1:2" x14ac:dyDescent="0.25">
      <c r="A7692">
        <f ca="1">37251.5908992357*(((RANDBETWEEN(3800,4995))))</f>
        <v>164614780.18372241</v>
      </c>
      <c r="B7692">
        <v>247865689.04165024</v>
      </c>
    </row>
    <row r="7693" spans="1:2" x14ac:dyDescent="0.25">
      <c r="A7693">
        <f ca="1">30263.8438583189*(((RANDBETWEEN(3800,4995))))</f>
        <v>142572968.41654015</v>
      </c>
      <c r="B7693">
        <v>215354454.37631121</v>
      </c>
    </row>
    <row r="7694" spans="1:2" x14ac:dyDescent="0.25">
      <c r="A7694">
        <f ca="1">38007.161550192*(((RANDBETWEEN(3800,4995))))</f>
        <v>170576141.03726166</v>
      </c>
      <c r="B7694">
        <v>216831830.99223211</v>
      </c>
    </row>
    <row r="7695" spans="1:2" x14ac:dyDescent="0.25">
      <c r="A7695">
        <f ca="1">39294.6380195842*(((RANDBETWEEN(3800,4995))))</f>
        <v>173525121.4944838</v>
      </c>
      <c r="B7695">
        <v>224952368.44107649</v>
      </c>
    </row>
    <row r="7696" spans="1:2" x14ac:dyDescent="0.25">
      <c r="A7696">
        <f ca="1">31853.1958354461*(((RANDBETWEEN(3800,4995))))</f>
        <v>128495792.00018971</v>
      </c>
      <c r="B7696">
        <v>218058190.8563354</v>
      </c>
    </row>
    <row r="7697" spans="1:2" x14ac:dyDescent="0.25">
      <c r="A7697">
        <f ca="1">39368.6905391767*(((RANDBETWEEN(3800,4995))))</f>
        <v>165939030.62262988</v>
      </c>
      <c r="B7697">
        <v>259631219.32487208</v>
      </c>
    </row>
    <row r="7698" spans="1:2" x14ac:dyDescent="0.25">
      <c r="A7698">
        <f ca="1">31277.698928771*(((RANDBETWEEN(3800,4995))))</f>
        <v>153104336.2563338</v>
      </c>
      <c r="B7698">
        <v>215084163.71251452</v>
      </c>
    </row>
    <row r="7699" spans="1:2" x14ac:dyDescent="0.25">
      <c r="A7699">
        <f ca="1">36861.847828435*(((RANDBETWEEN(3800,4995))))</f>
        <v>165952038.92361417</v>
      </c>
      <c r="B7699">
        <v>248142238.56431413</v>
      </c>
    </row>
    <row r="7700" spans="1:2" x14ac:dyDescent="0.25">
      <c r="A7700">
        <f ca="1">31406.7160221778*(((RANDBETWEEN(3800,4995))))</f>
        <v>127291420.03788672</v>
      </c>
      <c r="B7700">
        <v>225050313.25327748</v>
      </c>
    </row>
    <row r="7701" spans="1:2" x14ac:dyDescent="0.25">
      <c r="A7701">
        <f ca="1">32978.6053589858*(((RANDBETWEEN(3800,4995))))</f>
        <v>147876066.42969251</v>
      </c>
      <c r="B7701">
        <v>230851087.76603043</v>
      </c>
    </row>
    <row r="7702" spans="1:2" x14ac:dyDescent="0.25">
      <c r="A7702">
        <f ca="1">41430.758778715*(((RANDBETWEEN(3800,4995))))</f>
        <v>191368674.79888463</v>
      </c>
      <c r="B7702">
        <v>218362137.59113052</v>
      </c>
    </row>
    <row r="7703" spans="1:2" x14ac:dyDescent="0.25">
      <c r="A7703">
        <f ca="1">30314.9790310644*(((RANDBETWEEN(3800,4995))))</f>
        <v>151211115.40694904</v>
      </c>
      <c r="B7703">
        <v>238771820.28548023</v>
      </c>
    </row>
    <row r="7704" spans="1:2" x14ac:dyDescent="0.25">
      <c r="A7704">
        <f ca="1">30860.8448775474*(((RANDBETWEEN(3800,4995))))</f>
        <v>153470981.57604337</v>
      </c>
      <c r="B7704">
        <v>254528556.27811295</v>
      </c>
    </row>
    <row r="7705" spans="1:2" x14ac:dyDescent="0.25">
      <c r="A7705">
        <f ca="1">29988.6420077877*(((RANDBETWEEN(3800,4995))))</f>
        <v>149493380.40882161</v>
      </c>
      <c r="B7705">
        <v>257025489.63798946</v>
      </c>
    </row>
    <row r="7706" spans="1:2" x14ac:dyDescent="0.25">
      <c r="A7706">
        <f ca="1">30846.9695361665*(((RANDBETWEEN(3800,4995))))</f>
        <v>127860688.72741005</v>
      </c>
      <c r="B7706">
        <v>266910794.16228706</v>
      </c>
    </row>
    <row r="7707" spans="1:2" x14ac:dyDescent="0.25">
      <c r="A7707">
        <f ca="1">33270.5936748283*(((RANDBETWEEN(3800,4995))))</f>
        <v>158833814.20363045</v>
      </c>
      <c r="B7707">
        <v>263255266.96183521</v>
      </c>
    </row>
    <row r="7708" spans="1:2" x14ac:dyDescent="0.25">
      <c r="A7708">
        <f ca="1">32170.7373988417*(((RANDBETWEEN(3800,4995))))</f>
        <v>135052755.60033727</v>
      </c>
      <c r="B7708">
        <v>220807734.16278082</v>
      </c>
    </row>
    <row r="7709" spans="1:2" x14ac:dyDescent="0.25">
      <c r="A7709">
        <f ca="1">32920.6893098216*(((RANDBETWEEN(3800,4995))))</f>
        <v>158974008.67712837</v>
      </c>
      <c r="B7709">
        <v>243220132.40021467</v>
      </c>
    </row>
    <row r="7710" spans="1:2" x14ac:dyDescent="0.25">
      <c r="A7710">
        <f ca="1">31494.1188591542*(((RANDBETWEEN(3800,4995))))</f>
        <v>143770652.59203914</v>
      </c>
      <c r="B7710">
        <v>262467511.45181733</v>
      </c>
    </row>
    <row r="7711" spans="1:2" x14ac:dyDescent="0.25">
      <c r="A7711">
        <f ca="1">35610.2487479493*(((RANDBETWEEN(3800,4995))))</f>
        <v>135532606.73469496</v>
      </c>
      <c r="B7711">
        <v>265626292.5547592</v>
      </c>
    </row>
    <row r="7712" spans="1:2" x14ac:dyDescent="0.25">
      <c r="A7712">
        <f ca="1">32397.4610473396*(((RANDBETWEEN(3800,4995))))</f>
        <v>126965649.84452373</v>
      </c>
      <c r="B7712">
        <v>215962597.84171808</v>
      </c>
    </row>
    <row r="7713" spans="1:2" x14ac:dyDescent="0.25">
      <c r="A7713">
        <f ca="1">35739.4504822321*(((RANDBETWEEN(3800,4995))))</f>
        <v>159683864.75461322</v>
      </c>
      <c r="B7713">
        <v>210940647.49449104</v>
      </c>
    </row>
    <row r="7714" spans="1:2" x14ac:dyDescent="0.25">
      <c r="A7714">
        <f ca="1">38384.6844343778*(((RANDBETWEEN(3800,4995))))</f>
        <v>186088950.1378634</v>
      </c>
      <c r="B7714">
        <v>205070430.22274846</v>
      </c>
    </row>
    <row r="7715" spans="1:2" x14ac:dyDescent="0.25">
      <c r="A7715">
        <f ca="1">39091.8441010878*(((RANDBETWEEN(3800,4995))))</f>
        <v>173724155.1852344</v>
      </c>
      <c r="B7715">
        <v>244248428.50279146</v>
      </c>
    </row>
    <row r="7716" spans="1:2" x14ac:dyDescent="0.25">
      <c r="A7716">
        <f ca="1">30858.2355599058*(((RANDBETWEEN(3800,4995))))</f>
        <v>123216934.59070389</v>
      </c>
      <c r="B7716">
        <v>215572256.9548786</v>
      </c>
    </row>
    <row r="7717" spans="1:2" x14ac:dyDescent="0.25">
      <c r="A7717">
        <f ca="1">29118.5197216426*(((RANDBETWEEN(3800,4995))))</f>
        <v>123229575.46199128</v>
      </c>
      <c r="B7717">
        <v>227174010.76639009</v>
      </c>
    </row>
    <row r="7718" spans="1:2" x14ac:dyDescent="0.25">
      <c r="A7718">
        <f ca="1">32489.7987214701*(((RANDBETWEEN(3800,4995))))</f>
        <v>156048503.25922087</v>
      </c>
      <c r="B7718">
        <v>250471985.78809011</v>
      </c>
    </row>
    <row r="7719" spans="1:2" x14ac:dyDescent="0.25">
      <c r="A7719">
        <f ca="1">32752.6037219001*(((RANDBETWEEN(3800,4995))))</f>
        <v>163402739.96855965</v>
      </c>
      <c r="B7719">
        <v>233760833.53351218</v>
      </c>
    </row>
    <row r="7720" spans="1:2" x14ac:dyDescent="0.25">
      <c r="A7720">
        <f ca="1">31505.3918953713*(((RANDBETWEEN(3800,4995))))</f>
        <v>139852434.62355304</v>
      </c>
      <c r="B7720">
        <v>217305657.07186598</v>
      </c>
    </row>
    <row r="7721" spans="1:2" x14ac:dyDescent="0.25">
      <c r="A7721">
        <f ca="1">31161.6764178394*(((RANDBETWEEN(3800,4995))))</f>
        <v>122901651.7919585</v>
      </c>
      <c r="B7721">
        <v>241058109.09498608</v>
      </c>
    </row>
    <row r="7722" spans="1:2" x14ac:dyDescent="0.25">
      <c r="A7722">
        <f ca="1">33945.4179922582*(((RANDBETWEEN(3800,4995))))</f>
        <v>161851752.98708716</v>
      </c>
      <c r="B7722">
        <v>239862977.58998978</v>
      </c>
    </row>
    <row r="7723" spans="1:2" x14ac:dyDescent="0.25">
      <c r="A7723">
        <f ca="1">38397.5635630185*(((RANDBETWEEN(3800,4995))))</f>
        <v>177012768.02551514</v>
      </c>
      <c r="B7723">
        <v>231315427.7449002</v>
      </c>
    </row>
    <row r="7724" spans="1:2" x14ac:dyDescent="0.25">
      <c r="A7724">
        <f ca="1">30787.7055327166*(((RANDBETWEEN(3800,4995))))</f>
        <v>130416720.6365875</v>
      </c>
      <c r="B7724">
        <v>247067393.58700511</v>
      </c>
    </row>
    <row r="7725" spans="1:2" x14ac:dyDescent="0.25">
      <c r="A7725">
        <f ca="1">40751.3055979879*(((RANDBETWEEN(3800,4995))))</f>
        <v>163983253.72630319</v>
      </c>
      <c r="B7725">
        <v>246768434.98229617</v>
      </c>
    </row>
    <row r="7726" spans="1:2" x14ac:dyDescent="0.25">
      <c r="A7726">
        <f ca="1">39220.2856049101*(((RANDBETWEEN(3800,4995))))</f>
        <v>162215101.26190817</v>
      </c>
      <c r="B7726">
        <v>253669827.83954191</v>
      </c>
    </row>
    <row r="7727" spans="1:2" x14ac:dyDescent="0.25">
      <c r="A7727">
        <f ca="1">31561.322373873*(((RANDBETWEEN(3800,4995))))</f>
        <v>145213644.24218968</v>
      </c>
      <c r="B7727">
        <v>246835683.47301286</v>
      </c>
    </row>
    <row r="7728" spans="1:2" x14ac:dyDescent="0.25">
      <c r="A7728">
        <f ca="1">32284.7370220266*(((RANDBETWEEN(3800,4995))))</f>
        <v>134691922.85589483</v>
      </c>
      <c r="B7728">
        <v>209726520.67631</v>
      </c>
    </row>
    <row r="7729" spans="1:2" x14ac:dyDescent="0.25">
      <c r="A7729">
        <f ca="1">37016.4553042422*(((RANDBETWEEN(3800,4995))))</f>
        <v>175235899.41028276</v>
      </c>
      <c r="B7729">
        <v>258821005.74540031</v>
      </c>
    </row>
    <row r="7730" spans="1:2" x14ac:dyDescent="0.25">
      <c r="A7730">
        <f ca="1">36426.5892348205*(((RANDBETWEEN(3800,4995))))</f>
        <v>158965635.42075658</v>
      </c>
      <c r="B7730">
        <v>264233176.50884348</v>
      </c>
    </row>
    <row r="7731" spans="1:2" x14ac:dyDescent="0.25">
      <c r="A7731">
        <f ca="1">31041.6108588251*(((RANDBETWEEN(3800,4995))))</f>
        <v>143257034.11347789</v>
      </c>
      <c r="B7731">
        <v>251575308.6105966</v>
      </c>
    </row>
    <row r="7732" spans="1:2" x14ac:dyDescent="0.25">
      <c r="A7732">
        <f ca="1">30128.671856726*(((RANDBETWEEN(3800,4995))))</f>
        <v>133379630.30972619</v>
      </c>
      <c r="B7732">
        <v>224349404.85678899</v>
      </c>
    </row>
    <row r="7733" spans="1:2" x14ac:dyDescent="0.25">
      <c r="A7733">
        <f ca="1">34081.0143104351*(((RANDBETWEEN(3800,4995))))</f>
        <v>163452544.63284674</v>
      </c>
      <c r="B7733">
        <v>234197515.50451276</v>
      </c>
    </row>
    <row r="7734" spans="1:2" x14ac:dyDescent="0.25">
      <c r="A7734">
        <f ca="1">36948.6095283603*(((RANDBETWEEN(3800,4995))))</f>
        <v>141143688.3983362</v>
      </c>
      <c r="B7734">
        <v>229312107.09702724</v>
      </c>
    </row>
    <row r="7735" spans="1:2" x14ac:dyDescent="0.25">
      <c r="A7735">
        <f ca="1">31354.4352654931*(((RANDBETWEEN(3800,4995))))</f>
        <v>151880884.42604867</v>
      </c>
      <c r="B7735">
        <v>218084362.33886534</v>
      </c>
    </row>
    <row r="7736" spans="1:2" x14ac:dyDescent="0.25">
      <c r="A7736">
        <f ca="1">31262.8063049724*(((RANDBETWEEN(3800,4995))))</f>
        <v>129646857.74672064</v>
      </c>
      <c r="B7736">
        <v>249691035.68806326</v>
      </c>
    </row>
    <row r="7737" spans="1:2" x14ac:dyDescent="0.25">
      <c r="A7737">
        <f ca="1">31870.7200635163*(((RANDBETWEEN(3800,4995))))</f>
        <v>131434849.54194124</v>
      </c>
      <c r="B7737">
        <v>250186944.14192387</v>
      </c>
    </row>
    <row r="7738" spans="1:2" x14ac:dyDescent="0.25">
      <c r="A7738">
        <f ca="1">29410.1850120994*(((RANDBETWEEN(3800,4995))))</f>
        <v>136992641.78635919</v>
      </c>
      <c r="B7738">
        <v>251047755.13053438</v>
      </c>
    </row>
    <row r="7739" spans="1:2" x14ac:dyDescent="0.25">
      <c r="A7739">
        <f ca="1">28065.4525816858*(((RANDBETWEEN(3800,4995))))</f>
        <v>127838136.50957862</v>
      </c>
      <c r="B7739">
        <v>250114770.7148183</v>
      </c>
    </row>
    <row r="7740" spans="1:2" x14ac:dyDescent="0.25">
      <c r="A7740">
        <f ca="1">36613.8153479269*(((RANDBETWEEN(3800,4995))))</f>
        <v>149457594.25023761</v>
      </c>
      <c r="B7740">
        <v>227535137.18130457</v>
      </c>
    </row>
    <row r="7741" spans="1:2" x14ac:dyDescent="0.25">
      <c r="A7741">
        <f ca="1">31217.314891199*(((RANDBETWEEN(3800,4995))))</f>
        <v>124276130.58186308</v>
      </c>
      <c r="B7741">
        <v>214524816.2467823</v>
      </c>
    </row>
    <row r="7742" spans="1:2" x14ac:dyDescent="0.25">
      <c r="A7742">
        <f ca="1">37516.6679250765*(((RANDBETWEEN(3800,4995))))</f>
        <v>180530206.05546832</v>
      </c>
      <c r="B7742">
        <v>231884654.76436111</v>
      </c>
    </row>
    <row r="7743" spans="1:2" x14ac:dyDescent="0.25">
      <c r="A7743">
        <f ca="1">38012.2364139682*(((RANDBETWEEN(3800,4995))))</f>
        <v>187818460.12141716</v>
      </c>
      <c r="B7743">
        <v>235900027.53107417</v>
      </c>
    </row>
    <row r="7744" spans="1:2" x14ac:dyDescent="0.25">
      <c r="A7744">
        <f ca="1">32430.8112196552*(((RANDBETWEEN(3800,4995))))</f>
        <v>156770541.43581316</v>
      </c>
      <c r="B7744">
        <v>215242178.2795682</v>
      </c>
    </row>
    <row r="7745" spans="1:2" x14ac:dyDescent="0.25">
      <c r="A7745">
        <f ca="1">32453.9784398596*(((RANDBETWEEN(3800,4995))))</f>
        <v>129880821.71631809</v>
      </c>
      <c r="B7745">
        <v>241229399.03915441</v>
      </c>
    </row>
    <row r="7746" spans="1:2" x14ac:dyDescent="0.25">
      <c r="A7746">
        <f ca="1">29754.4769468681*(((RANDBETWEEN(3800,4995))))</f>
        <v>117440920.50928825</v>
      </c>
      <c r="B7746">
        <v>266172062.25613612</v>
      </c>
    </row>
    <row r="7747" spans="1:2" x14ac:dyDescent="0.25">
      <c r="A7747">
        <f ca="1">31558.6136417361*(((RANDBETWEEN(3800,4995))))</f>
        <v>157603716.52682996</v>
      </c>
      <c r="B7747">
        <v>230804007.17037475</v>
      </c>
    </row>
    <row r="7748" spans="1:2" x14ac:dyDescent="0.25">
      <c r="A7748">
        <f ca="1">27862.6759608992*(((RANDBETWEEN(3800,4995))))</f>
        <v>137975971.35837308</v>
      </c>
      <c r="B7748">
        <v>243697722.09888187</v>
      </c>
    </row>
    <row r="7749" spans="1:2" x14ac:dyDescent="0.25">
      <c r="A7749">
        <f ca="1">38645.8939018074*(((RANDBETWEEN(3800,4995))))</f>
        <v>188901129.39203501</v>
      </c>
      <c r="B7749">
        <v>204668857.54912737</v>
      </c>
    </row>
    <row r="7750" spans="1:2" x14ac:dyDescent="0.25">
      <c r="A7750">
        <f ca="1">39165.8479865795*(((RANDBETWEEN(3800,4995))))</f>
        <v>191246835.71846792</v>
      </c>
      <c r="B7750">
        <v>215488700.74415228</v>
      </c>
    </row>
    <row r="7751" spans="1:2" x14ac:dyDescent="0.25">
      <c r="A7751">
        <f ca="1">35888.0377779563*(((RANDBETWEEN(3800,4995))))</f>
        <v>142188405.67626289</v>
      </c>
      <c r="B7751">
        <v>222267401.91891679</v>
      </c>
    </row>
    <row r="7752" spans="1:2" x14ac:dyDescent="0.25">
      <c r="A7752">
        <f ca="1">30745.8406170082*(((RANDBETWEEN(3800,4995))))</f>
        <v>133775152.52460267</v>
      </c>
      <c r="B7752">
        <v>216656591.5850338</v>
      </c>
    </row>
    <row r="7753" spans="1:2" x14ac:dyDescent="0.25">
      <c r="A7753">
        <f ca="1">34469.0693494003*(((RANDBETWEEN(3800,4995))))</f>
        <v>164210646.38054317</v>
      </c>
      <c r="B7753">
        <v>238046699.77522737</v>
      </c>
    </row>
    <row r="7754" spans="1:2" x14ac:dyDescent="0.25">
      <c r="A7754">
        <f ca="1">30495.7426879913*(((RANDBETWEEN(3800,4995))))</f>
        <v>133113916.83308186</v>
      </c>
      <c r="B7754">
        <v>236551791.52884972</v>
      </c>
    </row>
    <row r="7755" spans="1:2" x14ac:dyDescent="0.25">
      <c r="A7755">
        <f ca="1">27940.7490460461*(((RANDBETWEEN(3800,4995))))</f>
        <v>122576066.06500438</v>
      </c>
      <c r="B7755">
        <v>207018009.37363756</v>
      </c>
    </row>
    <row r="7756" spans="1:2" x14ac:dyDescent="0.25">
      <c r="A7756">
        <f ca="1">33098.8545660665*(((RANDBETWEEN(3800,4995))))</f>
        <v>161654805.70066878</v>
      </c>
      <c r="B7756">
        <v>226458898.12823853</v>
      </c>
    </row>
    <row r="7757" spans="1:2" x14ac:dyDescent="0.25">
      <c r="A7757">
        <f ca="1">31881.1969562316*(((RANDBETWEEN(3800,4995))))</f>
        <v>145186970.9386785</v>
      </c>
      <c r="B7757">
        <v>245734490.44596893</v>
      </c>
    </row>
    <row r="7758" spans="1:2" x14ac:dyDescent="0.25">
      <c r="A7758">
        <f ca="1">31463.9389234612*(((RANDBETWEEN(3800,4995))))</f>
        <v>128970685.64726733</v>
      </c>
      <c r="B7758">
        <v>230753669.81883475</v>
      </c>
    </row>
    <row r="7759" spans="1:2" x14ac:dyDescent="0.25">
      <c r="A7759">
        <f ca="1">30804.4878503077*(((RANDBETWEEN(3800,4995))))</f>
        <v>151404057.78426215</v>
      </c>
      <c r="B7759">
        <v>253342622.47658002</v>
      </c>
    </row>
    <row r="7760" spans="1:2" x14ac:dyDescent="0.25">
      <c r="A7760">
        <f ca="1">40507.1848144066*(((RANDBETWEEN(3800,4995))))</f>
        <v>173937851.59306183</v>
      </c>
      <c r="B7760">
        <v>225313777.04983369</v>
      </c>
    </row>
    <row r="7761" spans="1:2" x14ac:dyDescent="0.25">
      <c r="A7761">
        <f ca="1">29585.7806086709*(((RANDBETWEEN(3800,4995))))</f>
        <v>124082763.87276568</v>
      </c>
      <c r="B7761">
        <v>225736934.81220171</v>
      </c>
    </row>
    <row r="7762" spans="1:2" x14ac:dyDescent="0.25">
      <c r="A7762">
        <f ca="1">32845.6278734711*(((RANDBETWEEN(3800,4995))))</f>
        <v>136046590.65191737</v>
      </c>
      <c r="B7762">
        <v>225850013.53927594</v>
      </c>
    </row>
    <row r="7763" spans="1:2" x14ac:dyDescent="0.25">
      <c r="A7763">
        <f ca="1">33257.3782559467*(((RANDBETWEEN(3800,4995))))</f>
        <v>142341578.93545201</v>
      </c>
      <c r="B7763">
        <v>247065534.65997884</v>
      </c>
    </row>
    <row r="7764" spans="1:2" x14ac:dyDescent="0.25">
      <c r="A7764">
        <f ca="1">37501.5387448642*(((RANDBETWEEN(3800,4995))))</f>
        <v>167181859.72460443</v>
      </c>
      <c r="B7764">
        <v>237428924.88980386</v>
      </c>
    </row>
    <row r="7765" spans="1:2" x14ac:dyDescent="0.25">
      <c r="A7765">
        <f ca="1">29398.1570067614*(((RANDBETWEEN(3800,4995))))</f>
        <v>142845644.8958537</v>
      </c>
      <c r="B7765">
        <v>258380444.05660793</v>
      </c>
    </row>
    <row r="7766" spans="1:2" x14ac:dyDescent="0.25">
      <c r="A7766">
        <f ca="1">32470.0724429139*(((RANDBETWEEN(3800,4995))))</f>
        <v>139816131.93918732</v>
      </c>
      <c r="B7766">
        <v>242699438.20138562</v>
      </c>
    </row>
    <row r="7767" spans="1:2" x14ac:dyDescent="0.25">
      <c r="A7767">
        <f ca="1">34045.8696294908*(((RANDBETWEEN(3800,4995))))</f>
        <v>145035404.621631</v>
      </c>
      <c r="B7767">
        <v>255561503.88463241</v>
      </c>
    </row>
    <row r="7768" spans="1:2" x14ac:dyDescent="0.25">
      <c r="A7768">
        <f ca="1">29802.1071365899*(((RANDBETWEEN(3800,4995))))</f>
        <v>115423560.94001274</v>
      </c>
      <c r="B7768">
        <v>219418449.25009269</v>
      </c>
    </row>
    <row r="7769" spans="1:2" x14ac:dyDescent="0.25">
      <c r="A7769">
        <f ca="1">33735.0750978202*(((RANDBETWEEN(3800,4995))))</f>
        <v>166415125.45754692</v>
      </c>
      <c r="B7769">
        <v>229601220.59765995</v>
      </c>
    </row>
    <row r="7770" spans="1:2" x14ac:dyDescent="0.25">
      <c r="A7770">
        <f ca="1">32483.9591472502*(((RANDBETWEEN(3800,4995))))</f>
        <v>131884874.13783564</v>
      </c>
      <c r="B7770">
        <v>264313573.51411539</v>
      </c>
    </row>
    <row r="7771" spans="1:2" x14ac:dyDescent="0.25">
      <c r="A7771">
        <f ca="1">36163.640106868*(((RANDBETWEEN(3800,4995))))</f>
        <v>150657724.68521205</v>
      </c>
      <c r="B7771">
        <v>238706219.52977973</v>
      </c>
    </row>
    <row r="7772" spans="1:2" x14ac:dyDescent="0.25">
      <c r="A7772">
        <f ca="1">30890.029668224*(((RANDBETWEEN(3800,4995))))</f>
        <v>129243884.1318491</v>
      </c>
      <c r="B7772">
        <v>232326253.14024109</v>
      </c>
    </row>
    <row r="7773" spans="1:2" x14ac:dyDescent="0.25">
      <c r="A7773">
        <f ca="1">29127.0128970792*(((RANDBETWEEN(3800,4995))))</f>
        <v>115226463.02084538</v>
      </c>
      <c r="B7773">
        <v>219200069.09901243</v>
      </c>
    </row>
    <row r="7774" spans="1:2" x14ac:dyDescent="0.25">
      <c r="A7774">
        <f ca="1">35533.1612529984*(((RANDBETWEEN(3800,4995))))</f>
        <v>142487976.62452349</v>
      </c>
      <c r="B7774">
        <v>240336343.66976592</v>
      </c>
    </row>
    <row r="7775" spans="1:2" x14ac:dyDescent="0.25">
      <c r="A7775">
        <f ca="1">36577.9043763487*(((RANDBETWEEN(3800,4995))))</f>
        <v>141117555.08395347</v>
      </c>
      <c r="B7775">
        <v>239647355.70473483</v>
      </c>
    </row>
    <row r="7776" spans="1:2" x14ac:dyDescent="0.25">
      <c r="A7776">
        <f ca="1">32319.5768695544*(((RANDBETWEEN(3800,4995))))</f>
        <v>129666142.40065236</v>
      </c>
      <c r="B7776">
        <v>204298141.32869416</v>
      </c>
    </row>
    <row r="7777" spans="1:2" x14ac:dyDescent="0.25">
      <c r="A7777">
        <f ca="1">35436.3068094869*(((RANDBETWEEN(3800,4995))))</f>
        <v>149080542.74751154</v>
      </c>
      <c r="B7777">
        <v>246449866.98264</v>
      </c>
    </row>
    <row r="7778" spans="1:2" x14ac:dyDescent="0.25">
      <c r="A7778">
        <f ca="1">29348.4019210075*(((RANDBETWEEN(3800,4995))))</f>
        <v>130218859.32351033</v>
      </c>
      <c r="B7778">
        <v>215859224.22814006</v>
      </c>
    </row>
    <row r="7779" spans="1:2" x14ac:dyDescent="0.25">
      <c r="A7779">
        <f ca="1">31371.8831551337*(((RANDBETWEEN(3800,4995))))</f>
        <v>135150072.63231611</v>
      </c>
      <c r="B7779">
        <v>221829128.22308373</v>
      </c>
    </row>
    <row r="7780" spans="1:2" x14ac:dyDescent="0.25">
      <c r="A7780">
        <f ca="1">40084.3426954033*(((RANDBETWEEN(3800,4995))))</f>
        <v>183345783.4887749</v>
      </c>
      <c r="B7780">
        <v>217730941.47418493</v>
      </c>
    </row>
    <row r="7781" spans="1:2" x14ac:dyDescent="0.25">
      <c r="A7781">
        <f ca="1">34691.7012496409*(((RANDBETWEEN(3800,4995))))</f>
        <v>142686967.23977289</v>
      </c>
      <c r="B7781">
        <v>226964319.96149349</v>
      </c>
    </row>
    <row r="7782" spans="1:2" x14ac:dyDescent="0.25">
      <c r="A7782">
        <f ca="1">37117.2317272318*(((RANDBETWEEN(3800,4995))))</f>
        <v>160643378.91545919</v>
      </c>
      <c r="B7782">
        <v>229135366.23426354</v>
      </c>
    </row>
    <row r="7783" spans="1:2" x14ac:dyDescent="0.25">
      <c r="A7783">
        <f ca="1">35290.2771051412*(((RANDBETWEEN(3800,4995))))</f>
        <v>171863649.50203755</v>
      </c>
      <c r="B7783">
        <v>223139438.72125208</v>
      </c>
    </row>
    <row r="7784" spans="1:2" x14ac:dyDescent="0.25">
      <c r="A7784">
        <f ca="1">37197.7408328215*(((RANDBETWEEN(3800,4995))))</f>
        <v>146224319.21382114</v>
      </c>
      <c r="B7784">
        <v>220045749.31201556</v>
      </c>
    </row>
    <row r="7785" spans="1:2" x14ac:dyDescent="0.25">
      <c r="A7785">
        <f ca="1">29421.7053265571*(((RANDBETWEEN(3800,4995))))</f>
        <v>142548162.30716899</v>
      </c>
      <c r="B7785">
        <v>255734754.38794363</v>
      </c>
    </row>
    <row r="7786" spans="1:2" x14ac:dyDescent="0.25">
      <c r="A7786">
        <f ca="1">31574.0749081467*(((RANDBETWEEN(3800,4995))))</f>
        <v>140725651.86560997</v>
      </c>
      <c r="B7786">
        <v>252617235.44178206</v>
      </c>
    </row>
    <row r="7787" spans="1:2" x14ac:dyDescent="0.25">
      <c r="A7787">
        <f ca="1">33000.3196224139*(((RANDBETWEEN(3800,4995))))</f>
        <v>139162347.84771949</v>
      </c>
      <c r="B7787">
        <v>226427881.90523553</v>
      </c>
    </row>
    <row r="7788" spans="1:2" x14ac:dyDescent="0.25">
      <c r="A7788">
        <f ca="1">27876.7674416735*(((RANDBETWEEN(3800,4995))))</f>
        <v>116636394.9759621</v>
      </c>
      <c r="B7788">
        <v>231112715.59106654</v>
      </c>
    </row>
    <row r="7789" spans="1:2" x14ac:dyDescent="0.25">
      <c r="A7789">
        <f ca="1">31466.2683688168*(((RANDBETWEEN(3800,4995))))</f>
        <v>132252725.95413719</v>
      </c>
      <c r="B7789">
        <v>218865178.19207516</v>
      </c>
    </row>
    <row r="7790" spans="1:2" x14ac:dyDescent="0.25">
      <c r="A7790">
        <f ca="1">41018.553056759*(((RANDBETWEEN(3800,4995))))</f>
        <v>181753208.59449896</v>
      </c>
      <c r="B7790">
        <v>248105674.84227595</v>
      </c>
    </row>
    <row r="7791" spans="1:2" x14ac:dyDescent="0.25">
      <c r="A7791">
        <f ca="1">34757.7904076121*(((RANDBETWEEN(3800,4995))))</f>
        <v>166455058.2620542</v>
      </c>
      <c r="B7791">
        <v>253413532.41296721</v>
      </c>
    </row>
    <row r="7792" spans="1:2" x14ac:dyDescent="0.25">
      <c r="A7792">
        <f ca="1">29402.7974932353*(((RANDBETWEEN(3800,4995))))</f>
        <v>124961889.34625013</v>
      </c>
      <c r="B7792">
        <v>223432969.61865306</v>
      </c>
    </row>
    <row r="7793" spans="1:2" x14ac:dyDescent="0.25">
      <c r="A7793">
        <f ca="1">39599.4760303489*(((RANDBETWEEN(3800,4995))))</f>
        <v>165288212.95067638</v>
      </c>
      <c r="B7793">
        <v>238498292.32319984</v>
      </c>
    </row>
    <row r="7794" spans="1:2" x14ac:dyDescent="0.25">
      <c r="A7794">
        <f ca="1">31029.9775956994*(((RANDBETWEEN(3800,4995))))</f>
        <v>117944944.84125337</v>
      </c>
      <c r="B7794">
        <v>255847453.34663102</v>
      </c>
    </row>
    <row r="7795" spans="1:2" x14ac:dyDescent="0.25">
      <c r="A7795">
        <f ca="1">34073.3600235074*(((RANDBETWEEN(3800,4995))))</f>
        <v>137111200.73459387</v>
      </c>
      <c r="B7795">
        <v>231221627.18357438</v>
      </c>
    </row>
    <row r="7796" spans="1:2" x14ac:dyDescent="0.25">
      <c r="A7796">
        <f ca="1">32547.5045534244*(((RANDBETWEEN(3800,4995))))</f>
        <v>157269542.0021469</v>
      </c>
      <c r="B7796">
        <v>205893999.81540889</v>
      </c>
    </row>
    <row r="7797" spans="1:2" x14ac:dyDescent="0.25">
      <c r="A7797">
        <f ca="1">30229.3091320629*(((RANDBETWEEN(3800,4995))))</f>
        <v>122005491.65700567</v>
      </c>
      <c r="B7797">
        <v>259634272.22467592</v>
      </c>
    </row>
    <row r="7798" spans="1:2" x14ac:dyDescent="0.25">
      <c r="A7798">
        <f ca="1">33679.7158541302*(((RANDBETWEEN(3800,4995))))</f>
        <v>155364529.23510247</v>
      </c>
      <c r="B7798">
        <v>231063633.74328461</v>
      </c>
    </row>
    <row r="7799" spans="1:2" x14ac:dyDescent="0.25">
      <c r="A7799">
        <f ca="1">32092.0983866321*(((RANDBETWEEN(3800,4995))))</f>
        <v>159240992.19446838</v>
      </c>
      <c r="B7799">
        <v>211690681.99083143</v>
      </c>
    </row>
    <row r="7800" spans="1:2" x14ac:dyDescent="0.25">
      <c r="A7800">
        <f ca="1">37129.9245051342*(((RANDBETWEEN(3800,4995))))</f>
        <v>161663691.29535416</v>
      </c>
      <c r="B7800">
        <v>266883278.9898347</v>
      </c>
    </row>
    <row r="7801" spans="1:2" x14ac:dyDescent="0.25">
      <c r="A7801">
        <f ca="1">32207.2786132065*(((RANDBETWEEN(3800,4995))))</f>
        <v>144546266.41607055</v>
      </c>
      <c r="B7801">
        <v>206051360.29482645</v>
      </c>
    </row>
    <row r="7802" spans="1:2" x14ac:dyDescent="0.25">
      <c r="A7802">
        <f ca="1">30611.9868603699*(((RANDBETWEEN(3800,4995))))</f>
        <v>142927366.65106714</v>
      </c>
      <c r="B7802">
        <v>208781843.5436303</v>
      </c>
    </row>
    <row r="7803" spans="1:2" x14ac:dyDescent="0.25">
      <c r="A7803">
        <f ca="1">30498.0615346824*(((RANDBETWEEN(3800,4995))))</f>
        <v>130806185.92225273</v>
      </c>
      <c r="B7803">
        <v>238871251.88857862</v>
      </c>
    </row>
    <row r="7804" spans="1:2" x14ac:dyDescent="0.25">
      <c r="A7804">
        <f ca="1">38409.0074642319*(((RANDBETWEEN(3800,4995))))</f>
        <v>158590791.81981352</v>
      </c>
      <c r="B7804">
        <v>240839751.39487591</v>
      </c>
    </row>
    <row r="7805" spans="1:2" x14ac:dyDescent="0.25">
      <c r="A7805">
        <f ca="1">39871.6136742214*(((RANDBETWEEN(3800,4995))))</f>
        <v>178704572.48786017</v>
      </c>
      <c r="B7805">
        <v>212151290.24764103</v>
      </c>
    </row>
    <row r="7806" spans="1:2" x14ac:dyDescent="0.25">
      <c r="A7806">
        <f ca="1">39195.6754084982*(((RANDBETWEEN(3800,4995))))</f>
        <v>190020634.38039908</v>
      </c>
      <c r="B7806">
        <v>230608692.30784333</v>
      </c>
    </row>
    <row r="7807" spans="1:2" x14ac:dyDescent="0.25">
      <c r="A7807">
        <f ca="1">31383.3859254249*(((RANDBETWEEN(3800,4995))))</f>
        <v>121139869.67214012</v>
      </c>
      <c r="B7807">
        <v>258400172.64274865</v>
      </c>
    </row>
    <row r="7808" spans="1:2" x14ac:dyDescent="0.25">
      <c r="A7808">
        <f ca="1">31008.0444494653*(((RANDBETWEEN(3800,4995))))</f>
        <v>142264907.93414688</v>
      </c>
      <c r="B7808">
        <v>226090620.80523366</v>
      </c>
    </row>
    <row r="7809" spans="1:2" x14ac:dyDescent="0.25">
      <c r="A7809">
        <f ca="1">31702.8926880776*(((RANDBETWEEN(3800,4995))))</f>
        <v>141743633.20839494</v>
      </c>
      <c r="B7809">
        <v>263785827.74765328</v>
      </c>
    </row>
    <row r="7810" spans="1:2" x14ac:dyDescent="0.25">
      <c r="A7810">
        <f ca="1">32307.0020395876*(((RANDBETWEEN(3800,4995))))</f>
        <v>122992756.76471008</v>
      </c>
      <c r="B7810">
        <v>244741838.1660997</v>
      </c>
    </row>
    <row r="7811" spans="1:2" x14ac:dyDescent="0.25">
      <c r="A7811">
        <f ca="1">32653.0674269684*(((RANDBETWEEN(3800,4995))))</f>
        <v>125028595.17786211</v>
      </c>
      <c r="B7811">
        <v>253162150.89543927</v>
      </c>
    </row>
    <row r="7812" spans="1:2" x14ac:dyDescent="0.25">
      <c r="A7812">
        <f ca="1">38788.9662724576*(((RANDBETWEEN(3800,4995))))</f>
        <v>191345970.62203312</v>
      </c>
      <c r="B7812">
        <v>250577430.98449513</v>
      </c>
    </row>
    <row r="7813" spans="1:2" x14ac:dyDescent="0.25">
      <c r="A7813">
        <f ca="1">32502.8565349456*(((RANDBETWEEN(3800,4995))))</f>
        <v>149773162.91302931</v>
      </c>
      <c r="B7813">
        <v>250080529.33814931</v>
      </c>
    </row>
    <row r="7814" spans="1:2" x14ac:dyDescent="0.25">
      <c r="A7814">
        <f ca="1">29520.3256929277*(((RANDBETWEEN(3800,4995))))</f>
        <v>134819327.43960088</v>
      </c>
      <c r="B7814">
        <v>251884347.63171363</v>
      </c>
    </row>
    <row r="7815" spans="1:2" x14ac:dyDescent="0.25">
      <c r="A7815">
        <f ca="1">32942.8920510346*(((RANDBETWEEN(3800,4995))))</f>
        <v>128444336.10698399</v>
      </c>
      <c r="B7815">
        <v>216894971.05479747</v>
      </c>
    </row>
    <row r="7816" spans="1:2" x14ac:dyDescent="0.25">
      <c r="A7816">
        <f ca="1">31876.2557248223*(((RANDBETWEEN(3800,4995))))</f>
        <v>156703673.14322656</v>
      </c>
      <c r="B7816">
        <v>265872538.47386822</v>
      </c>
    </row>
    <row r="7817" spans="1:2" x14ac:dyDescent="0.25">
      <c r="A7817">
        <f ca="1">37504.3833339725*(((RANDBETWEEN(3800,4995))))</f>
        <v>179420969.86972466</v>
      </c>
      <c r="B7817">
        <v>265441419.13434029</v>
      </c>
    </row>
    <row r="7818" spans="1:2" x14ac:dyDescent="0.25">
      <c r="A7818">
        <f ca="1">37899.9639122424*(((RANDBETWEEN(3800,4995))))</f>
        <v>172899635.36764961</v>
      </c>
      <c r="B7818">
        <v>235952154.37662977</v>
      </c>
    </row>
    <row r="7819" spans="1:2" x14ac:dyDescent="0.25">
      <c r="A7819">
        <f ca="1">33713.4403398878*(((RANDBETWEEN(3800,4995))))</f>
        <v>143416975.20588267</v>
      </c>
      <c r="B7819">
        <v>207146779.91054839</v>
      </c>
    </row>
    <row r="7820" spans="1:2" x14ac:dyDescent="0.25">
      <c r="A7820">
        <f ca="1">37845.9528569208*(((RANDBETWEEN(3800,4995))))</f>
        <v>170685247.38471279</v>
      </c>
      <c r="B7820">
        <v>229260301.375337</v>
      </c>
    </row>
    <row r="7821" spans="1:2" x14ac:dyDescent="0.25">
      <c r="A7821">
        <f ca="1">34862.026806894*(((RANDBETWEEN(3800,4995))))</f>
        <v>155658949.6927819</v>
      </c>
      <c r="B7821">
        <v>240115835.04373825</v>
      </c>
    </row>
    <row r="7822" spans="1:2" x14ac:dyDescent="0.25">
      <c r="A7822">
        <f ca="1">31638.0791866576*(((RANDBETWEEN(3800,4995))))</f>
        <v>157589272.4287414</v>
      </c>
      <c r="B7822">
        <v>254616726.94024324</v>
      </c>
    </row>
    <row r="7823" spans="1:2" x14ac:dyDescent="0.25">
      <c r="A7823">
        <f ca="1">29922.4037391329*(((RANDBETWEEN(3800,4995))))</f>
        <v>131000283.56992367</v>
      </c>
      <c r="B7823">
        <v>221622284.96427849</v>
      </c>
    </row>
    <row r="7824" spans="1:2" x14ac:dyDescent="0.25">
      <c r="A7824">
        <f ca="1">31772.1291612137*(((RANDBETWEEN(3800,4995))))</f>
        <v>147867489.11628836</v>
      </c>
      <c r="B7824">
        <v>253508693.57012248</v>
      </c>
    </row>
    <row r="7825" spans="1:2" x14ac:dyDescent="0.25">
      <c r="A7825">
        <f ca="1">31272.5432705273*(((RANDBETWEEN(3800,4995))))</f>
        <v>153266734.56885418</v>
      </c>
      <c r="B7825">
        <v>215829402.79889148</v>
      </c>
    </row>
    <row r="7826" spans="1:2" x14ac:dyDescent="0.25">
      <c r="A7826">
        <f ca="1">36759.9253148572*(((RANDBETWEEN(3800,4995))))</f>
        <v>147958699.39230022</v>
      </c>
      <c r="B7826">
        <v>238793615.86219391</v>
      </c>
    </row>
    <row r="7827" spans="1:2" x14ac:dyDescent="0.25">
      <c r="A7827">
        <f ca="1">29420.3256067846*(((RANDBETWEEN(3800,4995))))</f>
        <v>120005508.15007456</v>
      </c>
      <c r="B7827">
        <v>228252464.38715693</v>
      </c>
    </row>
    <row r="7828" spans="1:2" x14ac:dyDescent="0.25">
      <c r="A7828">
        <f ca="1">34110.551618146*(((RANDBETWEEN(3800,4995))))</f>
        <v>162877883.97664708</v>
      </c>
      <c r="B7828">
        <v>252619240.33053723</v>
      </c>
    </row>
    <row r="7829" spans="1:2" x14ac:dyDescent="0.25">
      <c r="A7829">
        <f ca="1">27405.8035323442*(((RANDBETWEEN(3800,4995))))</f>
        <v>122421724.37898146</v>
      </c>
      <c r="B7829">
        <v>248205995.29967809</v>
      </c>
    </row>
    <row r="7830" spans="1:2" x14ac:dyDescent="0.25">
      <c r="A7830">
        <f ca="1">32266.4426789444*(((RANDBETWEEN(3800,4995))))</f>
        <v>133066809.60796663</v>
      </c>
      <c r="B7830">
        <v>264136113.23400345</v>
      </c>
    </row>
    <row r="7831" spans="1:2" x14ac:dyDescent="0.25">
      <c r="A7831">
        <f ca="1">40867.5811009184*(((RANDBETWEEN(3800,4995))))</f>
        <v>189789046.63266504</v>
      </c>
      <c r="B7831">
        <v>262816095.68584043</v>
      </c>
    </row>
    <row r="7832" spans="1:2" x14ac:dyDescent="0.25">
      <c r="A7832">
        <f ca="1">39900.8179464261*(((RANDBETWEEN(3800,4995))))</f>
        <v>189209678.7019527</v>
      </c>
      <c r="B7832">
        <v>209332397.26808015</v>
      </c>
    </row>
    <row r="7833" spans="1:2" x14ac:dyDescent="0.25">
      <c r="A7833">
        <f ca="1">35003.2400844201*(((RANDBETWEEN(3800,4995))))</f>
        <v>134622461.3646796</v>
      </c>
      <c r="B7833">
        <v>207073293.209959</v>
      </c>
    </row>
    <row r="7834" spans="1:2" x14ac:dyDescent="0.25">
      <c r="A7834">
        <f ca="1">30484.487685426*(((RANDBETWEEN(3800,4995))))</f>
        <v>122395218.05698553</v>
      </c>
      <c r="B7834">
        <v>245358715.53737068</v>
      </c>
    </row>
    <row r="7835" spans="1:2" x14ac:dyDescent="0.25">
      <c r="A7835">
        <f ca="1">37310.8915264574*(((RANDBETWEEN(3800,4995))))</f>
        <v>166555819.77410588</v>
      </c>
      <c r="B7835">
        <v>266103468.47465634</v>
      </c>
    </row>
    <row r="7836" spans="1:2" x14ac:dyDescent="0.25">
      <c r="A7836">
        <f ca="1">37795.6336217552*(((RANDBETWEEN(3800,4995))))</f>
        <v>185463174.18195271</v>
      </c>
      <c r="B7836">
        <v>239672953.75788546</v>
      </c>
    </row>
    <row r="7837" spans="1:2" x14ac:dyDescent="0.25">
      <c r="A7837">
        <f ca="1">31514.8253392441*(((RANDBETWEEN(3800,4995))))</f>
        <v>124357500.78865741</v>
      </c>
      <c r="B7837">
        <v>234489685.42079425</v>
      </c>
    </row>
    <row r="7838" spans="1:2" x14ac:dyDescent="0.25">
      <c r="A7838">
        <f ca="1">30201.6279205413*(((RANDBETWEEN(3800,4995))))</f>
        <v>144242974.94850525</v>
      </c>
      <c r="B7838">
        <v>258092683.89852682</v>
      </c>
    </row>
    <row r="7839" spans="1:2" x14ac:dyDescent="0.25">
      <c r="A7839">
        <f ca="1">32122.8528163713*(((RANDBETWEEN(3800,4995))))</f>
        <v>159104489.99948689</v>
      </c>
      <c r="B7839">
        <v>206137916.77727076</v>
      </c>
    </row>
    <row r="7840" spans="1:2" x14ac:dyDescent="0.25">
      <c r="A7840">
        <f ca="1">37087.2521737405*(((RANDBETWEEN(3800,4995))))</f>
        <v>150759680.08625519</v>
      </c>
      <c r="B7840">
        <v>263694008.58939099</v>
      </c>
    </row>
    <row r="7841" spans="1:2" x14ac:dyDescent="0.25">
      <c r="A7841">
        <f ca="1">39942.488048708*(((RANDBETWEEN(3800,4995))))</f>
        <v>166759887.60335585</v>
      </c>
      <c r="B7841">
        <v>238509008.35558602</v>
      </c>
    </row>
    <row r="7842" spans="1:2" x14ac:dyDescent="0.25">
      <c r="A7842">
        <f ca="1">33036.6908309698*(((RANDBETWEEN(3800,4995))))</f>
        <v>153356318.8373616</v>
      </c>
      <c r="B7842">
        <v>220751249.25939503</v>
      </c>
    </row>
    <row r="7843" spans="1:2" x14ac:dyDescent="0.25">
      <c r="A7843">
        <f ca="1">39293.8900607714*(((RANDBETWEEN(3800,4995))))</f>
        <v>173168173.49781963</v>
      </c>
      <c r="B7843">
        <v>216708893.08803988</v>
      </c>
    </row>
    <row r="7844" spans="1:2" x14ac:dyDescent="0.25">
      <c r="A7844">
        <f ca="1">30460.1822276038*(((RANDBETWEEN(3800,4995))))</f>
        <v>147945105.07947174</v>
      </c>
      <c r="B7844">
        <v>245989140.16019571</v>
      </c>
    </row>
    <row r="7845" spans="1:2" x14ac:dyDescent="0.25">
      <c r="A7845">
        <f ca="1">38961.8992129079*(((RANDBETWEEN(3800,4995))))</f>
        <v>150198121.46576035</v>
      </c>
      <c r="B7845">
        <v>261485676.86790758</v>
      </c>
    </row>
    <row r="7846" spans="1:2" x14ac:dyDescent="0.25">
      <c r="A7846">
        <f ca="1">33153.3409528968*(((RANDBETWEEN(3800,4995))))</f>
        <v>133442197.33540952</v>
      </c>
      <c r="B7846">
        <v>213376772.33994353</v>
      </c>
    </row>
    <row r="7847" spans="1:2" x14ac:dyDescent="0.25">
      <c r="A7847">
        <f ca="1">37424.5844953043*(((RANDBETWEEN(3800,4995))))</f>
        <v>177879050.10618144</v>
      </c>
      <c r="B7847">
        <v>220952740.66374126</v>
      </c>
    </row>
    <row r="7848" spans="1:2" x14ac:dyDescent="0.25">
      <c r="A7848">
        <f ca="1">29526.8361309335*(((RANDBETWEEN(3800,4995))))</f>
        <v>115479456.10808077</v>
      </c>
      <c r="B7848">
        <v>238232214.3386488</v>
      </c>
    </row>
    <row r="7849" spans="1:2" x14ac:dyDescent="0.25">
      <c r="A7849">
        <f ca="1">30197.3156905289*(((RANDBETWEEN(3800,4995))))</f>
        <v>117648741.93030058</v>
      </c>
      <c r="B7849">
        <v>262636704.95370144</v>
      </c>
    </row>
    <row r="7850" spans="1:2" x14ac:dyDescent="0.25">
      <c r="A7850">
        <f ca="1">36198.2338158163*(((RANDBETWEEN(3800,4995))))</f>
        <v>178203905.07526362</v>
      </c>
      <c r="B7850">
        <v>221690739.65711445</v>
      </c>
    </row>
    <row r="7851" spans="1:2" x14ac:dyDescent="0.25">
      <c r="A7851">
        <f ca="1">30199.2783080117*(((RANDBETWEEN(3800,4995))))</f>
        <v>124390827.35070015</v>
      </c>
      <c r="B7851">
        <v>252496457.31253329</v>
      </c>
    </row>
    <row r="7852" spans="1:2" x14ac:dyDescent="0.25">
      <c r="A7852">
        <f ca="1">32585.2603493743*(((RANDBETWEEN(3800,4995))))</f>
        <v>152303506.87297568</v>
      </c>
      <c r="B7852">
        <v>218850122.14024365</v>
      </c>
    </row>
    <row r="7853" spans="1:2" x14ac:dyDescent="0.25">
      <c r="A7853">
        <f ca="1">39483.5728866947*(((RANDBETWEEN(3800,4995))))</f>
        <v>173767204.27434349</v>
      </c>
      <c r="B7853">
        <v>221865021.25995445</v>
      </c>
    </row>
    <row r="7854" spans="1:2" x14ac:dyDescent="0.25">
      <c r="A7854">
        <f ca="1">29097.7759571112*(((RANDBETWEEN(3800,4995))))</f>
        <v>142811884.39750156</v>
      </c>
      <c r="B7854">
        <v>248710073.81296805</v>
      </c>
    </row>
    <row r="7855" spans="1:2" x14ac:dyDescent="0.25">
      <c r="A7855">
        <f ca="1">30765.0364090434*(((RANDBETWEEN(3800,4995))))</f>
        <v>119799051.77681501</v>
      </c>
      <c r="B7855">
        <v>260133444.78228781</v>
      </c>
    </row>
    <row r="7856" spans="1:2" x14ac:dyDescent="0.25">
      <c r="A7856">
        <f ca="1">31274.5246749365*(((RANDBETWEEN(3800,4995))))</f>
        <v>138858889.55671793</v>
      </c>
      <c r="B7856">
        <v>265164804.63300315</v>
      </c>
    </row>
    <row r="7857" spans="1:2" x14ac:dyDescent="0.25">
      <c r="A7857">
        <f ca="1">37446.7570872882*(((RANDBETWEEN(3800,4995))))</f>
        <v>148438945.09401062</v>
      </c>
      <c r="B7857">
        <v>251580648.76767287</v>
      </c>
    </row>
    <row r="7858" spans="1:2" x14ac:dyDescent="0.25">
      <c r="A7858">
        <f ca="1">31478.102157341*(((RANDBETWEEN(3800,4995))))</f>
        <v>128934306.43646908</v>
      </c>
      <c r="B7858">
        <v>240666311.71717361</v>
      </c>
    </row>
    <row r="7859" spans="1:2" x14ac:dyDescent="0.25">
      <c r="A7859">
        <f ca="1">37494.165173485*(((RANDBETWEEN(3800,4995))))</f>
        <v>149751695.70289892</v>
      </c>
      <c r="B7859">
        <v>238789597.88291937</v>
      </c>
    </row>
    <row r="7860" spans="1:2" x14ac:dyDescent="0.25">
      <c r="A7860">
        <f ca="1">39166.7432222443*(((RANDBETWEEN(3800,4995))))</f>
        <v>156275305.45675465</v>
      </c>
      <c r="B7860">
        <v>219273511.47742721</v>
      </c>
    </row>
    <row r="7861" spans="1:2" x14ac:dyDescent="0.25">
      <c r="A7861">
        <f ca="1">30867.7690939453*(((RANDBETWEEN(3800,4995))))</f>
        <v>125817026.82692106</v>
      </c>
      <c r="B7861">
        <v>258594352.20730335</v>
      </c>
    </row>
    <row r="7862" spans="1:2" x14ac:dyDescent="0.25">
      <c r="A7862">
        <f ca="1">29964.2626279799*(((RANDBETWEEN(3800,4995))))</f>
        <v>130074864.06806089</v>
      </c>
      <c r="B7862">
        <v>219721407.26207393</v>
      </c>
    </row>
    <row r="7863" spans="1:2" x14ac:dyDescent="0.25">
      <c r="A7863">
        <f ca="1">32706.7698637075*(((RANDBETWEEN(3800,4995))))</f>
        <v>145970313.90172657</v>
      </c>
      <c r="B7863">
        <v>263141436.85229346</v>
      </c>
    </row>
    <row r="7864" spans="1:2" x14ac:dyDescent="0.25">
      <c r="A7864">
        <f ca="1">30835.4912866258*(((RANDBETWEEN(3800,4995))))</f>
        <v>117884083.18877038</v>
      </c>
      <c r="B7864">
        <v>242592920.14333463</v>
      </c>
    </row>
    <row r="7865" spans="1:2" x14ac:dyDescent="0.25">
      <c r="A7865">
        <f ca="1">40567.7341716428*(((RANDBETWEEN(3800,4995))))</f>
        <v>161013336.92725027</v>
      </c>
      <c r="B7865">
        <v>210473404.13759062</v>
      </c>
    </row>
    <row r="7866" spans="1:2" x14ac:dyDescent="0.25">
      <c r="A7866">
        <f ca="1">37768.1194337265*(((RANDBETWEEN(3800,4995))))</f>
        <v>181664654.47622439</v>
      </c>
      <c r="B7866">
        <v>254826075.90413597</v>
      </c>
    </row>
    <row r="7867" spans="1:2" x14ac:dyDescent="0.25">
      <c r="A7867">
        <f ca="1">32661.1768264592*(((RANDBETWEEN(3800,4995))))</f>
        <v>131689864.9642835</v>
      </c>
      <c r="B7867">
        <v>257497449.79972407</v>
      </c>
    </row>
    <row r="7868" spans="1:2" x14ac:dyDescent="0.25">
      <c r="A7868">
        <f ca="1">31119.7641052833*(((RANDBETWEEN(3800,4995))))</f>
        <v>130205093.01650548</v>
      </c>
      <c r="B7868">
        <v>265412153.91039139</v>
      </c>
    </row>
    <row r="7869" spans="1:2" x14ac:dyDescent="0.25">
      <c r="A7869">
        <f ca="1">35696.3903389817*(((RANDBETWEEN(3800,4995))))</f>
        <v>151281302.2566044</v>
      </c>
      <c r="B7869">
        <v>265668441.13441676</v>
      </c>
    </row>
    <row r="7870" spans="1:2" x14ac:dyDescent="0.25">
      <c r="A7870">
        <f ca="1">32193.7588536001*(((RANDBETWEEN(3800,4995))))</f>
        <v>138916069.45328429</v>
      </c>
      <c r="B7870">
        <v>245066333.67932731</v>
      </c>
    </row>
    <row r="7871" spans="1:2" x14ac:dyDescent="0.25">
      <c r="A7871">
        <f ca="1">38280.3808116808*(((RANDBETWEEN(3800,4995))))</f>
        <v>166022011.58025965</v>
      </c>
      <c r="B7871">
        <v>247967967.62315348</v>
      </c>
    </row>
    <row r="7872" spans="1:2" x14ac:dyDescent="0.25">
      <c r="A7872">
        <f ca="1">34884.7441355501*(((RANDBETWEEN(3800,4995))))</f>
        <v>156004575.77418023</v>
      </c>
      <c r="B7872">
        <v>265281172.63480356</v>
      </c>
    </row>
    <row r="7873" spans="1:2" x14ac:dyDescent="0.25">
      <c r="A7873">
        <f ca="1">28576.3864061177*(((RANDBETWEEN(3800,4995))))</f>
        <v>121221031.1347512</v>
      </c>
      <c r="B7873">
        <v>243004793.632402</v>
      </c>
    </row>
    <row r="7874" spans="1:2" x14ac:dyDescent="0.25">
      <c r="A7874">
        <f ca="1">37826.1699904354*(((RANDBETWEEN(3800,4995))))</f>
        <v>185083449.76320061</v>
      </c>
      <c r="B7874">
        <v>248693673.12032139</v>
      </c>
    </row>
    <row r="7875" spans="1:2" x14ac:dyDescent="0.25">
      <c r="A7875">
        <f ca="1">30419.1140195255*(((RANDBETWEEN(3800,4995))))</f>
        <v>123775374.94544938</v>
      </c>
      <c r="B7875">
        <v>256480384.40046439</v>
      </c>
    </row>
    <row r="7876" spans="1:2" x14ac:dyDescent="0.25">
      <c r="A7876">
        <f ca="1">38345.1753280517*(((RANDBETWEEN(3800,4995))))</f>
        <v>163427137.24815646</v>
      </c>
      <c r="B7876">
        <v>235683791.19473037</v>
      </c>
    </row>
    <row r="7877" spans="1:2" x14ac:dyDescent="0.25">
      <c r="A7877">
        <f ca="1">40600.0241779935*(((RANDBETWEEN(3800,4995))))</f>
        <v>188302912.13753384</v>
      </c>
      <c r="B7877">
        <v>260954695.58977199</v>
      </c>
    </row>
    <row r="7878" spans="1:2" x14ac:dyDescent="0.25">
      <c r="A7878">
        <f ca="1">30784.3734352636*(((RANDBETWEEN(3800,4995))))</f>
        <v>124953771.77373485</v>
      </c>
      <c r="B7878">
        <v>229001044.19464731</v>
      </c>
    </row>
    <row r="7879" spans="1:2" x14ac:dyDescent="0.25">
      <c r="A7879">
        <f ca="1">33464.5256225411*(((RANDBETWEEN(3800,4995))))</f>
        <v>152899417.56939048</v>
      </c>
      <c r="B7879">
        <v>260513398.67818409</v>
      </c>
    </row>
    <row r="7880" spans="1:2" x14ac:dyDescent="0.25">
      <c r="A7880">
        <f ca="1">33337.2635216664*(((RANDBETWEEN(3800,4995))))</f>
        <v>141149973.75073537</v>
      </c>
      <c r="B7880">
        <v>213885278.78020906</v>
      </c>
    </row>
    <row r="7881" spans="1:2" x14ac:dyDescent="0.25">
      <c r="A7881">
        <f ca="1">33521.4139518742*(((RANDBETWEEN(3800,4995))))</f>
        <v>146421536.14178663</v>
      </c>
      <c r="B7881">
        <v>224552796.71807492</v>
      </c>
    </row>
    <row r="7882" spans="1:2" x14ac:dyDescent="0.25">
      <c r="A7882">
        <f ca="1">32366.7454707284*(((RANDBETWEEN(3800,4995))))</f>
        <v>141992912.38008535</v>
      </c>
      <c r="B7882">
        <v>203739127.45258349</v>
      </c>
    </row>
    <row r="7883" spans="1:2" x14ac:dyDescent="0.25">
      <c r="A7883">
        <f ca="1">31334.4161876861*(((RANDBETWEEN(3800,4995))))</f>
        <v>121734206.88916038</v>
      </c>
      <c r="B7883">
        <v>240287433.90326804</v>
      </c>
    </row>
    <row r="7884" spans="1:2" x14ac:dyDescent="0.25">
      <c r="A7884">
        <f ca="1">32309.5761695948*(((RANDBETWEEN(3800,4995))))</f>
        <v>156733753.99870449</v>
      </c>
      <c r="B7884">
        <v>260680121.65550277</v>
      </c>
    </row>
    <row r="7885" spans="1:2" x14ac:dyDescent="0.25">
      <c r="A7885">
        <f ca="1">39006.2992999873*(((RANDBETWEEN(3800,4995))))</f>
        <v>160315890.12294787</v>
      </c>
      <c r="B7885">
        <v>215170333.35671607</v>
      </c>
    </row>
    <row r="7886" spans="1:2" x14ac:dyDescent="0.25">
      <c r="A7886">
        <f ca="1">40900.9774405875*(((RANDBETWEEN(3800,4995))))</f>
        <v>165158146.90509218</v>
      </c>
      <c r="B7886">
        <v>222583608.71511954</v>
      </c>
    </row>
    <row r="7887" spans="1:2" x14ac:dyDescent="0.25">
      <c r="A7887">
        <f ca="1">29812.3048391929*(((RANDBETWEEN(3800,4995))))</f>
        <v>138001159.100624</v>
      </c>
      <c r="B7887">
        <v>220013756.9315179</v>
      </c>
    </row>
    <row r="7888" spans="1:2" x14ac:dyDescent="0.25">
      <c r="A7888">
        <f ca="1">39658.6405806327*(((RANDBETWEEN(3800,4995))))</f>
        <v>156532654.37175715</v>
      </c>
      <c r="B7888">
        <v>230147462.9295969</v>
      </c>
    </row>
    <row r="7889" spans="1:2" x14ac:dyDescent="0.25">
      <c r="A7889">
        <f ca="1">38280.3668044557*(((RANDBETWEEN(3800,4995))))</f>
        <v>174826435.19594929</v>
      </c>
      <c r="B7889">
        <v>263986083.57681122</v>
      </c>
    </row>
    <row r="7890" spans="1:2" x14ac:dyDescent="0.25">
      <c r="A7890">
        <f ca="1">29982.8770359422*(((RANDBETWEEN(3800,4995))))</f>
        <v>116963203.3172105</v>
      </c>
      <c r="B7890">
        <v>253087523.3823919</v>
      </c>
    </row>
    <row r="7891" spans="1:2" x14ac:dyDescent="0.25">
      <c r="A7891">
        <f ca="1">41585.1239753227*(((RANDBETWEEN(3800,4995))))</f>
        <v>196572881.03135037</v>
      </c>
      <c r="B7891">
        <v>226711372.75846165</v>
      </c>
    </row>
    <row r="7892" spans="1:2" x14ac:dyDescent="0.25">
      <c r="A7892">
        <f ca="1">34554.7325263766*(((RANDBETWEEN(3800,4995))))</f>
        <v>156913040.4022761</v>
      </c>
      <c r="B7892">
        <v>260221429.96126801</v>
      </c>
    </row>
    <row r="7893" spans="1:2" x14ac:dyDescent="0.25">
      <c r="A7893">
        <f ca="1">36982.9019814848*(((RANDBETWEEN(3800,4995))))</f>
        <v>161393384.24719962</v>
      </c>
      <c r="B7893">
        <v>237035477.95837072</v>
      </c>
    </row>
    <row r="7894" spans="1:2" x14ac:dyDescent="0.25">
      <c r="A7894">
        <f ca="1">34309.3115422359*(((RANDBETWEEN(3800,4995))))</f>
        <v>163380941.56412724</v>
      </c>
      <c r="B7894">
        <v>231044819.0290783</v>
      </c>
    </row>
    <row r="7895" spans="1:2" x14ac:dyDescent="0.25">
      <c r="A7895">
        <f ca="1">34756.6357832443*(((RANDBETWEEN(3800,4995))))</f>
        <v>164989750.06306058</v>
      </c>
      <c r="B7895">
        <v>207281021.71727771</v>
      </c>
    </row>
    <row r="7896" spans="1:2" x14ac:dyDescent="0.25">
      <c r="A7896">
        <f ca="1">37282.5872940795*(((RANDBETWEEN(3800,4995))))</f>
        <v>161023494.52312925</v>
      </c>
      <c r="B7896">
        <v>242440672.03941977</v>
      </c>
    </row>
    <row r="7897" spans="1:2" x14ac:dyDescent="0.25">
      <c r="A7897">
        <f ca="1">33661.3266022944*(((RANDBETWEEN(3800,4995))))</f>
        <v>145585237.55492321</v>
      </c>
      <c r="B7897">
        <v>226611699.64872256</v>
      </c>
    </row>
    <row r="7898" spans="1:2" x14ac:dyDescent="0.25">
      <c r="A7898">
        <f ca="1">39220.444284249*(((RANDBETWEEN(3800,4995))))</f>
        <v>177982376.16192189</v>
      </c>
      <c r="B7898">
        <v>228240032.65895534</v>
      </c>
    </row>
    <row r="7899" spans="1:2" x14ac:dyDescent="0.25">
      <c r="A7899">
        <f ca="1">33970.4304213889*(((RANDBETWEEN(3800,4995))))</f>
        <v>168391423.5988248</v>
      </c>
      <c r="B7899">
        <v>248631459.99139753</v>
      </c>
    </row>
    <row r="7900" spans="1:2" x14ac:dyDescent="0.25">
      <c r="A7900">
        <f ca="1">31193.5363836654*(((RANDBETWEEN(3800,4995))))</f>
        <v>125741145.1625552</v>
      </c>
      <c r="B7900">
        <v>235626633.0422191</v>
      </c>
    </row>
    <row r="7901" spans="1:2" x14ac:dyDescent="0.25">
      <c r="A7901">
        <f ca="1">36714.9416410391*(((RANDBETWEEN(3800,4995))))</f>
        <v>180894517.4653995</v>
      </c>
      <c r="B7901">
        <v>257806208.561391</v>
      </c>
    </row>
    <row r="7902" spans="1:2" x14ac:dyDescent="0.25">
      <c r="A7902">
        <f ca="1">33955.0909053152*(((RANDBETWEEN(3800,4995))))</f>
        <v>157246025.98251459</v>
      </c>
      <c r="B7902">
        <v>215083290.18738422</v>
      </c>
    </row>
    <row r="7903" spans="1:2" x14ac:dyDescent="0.25">
      <c r="A7903">
        <f ca="1">31475.4815876489*(((RANDBETWEEN(3800,4995))))</f>
        <v>127318323.02203988</v>
      </c>
      <c r="B7903">
        <v>266884106.6857163</v>
      </c>
    </row>
    <row r="7904" spans="1:2" x14ac:dyDescent="0.25">
      <c r="A7904">
        <f ca="1">31199.9118243078*(((RANDBETWEEN(3800,4995))))</f>
        <v>123114852.05871858</v>
      </c>
      <c r="B7904">
        <v>248753951.38444805</v>
      </c>
    </row>
    <row r="7905" spans="1:2" x14ac:dyDescent="0.25">
      <c r="A7905">
        <f ca="1">31984.8162979761*(((RANDBETWEEN(3800,4995))))</f>
        <v>144155567.0549784</v>
      </c>
      <c r="B7905">
        <v>238038322.15364182</v>
      </c>
    </row>
    <row r="7906" spans="1:2" x14ac:dyDescent="0.25">
      <c r="A7906">
        <f ca="1">30083.0166396694*(((RANDBETWEEN(3800,4995))))</f>
        <v>127792654.6853157</v>
      </c>
      <c r="B7906">
        <v>242814414.56016102</v>
      </c>
    </row>
    <row r="7907" spans="1:2" x14ac:dyDescent="0.25">
      <c r="A7907">
        <f ca="1">40683.3291212467*(((RANDBETWEEN(3800,4995))))</f>
        <v>169771532.42296261</v>
      </c>
      <c r="B7907">
        <v>254050462.04362121</v>
      </c>
    </row>
    <row r="7908" spans="1:2" x14ac:dyDescent="0.25">
      <c r="A7908">
        <f ca="1">27593.4333804292*(((RANDBETWEEN(3800,4995))))</f>
        <v>110180579.48805363</v>
      </c>
      <c r="B7908">
        <v>210409532.86256278</v>
      </c>
    </row>
    <row r="7909" spans="1:2" x14ac:dyDescent="0.25">
      <c r="A7909">
        <f ca="1">39421.5396275469*(((RANDBETWEEN(3800,4995))))</f>
        <v>189183968.67259744</v>
      </c>
      <c r="B7909">
        <v>224226922.78700167</v>
      </c>
    </row>
    <row r="7910" spans="1:2" x14ac:dyDescent="0.25">
      <c r="A7910">
        <f ca="1">32296.8826675445*(((RANDBETWEEN(3800,4995))))</f>
        <v>149599160.51606596</v>
      </c>
      <c r="B7910">
        <v>241062028.01779231</v>
      </c>
    </row>
    <row r="7911" spans="1:2" x14ac:dyDescent="0.25">
      <c r="A7911">
        <f ca="1">41570.6709243838*(((RANDBETWEEN(3800,4995))))</f>
        <v>173349697.75468045</v>
      </c>
      <c r="B7911">
        <v>250534435.98358485</v>
      </c>
    </row>
    <row r="7912" spans="1:2" x14ac:dyDescent="0.25">
      <c r="A7912">
        <f ca="1">39299.3681461211*(((RANDBETWEEN(3800,4995))))</f>
        <v>155821994.69937021</v>
      </c>
      <c r="B7912">
        <v>203993222.63833699</v>
      </c>
    </row>
    <row r="7913" spans="1:2" x14ac:dyDescent="0.25">
      <c r="A7913">
        <f ca="1">37815.6783784485*(((RANDBETWEEN(3800,4995))))</f>
        <v>166653694.61382294</v>
      </c>
      <c r="B7913">
        <v>244909289.32491362</v>
      </c>
    </row>
    <row r="7914" spans="1:2" x14ac:dyDescent="0.25">
      <c r="A7914">
        <f ca="1">33394.5216844171*(((RANDBETWEEN(3800,4995))))</f>
        <v>160594254.78036198</v>
      </c>
      <c r="B7914">
        <v>210504276.93636358</v>
      </c>
    </row>
    <row r="7915" spans="1:2" x14ac:dyDescent="0.25">
      <c r="A7915">
        <f ca="1">30661.2918795817*(((RANDBETWEEN(3800,4995))))</f>
        <v>152601249.68467814</v>
      </c>
      <c r="B7915">
        <v>240559238.15484905</v>
      </c>
    </row>
    <row r="7916" spans="1:2" x14ac:dyDescent="0.25">
      <c r="A7916">
        <f ca="1">28306.624786653*(((RANDBETWEEN(3800,4995))))</f>
        <v>128512076.53140458</v>
      </c>
      <c r="B7916">
        <v>241932481.11377606</v>
      </c>
    </row>
    <row r="7917" spans="1:2" x14ac:dyDescent="0.25">
      <c r="A7917">
        <f ca="1">29313.170908718*(((RANDBETWEEN(3800,4995))))</f>
        <v>139530693.52549762</v>
      </c>
      <c r="B7917">
        <v>254551651.31616306</v>
      </c>
    </row>
    <row r="7918" spans="1:2" x14ac:dyDescent="0.25">
      <c r="A7918">
        <f ca="1">39662.5819338608*(((RANDBETWEEN(3800,4995))))</f>
        <v>173999746.94384751</v>
      </c>
      <c r="B7918">
        <v>235606849.59782657</v>
      </c>
    </row>
    <row r="7919" spans="1:2" x14ac:dyDescent="0.25">
      <c r="A7919">
        <f ca="1">31476.7253734015*(((RANDBETWEEN(3800,4995))))</f>
        <v>138182824.38923258</v>
      </c>
      <c r="B7919">
        <v>215297487.87756312</v>
      </c>
    </row>
    <row r="7920" spans="1:2" x14ac:dyDescent="0.25">
      <c r="A7920">
        <f ca="1">31097.5043329713*(((RANDBETWEEN(3800,4995))))</f>
        <v>152004601.17956388</v>
      </c>
      <c r="B7920">
        <v>237509618.67073172</v>
      </c>
    </row>
    <row r="7921" spans="1:2" x14ac:dyDescent="0.25">
      <c r="A7921">
        <f ca="1">37884.8936790675*(((RANDBETWEEN(3800,4995))))</f>
        <v>155290179.1904977</v>
      </c>
      <c r="B7921">
        <v>231018956.61752021</v>
      </c>
    </row>
    <row r="7922" spans="1:2" x14ac:dyDescent="0.25">
      <c r="A7922">
        <f ca="1">30351.0343315265*(((RANDBETWEEN(3800,4995))))</f>
        <v>131571733.82716759</v>
      </c>
      <c r="B7922">
        <v>264012605.99574006</v>
      </c>
    </row>
    <row r="7923" spans="1:2" x14ac:dyDescent="0.25">
      <c r="A7923">
        <f ca="1">32556.8012341707*(((RANDBETWEEN(3800,4995))))</f>
        <v>139180325.27607986</v>
      </c>
      <c r="B7923">
        <v>230075229.90755498</v>
      </c>
    </row>
    <row r="7924" spans="1:2" x14ac:dyDescent="0.25">
      <c r="A7924">
        <f ca="1">32433.5404421447*(((RANDBETWEEN(3800,4995))))</f>
        <v>144913058.69550231</v>
      </c>
      <c r="B7924">
        <v>241525477.56760025</v>
      </c>
    </row>
    <row r="7925" spans="1:2" x14ac:dyDescent="0.25">
      <c r="A7925">
        <f ca="1">37194.7557427133*(((RANDBETWEEN(3800,4995))))</f>
        <v>170723928.85905418</v>
      </c>
      <c r="B7925">
        <v>239503862.74390674</v>
      </c>
    </row>
    <row r="7926" spans="1:2" x14ac:dyDescent="0.25">
      <c r="A7926">
        <f ca="1">40643.1710911023*(((RANDBETWEEN(3800,4995))))</f>
        <v>196794234.4231171</v>
      </c>
      <c r="B7926">
        <v>230962079.39450255</v>
      </c>
    </row>
    <row r="7927" spans="1:2" x14ac:dyDescent="0.25">
      <c r="A7927">
        <f ca="1">40888.7243633986*(((RANDBETWEEN(3800,4995))))</f>
        <v>173245525.12771997</v>
      </c>
      <c r="B7927">
        <v>226575526.9362061</v>
      </c>
    </row>
    <row r="7928" spans="1:2" x14ac:dyDescent="0.25">
      <c r="A7928">
        <f ca="1">31115.1839213307*(((RANDBETWEEN(3800,4995))))</f>
        <v>132986296.07976739</v>
      </c>
      <c r="B7928">
        <v>266023983.80104649</v>
      </c>
    </row>
    <row r="7929" spans="1:2" x14ac:dyDescent="0.25">
      <c r="A7929">
        <f ca="1">37196.6794282463*(((RANDBETWEEN(3800,4995))))</f>
        <v>153733876.07694206</v>
      </c>
      <c r="B7929">
        <v>240722578.93177241</v>
      </c>
    </row>
    <row r="7930" spans="1:2" x14ac:dyDescent="0.25">
      <c r="A7930">
        <f ca="1">28158.2425288104*(((RANDBETWEEN(3800,4995))))</f>
        <v>135159564.13828978</v>
      </c>
      <c r="B7930">
        <v>245504107.90070599</v>
      </c>
    </row>
    <row r="7931" spans="1:2" x14ac:dyDescent="0.25">
      <c r="A7931">
        <f ca="1">31409.514908938*(((RANDBETWEEN(3800,4995))))</f>
        <v>128684782.58191906</v>
      </c>
      <c r="B7931">
        <v>242528021.76155931</v>
      </c>
    </row>
    <row r="7932" spans="1:2" x14ac:dyDescent="0.25">
      <c r="A7932">
        <f ca="1">38272.8756739396*(((RANDBETWEEN(3800,4995))))</f>
        <v>181336884.94312599</v>
      </c>
      <c r="B7932">
        <v>256828182.49527532</v>
      </c>
    </row>
    <row r="7933" spans="1:2" x14ac:dyDescent="0.25">
      <c r="A7933">
        <f ca="1">30999.4007541799*(((RANDBETWEEN(3800,4995))))</f>
        <v>136583359.72291651</v>
      </c>
      <c r="B7933">
        <v>245772229.25721803</v>
      </c>
    </row>
    <row r="7934" spans="1:2" x14ac:dyDescent="0.25">
      <c r="A7934">
        <f ca="1">31378.7777790745*(((RANDBETWEEN(3800,4995))))</f>
        <v>119521764.56049459</v>
      </c>
      <c r="B7934">
        <v>228823209.34572211</v>
      </c>
    </row>
    <row r="7935" spans="1:2" x14ac:dyDescent="0.25">
      <c r="A7935">
        <f ca="1">34666.1746131586*(((RANDBETWEEN(3800,4995))))</f>
        <v>166466970.49238741</v>
      </c>
      <c r="B7935">
        <v>243811373.29357463</v>
      </c>
    </row>
    <row r="7936" spans="1:2" x14ac:dyDescent="0.25">
      <c r="A7936">
        <f ca="1">31427.4455328424*(((RANDBETWEEN(3800,4995))))</f>
        <v>137117944.85979155</v>
      </c>
      <c r="B7936">
        <v>234094565.6619921</v>
      </c>
    </row>
    <row r="7937" spans="1:2" x14ac:dyDescent="0.25">
      <c r="A7937">
        <f ca="1">30855.0396133955*(((RANDBETWEEN(3800,4995))))</f>
        <v>121352870.79948463</v>
      </c>
      <c r="B7937">
        <v>261314879.27543795</v>
      </c>
    </row>
    <row r="7938" spans="1:2" x14ac:dyDescent="0.25">
      <c r="A7938">
        <f ca="1">36849.6245388096*(((RANDBETWEEN(3800,4995))))</f>
        <v>156647753.91447946</v>
      </c>
      <c r="B7938">
        <v>261486415.95817673</v>
      </c>
    </row>
    <row r="7939" spans="1:2" x14ac:dyDescent="0.25">
      <c r="A7939">
        <f ca="1">31166.6870296358*(((RANDBETWEEN(3800,4995))))</f>
        <v>125071915.04992865</v>
      </c>
      <c r="B7939">
        <v>206569108.18815893</v>
      </c>
    </row>
    <row r="7940" spans="1:2" x14ac:dyDescent="0.25">
      <c r="A7940">
        <f ca="1">40272.0780909896*(((RANDBETWEEN(3800,4995))))</f>
        <v>198420528.75430572</v>
      </c>
      <c r="B7940">
        <v>240676161.56756374</v>
      </c>
    </row>
    <row r="7941" spans="1:2" x14ac:dyDescent="0.25">
      <c r="A7941">
        <f ca="1">32935.1539712291*(((RANDBETWEEN(3800,4995))))</f>
        <v>156738397.74907953</v>
      </c>
      <c r="B7941">
        <v>208301022.17157218</v>
      </c>
    </row>
    <row r="7942" spans="1:2" x14ac:dyDescent="0.25">
      <c r="A7942">
        <f ca="1">35453.3261209951*(((RANDBETWEEN(3800,4995))))</f>
        <v>163014393.50433555</v>
      </c>
      <c r="B7942">
        <v>233880494.30409425</v>
      </c>
    </row>
    <row r="7943" spans="1:2" x14ac:dyDescent="0.25">
      <c r="A7943">
        <f ca="1">36693.2216801927*(((RANDBETWEEN(3800,4995))))</f>
        <v>143653962.87795433</v>
      </c>
      <c r="B7943">
        <v>259932510.68520969</v>
      </c>
    </row>
    <row r="7944" spans="1:2" x14ac:dyDescent="0.25">
      <c r="A7944">
        <f ca="1">34848.4473003805*(((RANDBETWEEN(3800,4995))))</f>
        <v>173858903.58159825</v>
      </c>
      <c r="B7944">
        <v>246183469.56021881</v>
      </c>
    </row>
    <row r="7945" spans="1:2" x14ac:dyDescent="0.25">
      <c r="A7945">
        <f ca="1">30024.6662981811*(((RANDBETWEEN(3800,4995))))</f>
        <v>130247002.40150963</v>
      </c>
      <c r="B7945">
        <v>205155399.72531325</v>
      </c>
    </row>
    <row r="7946" spans="1:2" x14ac:dyDescent="0.25">
      <c r="A7946">
        <f ca="1">32168.2340220946*(((RANDBETWEEN(3800,4995))))</f>
        <v>138291238.06098458</v>
      </c>
      <c r="B7946">
        <v>204677956.52355087</v>
      </c>
    </row>
    <row r="7947" spans="1:2" x14ac:dyDescent="0.25">
      <c r="A7947">
        <f ca="1">36217.4657686507*(((RANDBETWEEN(3800,4995))))</f>
        <v>175039012.05988881</v>
      </c>
      <c r="B7947">
        <v>236527621.02289999</v>
      </c>
    </row>
    <row r="7948" spans="1:2" x14ac:dyDescent="0.25">
      <c r="A7948">
        <f ca="1">31360.2438361902*(((RANDBETWEEN(3800,4995))))</f>
        <v>156017213.08504641</v>
      </c>
      <c r="B7948">
        <v>238238169.22702843</v>
      </c>
    </row>
    <row r="7949" spans="1:2" x14ac:dyDescent="0.25">
      <c r="A7949">
        <f ca="1">38651.728185256*(((RANDBETWEEN(3800,4995))))</f>
        <v>153176798.79816967</v>
      </c>
      <c r="B7949">
        <v>207871601.53806078</v>
      </c>
    </row>
    <row r="7950" spans="1:2" x14ac:dyDescent="0.25">
      <c r="A7950">
        <f ca="1">37982.9550766759*(((RANDBETWEEN(3800,4995))))</f>
        <v>182166252.54773778</v>
      </c>
      <c r="B7950">
        <v>205509277.23194098</v>
      </c>
    </row>
    <row r="7951" spans="1:2" x14ac:dyDescent="0.25">
      <c r="A7951">
        <f ca="1">32865.6846358221*(((RANDBETWEEN(3800,4995))))</f>
        <v>148782954.34636682</v>
      </c>
      <c r="B7951">
        <v>232304446.9999634</v>
      </c>
    </row>
    <row r="7952" spans="1:2" x14ac:dyDescent="0.25">
      <c r="A7952">
        <f ca="1">32435.9961386583*(((RANDBETWEEN(3800,4995))))</f>
        <v>144534798.79386118</v>
      </c>
      <c r="B7952">
        <v>255841737.77007699</v>
      </c>
    </row>
    <row r="7953" spans="1:2" x14ac:dyDescent="0.25">
      <c r="A7953">
        <f ca="1">31580.1748569249*(((RANDBETWEEN(3800,4995))))</f>
        <v>153416489.45494097</v>
      </c>
      <c r="B7953">
        <v>229837516.75718957</v>
      </c>
    </row>
    <row r="7954" spans="1:2" x14ac:dyDescent="0.25">
      <c r="A7954">
        <f ca="1">39383.5181391435*(((RANDBETWEEN(3800,4995))))</f>
        <v>153398803.15196395</v>
      </c>
      <c r="B7954">
        <v>234776897.88264018</v>
      </c>
    </row>
    <row r="7955" spans="1:2" x14ac:dyDescent="0.25">
      <c r="A7955">
        <f ca="1">34158.1624120131*(((RANDBETWEEN(3800,4995))))</f>
        <v>160577521.49887377</v>
      </c>
      <c r="B7955">
        <v>245431705.24398068</v>
      </c>
    </row>
    <row r="7956" spans="1:2" x14ac:dyDescent="0.25">
      <c r="A7956">
        <f ca="1">31749.7843219981*(((RANDBETWEEN(3800,4995))))</f>
        <v>155573943.17779058</v>
      </c>
      <c r="B7956">
        <v>248002999.14574942</v>
      </c>
    </row>
    <row r="7957" spans="1:2" x14ac:dyDescent="0.25">
      <c r="A7957">
        <f ca="1">33505.8586597763*(((RANDBETWEEN(3800,4995))))</f>
        <v>152954244.78187904</v>
      </c>
      <c r="B7957">
        <v>260951571.34905851</v>
      </c>
    </row>
    <row r="7958" spans="1:2" x14ac:dyDescent="0.25">
      <c r="A7958">
        <f ca="1">31627.1145865556*(((RANDBETWEEN(3800,4995))))</f>
        <v>148932082.58809009</v>
      </c>
      <c r="B7958">
        <v>204822580.81985366</v>
      </c>
    </row>
    <row r="7959" spans="1:2" x14ac:dyDescent="0.25">
      <c r="A7959">
        <f ca="1">37005.1722997106*(((RANDBETWEEN(3800,4995))))</f>
        <v>165746166.73040393</v>
      </c>
      <c r="B7959">
        <v>240766678.34727764</v>
      </c>
    </row>
    <row r="7960" spans="1:2" x14ac:dyDescent="0.25">
      <c r="A7960">
        <f ca="1">29309.3857095762*(((RANDBETWEEN(3800,4995))))</f>
        <v>113075610.06754489</v>
      </c>
      <c r="B7960">
        <v>259504731.92746508</v>
      </c>
    </row>
    <row r="7961" spans="1:2" x14ac:dyDescent="0.25">
      <c r="A7961">
        <f ca="1">38514.6046726481*(((RANDBETWEEN(3800,4995))))</f>
        <v>170119008.83908686</v>
      </c>
      <c r="B7961">
        <v>266244425.86933669</v>
      </c>
    </row>
    <row r="7962" spans="1:2" x14ac:dyDescent="0.25">
      <c r="A7962">
        <f ca="1">29783.9396171583*(((RANDBETWEEN(3800,4995))))</f>
        <v>129202730.05923288</v>
      </c>
      <c r="B7962">
        <v>222737979.83757222</v>
      </c>
    </row>
    <row r="7963" spans="1:2" x14ac:dyDescent="0.25">
      <c r="A7963">
        <f ca="1">33768.6518868731*(((RANDBETWEEN(3800,4995))))</f>
        <v>158645126.56452963</v>
      </c>
      <c r="B7963">
        <v>242877694.94901851</v>
      </c>
    </row>
    <row r="7964" spans="1:2" x14ac:dyDescent="0.25">
      <c r="A7964">
        <f ca="1">31387.446639923*(((RANDBETWEEN(3800,4995))))</f>
        <v>126554184.85216945</v>
      </c>
      <c r="B7964">
        <v>205118733.98337454</v>
      </c>
    </row>
    <row r="7965" spans="1:2" x14ac:dyDescent="0.25">
      <c r="A7965">
        <f ca="1">30572.7548990142*(((RANDBETWEEN(3800,4995))))</f>
        <v>124400539.68408872</v>
      </c>
      <c r="B7965">
        <v>217592549.07006463</v>
      </c>
    </row>
    <row r="7966" spans="1:2" x14ac:dyDescent="0.25">
      <c r="A7966">
        <f ca="1">32156.7047295722*(((RANDBETWEEN(3800,4995))))</f>
        <v>159818822.50597361</v>
      </c>
      <c r="B7966">
        <v>234422512.62788641</v>
      </c>
    </row>
    <row r="7967" spans="1:2" x14ac:dyDescent="0.25">
      <c r="A7967">
        <f ca="1">32025.7641510639*(((RANDBETWEEN(3800,4995))))</f>
        <v>130088653.98162144</v>
      </c>
      <c r="B7967">
        <v>235425335.46296057</v>
      </c>
    </row>
    <row r="7968" spans="1:2" x14ac:dyDescent="0.25">
      <c r="A7968">
        <f ca="1">33121.7781192233*(((RANDBETWEEN(3800,4995))))</f>
        <v>129936735.56171319</v>
      </c>
      <c r="B7968">
        <v>210168531.71783912</v>
      </c>
    </row>
    <row r="7969" spans="1:2" x14ac:dyDescent="0.25">
      <c r="A7969">
        <f ca="1">38785.5672757934*(((RANDBETWEEN(3800,4995))))</f>
        <v>171781277.46448907</v>
      </c>
      <c r="B7969">
        <v>244489558.72427326</v>
      </c>
    </row>
    <row r="7970" spans="1:2" x14ac:dyDescent="0.25">
      <c r="A7970">
        <f ca="1">38273.7627100026*(((RANDBETWEEN(3800,4995))))</f>
        <v>174949369.34742209</v>
      </c>
      <c r="B7970">
        <v>236664773.65560514</v>
      </c>
    </row>
    <row r="7971" spans="1:2" x14ac:dyDescent="0.25">
      <c r="A7971">
        <f ca="1">31239.5464112234*(((RANDBETWEEN(3800,4995))))</f>
        <v>135517152.33188704</v>
      </c>
      <c r="B7971">
        <v>261907493.94785562</v>
      </c>
    </row>
    <row r="7972" spans="1:2" x14ac:dyDescent="0.25">
      <c r="A7972">
        <f ca="1">39880.2433882654*(((RANDBETWEEN(3800,4995))))</f>
        <v>160956662.31503913</v>
      </c>
      <c r="B7972">
        <v>265731825.80452436</v>
      </c>
    </row>
    <row r="7973" spans="1:2" x14ac:dyDescent="0.25">
      <c r="A7973">
        <f ca="1">37147.4425895048*(((RANDBETWEEN(3800,4995))))</f>
        <v>142980506.52700382</v>
      </c>
      <c r="B7973">
        <v>259086042.36375445</v>
      </c>
    </row>
    <row r="7974" spans="1:2" x14ac:dyDescent="0.25">
      <c r="A7974">
        <f ca="1">31309.4438612111*(((RANDBETWEEN(3800,4995))))</f>
        <v>142802373.45098376</v>
      </c>
      <c r="B7974">
        <v>253639509.01368517</v>
      </c>
    </row>
    <row r="7975" spans="1:2" x14ac:dyDescent="0.25">
      <c r="A7975">
        <f ca="1">33712.563553259*(((RANDBETWEEN(3800,4995))))</f>
        <v>162899107.08934733</v>
      </c>
      <c r="B7975">
        <v>243927486.95663846</v>
      </c>
    </row>
    <row r="7976" spans="1:2" x14ac:dyDescent="0.25">
      <c r="A7976">
        <f ca="1">29510.446931837*(((RANDBETWEEN(3800,4995))))</f>
        <v>129816456.053151</v>
      </c>
      <c r="B7976">
        <v>227680417.29033053</v>
      </c>
    </row>
    <row r="7977" spans="1:2" x14ac:dyDescent="0.25">
      <c r="A7977">
        <f ca="1">36550.805292642*(((RANDBETWEEN(3800,4995))))</f>
        <v>180195470.09272486</v>
      </c>
      <c r="B7977">
        <v>228107775.57821578</v>
      </c>
    </row>
    <row r="7978" spans="1:2" x14ac:dyDescent="0.25">
      <c r="A7978">
        <f ca="1">28996.8244264168*(((RANDBETWEEN(3800,4995))))</f>
        <v>129441824.23952462</v>
      </c>
      <c r="B7978">
        <v>220466733.67236301</v>
      </c>
    </row>
    <row r="7979" spans="1:2" x14ac:dyDescent="0.25">
      <c r="A7979">
        <f ca="1">34847.9938899856*(((RANDBETWEEN(3800,4995))))</f>
        <v>151832709.37866735</v>
      </c>
      <c r="B7979">
        <v>242250059.9608497</v>
      </c>
    </row>
    <row r="7980" spans="1:2" x14ac:dyDescent="0.25">
      <c r="A7980">
        <f ca="1">34951.2438955857*(((RANDBETWEEN(3800,4995))))</f>
        <v>165948506.01624089</v>
      </c>
      <c r="B7980">
        <v>205276452.54095852</v>
      </c>
    </row>
    <row r="7981" spans="1:2" x14ac:dyDescent="0.25">
      <c r="A7981">
        <f ca="1">30504.7824173425*(((RANDBETWEEN(3800,4995))))</f>
        <v>117016345.35292572</v>
      </c>
      <c r="B7981">
        <v>216328086.17711073</v>
      </c>
    </row>
    <row r="7982" spans="1:2" x14ac:dyDescent="0.25">
      <c r="A7982">
        <f ca="1">31141.3452599922*(((RANDBETWEEN(3800,4995))))</f>
        <v>151689492.76142201</v>
      </c>
      <c r="B7982">
        <v>253994569.94401509</v>
      </c>
    </row>
    <row r="7983" spans="1:2" x14ac:dyDescent="0.25">
      <c r="A7983">
        <f ca="1">36304.4971792136*(((RANDBETWEEN(3800,4995))))</f>
        <v>158505434.68444639</v>
      </c>
      <c r="B7983">
        <v>265791706.5904977</v>
      </c>
    </row>
    <row r="7984" spans="1:2" x14ac:dyDescent="0.25">
      <c r="A7984">
        <f ca="1">30296.2957771753*(((RANDBETWEEN(3800,4995))))</f>
        <v>134909405.09576154</v>
      </c>
      <c r="B7984">
        <v>224963865.97648332</v>
      </c>
    </row>
    <row r="7985" spans="1:2" x14ac:dyDescent="0.25">
      <c r="A7985">
        <f ca="1">38309.2757705568*(((RANDBETWEEN(3800,4995))))</f>
        <v>172046957.48557055</v>
      </c>
      <c r="B7985">
        <v>251154696.08611301</v>
      </c>
    </row>
    <row r="7986" spans="1:2" x14ac:dyDescent="0.25">
      <c r="A7986">
        <f ca="1">31368.753630925*(((RANDBETWEEN(3800,4995))))</f>
        <v>121240232.78352511</v>
      </c>
      <c r="B7986">
        <v>209291618.29543918</v>
      </c>
    </row>
    <row r="7987" spans="1:2" x14ac:dyDescent="0.25">
      <c r="A7987">
        <f ca="1">33495.3401676315*(((RANDBETWEEN(3800,4995))))</f>
        <v>151097479.49618587</v>
      </c>
      <c r="B7987">
        <v>215887384.44483304</v>
      </c>
    </row>
    <row r="7988" spans="1:2" x14ac:dyDescent="0.25">
      <c r="A7988">
        <f ca="1">31162.5857873814*(((RANDBETWEEN(3800,4995))))</f>
        <v>145529275.6270712</v>
      </c>
      <c r="B7988">
        <v>231216604.00459003</v>
      </c>
    </row>
    <row r="7989" spans="1:2" x14ac:dyDescent="0.25">
      <c r="A7989">
        <f ca="1">30962.7276088745*(((RANDBETWEEN(3800,4995))))</f>
        <v>125120382.26746197</v>
      </c>
      <c r="B7989">
        <v>213708575.95940965</v>
      </c>
    </row>
    <row r="7990" spans="1:2" x14ac:dyDescent="0.25">
      <c r="A7990">
        <f ca="1">40140.7839020399*(((RANDBETWEEN(3800,4995))))</f>
        <v>199138428.93801993</v>
      </c>
      <c r="B7990">
        <v>226911486.4220981</v>
      </c>
    </row>
    <row r="7991" spans="1:2" x14ac:dyDescent="0.25">
      <c r="A7991">
        <f ca="1">38550.2636682381*(((RANDBETWEEN(3800,4995))))</f>
        <v>158248832.35811734</v>
      </c>
      <c r="B7991">
        <v>232404933.45797014</v>
      </c>
    </row>
    <row r="7992" spans="1:2" x14ac:dyDescent="0.25">
      <c r="A7992">
        <f ca="1">31404.4705011268*(((RANDBETWEEN(3800,4995))))</f>
        <v>138870568.55598286</v>
      </c>
      <c r="B7992">
        <v>247438113.29817364</v>
      </c>
    </row>
    <row r="7993" spans="1:2" x14ac:dyDescent="0.25">
      <c r="A7993">
        <f ca="1">30743.9301204921*(((RANDBETWEEN(3800,4995))))</f>
        <v>131338069.47474214</v>
      </c>
      <c r="B7993">
        <v>239684581.35086575</v>
      </c>
    </row>
    <row r="7994" spans="1:2" x14ac:dyDescent="0.25">
      <c r="A7994">
        <f ca="1">33185.330433824*(((RANDBETWEEN(3800,4995))))</f>
        <v>137121785.35256064</v>
      </c>
      <c r="B7994">
        <v>245020537.87340885</v>
      </c>
    </row>
    <row r="7995" spans="1:2" x14ac:dyDescent="0.25">
      <c r="A7995">
        <f ca="1">33028.1677772747*(((RANDBETWEEN(3800,4995))))</f>
        <v>162564641.7997461</v>
      </c>
      <c r="B7995">
        <v>247771936.5895817</v>
      </c>
    </row>
    <row r="7996" spans="1:2" x14ac:dyDescent="0.25">
      <c r="A7996">
        <f ca="1">32173.87852404*(((RANDBETWEEN(3800,4995))))</f>
        <v>155528528.78520948</v>
      </c>
      <c r="B7996">
        <v>227952904.49137127</v>
      </c>
    </row>
    <row r="7997" spans="1:2" x14ac:dyDescent="0.25">
      <c r="A7997">
        <f ca="1">33170.2022059732*(((RANDBETWEEN(3800,4995))))</f>
        <v>136793913.89743361</v>
      </c>
      <c r="B7997">
        <v>216484951.90827709</v>
      </c>
    </row>
    <row r="7998" spans="1:2" x14ac:dyDescent="0.25">
      <c r="A7998">
        <f ca="1">33340.1987782359*(((RANDBETWEEN(3800,4995))))</f>
        <v>128259744.69987361</v>
      </c>
      <c r="B7998">
        <v>220021948.60627967</v>
      </c>
    </row>
    <row r="7999" spans="1:2" x14ac:dyDescent="0.25">
      <c r="A7999">
        <f ca="1">34350.6305378097*(((RANDBETWEEN(3800,4995))))</f>
        <v>171547048.90582153</v>
      </c>
      <c r="B7999">
        <v>246870424.42305952</v>
      </c>
    </row>
    <row r="8000" spans="1:2" x14ac:dyDescent="0.25">
      <c r="A8000">
        <f ca="1">30818.3903050751*(((RANDBETWEEN(3800,4995))))</f>
        <v>134214089.77860196</v>
      </c>
      <c r="B8000">
        <v>254714012.18548921</v>
      </c>
    </row>
    <row r="8001" spans="1:2" x14ac:dyDescent="0.25">
      <c r="A8001">
        <f ca="1">32753.6644883406*(((RANDBETWEEN(3800,4995))))</f>
        <v>149520478.38927498</v>
      </c>
      <c r="B8001">
        <v>240972887.37113678</v>
      </c>
    </row>
    <row r="8002" spans="1:2" x14ac:dyDescent="0.25">
      <c r="A8002">
        <f ca="1">33335.4629159104*(((RANDBETWEEN(3800,4995))))</f>
        <v>129141583.3362368</v>
      </c>
      <c r="B8002">
        <v>244175784.73768693</v>
      </c>
    </row>
    <row r="8003" spans="1:2" x14ac:dyDescent="0.25">
      <c r="A8003">
        <f ca="1">35122.3580515738*(((RANDBETWEEN(3800,4995))))</f>
        <v>141859204.17030656</v>
      </c>
      <c r="B8003">
        <v>265289126.63977319</v>
      </c>
    </row>
    <row r="8004" spans="1:2" x14ac:dyDescent="0.25">
      <c r="A8004">
        <f ca="1">37857.9947439177*(((RANDBETWEEN(3800,4995))))</f>
        <v>153854890.6392816</v>
      </c>
      <c r="B8004">
        <v>230556986.94945204</v>
      </c>
    </row>
    <row r="8005" spans="1:2" x14ac:dyDescent="0.25">
      <c r="A8005">
        <f ca="1">36650.5398668123*(((RANDBETWEEN(3800,4995))))</f>
        <v>165660440.19799173</v>
      </c>
      <c r="B8005">
        <v>260862355.17459148</v>
      </c>
    </row>
    <row r="8006" spans="1:2" x14ac:dyDescent="0.25">
      <c r="A8006">
        <f ca="1">35759.8311209045*(((RANDBETWEEN(3800,4995))))</f>
        <v>164745541.97400719</v>
      </c>
      <c r="B8006">
        <v>245205699.47531858</v>
      </c>
    </row>
    <row r="8007" spans="1:2" x14ac:dyDescent="0.25">
      <c r="A8007">
        <f ca="1">30131.8535895307*(((RANDBETWEEN(3800,4995))))</f>
        <v>123329676.74194923</v>
      </c>
      <c r="B8007">
        <v>226843423.36093831</v>
      </c>
    </row>
    <row r="8008" spans="1:2" x14ac:dyDescent="0.25">
      <c r="A8008">
        <f ca="1">27973.3166689019*(((RANDBETWEEN(3800,4995))))</f>
        <v>123334353.19318861</v>
      </c>
      <c r="B8008">
        <v>233098091.98317221</v>
      </c>
    </row>
    <row r="8009" spans="1:2" x14ac:dyDescent="0.25">
      <c r="A8009">
        <f ca="1">30951.4951603879*(((RANDBETWEEN(3800,4995))))</f>
        <v>147824340.88601258</v>
      </c>
      <c r="B8009">
        <v>215848271.1607542</v>
      </c>
    </row>
    <row r="8010" spans="1:2" x14ac:dyDescent="0.25">
      <c r="A8010">
        <f ca="1">41933.1935241185*(((RANDBETWEEN(3800,4995))))</f>
        <v>160394465.22975332</v>
      </c>
      <c r="B8010">
        <v>232544159.82928455</v>
      </c>
    </row>
    <row r="8011" spans="1:2" x14ac:dyDescent="0.25">
      <c r="A8011">
        <f ca="1">32818.92928955*(((RANDBETWEEN(3800,4995))))</f>
        <v>146897527.50002572</v>
      </c>
      <c r="B8011">
        <v>238165892.91393572</v>
      </c>
    </row>
    <row r="8012" spans="1:2" x14ac:dyDescent="0.25">
      <c r="A8012">
        <f ca="1">29059.5155213121*(((RANDBETWEEN(3800,4995))))</f>
        <v>144396732.62539971</v>
      </c>
      <c r="B8012">
        <v>253532425.47012612</v>
      </c>
    </row>
    <row r="8013" spans="1:2" x14ac:dyDescent="0.25">
      <c r="A8013">
        <f ca="1">32030.0632776653*(((RANDBETWEEN(3800,4995))))</f>
        <v>153135732.5305177</v>
      </c>
      <c r="B8013">
        <v>221287732.9558942</v>
      </c>
    </row>
    <row r="8014" spans="1:2" x14ac:dyDescent="0.25">
      <c r="A8014">
        <f ca="1">38337.3296517889*(((RANDBETWEEN(3800,4995))))</f>
        <v>149285561.66406614</v>
      </c>
      <c r="B8014">
        <v>237711647.57016841</v>
      </c>
    </row>
    <row r="8015" spans="1:2" x14ac:dyDescent="0.25">
      <c r="A8015">
        <f ca="1">36953.6077473251*(((RANDBETWEEN(3800,4995))))</f>
        <v>147407941.30407971</v>
      </c>
      <c r="B8015">
        <v>245982983.31318772</v>
      </c>
    </row>
    <row r="8016" spans="1:2" x14ac:dyDescent="0.25">
      <c r="A8016">
        <f ca="1">38735.4060973906*(((RANDBETWEEN(3800,4995))))</f>
        <v>166639717.03097442</v>
      </c>
      <c r="B8016">
        <v>228552037.7504262</v>
      </c>
    </row>
    <row r="8017" spans="1:2" x14ac:dyDescent="0.25">
      <c r="A8017">
        <f ca="1">31277.80739096*(((RANDBETWEEN(3800,4995))))</f>
        <v>143784080.57624325</v>
      </c>
      <c r="B8017">
        <v>228188015.99313542</v>
      </c>
    </row>
    <row r="8018" spans="1:2" x14ac:dyDescent="0.25">
      <c r="A8018">
        <f ca="1">31316.3058289249*(((RANDBETWEEN(3800,4995))))</f>
        <v>127864476.69950023</v>
      </c>
      <c r="B8018">
        <v>249119922.82327998</v>
      </c>
    </row>
    <row r="8019" spans="1:2" x14ac:dyDescent="0.25">
      <c r="A8019">
        <f ca="1">37654.0768518356*(((RANDBETWEEN(3800,4995))))</f>
        <v>184467322.49714273</v>
      </c>
      <c r="B8019">
        <v>263326014.73884204</v>
      </c>
    </row>
    <row r="8020" spans="1:2" x14ac:dyDescent="0.25">
      <c r="A8020">
        <f ca="1">41192.0210517162*(((RANDBETWEEN(3800,4995))))</f>
        <v>194179187.23779011</v>
      </c>
      <c r="B8020">
        <v>251100776.99698395</v>
      </c>
    </row>
    <row r="8021" spans="1:2" x14ac:dyDescent="0.25">
      <c r="A8021">
        <f ca="1">39446.726704102*(((RANDBETWEEN(3800,4995))))</f>
        <v>176958015.9946014</v>
      </c>
      <c r="B8021">
        <v>228880397.28139129</v>
      </c>
    </row>
    <row r="8022" spans="1:2" x14ac:dyDescent="0.25">
      <c r="A8022">
        <f ca="1">30827.1090802098*(((RANDBETWEEN(3800,4995))))</f>
        <v>151052834.49302793</v>
      </c>
      <c r="B8022">
        <v>226958671.84738487</v>
      </c>
    </row>
    <row r="8023" spans="1:2" x14ac:dyDescent="0.25">
      <c r="A8023">
        <f ca="1">30743.5137632281*(((RANDBETWEEN(3800,4995))))</f>
        <v>117501709.6030578</v>
      </c>
      <c r="B8023">
        <v>248789828.20286176</v>
      </c>
    </row>
    <row r="8024" spans="1:2" x14ac:dyDescent="0.25">
      <c r="A8024">
        <f ca="1">33940.0233843567*(((RANDBETWEEN(3800,4995))))</f>
        <v>129209669.02424586</v>
      </c>
      <c r="B8024">
        <v>259899877.8962754</v>
      </c>
    </row>
    <row r="8025" spans="1:2" x14ac:dyDescent="0.25">
      <c r="A8025">
        <f ca="1">38903.9212892006*(((RANDBETWEEN(3800,4995))))</f>
        <v>188178267.27586347</v>
      </c>
      <c r="B8025">
        <v>234520560.54648137</v>
      </c>
    </row>
    <row r="8026" spans="1:2" x14ac:dyDescent="0.25">
      <c r="A8026">
        <f ca="1">32245.2648343794*(((RANDBETWEEN(3800,4995))))</f>
        <v>158453231.39614031</v>
      </c>
      <c r="B8026">
        <v>234582881.22218132</v>
      </c>
    </row>
    <row r="8027" spans="1:2" x14ac:dyDescent="0.25">
      <c r="A8027">
        <f ca="1">29073.0488132055*(((RANDBETWEEN(3800,4995))))</f>
        <v>138823808.08305645</v>
      </c>
      <c r="B8027">
        <v>242446231.62678692</v>
      </c>
    </row>
    <row r="8028" spans="1:2" x14ac:dyDescent="0.25">
      <c r="A8028">
        <f ca="1">32357.4042403737*(((RANDBETWEEN(3800,4995))))</f>
        <v>157774703.07606217</v>
      </c>
      <c r="B8028">
        <v>252753424.7649309</v>
      </c>
    </row>
    <row r="8029" spans="1:2" x14ac:dyDescent="0.25">
      <c r="A8029">
        <f ca="1">35757.2444293548*(((RANDBETWEEN(3800,4995))))</f>
        <v>149429524.47027391</v>
      </c>
      <c r="B8029">
        <v>252083852.27855778</v>
      </c>
    </row>
    <row r="8030" spans="1:2" x14ac:dyDescent="0.25">
      <c r="A8030">
        <f ca="1">34870.0375237657*(((RANDBETWEEN(3800,4995))))</f>
        <v>171177014.20416582</v>
      </c>
      <c r="B8030">
        <v>224337045.65568632</v>
      </c>
    </row>
    <row r="8031" spans="1:2" x14ac:dyDescent="0.25">
      <c r="A8031">
        <f ca="1">37324.0295750425*(((RANDBETWEEN(3800,4995))))</f>
        <v>181879996.11918199</v>
      </c>
      <c r="B8031">
        <v>205486500.29480347</v>
      </c>
    </row>
    <row r="8032" spans="1:2" x14ac:dyDescent="0.25">
      <c r="A8032">
        <f ca="1">38912.1582037857*(((RANDBETWEEN(3800,4995))))</f>
        <v>180669150.54017684</v>
      </c>
      <c r="B8032">
        <v>211527974.09186113</v>
      </c>
    </row>
    <row r="8033" spans="1:2" x14ac:dyDescent="0.25">
      <c r="A8033">
        <f ca="1">40609.5403859906*(((RANDBETWEEN(3800,4995))))</f>
        <v>195250670.17584273</v>
      </c>
      <c r="B8033">
        <v>215557852.9617534</v>
      </c>
    </row>
    <row r="8034" spans="1:2" x14ac:dyDescent="0.25">
      <c r="A8034">
        <f ca="1">29267.2274178948*(((RANDBETWEEN(3800,4995))))</f>
        <v>121663864.37618887</v>
      </c>
      <c r="B8034">
        <v>228261322.39113486</v>
      </c>
    </row>
    <row r="8035" spans="1:2" x14ac:dyDescent="0.25">
      <c r="A8035">
        <f ca="1">29468.9495624941*(((RANDBETWEEN(3800,4995))))</f>
        <v>145075638.69615841</v>
      </c>
      <c r="B8035">
        <v>265275711.57126445</v>
      </c>
    </row>
    <row r="8036" spans="1:2" x14ac:dyDescent="0.25">
      <c r="A8036">
        <f ca="1">40164.5984309364*(((RANDBETWEEN(3800,4995))))</f>
        <v>184797317.38073853</v>
      </c>
      <c r="B8036">
        <v>226887232.59128222</v>
      </c>
    </row>
    <row r="8037" spans="1:2" x14ac:dyDescent="0.25">
      <c r="A8037">
        <f ca="1">32178.4516231788*(((RANDBETWEEN(3800,4995))))</f>
        <v>138399520.431292</v>
      </c>
      <c r="B8037">
        <v>226221100.95214209</v>
      </c>
    </row>
    <row r="8038" spans="1:2" x14ac:dyDescent="0.25">
      <c r="A8038">
        <f ca="1">35605.3765978205*(((RANDBETWEEN(3800,4995))))</f>
        <v>138932179.48469543</v>
      </c>
      <c r="B8038">
        <v>214311181.76008892</v>
      </c>
    </row>
    <row r="8039" spans="1:2" x14ac:dyDescent="0.25">
      <c r="A8039">
        <f ca="1">37509.0692037055*(((RANDBETWEEN(3800,4995))))</f>
        <v>154349819.77324808</v>
      </c>
      <c r="B8039">
        <v>208721420.99727795</v>
      </c>
    </row>
    <row r="8040" spans="1:2" x14ac:dyDescent="0.25">
      <c r="A8040">
        <f ca="1">32018.4005374396*(((RANDBETWEEN(3800,4995))))</f>
        <v>128970117.36480655</v>
      </c>
      <c r="B8040">
        <v>210535741.59024733</v>
      </c>
    </row>
    <row r="8041" spans="1:2" x14ac:dyDescent="0.25">
      <c r="A8041">
        <f ca="1">33410.9381859856*(((RANDBETWEEN(3800,4995))))</f>
        <v>141996487.29043886</v>
      </c>
      <c r="B8041">
        <v>222430158.18244231</v>
      </c>
    </row>
    <row r="8042" spans="1:2" x14ac:dyDescent="0.25">
      <c r="A8042">
        <f ca="1">31322.639887634*(((RANDBETWEEN(3800,4995))))</f>
        <v>129456470.65559146</v>
      </c>
      <c r="B8042">
        <v>263657302.54627222</v>
      </c>
    </row>
    <row r="8043" spans="1:2" x14ac:dyDescent="0.25">
      <c r="A8043">
        <f ca="1">36932.5173115898*(((RANDBETWEEN(3800,4995))))</f>
        <v>174432279.26263851</v>
      </c>
      <c r="B8043">
        <v>223082041.04867053</v>
      </c>
    </row>
    <row r="8044" spans="1:2" x14ac:dyDescent="0.25">
      <c r="A8044">
        <f ca="1">37910.7879086233*(((RANDBETWEEN(3800,4995))))</f>
        <v>164722373.4629682</v>
      </c>
      <c r="B8044">
        <v>266407753.70112586</v>
      </c>
    </row>
    <row r="8045" spans="1:2" x14ac:dyDescent="0.25">
      <c r="A8045">
        <f ca="1">36138.7015549475*(((RANDBETWEEN(3800,4995))))</f>
        <v>143579061.27780658</v>
      </c>
      <c r="B8045">
        <v>214170563.56216094</v>
      </c>
    </row>
    <row r="8046" spans="1:2" x14ac:dyDescent="0.25">
      <c r="A8046">
        <f ca="1">33795.9088811399*(((RANDBETWEEN(3800,4995))))</f>
        <v>164450892.61562657</v>
      </c>
      <c r="B8046">
        <v>225353406.36065459</v>
      </c>
    </row>
    <row r="8047" spans="1:2" x14ac:dyDescent="0.25">
      <c r="A8047">
        <f ca="1">30701.3006619973*(((RANDBETWEEN(3800,4995))))</f>
        <v>130818242.12077066</v>
      </c>
      <c r="B8047">
        <v>211967740.77623436</v>
      </c>
    </row>
    <row r="8048" spans="1:2" x14ac:dyDescent="0.25">
      <c r="A8048">
        <f ca="1">36323.0734794381*(((RANDBETWEEN(3800,4995))))</f>
        <v>176530137.11006933</v>
      </c>
      <c r="B8048">
        <v>233590190.08806902</v>
      </c>
    </row>
    <row r="8049" spans="1:2" x14ac:dyDescent="0.25">
      <c r="A8049">
        <f ca="1">30368.8694045957*(((RANDBETWEEN(3800,4995))))</f>
        <v>147410492.08990744</v>
      </c>
      <c r="B8049">
        <v>212660660.02661976</v>
      </c>
    </row>
    <row r="8050" spans="1:2" x14ac:dyDescent="0.25">
      <c r="A8050">
        <f ca="1">32269.7628741429*(((RANDBETWEEN(3800,4995))))</f>
        <v>136726985.29774344</v>
      </c>
      <c r="B8050">
        <v>213513674.63793415</v>
      </c>
    </row>
    <row r="8051" spans="1:2" x14ac:dyDescent="0.25">
      <c r="A8051">
        <f ca="1">33866.9724226633*(((RANDBETWEEN(3800,4995))))</f>
        <v>133198802.53833467</v>
      </c>
      <c r="B8051">
        <v>240175986.23156232</v>
      </c>
    </row>
    <row r="8052" spans="1:2" x14ac:dyDescent="0.25">
      <c r="A8052">
        <f ca="1">31049.5992242543*(((RANDBETWEEN(3800,4995))))</f>
        <v>128265894.39539452</v>
      </c>
      <c r="B8052">
        <v>242746565.96644324</v>
      </c>
    </row>
    <row r="8053" spans="1:2" x14ac:dyDescent="0.25">
      <c r="A8053">
        <f ca="1">32566.9382472295*(((RANDBETWEEN(3800,4995))))</f>
        <v>158503288.44926578</v>
      </c>
      <c r="B8053">
        <v>231002099.6835548</v>
      </c>
    </row>
    <row r="8054" spans="1:2" x14ac:dyDescent="0.25">
      <c r="A8054">
        <f ca="1">36832.918011907*(((RANDBETWEEN(3800,4995))))</f>
        <v>157571223.25493816</v>
      </c>
      <c r="B8054">
        <v>252664951.38735601</v>
      </c>
    </row>
    <row r="8055" spans="1:2" x14ac:dyDescent="0.25">
      <c r="A8055">
        <f ca="1">30434.4061190513*(((RANDBETWEEN(3800,4995))))</f>
        <v>121220239.57218115</v>
      </c>
      <c r="B8055">
        <v>259623005.6494717</v>
      </c>
    </row>
    <row r="8056" spans="1:2" x14ac:dyDescent="0.25">
      <c r="A8056">
        <f ca="1">36104.098645383*(((RANDBETWEEN(3800,4995))))</f>
        <v>178823600.5905818</v>
      </c>
      <c r="B8056">
        <v>207570186.8236962</v>
      </c>
    </row>
    <row r="8057" spans="1:2" x14ac:dyDescent="0.25">
      <c r="A8057">
        <f ca="1">38811.8510451565*(((RANDBETWEEN(3800,4995))))</f>
        <v>149270379.11967191</v>
      </c>
      <c r="B8057">
        <v>255028823.61189488</v>
      </c>
    </row>
    <row r="8058" spans="1:2" x14ac:dyDescent="0.25">
      <c r="A8058">
        <f ca="1">38263.5383527866*(((RANDBETWEEN(3800,4995))))</f>
        <v>154087268.94667175</v>
      </c>
      <c r="B8058">
        <v>204290452.99385542</v>
      </c>
    </row>
    <row r="8059" spans="1:2" x14ac:dyDescent="0.25">
      <c r="A8059">
        <f ca="1">35124.6283188855*(((RANDBETWEEN(3800,4995))))</f>
        <v>137302172.09852347</v>
      </c>
      <c r="B8059">
        <v>253315436.51698729</v>
      </c>
    </row>
    <row r="8060" spans="1:2" x14ac:dyDescent="0.25">
      <c r="A8060">
        <f ca="1">31153.3035852511*(((RANDBETWEEN(3800,4995))))</f>
        <v>125080513.89478323</v>
      </c>
      <c r="B8060">
        <v>226236154.38758898</v>
      </c>
    </row>
    <row r="8061" spans="1:2" x14ac:dyDescent="0.25">
      <c r="A8061">
        <f ca="1">32965.547542268*(((RANDBETWEEN(3800,4995))))</f>
        <v>146795583.20571944</v>
      </c>
      <c r="B8061">
        <v>225463958.11520052</v>
      </c>
    </row>
    <row r="8062" spans="1:2" x14ac:dyDescent="0.25">
      <c r="A8062">
        <f ca="1">32088.9447461223*(((RANDBETWEEN(3800,4995))))</f>
        <v>137950373.46357965</v>
      </c>
      <c r="B8062">
        <v>215654636.30169195</v>
      </c>
    </row>
    <row r="8063" spans="1:2" x14ac:dyDescent="0.25">
      <c r="A8063">
        <f ca="1">39440.4537959103*(((RANDBETWEEN(3800,4995))))</f>
        <v>168489618.61612886</v>
      </c>
      <c r="B8063">
        <v>208321758.72644895</v>
      </c>
    </row>
    <row r="8064" spans="1:2" x14ac:dyDescent="0.25">
      <c r="A8064">
        <f ca="1">37766.8127245915*(((RANDBETWEEN(3800,4995))))</f>
        <v>150274147.83114961</v>
      </c>
      <c r="B8064">
        <v>239917334.57681367</v>
      </c>
    </row>
    <row r="8065" spans="1:2" x14ac:dyDescent="0.25">
      <c r="A8065">
        <f ca="1">36134.4736329177*(((RANDBETWEEN(3800,4995))))</f>
        <v>177058920.80129686</v>
      </c>
      <c r="B8065">
        <v>205968828.19383562</v>
      </c>
    </row>
    <row r="8066" spans="1:2" x14ac:dyDescent="0.25">
      <c r="A8066">
        <f ca="1">38380.5950830968*(((RANDBETWEEN(3800,4995))))</f>
        <v>183459244.49720258</v>
      </c>
      <c r="B8066">
        <v>258265793.19884747</v>
      </c>
    </row>
    <row r="8067" spans="1:2" x14ac:dyDescent="0.25">
      <c r="A8067">
        <f ca="1">34896.3848782348*(((RANDBETWEEN(3800,4995))))</f>
        <v>148274739.34761947</v>
      </c>
      <c r="B8067">
        <v>260330675.68054342</v>
      </c>
    </row>
    <row r="8068" spans="1:2" x14ac:dyDescent="0.25">
      <c r="A8068">
        <f ca="1">31423.0951123869*(((RANDBETWEEN(3800,4995))))</f>
        <v>122864301.88943277</v>
      </c>
      <c r="B8068">
        <v>261557778.91290155</v>
      </c>
    </row>
    <row r="8069" spans="1:2" x14ac:dyDescent="0.25">
      <c r="A8069">
        <f ca="1">32166.8230882681*(((RANDBETWEEN(3800,4995))))</f>
        <v>140118681.37249583</v>
      </c>
      <c r="B8069">
        <v>241507160.99520129</v>
      </c>
    </row>
    <row r="8070" spans="1:2" x14ac:dyDescent="0.25">
      <c r="A8070">
        <f ca="1">32268.8975540849*(((RANDBETWEEN(3800,4995))))</f>
        <v>145371383.4811525</v>
      </c>
      <c r="B8070">
        <v>253154966.44959828</v>
      </c>
    </row>
    <row r="8071" spans="1:2" x14ac:dyDescent="0.25">
      <c r="A8071">
        <f ca="1">31215.1381426365*(((RANDBETWEEN(3800,4995))))</f>
        <v>126639815.44467641</v>
      </c>
      <c r="B8071">
        <v>234961758.79347828</v>
      </c>
    </row>
    <row r="8072" spans="1:2" x14ac:dyDescent="0.25">
      <c r="A8072">
        <f ca="1">34068.8991854129*(((RANDBETWEEN(3800,4995))))</f>
        <v>147177644.48098388</v>
      </c>
      <c r="B8072">
        <v>266475580.09051916</v>
      </c>
    </row>
    <row r="8073" spans="1:2" x14ac:dyDescent="0.25">
      <c r="A8073">
        <f ca="1">32502.2941323325*(((RANDBETWEEN(3800,4995))))</f>
        <v>134104465.59000383</v>
      </c>
      <c r="B8073">
        <v>204927045.83495975</v>
      </c>
    </row>
    <row r="8074" spans="1:2" x14ac:dyDescent="0.25">
      <c r="A8074">
        <f ca="1">39869.494606625*(((RANDBETWEEN(3800,4995))))</f>
        <v>179651942.69745246</v>
      </c>
      <c r="B8074">
        <v>244644930.67800868</v>
      </c>
    </row>
    <row r="8075" spans="1:2" x14ac:dyDescent="0.25">
      <c r="A8075">
        <f ca="1">30994.8931588391*(((RANDBETWEEN(3800,4995))))</f>
        <v>137059417.54838651</v>
      </c>
      <c r="B8075">
        <v>253104342.91703692</v>
      </c>
    </row>
    <row r="8076" spans="1:2" x14ac:dyDescent="0.25">
      <c r="A8076">
        <f ca="1">31733.8382075014*(((RANDBETWEEN(3800,4995))))</f>
        <v>144547633.03516892</v>
      </c>
      <c r="B8076">
        <v>238007521.22756845</v>
      </c>
    </row>
    <row r="8077" spans="1:2" x14ac:dyDescent="0.25">
      <c r="A8077">
        <f ca="1">31096.9583316415*(((RANDBETWEEN(3800,4995))))</f>
        <v>135333962.65930369</v>
      </c>
      <c r="B8077">
        <v>258698620.13345116</v>
      </c>
    </row>
    <row r="8078" spans="1:2" x14ac:dyDescent="0.25">
      <c r="A8078">
        <f ca="1">40047.7857100363*(((RANDBETWEEN(3800,4995))))</f>
        <v>174608345.69575834</v>
      </c>
      <c r="B8078">
        <v>261380766.60370272</v>
      </c>
    </row>
    <row r="8079" spans="1:2" x14ac:dyDescent="0.25">
      <c r="A8079">
        <f ca="1">41386.423182557*(((RANDBETWEEN(3800,4995))))</f>
        <v>191081115.83386543</v>
      </c>
      <c r="B8079">
        <v>258449629.92781696</v>
      </c>
    </row>
    <row r="8080" spans="1:2" x14ac:dyDescent="0.25">
      <c r="A8080">
        <f ca="1">32909.7345768676*(((RANDBETWEEN(3800,4995))))</f>
        <v>134271717.07361993</v>
      </c>
      <c r="B8080">
        <v>233673860.06950057</v>
      </c>
    </row>
    <row r="8081" spans="1:2" x14ac:dyDescent="0.25">
      <c r="A8081">
        <f ca="1">34868.9956304521*(((RANDBETWEEN(3800,4995))))</f>
        <v>142997751.080484</v>
      </c>
      <c r="B8081">
        <v>260454142.47174489</v>
      </c>
    </row>
    <row r="8082" spans="1:2" x14ac:dyDescent="0.25">
      <c r="A8082">
        <f ca="1">33291.3355000505*(((RANDBETWEEN(3800,4995))))</f>
        <v>129969373.7921973</v>
      </c>
      <c r="B8082">
        <v>216254228.83259749</v>
      </c>
    </row>
    <row r="8083" spans="1:2" x14ac:dyDescent="0.25">
      <c r="A8083">
        <f ca="1">32784.5367217949*(((RANDBETWEEN(3800,4995))))</f>
        <v>138809728.4800795</v>
      </c>
      <c r="B8083">
        <v>210705457.25637043</v>
      </c>
    </row>
    <row r="8084" spans="1:2" x14ac:dyDescent="0.25">
      <c r="A8084">
        <f ca="1">27762.8461672583*(((RANDBETWEEN(3800,4995))))</f>
        <v>129902357.21660155</v>
      </c>
      <c r="B8084">
        <v>210050654.79546922</v>
      </c>
    </row>
    <row r="8085" spans="1:2" x14ac:dyDescent="0.25">
      <c r="A8085">
        <f ca="1">37678.7490571865*(((RANDBETWEEN(3800,4995))))</f>
        <v>181950679.19715363</v>
      </c>
      <c r="B8085">
        <v>210307404.27742714</v>
      </c>
    </row>
    <row r="8086" spans="1:2" x14ac:dyDescent="0.25">
      <c r="A8086">
        <f ca="1">29618.6905487054*(((RANDBETWEEN(3800,4995))))</f>
        <v>113409966.11099307</v>
      </c>
      <c r="B8086">
        <v>254545073.04161689</v>
      </c>
    </row>
    <row r="8087" spans="1:2" x14ac:dyDescent="0.25">
      <c r="A8087">
        <f ca="1">30964.4140406991*(((RANDBETWEEN(3800,4995))))</f>
        <v>151106340.51861149</v>
      </c>
      <c r="B8087">
        <v>222818623.63620308</v>
      </c>
    </row>
    <row r="8088" spans="1:2" x14ac:dyDescent="0.25">
      <c r="A8088">
        <f ca="1">36642.2103171974*(((RANDBETWEEN(3800,4995))))</f>
        <v>168957231.77259716</v>
      </c>
      <c r="B8088">
        <v>252782794.0879091</v>
      </c>
    </row>
    <row r="8089" spans="1:2" x14ac:dyDescent="0.25">
      <c r="A8089">
        <f ca="1">38582.8419452821*(((RANDBETWEEN(3800,4995))))</f>
        <v>164015661.10939404</v>
      </c>
      <c r="B8089">
        <v>262937374.86821765</v>
      </c>
    </row>
    <row r="8090" spans="1:2" x14ac:dyDescent="0.25">
      <c r="A8090">
        <f ca="1">30604.8587472731*(((RANDBETWEEN(3800,4995))))</f>
        <v>137507630.35149798</v>
      </c>
      <c r="B8090">
        <v>234957747.83610815</v>
      </c>
    </row>
    <row r="8091" spans="1:2" x14ac:dyDescent="0.25">
      <c r="A8091">
        <f ca="1">36858.8050953426*(((RANDBETWEEN(3800,4995))))</f>
        <v>183593708.17990193</v>
      </c>
      <c r="B8091">
        <v>230158845.26312807</v>
      </c>
    </row>
    <row r="8092" spans="1:2" x14ac:dyDescent="0.25">
      <c r="A8092">
        <f ca="1">31255.0838715111*(((RANDBETWEEN(3800,4995))))</f>
        <v>155994123.60271171</v>
      </c>
      <c r="B8092">
        <v>205509187.12194091</v>
      </c>
    </row>
    <row r="8093" spans="1:2" x14ac:dyDescent="0.25">
      <c r="A8093">
        <f ca="1">32476.0728834774*(((RANDBETWEEN(3800,4995))))</f>
        <v>161081321.50204781</v>
      </c>
      <c r="B8093">
        <v>215738068.71651503</v>
      </c>
    </row>
    <row r="8094" spans="1:2" x14ac:dyDescent="0.25">
      <c r="A8094">
        <f ca="1">39285.1708809998*(((RANDBETWEEN(3800,4995))))</f>
        <v>153880014.34087634</v>
      </c>
      <c r="B8094">
        <v>222036160.8167896</v>
      </c>
    </row>
    <row r="8095" spans="1:2" x14ac:dyDescent="0.25">
      <c r="A8095">
        <f ca="1">39477.9068706897*(((RANDBETWEEN(3800,4995))))</f>
        <v>173150099.53484508</v>
      </c>
      <c r="B8095">
        <v>265889597.94301757</v>
      </c>
    </row>
    <row r="8096" spans="1:2" x14ac:dyDescent="0.25">
      <c r="A8096">
        <f ca="1">34277.4322758804*(((RANDBETWEEN(3800,4995))))</f>
        <v>152363186.46628836</v>
      </c>
      <c r="B8096">
        <v>265422643.0929144</v>
      </c>
    </row>
    <row r="8097" spans="1:2" x14ac:dyDescent="0.25">
      <c r="A8097">
        <f ca="1">38480.0869987324*(((RANDBETWEEN(3800,4995))))</f>
        <v>190399470.46972814</v>
      </c>
      <c r="B8097">
        <v>241033340.69153047</v>
      </c>
    </row>
    <row r="8098" spans="1:2" x14ac:dyDescent="0.25">
      <c r="A8098">
        <f ca="1">32269.9846969839*(((RANDBETWEEN(3800,4995))))</f>
        <v>142762412.29945683</v>
      </c>
      <c r="B8098">
        <v>228705064.90595165</v>
      </c>
    </row>
    <row r="8099" spans="1:2" x14ac:dyDescent="0.25">
      <c r="A8099">
        <f ca="1">35704.8622026681*(((RANDBETWEEN(3800,4995))))</f>
        <v>139748830.66124299</v>
      </c>
      <c r="B8099">
        <v>208352396.78036451</v>
      </c>
    </row>
    <row r="8100" spans="1:2" x14ac:dyDescent="0.25">
      <c r="A8100">
        <f ca="1">39326.5542935824*(((RANDBETWEEN(3800,4995))))</f>
        <v>156952278.18568739</v>
      </c>
      <c r="B8100">
        <v>218750299.46430361</v>
      </c>
    </row>
    <row r="8101" spans="1:2" x14ac:dyDescent="0.25">
      <c r="A8101">
        <f ca="1">32353.1718015408*(((RANDBETWEEN(3800,4995))))</f>
        <v>133942131.25837898</v>
      </c>
      <c r="B8101">
        <v>242594215.54217556</v>
      </c>
    </row>
    <row r="8102" spans="1:2" x14ac:dyDescent="0.25">
      <c r="A8102">
        <f ca="1">31957.9325892526*(((RANDBETWEEN(3800,4995))))</f>
        <v>156242332.42885607</v>
      </c>
      <c r="B8102">
        <v>236637576.85891503</v>
      </c>
    </row>
    <row r="8103" spans="1:2" x14ac:dyDescent="0.25">
      <c r="A8103">
        <f ca="1">29933.1617454363*(((RANDBETWEEN(3800,4995))))</f>
        <v>147450754.75801897</v>
      </c>
      <c r="B8103">
        <v>232233049.34468544</v>
      </c>
    </row>
    <row r="8104" spans="1:2" x14ac:dyDescent="0.25">
      <c r="A8104">
        <f ca="1">33140.6234040353*(((RANDBETWEEN(3800,4995))))</f>
        <v>154733570.67344084</v>
      </c>
      <c r="B8104">
        <v>234362703.93074641</v>
      </c>
    </row>
    <row r="8105" spans="1:2" x14ac:dyDescent="0.25">
      <c r="A8105">
        <f ca="1">33134.6206097173*(((RANDBETWEEN(3800,4995))))</f>
        <v>138370175.66617951</v>
      </c>
      <c r="B8105">
        <v>224804861.13375649</v>
      </c>
    </row>
    <row r="8106" spans="1:2" x14ac:dyDescent="0.25">
      <c r="A8106">
        <f ca="1">39081.2884094766*(((RANDBETWEEN(3800,4995))))</f>
        <v>158552787.07724661</v>
      </c>
      <c r="B8106">
        <v>225167368.1339097</v>
      </c>
    </row>
    <row r="8107" spans="1:2" x14ac:dyDescent="0.25">
      <c r="A8107">
        <f ca="1">30838.2550233743*(((RANDBETWEEN(3800,4995))))</f>
        <v>151724214.71500164</v>
      </c>
      <c r="B8107">
        <v>230020995.72862092</v>
      </c>
    </row>
    <row r="8108" spans="1:2" x14ac:dyDescent="0.25">
      <c r="A8108">
        <f ca="1">39646.5601453131*(((RANDBETWEEN(3800,4995))))</f>
        <v>165246862.68566513</v>
      </c>
      <c r="B8108">
        <v>254349720.38119471</v>
      </c>
    </row>
    <row r="8109" spans="1:2" x14ac:dyDescent="0.25">
      <c r="A8109">
        <f ca="1">30473.1772529413*(((RANDBETWEEN(3800,4995))))</f>
        <v>119881479.31307121</v>
      </c>
      <c r="B8109">
        <v>208343614.6403448</v>
      </c>
    </row>
    <row r="8110" spans="1:2" x14ac:dyDescent="0.25">
      <c r="A8110">
        <f ca="1">33378.0454194256*(((RANDBETWEEN(3800,4995))))</f>
        <v>158779362.06020769</v>
      </c>
      <c r="B8110">
        <v>266186921.68197539</v>
      </c>
    </row>
    <row r="8111" spans="1:2" x14ac:dyDescent="0.25">
      <c r="A8111">
        <f ca="1">29261.5928836862*(((RANDBETWEEN(3800,4995))))</f>
        <v>137997672.03946429</v>
      </c>
      <c r="B8111">
        <v>259771970.50689942</v>
      </c>
    </row>
    <row r="8112" spans="1:2" x14ac:dyDescent="0.25">
      <c r="A8112">
        <f ca="1">31737.1298720063*(((RANDBETWEEN(3800,4995))))</f>
        <v>122061001.48773621</v>
      </c>
      <c r="B8112">
        <v>243799708.06830102</v>
      </c>
    </row>
    <row r="8113" spans="1:2" x14ac:dyDescent="0.25">
      <c r="A8113">
        <f ca="1">32628.4760042332*(((RANDBETWEEN(3800,4995))))</f>
        <v>143858950.70266438</v>
      </c>
      <c r="B8113">
        <v>243909285.59299451</v>
      </c>
    </row>
    <row r="8114" spans="1:2" x14ac:dyDescent="0.25">
      <c r="A8114">
        <f ca="1">37089.1038910626*(((RANDBETWEEN(3800,4995))))</f>
        <v>183553975.1568687</v>
      </c>
      <c r="B8114">
        <v>260391316.64445841</v>
      </c>
    </row>
    <row r="8115" spans="1:2" x14ac:dyDescent="0.25">
      <c r="A8115">
        <f ca="1">31317.6171076729*(((RANDBETWEEN(3800,4995))))</f>
        <v>148570775.5588001</v>
      </c>
      <c r="B8115">
        <v>253661706.05710053</v>
      </c>
    </row>
    <row r="8116" spans="1:2" x14ac:dyDescent="0.25">
      <c r="A8116">
        <f ca="1">38482.9316054847*(((RANDBETWEEN(3800,4995))))</f>
        <v>189566921.0886178</v>
      </c>
      <c r="B8116">
        <v>234945703.2026636</v>
      </c>
    </row>
    <row r="8117" spans="1:2" x14ac:dyDescent="0.25">
      <c r="A8117">
        <f ca="1">33284.5795569563*(((RANDBETWEEN(3800,4995))))</f>
        <v>161130649.63522553</v>
      </c>
      <c r="B8117">
        <v>221034088.53621197</v>
      </c>
    </row>
    <row r="8118" spans="1:2" x14ac:dyDescent="0.25">
      <c r="A8118">
        <f ca="1">37796.9296302959*(((RANDBETWEEN(3800,4995))))</f>
        <v>157764384.27685493</v>
      </c>
      <c r="B8118">
        <v>257813108.04913142</v>
      </c>
    </row>
    <row r="8119" spans="1:2" x14ac:dyDescent="0.25">
      <c r="A8119">
        <f ca="1">31992.8279018573*(((RANDBETWEEN(3800,4995))))</f>
        <v>144799539.08380622</v>
      </c>
      <c r="B8119">
        <v>221779584.78544831</v>
      </c>
    </row>
    <row r="8120" spans="1:2" x14ac:dyDescent="0.25">
      <c r="A8120">
        <f ca="1">36464.4812591623*(((RANDBETWEEN(3800,4995))))</f>
        <v>153515466.10107324</v>
      </c>
      <c r="B8120">
        <v>264721995.89666522</v>
      </c>
    </row>
    <row r="8121" spans="1:2" x14ac:dyDescent="0.25">
      <c r="A8121">
        <f ca="1">33525.7061020682*(((RANDBETWEEN(3800,4995))))</f>
        <v>154654082.24884039</v>
      </c>
      <c r="B8121">
        <v>239831965.76107651</v>
      </c>
    </row>
    <row r="8122" spans="1:2" x14ac:dyDescent="0.25">
      <c r="A8122">
        <f ca="1">29721.69319085*(((RANDBETWEEN(3800,4995))))</f>
        <v>140672773.87229306</v>
      </c>
      <c r="B8122">
        <v>203801520.48992461</v>
      </c>
    </row>
    <row r="8123" spans="1:2" x14ac:dyDescent="0.25">
      <c r="A8123">
        <f ca="1">29972.7128959393*(((RANDBETWEEN(3800,4995))))</f>
        <v>139433060.39190966</v>
      </c>
      <c r="B8123">
        <v>207766166.43365407</v>
      </c>
    </row>
    <row r="8124" spans="1:2" x14ac:dyDescent="0.25">
      <c r="A8124">
        <f ca="1">30621.9139993892*(((RANDBETWEEN(3800,4995))))</f>
        <v>144412946.42111951</v>
      </c>
      <c r="B8124">
        <v>248354769.64331549</v>
      </c>
    </row>
    <row r="8125" spans="1:2" x14ac:dyDescent="0.25">
      <c r="A8125">
        <f ca="1">37520.1250400793*(((RANDBETWEEN(3800,4995))))</f>
        <v>155520918.29112875</v>
      </c>
      <c r="B8125">
        <v>253607380.91967508</v>
      </c>
    </row>
    <row r="8126" spans="1:2" x14ac:dyDescent="0.25">
      <c r="A8126">
        <f ca="1">33872.2031161251*(((RANDBETWEEN(3800,4995))))</f>
        <v>162349469.53558806</v>
      </c>
      <c r="B8126">
        <v>266929927.67105842</v>
      </c>
    </row>
    <row r="8127" spans="1:2" x14ac:dyDescent="0.25">
      <c r="A8127">
        <f ca="1">35773.5765559245*(((RANDBETWEEN(3800,4995))))</f>
        <v>169423658.56885853</v>
      </c>
      <c r="B8127">
        <v>213446406.46814653</v>
      </c>
    </row>
    <row r="8128" spans="1:2" x14ac:dyDescent="0.25">
      <c r="A8128">
        <f ca="1">30913.9149113628*(((RANDBETWEEN(3800,4995))))</f>
        <v>147613943.70175758</v>
      </c>
      <c r="B8128">
        <v>251491605.33442998</v>
      </c>
    </row>
    <row r="8129" spans="1:2" x14ac:dyDescent="0.25">
      <c r="A8129">
        <f ca="1">32011.2700986327*(((RANDBETWEEN(3800,4995))))</f>
        <v>127628933.88324843</v>
      </c>
      <c r="B8129">
        <v>226463280.94802225</v>
      </c>
    </row>
    <row r="8130" spans="1:2" x14ac:dyDescent="0.25">
      <c r="A8130">
        <f ca="1">31749.4745685919*(((RANDBETWEEN(3800,4995))))</f>
        <v>137475224.88200304</v>
      </c>
      <c r="B8130">
        <v>262801454.206884</v>
      </c>
    </row>
    <row r="8131" spans="1:2" x14ac:dyDescent="0.25">
      <c r="A8131">
        <f ca="1">30908.7677036708*(((RANDBETWEEN(3800,4995))))</f>
        <v>143293047.07421783</v>
      </c>
      <c r="B8131">
        <v>212612449.34517032</v>
      </c>
    </row>
    <row r="8132" spans="1:2" x14ac:dyDescent="0.25">
      <c r="A8132">
        <f ca="1">30179.2544966537*(((RANDBETWEEN(3800,4995))))</f>
        <v>120777376.49560793</v>
      </c>
      <c r="B8132">
        <v>238472456.65883583</v>
      </c>
    </row>
    <row r="8133" spans="1:2" x14ac:dyDescent="0.25">
      <c r="A8133">
        <f ca="1">34333.2891317734*(((RANDBETWEEN(3800,4995))))</f>
        <v>147530143.39923042</v>
      </c>
      <c r="B8133">
        <v>217712687.36590472</v>
      </c>
    </row>
    <row r="8134" spans="1:2" x14ac:dyDescent="0.25">
      <c r="A8134">
        <f ca="1">36619.8211290773*(((RANDBETWEEN(3800,4995))))</f>
        <v>143989136.67953184</v>
      </c>
      <c r="B8134">
        <v>243610946.42155999</v>
      </c>
    </row>
    <row r="8135" spans="1:2" x14ac:dyDescent="0.25">
      <c r="A8135">
        <f ca="1">36079.1887071135*(((RANDBETWEEN(3800,4995))))</f>
        <v>159722568.40639165</v>
      </c>
      <c r="B8135">
        <v>230035857.0970124</v>
      </c>
    </row>
    <row r="8136" spans="1:2" x14ac:dyDescent="0.25">
      <c r="A8136">
        <f ca="1">32571.0692051299*(((RANDBETWEEN(3800,4995))))</f>
        <v>153540020.23298219</v>
      </c>
      <c r="B8136">
        <v>248724779.93561402</v>
      </c>
    </row>
    <row r="8137" spans="1:2" x14ac:dyDescent="0.25">
      <c r="A8137">
        <f ca="1">40702.4754529606*(((RANDBETWEEN(3800,4995))))</f>
        <v>183039032.11196378</v>
      </c>
      <c r="B8137">
        <v>264870664.38847384</v>
      </c>
    </row>
    <row r="8138" spans="1:2" x14ac:dyDescent="0.25">
      <c r="A8138">
        <f ca="1">31386.1254651013*(((RANDBETWEEN(3800,4995))))</f>
        <v>138569743.92842227</v>
      </c>
      <c r="B8138">
        <v>231710804.00127587</v>
      </c>
    </row>
    <row r="8139" spans="1:2" x14ac:dyDescent="0.25">
      <c r="A8139">
        <f ca="1">35957.0875311438*(((RANDBETWEEN(3800,4995))))</f>
        <v>173636775.68789333</v>
      </c>
      <c r="B8139">
        <v>223514091.12584507</v>
      </c>
    </row>
    <row r="8140" spans="1:2" x14ac:dyDescent="0.25">
      <c r="A8140">
        <f ca="1">30086.0151182391*(((RANDBETWEEN(3800,4995))))</f>
        <v>144112012.41636506</v>
      </c>
      <c r="B8140">
        <v>228013149.99940163</v>
      </c>
    </row>
    <row r="8141" spans="1:2" x14ac:dyDescent="0.25">
      <c r="A8141">
        <f ca="1">29766.1565788717*(((RANDBETWEEN(3800,4995))))</f>
        <v>125047623.78783998</v>
      </c>
      <c r="B8141">
        <v>243877297.24069351</v>
      </c>
    </row>
    <row r="8142" spans="1:2" x14ac:dyDescent="0.25">
      <c r="A8142">
        <f ca="1">33377.6178487029*(((RANDBETWEEN(3800,4995))))</f>
        <v>152769356.89351299</v>
      </c>
      <c r="B8142">
        <v>255014432.1496053</v>
      </c>
    </row>
    <row r="8143" spans="1:2" x14ac:dyDescent="0.25">
      <c r="A8143">
        <f ca="1">34794.47979697*(((RANDBETWEEN(3800,4995))))</f>
        <v>155844475.0106287</v>
      </c>
      <c r="B8143">
        <v>223161268.66283786</v>
      </c>
    </row>
    <row r="8144" spans="1:2" x14ac:dyDescent="0.25">
      <c r="A8144">
        <f ca="1">32366.5411021946*(((RANDBETWEEN(3800,4995))))</f>
        <v>143966374.82256177</v>
      </c>
      <c r="B8144">
        <v>234462416.69406974</v>
      </c>
    </row>
    <row r="8145" spans="1:2" x14ac:dyDescent="0.25">
      <c r="A8145">
        <f ca="1">36905.2519749284*(((RANDBETWEEN(3800,4995))))</f>
        <v>158581867.73626751</v>
      </c>
      <c r="B8145">
        <v>239606243.7716887</v>
      </c>
    </row>
    <row r="8146" spans="1:2" x14ac:dyDescent="0.25">
      <c r="A8146">
        <f ca="1">33423.945055127*(((RANDBETWEEN(3800,4995))))</f>
        <v>163443091.31957081</v>
      </c>
      <c r="B8146">
        <v>214032412.44682768</v>
      </c>
    </row>
    <row r="8147" spans="1:2" x14ac:dyDescent="0.25">
      <c r="A8147">
        <f ca="1">36618.0088418354*(((RANDBETWEEN(3800,4995))))</f>
        <v>178073376.99784568</v>
      </c>
      <c r="B8147">
        <v>263432415.20742691</v>
      </c>
    </row>
    <row r="8148" spans="1:2" x14ac:dyDescent="0.25">
      <c r="A8148">
        <f ca="1">36560.7998277504*(((RANDBETWEEN(3800,4995))))</f>
        <v>141417173.73373872</v>
      </c>
      <c r="B8148">
        <v>262959602.78893653</v>
      </c>
    </row>
    <row r="8149" spans="1:2" x14ac:dyDescent="0.25">
      <c r="A8149">
        <f ca="1">36108.3344088485*(((RANDBETWEEN(3800,4995))))</f>
        <v>151655004.51716349</v>
      </c>
      <c r="B8149">
        <v>216821794.71837717</v>
      </c>
    </row>
    <row r="8150" spans="1:2" x14ac:dyDescent="0.25">
      <c r="A8150">
        <f ca="1">33397.837943767*(((RANDBETWEEN(3800,4995))))</f>
        <v>161612137.80988872</v>
      </c>
      <c r="B8150">
        <v>234463693.19323516</v>
      </c>
    </row>
    <row r="8151" spans="1:2" x14ac:dyDescent="0.25">
      <c r="A8151">
        <f ca="1">38672.5953237897*(((RANDBETWEEN(3800,4995))))</f>
        <v>160220562.42646053</v>
      </c>
      <c r="B8151">
        <v>203800010.50487304</v>
      </c>
    </row>
    <row r="8152" spans="1:2" x14ac:dyDescent="0.25">
      <c r="A8152">
        <f ca="1">38194.4872800009*(((RANDBETWEEN(3800,4995))))</f>
        <v>151784892.45072347</v>
      </c>
      <c r="B8152">
        <v>207721027.02823088</v>
      </c>
    </row>
    <row r="8153" spans="1:2" x14ac:dyDescent="0.25">
      <c r="A8153">
        <f ca="1">32644.6716405344*(((RANDBETWEEN(3800,4995))))</f>
        <v>151503921.08372012</v>
      </c>
      <c r="B8153">
        <v>215813967.78247449</v>
      </c>
    </row>
    <row r="8154" spans="1:2" x14ac:dyDescent="0.25">
      <c r="A8154">
        <f ca="1">34228.1421631355*(((RANDBETWEEN(3800,4995))))</f>
        <v>153410533.17517328</v>
      </c>
      <c r="B8154">
        <v>265834013.53393498</v>
      </c>
    </row>
    <row r="8155" spans="1:2" x14ac:dyDescent="0.25">
      <c r="A8155">
        <f ca="1">36489.2490359359*(((RANDBETWEEN(3800,4995))))</f>
        <v>143074345.46990472</v>
      </c>
      <c r="B8155">
        <v>213340961.97334409</v>
      </c>
    </row>
    <row r="8156" spans="1:2" x14ac:dyDescent="0.25">
      <c r="A8156">
        <f ca="1">31038.7705308249*(((RANDBETWEEN(3800,4995))))</f>
        <v>153331526.42227516</v>
      </c>
      <c r="B8156">
        <v>213687939.07450619</v>
      </c>
    </row>
    <row r="8157" spans="1:2" x14ac:dyDescent="0.25">
      <c r="A8157">
        <f ca="1">38546.5704197323*(((RANDBETWEEN(3800,4995))))</f>
        <v>165942985.6569474</v>
      </c>
      <c r="B8157">
        <v>261469678.76993063</v>
      </c>
    </row>
    <row r="8158" spans="1:2" x14ac:dyDescent="0.25">
      <c r="A8158">
        <f ca="1">30721.1067859942*(((RANDBETWEEN(3800,4995))))</f>
        <v>119505105.39751735</v>
      </c>
      <c r="B8158">
        <v>207789520.19900289</v>
      </c>
    </row>
    <row r="8159" spans="1:2" x14ac:dyDescent="0.25">
      <c r="A8159">
        <f ca="1">30833.6665285568*(((RANDBETWEEN(3800,4995))))</f>
        <v>122286321.45225614</v>
      </c>
      <c r="B8159">
        <v>207030411.44246116</v>
      </c>
    </row>
    <row r="8160" spans="1:2" x14ac:dyDescent="0.25">
      <c r="A8160">
        <f ca="1">35631.436404502*(((RANDBETWEEN(3800,4995))))</f>
        <v>143452162.96452522</v>
      </c>
      <c r="B8160">
        <v>208041495.63808855</v>
      </c>
    </row>
    <row r="8161" spans="1:2" x14ac:dyDescent="0.25">
      <c r="A8161">
        <f ca="1">39011.7379557112*(((RANDBETWEEN(3800,4995))))</f>
        <v>185773896.14509678</v>
      </c>
      <c r="B8161">
        <v>204645123.13829288</v>
      </c>
    </row>
    <row r="8162" spans="1:2" x14ac:dyDescent="0.25">
      <c r="A8162">
        <f ca="1">35588.7585949554*(((RANDBETWEEN(3800,4995))))</f>
        <v>162925336.84770587</v>
      </c>
      <c r="B8162">
        <v>248633747.99707684</v>
      </c>
    </row>
    <row r="8163" spans="1:2" x14ac:dyDescent="0.25">
      <c r="A8163">
        <f ca="1">31336.8089979209*(((RANDBETWEEN(3800,4995))))</f>
        <v>142676491.3675338</v>
      </c>
      <c r="B8163">
        <v>228714706.45520529</v>
      </c>
    </row>
    <row r="8164" spans="1:2" x14ac:dyDescent="0.25">
      <c r="A8164">
        <f ca="1">32371.174426933*(((RANDBETWEEN(3800,4995))))</f>
        <v>127574798.41654308</v>
      </c>
      <c r="B8164">
        <v>235642153.83720756</v>
      </c>
    </row>
    <row r="8165" spans="1:2" x14ac:dyDescent="0.25">
      <c r="A8165">
        <f ca="1">31991.5387609941*(((RANDBETWEEN(3800,4995))))</f>
        <v>125790730.4082289</v>
      </c>
      <c r="B8165">
        <v>231127906.65822929</v>
      </c>
    </row>
    <row r="8166" spans="1:2" x14ac:dyDescent="0.25">
      <c r="A8166">
        <f ca="1">37285.2171040818*(((RANDBETWEEN(3800,4995))))</f>
        <v>152086400.56754956</v>
      </c>
      <c r="B8166">
        <v>235555309.81483802</v>
      </c>
    </row>
    <row r="8167" spans="1:2" x14ac:dyDescent="0.25">
      <c r="A8167">
        <f ca="1">39727.8484953046*(((RANDBETWEEN(3800,4995))))</f>
        <v>152475482.52497897</v>
      </c>
      <c r="B8167">
        <v>207959799.28343856</v>
      </c>
    </row>
    <row r="8168" spans="1:2" x14ac:dyDescent="0.25">
      <c r="A8168">
        <f ca="1">33864.3626551071*(((RANDBETWEEN(3800,4995))))</f>
        <v>133053080.87191582</v>
      </c>
      <c r="B8168">
        <v>204158906.86646613</v>
      </c>
    </row>
    <row r="8169" spans="1:2" x14ac:dyDescent="0.25">
      <c r="A8169">
        <f ca="1">39055.1890983416*(((RANDBETWEEN(3800,4995))))</f>
        <v>163250690.43106794</v>
      </c>
      <c r="B8169">
        <v>256028385.73060519</v>
      </c>
    </row>
    <row r="8170" spans="1:2" x14ac:dyDescent="0.25">
      <c r="A8170">
        <f ca="1">36328.1790669208*(((RANDBETWEEN(3800,4995))))</f>
        <v>141316616.57032177</v>
      </c>
      <c r="B8170">
        <v>238139017.74634904</v>
      </c>
    </row>
    <row r="8171" spans="1:2" x14ac:dyDescent="0.25">
      <c r="A8171">
        <f ca="1">30147.9205414957*(((RANDBETWEEN(3800,4995))))</f>
        <v>140037090.91524792</v>
      </c>
      <c r="B8171">
        <v>207558113.31846136</v>
      </c>
    </row>
    <row r="8172" spans="1:2" x14ac:dyDescent="0.25">
      <c r="A8172">
        <f ca="1">35410.4501161672*(((RANDBETWEEN(3800,4995))))</f>
        <v>155204002.85916075</v>
      </c>
      <c r="B8172">
        <v>210394222.03951007</v>
      </c>
    </row>
    <row r="8173" spans="1:2" x14ac:dyDescent="0.25">
      <c r="A8173">
        <f ca="1">29525.2608400061*(((RANDBETWEEN(3800,4995))))</f>
        <v>137351513.42770845</v>
      </c>
      <c r="B8173">
        <v>257347566.50763512</v>
      </c>
    </row>
    <row r="8174" spans="1:2" x14ac:dyDescent="0.25">
      <c r="A8174">
        <f ca="1">35597.1672773351*(((RANDBETWEEN(3800,4995))))</f>
        <v>141213962.58918825</v>
      </c>
      <c r="B8174">
        <v>229795656.16445068</v>
      </c>
    </row>
    <row r="8175" spans="1:2" x14ac:dyDescent="0.25">
      <c r="A8175">
        <f ca="1">33858.8070985353*(((RANDBETWEEN(3800,4995))))</f>
        <v>135028922.70895866</v>
      </c>
      <c r="B8175">
        <v>210897022.21098959</v>
      </c>
    </row>
    <row r="8176" spans="1:2" x14ac:dyDescent="0.25">
      <c r="A8176">
        <f ca="1">31985.2989702813*(((RANDBETWEEN(3800,4995))))</f>
        <v>151418405.32531145</v>
      </c>
      <c r="B8176">
        <v>234720165.18831569</v>
      </c>
    </row>
    <row r="8177" spans="1:2" x14ac:dyDescent="0.25">
      <c r="A8177">
        <f ca="1">39107.8444847231*(((RANDBETWEEN(3800,4995))))</f>
        <v>171918084.35484275</v>
      </c>
      <c r="B8177">
        <v>228499282.32034272</v>
      </c>
    </row>
    <row r="8178" spans="1:2" x14ac:dyDescent="0.25">
      <c r="A8178">
        <f ca="1">31519.9395492736*(((RANDBETWEEN(3800,4995))))</f>
        <v>142407086.88361794</v>
      </c>
      <c r="B8178">
        <v>207137140.42374474</v>
      </c>
    </row>
    <row r="8179" spans="1:2" x14ac:dyDescent="0.25">
      <c r="A8179">
        <f ca="1">33421.8965330877*(((RANDBETWEEN(3800,4995))))</f>
        <v>154442583.8793982</v>
      </c>
      <c r="B8179">
        <v>217733130.4154402</v>
      </c>
    </row>
    <row r="8180" spans="1:2" x14ac:dyDescent="0.25">
      <c r="A8180">
        <f ca="1">31227.6505936497*(((RANDBETWEEN(3800,4995))))</f>
        <v>140649338.27379826</v>
      </c>
      <c r="B8180">
        <v>227837540.4662621</v>
      </c>
    </row>
    <row r="8181" spans="1:2" x14ac:dyDescent="0.25">
      <c r="A8181">
        <f ca="1">28356.405458301*(((RANDBETWEEN(3800,4995))))</f>
        <v>125505450.5584404</v>
      </c>
      <c r="B8181">
        <v>263244970.95333692</v>
      </c>
    </row>
    <row r="8182" spans="1:2" x14ac:dyDescent="0.25">
      <c r="A8182">
        <f ca="1">34476.2801196276*(((RANDBETWEEN(3800,4995))))</f>
        <v>145076186.74339309</v>
      </c>
      <c r="B8182">
        <v>225299861.32358283</v>
      </c>
    </row>
    <row r="8183" spans="1:2" x14ac:dyDescent="0.25">
      <c r="A8183">
        <f ca="1">28412.8884098895*(((RANDBETWEEN(3800,4995))))</f>
        <v>108764536.83305694</v>
      </c>
      <c r="B8183">
        <v>204042553.59744006</v>
      </c>
    </row>
    <row r="8184" spans="1:2" x14ac:dyDescent="0.25">
      <c r="A8184">
        <f ca="1">40666.3908208966*(((RANDBETWEEN(3800,4995))))</f>
        <v>194751345.64127374</v>
      </c>
      <c r="B8184">
        <v>264857672.25907832</v>
      </c>
    </row>
    <row r="8185" spans="1:2" x14ac:dyDescent="0.25">
      <c r="A8185">
        <f ca="1">33949.2012493339*(((RANDBETWEEN(3800,4995))))</f>
        <v>160274179.09810522</v>
      </c>
      <c r="B8185">
        <v>254720632.03862929</v>
      </c>
    </row>
    <row r="8186" spans="1:2" x14ac:dyDescent="0.25">
      <c r="A8186">
        <f ca="1">30371.1692555655*(((RANDBETWEEN(3800,4995))))</f>
        <v>118842385.29702771</v>
      </c>
      <c r="B8186">
        <v>218280638.2833693</v>
      </c>
    </row>
    <row r="8187" spans="1:2" x14ac:dyDescent="0.25">
      <c r="A8187">
        <f ca="1">31808.1997525899*(((RANDBETWEEN(3800,4995))))</f>
        <v>141705529.8977882</v>
      </c>
      <c r="B8187">
        <v>219588886.30850333</v>
      </c>
    </row>
    <row r="8188" spans="1:2" x14ac:dyDescent="0.25">
      <c r="A8188">
        <f ca="1">30125.8661511432*(((RANDBETWEEN(3800,4995))))</f>
        <v>130264245.23754303</v>
      </c>
      <c r="B8188">
        <v>239750780.4332546</v>
      </c>
    </row>
    <row r="8189" spans="1:2" x14ac:dyDescent="0.25">
      <c r="A8189">
        <f ca="1">31401.9744080407*(((RANDBETWEEN(3800,4995))))</f>
        <v>140178413.75749364</v>
      </c>
      <c r="B8189">
        <v>246835245.66791752</v>
      </c>
    </row>
    <row r="8190" spans="1:2" x14ac:dyDescent="0.25">
      <c r="A8190">
        <f ca="1">32260.3774908542*(((RANDBETWEEN(3800,4995))))</f>
        <v>139913257.17783478</v>
      </c>
      <c r="B8190">
        <v>235626167.38891274</v>
      </c>
    </row>
    <row r="8191" spans="1:2" x14ac:dyDescent="0.25">
      <c r="A8191">
        <f ca="1">40131.4830536235*(((RANDBETWEEN(3800,4995))))</f>
        <v>166545654.6725376</v>
      </c>
      <c r="B8191">
        <v>242296705.23470396</v>
      </c>
    </row>
    <row r="8192" spans="1:2" x14ac:dyDescent="0.25">
      <c r="A8192">
        <f ca="1">40795.0198352897*(((RANDBETWEEN(3800,4995))))</f>
        <v>178315031.70005128</v>
      </c>
      <c r="B8192">
        <v>220293618.83161721</v>
      </c>
    </row>
    <row r="8193" spans="1:2" x14ac:dyDescent="0.25">
      <c r="A8193">
        <f ca="1">37210.0176669675*(((RANDBETWEEN(3800,4995))))</f>
        <v>163612447.68165627</v>
      </c>
      <c r="B8193">
        <v>256590319.7604273</v>
      </c>
    </row>
    <row r="8194" spans="1:2" x14ac:dyDescent="0.25">
      <c r="A8194">
        <f ca="1">33910.5811269412*(((RANDBETWEEN(3800,4995))))</f>
        <v>136930926.59058866</v>
      </c>
      <c r="B8194">
        <v>243532257.05510747</v>
      </c>
    </row>
    <row r="8195" spans="1:2" x14ac:dyDescent="0.25">
      <c r="A8195">
        <f ca="1">32363.9462801478*(((RANDBETWEEN(3800,4995))))</f>
        <v>159618983.05368876</v>
      </c>
      <c r="B8195">
        <v>204331453.05002761</v>
      </c>
    </row>
    <row r="8196" spans="1:2" x14ac:dyDescent="0.25">
      <c r="A8196">
        <f ca="1">31545.6270775252*(((RANDBETWEEN(3800,4995))))</f>
        <v>142680871.27164647</v>
      </c>
      <c r="B8196">
        <v>265579702.50193092</v>
      </c>
    </row>
    <row r="8197" spans="1:2" x14ac:dyDescent="0.25">
      <c r="A8197">
        <f ca="1">37316.4448295116*(((RANDBETWEEN(3800,4995))))</f>
        <v>184082022.34398079</v>
      </c>
      <c r="B8197">
        <v>237237014.52751231</v>
      </c>
    </row>
    <row r="8198" spans="1:2" x14ac:dyDescent="0.25">
      <c r="A8198">
        <f ca="1">38562.7794377128*(((RANDBETWEEN(3800,4995))))</f>
        <v>171642931.27725956</v>
      </c>
      <c r="B8198">
        <v>209512032.24806377</v>
      </c>
    </row>
    <row r="8199" spans="1:2" x14ac:dyDescent="0.25">
      <c r="A8199">
        <f ca="1">32230.3457151261*(((RANDBETWEEN(3800,4995))))</f>
        <v>124151291.69466555</v>
      </c>
      <c r="B8199">
        <v>221260241.22803593</v>
      </c>
    </row>
    <row r="8200" spans="1:2" x14ac:dyDescent="0.25">
      <c r="A8200">
        <f ca="1">37747.5424094596*(((RANDBETWEEN(3800,4995))))</f>
        <v>164050819.31151143</v>
      </c>
      <c r="B8200">
        <v>211360789.64481059</v>
      </c>
    </row>
    <row r="8201" spans="1:2" x14ac:dyDescent="0.25">
      <c r="A8201">
        <f ca="1">39017.6173221284*(((RANDBETWEEN(3800,4995))))</f>
        <v>180417462.49752185</v>
      </c>
      <c r="B8201">
        <v>228228610.54368603</v>
      </c>
    </row>
    <row r="8202" spans="1:2" x14ac:dyDescent="0.25">
      <c r="A8202">
        <f ca="1">39539.0686935413*(((RANDBETWEEN(3800,4995))))</f>
        <v>191883100.3697558</v>
      </c>
      <c r="B8202">
        <v>227248933.80937085</v>
      </c>
    </row>
    <row r="8203" spans="1:2" x14ac:dyDescent="0.25">
      <c r="A8203">
        <f ca="1">34909.1598487658*(((RANDBETWEEN(3800,4995))))</f>
        <v>170147245.10288429</v>
      </c>
      <c r="B8203">
        <v>206787753.96869162</v>
      </c>
    </row>
    <row r="8204" spans="1:2" x14ac:dyDescent="0.25">
      <c r="A8204">
        <f ca="1">30041.4405787569*(((RANDBETWEEN(3800,4995))))</f>
        <v>137259342.00434035</v>
      </c>
      <c r="B8204">
        <v>215108758.81790063</v>
      </c>
    </row>
    <row r="8205" spans="1:2" x14ac:dyDescent="0.25">
      <c r="A8205">
        <f ca="1">28954.7476373512*(((RANDBETWEEN(3800,4995))))</f>
        <v>115732126.30649306</v>
      </c>
      <c r="B8205">
        <v>217402641.35664234</v>
      </c>
    </row>
    <row r="8206" spans="1:2" x14ac:dyDescent="0.25">
      <c r="A8206">
        <f ca="1">40131.7577981096*(((RANDBETWEEN(3800,4995))))</f>
        <v>199013386.92082563</v>
      </c>
      <c r="B8206">
        <v>232027264.72315389</v>
      </c>
    </row>
    <row r="8207" spans="1:2" x14ac:dyDescent="0.25">
      <c r="A8207">
        <f ca="1">32963.8769075304*(((RANDBETWEEN(3800,4995))))</f>
        <v>156644343.06458461</v>
      </c>
      <c r="B8207">
        <v>264972831.57939467</v>
      </c>
    </row>
    <row r="8208" spans="1:2" x14ac:dyDescent="0.25">
      <c r="A8208">
        <f ca="1">34393.0788106068*(((RANDBETWEEN(3800,4995))))</f>
        <v>154459316.93843514</v>
      </c>
      <c r="B8208">
        <v>241478888.79114825</v>
      </c>
    </row>
    <row r="8209" spans="1:2" x14ac:dyDescent="0.25">
      <c r="A8209">
        <f ca="1">33377.3887588124*(((RANDBETWEEN(3800,4995))))</f>
        <v>166553169.9064737</v>
      </c>
      <c r="B8209">
        <v>214306256.37726298</v>
      </c>
    </row>
    <row r="8210" spans="1:2" x14ac:dyDescent="0.25">
      <c r="A8210">
        <f ca="1">28731.2557839027*(((RANDBETWEEN(3800,4995))))</f>
        <v>109236234.49039812</v>
      </c>
      <c r="B8210">
        <v>242551182.31871903</v>
      </c>
    </row>
    <row r="8211" spans="1:2" x14ac:dyDescent="0.25">
      <c r="A8211">
        <f ca="1">40791.1305196827*(((RANDBETWEEN(3800,4995))))</f>
        <v>202772709.81334266</v>
      </c>
      <c r="B8211">
        <v>215853432.96491009</v>
      </c>
    </row>
    <row r="8212" spans="1:2" x14ac:dyDescent="0.25">
      <c r="A8212">
        <f ca="1">41239.4419405339*(((RANDBETWEEN(3800,4995))))</f>
        <v>191763405.02348268</v>
      </c>
      <c r="B8212">
        <v>259559282.13219005</v>
      </c>
    </row>
    <row r="8213" spans="1:2" x14ac:dyDescent="0.25">
      <c r="A8213">
        <f ca="1">41742.8230402349*(((RANDBETWEEN(3800,4995))))</f>
        <v>184336306.54567739</v>
      </c>
      <c r="B8213">
        <v>204968209.97279483</v>
      </c>
    </row>
    <row r="8214" spans="1:2" x14ac:dyDescent="0.25">
      <c r="A8214">
        <f ca="1">32797.5839724728*(((RANDBETWEEN(3800,4995))))</f>
        <v>152607158.22391576</v>
      </c>
      <c r="B8214">
        <v>206775328.23752975</v>
      </c>
    </row>
    <row r="8215" spans="1:2" x14ac:dyDescent="0.25">
      <c r="A8215">
        <f ca="1">39651.9296042487*(((RANDBETWEEN(3800,4995))))</f>
        <v>196277051.54103124</v>
      </c>
      <c r="B8215">
        <v>257946544.69239604</v>
      </c>
    </row>
    <row r="8216" spans="1:2" x14ac:dyDescent="0.25">
      <c r="A8216">
        <f ca="1">29388.539553138*(((RANDBETWEEN(3800,4995))))</f>
        <v>122079993.30373523</v>
      </c>
      <c r="B8216">
        <v>252680415.92752799</v>
      </c>
    </row>
    <row r="8217" spans="1:2" x14ac:dyDescent="0.25">
      <c r="A8217">
        <f ca="1">39309.916691583*(((RANDBETWEEN(3800,4995))))</f>
        <v>173160183.02642298</v>
      </c>
      <c r="B8217">
        <v>238559142.52098924</v>
      </c>
    </row>
    <row r="8218" spans="1:2" x14ac:dyDescent="0.25">
      <c r="A8218">
        <f ca="1">29975.1120296524*(((RANDBETWEEN(3800,4995))))</f>
        <v>140013748.29050627</v>
      </c>
      <c r="B8218">
        <v>236217733.23146224</v>
      </c>
    </row>
    <row r="8219" spans="1:2" x14ac:dyDescent="0.25">
      <c r="A8219">
        <f ca="1">31717.4209858573*(((RANDBETWEEN(3800,4995))))</f>
        <v>149071878.63352948</v>
      </c>
      <c r="B8219">
        <v>242875548.35946459</v>
      </c>
    </row>
    <row r="8220" spans="1:2" x14ac:dyDescent="0.25">
      <c r="A8220">
        <f ca="1">30898.0449985373*(((RANDBETWEEN(3800,4995))))</f>
        <v>151091440.04284722</v>
      </c>
      <c r="B8220">
        <v>204045760.95391142</v>
      </c>
    </row>
    <row r="8221" spans="1:2" x14ac:dyDescent="0.25">
      <c r="A8221">
        <f ca="1">40207.6298337689*(((RANDBETWEEN(3800,4995))))</f>
        <v>181457033.43979892</v>
      </c>
      <c r="B8221">
        <v>260191708.11264819</v>
      </c>
    </row>
    <row r="8222" spans="1:2" x14ac:dyDescent="0.25">
      <c r="A8222">
        <f ca="1">32515.6023483384*(((RANDBETWEEN(3800,4995))))</f>
        <v>133736672.45871574</v>
      </c>
      <c r="B8222">
        <v>216738514.40271029</v>
      </c>
    </row>
    <row r="8223" spans="1:2" x14ac:dyDescent="0.25">
      <c r="A8223">
        <f ca="1">36189.1369065273*(((RANDBETWEEN(3800,4995))))</f>
        <v>165131031.70448405</v>
      </c>
      <c r="B8223">
        <v>254746711.88299584</v>
      </c>
    </row>
    <row r="8224" spans="1:2" x14ac:dyDescent="0.25">
      <c r="A8224">
        <f ca="1">37063.2526969408*(((RANDBETWEEN(3800,4995))))</f>
        <v>150810375.22385201</v>
      </c>
      <c r="B8224">
        <v>245791816.0882169</v>
      </c>
    </row>
    <row r="8225" spans="1:2" x14ac:dyDescent="0.25">
      <c r="A8225">
        <f ca="1">36706.9549861824*(((RANDBETWEEN(3800,4995))))</f>
        <v>145249420.8803238</v>
      </c>
      <c r="B8225">
        <v>233543480.55388483</v>
      </c>
    </row>
    <row r="8226" spans="1:2" x14ac:dyDescent="0.25">
      <c r="A8226">
        <f ca="1">30585.5506530764*(((RANDBETWEEN(3800,4995))))</f>
        <v>130753229.04190162</v>
      </c>
      <c r="B8226">
        <v>217072114.71166646</v>
      </c>
    </row>
    <row r="8227" spans="1:2" x14ac:dyDescent="0.25">
      <c r="A8227">
        <f ca="1">31346.1079847101*(((RANDBETWEEN(3800,4995))))</f>
        <v>149458242.87109771</v>
      </c>
      <c r="B8227">
        <v>265224714.60383257</v>
      </c>
    </row>
    <row r="8228" spans="1:2" x14ac:dyDescent="0.25">
      <c r="A8228">
        <f ca="1">32462.4886458744*(((RANDBETWEEN(3800,4995))))</f>
        <v>141244288.09819955</v>
      </c>
      <c r="B8228">
        <v>253609753.11360505</v>
      </c>
    </row>
    <row r="8229" spans="1:2" x14ac:dyDescent="0.25">
      <c r="A8229">
        <f ca="1">31880.5122211629*(((RANDBETWEEN(3800,4995))))</f>
        <v>159019994.95916057</v>
      </c>
      <c r="B8229">
        <v>204077054.29325789</v>
      </c>
    </row>
    <row r="8230" spans="1:2" x14ac:dyDescent="0.25">
      <c r="A8230">
        <f ca="1">33589.9983909104*(((RANDBETWEEN(3800,4995))))</f>
        <v>165497922.07201561</v>
      </c>
      <c r="B8230">
        <v>246531205.82501343</v>
      </c>
    </row>
    <row r="8231" spans="1:2" x14ac:dyDescent="0.25">
      <c r="A8231">
        <f ca="1">31796.7497759776*(((RANDBETWEEN(3800,4995))))</f>
        <v>137457349.28155097</v>
      </c>
      <c r="B8231">
        <v>226225164.00776243</v>
      </c>
    </row>
    <row r="8232" spans="1:2" x14ac:dyDescent="0.25">
      <c r="A8232">
        <f ca="1">33112.2693920032*(((RANDBETWEEN(3800,4995))))</f>
        <v>152780010.97470266</v>
      </c>
      <c r="B8232">
        <v>239590966.12041923</v>
      </c>
    </row>
    <row r="8233" spans="1:2" x14ac:dyDescent="0.25">
      <c r="A8233">
        <f ca="1">31002.6996487204*(((RANDBETWEEN(3800,4995))))</f>
        <v>137744994.53926489</v>
      </c>
      <c r="B8233">
        <v>239844928.16392803</v>
      </c>
    </row>
    <row r="8234" spans="1:2" x14ac:dyDescent="0.25">
      <c r="A8234">
        <f ca="1">36701.3472535928*(((RANDBETWEEN(3800,4995))))</f>
        <v>142988448.89999768</v>
      </c>
      <c r="B8234">
        <v>266157199.62737817</v>
      </c>
    </row>
    <row r="8235" spans="1:2" x14ac:dyDescent="0.25">
      <c r="A8235">
        <f ca="1">42639.0621361056*(((RANDBETWEEN(3800,4995))))</f>
        <v>204539581.06689855</v>
      </c>
      <c r="B8235">
        <v>232663497.30590224</v>
      </c>
    </row>
    <row r="8236" spans="1:2" x14ac:dyDescent="0.25">
      <c r="A8236">
        <f ca="1">31642.3737816166*(((RANDBETWEEN(3800,4995))))</f>
        <v>144922071.91980392</v>
      </c>
      <c r="B8236">
        <v>242148198.24926269</v>
      </c>
    </row>
    <row r="8237" spans="1:2" x14ac:dyDescent="0.25">
      <c r="A8237">
        <f ca="1">31666.7137019683*(((RANDBETWEEN(3800,4995))))</f>
        <v>132746863.83865118</v>
      </c>
      <c r="B8237">
        <v>262722787.86141539</v>
      </c>
    </row>
    <row r="8238" spans="1:2" x14ac:dyDescent="0.25">
      <c r="A8238">
        <f ca="1">30697.80972741*(((RANDBETWEEN(3800,4995))))</f>
        <v>143051793.32973066</v>
      </c>
      <c r="B8238">
        <v>228521335.04360935</v>
      </c>
    </row>
    <row r="8239" spans="1:2" x14ac:dyDescent="0.25">
      <c r="A8239">
        <f ca="1">31273.5293852801*(((RANDBETWEEN(3800,4995))))</f>
        <v>123155158.71923304</v>
      </c>
      <c r="B8239">
        <v>209224249.05117279</v>
      </c>
    </row>
    <row r="8240" spans="1:2" x14ac:dyDescent="0.25">
      <c r="A8240">
        <f ca="1">36798.7733306946*(((RANDBETWEEN(3800,4995))))</f>
        <v>152494116.6823985</v>
      </c>
      <c r="B8240">
        <v>215527380.46168453</v>
      </c>
    </row>
    <row r="8241" spans="1:2" x14ac:dyDescent="0.25">
      <c r="A8241">
        <f ca="1">33485.6354959665*(((RANDBETWEEN(3800,4995))))</f>
        <v>156310946.49517176</v>
      </c>
      <c r="B8241">
        <v>248482560.54708415</v>
      </c>
    </row>
    <row r="8242" spans="1:2" x14ac:dyDescent="0.25">
      <c r="A8242">
        <f ca="1">34958.4267788289*(((RANDBETWEEN(3800,4995))))</f>
        <v>169443494.59698385</v>
      </c>
      <c r="B8242">
        <v>208447890.35682926</v>
      </c>
    </row>
    <row r="8243" spans="1:2" x14ac:dyDescent="0.25">
      <c r="A8243">
        <f ca="1">30610.2912762255*(((RANDBETWEEN(3800,4995))))</f>
        <v>128777495.39908068</v>
      </c>
      <c r="B8243">
        <v>231012687.94596484</v>
      </c>
    </row>
    <row r="8244" spans="1:2" x14ac:dyDescent="0.25">
      <c r="A8244">
        <f ca="1">27733.8115249213*(((RANDBETWEEN(3800,4995))))</f>
        <v>116648411.273819</v>
      </c>
      <c r="B8244">
        <v>233549257.285835</v>
      </c>
    </row>
    <row r="8245" spans="1:2" x14ac:dyDescent="0.25">
      <c r="A8245">
        <f ca="1">31540.9575837807*(((RANDBETWEEN(3800,4995))))</f>
        <v>148147877.77101806</v>
      </c>
      <c r="B8245">
        <v>229157740.39462227</v>
      </c>
    </row>
    <row r="8246" spans="1:2" x14ac:dyDescent="0.25">
      <c r="A8246">
        <f ca="1">31317.7489974212*(((RANDBETWEEN(3800,4995))))</f>
        <v>139301347.54052961</v>
      </c>
      <c r="B8246">
        <v>227719629.87819523</v>
      </c>
    </row>
    <row r="8247" spans="1:2" x14ac:dyDescent="0.25">
      <c r="A8247">
        <f ca="1">32825.9890999669*(((RANDBETWEEN(3800,4995))))</f>
        <v>144664133.96355399</v>
      </c>
      <c r="B8247">
        <v>248928709.08985114</v>
      </c>
    </row>
    <row r="8248" spans="1:2" x14ac:dyDescent="0.25">
      <c r="A8248">
        <f ca="1">28809.9495217306*(((RANDBETWEEN(3800,4995))))</f>
        <v>118581752.23144318</v>
      </c>
      <c r="B8248">
        <v>219730311.44752437</v>
      </c>
    </row>
    <row r="8249" spans="1:2" x14ac:dyDescent="0.25">
      <c r="A8249">
        <f ca="1">30051.9163480796*(((RANDBETWEEN(3800,4995))))</f>
        <v>135113415.90096566</v>
      </c>
      <c r="B8249">
        <v>246651436.51772892</v>
      </c>
    </row>
    <row r="8250" spans="1:2" x14ac:dyDescent="0.25">
      <c r="A8250">
        <f ca="1">32246.3017302582*(((RANDBETWEEN(3800,4995))))</f>
        <v>152686238.69277239</v>
      </c>
      <c r="B8250">
        <v>213853609.90989482</v>
      </c>
    </row>
    <row r="8251" spans="1:2" x14ac:dyDescent="0.25">
      <c r="A8251">
        <f ca="1">34251.0679666269*(((RANDBETWEEN(3800,4995))))</f>
        <v>166357437.11390689</v>
      </c>
      <c r="B8251">
        <v>208563859.11992443</v>
      </c>
    </row>
    <row r="8252" spans="1:2" x14ac:dyDescent="0.25">
      <c r="A8252">
        <f ca="1">39227.2261208467*(((RANDBETWEEN(3800,4995))))</f>
        <v>192566453.02723631</v>
      </c>
      <c r="B8252">
        <v>220882502.95194808</v>
      </c>
    </row>
    <row r="8253" spans="1:2" x14ac:dyDescent="0.25">
      <c r="A8253">
        <f ca="1">37916.1373561668*(((RANDBETWEEN(3800,4995))))</f>
        <v>165011029.77403793</v>
      </c>
      <c r="B8253">
        <v>259485997.73689178</v>
      </c>
    </row>
    <row r="8254" spans="1:2" x14ac:dyDescent="0.25">
      <c r="A8254">
        <f ca="1">38467.6797968668*(((RANDBETWEEN(3800,4995))))</f>
        <v>183221558.87247649</v>
      </c>
      <c r="B8254">
        <v>263898372.22369152</v>
      </c>
    </row>
    <row r="8255" spans="1:2" x14ac:dyDescent="0.25">
      <c r="A8255">
        <f ca="1">36706.9359834741*(((RANDBETWEEN(3800,4995))))</f>
        <v>175092084.64117137</v>
      </c>
      <c r="B8255">
        <v>266134373.21891877</v>
      </c>
    </row>
    <row r="8256" spans="1:2" x14ac:dyDescent="0.25">
      <c r="A8256">
        <f ca="1">40311.1899032474*(((RANDBETWEEN(3800,4995))))</f>
        <v>183899648.33861467</v>
      </c>
      <c r="B8256">
        <v>216091292.38038266</v>
      </c>
    </row>
    <row r="8257" spans="1:2" x14ac:dyDescent="0.25">
      <c r="A8257">
        <f ca="1">31320.4648319519*(((RANDBETWEEN(3800,4995))))</f>
        <v>139470029.89668193</v>
      </c>
      <c r="B8257">
        <v>254173784.18557799</v>
      </c>
    </row>
    <row r="8258" spans="1:2" x14ac:dyDescent="0.25">
      <c r="A8258">
        <f ca="1">29846.7239066574*(((RANDBETWEEN(3800,4995))))</f>
        <v>143443355.09539527</v>
      </c>
      <c r="B8258">
        <v>204384124.28229254</v>
      </c>
    </row>
    <row r="8259" spans="1:2" x14ac:dyDescent="0.25">
      <c r="A8259">
        <f ca="1">32903.9790823002*(((RANDBETWEEN(3800,4995))))</f>
        <v>126614511.50869136</v>
      </c>
      <c r="B8259">
        <v>208995493.47607473</v>
      </c>
    </row>
    <row r="8260" spans="1:2" x14ac:dyDescent="0.25">
      <c r="A8260">
        <f ca="1">31764.6180906867*(((RANDBETWEEN(3800,4995))))</f>
        <v>153836045.41319591</v>
      </c>
      <c r="B8260">
        <v>206977703.17796513</v>
      </c>
    </row>
    <row r="8261" spans="1:2" x14ac:dyDescent="0.25">
      <c r="A8261">
        <f ca="1">31683.4549187839*(((RANDBETWEEN(3800,4995))))</f>
        <v>145807259.53624335</v>
      </c>
      <c r="B8261">
        <v>254933658.61728203</v>
      </c>
    </row>
    <row r="8262" spans="1:2" x14ac:dyDescent="0.25">
      <c r="A8262">
        <f ca="1">32869.7202340983*(((RANDBETWEEN(3800,4995))))</f>
        <v>151365061.6780225</v>
      </c>
      <c r="B8262">
        <v>231662259.25287634</v>
      </c>
    </row>
    <row r="8263" spans="1:2" x14ac:dyDescent="0.25">
      <c r="A8263">
        <f ca="1">31403.6882446332*(((RANDBETWEEN(3800,4995))))</f>
        <v>136134988.54048473</v>
      </c>
      <c r="B8263">
        <v>254164677.96753645</v>
      </c>
    </row>
    <row r="8264" spans="1:2" x14ac:dyDescent="0.25">
      <c r="A8264">
        <f ca="1">33921.7119519068*(((RANDBETWEEN(3800,4995))))</f>
        <v>138943332.15501016</v>
      </c>
      <c r="B8264">
        <v>231422496.4673565</v>
      </c>
    </row>
    <row r="8265" spans="1:2" x14ac:dyDescent="0.25">
      <c r="A8265">
        <f ca="1">35609.4807083945*(((RANDBETWEEN(3800,4995))))</f>
        <v>167471387.77157938</v>
      </c>
      <c r="B8265">
        <v>242207200.02618045</v>
      </c>
    </row>
    <row r="8266" spans="1:2" x14ac:dyDescent="0.25">
      <c r="A8266">
        <f ca="1">32062.2272777381*(((RANDBETWEEN(3800,4995))))</f>
        <v>122670081.56462583</v>
      </c>
      <c r="B8266">
        <v>217999868.39426604</v>
      </c>
    </row>
    <row r="8267" spans="1:2" x14ac:dyDescent="0.25">
      <c r="A8267">
        <f ca="1">32575.4810812221*(((RANDBETWEEN(3800,4995))))</f>
        <v>160597121.73042482</v>
      </c>
      <c r="B8267">
        <v>221169668.13010973</v>
      </c>
    </row>
    <row r="8268" spans="1:2" x14ac:dyDescent="0.25">
      <c r="A8268">
        <f ca="1">31093.6373970383*(((RANDBETWEEN(3800,4995))))</f>
        <v>126271261.46937263</v>
      </c>
      <c r="B8268">
        <v>206348425.97460783</v>
      </c>
    </row>
    <row r="8269" spans="1:2" x14ac:dyDescent="0.25">
      <c r="A8269">
        <f ca="1">34174.7206498098*(((RANDBETWEEN(3800,4995))))</f>
        <v>148796733.70927185</v>
      </c>
      <c r="B8269">
        <v>246354144.91070753</v>
      </c>
    </row>
    <row r="8270" spans="1:2" x14ac:dyDescent="0.25">
      <c r="A8270">
        <f ca="1">30860.9916781603*(((RANDBETWEEN(3800,4995))))</f>
        <v>150262168.48096272</v>
      </c>
      <c r="B8270">
        <v>212691324.93398979</v>
      </c>
    </row>
    <row r="8271" spans="1:2" x14ac:dyDescent="0.25">
      <c r="A8271">
        <f ca="1">32714.1136780681*(((RANDBETWEEN(3800,4995))))</f>
        <v>155457468.19817975</v>
      </c>
      <c r="B8271">
        <v>250340304.29491463</v>
      </c>
    </row>
    <row r="8272" spans="1:2" x14ac:dyDescent="0.25">
      <c r="A8272">
        <f ca="1">32293.9606018371*(((RANDBETWEEN(3800,4995))))</f>
        <v>125623506.74114618</v>
      </c>
      <c r="B8272">
        <v>248633333.5140608</v>
      </c>
    </row>
    <row r="8273" spans="1:2" x14ac:dyDescent="0.25">
      <c r="A8273">
        <f ca="1">32397.6063543095*(((RANDBETWEEN(3800,4995))))</f>
        <v>158780668.74247089</v>
      </c>
      <c r="B8273">
        <v>250391219.97085673</v>
      </c>
    </row>
    <row r="8274" spans="1:2" x14ac:dyDescent="0.25">
      <c r="A8274">
        <f ca="1">28014.1095264404*(((RANDBETWEEN(3800,4995))))</f>
        <v>129845397.65505108</v>
      </c>
      <c r="B8274">
        <v>250655130.84946594</v>
      </c>
    </row>
    <row r="8275" spans="1:2" x14ac:dyDescent="0.25">
      <c r="A8275">
        <f ca="1">34801.2514882378*(((RANDBETWEEN(3800,4995))))</f>
        <v>165271143.31764153</v>
      </c>
      <c r="B8275">
        <v>206597902.84282997</v>
      </c>
    </row>
    <row r="8276" spans="1:2" x14ac:dyDescent="0.25">
      <c r="A8276">
        <f ca="1">31606.334536644*(((RANDBETWEEN(3800,4995))))</f>
        <v>131924840.35595226</v>
      </c>
      <c r="B8276">
        <v>204239444.96876743</v>
      </c>
    </row>
    <row r="8277" spans="1:2" x14ac:dyDescent="0.25">
      <c r="A8277">
        <f ca="1">36822.19062601*(((RANDBETWEEN(3800,4995))))</f>
        <v>143201499.34455293</v>
      </c>
      <c r="B8277">
        <v>219105013.03103071</v>
      </c>
    </row>
    <row r="8278" spans="1:2" x14ac:dyDescent="0.25">
      <c r="A8278">
        <f ca="1">33506.2003423826*(((RANDBETWEEN(3800,4995))))</f>
        <v>165219073.88828862</v>
      </c>
      <c r="B8278">
        <v>205639769.28699535</v>
      </c>
    </row>
    <row r="8279" spans="1:2" x14ac:dyDescent="0.25">
      <c r="A8279">
        <f ca="1">31249.7982703486*(((RANDBETWEEN(3800,4995))))</f>
        <v>144311568.41246983</v>
      </c>
      <c r="B8279">
        <v>248033574.01371875</v>
      </c>
    </row>
    <row r="8280" spans="1:2" x14ac:dyDescent="0.25">
      <c r="A8280">
        <f ca="1">36425.9789115976*(((RANDBETWEEN(3800,4995))))</f>
        <v>160420011.12667561</v>
      </c>
      <c r="B8280">
        <v>247983451.58759359</v>
      </c>
    </row>
    <row r="8281" spans="1:2" x14ac:dyDescent="0.25">
      <c r="A8281">
        <f ca="1">32942.0381798037*(((RANDBETWEEN(3800,4995))))</f>
        <v>138751864.8133333</v>
      </c>
      <c r="B8281">
        <v>260158080.08714679</v>
      </c>
    </row>
    <row r="8282" spans="1:2" x14ac:dyDescent="0.25">
      <c r="A8282">
        <f ca="1">30192.1432099097*(((RANDBETWEEN(3800,4995))))</f>
        <v>145103440.26682612</v>
      </c>
      <c r="B8282">
        <v>235239965.2281214</v>
      </c>
    </row>
    <row r="8283" spans="1:2" x14ac:dyDescent="0.25">
      <c r="A8283">
        <f ca="1">31385.507563169*(((RANDBETWEEN(3800,4995))))</f>
        <v>148076824.68303117</v>
      </c>
      <c r="B8283">
        <v>212046902.94631511</v>
      </c>
    </row>
    <row r="8284" spans="1:2" x14ac:dyDescent="0.25">
      <c r="A8284">
        <f ca="1">33414.7612401032*(((RANDBETWEEN(3800,4995))))</f>
        <v>143783717.61616415</v>
      </c>
      <c r="B8284">
        <v>263308527.55369389</v>
      </c>
    </row>
    <row r="8285" spans="1:2" x14ac:dyDescent="0.25">
      <c r="A8285">
        <f ca="1">34122.907868159*(((RANDBETWEEN(3800,4995))))</f>
        <v>145568324.96556613</v>
      </c>
      <c r="B8285">
        <v>230435345.17636704</v>
      </c>
    </row>
    <row r="8286" spans="1:2" x14ac:dyDescent="0.25">
      <c r="A8286">
        <f ca="1">31340.4146412787*(((RANDBETWEEN(3800,4995))))</f>
        <v>129811997.44417636</v>
      </c>
      <c r="B8286">
        <v>206422637.91198918</v>
      </c>
    </row>
    <row r="8287" spans="1:2" x14ac:dyDescent="0.25">
      <c r="A8287">
        <f ca="1">38717.9219388019*(((RANDBETWEEN(3800,4995))))</f>
        <v>160021171.3730683</v>
      </c>
      <c r="B8287">
        <v>266496191.74071038</v>
      </c>
    </row>
    <row r="8288" spans="1:2" x14ac:dyDescent="0.25">
      <c r="A8288">
        <f ca="1">35499.7998497322*(((RANDBETWEEN(3800,4995))))</f>
        <v>144306686.3891615</v>
      </c>
      <c r="B8288">
        <v>250993412.56142226</v>
      </c>
    </row>
    <row r="8289" spans="1:2" x14ac:dyDescent="0.25">
      <c r="A8289">
        <f ca="1">39442.9169677025*(((RANDBETWEEN(3800,4995))))</f>
        <v>167395739.61092955</v>
      </c>
      <c r="B8289">
        <v>212279024.10305136</v>
      </c>
    </row>
    <row r="8290" spans="1:2" x14ac:dyDescent="0.25">
      <c r="A8290">
        <f ca="1">42052.0876907689*(((RANDBETWEEN(3800,4995))))</f>
        <v>190243644.71303856</v>
      </c>
      <c r="B8290">
        <v>253961291.72872418</v>
      </c>
    </row>
    <row r="8291" spans="1:2" x14ac:dyDescent="0.25">
      <c r="A8291">
        <f ca="1">33866.2338984505*(((RANDBETWEEN(3800,4995))))</f>
        <v>137090514.8209278</v>
      </c>
      <c r="B8291">
        <v>230832387.38539913</v>
      </c>
    </row>
    <row r="8292" spans="1:2" x14ac:dyDescent="0.25">
      <c r="A8292">
        <f ca="1">36477.2421383151*(((RANDBETWEEN(3800,4995))))</f>
        <v>151781804.53752896</v>
      </c>
      <c r="B8292">
        <v>223646599.75343356</v>
      </c>
    </row>
    <row r="8293" spans="1:2" x14ac:dyDescent="0.25">
      <c r="A8293">
        <f ca="1">32645.9273319158*(((RANDBETWEEN(3800,4995))))</f>
        <v>138875774.86996979</v>
      </c>
      <c r="B8293">
        <v>208968159.32171673</v>
      </c>
    </row>
    <row r="8294" spans="1:2" x14ac:dyDescent="0.25">
      <c r="A8294">
        <f ca="1">40317.3082864036*(((RANDBETWEEN(3800,4995))))</f>
        <v>165704137.0571188</v>
      </c>
      <c r="B8294">
        <v>235520117.09916645</v>
      </c>
    </row>
    <row r="8295" spans="1:2" x14ac:dyDescent="0.25">
      <c r="A8295">
        <f ca="1">34699.4805513273*(((RANDBETWEEN(3800,4995))))</f>
        <v>162393568.98021173</v>
      </c>
      <c r="B8295">
        <v>212531876.08831823</v>
      </c>
    </row>
    <row r="8296" spans="1:2" x14ac:dyDescent="0.25">
      <c r="A8296">
        <f ca="1">36625.3107785459*(((RANDBETWEEN(3800,4995))))</f>
        <v>150823029.78605214</v>
      </c>
      <c r="B8296">
        <v>256016661.08883473</v>
      </c>
    </row>
    <row r="8297" spans="1:2" x14ac:dyDescent="0.25">
      <c r="A8297">
        <f ca="1">30813.4359220549*(((RANDBETWEEN(3800,4995))))</f>
        <v>132651841.64444649</v>
      </c>
      <c r="B8297">
        <v>254958801.2017107</v>
      </c>
    </row>
    <row r="8298" spans="1:2" x14ac:dyDescent="0.25">
      <c r="A8298">
        <f ca="1">38731.7104251233*(((RANDBETWEEN(3800,4995))))</f>
        <v>189243137.13715243</v>
      </c>
      <c r="B8298">
        <v>212571283.79474139</v>
      </c>
    </row>
    <row r="8299" spans="1:2" x14ac:dyDescent="0.25">
      <c r="A8299">
        <f ca="1">31726.4446138167*(((RANDBETWEEN(3800,4995))))</f>
        <v>132711717.81959534</v>
      </c>
      <c r="B8299">
        <v>248982009.12785378</v>
      </c>
    </row>
    <row r="8300" spans="1:2" x14ac:dyDescent="0.25">
      <c r="A8300">
        <f ca="1">37316.2799001267*(((RANDBETWEEN(3800,4995))))</f>
        <v>186133604.14183208</v>
      </c>
      <c r="B8300">
        <v>216155332.26730597</v>
      </c>
    </row>
    <row r="8301" spans="1:2" x14ac:dyDescent="0.25">
      <c r="A8301">
        <f ca="1">31885.1224728902*(((RANDBETWEEN(3800,4995))))</f>
        <v>146416482.39551157</v>
      </c>
      <c r="B8301">
        <v>257282120.23879084</v>
      </c>
    </row>
    <row r="8302" spans="1:2" x14ac:dyDescent="0.25">
      <c r="A8302">
        <f ca="1">34128.5128815739*(((RANDBETWEEN(3800,4995))))</f>
        <v>134398083.72763801</v>
      </c>
      <c r="B8302">
        <v>208173683.9821662</v>
      </c>
    </row>
    <row r="8303" spans="1:2" x14ac:dyDescent="0.25">
      <c r="A8303">
        <f ca="1">34876.4778766604*(((RANDBETWEEN(3800,4995))))</f>
        <v>161199080.74592456</v>
      </c>
      <c r="B8303">
        <v>228476918.31755692</v>
      </c>
    </row>
    <row r="8304" spans="1:2" x14ac:dyDescent="0.25">
      <c r="A8304">
        <f ca="1">28072.6400103449*(((RANDBETWEEN(3800,4995))))</f>
        <v>138341969.97097945</v>
      </c>
      <c r="B8304">
        <v>262829442.37030834</v>
      </c>
    </row>
    <row r="8305" spans="1:2" x14ac:dyDescent="0.25">
      <c r="A8305">
        <f ca="1">38663.3244379397*(((RANDBETWEEN(3800,4995))))</f>
        <v>162656605.91041246</v>
      </c>
      <c r="B8305">
        <v>258398832.73527107</v>
      </c>
    </row>
    <row r="8306" spans="1:2" x14ac:dyDescent="0.25">
      <c r="A8306">
        <f ca="1">32436.2244089393*(((RANDBETWEEN(3800,4995))))</f>
        <v>150147282.7889798</v>
      </c>
      <c r="B8306">
        <v>234513458.13065797</v>
      </c>
    </row>
    <row r="8307" spans="1:2" x14ac:dyDescent="0.25">
      <c r="A8307">
        <f ca="1">28987.3488091486*(((RANDBETWEEN(3800,4995))))</f>
        <v>115833445.84135769</v>
      </c>
      <c r="B8307">
        <v>210951378.60245645</v>
      </c>
    </row>
    <row r="8308" spans="1:2" x14ac:dyDescent="0.25">
      <c r="A8308">
        <f ca="1">36971.4542261319*(((RANDBETWEEN(3800,4995))))</f>
        <v>142414041.67905998</v>
      </c>
      <c r="B8308">
        <v>221899743.81451255</v>
      </c>
    </row>
    <row r="8309" spans="1:2" x14ac:dyDescent="0.25">
      <c r="A8309">
        <f ca="1">33277.3421681997*(((RANDBETWEEN(3800,4995))))</f>
        <v>145954422.74972406</v>
      </c>
      <c r="B8309">
        <v>227834692.2542302</v>
      </c>
    </row>
    <row r="8310" spans="1:2" x14ac:dyDescent="0.25">
      <c r="A8310">
        <f ca="1">32787.1239280912*(((RANDBETWEEN(3800,4995))))</f>
        <v>126656659.73421641</v>
      </c>
      <c r="B8310">
        <v>210152484.19542021</v>
      </c>
    </row>
    <row r="8311" spans="1:2" x14ac:dyDescent="0.25">
      <c r="A8311">
        <f ca="1">31571.3151765448*(((RANDBETWEEN(3800,4995))))</f>
        <v>133073093.46913633</v>
      </c>
      <c r="B8311">
        <v>245460248.20464349</v>
      </c>
    </row>
    <row r="8312" spans="1:2" x14ac:dyDescent="0.25">
      <c r="A8312">
        <f ca="1">33518.1854537416*(((RANDBETWEEN(3800,4995))))</f>
        <v>146709097.73102683</v>
      </c>
      <c r="B8312">
        <v>263735629.51090044</v>
      </c>
    </row>
    <row r="8313" spans="1:2" x14ac:dyDescent="0.25">
      <c r="A8313">
        <f ca="1">31859.170612164*(((RANDBETWEEN(3800,4995))))</f>
        <v>139925477.32862437</v>
      </c>
      <c r="B8313">
        <v>266879649.49988878</v>
      </c>
    </row>
    <row r="8314" spans="1:2" x14ac:dyDescent="0.25">
      <c r="A8314">
        <f ca="1">40327.0149192183*(((RANDBETWEEN(3800,4995))))</f>
        <v>187923889.52355739</v>
      </c>
      <c r="B8314">
        <v>226404231.05152479</v>
      </c>
    </row>
    <row r="8315" spans="1:2" x14ac:dyDescent="0.25">
      <c r="A8315">
        <f ca="1">32920.2900891317*(((RANDBETWEEN(3800,4995))))</f>
        <v>131253196.58536819</v>
      </c>
      <c r="B8315">
        <v>228504757.77530354</v>
      </c>
    </row>
    <row r="8316" spans="1:2" x14ac:dyDescent="0.25">
      <c r="A8316">
        <f ca="1">34074.4983566263*(((RANDBETWEEN(3800,4995))))</f>
        <v>150302612.25107875</v>
      </c>
      <c r="B8316">
        <v>216941209.48316589</v>
      </c>
    </row>
    <row r="8317" spans="1:2" x14ac:dyDescent="0.25">
      <c r="A8317">
        <f ca="1">36382.3929841871*(((RANDBETWEEN(3800,4995))))</f>
        <v>150441194.98961353</v>
      </c>
      <c r="B8317">
        <v>219149146.50445563</v>
      </c>
    </row>
    <row r="8318" spans="1:2" x14ac:dyDescent="0.25">
      <c r="A8318">
        <f ca="1">30565.446624244*(((RANDBETWEEN(3800,4995))))</f>
        <v>122781399.0895882</v>
      </c>
      <c r="B8318">
        <v>213123008.31414044</v>
      </c>
    </row>
    <row r="8319" spans="1:2" x14ac:dyDescent="0.25">
      <c r="A8319">
        <f ca="1">40126.6345001337*(((RANDBETWEEN(3800,4995))))</f>
        <v>174149593.73058012</v>
      </c>
      <c r="B8319">
        <v>224239262.84155953</v>
      </c>
    </row>
    <row r="8320" spans="1:2" x14ac:dyDescent="0.25">
      <c r="A8320">
        <f ca="1">27662.7692189121*(((RANDBETWEEN(3800,4995))))</f>
        <v>112891761.18238041</v>
      </c>
      <c r="B8320">
        <v>253108360.62576103</v>
      </c>
    </row>
    <row r="8321" spans="1:2" x14ac:dyDescent="0.25">
      <c r="A8321">
        <f ca="1">32024.8407127219*(((RANDBETWEEN(3800,4995))))</f>
        <v>150356627.14622909</v>
      </c>
      <c r="B8321">
        <v>267748602.91442123</v>
      </c>
    </row>
    <row r="8322" spans="1:2" x14ac:dyDescent="0.25">
      <c r="A8322">
        <f ca="1">37016.4923881601*(((RANDBETWEEN(3800,4995))))</f>
        <v>172422821.54404983</v>
      </c>
      <c r="B8322">
        <v>256984902.50344694</v>
      </c>
    </row>
    <row r="8323" spans="1:2" x14ac:dyDescent="0.25">
      <c r="A8323">
        <f ca="1">32119.4952281367*(((RANDBETWEEN(3800,4995))))</f>
        <v>138948936.35691947</v>
      </c>
      <c r="B8323">
        <v>249827865.55813783</v>
      </c>
    </row>
    <row r="8324" spans="1:2" x14ac:dyDescent="0.25">
      <c r="A8324">
        <f ca="1">33708.6258013128*(((RANDBETWEEN(3800,4995))))</f>
        <v>166823989.09069702</v>
      </c>
      <c r="B8324">
        <v>233075523.08476937</v>
      </c>
    </row>
    <row r="8325" spans="1:2" x14ac:dyDescent="0.25">
      <c r="A8325">
        <f ca="1">31600.4841223841*(((RANDBETWEEN(3800,4995))))</f>
        <v>125927929.22770061</v>
      </c>
      <c r="B8325">
        <v>220957181.00891554</v>
      </c>
    </row>
    <row r="8326" spans="1:2" x14ac:dyDescent="0.25">
      <c r="A8326">
        <f ca="1">36094.1157677082*(((RANDBETWEEN(3800,4995))))</f>
        <v>141091898.5359714</v>
      </c>
      <c r="B8326">
        <v>222333625.39263937</v>
      </c>
    </row>
    <row r="8327" spans="1:2" x14ac:dyDescent="0.25">
      <c r="A8327">
        <f ca="1">41543.7930546034*(((RANDBETWEEN(3800,4995))))</f>
        <v>203398410.79533842</v>
      </c>
      <c r="B8327">
        <v>204963759.9081735</v>
      </c>
    </row>
    <row r="8328" spans="1:2" x14ac:dyDescent="0.25">
      <c r="A8328">
        <f ca="1">35800.4842744755*(((RANDBETWEEN(3800,4995))))</f>
        <v>151400247.99675673</v>
      </c>
      <c r="B8328">
        <v>261688484.88544327</v>
      </c>
    </row>
    <row r="8329" spans="1:2" x14ac:dyDescent="0.25">
      <c r="A8329">
        <f ca="1">30564.7260694984*(((RANDBETWEEN(3800,4995))))</f>
        <v>132223004.97665027</v>
      </c>
      <c r="B8329">
        <v>205040303.25819728</v>
      </c>
    </row>
    <row r="8330" spans="1:2" x14ac:dyDescent="0.25">
      <c r="A8330">
        <f ca="1">31121.0411671802*(((RANDBETWEEN(3800,4995))))</f>
        <v>142472126.46335104</v>
      </c>
      <c r="B8330">
        <v>204572068.83068621</v>
      </c>
    </row>
    <row r="8331" spans="1:2" x14ac:dyDescent="0.25">
      <c r="A8331">
        <f ca="1">40924.2827839682*(((RANDBETWEEN(3800,4995))))</f>
        <v>175196854.59816769</v>
      </c>
      <c r="B8331">
        <v>210114663.49874064</v>
      </c>
    </row>
    <row r="8332" spans="1:2" x14ac:dyDescent="0.25">
      <c r="A8332">
        <f ca="1">32495.9591564138*(((RANDBETWEEN(3800,4995))))</f>
        <v>160790005.90593562</v>
      </c>
      <c r="B8332">
        <v>231982284.82035649</v>
      </c>
    </row>
    <row r="8333" spans="1:2" x14ac:dyDescent="0.25">
      <c r="A8333">
        <f ca="1">32554.4319090092*(((RANDBETWEEN(3800,4995))))</f>
        <v>137640138.1112909</v>
      </c>
      <c r="B8333">
        <v>207129136.75843263</v>
      </c>
    </row>
    <row r="8334" spans="1:2" x14ac:dyDescent="0.25">
      <c r="A8334">
        <f ca="1">31688.1302625118*(((RANDBETWEEN(3800,4995))))</f>
        <v>130871977.98417377</v>
      </c>
      <c r="B8334">
        <v>233585727.95372918</v>
      </c>
    </row>
    <row r="8335" spans="1:2" x14ac:dyDescent="0.25">
      <c r="A8335">
        <f ca="1">34582.0376559963*(((RANDBETWEEN(3800,4995))))</f>
        <v>143238799.97113657</v>
      </c>
      <c r="B8335">
        <v>216386028.00113145</v>
      </c>
    </row>
    <row r="8336" spans="1:2" x14ac:dyDescent="0.25">
      <c r="A8336">
        <f ca="1">39275.475358799*(((RANDBETWEEN(3800,4995))))</f>
        <v>154784648.38902697</v>
      </c>
      <c r="B8336">
        <v>227749887.55866501</v>
      </c>
    </row>
    <row r="8337" spans="1:2" x14ac:dyDescent="0.25">
      <c r="A8337">
        <f ca="1">38550.3669464747*(((RANDBETWEEN(3800,4995))))</f>
        <v>168426553.18914813</v>
      </c>
      <c r="B8337">
        <v>230745190.99107894</v>
      </c>
    </row>
    <row r="8338" spans="1:2" x14ac:dyDescent="0.25">
      <c r="A8338">
        <f ca="1">40205.3245567478*(((RANDBETWEEN(3800,4995))))</f>
        <v>154509062.27158177</v>
      </c>
      <c r="B8338">
        <v>247388010.50260186</v>
      </c>
    </row>
    <row r="8339" spans="1:2" x14ac:dyDescent="0.25">
      <c r="A8339">
        <f ca="1">34019.5722413647*(((RANDBETWEEN(3800,4995))))</f>
        <v>144242986.30338615</v>
      </c>
      <c r="B8339">
        <v>245632598.39323372</v>
      </c>
    </row>
    <row r="8340" spans="1:2" x14ac:dyDescent="0.25">
      <c r="A8340">
        <f ca="1">34053.3177999617*(((RANDBETWEEN(3800,4995))))</f>
        <v>130798793.66965279</v>
      </c>
      <c r="B8340">
        <v>214177524.19802663</v>
      </c>
    </row>
    <row r="8341" spans="1:2" x14ac:dyDescent="0.25">
      <c r="A8341">
        <f ca="1">30740.710612666*(((RANDBETWEEN(3800,4995))))</f>
        <v>117675440.22528543</v>
      </c>
      <c r="B8341">
        <v>228574220.47671539</v>
      </c>
    </row>
    <row r="8342" spans="1:2" x14ac:dyDescent="0.25">
      <c r="A8342">
        <f ca="1">32137.041230142*(((RANDBETWEEN(3800,4995))))</f>
        <v>138799881.07298335</v>
      </c>
      <c r="B8342">
        <v>210463594.38829947</v>
      </c>
    </row>
    <row r="8343" spans="1:2" x14ac:dyDescent="0.25">
      <c r="A8343">
        <f ca="1">28833.9770981318*(((RANDBETWEEN(3800,4995))))</f>
        <v>121592881.42282192</v>
      </c>
      <c r="B8343">
        <v>267082457.18237364</v>
      </c>
    </row>
    <row r="8344" spans="1:2" x14ac:dyDescent="0.25">
      <c r="A8344">
        <f ca="1">38583.9518894524*(((RANDBETWEEN(3800,4995))))</f>
        <v>178566529.34438571</v>
      </c>
      <c r="B8344">
        <v>238434061.09570673</v>
      </c>
    </row>
    <row r="8345" spans="1:2" x14ac:dyDescent="0.25">
      <c r="A8345">
        <f ca="1">36302.8168956738*(((RANDBETWEEN(3800,4995))))</f>
        <v>177411866.16915771</v>
      </c>
      <c r="B8345">
        <v>261075517.68218285</v>
      </c>
    </row>
    <row r="8346" spans="1:2" x14ac:dyDescent="0.25">
      <c r="A8346">
        <f ca="1">30051.6098105744*(((RANDBETWEEN(3800,4995))))</f>
        <v>147673610.60916278</v>
      </c>
      <c r="B8346">
        <v>213661935.08330828</v>
      </c>
    </row>
    <row r="8347" spans="1:2" x14ac:dyDescent="0.25">
      <c r="A8347">
        <f ca="1">31310.3508717138*(((RANDBETWEEN(3800,4995))))</f>
        <v>149444304.7106899</v>
      </c>
      <c r="B8347">
        <v>222588682.05661741</v>
      </c>
    </row>
    <row r="8348" spans="1:2" x14ac:dyDescent="0.25">
      <c r="A8348">
        <f ca="1">33885.2363637298*(((RANDBETWEEN(3800,4995))))</f>
        <v>165156642.03681928</v>
      </c>
      <c r="B8348">
        <v>224565328.0954259</v>
      </c>
    </row>
    <row r="8349" spans="1:2" x14ac:dyDescent="0.25">
      <c r="A8349">
        <f ca="1">36353.3446686667*(((RANDBETWEEN(3800,4995))))</f>
        <v>166898205.37384865</v>
      </c>
      <c r="B8349">
        <v>248951474.98689681</v>
      </c>
    </row>
    <row r="8350" spans="1:2" x14ac:dyDescent="0.25">
      <c r="A8350">
        <f ca="1">35711.0617922098*(((RANDBETWEEN(3800,4995))))</f>
        <v>136094856.4901115</v>
      </c>
      <c r="B8350">
        <v>209987109.90008342</v>
      </c>
    </row>
    <row r="8351" spans="1:2" x14ac:dyDescent="0.25">
      <c r="A8351">
        <f ca="1">27824.1623846361*(((RANDBETWEEN(3800,4995))))</f>
        <v>111380122.0256982</v>
      </c>
      <c r="B8351">
        <v>213544632.50024951</v>
      </c>
    </row>
    <row r="8352" spans="1:2" x14ac:dyDescent="0.25">
      <c r="A8352">
        <f ca="1">32534.6290814664*(((RANDBETWEEN(3800,4995))))</f>
        <v>141525636.50437894</v>
      </c>
      <c r="B8352">
        <v>266980181.38465434</v>
      </c>
    </row>
    <row r="8353" spans="1:2" x14ac:dyDescent="0.25">
      <c r="A8353">
        <f ca="1">40058.4699655819*(((RANDBETWEEN(3800,4995))))</f>
        <v>174654929.04993707</v>
      </c>
      <c r="B8353">
        <v>216334022.31263527</v>
      </c>
    </row>
    <row r="8354" spans="1:2" x14ac:dyDescent="0.25">
      <c r="A8354">
        <f ca="1">35228.030202078*(((RANDBETWEEN(3800,4995))))</f>
        <v>147922498.81852555</v>
      </c>
      <c r="B8354">
        <v>249744806.21617842</v>
      </c>
    </row>
    <row r="8355" spans="1:2" x14ac:dyDescent="0.25">
      <c r="A8355">
        <f ca="1">32419.1941225552*(((RANDBETWEEN(3800,4995))))</f>
        <v>154056010.47038212</v>
      </c>
      <c r="B8355">
        <v>247148119.41989264</v>
      </c>
    </row>
    <row r="8356" spans="1:2" x14ac:dyDescent="0.25">
      <c r="A8356">
        <f ca="1">41481.0634313705*(((RANDBETWEEN(3800,4995))))</f>
        <v>190564005.40371621</v>
      </c>
      <c r="B8356">
        <v>215320171.0446173</v>
      </c>
    </row>
    <row r="8357" spans="1:2" x14ac:dyDescent="0.25">
      <c r="A8357">
        <f ca="1">34402.9340086376*(((RANDBETWEEN(3800,4995))))</f>
        <v>133793010.35959175</v>
      </c>
      <c r="B8357">
        <v>209072884.77380085</v>
      </c>
    </row>
    <row r="8358" spans="1:2" x14ac:dyDescent="0.25">
      <c r="A8358">
        <f ca="1">36630.2230449697*(((RANDBETWEEN(3800,4995))))</f>
        <v>144799271.69676509</v>
      </c>
      <c r="B8358">
        <v>225022722.96350887</v>
      </c>
    </row>
    <row r="8359" spans="1:2" x14ac:dyDescent="0.25">
      <c r="A8359">
        <f ca="1">29108.8405855667*(((RANDBETWEEN(3800,4995))))</f>
        <v>124411184.66271226</v>
      </c>
      <c r="B8359">
        <v>254051246.28463584</v>
      </c>
    </row>
    <row r="8360" spans="1:2" x14ac:dyDescent="0.25">
      <c r="A8360">
        <f ca="1">33210.1936184224*(((RANDBETWEEN(3800,4995))))</f>
        <v>146689425.21257168</v>
      </c>
      <c r="B8360">
        <v>256243138.2083264</v>
      </c>
    </row>
    <row r="8361" spans="1:2" x14ac:dyDescent="0.25">
      <c r="A8361">
        <f ca="1">40062.1121744683*(((RANDBETWEEN(3800,4995))))</f>
        <v>152276088.3751539</v>
      </c>
      <c r="B8361">
        <v>222227527.00234157</v>
      </c>
    </row>
    <row r="8362" spans="1:2" x14ac:dyDescent="0.25">
      <c r="A8362">
        <f ca="1">34330.7570972884*(((RANDBETWEEN(3800,4995))))</f>
        <v>131486799.68261456</v>
      </c>
      <c r="B8362">
        <v>215506689.52557227</v>
      </c>
    </row>
    <row r="8363" spans="1:2" x14ac:dyDescent="0.25">
      <c r="A8363">
        <f ca="1">31555.9186582091*(((RANDBETWEEN(3800,4995))))</f>
        <v>136858019.22065282</v>
      </c>
      <c r="B8363">
        <v>265036492.86656523</v>
      </c>
    </row>
    <row r="8364" spans="1:2" x14ac:dyDescent="0.25">
      <c r="A8364">
        <f ca="1">42897.891641234*(((RANDBETWEEN(3800,4995))))</f>
        <v>179785063.86841172</v>
      </c>
      <c r="B8364">
        <v>258111007.23918974</v>
      </c>
    </row>
    <row r="8365" spans="1:2" x14ac:dyDescent="0.25">
      <c r="A8365">
        <f ca="1">31829.9685246397*(((RANDBETWEEN(3800,4995))))</f>
        <v>135150046.35562</v>
      </c>
      <c r="B8365">
        <v>248196758.42222533</v>
      </c>
    </row>
    <row r="8366" spans="1:2" x14ac:dyDescent="0.25">
      <c r="A8366">
        <f ca="1">30814.5648914811*(((RANDBETWEEN(3800,4995))))</f>
        <v>129113026.89530595</v>
      </c>
      <c r="B8366">
        <v>209559152.94977626</v>
      </c>
    </row>
    <row r="8367" spans="1:2" x14ac:dyDescent="0.25">
      <c r="A8367">
        <f ca="1">28957.5944049874*(((RANDBETWEEN(3800,4995))))</f>
        <v>136853591.15797061</v>
      </c>
      <c r="B8367">
        <v>243949708.7790443</v>
      </c>
    </row>
    <row r="8368" spans="1:2" x14ac:dyDescent="0.25">
      <c r="A8368">
        <f ca="1">35869.2883588135*(((RANDBETWEEN(3800,4995))))</f>
        <v>174073656.40532184</v>
      </c>
      <c r="B8368">
        <v>258125532.72760317</v>
      </c>
    </row>
    <row r="8369" spans="1:2" x14ac:dyDescent="0.25">
      <c r="A8369">
        <f ca="1">36751.8259975885*(((RANDBETWEEN(3800,4995))))</f>
        <v>159392669.35154119</v>
      </c>
      <c r="B8369">
        <v>211392577.42849445</v>
      </c>
    </row>
    <row r="8370" spans="1:2" x14ac:dyDescent="0.25">
      <c r="A8370">
        <f ca="1">31647.2404393705*(((RANDBETWEEN(3800,4995))))</f>
        <v>137222434.54511046</v>
      </c>
      <c r="B8370">
        <v>223598794.72065762</v>
      </c>
    </row>
    <row r="8371" spans="1:2" x14ac:dyDescent="0.25">
      <c r="A8371">
        <f ca="1">41692.0941022923*(((RANDBETWEEN(3800,4995))))</f>
        <v>205208487.1714828</v>
      </c>
      <c r="B8371">
        <v>219579774.94588307</v>
      </c>
    </row>
    <row r="8372" spans="1:2" x14ac:dyDescent="0.25">
      <c r="A8372">
        <f ca="1">39687.167776601*(((RANDBETWEEN(3800,4995))))</f>
        <v>155653072.01982903</v>
      </c>
      <c r="B8372">
        <v>203746810.56413722</v>
      </c>
    </row>
    <row r="8373" spans="1:2" x14ac:dyDescent="0.25">
      <c r="A8373">
        <f ca="1">32370.4698903917*(((RANDBETWEEN(3800,4995))))</f>
        <v>158582931.99302879</v>
      </c>
      <c r="B8373">
        <v>226262983.58198613</v>
      </c>
    </row>
    <row r="8374" spans="1:2" x14ac:dyDescent="0.25">
      <c r="A8374">
        <f ca="1">31156.6270782184*(((RANDBETWEEN(3800,4995))))</f>
        <v>124470725.17748256</v>
      </c>
      <c r="B8374">
        <v>262255921.64424118</v>
      </c>
    </row>
    <row r="8375" spans="1:2" x14ac:dyDescent="0.25">
      <c r="A8375">
        <f ca="1">34611.938924379*(((RANDBETWEEN(3800,4995))))</f>
        <v>151738740.24447757</v>
      </c>
      <c r="B8375">
        <v>255409274.32734299</v>
      </c>
    </row>
    <row r="8376" spans="1:2" x14ac:dyDescent="0.25">
      <c r="A8376">
        <f ca="1">31236.0137881764*(((RANDBETWEEN(3800,4995))))</f>
        <v>147121624.94231084</v>
      </c>
      <c r="B8376">
        <v>211921098.92516577</v>
      </c>
    </row>
    <row r="8377" spans="1:2" x14ac:dyDescent="0.25">
      <c r="A8377">
        <f ca="1">30660.6004397947*(((RANDBETWEEN(3800,4995))))</f>
        <v>137359489.97028044</v>
      </c>
      <c r="B8377">
        <v>259877803.0703823</v>
      </c>
    </row>
    <row r="8378" spans="1:2" x14ac:dyDescent="0.25">
      <c r="A8378">
        <f ca="1">36036.9310383297*(((RANDBETWEEN(3800,4995))))</f>
        <v>172076345.70802441</v>
      </c>
      <c r="B8378">
        <v>222103688.26711297</v>
      </c>
    </row>
    <row r="8379" spans="1:2" x14ac:dyDescent="0.25">
      <c r="A8379">
        <f ca="1">31934.9229592773*(((RANDBETWEEN(3800,4995))))</f>
        <v>125727791.69067468</v>
      </c>
      <c r="B8379">
        <v>243058331.78420115</v>
      </c>
    </row>
    <row r="8380" spans="1:2" x14ac:dyDescent="0.25">
      <c r="A8380">
        <f ca="1">28100.2272486736*(((RANDBETWEEN(3800,4995))))</f>
        <v>130609856.25183491</v>
      </c>
      <c r="B8380">
        <v>224599107.11271921</v>
      </c>
    </row>
    <row r="8381" spans="1:2" x14ac:dyDescent="0.25">
      <c r="A8381">
        <f ca="1">28387.2503146823*(((RANDBETWEEN(3800,4995))))</f>
        <v>112527060.24740072</v>
      </c>
      <c r="B8381">
        <v>237564125.23404908</v>
      </c>
    </row>
    <row r="8382" spans="1:2" x14ac:dyDescent="0.25">
      <c r="A8382">
        <f ca="1">36437.7560003116*(((RANDBETWEEN(3800,4995))))</f>
        <v>153293639.49331093</v>
      </c>
      <c r="B8382">
        <v>247424295.48152572</v>
      </c>
    </row>
    <row r="8383" spans="1:2" x14ac:dyDescent="0.25">
      <c r="A8383">
        <f ca="1">33597.8708629031*(((RANDBETWEEN(3800,4995))))</f>
        <v>147091478.63778973</v>
      </c>
      <c r="B8383">
        <v>226436021.85329875</v>
      </c>
    </row>
    <row r="8384" spans="1:2" x14ac:dyDescent="0.25">
      <c r="A8384">
        <f ca="1">31324.0121205757*(((RANDBETWEEN(3800,4995))))</f>
        <v>149102297.69394043</v>
      </c>
      <c r="B8384">
        <v>253321929.78018144</v>
      </c>
    </row>
    <row r="8385" spans="1:2" x14ac:dyDescent="0.25">
      <c r="A8385">
        <f ca="1">31533.2556960337*(((RANDBETWEEN(3800,4995))))</f>
        <v>139597722.96634129</v>
      </c>
      <c r="B8385">
        <v>222743249.33717525</v>
      </c>
    </row>
    <row r="8386" spans="1:2" x14ac:dyDescent="0.25">
      <c r="A8386">
        <f ca="1">43489.9769769514*(((RANDBETWEEN(3800,4995))))</f>
        <v>210100078.77565214</v>
      </c>
      <c r="B8386">
        <v>246641921.96124598</v>
      </c>
    </row>
    <row r="8387" spans="1:2" x14ac:dyDescent="0.25">
      <c r="A8387">
        <f ca="1">30321.2383118243*(((RANDBETWEEN(3800,4995))))</f>
        <v>140175084.71556363</v>
      </c>
      <c r="B8387">
        <v>216550360.55271906</v>
      </c>
    </row>
    <row r="8388" spans="1:2" x14ac:dyDescent="0.25">
      <c r="A8388">
        <f ca="1">31705.9239097605*(((RANDBETWEEN(3800,4995))))</f>
        <v>145276543.35452276</v>
      </c>
      <c r="B8388">
        <v>205895568.40189934</v>
      </c>
    </row>
    <row r="8389" spans="1:2" x14ac:dyDescent="0.25">
      <c r="A8389">
        <f ca="1">34189.7730514348*(((RANDBETWEEN(3800,4995))))</f>
        <v>139083996.77323693</v>
      </c>
      <c r="B8389">
        <v>257123991.09378767</v>
      </c>
    </row>
    <row r="8390" spans="1:2" x14ac:dyDescent="0.25">
      <c r="A8390">
        <f ca="1">32488.4282364717*(((RANDBETWEEN(3800,4995))))</f>
        <v>131155784.79063644</v>
      </c>
      <c r="B8390">
        <v>228954984.14252079</v>
      </c>
    </row>
    <row r="8391" spans="1:2" x14ac:dyDescent="0.25">
      <c r="A8391">
        <f ca="1">33800.6200212643*(((RANDBETWEEN(3800,4995))))</f>
        <v>131653414.98282434</v>
      </c>
      <c r="B8391">
        <v>229544155.51697248</v>
      </c>
    </row>
    <row r="8392" spans="1:2" x14ac:dyDescent="0.25">
      <c r="A8392">
        <f ca="1">33944.7569615875*(((RANDBETWEEN(3800,4995))))</f>
        <v>150307383.82590923</v>
      </c>
      <c r="B8392">
        <v>224798066.00290513</v>
      </c>
    </row>
    <row r="8393" spans="1:2" x14ac:dyDescent="0.25">
      <c r="A8393">
        <f ca="1">30880.0144269593*(((RANDBETWEEN(3800,4995))))</f>
        <v>134914783.03138521</v>
      </c>
      <c r="B8393">
        <v>244358873.36559701</v>
      </c>
    </row>
    <row r="8394" spans="1:2" x14ac:dyDescent="0.25">
      <c r="A8394">
        <f ca="1">30918.7189503972*(((RANDBETWEEN(3800,4995))))</f>
        <v>145689003.69427174</v>
      </c>
      <c r="B8394">
        <v>235793890.23880279</v>
      </c>
    </row>
    <row r="8395" spans="1:2" x14ac:dyDescent="0.25">
      <c r="A8395">
        <f ca="1">31659.8892998705*(((RANDBETWEEN(3800,4995))))</f>
        <v>135979224.54294398</v>
      </c>
      <c r="B8395">
        <v>265529384.94176686</v>
      </c>
    </row>
    <row r="8396" spans="1:2" x14ac:dyDescent="0.25">
      <c r="A8396">
        <f ca="1">33368.0803991954*(((RANDBETWEEN(3800,4995))))</f>
        <v>128934262.66249083</v>
      </c>
      <c r="B8396">
        <v>232868164.33857232</v>
      </c>
    </row>
    <row r="8397" spans="1:2" x14ac:dyDescent="0.25">
      <c r="A8397">
        <f ca="1">31025.0915849969*(((RANDBETWEEN(3800,4995))))</f>
        <v>150223493.45455477</v>
      </c>
      <c r="B8397">
        <v>259953724.53079778</v>
      </c>
    </row>
    <row r="8398" spans="1:2" x14ac:dyDescent="0.25">
      <c r="A8398">
        <f ca="1">34251.7979235953*(((RANDBETWEEN(3800,4995))))</f>
        <v>159270860.3447181</v>
      </c>
      <c r="B8398">
        <v>214329642.90688977</v>
      </c>
    </row>
    <row r="8399" spans="1:2" x14ac:dyDescent="0.25">
      <c r="A8399">
        <f ca="1">32780.9427122245*(((RANDBETWEEN(3800,4995))))</f>
        <v>128894666.74446675</v>
      </c>
      <c r="B8399">
        <v>254696127.56418055</v>
      </c>
    </row>
    <row r="8400" spans="1:2" x14ac:dyDescent="0.25">
      <c r="A8400">
        <f ca="1">39541.1257166949*(((RANDBETWEEN(3800,4995))))</f>
        <v>195056373.16045591</v>
      </c>
      <c r="B8400">
        <v>233028729.46426603</v>
      </c>
    </row>
    <row r="8401" spans="1:2" x14ac:dyDescent="0.25">
      <c r="A8401">
        <f ca="1">38915.1868751432*(((RANDBETWEEN(3800,4995))))</f>
        <v>163521615.24935171</v>
      </c>
      <c r="B8401">
        <v>233561703.85251403</v>
      </c>
    </row>
    <row r="8402" spans="1:2" x14ac:dyDescent="0.25">
      <c r="A8402">
        <f ca="1">31729.8786756692*(((RANDBETWEEN(3800,4995))))</f>
        <v>156142732.96296817</v>
      </c>
      <c r="B8402">
        <v>251579481.86148483</v>
      </c>
    </row>
    <row r="8403" spans="1:2" x14ac:dyDescent="0.25">
      <c r="A8403">
        <f ca="1">32227.5603422641*(((RANDBETWEEN(3800,4995))))</f>
        <v>138933012.63550034</v>
      </c>
      <c r="B8403">
        <v>229166855.48766473</v>
      </c>
    </row>
    <row r="8404" spans="1:2" x14ac:dyDescent="0.25">
      <c r="A8404">
        <f ca="1">30762.5455704245*(((RANDBETWEEN(3800,4995))))</f>
        <v>132555808.86295921</v>
      </c>
      <c r="B8404">
        <v>205807950.93964422</v>
      </c>
    </row>
    <row r="8405" spans="1:2" x14ac:dyDescent="0.25">
      <c r="A8405">
        <f ca="1">35617.2927511582*(((RANDBETWEEN(3800,4995))))</f>
        <v>163127200.80030432</v>
      </c>
      <c r="B8405">
        <v>220807470.94117564</v>
      </c>
    </row>
    <row r="8406" spans="1:2" x14ac:dyDescent="0.25">
      <c r="A8406">
        <f ca="1">31924.9962622288*(((RANDBETWEEN(3800,4995))))</f>
        <v>134915034.20417911</v>
      </c>
      <c r="B8406">
        <v>214003900.79189038</v>
      </c>
    </row>
    <row r="8407" spans="1:2" x14ac:dyDescent="0.25">
      <c r="A8407">
        <f ca="1">36125.6186847769*(((RANDBETWEEN(3800,4995))))</f>
        <v>152630738.94318235</v>
      </c>
      <c r="B8407">
        <v>204734891.67746836</v>
      </c>
    </row>
    <row r="8408" spans="1:2" x14ac:dyDescent="0.25">
      <c r="A8408">
        <f ca="1">39591.7928840545*(((RANDBETWEEN(3800,4995))))</f>
        <v>151280240.60997224</v>
      </c>
      <c r="B8408">
        <v>215975330.91685209</v>
      </c>
    </row>
    <row r="8409" spans="1:2" x14ac:dyDescent="0.25">
      <c r="A8409">
        <f ca="1">33678.0165324056*(((RANDBETWEEN(3800,4995))))</f>
        <v>157107947.12367198</v>
      </c>
      <c r="B8409">
        <v>238540962.75151148</v>
      </c>
    </row>
    <row r="8410" spans="1:2" x14ac:dyDescent="0.25">
      <c r="A8410">
        <f ca="1">30876.244143731*(((RANDBETWEEN(3800,4995))))</f>
        <v>125326674.97940426</v>
      </c>
      <c r="B8410">
        <v>208873972.48645765</v>
      </c>
    </row>
    <row r="8411" spans="1:2" x14ac:dyDescent="0.25">
      <c r="A8411">
        <f ca="1">29954.3654871262*(((RANDBETWEEN(3800,4995))))</f>
        <v>135753184.38765609</v>
      </c>
      <c r="B8411">
        <v>248788501.56208417</v>
      </c>
    </row>
    <row r="8412" spans="1:2" x14ac:dyDescent="0.25">
      <c r="A8412">
        <f ca="1">29460.3012098149*(((RANDBETWEEN(3800,4995))))</f>
        <v>124293010.80420886</v>
      </c>
      <c r="B8412">
        <v>204904432.58847773</v>
      </c>
    </row>
    <row r="8413" spans="1:2" x14ac:dyDescent="0.25">
      <c r="A8413">
        <f ca="1">35883.9942754195*(((RANDBETWEEN(3800,4995))))</f>
        <v>148775040.26588908</v>
      </c>
      <c r="B8413">
        <v>249673360.59692457</v>
      </c>
    </row>
    <row r="8414" spans="1:2" x14ac:dyDescent="0.25">
      <c r="A8414">
        <f ca="1">30169.1160399734*(((RANDBETWEEN(3800,4995))))</f>
        <v>141643999.80767506</v>
      </c>
      <c r="B8414">
        <v>212210267.2596257</v>
      </c>
    </row>
    <row r="8415" spans="1:2" x14ac:dyDescent="0.25">
      <c r="A8415">
        <f ca="1">33683.9325125287*(((RANDBETWEEN(3800,4995))))</f>
        <v>138373594.76146773</v>
      </c>
      <c r="B8415">
        <v>236233656.02738184</v>
      </c>
    </row>
    <row r="8416" spans="1:2" x14ac:dyDescent="0.25">
      <c r="A8416">
        <f ca="1">38190.7633408122*(((RANDBETWEEN(3800,4995))))</f>
        <v>186294543.57648173</v>
      </c>
      <c r="B8416">
        <v>248258355.04376686</v>
      </c>
    </row>
    <row r="8417" spans="1:2" x14ac:dyDescent="0.25">
      <c r="A8417">
        <f ca="1">36844.1742753515*(((RANDBETWEEN(3800,4995))))</f>
        <v>162556496.90285102</v>
      </c>
      <c r="B8417">
        <v>224469299.20054811</v>
      </c>
    </row>
    <row r="8418" spans="1:2" x14ac:dyDescent="0.25">
      <c r="A8418">
        <f ca="1">38123.2132433999*(((RANDBETWEEN(3800,4995))))</f>
        <v>148642408.43601629</v>
      </c>
      <c r="B8418">
        <v>228339626.67040735</v>
      </c>
    </row>
    <row r="8419" spans="1:2" x14ac:dyDescent="0.25">
      <c r="A8419">
        <f ca="1">39885.2777716715*(((RANDBETWEEN(3800,4995))))</f>
        <v>155712124.42060551</v>
      </c>
      <c r="B8419">
        <v>210647270.96877608</v>
      </c>
    </row>
    <row r="8420" spans="1:2" x14ac:dyDescent="0.25">
      <c r="A8420">
        <f ca="1">33309.2477486875*(((RANDBETWEEN(3800,4995))))</f>
        <v>132004548.82804862</v>
      </c>
      <c r="B8420">
        <v>214230118.44645238</v>
      </c>
    </row>
    <row r="8421" spans="1:2" x14ac:dyDescent="0.25">
      <c r="A8421">
        <f ca="1">32241.6553081811*(((RANDBETWEEN(3800,4995))))</f>
        <v>154792187.13457736</v>
      </c>
      <c r="B8421">
        <v>264725613.78560632</v>
      </c>
    </row>
    <row r="8422" spans="1:2" x14ac:dyDescent="0.25">
      <c r="A8422">
        <f ca="1">32592.2087429099*(((RANDBETWEEN(3800,4995))))</f>
        <v>159408492.96157208</v>
      </c>
      <c r="B8422">
        <v>266579520.02265641</v>
      </c>
    </row>
    <row r="8423" spans="1:2" x14ac:dyDescent="0.25">
      <c r="A8423">
        <f ca="1">37173.7750118304*(((RANDBETWEEN(3800,4995))))</f>
        <v>152821389.07363468</v>
      </c>
      <c r="B8423">
        <v>228902875.25164497</v>
      </c>
    </row>
    <row r="8424" spans="1:2" x14ac:dyDescent="0.25">
      <c r="A8424">
        <f ca="1">42469.7581977141*(((RANDBETWEEN(3800,4995))))</f>
        <v>198503649.81611562</v>
      </c>
      <c r="B8424">
        <v>244627833.73291245</v>
      </c>
    </row>
    <row r="8425" spans="1:2" x14ac:dyDescent="0.25">
      <c r="A8425">
        <f ca="1">31297.4753204391*(((RANDBETWEEN(3800,4995))))</f>
        <v>155016395.26213473</v>
      </c>
      <c r="B8425">
        <v>216623426.51654929</v>
      </c>
    </row>
    <row r="8426" spans="1:2" x14ac:dyDescent="0.25">
      <c r="A8426">
        <f ca="1">30456.905037541*(((RANDBETWEEN(3800,4995))))</f>
        <v>147990101.57741186</v>
      </c>
      <c r="B8426">
        <v>217748820.06087226</v>
      </c>
    </row>
    <row r="8427" spans="1:2" x14ac:dyDescent="0.25">
      <c r="A8427">
        <f ca="1">35645.5966896853*(((RANDBETWEEN(3800,4995))))</f>
        <v>178014109.86828843</v>
      </c>
      <c r="B8427">
        <v>252179940.86836609</v>
      </c>
    </row>
    <row r="8428" spans="1:2" x14ac:dyDescent="0.25">
      <c r="A8428">
        <f ca="1">33662.88589826*(((RANDBETWEEN(3800,4995))))</f>
        <v>138421786.81364495</v>
      </c>
      <c r="B8428">
        <v>222332726.29330736</v>
      </c>
    </row>
    <row r="8429" spans="1:2" x14ac:dyDescent="0.25">
      <c r="A8429">
        <f ca="1">36640.2453261735*(((RANDBETWEEN(3800,4995))))</f>
        <v>159385067.16885462</v>
      </c>
      <c r="B8429">
        <v>253213388.69187063</v>
      </c>
    </row>
    <row r="8430" spans="1:2" x14ac:dyDescent="0.25">
      <c r="A8430">
        <f ca="1">38192.2643800888*(((RANDBETWEEN(3800,4995))))</f>
        <v>182559023.73682424</v>
      </c>
      <c r="B8430">
        <v>233549477.22483724</v>
      </c>
    </row>
    <row r="8431" spans="1:2" x14ac:dyDescent="0.25">
      <c r="A8431">
        <f ca="1">42448.2544228222*(((RANDBETWEEN(3800,4995))))</f>
        <v>171490947.86820173</v>
      </c>
      <c r="B8431">
        <v>256531487.7860015</v>
      </c>
    </row>
    <row r="8432" spans="1:2" x14ac:dyDescent="0.25">
      <c r="A8432">
        <f ca="1">34544.2152576748*(((RANDBETWEEN(3800,4995))))</f>
        <v>142909418.52100062</v>
      </c>
      <c r="B8432">
        <v>258824995.90912607</v>
      </c>
    </row>
    <row r="8433" spans="1:2" x14ac:dyDescent="0.25">
      <c r="A8433">
        <f ca="1">33614.2776246339*(((RANDBETWEEN(3800,4995))))</f>
        <v>141112737.46821317</v>
      </c>
      <c r="B8433">
        <v>255045294.57870013</v>
      </c>
    </row>
    <row r="8434" spans="1:2" x14ac:dyDescent="0.25">
      <c r="A8434">
        <f ca="1">33313.8611813536*(((RANDBETWEEN(3800,4995))))</f>
        <v>156075439.63464177</v>
      </c>
      <c r="B8434">
        <v>209547805.37023762</v>
      </c>
    </row>
    <row r="8435" spans="1:2" x14ac:dyDescent="0.25">
      <c r="A8435">
        <f ca="1">30680.2083990819*(((RANDBETWEEN(3800,4995))))</f>
        <v>150793224.28148755</v>
      </c>
      <c r="B8435">
        <v>231213438.7711404</v>
      </c>
    </row>
    <row r="8436" spans="1:2" x14ac:dyDescent="0.25">
      <c r="A8436">
        <f ca="1">37292.0372546814*(((RANDBETWEEN(3800,4995))))</f>
        <v>183775159.59107015</v>
      </c>
      <c r="B8436">
        <v>259697839.9490135</v>
      </c>
    </row>
    <row r="8437" spans="1:2" x14ac:dyDescent="0.25">
      <c r="A8437">
        <f ca="1">35573.5024205379*(((RANDBETWEEN(3800,4995))))</f>
        <v>138238630.40621042</v>
      </c>
      <c r="B8437">
        <v>205736984.68809903</v>
      </c>
    </row>
    <row r="8438" spans="1:2" x14ac:dyDescent="0.25">
      <c r="A8438">
        <f ca="1">32424.3375144226*(((RANDBETWEEN(3800,4995))))</f>
        <v>126908857.03144994</v>
      </c>
      <c r="B8438">
        <v>209771432.07533932</v>
      </c>
    </row>
    <row r="8439" spans="1:2" x14ac:dyDescent="0.25">
      <c r="A8439">
        <f ca="1">39471.5625972447*(((RANDBETWEEN(3800,4995))))</f>
        <v>178490406.06474054</v>
      </c>
      <c r="B8439">
        <v>227933705.48833638</v>
      </c>
    </row>
    <row r="8440" spans="1:2" x14ac:dyDescent="0.25">
      <c r="A8440">
        <f ca="1">37429.5910541774*(((RANDBETWEEN(3800,4995))))</f>
        <v>158252310.97706214</v>
      </c>
      <c r="B8440">
        <v>219914401.54896939</v>
      </c>
    </row>
    <row r="8441" spans="1:2" x14ac:dyDescent="0.25">
      <c r="A8441">
        <f ca="1">33325.4087249862*(((RANDBETWEEN(3800,4995))))</f>
        <v>152796999.0040617</v>
      </c>
      <c r="B8441">
        <v>210427888.05012074</v>
      </c>
    </row>
    <row r="8442" spans="1:2" x14ac:dyDescent="0.25">
      <c r="A8442">
        <f ca="1">37455.0179392469*(((RANDBETWEEN(3800,4995))))</f>
        <v>161281307.24639729</v>
      </c>
      <c r="B8442">
        <v>213552563.677939</v>
      </c>
    </row>
    <row r="8443" spans="1:2" x14ac:dyDescent="0.25">
      <c r="A8443">
        <f ca="1">32109.5077395714*(((RANDBETWEEN(3800,4995))))</f>
        <v>144717551.3822481</v>
      </c>
      <c r="B8443">
        <v>222434068.81911582</v>
      </c>
    </row>
    <row r="8444" spans="1:2" x14ac:dyDescent="0.25">
      <c r="A8444">
        <f ca="1">31875.739910851*(((RANDBETWEEN(3800,4995))))</f>
        <v>157402403.67978245</v>
      </c>
      <c r="B8444">
        <v>254564437.36106038</v>
      </c>
    </row>
    <row r="8445" spans="1:2" x14ac:dyDescent="0.25">
      <c r="A8445">
        <f ca="1">33774.2767944428*(((RANDBETWEEN(3800,4995))))</f>
        <v>160157620.559248</v>
      </c>
      <c r="B8445">
        <v>205737744.85944226</v>
      </c>
    </row>
    <row r="8446" spans="1:2" x14ac:dyDescent="0.25">
      <c r="A8446">
        <f ca="1">41032.4044712054*(((RANDBETWEEN(3800,4995))))</f>
        <v>169381765.65713581</v>
      </c>
      <c r="B8446">
        <v>232797153.19256961</v>
      </c>
    </row>
    <row r="8447" spans="1:2" x14ac:dyDescent="0.25">
      <c r="A8447">
        <f ca="1">40110.7131447471*(((RANDBETWEEN(3800,4995))))</f>
        <v>163852263.19629183</v>
      </c>
      <c r="B8447">
        <v>221355079.32974327</v>
      </c>
    </row>
    <row r="8448" spans="1:2" x14ac:dyDescent="0.25">
      <c r="A8448">
        <f ca="1">34038.5779222094*(((RANDBETWEEN(3800,4995))))</f>
        <v>129721020.46154007</v>
      </c>
      <c r="B8448">
        <v>235441854.0628143</v>
      </c>
    </row>
    <row r="8449" spans="1:2" x14ac:dyDescent="0.25">
      <c r="A8449">
        <f ca="1">30813.7446654106*(((RANDBETWEEN(3800,4995))))</f>
        <v>117800945.85586482</v>
      </c>
      <c r="B8449">
        <v>235596714.02717167</v>
      </c>
    </row>
    <row r="8450" spans="1:2" x14ac:dyDescent="0.25">
      <c r="A8450">
        <f ca="1">29723.4511750435*(((RANDBETWEEN(3800,4995))))</f>
        <v>145674634.2088882</v>
      </c>
      <c r="B8450">
        <v>215354348.32107058</v>
      </c>
    </row>
    <row r="8451" spans="1:2" x14ac:dyDescent="0.25">
      <c r="A8451">
        <f ca="1">35747.516211252*(((RANDBETWEEN(3800,4995))))</f>
        <v>140273253.61295286</v>
      </c>
      <c r="B8451">
        <v>255375445.12487662</v>
      </c>
    </row>
    <row r="8452" spans="1:2" x14ac:dyDescent="0.25">
      <c r="A8452">
        <f ca="1">39346.9000663847*(((RANDBETWEEN(3800,4995))))</f>
        <v>165689796.17954582</v>
      </c>
      <c r="B8452">
        <v>235962696.54105431</v>
      </c>
    </row>
    <row r="8453" spans="1:2" x14ac:dyDescent="0.25">
      <c r="A8453">
        <f ca="1">31361.1496622209*(((RANDBETWEEN(3800,4995))))</f>
        <v>156586220.26346886</v>
      </c>
      <c r="B8453">
        <v>216895010.34939161</v>
      </c>
    </row>
    <row r="8454" spans="1:2" x14ac:dyDescent="0.25">
      <c r="A8454">
        <f ca="1">36496.4961018044*(((RANDBETWEEN(3800,4995))))</f>
        <v>154818136.46385443</v>
      </c>
      <c r="B8454">
        <v>242683245.56757578</v>
      </c>
    </row>
    <row r="8455" spans="1:2" x14ac:dyDescent="0.25">
      <c r="A8455">
        <f ca="1">38496.5295607982*(((RANDBETWEEN(3800,4995))))</f>
        <v>171232563.48643044</v>
      </c>
      <c r="B8455">
        <v>214430223.6134176</v>
      </c>
    </row>
    <row r="8456" spans="1:2" x14ac:dyDescent="0.25">
      <c r="A8456">
        <f ca="1">32777.9734104873*(((RANDBETWEEN(3800,4995))))</f>
        <v>139830834.56913897</v>
      </c>
      <c r="B8456">
        <v>229091262.21631303</v>
      </c>
    </row>
    <row r="8457" spans="1:2" x14ac:dyDescent="0.25">
      <c r="A8457">
        <f ca="1">30240.2408293449*(((RANDBETWEEN(3800,4995))))</f>
        <v>127129972.44656579</v>
      </c>
      <c r="B8457">
        <v>218363217.71302342</v>
      </c>
    </row>
    <row r="8458" spans="1:2" x14ac:dyDescent="0.25">
      <c r="A8458">
        <f ca="1">31669.6581123181*(((RANDBETWEEN(3800,4995))))</f>
        <v>144350301.67594597</v>
      </c>
      <c r="B8458">
        <v>227219671.13491908</v>
      </c>
    </row>
    <row r="8459" spans="1:2" x14ac:dyDescent="0.25">
      <c r="A8459">
        <f ca="1">30526.4220198396*(((RANDBETWEEN(3800,4995))))</f>
        <v>137063634.8690798</v>
      </c>
      <c r="B8459">
        <v>214289697.83730155</v>
      </c>
    </row>
    <row r="8460" spans="1:2" x14ac:dyDescent="0.25">
      <c r="A8460">
        <f ca="1">36291.7682743753*(((RANDBETWEEN(3800,4995))))</f>
        <v>170498727.35301518</v>
      </c>
      <c r="B8460">
        <v>228375648.00413632</v>
      </c>
    </row>
    <row r="8461" spans="1:2" x14ac:dyDescent="0.25">
      <c r="A8461">
        <f ca="1">32836.7184124693*(((RANDBETWEEN(3800,4995))))</f>
        <v>134827565.80159912</v>
      </c>
      <c r="B8461">
        <v>205203341.0436177</v>
      </c>
    </row>
    <row r="8462" spans="1:2" x14ac:dyDescent="0.25">
      <c r="A8462">
        <f ca="1">38739.7083040444*(((RANDBETWEEN(3800,4995))))</f>
        <v>157864311.33898085</v>
      </c>
      <c r="B8462">
        <v>238154618.55077845</v>
      </c>
    </row>
    <row r="8463" spans="1:2" x14ac:dyDescent="0.25">
      <c r="A8463">
        <f ca="1">30780.177077308*(((RANDBETWEEN(3800,4995))))</f>
        <v>126198726.01696284</v>
      </c>
      <c r="B8463">
        <v>208626748.90393618</v>
      </c>
    </row>
    <row r="8464" spans="1:2" x14ac:dyDescent="0.25">
      <c r="A8464">
        <f ca="1">32353.7462455386*(((RANDBETWEEN(3800,4995))))</f>
        <v>139218170.09455243</v>
      </c>
      <c r="B8464">
        <v>260696377.80035603</v>
      </c>
    </row>
    <row r="8465" spans="1:2" x14ac:dyDescent="0.25">
      <c r="A8465">
        <f ca="1">37178.1084716892*(((RANDBETWEEN(3800,4995))))</f>
        <v>159308194.80118805</v>
      </c>
      <c r="B8465">
        <v>230760204.4806549</v>
      </c>
    </row>
    <row r="8466" spans="1:2" x14ac:dyDescent="0.25">
      <c r="A8466">
        <f ca="1">30058.6706611535*(((RANDBETWEEN(3800,4995))))</f>
        <v>141906984.19130552</v>
      </c>
      <c r="B8466">
        <v>254467901.52927822</v>
      </c>
    </row>
    <row r="8467" spans="1:2" x14ac:dyDescent="0.25">
      <c r="A8467">
        <f ca="1">40525.8049835387*(((RANDBETWEEN(3800,4995))))</f>
        <v>166034223.0175581</v>
      </c>
      <c r="B8467">
        <v>242281214.57821566</v>
      </c>
    </row>
    <row r="8468" spans="1:2" x14ac:dyDescent="0.25">
      <c r="A8468">
        <f ca="1">31512.1812640504*(((RANDBETWEEN(3800,4995))))</f>
        <v>143727058.7453337</v>
      </c>
      <c r="B8468">
        <v>236321303.33689004</v>
      </c>
    </row>
    <row r="8469" spans="1:2" x14ac:dyDescent="0.25">
      <c r="A8469">
        <f ca="1">28551.3529552889*(((RANDBETWEEN(3800,4995))))</f>
        <v>120258298.64767672</v>
      </c>
      <c r="B8469">
        <v>258046021.25537515</v>
      </c>
    </row>
    <row r="8470" spans="1:2" x14ac:dyDescent="0.25">
      <c r="A8470">
        <f ca="1">32618.3886142918*(((RANDBETWEEN(3800,4995))))</f>
        <v>158297039.94515789</v>
      </c>
      <c r="B8470">
        <v>257297273.11801895</v>
      </c>
    </row>
    <row r="8471" spans="1:2" x14ac:dyDescent="0.25">
      <c r="A8471">
        <f ca="1">42479.7789458663*(((RANDBETWEEN(3800,4995))))</f>
        <v>165458738.99414912</v>
      </c>
      <c r="B8471">
        <v>258147133.6584672</v>
      </c>
    </row>
    <row r="8472" spans="1:2" x14ac:dyDescent="0.25">
      <c r="A8472">
        <f ca="1">31771.5207992192*(((RANDBETWEEN(3800,4995))))</f>
        <v>147070369.77958554</v>
      </c>
      <c r="B8472">
        <v>221286017.17492977</v>
      </c>
    </row>
    <row r="8473" spans="1:2" x14ac:dyDescent="0.25">
      <c r="A8473">
        <f ca="1">29885.712372508*(((RANDBETWEEN(3800,4995))))</f>
        <v>148442333.35424715</v>
      </c>
      <c r="B8473">
        <v>238621493.42277887</v>
      </c>
    </row>
    <row r="8474" spans="1:2" x14ac:dyDescent="0.25">
      <c r="A8474">
        <f ca="1">31253.0819296373*(((RANDBETWEEN(3800,4995))))</f>
        <v>130044073.90922081</v>
      </c>
      <c r="B8474">
        <v>263311026.01682949</v>
      </c>
    </row>
    <row r="8475" spans="1:2" x14ac:dyDescent="0.25">
      <c r="A8475">
        <f ca="1">32080.637357068*(((RANDBETWEEN(3800,4995))))</f>
        <v>124248308.48392442</v>
      </c>
      <c r="B8475">
        <v>235214993.4470976</v>
      </c>
    </row>
    <row r="8476" spans="1:2" x14ac:dyDescent="0.25">
      <c r="A8476">
        <f ca="1">33061.6808568848*(((RANDBETWEEN(3800,4995))))</f>
        <v>158927499.87904528</v>
      </c>
      <c r="B8476">
        <v>263733647.01118392</v>
      </c>
    </row>
    <row r="8477" spans="1:2" x14ac:dyDescent="0.25">
      <c r="A8477">
        <f ca="1">34156.7207103865*(((RANDBETWEEN(3800,4995))))</f>
        <v>146429861.6854268</v>
      </c>
      <c r="B8477">
        <v>245137654.04638624</v>
      </c>
    </row>
    <row r="8478" spans="1:2" x14ac:dyDescent="0.25">
      <c r="A8478">
        <f ca="1">39353.6198949052*(((RANDBETWEEN(3800,4995))))</f>
        <v>183269807.85057357</v>
      </c>
      <c r="B8478">
        <v>215955768.9303658</v>
      </c>
    </row>
    <row r="8479" spans="1:2" x14ac:dyDescent="0.25">
      <c r="A8479">
        <f ca="1">41426.294635778*(((RANDBETWEEN(3800,4995))))</f>
        <v>172457664.568744</v>
      </c>
      <c r="B8479">
        <v>262061916.60870633</v>
      </c>
    </row>
    <row r="8480" spans="1:2" x14ac:dyDescent="0.25">
      <c r="A8480">
        <f ca="1">33678.7811877695*(((RANDBETWEEN(3800,4995))))</f>
        <v>150510473.12814209</v>
      </c>
      <c r="B8480">
        <v>217005865.16467911</v>
      </c>
    </row>
    <row r="8481" spans="1:2" x14ac:dyDescent="0.25">
      <c r="A8481">
        <f ca="1">37416.0309644347*(((RANDBETWEEN(3800,4995))))</f>
        <v>158456891.13438103</v>
      </c>
      <c r="B8481">
        <v>207932272.299137</v>
      </c>
    </row>
    <row r="8482" spans="1:2" x14ac:dyDescent="0.25">
      <c r="A8482">
        <f ca="1">30471.2850353304*(((RANDBETWEEN(3800,4995))))</f>
        <v>118502827.50239986</v>
      </c>
      <c r="B8482">
        <v>243614255.45627996</v>
      </c>
    </row>
    <row r="8483" spans="1:2" x14ac:dyDescent="0.25">
      <c r="A8483">
        <f ca="1">35997.9223191549*(((RANDBETWEEN(3800,4995))))</f>
        <v>161126700.30053738</v>
      </c>
      <c r="B8483">
        <v>238713435.7844474</v>
      </c>
    </row>
    <row r="8484" spans="1:2" x14ac:dyDescent="0.25">
      <c r="A8484">
        <f ca="1">29801.5875986909*(((RANDBETWEEN(3800,4995))))</f>
        <v>116673215.44887525</v>
      </c>
      <c r="B8484">
        <v>214191623.14269191</v>
      </c>
    </row>
    <row r="8485" spans="1:2" x14ac:dyDescent="0.25">
      <c r="A8485">
        <f ca="1">33585.5928338952*(((RANDBETWEEN(3800,4995))))</f>
        <v>149489473.70366764</v>
      </c>
      <c r="B8485">
        <v>253300554.87053648</v>
      </c>
    </row>
    <row r="8486" spans="1:2" x14ac:dyDescent="0.25">
      <c r="A8486">
        <f ca="1">33829.205958666*(((RANDBETWEEN(3800,4995))))</f>
        <v>146717266.24273425</v>
      </c>
      <c r="B8486">
        <v>228101964.48978931</v>
      </c>
    </row>
    <row r="8487" spans="1:2" x14ac:dyDescent="0.25">
      <c r="A8487">
        <f ca="1">29223.8006484652*(((RANDBETWEEN(3800,4995))))</f>
        <v>133874230.77061924</v>
      </c>
      <c r="B8487">
        <v>203769692.01933178</v>
      </c>
    </row>
    <row r="8488" spans="1:2" x14ac:dyDescent="0.25">
      <c r="A8488">
        <f ca="1">33999.6649286614*(((RANDBETWEEN(3800,4995))))</f>
        <v>130898709.97534636</v>
      </c>
      <c r="B8488">
        <v>239194453.02789953</v>
      </c>
    </row>
    <row r="8489" spans="1:2" x14ac:dyDescent="0.25">
      <c r="A8489">
        <f ca="1">33403.0666663879*(((RANDBETWEEN(3800,4995))))</f>
        <v>127967148.39893213</v>
      </c>
      <c r="B8489">
        <v>243825177.5926618</v>
      </c>
    </row>
    <row r="8490" spans="1:2" x14ac:dyDescent="0.25">
      <c r="A8490">
        <f ca="1">36953.5976762307*(((RANDBETWEEN(3800,4995))))</f>
        <v>183474612.46248519</v>
      </c>
      <c r="B8490">
        <v>229566482.00528377</v>
      </c>
    </row>
    <row r="8491" spans="1:2" x14ac:dyDescent="0.25">
      <c r="A8491">
        <f ca="1">32742.7829219234*(((RANDBETWEEN(3800,4995))))</f>
        <v>161454662.5880042</v>
      </c>
      <c r="B8491">
        <v>264724635.90070152</v>
      </c>
    </row>
    <row r="8492" spans="1:2" x14ac:dyDescent="0.25">
      <c r="A8492">
        <f ca="1">29861.4760667353*(((RANDBETWEEN(3800,4995))))</f>
        <v>122282744.49328104</v>
      </c>
      <c r="B8492">
        <v>220384564.69716901</v>
      </c>
    </row>
    <row r="8493" spans="1:2" x14ac:dyDescent="0.25">
      <c r="A8493">
        <f ca="1">30226.8341065485*(((RANDBETWEEN(3800,4995))))</f>
        <v>128675632.79157689</v>
      </c>
      <c r="B8493">
        <v>259536178.71026838</v>
      </c>
    </row>
    <row r="8494" spans="1:2" x14ac:dyDescent="0.25">
      <c r="A8494">
        <f ca="1">29710.5973648281*(((RANDBETWEEN(3800,4995))))</f>
        <v>139402122.83577323</v>
      </c>
      <c r="B8494">
        <v>248562464.61696839</v>
      </c>
    </row>
    <row r="8495" spans="1:2" x14ac:dyDescent="0.25">
      <c r="A8495">
        <f ca="1">33050.4042041762*(((RANDBETWEEN(3800,4995))))</f>
        <v>143504855.05453318</v>
      </c>
      <c r="B8495">
        <v>213140124.86837798</v>
      </c>
    </row>
    <row r="8496" spans="1:2" x14ac:dyDescent="0.25">
      <c r="A8496">
        <f ca="1">35925.0617562407*(((RANDBETWEEN(3800,4995))))</f>
        <v>163746431.48494524</v>
      </c>
      <c r="B8496">
        <v>227593552.99200895</v>
      </c>
    </row>
    <row r="8497" spans="1:2" x14ac:dyDescent="0.25">
      <c r="A8497">
        <f ca="1">32157.5085599743*(((RANDBETWEEN(3800,4995))))</f>
        <v>125253495.84109977</v>
      </c>
      <c r="B8497">
        <v>267357123.32077268</v>
      </c>
    </row>
    <row r="8498" spans="1:2" x14ac:dyDescent="0.25">
      <c r="A8498">
        <f ca="1">30899.4126840086*(((RANDBETWEEN(3800,4995))))</f>
        <v>129221343.84452397</v>
      </c>
      <c r="B8498">
        <v>240346284.03005177</v>
      </c>
    </row>
    <row r="8499" spans="1:2" x14ac:dyDescent="0.25">
      <c r="A8499">
        <f ca="1">32267.7363448687*(((RANDBETWEEN(3800,4995))))</f>
        <v>132039577.12320255</v>
      </c>
      <c r="B8499">
        <v>239200840.16051707</v>
      </c>
    </row>
    <row r="8500" spans="1:2" x14ac:dyDescent="0.25">
      <c r="A8500">
        <f ca="1">31111.8110143053*(((RANDBETWEEN(3800,4995))))</f>
        <v>123793896.02592084</v>
      </c>
      <c r="B8500">
        <v>211625006.75074917</v>
      </c>
    </row>
    <row r="8501" spans="1:2" x14ac:dyDescent="0.25">
      <c r="A8501">
        <f ca="1">35432.651538262*(((RANDBETWEEN(3800,4995))))</f>
        <v>150482471.08299854</v>
      </c>
      <c r="B8501">
        <v>244435074.82082969</v>
      </c>
    </row>
    <row r="8502" spans="1:2" x14ac:dyDescent="0.25">
      <c r="A8502">
        <f ca="1">29141.1961374485*(((RANDBETWEEN(3800,4995))))</f>
        <v>120411422.43993703</v>
      </c>
      <c r="B8502">
        <v>213319041.91639745</v>
      </c>
    </row>
    <row r="8503" spans="1:2" x14ac:dyDescent="0.25">
      <c r="A8503">
        <f ca="1">30490.1704112202*(((RANDBETWEEN(3800,4995))))</f>
        <v>150103108.93443719</v>
      </c>
      <c r="B8503">
        <v>237032334.81766397</v>
      </c>
    </row>
    <row r="8504" spans="1:2" x14ac:dyDescent="0.25">
      <c r="A8504">
        <f ca="1">32475.8255783965*(((RANDBETWEEN(3800,4995))))</f>
        <v>158352125.52026126</v>
      </c>
      <c r="B8504">
        <v>221412654.61111972</v>
      </c>
    </row>
    <row r="8505" spans="1:2" x14ac:dyDescent="0.25">
      <c r="A8505">
        <f ca="1">34164.9579619435*(((RANDBETWEEN(3800,4995))))</f>
        <v>165460891.40969217</v>
      </c>
      <c r="B8505">
        <v>247387961.78416449</v>
      </c>
    </row>
    <row r="8506" spans="1:2" x14ac:dyDescent="0.25">
      <c r="A8506">
        <f ca="1">32432.207792196*(((RANDBETWEEN(3800,4995))))</f>
        <v>154020554.80513901</v>
      </c>
      <c r="B8506">
        <v>233806202.01133186</v>
      </c>
    </row>
    <row r="8507" spans="1:2" x14ac:dyDescent="0.25">
      <c r="A8507">
        <f ca="1">38391.432364202*(((RANDBETWEEN(3800,4995))))</f>
        <v>149573020.49093097</v>
      </c>
      <c r="B8507">
        <v>237573141.9113071</v>
      </c>
    </row>
    <row r="8508" spans="1:2" x14ac:dyDescent="0.25">
      <c r="A8508">
        <f ca="1">29737.9424876578*(((RANDBETWEEN(3800,4995))))</f>
        <v>121657922.71700805</v>
      </c>
      <c r="B8508">
        <v>264660042.82612053</v>
      </c>
    </row>
    <row r="8509" spans="1:2" x14ac:dyDescent="0.25">
      <c r="A8509">
        <f ca="1">32077.2776044947*(((RANDBETWEEN(3800,4995))))</f>
        <v>129528046.96694948</v>
      </c>
      <c r="B8509">
        <v>250567782.69947204</v>
      </c>
    </row>
    <row r="8510" spans="1:2" x14ac:dyDescent="0.25">
      <c r="A8510">
        <f ca="1">30337.9006904143*(((RANDBETWEEN(3800,4995))))</f>
        <v>142952188.05323201</v>
      </c>
      <c r="B8510">
        <v>257365510.03189564</v>
      </c>
    </row>
    <row r="8511" spans="1:2" x14ac:dyDescent="0.25">
      <c r="A8511">
        <f ca="1">39456.2532982465*(((RANDBETWEEN(3800,4995))))</f>
        <v>191402284.74979365</v>
      </c>
      <c r="B8511">
        <v>233981436.9188945</v>
      </c>
    </row>
    <row r="8512" spans="1:2" x14ac:dyDescent="0.25">
      <c r="A8512">
        <f ca="1">32267.8706298397*(((RANDBETWEEN(3800,4995))))</f>
        <v>137073914.435559</v>
      </c>
      <c r="B8512">
        <v>248983391.15833899</v>
      </c>
    </row>
    <row r="8513" spans="1:2" x14ac:dyDescent="0.25">
      <c r="A8513">
        <f ca="1">30727.7358461858*(((RANDBETWEEN(3800,4995))))</f>
        <v>123679136.780898</v>
      </c>
      <c r="B8513">
        <v>232925974.11015815</v>
      </c>
    </row>
    <row r="8514" spans="1:2" x14ac:dyDescent="0.25">
      <c r="A8514">
        <f ca="1">36603.6329349703*(((RANDBETWEEN(3800,4995))))</f>
        <v>157578639.78504714</v>
      </c>
      <c r="B8514">
        <v>211698756.96342289</v>
      </c>
    </row>
    <row r="8515" spans="1:2" x14ac:dyDescent="0.25">
      <c r="A8515">
        <f ca="1">30283.8569171617*(((RANDBETWEEN(3800,4995))))</f>
        <v>147028125.33281982</v>
      </c>
      <c r="B8515">
        <v>254877754.00541735</v>
      </c>
    </row>
    <row r="8516" spans="1:2" x14ac:dyDescent="0.25">
      <c r="A8516">
        <f ca="1">40718.9735584435*(((RANDBETWEEN(3800,4995))))</f>
        <v>203350553.95086661</v>
      </c>
      <c r="B8516">
        <v>267902307.93505713</v>
      </c>
    </row>
    <row r="8517" spans="1:2" x14ac:dyDescent="0.25">
      <c r="A8517">
        <f ca="1">39367.137194716*(((RANDBETWEEN(3800,4995))))</f>
        <v>159869944.14774176</v>
      </c>
      <c r="B8517">
        <v>262324180.88395804</v>
      </c>
    </row>
    <row r="8518" spans="1:2" x14ac:dyDescent="0.25">
      <c r="A8518">
        <f ca="1">29929.4594077437*(((RANDBETWEEN(3800,4995))))</f>
        <v>135131509.22596264</v>
      </c>
      <c r="B8518">
        <v>241360670.81674412</v>
      </c>
    </row>
    <row r="8519" spans="1:2" x14ac:dyDescent="0.25">
      <c r="A8519">
        <f ca="1">33917.858229298*(((RANDBETWEEN(3800,4995))))</f>
        <v>156598751.44466907</v>
      </c>
      <c r="B8519">
        <v>222617404.26679108</v>
      </c>
    </row>
    <row r="8520" spans="1:2" x14ac:dyDescent="0.25">
      <c r="A8520">
        <f ca="1">36952.4810981741*(((RANDBETWEEN(3800,4995))))</f>
        <v>167985979.0722993</v>
      </c>
      <c r="B8520">
        <v>243708664.03267765</v>
      </c>
    </row>
    <row r="8521" spans="1:2" x14ac:dyDescent="0.25">
      <c r="A8521">
        <f ca="1">39214.1861351222*(((RANDBETWEEN(3800,4995))))</f>
        <v>171679706.89956492</v>
      </c>
      <c r="B8521">
        <v>215834538.41278341</v>
      </c>
    </row>
    <row r="8522" spans="1:2" x14ac:dyDescent="0.25">
      <c r="A8522">
        <f ca="1">37146.1631643649*(((RANDBETWEEN(3800,4995))))</f>
        <v>157945485.7748796</v>
      </c>
      <c r="B8522">
        <v>256153345.61909649</v>
      </c>
    </row>
    <row r="8523" spans="1:2" x14ac:dyDescent="0.25">
      <c r="A8523">
        <f ca="1">31721.7312035115*(((RANDBETWEEN(3800,4995))))</f>
        <v>156324691.37090483</v>
      </c>
      <c r="B8523">
        <v>206129409.75162894</v>
      </c>
    </row>
    <row r="8524" spans="1:2" x14ac:dyDescent="0.25">
      <c r="A8524">
        <f ca="1">31721.0731861847*(((RANDBETWEEN(3800,4995))))</f>
        <v>151880498.41545254</v>
      </c>
      <c r="B8524">
        <v>255395497.20295706</v>
      </c>
    </row>
    <row r="8525" spans="1:2" x14ac:dyDescent="0.25">
      <c r="A8525">
        <f ca="1">30491.1452110324*(((RANDBETWEEN(3800,4995))))</f>
        <v>133825636.3312213</v>
      </c>
      <c r="B8525">
        <v>234405418.89658558</v>
      </c>
    </row>
    <row r="8526" spans="1:2" x14ac:dyDescent="0.25">
      <c r="A8526">
        <f ca="1">31808.7182405486*(((RANDBETWEEN(3800,4995))))</f>
        <v>130224892.47680584</v>
      </c>
      <c r="B8526">
        <v>264941112.42992321</v>
      </c>
    </row>
    <row r="8527" spans="1:2" x14ac:dyDescent="0.25">
      <c r="A8527">
        <f ca="1">37115.5662066487*(((RANDBETWEEN(3800,4995))))</f>
        <v>163197144.61063445</v>
      </c>
      <c r="B8527">
        <v>240703374.18426353</v>
      </c>
    </row>
    <row r="8528" spans="1:2" x14ac:dyDescent="0.25">
      <c r="A8528">
        <f ca="1">36960.4618977252*(((RANDBETWEEN(3800,4995))))</f>
        <v>143665315.3964577</v>
      </c>
      <c r="B8528">
        <v>210096577.91826892</v>
      </c>
    </row>
    <row r="8529" spans="1:2" x14ac:dyDescent="0.25">
      <c r="A8529">
        <f ca="1">38386.6708198263*(((RANDBETWEEN(3800,4995))))</f>
        <v>164640431.14623484</v>
      </c>
      <c r="B8529">
        <v>245477784.67138934</v>
      </c>
    </row>
    <row r="8530" spans="1:2" x14ac:dyDescent="0.25">
      <c r="A8530">
        <f ca="1">32365.8667698773*(((RANDBETWEEN(3800,4995))))</f>
        <v>129269271.87888992</v>
      </c>
      <c r="B8530">
        <v>210688290.66410461</v>
      </c>
    </row>
    <row r="8531" spans="1:2" x14ac:dyDescent="0.25">
      <c r="A8531">
        <f ca="1">31263.1282596373*(((RANDBETWEEN(3800,4995))))</f>
        <v>133431031.41213213</v>
      </c>
      <c r="B8531">
        <v>218248266.11947724</v>
      </c>
    </row>
    <row r="8532" spans="1:2" x14ac:dyDescent="0.25">
      <c r="A8532">
        <f ca="1">30953.9926951903*(((RANDBETWEEN(3800,4995))))</f>
        <v>123289752.90494299</v>
      </c>
      <c r="B8532">
        <v>258173453.11170989</v>
      </c>
    </row>
    <row r="8533" spans="1:2" x14ac:dyDescent="0.25">
      <c r="A8533">
        <f ca="1">34049.6792494895*(((RANDBETWEEN(3800,4995))))</f>
        <v>143281050.28185177</v>
      </c>
      <c r="B8533">
        <v>255449970.72105575</v>
      </c>
    </row>
    <row r="8534" spans="1:2" x14ac:dyDescent="0.25">
      <c r="A8534">
        <f ca="1">36789.9141753163*(((RANDBETWEEN(3800,4995))))</f>
        <v>170852361.43016911</v>
      </c>
      <c r="B8534">
        <v>237368798.72543997</v>
      </c>
    </row>
    <row r="8535" spans="1:2" x14ac:dyDescent="0.25">
      <c r="A8535">
        <f ca="1">36634.8087290497*(((RANDBETWEEN(3800,4995))))</f>
        <v>180682876.65167332</v>
      </c>
      <c r="B8535">
        <v>251846443.51499802</v>
      </c>
    </row>
    <row r="8536" spans="1:2" x14ac:dyDescent="0.25">
      <c r="A8536">
        <f ca="1">30316.8395283676*(((RANDBETWEEN(3800,4995))))</f>
        <v>128240231.20499481</v>
      </c>
      <c r="B8536">
        <v>252670445.55568498</v>
      </c>
    </row>
    <row r="8537" spans="1:2" x14ac:dyDescent="0.25">
      <c r="A8537">
        <f ca="1">39398.1331503702*(((RANDBETWEEN(3800,4995))))</f>
        <v>181231412.49170294</v>
      </c>
      <c r="B8537">
        <v>263300839.29295945</v>
      </c>
    </row>
    <row r="8538" spans="1:2" x14ac:dyDescent="0.25">
      <c r="A8538">
        <f ca="1">34037.485145051*(((RANDBETWEEN(3800,4995))))</f>
        <v>132780229.55084379</v>
      </c>
      <c r="B8538">
        <v>208790463.78830612</v>
      </c>
    </row>
    <row r="8539" spans="1:2" x14ac:dyDescent="0.25">
      <c r="A8539">
        <f ca="1">32197.9053815068*(((RANDBETWEEN(3800,4995))))</f>
        <v>152392686.17067191</v>
      </c>
      <c r="B8539">
        <v>255096960.16334295</v>
      </c>
    </row>
    <row r="8540" spans="1:2" x14ac:dyDescent="0.25">
      <c r="A8540">
        <f ca="1">33848.9918601496*(((RANDBETWEEN(3800,4995))))</f>
        <v>164438402.45660669</v>
      </c>
      <c r="B8540">
        <v>244366432.59781983</v>
      </c>
    </row>
    <row r="8541" spans="1:2" x14ac:dyDescent="0.25">
      <c r="A8541">
        <f ca="1">30744.4829734155*(((RANDBETWEEN(3800,4995))))</f>
        <v>141332388.22879121</v>
      </c>
      <c r="B8541">
        <v>229186904.43238601</v>
      </c>
    </row>
    <row r="8542" spans="1:2" x14ac:dyDescent="0.25">
      <c r="A8542">
        <f ca="1">37444.9797893607*(((RANDBETWEEN(3800,4995))))</f>
        <v>185801989.71480799</v>
      </c>
      <c r="B8542">
        <v>209374785.07481796</v>
      </c>
    </row>
    <row r="8543" spans="1:2" x14ac:dyDescent="0.25">
      <c r="A8543">
        <f ca="1">32968.4925551669*(((RANDBETWEEN(3800,4995))))</f>
        <v>149413208.26001659</v>
      </c>
      <c r="B8543">
        <v>248483686.12377608</v>
      </c>
    </row>
    <row r="8544" spans="1:2" x14ac:dyDescent="0.25">
      <c r="A8544">
        <f ca="1">33223.312279751*(((RANDBETWEEN(3800,4995))))</f>
        <v>163957046.10057098</v>
      </c>
      <c r="B8544">
        <v>263997630.6556749</v>
      </c>
    </row>
    <row r="8545" spans="1:2" x14ac:dyDescent="0.25">
      <c r="A8545">
        <f ca="1">29351.2538764872*(((RANDBETWEEN(3800,4995))))</f>
        <v>136219169.24077728</v>
      </c>
      <c r="B8545">
        <v>263631331.73707396</v>
      </c>
    </row>
    <row r="8546" spans="1:2" x14ac:dyDescent="0.25">
      <c r="A8546">
        <f ca="1">37219.6799731369*(((RANDBETWEEN(3800,4995))))</f>
        <v>161831168.52319932</v>
      </c>
      <c r="B8546">
        <v>228716637.40344879</v>
      </c>
    </row>
    <row r="8547" spans="1:2" x14ac:dyDescent="0.25">
      <c r="A8547">
        <f ca="1">37866.5984356265*(((RANDBETWEEN(3800,4995))))</f>
        <v>148247732.87547791</v>
      </c>
      <c r="B8547">
        <v>210735578.59964389</v>
      </c>
    </row>
    <row r="8548" spans="1:2" x14ac:dyDescent="0.25">
      <c r="A8548">
        <f ca="1">31338.7228253315*(((RANDBETWEEN(3800,4995))))</f>
        <v>154123838.85498017</v>
      </c>
      <c r="B8548">
        <v>211298307.40002587</v>
      </c>
    </row>
    <row r="8549" spans="1:2" x14ac:dyDescent="0.25">
      <c r="A8549">
        <f ca="1">31629.6118304423*(((RANDBETWEEN(3800,4995))))</f>
        <v>128163187.13695225</v>
      </c>
      <c r="B8549">
        <v>238767143.21745807</v>
      </c>
    </row>
    <row r="8550" spans="1:2" x14ac:dyDescent="0.25">
      <c r="A8550">
        <f ca="1">35921.0084643169*(((RANDBETWEEN(3800,4995))))</f>
        <v>142175351.5017662</v>
      </c>
      <c r="B8550">
        <v>257946550.42812672</v>
      </c>
    </row>
    <row r="8551" spans="1:2" x14ac:dyDescent="0.25">
      <c r="A8551">
        <f ca="1">39005.1938912772*(((RANDBETWEEN(3800,4995))))</f>
        <v>184884619.04465395</v>
      </c>
      <c r="B8551">
        <v>265483958.6993309</v>
      </c>
    </row>
    <row r="8552" spans="1:2" x14ac:dyDescent="0.25">
      <c r="A8552">
        <f ca="1">33288.661454446*(((RANDBETWEEN(3800,4995))))</f>
        <v>128028191.95379941</v>
      </c>
      <c r="B8552">
        <v>249724423.56923816</v>
      </c>
    </row>
    <row r="8553" spans="1:2" x14ac:dyDescent="0.25">
      <c r="A8553">
        <f ca="1">32778.1646239904*(((RANDBETWEEN(3800,4995))))</f>
        <v>135898270.53106415</v>
      </c>
      <c r="B8553">
        <v>218473342.94705606</v>
      </c>
    </row>
    <row r="8554" spans="1:2" x14ac:dyDescent="0.25">
      <c r="A8554">
        <f ca="1">41920.1982812191*(((RANDBETWEEN(3800,4995))))</f>
        <v>165962064.99534643</v>
      </c>
      <c r="B8554">
        <v>204887967.05514541</v>
      </c>
    </row>
    <row r="8555" spans="1:2" x14ac:dyDescent="0.25">
      <c r="A8555">
        <f ca="1">36008.3879850918*(((RANDBETWEEN(3800,4995))))</f>
        <v>141765023.49730626</v>
      </c>
      <c r="B8555">
        <v>232240037.91362083</v>
      </c>
    </row>
    <row r="8556" spans="1:2" x14ac:dyDescent="0.25">
      <c r="A8556">
        <f ca="1">31968.852733421*(((RANDBETWEEN(3800,4995))))</f>
        <v>145586155.34799922</v>
      </c>
      <c r="B8556">
        <v>267202438.61428767</v>
      </c>
    </row>
    <row r="8557" spans="1:2" x14ac:dyDescent="0.25">
      <c r="A8557">
        <f ca="1">35467.4263234785*(((RANDBETWEEN(3800,4995))))</f>
        <v>170562853.18960813</v>
      </c>
      <c r="B8557">
        <v>240176991.36887127</v>
      </c>
    </row>
    <row r="8558" spans="1:2" x14ac:dyDescent="0.25">
      <c r="A8558">
        <f ca="1">35361.0357292477*(((RANDBETWEEN(3800,4995))))</f>
        <v>149506459.06325948</v>
      </c>
      <c r="B8558">
        <v>239898880.69413596</v>
      </c>
    </row>
    <row r="8559" spans="1:2" x14ac:dyDescent="0.25">
      <c r="A8559">
        <f ca="1">31761.6728092069*(((RANDBETWEEN(3800,4995))))</f>
        <v>138925556.86747104</v>
      </c>
      <c r="B8559">
        <v>244303485.69237462</v>
      </c>
    </row>
    <row r="8560" spans="1:2" x14ac:dyDescent="0.25">
      <c r="A8560">
        <f ca="1">36970.1037694124*(((RANDBETWEEN(3800,4995))))</f>
        <v>162076934.92510402</v>
      </c>
      <c r="B8560">
        <v>214199762.28900325</v>
      </c>
    </row>
    <row r="8561" spans="1:2" x14ac:dyDescent="0.25">
      <c r="A8561">
        <f ca="1">31442.6244823958*(((RANDBETWEEN(3800,4995))))</f>
        <v>149415351.54034486</v>
      </c>
      <c r="B8561">
        <v>215237046.43952507</v>
      </c>
    </row>
    <row r="8562" spans="1:2" x14ac:dyDescent="0.25">
      <c r="A8562">
        <f ca="1">31228.8648402852*(((RANDBETWEEN(3800,4995))))</f>
        <v>141154469.07808894</v>
      </c>
      <c r="B8562">
        <v>240504606.16923934</v>
      </c>
    </row>
    <row r="8563" spans="1:2" x14ac:dyDescent="0.25">
      <c r="A8563">
        <f ca="1">34375.9771734623*(((RANDBETWEEN(3800,4995))))</f>
        <v>165485954.11304736</v>
      </c>
      <c r="B8563">
        <v>239104416.68372196</v>
      </c>
    </row>
    <row r="8564" spans="1:2" x14ac:dyDescent="0.25">
      <c r="A8564">
        <f ca="1">40250.4528497329*(((RANDBETWEEN(3800,4995))))</f>
        <v>184548326.31602535</v>
      </c>
      <c r="B8564">
        <v>205447821.62409949</v>
      </c>
    </row>
    <row r="8565" spans="1:2" x14ac:dyDescent="0.25">
      <c r="A8565">
        <f ca="1">29964.8351016353*(((RANDBETWEEN(3800,4995))))</f>
        <v>142752474.42419046</v>
      </c>
      <c r="B8565">
        <v>240811169.55439252</v>
      </c>
    </row>
    <row r="8566" spans="1:2" x14ac:dyDescent="0.25">
      <c r="A8566">
        <f ca="1">33824.1610059778*(((RANDBETWEEN(3800,4995))))</f>
        <v>136784907.10817418</v>
      </c>
      <c r="B8566">
        <v>245026034.26181379</v>
      </c>
    </row>
    <row r="8567" spans="1:2" x14ac:dyDescent="0.25">
      <c r="A8567">
        <f ca="1">31785.5311263418*(((RANDBETWEEN(3800,4995))))</f>
        <v>146277014.24342498</v>
      </c>
      <c r="B8567">
        <v>216627347.65569323</v>
      </c>
    </row>
    <row r="8568" spans="1:2" x14ac:dyDescent="0.25">
      <c r="A8568">
        <f ca="1">38064.5162050996*(((RANDBETWEEN(3800,4995))))</f>
        <v>180730322.94181308</v>
      </c>
      <c r="B8568">
        <v>264537715.91224664</v>
      </c>
    </row>
    <row r="8569" spans="1:2" x14ac:dyDescent="0.25">
      <c r="A8569">
        <f ca="1">31731.5051694482*(((RANDBETWEEN(3800,4995))))</f>
        <v>129559735.60685684</v>
      </c>
      <c r="B8569">
        <v>217157437.76107883</v>
      </c>
    </row>
    <row r="8570" spans="1:2" x14ac:dyDescent="0.25">
      <c r="A8570">
        <f ca="1">35823.2832340706*(((RANDBETWEEN(3800,4995))))</f>
        <v>162673529.16591448</v>
      </c>
      <c r="B8570">
        <v>259588571.08806995</v>
      </c>
    </row>
    <row r="8571" spans="1:2" x14ac:dyDescent="0.25">
      <c r="A8571">
        <f ca="1">30459.9527882466*(((RANDBETWEEN(3800,4995))))</f>
        <v>140329002.4954522</v>
      </c>
      <c r="B8571">
        <v>261041564.98829797</v>
      </c>
    </row>
    <row r="8572" spans="1:2" x14ac:dyDescent="0.25">
      <c r="A8572">
        <f ca="1">30523.6996389216*(((RANDBETWEEN(3800,4995))))</f>
        <v>134029565.11450469</v>
      </c>
      <c r="B8572">
        <v>255047594.19855472</v>
      </c>
    </row>
    <row r="8573" spans="1:2" x14ac:dyDescent="0.25">
      <c r="A8573">
        <f ca="1">30354.8703794606*(((RANDBETWEEN(3800,4995))))</f>
        <v>135807690.07770681</v>
      </c>
      <c r="B8573">
        <v>215545166.87581486</v>
      </c>
    </row>
    <row r="8574" spans="1:2" x14ac:dyDescent="0.25">
      <c r="A8574">
        <f ca="1">32340.6361745365*(((RANDBETWEEN(3800,4995))))</f>
        <v>139517504.4569504</v>
      </c>
      <c r="B8574">
        <v>225213755.43449837</v>
      </c>
    </row>
    <row r="8575" spans="1:2" x14ac:dyDescent="0.25">
      <c r="A8575">
        <f ca="1">31810.7328381092*(((RANDBETWEEN(3800,4995))))</f>
        <v>158258395.86959323</v>
      </c>
      <c r="B8575">
        <v>259286491.35936689</v>
      </c>
    </row>
    <row r="8576" spans="1:2" x14ac:dyDescent="0.25">
      <c r="A8576">
        <f ca="1">38593.275470785*(((RANDBETWEEN(3800,4995))))</f>
        <v>177953593.19578984</v>
      </c>
      <c r="B8576">
        <v>205955756.23402584</v>
      </c>
    </row>
    <row r="8577" spans="1:2" x14ac:dyDescent="0.25">
      <c r="A8577">
        <f ca="1">31771.5918683914*(((RANDBETWEEN(3800,4995))))</f>
        <v>135410524.5430842</v>
      </c>
      <c r="B8577">
        <v>265618630.40753758</v>
      </c>
    </row>
    <row r="8578" spans="1:2" x14ac:dyDescent="0.25">
      <c r="A8578">
        <f ca="1">42103.1887823342*(((RANDBETWEEN(3800,4995))))</f>
        <v>188580182.55607501</v>
      </c>
      <c r="B8578">
        <v>237428766.43784082</v>
      </c>
    </row>
    <row r="8579" spans="1:2" x14ac:dyDescent="0.25">
      <c r="A8579">
        <f ca="1">34473.1320868603*(((RANDBETWEEN(3800,4995))))</f>
        <v>137478850.76239899</v>
      </c>
      <c r="B8579">
        <v>265397636.88776049</v>
      </c>
    </row>
    <row r="8580" spans="1:2" x14ac:dyDescent="0.25">
      <c r="A8580">
        <f ca="1">37860.6747099263*(((RANDBETWEEN(3800,4995))))</f>
        <v>170524478.89350826</v>
      </c>
      <c r="B8580">
        <v>233400104.60841063</v>
      </c>
    </row>
    <row r="8581" spans="1:2" x14ac:dyDescent="0.25">
      <c r="A8581">
        <f ca="1">34478.2496713233*(((RANDBETWEEN(3800,4995))))</f>
        <v>146429126.35411015</v>
      </c>
      <c r="B8581">
        <v>212554259.84809229</v>
      </c>
    </row>
    <row r="8582" spans="1:2" x14ac:dyDescent="0.25">
      <c r="A8582">
        <f ca="1">31398.1169540409*(((RANDBETWEEN(3800,4995))))</f>
        <v>133316404.58685769</v>
      </c>
      <c r="B8582">
        <v>265113516.8405779</v>
      </c>
    </row>
    <row r="8583" spans="1:2" x14ac:dyDescent="0.25">
      <c r="A8583">
        <f ca="1">33020.4290281756*(((RANDBETWEEN(3800,4995))))</f>
        <v>131223184.95796984</v>
      </c>
      <c r="B8583">
        <v>215457016.39735731</v>
      </c>
    </row>
    <row r="8584" spans="1:2" x14ac:dyDescent="0.25">
      <c r="A8584">
        <f ca="1">34295.1094595273*(((RANDBETWEEN(3800,4995))))</f>
        <v>133442270.90702076</v>
      </c>
      <c r="B8584">
        <v>205175156.21105775</v>
      </c>
    </row>
    <row r="8585" spans="1:2" x14ac:dyDescent="0.25">
      <c r="A8585">
        <f ca="1">33139.3301997601*(((RANDBETWEEN(3800,4995))))</f>
        <v>141140407.32077837</v>
      </c>
      <c r="B8585">
        <v>207879207.26862663</v>
      </c>
    </row>
    <row r="8586" spans="1:2" x14ac:dyDescent="0.25">
      <c r="A8586">
        <f ca="1">42521.093845814*(((RANDBETWEEN(3800,4995))))</f>
        <v>177440524.61858201</v>
      </c>
      <c r="B8586">
        <v>225287864.88038525</v>
      </c>
    </row>
    <row r="8587" spans="1:2" x14ac:dyDescent="0.25">
      <c r="A8587">
        <f ca="1">28500.3553243584*(((RANDBETWEEN(3800,4995))))</f>
        <v>127083084.39131412</v>
      </c>
      <c r="B8587">
        <v>211456928.12385684</v>
      </c>
    </row>
    <row r="8588" spans="1:2" x14ac:dyDescent="0.25">
      <c r="A8588">
        <f ca="1">29554.4300128533*(((RANDBETWEEN(3800,4995))))</f>
        <v>121527816.21285281</v>
      </c>
      <c r="B8588">
        <v>222431084.47523868</v>
      </c>
    </row>
    <row r="8589" spans="1:2" x14ac:dyDescent="0.25">
      <c r="A8589">
        <f ca="1">37817.7802241429*(((RANDBETWEEN(3800,4995))))</f>
        <v>156187432.32571036</v>
      </c>
      <c r="B8589">
        <v>210941515.74611154</v>
      </c>
    </row>
    <row r="8590" spans="1:2" x14ac:dyDescent="0.25">
      <c r="A8590">
        <f ca="1">30363.6944484084*(((RANDBETWEEN(3800,4995))))</f>
        <v>137456444.76794481</v>
      </c>
      <c r="B8590">
        <v>262235640.85063204</v>
      </c>
    </row>
    <row r="8591" spans="1:2" x14ac:dyDescent="0.25">
      <c r="A8591">
        <f ca="1">29460.1837415834*(((RANDBETWEEN(3800,4995))))</f>
        <v>117192610.92401862</v>
      </c>
      <c r="B8591">
        <v>224853585.96864977</v>
      </c>
    </row>
    <row r="8592" spans="1:2" x14ac:dyDescent="0.25">
      <c r="A8592">
        <f ca="1">33621.5785903225*(((RANDBETWEEN(3800,4995))))</f>
        <v>157080015.17398661</v>
      </c>
      <c r="B8592">
        <v>242294111.82863426</v>
      </c>
    </row>
    <row r="8593" spans="1:2" x14ac:dyDescent="0.25">
      <c r="A8593">
        <f ca="1">32766.249657523*(((RANDBETWEEN(3800,4995))))</f>
        <v>131458193.62598245</v>
      </c>
      <c r="B8593">
        <v>234713413.77402732</v>
      </c>
    </row>
    <row r="8594" spans="1:2" x14ac:dyDescent="0.25">
      <c r="A8594">
        <f ca="1">33320.3595839209*(((RANDBETWEEN(3800,4995))))</f>
        <v>151141151.07266521</v>
      </c>
      <c r="B8594">
        <v>258449136.50816715</v>
      </c>
    </row>
    <row r="8595" spans="1:2" x14ac:dyDescent="0.25">
      <c r="A8595">
        <f ca="1">38482.5827516918*(((RANDBETWEEN(3800,4995))))</f>
        <v>177173810.98878905</v>
      </c>
      <c r="B8595">
        <v>220003724.08501744</v>
      </c>
    </row>
    <row r="8596" spans="1:2" x14ac:dyDescent="0.25">
      <c r="A8596">
        <f ca="1">30768.1621680032*(((RANDBETWEEN(3800,4995))))</f>
        <v>140518196.62127084</v>
      </c>
      <c r="B8596">
        <v>238972620.37809104</v>
      </c>
    </row>
    <row r="8597" spans="1:2" x14ac:dyDescent="0.25">
      <c r="A8597">
        <f ca="1">35842.9193876245*(((RANDBETWEEN(3800,4995))))</f>
        <v>159895263.38819304</v>
      </c>
      <c r="B8597">
        <v>249242291.92540994</v>
      </c>
    </row>
    <row r="8598" spans="1:2" x14ac:dyDescent="0.25">
      <c r="A8598">
        <f ca="1">32226.4317461951*(((RANDBETWEEN(3800,4995))))</f>
        <v>136253353.42291272</v>
      </c>
      <c r="B8598">
        <v>230366993.38280192</v>
      </c>
    </row>
    <row r="8599" spans="1:2" x14ac:dyDescent="0.25">
      <c r="A8599">
        <f ca="1">37135.5745273168*(((RANDBETWEEN(3800,4995))))</f>
        <v>164324917.28337675</v>
      </c>
      <c r="B8599">
        <v>204149335.37619537</v>
      </c>
    </row>
    <row r="8600" spans="1:2" x14ac:dyDescent="0.25">
      <c r="A8600">
        <f ca="1">30200.4452625986*(((RANDBETWEEN(3800,4995))))</f>
        <v>143059509.2089296</v>
      </c>
      <c r="B8600">
        <v>208380667.84834984</v>
      </c>
    </row>
    <row r="8601" spans="1:2" x14ac:dyDescent="0.25">
      <c r="A8601">
        <f ca="1">39176.4751185026*(((RANDBETWEEN(3800,4995))))</f>
        <v>160662724.46097922</v>
      </c>
      <c r="B8601">
        <v>260046703.74837962</v>
      </c>
    </row>
    <row r="8602" spans="1:2" x14ac:dyDescent="0.25">
      <c r="A8602">
        <f ca="1">37850.0669047312*(((RANDBETWEEN(3800,4995))))</f>
        <v>170817351.94105196</v>
      </c>
      <c r="B8602">
        <v>211082373.91275382</v>
      </c>
    </row>
    <row r="8603" spans="1:2" x14ac:dyDescent="0.25">
      <c r="A8603">
        <f ca="1">38773.3093722174*(((RANDBETWEEN(3800,4995))))</f>
        <v>177271570.44977778</v>
      </c>
      <c r="B8603">
        <v>233559400.17069769</v>
      </c>
    </row>
    <row r="8604" spans="1:2" x14ac:dyDescent="0.25">
      <c r="A8604">
        <f ca="1">43492.8200924595*(((RANDBETWEEN(3800,4995))))</f>
        <v>170622333.22271863</v>
      </c>
      <c r="B8604">
        <v>262459970.34855905</v>
      </c>
    </row>
    <row r="8605" spans="1:2" x14ac:dyDescent="0.25">
      <c r="A8605">
        <f ca="1">30401.2574258234*(((RANDBETWEEN(3800,4995))))</f>
        <v>130512598.12905982</v>
      </c>
      <c r="B8605">
        <v>232364488.90383172</v>
      </c>
    </row>
    <row r="8606" spans="1:2" x14ac:dyDescent="0.25">
      <c r="A8606">
        <f ca="1">30922.6888204379*(((RANDBETWEEN(3800,4995))))</f>
        <v>149418432.38035578</v>
      </c>
      <c r="B8606">
        <v>249827001.58432961</v>
      </c>
    </row>
    <row r="8607" spans="1:2" x14ac:dyDescent="0.25">
      <c r="A8607">
        <f ca="1">37069.0705481347*(((RANDBETWEEN(3800,4995))))</f>
        <v>153428882.99872965</v>
      </c>
      <c r="B8607">
        <v>205675121.01389289</v>
      </c>
    </row>
    <row r="8608" spans="1:2" x14ac:dyDescent="0.25">
      <c r="A8608">
        <f ca="1">27753.4156767595*(((RANDBETWEEN(3800,4995))))</f>
        <v>107516732.33176637</v>
      </c>
      <c r="B8608">
        <v>208315348.43199694</v>
      </c>
    </row>
    <row r="8609" spans="1:2" x14ac:dyDescent="0.25">
      <c r="A8609">
        <f ca="1">32346.4065350163*(((RANDBETWEEN(3800,4995))))</f>
        <v>159176666.55881539</v>
      </c>
      <c r="B8609">
        <v>247686993.78280902</v>
      </c>
    </row>
    <row r="8610" spans="1:2" x14ac:dyDescent="0.25">
      <c r="A8610">
        <f ca="1">30606.3571819939*(((RANDBETWEEN(3800,4995))))</f>
        <v>121354206.22660582</v>
      </c>
      <c r="B8610">
        <v>244118893.77385014</v>
      </c>
    </row>
    <row r="8611" spans="1:2" x14ac:dyDescent="0.25">
      <c r="A8611">
        <f ca="1">32575.5293954472*(((RANDBETWEEN(3800,4995))))</f>
        <v>145808069.57402161</v>
      </c>
      <c r="B8611">
        <v>228160238.60544008</v>
      </c>
    </row>
    <row r="8612" spans="1:2" x14ac:dyDescent="0.25">
      <c r="A8612">
        <f ca="1">36864.6600021695*(((RANDBETWEEN(3800,4995))))</f>
        <v>141412835.76832202</v>
      </c>
      <c r="B8612">
        <v>210428373.07802591</v>
      </c>
    </row>
    <row r="8613" spans="1:2" x14ac:dyDescent="0.25">
      <c r="A8613">
        <f ca="1">32093.5797699667*(((RANDBETWEEN(3800,4995))))</f>
        <v>122469100.40219288</v>
      </c>
      <c r="B8613">
        <v>261832489.60967931</v>
      </c>
    </row>
    <row r="8614" spans="1:2" x14ac:dyDescent="0.25">
      <c r="A8614">
        <f ca="1">37896.2778113339*(((RANDBETWEEN(3800,4995))))</f>
        <v>189064530.00074476</v>
      </c>
      <c r="B8614">
        <v>254180575.29922751</v>
      </c>
    </row>
    <row r="8615" spans="1:2" x14ac:dyDescent="0.25">
      <c r="A8615">
        <f ca="1">32975.0891964415*(((RANDBETWEEN(3800,4995))))</f>
        <v>143837339.07487792</v>
      </c>
      <c r="B8615">
        <v>212135793.55424008</v>
      </c>
    </row>
    <row r="8616" spans="1:2" x14ac:dyDescent="0.25">
      <c r="A8616">
        <f ca="1">36460.5220417706*(((RANDBETWEEN(3800,4995))))</f>
        <v>167645480.34806129</v>
      </c>
      <c r="B8616">
        <v>224639035.59750462</v>
      </c>
    </row>
    <row r="8617" spans="1:2" x14ac:dyDescent="0.25">
      <c r="A8617">
        <f ca="1">32484.3657176446*(((RANDBETWEEN(3800,4995))))</f>
        <v>135037508.28824854</v>
      </c>
      <c r="B8617">
        <v>204851958.49794713</v>
      </c>
    </row>
    <row r="8618" spans="1:2" x14ac:dyDescent="0.25">
      <c r="A8618">
        <f ca="1">35829.207878914*(((RANDBETWEEN(3800,4995))))</f>
        <v>169722957.72241583</v>
      </c>
      <c r="B8618">
        <v>262498220.99410269</v>
      </c>
    </row>
    <row r="8619" spans="1:2" x14ac:dyDescent="0.25">
      <c r="A8619">
        <f ca="1">34268.8516047062*(((RANDBETWEEN(3800,4995))))</f>
        <v>167300533.53417587</v>
      </c>
      <c r="B8619">
        <v>224905811.67301008</v>
      </c>
    </row>
    <row r="8620" spans="1:2" x14ac:dyDescent="0.25">
      <c r="A8620">
        <f ca="1">39403.8214924888*(((RANDBETWEEN(3800,4995))))</f>
        <v>167072203.1281524</v>
      </c>
      <c r="B8620">
        <v>217001904.38239735</v>
      </c>
    </row>
    <row r="8621" spans="1:2" x14ac:dyDescent="0.25">
      <c r="A8621">
        <f ca="1">38791.5938506884*(((RANDBETWEEN(3800,4995))))</f>
        <v>187091857.14187029</v>
      </c>
      <c r="B8621">
        <v>226912410.3740384</v>
      </c>
    </row>
    <row r="8622" spans="1:2" x14ac:dyDescent="0.25">
      <c r="A8622">
        <f ca="1">35646.5463600737*(((RANDBETWEEN(3800,4995))))</f>
        <v>166291138.76974383</v>
      </c>
      <c r="B8622">
        <v>208151817.844506</v>
      </c>
    </row>
    <row r="8623" spans="1:2" x14ac:dyDescent="0.25">
      <c r="A8623">
        <f ca="1">34138.3805032035*(((RANDBETWEEN(3800,4995))))</f>
        <v>169667751.10092151</v>
      </c>
      <c r="B8623">
        <v>251226551.05749989</v>
      </c>
    </row>
    <row r="8624" spans="1:2" x14ac:dyDescent="0.25">
      <c r="A8624">
        <f ca="1">30584.7289305107*(((RANDBETWEEN(3800,4995))))</f>
        <v>137723034.37408966</v>
      </c>
      <c r="B8624">
        <v>233999041.79527542</v>
      </c>
    </row>
    <row r="8625" spans="1:2" x14ac:dyDescent="0.25">
      <c r="A8625">
        <f ca="1">30359.3547689632*(((RANDBETWEEN(3800,4995))))</f>
        <v>136434940.33172077</v>
      </c>
      <c r="B8625">
        <v>206796207.11356318</v>
      </c>
    </row>
    <row r="8626" spans="1:2" x14ac:dyDescent="0.25">
      <c r="A8626">
        <f ca="1">37678.3998232423*(((RANDBETWEEN(3800,4995))))</f>
        <v>177804368.76588055</v>
      </c>
      <c r="B8626">
        <v>221650661.64030126</v>
      </c>
    </row>
    <row r="8627" spans="1:2" x14ac:dyDescent="0.25">
      <c r="A8627">
        <f ca="1">29398.7669236264*(((RANDBETWEEN(3800,4995))))</f>
        <v>112068099.51286398</v>
      </c>
      <c r="B8627">
        <v>267215121.8780247</v>
      </c>
    </row>
    <row r="8628" spans="1:2" x14ac:dyDescent="0.25">
      <c r="A8628">
        <f ca="1">34723.0477875679*(((RANDBETWEEN(3800,4995))))</f>
        <v>146600707.75911155</v>
      </c>
      <c r="B8628">
        <v>254054650.45782495</v>
      </c>
    </row>
    <row r="8629" spans="1:2" x14ac:dyDescent="0.25">
      <c r="A8629">
        <f ca="1">31781.3593690169*(((RANDBETWEEN(3800,4995))))</f>
        <v>145145468.23830023</v>
      </c>
      <c r="B8629">
        <v>221778887.70910645</v>
      </c>
    </row>
    <row r="8630" spans="1:2" x14ac:dyDescent="0.25">
      <c r="A8630">
        <f ca="1">34800.920843712*(((RANDBETWEEN(3800,4995))))</f>
        <v>146999089.64383939</v>
      </c>
      <c r="B8630">
        <v>226026576.05378765</v>
      </c>
    </row>
    <row r="8631" spans="1:2" x14ac:dyDescent="0.25">
      <c r="A8631">
        <f ca="1">32836.5487973193*(((RANDBETWEEN(3800,4995))))</f>
        <v>146319661.440855</v>
      </c>
      <c r="B8631">
        <v>250465493.91372329</v>
      </c>
    </row>
    <row r="8632" spans="1:2" x14ac:dyDescent="0.25">
      <c r="A8632">
        <f ca="1">32414.1531226174*(((RANDBETWEEN(3800,4995))))</f>
        <v>126512439.63757585</v>
      </c>
      <c r="B8632">
        <v>239161981.62495506</v>
      </c>
    </row>
    <row r="8633" spans="1:2" x14ac:dyDescent="0.25">
      <c r="A8633">
        <f ca="1">38855.8031282518*(((RANDBETWEEN(3800,4995))))</f>
        <v>158997946.40080637</v>
      </c>
      <c r="B8633">
        <v>209262131.46888998</v>
      </c>
    </row>
    <row r="8634" spans="1:2" x14ac:dyDescent="0.25">
      <c r="A8634">
        <f ca="1">36056.1277740019*(((RANDBETWEEN(3800,4995))))</f>
        <v>171807448.84311885</v>
      </c>
      <c r="B8634">
        <v>244401832.2923941</v>
      </c>
    </row>
    <row r="8635" spans="1:2" x14ac:dyDescent="0.25">
      <c r="A8635">
        <f ca="1">37250.9081589606*(((RANDBETWEEN(3800,4995))))</f>
        <v>158316359.67558268</v>
      </c>
      <c r="B8635">
        <v>249094093.92127118</v>
      </c>
    </row>
    <row r="8636" spans="1:2" x14ac:dyDescent="0.25">
      <c r="A8636">
        <f ca="1">31734.3800325724*(((RANDBETWEEN(3800,4995))))</f>
        <v>144327960.38813916</v>
      </c>
      <c r="B8636">
        <v>259525253.36662757</v>
      </c>
    </row>
    <row r="8637" spans="1:2" x14ac:dyDescent="0.25">
      <c r="A8637">
        <f ca="1">38853.3170836953*(((RANDBETWEEN(3800,4995))))</f>
        <v>167341236.67947575</v>
      </c>
      <c r="B8637">
        <v>216778050.36829105</v>
      </c>
    </row>
    <row r="8638" spans="1:2" x14ac:dyDescent="0.25">
      <c r="A8638">
        <f ca="1">32353.4976265108*(((RANDBETWEEN(3800,4995))))</f>
        <v>156364454.02892664</v>
      </c>
      <c r="B8638">
        <v>257344050.33130789</v>
      </c>
    </row>
    <row r="8639" spans="1:2" x14ac:dyDescent="0.25">
      <c r="A8639">
        <f ca="1">34230.6810880071*(((RANDBETWEEN(3800,4995))))</f>
        <v>147568466.17039865</v>
      </c>
      <c r="B8639">
        <v>257282276.69617826</v>
      </c>
    </row>
    <row r="8640" spans="1:2" x14ac:dyDescent="0.25">
      <c r="A8640">
        <f ca="1">31406.3905691544*(((RANDBETWEEN(3800,4995))))</f>
        <v>151598647.27730829</v>
      </c>
      <c r="B8640">
        <v>215795442.89181295</v>
      </c>
    </row>
    <row r="8641" spans="1:2" x14ac:dyDescent="0.25">
      <c r="A8641">
        <f ca="1">31225.8481507194*(((RANDBETWEEN(3800,4995))))</f>
        <v>142670900.20063716</v>
      </c>
      <c r="B8641">
        <v>225232745.97268569</v>
      </c>
    </row>
    <row r="8642" spans="1:2" x14ac:dyDescent="0.25">
      <c r="A8642">
        <f ca="1">28414.5034827725*(((RANDBETWEEN(3800,4995))))</f>
        <v>116414220.76891902</v>
      </c>
      <c r="B8642">
        <v>254120846.45472533</v>
      </c>
    </row>
    <row r="8643" spans="1:2" x14ac:dyDescent="0.25">
      <c r="A8643">
        <f ca="1">38042.2812937884*(((RANDBETWEEN(3800,4995))))</f>
        <v>157495044.55628416</v>
      </c>
      <c r="B8643">
        <v>210859672.8431356</v>
      </c>
    </row>
    <row r="8644" spans="1:2" x14ac:dyDescent="0.25">
      <c r="A8644">
        <f ca="1">32719.4769225757*(((RANDBETWEEN(3800,4995))))</f>
        <v>150771349.65922904</v>
      </c>
      <c r="B8644">
        <v>216281311.60320982</v>
      </c>
    </row>
    <row r="8645" spans="1:2" x14ac:dyDescent="0.25">
      <c r="A8645">
        <f ca="1">32955.9414142301*(((RANDBETWEEN(3800,4995))))</f>
        <v>150213180.96606067</v>
      </c>
      <c r="B8645">
        <v>259808980.61146593</v>
      </c>
    </row>
    <row r="8646" spans="1:2" x14ac:dyDescent="0.25">
      <c r="A8646">
        <f ca="1">40291.4953901101*(((RANDBETWEEN(3800,4995))))</f>
        <v>197307452.92536914</v>
      </c>
      <c r="B8646">
        <v>251741105.03736109</v>
      </c>
    </row>
    <row r="8647" spans="1:2" x14ac:dyDescent="0.25">
      <c r="A8647">
        <f ca="1">40286.1748629968*(((RANDBETWEEN(3800,4995))))</f>
        <v>154819769.99849671</v>
      </c>
      <c r="B8647">
        <v>204443325.70793548</v>
      </c>
    </row>
    <row r="8648" spans="1:2" x14ac:dyDescent="0.25">
      <c r="A8648">
        <f ca="1">32127.0872139655*(((RANDBETWEEN(3800,4995))))</f>
        <v>133712936.98452425</v>
      </c>
      <c r="B8648">
        <v>258666079.31183508</v>
      </c>
    </row>
    <row r="8649" spans="1:2" x14ac:dyDescent="0.25">
      <c r="A8649">
        <f ca="1">30576.7459815838*(((RANDBETWEEN(3800,4995))))</f>
        <v>146156845.79197058</v>
      </c>
      <c r="B8649">
        <v>267092985.90628967</v>
      </c>
    </row>
    <row r="8650" spans="1:2" x14ac:dyDescent="0.25">
      <c r="A8650">
        <f ca="1">30769.4033054103*(((RANDBETWEEN(3800,4995))))</f>
        <v>150277765.74362367</v>
      </c>
      <c r="B8650">
        <v>205149563.9752619</v>
      </c>
    </row>
    <row r="8651" spans="1:2" x14ac:dyDescent="0.25">
      <c r="A8651">
        <f ca="1">29955.1074897452*(((RANDBETWEEN(3800,4995))))</f>
        <v>128507411.13100687</v>
      </c>
      <c r="B8651">
        <v>205683669.59737921</v>
      </c>
    </row>
    <row r="8652" spans="1:2" x14ac:dyDescent="0.25">
      <c r="A8652">
        <f ca="1">39354.8605891016*(((RANDBETWEEN(3800,4995))))</f>
        <v>185125264.21113387</v>
      </c>
      <c r="B8652">
        <v>254104391.41732642</v>
      </c>
    </row>
    <row r="8653" spans="1:2" x14ac:dyDescent="0.25">
      <c r="A8653">
        <f ca="1">38470.7964281339*(((RANDBETWEEN(3800,4995))))</f>
        <v>163885592.78385025</v>
      </c>
      <c r="B8653">
        <v>227036862.09889734</v>
      </c>
    </row>
    <row r="8654" spans="1:2" x14ac:dyDescent="0.25">
      <c r="A8654">
        <f ca="1">31507.7671430811*(((RANDBETWEEN(3800,4995))))</f>
        <v>134128564.72809625</v>
      </c>
      <c r="B8654">
        <v>227488713.47734594</v>
      </c>
    </row>
    <row r="8655" spans="1:2" x14ac:dyDescent="0.25">
      <c r="A8655">
        <f ca="1">32306.9535461747*(((RANDBETWEEN(3800,4995))))</f>
        <v>130455478.41945338</v>
      </c>
      <c r="B8655">
        <v>259192050.62312239</v>
      </c>
    </row>
    <row r="8656" spans="1:2" x14ac:dyDescent="0.25">
      <c r="A8656">
        <f ca="1">30252.4232968717*(((RANDBETWEEN(3800,4995))))</f>
        <v>127755983.58268929</v>
      </c>
      <c r="B8656">
        <v>222831723.4127261</v>
      </c>
    </row>
    <row r="8657" spans="1:2" x14ac:dyDescent="0.25">
      <c r="A8657">
        <f ca="1">30900.6861744065*(((RANDBETWEEN(3800,4995))))</f>
        <v>153051098.62183538</v>
      </c>
      <c r="B8657">
        <v>215934896.74981564</v>
      </c>
    </row>
    <row r="8658" spans="1:2" x14ac:dyDescent="0.25">
      <c r="A8658">
        <f ca="1">41153.3937444091*(((RANDBETWEEN(3800,4995))))</f>
        <v>170827737.43304208</v>
      </c>
      <c r="B8658">
        <v>219064623.82672533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ww20</vt:lpstr>
      <vt:lpstr>ww25</vt:lpstr>
      <vt:lpstr>w20</vt:lpstr>
      <vt:lpstr>w25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2022-01-12T07:53:53Z</dcterms:created>
  <dcterms:modified xsi:type="dcterms:W3CDTF">2022-02-22T13:08:51Z</dcterms:modified>
</cp:coreProperties>
</file>